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malcalakovalski/Documents/Projects/tourism/data/"/>
    </mc:Choice>
  </mc:AlternateContent>
  <xr:revisionPtr revIDLastSave="0" documentId="13_ncr:1_{2EDF80CB-7B27-4745-95C1-D11072C64858}" xr6:coauthVersionLast="47" xr6:coauthVersionMax="47" xr10:uidLastSave="{00000000-0000-0000-0000-000000000000}"/>
  <bookViews>
    <workbookView xWindow="0" yWindow="500" windowWidth="25620" windowHeight="15820" firstSheet="17" activeTab="27" xr2:uid="{00000000-000D-0000-FFFF-FFFF00000000}"/>
  </bookViews>
  <sheets>
    <sheet name="CA" sheetId="15" r:id="rId1"/>
    <sheet name="Fig_services" sheetId="42" r:id="rId2"/>
    <sheet name="Goods_net" sheetId="23" r:id="rId3"/>
    <sheet name="Serv_net" sheetId="29" r:id="rId4"/>
    <sheet name="Trans_cr" sheetId="5" r:id="rId5"/>
    <sheet name="Trans_deb" sheetId="7" r:id="rId6"/>
    <sheet name="Trav_cr" sheetId="9" r:id="rId7"/>
    <sheet name="Trav_deb" sheetId="12" r:id="rId8"/>
    <sheet name="Prim_inc_net" sheetId="21" r:id="rId9"/>
    <sheet name="Sec_inc_net" sheetId="25" r:id="rId10"/>
    <sheet name="Oil_net" sheetId="38" r:id="rId11"/>
    <sheet name="Table" sheetId="34" r:id="rId12"/>
    <sheet name="CA-GDP" sheetId="32" r:id="rId13"/>
    <sheet name="GoodsGDP" sheetId="27" r:id="rId14"/>
    <sheet name="Serv_GDP" sheetId="31" r:id="rId15"/>
    <sheet name="Pr_inc_GDP" sheetId="28" r:id="rId16"/>
    <sheet name="Sec_inc_GDP" sheetId="33" r:id="rId17"/>
    <sheet name="OIl_GDP" sheetId="40" r:id="rId18"/>
    <sheet name="Travel balance" sheetId="35" r:id="rId19"/>
    <sheet name="Trans_balance" sheetId="37" r:id="rId20"/>
    <sheet name="TT balance" sheetId="11" r:id="rId21"/>
    <sheet name="GDP" sheetId="14" r:id="rId22"/>
    <sheet name="Serv_cr" sheetId="1" r:id="rId23"/>
    <sheet name="Serv_deb" sheetId="3" r:id="rId24"/>
    <sheet name="Goods_cr" sheetId="17" r:id="rId25"/>
    <sheet name="Goods_deb" sheetId="19" r:id="rId26"/>
    <sheet name="Tourism_share" sheetId="36" r:id="rId27"/>
    <sheet name="Travel_net_USD" sheetId="41" r:id="rId28"/>
  </sheets>
  <externalReferences>
    <externalReference r:id="rId29"/>
    <externalReference r:id="rId30"/>
    <externalReference r:id="rId31"/>
    <externalReference r:id="rId32"/>
    <externalReference r:id="rId33"/>
  </externalReferences>
  <definedNames>
    <definedName name="_1_">#REF!</definedName>
    <definedName name="_2_">#REF!</definedName>
    <definedName name="chart_AE_export_revision">#REF!</definedName>
    <definedName name="chart_AE_import_revisions">#REF!</definedName>
    <definedName name="exhibit_new">#REF!</definedName>
    <definedName name="exhibit1">#REF!</definedName>
    <definedName name="exhibit12">#REF!</definedName>
    <definedName name="exhibit13">#REF!</definedName>
    <definedName name="exhibit14">#REF!</definedName>
    <definedName name="exhibit3">#REF!</definedName>
    <definedName name="exhibit4">#REF!</definedName>
    <definedName name="exhibit5">#REF!</definedName>
    <definedName name="exhibit6">#REF!</definedName>
    <definedName name="gnsaexp">'[1]NSA Goods Exports'!$A$4:$S$300</definedName>
    <definedName name="gnsaexpcountries">'[1]NSA Goods Exports'!$A$4:$S$4</definedName>
    <definedName name="gnsaexpquarters">'[1]NSA Goods Exports'!$A$4:$A$500</definedName>
    <definedName name="gnsaimp">'[1]NSA Goods Imports'!$A$4:$S$500</definedName>
    <definedName name="gnsaimpcountries">'[1]NSA Goods Imports'!$A$4:$S$4</definedName>
    <definedName name="gnsaimpquarters">'[1]NSA Goods Imports'!$A$4:$A$500</definedName>
    <definedName name="gsaexp">'[1]SA Goods Exports Forced'!$A$4:$S$300</definedName>
    <definedName name="gsaexpcountries">'[1]SA Goods Exports Forced'!$A$4:$S$4</definedName>
    <definedName name="gsaexpquarters">'[1]SA Goods Exports Forced'!$A$4:$A$500</definedName>
    <definedName name="gsaimp">'[1]SA Goods Imports Forced'!$A$4:$S$500</definedName>
    <definedName name="gsaimpcountries">'[1]SA Goods Imports Forced'!$A$4:$S$4</definedName>
    <definedName name="gsaimpquarters">'[1]SA Goods Imports Forced'!$A$4:$A$500</definedName>
    <definedName name="gsfexp">'[1]SF Goods Exports'!$A$4:$S$500</definedName>
    <definedName name="gsfexpcountries">'[1]SF Goods Exports'!$A$4:$S$4</definedName>
    <definedName name="gsfexpquarters">'[1]SF Goods Exports'!$A$4:$A$500</definedName>
    <definedName name="gsfimp">'[1]SF Goods Imports'!$A$4:$S$500</definedName>
    <definedName name="gsfimpcountries">'[1]SF Goods Imports'!$A$4:$S$4</definedName>
    <definedName name="gsfimpquarters">'[1]SF Goods Imports'!$A$4:$A$500</definedName>
    <definedName name="PRINT">#REF!</definedName>
    <definedName name="qlookup">[1]Codes!$A$22:$B$25</definedName>
    <definedName name="snsaexp">'[1]NSA Services Exports'!$A$4:$S$500</definedName>
    <definedName name="snsaexpcountries">'[1]NSA Services Exports'!$A$4:$S$4</definedName>
    <definedName name="snsaexpquarters">'[1]NSA Services Exports'!$A$4:$A$500</definedName>
    <definedName name="snsaimp">'[1]NSA Services Imports'!$A$4:$S$500</definedName>
    <definedName name="snsaimpcountries">'[1]NSA Services Imports'!$A$4:$S$4</definedName>
    <definedName name="snsaimpquarters">'[1]NSA Services Imports'!$A$4:$A$500</definedName>
    <definedName name="ssa">'[2]SA Services Imports Forced'!$A$4:$S$4</definedName>
    <definedName name="ssaexp">'[1]SA Services Exports Forced'!$A$4:$S$500</definedName>
    <definedName name="ssaexpcountries">'[1]SA Services Exports Forced'!$A$4:$S$4</definedName>
    <definedName name="ssaexpquarters">'[1]SA Services Exports Forced'!$A$4:$A$500</definedName>
    <definedName name="ssaimp">'[1]SA Services Imports Forced'!$A$4:$S$500</definedName>
    <definedName name="ssaimpcountries">'[1]SA Services Imports Forced'!$A$4:$S$4</definedName>
    <definedName name="ssaimpquarters">'[1]SA Services Imports Forced'!$A$4:$A$500</definedName>
    <definedName name="ssas">'[2]SA Services Imports Forced'!$A$4:$A$500</definedName>
    <definedName name="ssf">'[2]SF Services Exports'!$A$4:$S$4</definedName>
    <definedName name="ssfe">'[2]SF Services Exports'!$A$4:$A$500</definedName>
    <definedName name="ssfexp">'[1]SF Services Exports'!$A$4:$S$500</definedName>
    <definedName name="ssfexpcountries">'[1]SF Services Exports'!$A$4:$S$4</definedName>
    <definedName name="ssfexpquarters">'[1]SF Services Exports'!$A$4:$A$500</definedName>
    <definedName name="ssfi">'[2]SF Services Imports'!$A$4:$S$500</definedName>
    <definedName name="ssfim">'[2]SF Services Imports'!$A$4:$A$500</definedName>
    <definedName name="ssfimp">'[1]SF Services Imports'!$A$4:$S$500</definedName>
    <definedName name="ssfimpcountries">'[1]SF Services Imports'!$A$4:$S$4</definedName>
    <definedName name="ssfimpquarters">'[1]SF Services Imports'!$A$4:$A$500</definedName>
    <definedName name="SU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6" i="9" l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B216" i="1"/>
  <c r="Q143" i="21" l="1"/>
  <c r="Q190" i="25" l="1"/>
  <c r="K59" i="41" l="1"/>
  <c r="K120" i="34" l="1"/>
  <c r="C202" i="41"/>
  <c r="B202" i="41"/>
  <c r="D66" i="41"/>
  <c r="D166" i="41"/>
  <c r="D69" i="41"/>
  <c r="D178" i="41"/>
  <c r="D190" i="41"/>
  <c r="D91" i="41"/>
  <c r="D44" i="41"/>
  <c r="D15" i="41"/>
  <c r="D74" i="41"/>
  <c r="D43" i="41"/>
  <c r="D93" i="41"/>
  <c r="D42" i="41"/>
  <c r="D86" i="41"/>
  <c r="D39" i="41"/>
  <c r="D184" i="41"/>
  <c r="D189" i="41"/>
  <c r="D119" i="41"/>
  <c r="D16" i="41"/>
  <c r="D159" i="41"/>
  <c r="D112" i="41"/>
  <c r="D174" i="41"/>
  <c r="D76" i="41"/>
  <c r="D147" i="41"/>
  <c r="D98" i="41"/>
  <c r="D130" i="41"/>
  <c r="D87" i="41"/>
  <c r="D175" i="41"/>
  <c r="D154" i="41"/>
  <c r="D146" i="41"/>
  <c r="D132" i="41"/>
  <c r="D51" i="41"/>
  <c r="D150" i="41"/>
  <c r="D196" i="41"/>
  <c r="D173" i="41"/>
  <c r="D164" i="41"/>
  <c r="D23" i="41"/>
  <c r="D61" i="41"/>
  <c r="D55" i="41"/>
  <c r="D104" i="41"/>
  <c r="D124" i="41"/>
  <c r="D145" i="41"/>
  <c r="D58" i="41"/>
  <c r="D54" i="41"/>
  <c r="D90" i="41"/>
  <c r="D84" i="41"/>
  <c r="D31" i="41"/>
  <c r="D89" i="41"/>
  <c r="D137" i="41"/>
  <c r="D148" i="41"/>
  <c r="D12" i="41"/>
  <c r="D45" i="41"/>
  <c r="D94" i="41"/>
  <c r="D109" i="41"/>
  <c r="D141" i="41"/>
  <c r="D33" i="41"/>
  <c r="D37" i="41"/>
  <c r="D167" i="41"/>
  <c r="D49" i="41"/>
  <c r="D144" i="41"/>
  <c r="D19" i="41"/>
  <c r="D18" i="41"/>
  <c r="D68" i="41"/>
  <c r="D53" i="41"/>
  <c r="D59" i="41"/>
  <c r="D161" i="41"/>
  <c r="D88" i="41"/>
  <c r="D92" i="41"/>
  <c r="D162" i="41"/>
  <c r="D113" i="41"/>
  <c r="D149" i="41"/>
  <c r="D41" i="41"/>
  <c r="D73" i="41"/>
  <c r="D85" i="41"/>
  <c r="D17" i="41"/>
  <c r="D192" i="41"/>
  <c r="D177" i="41"/>
  <c r="D126" i="41"/>
  <c r="D95" i="41"/>
  <c r="D60" i="41"/>
  <c r="D6" i="41"/>
  <c r="D8" i="41"/>
  <c r="D14" i="41"/>
  <c r="D138" i="41"/>
  <c r="D118" i="41"/>
  <c r="D115" i="41"/>
  <c r="D63" i="41"/>
  <c r="D183" i="41"/>
  <c r="D135" i="41"/>
  <c r="D156" i="41"/>
  <c r="D108" i="41"/>
  <c r="D188" i="41"/>
  <c r="D78" i="41"/>
  <c r="D13" i="41"/>
  <c r="D99" i="41"/>
  <c r="D187" i="41"/>
  <c r="D21" i="41"/>
  <c r="D122" i="41"/>
  <c r="D75" i="41"/>
  <c r="D171" i="41"/>
  <c r="D62" i="41"/>
  <c r="D103" i="41"/>
  <c r="D29" i="41"/>
  <c r="D67" i="41"/>
  <c r="D96" i="41"/>
  <c r="D169" i="41"/>
  <c r="D193" i="41"/>
  <c r="D40" i="41"/>
  <c r="D22" i="41"/>
  <c r="D11" i="41"/>
  <c r="D28" i="41"/>
  <c r="D102" i="41"/>
  <c r="D9" i="41"/>
  <c r="D199" i="41"/>
  <c r="D160" i="41"/>
  <c r="D110" i="41"/>
  <c r="D185" i="41"/>
  <c r="D133" i="41"/>
  <c r="D52" i="41"/>
  <c r="D83" i="41"/>
  <c r="D65" i="41"/>
  <c r="D129" i="41"/>
  <c r="D30" i="41"/>
  <c r="D38" i="41"/>
  <c r="D82" i="41"/>
  <c r="D195" i="41"/>
  <c r="D100" i="41"/>
  <c r="D26" i="41"/>
  <c r="D157" i="41"/>
  <c r="D77" i="41"/>
  <c r="D101" i="41"/>
  <c r="D70" i="41"/>
  <c r="D182" i="41"/>
  <c r="D24" i="41"/>
  <c r="D36" i="41"/>
  <c r="D155" i="41"/>
  <c r="D151" i="41"/>
  <c r="D121" i="41"/>
  <c r="D139" i="41"/>
  <c r="D50" i="41"/>
  <c r="D127" i="41"/>
  <c r="D143" i="41"/>
  <c r="D168" i="41"/>
  <c r="D136" i="41"/>
  <c r="D120" i="41"/>
  <c r="D20" i="41"/>
  <c r="D197" i="41"/>
  <c r="D194" i="41"/>
  <c r="D170" i="41"/>
  <c r="D114" i="41"/>
  <c r="D125" i="41"/>
  <c r="D7" i="41"/>
  <c r="D32" i="41"/>
  <c r="D152" i="41"/>
  <c r="D200" i="41"/>
  <c r="D25" i="41"/>
  <c r="D131" i="41"/>
  <c r="D57" i="41"/>
  <c r="D10" i="41"/>
  <c r="D180" i="41"/>
  <c r="D140" i="41"/>
  <c r="D72" i="41"/>
  <c r="D34" i="41"/>
  <c r="D27" i="41"/>
  <c r="D198" i="41"/>
  <c r="D134" i="41"/>
  <c r="D179" i="41"/>
  <c r="D163" i="41"/>
  <c r="D81" i="41"/>
  <c r="D153" i="41"/>
  <c r="D172" i="41"/>
  <c r="D46" i="41"/>
  <c r="D181" i="41"/>
  <c r="D56" i="41"/>
  <c r="D5" i="41"/>
  <c r="D48" i="41"/>
  <c r="D158" i="41"/>
  <c r="D111" i="41"/>
  <c r="D47" i="41"/>
  <c r="D105" i="41"/>
  <c r="D71" i="41"/>
  <c r="D117" i="41"/>
  <c r="D80" i="41"/>
  <c r="D165" i="41"/>
  <c r="D64" i="41"/>
  <c r="D79" i="41"/>
  <c r="D123" i="41"/>
  <c r="D176" i="41"/>
  <c r="D186" i="41"/>
  <c r="D116" i="41"/>
  <c r="D97" i="41"/>
  <c r="D35" i="41"/>
  <c r="D128" i="41"/>
  <c r="D142" i="41"/>
  <c r="D106" i="41"/>
  <c r="D107" i="41"/>
  <c r="D191" i="41"/>
  <c r="W208" i="9"/>
  <c r="W207" i="9"/>
  <c r="W206" i="9"/>
  <c r="W205" i="9"/>
  <c r="W204" i="9"/>
  <c r="W203" i="9"/>
  <c r="W202" i="9"/>
  <c r="W201" i="9"/>
  <c r="W200" i="9"/>
  <c r="W199" i="9"/>
  <c r="W198" i="9"/>
  <c r="W197" i="9"/>
  <c r="W196" i="9"/>
  <c r="W195" i="9"/>
  <c r="W194" i="9"/>
  <c r="W193" i="9"/>
  <c r="W191" i="9"/>
  <c r="W190" i="9"/>
  <c r="W189" i="9"/>
  <c r="W188" i="9"/>
  <c r="W187" i="9"/>
  <c r="W186" i="9"/>
  <c r="W185" i="9"/>
  <c r="W184" i="9"/>
  <c r="W183" i="9"/>
  <c r="W182" i="9"/>
  <c r="W181" i="9"/>
  <c r="W180" i="9"/>
  <c r="W179" i="9"/>
  <c r="W178" i="9"/>
  <c r="W177" i="9"/>
  <c r="W176" i="9"/>
  <c r="W175" i="9"/>
  <c r="W174" i="9"/>
  <c r="W173" i="9"/>
  <c r="W172" i="9"/>
  <c r="W171" i="9"/>
  <c r="W170" i="9"/>
  <c r="W169" i="9"/>
  <c r="W168" i="9"/>
  <c r="W167" i="9"/>
  <c r="W166" i="9"/>
  <c r="W165" i="9"/>
  <c r="W164" i="9"/>
  <c r="W163" i="9"/>
  <c r="W162" i="9"/>
  <c r="W161" i="9"/>
  <c r="W160" i="9"/>
  <c r="W159" i="9"/>
  <c r="W158" i="9"/>
  <c r="W157" i="9"/>
  <c r="W156" i="9"/>
  <c r="W155" i="9"/>
  <c r="W154" i="9"/>
  <c r="W153" i="9"/>
  <c r="W152" i="9"/>
  <c r="W151" i="9"/>
  <c r="W150" i="9"/>
  <c r="W149" i="9"/>
  <c r="W148" i="9"/>
  <c r="W147" i="9"/>
  <c r="W146" i="9"/>
  <c r="W145" i="9"/>
  <c r="W144" i="9"/>
  <c r="W143" i="9"/>
  <c r="W142" i="9"/>
  <c r="W141" i="9"/>
  <c r="W140" i="9"/>
  <c r="W139" i="9"/>
  <c r="W138" i="9"/>
  <c r="W137" i="9"/>
  <c r="W136" i="9"/>
  <c r="W135" i="9"/>
  <c r="W134" i="9"/>
  <c r="W133" i="9"/>
  <c r="W132" i="9"/>
  <c r="W131" i="9"/>
  <c r="W130" i="9"/>
  <c r="W129" i="9"/>
  <c r="W128" i="9"/>
  <c r="W127" i="9"/>
  <c r="W126" i="9"/>
  <c r="W125" i="9"/>
  <c r="W124" i="9"/>
  <c r="W123" i="9"/>
  <c r="W122" i="9"/>
  <c r="W121" i="9"/>
  <c r="W120" i="9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W103" i="9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W75" i="9"/>
  <c r="W74" i="9"/>
  <c r="W73" i="9"/>
  <c r="W72" i="9"/>
  <c r="W71" i="9"/>
  <c r="W70" i="9"/>
  <c r="W69" i="9"/>
  <c r="W68" i="9"/>
  <c r="W67" i="9"/>
  <c r="W66" i="9"/>
  <c r="W65" i="9"/>
  <c r="W64" i="9"/>
  <c r="W63" i="9"/>
  <c r="W62" i="9"/>
  <c r="W61" i="9"/>
  <c r="W60" i="9"/>
  <c r="W59" i="9"/>
  <c r="W58" i="9"/>
  <c r="W57" i="9"/>
  <c r="W56" i="9"/>
  <c r="W55" i="9"/>
  <c r="W54" i="9"/>
  <c r="W53" i="9"/>
  <c r="W52" i="9"/>
  <c r="W51" i="9"/>
  <c r="W50" i="9"/>
  <c r="W49" i="9"/>
  <c r="W48" i="9"/>
  <c r="W47" i="9"/>
  <c r="W46" i="9"/>
  <c r="W45" i="9"/>
  <c r="W44" i="9"/>
  <c r="W43" i="9"/>
  <c r="W42" i="9"/>
  <c r="W41" i="9"/>
  <c r="W40" i="9"/>
  <c r="W39" i="9"/>
  <c r="W38" i="9"/>
  <c r="W37" i="9"/>
  <c r="W36" i="9"/>
  <c r="W35" i="9"/>
  <c r="W34" i="9"/>
  <c r="W33" i="9"/>
  <c r="W32" i="9"/>
  <c r="W31" i="9"/>
  <c r="W30" i="9"/>
  <c r="W29" i="9"/>
  <c r="W28" i="9"/>
  <c r="W27" i="9"/>
  <c r="W26" i="9"/>
  <c r="W25" i="9"/>
  <c r="W24" i="9"/>
  <c r="W23" i="9"/>
  <c r="W22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W116" i="12"/>
  <c r="W117" i="12"/>
  <c r="W118" i="12"/>
  <c r="W119" i="12"/>
  <c r="W120" i="12"/>
  <c r="W121" i="12"/>
  <c r="W122" i="12"/>
  <c r="W123" i="12"/>
  <c r="W124" i="12"/>
  <c r="W125" i="12"/>
  <c r="W126" i="12"/>
  <c r="W127" i="12"/>
  <c r="W128" i="12"/>
  <c r="W129" i="12"/>
  <c r="W130" i="12"/>
  <c r="W131" i="12"/>
  <c r="W132" i="12"/>
  <c r="W133" i="12"/>
  <c r="W134" i="12"/>
  <c r="W135" i="12"/>
  <c r="W136" i="12"/>
  <c r="W137" i="12"/>
  <c r="W138" i="12"/>
  <c r="W139" i="12"/>
  <c r="W140" i="12"/>
  <c r="W141" i="12"/>
  <c r="W142" i="12"/>
  <c r="W143" i="12"/>
  <c r="W144" i="12"/>
  <c r="W145" i="12"/>
  <c r="W146" i="12"/>
  <c r="W147" i="12"/>
  <c r="W148" i="12"/>
  <c r="W149" i="12"/>
  <c r="W150" i="12"/>
  <c r="W151" i="12"/>
  <c r="W152" i="12"/>
  <c r="W153" i="12"/>
  <c r="W154" i="12"/>
  <c r="W155" i="12"/>
  <c r="W156" i="12"/>
  <c r="W157" i="12"/>
  <c r="W158" i="12"/>
  <c r="W159" i="12"/>
  <c r="W160" i="12"/>
  <c r="W161" i="12"/>
  <c r="W162" i="12"/>
  <c r="W163" i="12"/>
  <c r="W164" i="12"/>
  <c r="W165" i="12"/>
  <c r="W166" i="12"/>
  <c r="W167" i="12"/>
  <c r="W168" i="12"/>
  <c r="W169" i="12"/>
  <c r="W170" i="12"/>
  <c r="W171" i="12"/>
  <c r="W172" i="12"/>
  <c r="W173" i="12"/>
  <c r="W174" i="12"/>
  <c r="W175" i="12"/>
  <c r="W176" i="12"/>
  <c r="W177" i="12"/>
  <c r="W178" i="12"/>
  <c r="W179" i="12"/>
  <c r="W180" i="12"/>
  <c r="W181" i="12"/>
  <c r="W182" i="12"/>
  <c r="W183" i="12"/>
  <c r="W184" i="12"/>
  <c r="W185" i="12"/>
  <c r="W186" i="12"/>
  <c r="W187" i="12"/>
  <c r="W188" i="12"/>
  <c r="W189" i="12"/>
  <c r="W190" i="12"/>
  <c r="W191" i="12"/>
  <c r="W193" i="12"/>
  <c r="W194" i="12"/>
  <c r="W195" i="12"/>
  <c r="W196" i="12"/>
  <c r="W197" i="12"/>
  <c r="W198" i="12"/>
  <c r="W199" i="12"/>
  <c r="W200" i="12"/>
  <c r="W201" i="12"/>
  <c r="W202" i="12"/>
  <c r="W203" i="12"/>
  <c r="W204" i="12"/>
  <c r="W205" i="12"/>
  <c r="W206" i="12"/>
  <c r="W207" i="12"/>
  <c r="W208" i="12"/>
  <c r="W6" i="12"/>
  <c r="D202" i="41" l="1"/>
  <c r="Q44" i="35"/>
  <c r="AJ53" i="35" l="1"/>
  <c r="C22" i="35"/>
  <c r="D22" i="35"/>
  <c r="E22" i="35"/>
  <c r="F22" i="35"/>
  <c r="G22" i="35"/>
  <c r="H22" i="35"/>
  <c r="I22" i="35"/>
  <c r="J22" i="35"/>
  <c r="K22" i="35"/>
  <c r="L22" i="35"/>
  <c r="M22" i="35"/>
  <c r="N22" i="35"/>
  <c r="O22" i="35"/>
  <c r="P22" i="35"/>
  <c r="Q22" i="35"/>
  <c r="B22" i="35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B216" i="12"/>
  <c r="C216" i="9"/>
  <c r="D216" i="9"/>
  <c r="E216" i="9"/>
  <c r="F216" i="9"/>
  <c r="G216" i="9"/>
  <c r="H216" i="9"/>
  <c r="I216" i="9"/>
  <c r="J216" i="9"/>
  <c r="K216" i="9"/>
  <c r="L216" i="9"/>
  <c r="M216" i="9"/>
  <c r="N216" i="9"/>
  <c r="O216" i="9"/>
  <c r="P216" i="9"/>
  <c r="Q22" i="9"/>
  <c r="P220" i="9" l="1"/>
  <c r="Q97" i="25"/>
  <c r="Q97" i="21"/>
  <c r="Q97" i="29"/>
  <c r="Q97" i="23"/>
  <c r="Q97" i="15"/>
  <c r="Q97" i="12"/>
  <c r="Q216" i="12" s="1"/>
  <c r="Q97" i="9"/>
  <c r="AA197" i="7" l="1"/>
  <c r="S197" i="12"/>
  <c r="V197" i="12"/>
  <c r="V197" i="9"/>
  <c r="S197" i="9"/>
  <c r="I197" i="11"/>
  <c r="J197" i="11"/>
  <c r="K197" i="11"/>
  <c r="L197" i="11"/>
  <c r="M197" i="11"/>
  <c r="N197" i="11"/>
  <c r="O197" i="11"/>
  <c r="P197" i="11"/>
  <c r="Q197" i="11"/>
  <c r="I197" i="37"/>
  <c r="J197" i="37"/>
  <c r="K197" i="37"/>
  <c r="L197" i="37"/>
  <c r="M197" i="37"/>
  <c r="N197" i="37"/>
  <c r="O197" i="37"/>
  <c r="P197" i="37"/>
  <c r="Q197" i="37"/>
  <c r="S197" i="37" s="1"/>
  <c r="Q197" i="35"/>
  <c r="B197" i="27"/>
  <c r="C197" i="27"/>
  <c r="D197" i="27"/>
  <c r="E197" i="27"/>
  <c r="F197" i="27"/>
  <c r="G197" i="27"/>
  <c r="H197" i="27"/>
  <c r="V197" i="25"/>
  <c r="V197" i="23"/>
  <c r="S197" i="7"/>
  <c r="S197" i="5"/>
  <c r="S197" i="11" l="1"/>
  <c r="S197" i="38"/>
  <c r="S197" i="15" l="1"/>
  <c r="T197" i="15"/>
  <c r="U197" i="15"/>
  <c r="V197" i="15"/>
  <c r="D197" i="35"/>
  <c r="E197" i="35"/>
  <c r="F197" i="35"/>
  <c r="G197" i="35"/>
  <c r="H197" i="35"/>
  <c r="I197" i="35"/>
  <c r="J197" i="35"/>
  <c r="K197" i="35"/>
  <c r="L197" i="35"/>
  <c r="M197" i="35"/>
  <c r="N197" i="35"/>
  <c r="O197" i="35"/>
  <c r="P197" i="35"/>
  <c r="G193" i="36"/>
  <c r="T193" i="14"/>
  <c r="S193" i="14"/>
  <c r="R193" i="14"/>
  <c r="Q193" i="14"/>
  <c r="P193" i="14"/>
  <c r="O193" i="14"/>
  <c r="N193" i="14"/>
  <c r="M193" i="14"/>
  <c r="L193" i="14"/>
  <c r="K193" i="14"/>
  <c r="J193" i="14"/>
  <c r="I193" i="14"/>
  <c r="H193" i="14"/>
  <c r="G193" i="14"/>
  <c r="F193" i="14"/>
  <c r="E193" i="14"/>
  <c r="Q204" i="35"/>
  <c r="P204" i="35"/>
  <c r="Q184" i="9"/>
  <c r="Q216" i="9" s="1"/>
  <c r="Q204" i="9"/>
  <c r="Y197" i="35" l="1"/>
  <c r="F197" i="33"/>
  <c r="F197" i="40"/>
  <c r="F197" i="32"/>
  <c r="AB197" i="12"/>
  <c r="W197" i="37"/>
  <c r="N197" i="33"/>
  <c r="AB197" i="9"/>
  <c r="N197" i="28"/>
  <c r="Y197" i="11"/>
  <c r="N197" i="31"/>
  <c r="N197" i="27"/>
  <c r="N197" i="40"/>
  <c r="N197" i="32"/>
  <c r="X197" i="35"/>
  <c r="G197" i="33"/>
  <c r="G197" i="40"/>
  <c r="G197" i="32"/>
  <c r="AC197" i="12"/>
  <c r="X197" i="37"/>
  <c r="AC197" i="9"/>
  <c r="O197" i="33"/>
  <c r="O197" i="28"/>
  <c r="O197" i="31"/>
  <c r="O197" i="27"/>
  <c r="O197" i="40"/>
  <c r="Z197" i="11"/>
  <c r="O197" i="32"/>
  <c r="W197" i="35"/>
  <c r="AA197" i="9"/>
  <c r="M197" i="33"/>
  <c r="M197" i="31"/>
  <c r="M197" i="27"/>
  <c r="AA197" i="12"/>
  <c r="V197" i="37"/>
  <c r="M197" i="28"/>
  <c r="X197" i="11"/>
  <c r="M197" i="40"/>
  <c r="M197" i="32"/>
  <c r="H197" i="33"/>
  <c r="H197" i="40"/>
  <c r="H197" i="32"/>
  <c r="U193" i="14"/>
  <c r="AD197" i="12"/>
  <c r="Y197" i="37"/>
  <c r="AC197" i="37" s="1"/>
  <c r="AE197" i="37" s="1"/>
  <c r="AD197" i="9"/>
  <c r="P197" i="33"/>
  <c r="AA197" i="11"/>
  <c r="P197" i="28"/>
  <c r="P197" i="31"/>
  <c r="P197" i="27"/>
  <c r="P197" i="40"/>
  <c r="P197" i="32"/>
  <c r="I197" i="31"/>
  <c r="I197" i="27"/>
  <c r="I197" i="33"/>
  <c r="I197" i="28"/>
  <c r="I197" i="40"/>
  <c r="I197" i="32"/>
  <c r="Q197" i="31"/>
  <c r="O194" i="34" s="1"/>
  <c r="Q197" i="27"/>
  <c r="N194" i="34" s="1"/>
  <c r="AE197" i="12"/>
  <c r="AE197" i="9"/>
  <c r="U194" i="34" s="1"/>
  <c r="Z193" i="36" s="1"/>
  <c r="Z197" i="37"/>
  <c r="Q197" i="33"/>
  <c r="S194" i="34" s="1"/>
  <c r="Q197" i="28"/>
  <c r="R194" i="34" s="1"/>
  <c r="AB197" i="35"/>
  <c r="AB197" i="11"/>
  <c r="Q197" i="40"/>
  <c r="T194" i="34" s="1"/>
  <c r="Q197" i="32"/>
  <c r="M194" i="34" s="1"/>
  <c r="B197" i="33"/>
  <c r="B197" i="40"/>
  <c r="B197" i="32"/>
  <c r="J197" i="28"/>
  <c r="J197" i="27"/>
  <c r="J197" i="31"/>
  <c r="X197" i="12"/>
  <c r="X197" i="9"/>
  <c r="J197" i="33"/>
  <c r="J197" i="40"/>
  <c r="J197" i="32"/>
  <c r="E197" i="33"/>
  <c r="E197" i="40"/>
  <c r="E197" i="32"/>
  <c r="C197" i="33"/>
  <c r="C197" i="32"/>
  <c r="C197" i="40"/>
  <c r="K197" i="33"/>
  <c r="K197" i="28"/>
  <c r="K197" i="27"/>
  <c r="K197" i="31"/>
  <c r="Y197" i="12"/>
  <c r="Y197" i="9"/>
  <c r="K197" i="32"/>
  <c r="K197" i="40"/>
  <c r="D197" i="33"/>
  <c r="D197" i="32"/>
  <c r="D197" i="40"/>
  <c r="L197" i="33"/>
  <c r="L197" i="27"/>
  <c r="L197" i="28"/>
  <c r="W197" i="11"/>
  <c r="L197" i="31"/>
  <c r="Z197" i="12"/>
  <c r="U197" i="37"/>
  <c r="Z197" i="9"/>
  <c r="L197" i="32"/>
  <c r="L197" i="40"/>
  <c r="Z197" i="35"/>
  <c r="AN197" i="35"/>
  <c r="AA197" i="35"/>
  <c r="AJ197" i="35" s="1"/>
  <c r="S197" i="35"/>
  <c r="E194" i="34"/>
  <c r="AG197" i="12" l="1"/>
  <c r="K194" i="34" s="1"/>
  <c r="F194" i="34"/>
  <c r="M193" i="36" s="1"/>
  <c r="AH197" i="9"/>
  <c r="C194" i="34"/>
  <c r="J193" i="36" s="1"/>
  <c r="AM197" i="35"/>
  <c r="AL197" i="35"/>
  <c r="Q194" i="34"/>
  <c r="AD197" i="37"/>
  <c r="D194" i="34"/>
  <c r="K193" i="36" s="1"/>
  <c r="AG197" i="9"/>
  <c r="J194" i="34" s="1"/>
  <c r="Q193" i="36" s="1"/>
  <c r="X193" i="36"/>
  <c r="AD197" i="35"/>
  <c r="G194" i="34"/>
  <c r="N193" i="36" s="1"/>
  <c r="AG197" i="35"/>
  <c r="Y193" i="36"/>
  <c r="I194" i="34"/>
  <c r="P193" i="36" s="1"/>
  <c r="T193" i="36"/>
  <c r="T197" i="12"/>
  <c r="U197" i="12"/>
  <c r="AG197" i="37"/>
  <c r="AB197" i="37"/>
  <c r="AF197" i="37"/>
  <c r="AI197" i="37"/>
  <c r="R193" i="36"/>
  <c r="S193" i="36"/>
  <c r="AF197" i="35"/>
  <c r="B194" i="34"/>
  <c r="I193" i="36" s="1"/>
  <c r="H194" i="34"/>
  <c r="O193" i="36" s="1"/>
  <c r="P194" i="34"/>
  <c r="U193" i="36" s="1"/>
  <c r="AK197" i="35"/>
  <c r="AG197" i="11"/>
  <c r="AI197" i="11"/>
  <c r="AC197" i="11"/>
  <c r="AD197" i="11"/>
  <c r="AF197" i="11"/>
  <c r="AE197" i="35"/>
  <c r="W193" i="36"/>
  <c r="L193" i="36"/>
  <c r="AH197" i="35"/>
  <c r="AI197" i="35"/>
  <c r="X194" i="34" l="1"/>
  <c r="AB194" i="34"/>
  <c r="Y194" i="34"/>
  <c r="AD194" i="34"/>
  <c r="Z194" i="34"/>
  <c r="W194" i="34"/>
  <c r="AC194" i="34"/>
  <c r="V193" i="36"/>
  <c r="AA194" i="34"/>
  <c r="I213" i="14"/>
  <c r="H213" i="14"/>
  <c r="G213" i="14"/>
  <c r="K213" i="14"/>
  <c r="L213" i="14"/>
  <c r="M213" i="14"/>
  <c r="N213" i="14"/>
  <c r="O213" i="14"/>
  <c r="P213" i="14"/>
  <c r="Q213" i="14"/>
  <c r="R213" i="14"/>
  <c r="S213" i="14"/>
  <c r="T213" i="14"/>
  <c r="J213" i="14"/>
  <c r="F214" i="14"/>
  <c r="G214" i="14"/>
  <c r="H214" i="14"/>
  <c r="I214" i="14"/>
  <c r="J214" i="14"/>
  <c r="K214" i="14"/>
  <c r="L214" i="14"/>
  <c r="M214" i="14"/>
  <c r="N214" i="14"/>
  <c r="O214" i="14"/>
  <c r="P214" i="14"/>
  <c r="Q214" i="14"/>
  <c r="R214" i="14"/>
  <c r="S214" i="14"/>
  <c r="T214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S207" i="14"/>
  <c r="T207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S209" i="14"/>
  <c r="T209" i="14"/>
  <c r="F210" i="14"/>
  <c r="G210" i="14"/>
  <c r="H210" i="14"/>
  <c r="I210" i="14"/>
  <c r="J210" i="14"/>
  <c r="K210" i="14"/>
  <c r="L210" i="14"/>
  <c r="M210" i="14"/>
  <c r="N210" i="14"/>
  <c r="O210" i="14"/>
  <c r="P210" i="14"/>
  <c r="Q210" i="14"/>
  <c r="R210" i="14"/>
  <c r="S210" i="14"/>
  <c r="T210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F212" i="14"/>
  <c r="G212" i="14"/>
  <c r="H212" i="14"/>
  <c r="I212" i="14"/>
  <c r="J212" i="14"/>
  <c r="K212" i="14"/>
  <c r="L212" i="14"/>
  <c r="M212" i="14"/>
  <c r="N212" i="14"/>
  <c r="O212" i="14"/>
  <c r="P212" i="14"/>
  <c r="Q212" i="14"/>
  <c r="R212" i="14"/>
  <c r="S212" i="14"/>
  <c r="T212" i="14"/>
  <c r="E214" i="14"/>
  <c r="E212" i="14"/>
  <c r="E211" i="14"/>
  <c r="E210" i="14"/>
  <c r="E209" i="14"/>
  <c r="E208" i="14"/>
  <c r="E207" i="14"/>
  <c r="E36" i="14" s="1"/>
  <c r="J204" i="14"/>
  <c r="K204" i="14"/>
  <c r="L204" i="14"/>
  <c r="M204" i="14"/>
  <c r="X208" i="12" s="1"/>
  <c r="N204" i="14"/>
  <c r="O204" i="14"/>
  <c r="P204" i="14"/>
  <c r="Q204" i="14"/>
  <c r="AB208" i="12" s="1"/>
  <c r="R204" i="14"/>
  <c r="S204" i="14"/>
  <c r="T204" i="14"/>
  <c r="I204" i="14"/>
  <c r="F198" i="14"/>
  <c r="G198" i="14"/>
  <c r="H198" i="14"/>
  <c r="I198" i="14"/>
  <c r="J198" i="14"/>
  <c r="K198" i="14"/>
  <c r="L198" i="14"/>
  <c r="M198" i="14"/>
  <c r="X202" i="12" s="1"/>
  <c r="N198" i="14"/>
  <c r="O198" i="14"/>
  <c r="P198" i="14"/>
  <c r="Q198" i="14"/>
  <c r="AB202" i="12" s="1"/>
  <c r="R198" i="14"/>
  <c r="S198" i="14"/>
  <c r="AD202" i="12" s="1"/>
  <c r="U202" i="12" s="1"/>
  <c r="T198" i="14"/>
  <c r="F199" i="14"/>
  <c r="G199" i="14"/>
  <c r="H199" i="14"/>
  <c r="I199" i="14"/>
  <c r="J199" i="14"/>
  <c r="K199" i="14"/>
  <c r="L199" i="14"/>
  <c r="M199" i="14"/>
  <c r="N199" i="14"/>
  <c r="Y203" i="12" s="1"/>
  <c r="O199" i="14"/>
  <c r="P199" i="14"/>
  <c r="Q199" i="14"/>
  <c r="R199" i="14"/>
  <c r="S199" i="14"/>
  <c r="T199" i="14"/>
  <c r="F200" i="14"/>
  <c r="G200" i="14"/>
  <c r="H200" i="14"/>
  <c r="I200" i="14"/>
  <c r="J200" i="14"/>
  <c r="K200" i="14"/>
  <c r="L200" i="14"/>
  <c r="M200" i="14"/>
  <c r="X204" i="12" s="1"/>
  <c r="N200" i="14"/>
  <c r="O200" i="14"/>
  <c r="Z204" i="12" s="1"/>
  <c r="P200" i="14"/>
  <c r="Q200" i="14"/>
  <c r="R200" i="14"/>
  <c r="S200" i="14"/>
  <c r="T200" i="14"/>
  <c r="F201" i="14"/>
  <c r="G201" i="14"/>
  <c r="H201" i="14"/>
  <c r="I201" i="14"/>
  <c r="J201" i="14"/>
  <c r="K201" i="14"/>
  <c r="L201" i="14"/>
  <c r="M201" i="14"/>
  <c r="X205" i="12" s="1"/>
  <c r="N201" i="14"/>
  <c r="Y205" i="12" s="1"/>
  <c r="O201" i="14"/>
  <c r="P201" i="14"/>
  <c r="AA205" i="12" s="1"/>
  <c r="Q201" i="14"/>
  <c r="R201" i="14"/>
  <c r="S201" i="14"/>
  <c r="T201" i="14"/>
  <c r="F202" i="14"/>
  <c r="G202" i="14"/>
  <c r="H202" i="14"/>
  <c r="I202" i="14"/>
  <c r="J202" i="14"/>
  <c r="K202" i="14"/>
  <c r="L202" i="14"/>
  <c r="M202" i="14"/>
  <c r="X206" i="12" s="1"/>
  <c r="N202" i="14"/>
  <c r="O202" i="14"/>
  <c r="Z206" i="12" s="1"/>
  <c r="P202" i="14"/>
  <c r="Q202" i="14"/>
  <c r="R202" i="14"/>
  <c r="S202" i="14"/>
  <c r="T202" i="14"/>
  <c r="F203" i="14"/>
  <c r="G203" i="14"/>
  <c r="H203" i="14"/>
  <c r="I203" i="14"/>
  <c r="J203" i="14"/>
  <c r="K203" i="14"/>
  <c r="L203" i="14"/>
  <c r="M203" i="14"/>
  <c r="N203" i="14"/>
  <c r="Y207" i="12" s="1"/>
  <c r="O203" i="14"/>
  <c r="P203" i="14"/>
  <c r="AA207" i="12" s="1"/>
  <c r="Q203" i="14"/>
  <c r="R203" i="14"/>
  <c r="AC207" i="12" s="1"/>
  <c r="S203" i="14"/>
  <c r="T203" i="14"/>
  <c r="E200" i="14"/>
  <c r="E201" i="14"/>
  <c r="E202" i="14"/>
  <c r="E203" i="14"/>
  <c r="E199" i="14"/>
  <c r="E198" i="14"/>
  <c r="E197" i="14"/>
  <c r="M196" i="14"/>
  <c r="N196" i="14"/>
  <c r="O196" i="14"/>
  <c r="Z200" i="12" s="1"/>
  <c r="P196" i="14"/>
  <c r="AA200" i="12" s="1"/>
  <c r="Q196" i="14"/>
  <c r="AB200" i="12" s="1"/>
  <c r="R196" i="14"/>
  <c r="S196" i="14"/>
  <c r="AD200" i="12" s="1"/>
  <c r="U200" i="12" s="1"/>
  <c r="T196" i="14"/>
  <c r="AE200" i="12" s="1"/>
  <c r="L196" i="14"/>
  <c r="F192" i="14"/>
  <c r="G192" i="14"/>
  <c r="H192" i="14"/>
  <c r="I192" i="14"/>
  <c r="J192" i="14"/>
  <c r="K192" i="14"/>
  <c r="L192" i="14"/>
  <c r="M192" i="14"/>
  <c r="N192" i="14"/>
  <c r="O192" i="14"/>
  <c r="Z196" i="12" s="1"/>
  <c r="P192" i="14"/>
  <c r="AA196" i="12" s="1"/>
  <c r="Q192" i="14"/>
  <c r="AB196" i="12" s="1"/>
  <c r="R192" i="14"/>
  <c r="S192" i="14"/>
  <c r="AD196" i="12" s="1"/>
  <c r="T196" i="12" s="1"/>
  <c r="T192" i="14"/>
  <c r="F194" i="14"/>
  <c r="G194" i="14"/>
  <c r="H194" i="14"/>
  <c r="I194" i="14"/>
  <c r="J194" i="14"/>
  <c r="K194" i="14"/>
  <c r="L194" i="14"/>
  <c r="M194" i="14"/>
  <c r="N194" i="14"/>
  <c r="Y198" i="12" s="1"/>
  <c r="O194" i="14"/>
  <c r="P194" i="14"/>
  <c r="AA198" i="12" s="1"/>
  <c r="Q194" i="14"/>
  <c r="R194" i="14"/>
  <c r="AC198" i="12" s="1"/>
  <c r="S194" i="14"/>
  <c r="T194" i="14"/>
  <c r="AE198" i="12" s="1"/>
  <c r="F195" i="14"/>
  <c r="G195" i="14"/>
  <c r="H195" i="14"/>
  <c r="I195" i="14"/>
  <c r="J195" i="14"/>
  <c r="K195" i="14"/>
  <c r="L195" i="14"/>
  <c r="M195" i="14"/>
  <c r="X199" i="12" s="1"/>
  <c r="N195" i="14"/>
  <c r="O195" i="14"/>
  <c r="Z199" i="12" s="1"/>
  <c r="P195" i="14"/>
  <c r="Q195" i="14"/>
  <c r="AB199" i="12" s="1"/>
  <c r="R195" i="14"/>
  <c r="AC199" i="12" s="1"/>
  <c r="S195" i="14"/>
  <c r="AD199" i="12" s="1"/>
  <c r="U199" i="12" s="1"/>
  <c r="T195" i="14"/>
  <c r="E195" i="14"/>
  <c r="E194" i="14"/>
  <c r="E192" i="14"/>
  <c r="J191" i="14"/>
  <c r="K191" i="14"/>
  <c r="L191" i="14"/>
  <c r="M191" i="14"/>
  <c r="X195" i="12" s="1"/>
  <c r="N191" i="14"/>
  <c r="O191" i="14"/>
  <c r="Z195" i="12" s="1"/>
  <c r="P191" i="14"/>
  <c r="Q191" i="14"/>
  <c r="AB195" i="12" s="1"/>
  <c r="R191" i="14"/>
  <c r="S191" i="14"/>
  <c r="T191" i="14"/>
  <c r="I191" i="14"/>
  <c r="F190" i="14"/>
  <c r="G190" i="14"/>
  <c r="H190" i="14"/>
  <c r="I190" i="14"/>
  <c r="J190" i="14"/>
  <c r="K190" i="14"/>
  <c r="L190" i="14"/>
  <c r="M190" i="14"/>
  <c r="X194" i="12" s="1"/>
  <c r="N190" i="14"/>
  <c r="O190" i="14"/>
  <c r="Z194" i="12" s="1"/>
  <c r="P190" i="14"/>
  <c r="Q190" i="14"/>
  <c r="R190" i="14"/>
  <c r="S190" i="14"/>
  <c r="AD194" i="12" s="1"/>
  <c r="T190" i="14"/>
  <c r="E190" i="14"/>
  <c r="J188" i="14"/>
  <c r="K188" i="14"/>
  <c r="L188" i="14"/>
  <c r="M188" i="14"/>
  <c r="N188" i="14"/>
  <c r="O188" i="14"/>
  <c r="P188" i="14"/>
  <c r="Q188" i="14"/>
  <c r="R188" i="14"/>
  <c r="S188" i="14"/>
  <c r="T188" i="14"/>
  <c r="I188" i="14"/>
  <c r="F174" i="14"/>
  <c r="G174" i="14"/>
  <c r="H174" i="14"/>
  <c r="I174" i="14"/>
  <c r="J174" i="14"/>
  <c r="K174" i="14"/>
  <c r="L174" i="14"/>
  <c r="M174" i="14"/>
  <c r="X178" i="12" s="1"/>
  <c r="N174" i="14"/>
  <c r="O174" i="14"/>
  <c r="Z178" i="12" s="1"/>
  <c r="P174" i="14"/>
  <c r="Q174" i="14"/>
  <c r="AB178" i="12" s="1"/>
  <c r="R174" i="14"/>
  <c r="S174" i="14"/>
  <c r="AD178" i="12" s="1"/>
  <c r="U178" i="12" s="1"/>
  <c r="T174" i="14"/>
  <c r="F175" i="14"/>
  <c r="G175" i="14"/>
  <c r="H175" i="14"/>
  <c r="I175" i="14"/>
  <c r="J175" i="14"/>
  <c r="K175" i="14"/>
  <c r="L175" i="14"/>
  <c r="M175" i="14"/>
  <c r="N175" i="14"/>
  <c r="Y179" i="12" s="1"/>
  <c r="O175" i="14"/>
  <c r="P175" i="14"/>
  <c r="AA179" i="12" s="1"/>
  <c r="Q175" i="14"/>
  <c r="AB179" i="12" s="1"/>
  <c r="R175" i="14"/>
  <c r="AC179" i="12" s="1"/>
  <c r="S175" i="14"/>
  <c r="T175" i="14"/>
  <c r="AE179" i="12" s="1"/>
  <c r="F176" i="14"/>
  <c r="G176" i="14"/>
  <c r="H176" i="14"/>
  <c r="I176" i="14"/>
  <c r="J176" i="14"/>
  <c r="K176" i="14"/>
  <c r="L176" i="14"/>
  <c r="M176" i="14"/>
  <c r="X180" i="12" s="1"/>
  <c r="N176" i="14"/>
  <c r="O176" i="14"/>
  <c r="P176" i="14"/>
  <c r="Q176" i="14"/>
  <c r="R176" i="14"/>
  <c r="AC180" i="12" s="1"/>
  <c r="S176" i="14"/>
  <c r="AD180" i="12" s="1"/>
  <c r="U180" i="12" s="1"/>
  <c r="T176" i="14"/>
  <c r="F177" i="14"/>
  <c r="G177" i="14"/>
  <c r="H177" i="14"/>
  <c r="I177" i="14"/>
  <c r="J177" i="14"/>
  <c r="F178" i="14"/>
  <c r="G178" i="14"/>
  <c r="H178" i="14"/>
  <c r="I178" i="14"/>
  <c r="J178" i="14"/>
  <c r="K178" i="14"/>
  <c r="L178" i="14"/>
  <c r="M178" i="14"/>
  <c r="X182" i="12" s="1"/>
  <c r="N178" i="14"/>
  <c r="O178" i="14"/>
  <c r="Z182" i="12" s="1"/>
  <c r="P178" i="14"/>
  <c r="Q178" i="14"/>
  <c r="AB182" i="12" s="1"/>
  <c r="R178" i="14"/>
  <c r="S178" i="14"/>
  <c r="T178" i="14"/>
  <c r="F179" i="14"/>
  <c r="G179" i="14"/>
  <c r="H179" i="14"/>
  <c r="I179" i="14"/>
  <c r="J179" i="14"/>
  <c r="K179" i="14"/>
  <c r="L179" i="14"/>
  <c r="M179" i="14"/>
  <c r="N179" i="14"/>
  <c r="Y183" i="12" s="1"/>
  <c r="O179" i="14"/>
  <c r="P179" i="14"/>
  <c r="AA183" i="12" s="1"/>
  <c r="Q179" i="14"/>
  <c r="R179" i="14"/>
  <c r="AC183" i="12" s="1"/>
  <c r="S179" i="14"/>
  <c r="T179" i="14"/>
  <c r="F180" i="14"/>
  <c r="G180" i="14"/>
  <c r="H180" i="14"/>
  <c r="I180" i="14"/>
  <c r="J180" i="14"/>
  <c r="K180" i="14"/>
  <c r="L180" i="14"/>
  <c r="M180" i="14"/>
  <c r="N180" i="14"/>
  <c r="O180" i="14"/>
  <c r="Z184" i="12" s="1"/>
  <c r="P180" i="14"/>
  <c r="AA184" i="12" s="1"/>
  <c r="Q180" i="14"/>
  <c r="AB184" i="12" s="1"/>
  <c r="R180" i="14"/>
  <c r="S180" i="14"/>
  <c r="AD184" i="12" s="1"/>
  <c r="U184" i="12" s="1"/>
  <c r="T180" i="14"/>
  <c r="F181" i="14"/>
  <c r="G181" i="14"/>
  <c r="H181" i="14"/>
  <c r="I181" i="14"/>
  <c r="J181" i="14"/>
  <c r="K181" i="14"/>
  <c r="L181" i="14"/>
  <c r="M181" i="14"/>
  <c r="N181" i="14"/>
  <c r="O181" i="14"/>
  <c r="P181" i="14"/>
  <c r="AA185" i="12" s="1"/>
  <c r="Q181" i="14"/>
  <c r="AB185" i="12" s="1"/>
  <c r="R181" i="14"/>
  <c r="AC185" i="12" s="1"/>
  <c r="S181" i="14"/>
  <c r="T181" i="14"/>
  <c r="AE185" i="12" s="1"/>
  <c r="F182" i="14"/>
  <c r="G182" i="14"/>
  <c r="H182" i="14"/>
  <c r="I182" i="14"/>
  <c r="J182" i="14"/>
  <c r="K182" i="14"/>
  <c r="L182" i="14"/>
  <c r="M182" i="14"/>
  <c r="X186" i="12" s="1"/>
  <c r="N182" i="14"/>
  <c r="O182" i="14"/>
  <c r="P182" i="14"/>
  <c r="Q182" i="14"/>
  <c r="AB186" i="12" s="1"/>
  <c r="R182" i="14"/>
  <c r="AC186" i="12" s="1"/>
  <c r="S182" i="14"/>
  <c r="AD186" i="12" s="1"/>
  <c r="U186" i="12" s="1"/>
  <c r="T182" i="14"/>
  <c r="F183" i="14"/>
  <c r="G183" i="14"/>
  <c r="H183" i="14"/>
  <c r="I183" i="14"/>
  <c r="J183" i="14"/>
  <c r="K183" i="14"/>
  <c r="L183" i="14"/>
  <c r="M183" i="14"/>
  <c r="N183" i="14"/>
  <c r="Y187" i="12" s="1"/>
  <c r="O183" i="14"/>
  <c r="P183" i="14"/>
  <c r="Q183" i="14"/>
  <c r="R183" i="14"/>
  <c r="AC187" i="12" s="1"/>
  <c r="S183" i="14"/>
  <c r="AD187" i="12" s="1"/>
  <c r="T187" i="12" s="1"/>
  <c r="T183" i="14"/>
  <c r="F184" i="14"/>
  <c r="G184" i="14"/>
  <c r="H184" i="14"/>
  <c r="I184" i="14"/>
  <c r="J184" i="14"/>
  <c r="K184" i="14"/>
  <c r="L184" i="14"/>
  <c r="M184" i="14"/>
  <c r="X188" i="12" s="1"/>
  <c r="N184" i="14"/>
  <c r="O184" i="14"/>
  <c r="Z188" i="12" s="1"/>
  <c r="P184" i="14"/>
  <c r="Q184" i="14"/>
  <c r="R184" i="14"/>
  <c r="S184" i="14"/>
  <c r="AD188" i="12" s="1"/>
  <c r="T188" i="12" s="1"/>
  <c r="T184" i="14"/>
  <c r="AE188" i="12" s="1"/>
  <c r="F185" i="14"/>
  <c r="G185" i="14"/>
  <c r="H185" i="14"/>
  <c r="I185" i="14"/>
  <c r="J185" i="14"/>
  <c r="K185" i="14"/>
  <c r="L185" i="14"/>
  <c r="M185" i="14"/>
  <c r="X189" i="12" s="1"/>
  <c r="N185" i="14"/>
  <c r="Y189" i="12" s="1"/>
  <c r="O185" i="14"/>
  <c r="P185" i="14"/>
  <c r="AA189" i="12" s="1"/>
  <c r="Q185" i="14"/>
  <c r="R185" i="14"/>
  <c r="S185" i="14"/>
  <c r="T185" i="14"/>
  <c r="AE189" i="12" s="1"/>
  <c r="F186" i="14"/>
  <c r="G186" i="14"/>
  <c r="H186" i="14"/>
  <c r="I186" i="14"/>
  <c r="J186" i="14"/>
  <c r="K186" i="14"/>
  <c r="L186" i="14"/>
  <c r="M186" i="14"/>
  <c r="X190" i="12" s="1"/>
  <c r="N186" i="14"/>
  <c r="O186" i="14"/>
  <c r="Z190" i="12" s="1"/>
  <c r="P186" i="14"/>
  <c r="Q186" i="14"/>
  <c r="AB190" i="12" s="1"/>
  <c r="R186" i="14"/>
  <c r="S186" i="14"/>
  <c r="T186" i="14"/>
  <c r="F187" i="14"/>
  <c r="G187" i="14"/>
  <c r="H187" i="14"/>
  <c r="I187" i="14"/>
  <c r="J187" i="14"/>
  <c r="K187" i="14"/>
  <c r="L187" i="14"/>
  <c r="M187" i="14"/>
  <c r="N187" i="14"/>
  <c r="Y191" i="12" s="1"/>
  <c r="O187" i="14"/>
  <c r="P187" i="14"/>
  <c r="AA191" i="12" s="1"/>
  <c r="Q187" i="14"/>
  <c r="R187" i="14"/>
  <c r="AC191" i="12" s="1"/>
  <c r="S187" i="14"/>
  <c r="T187" i="14"/>
  <c r="E183" i="14"/>
  <c r="E184" i="14"/>
  <c r="E185" i="14"/>
  <c r="E186" i="14"/>
  <c r="E187" i="14"/>
  <c r="E181" i="14"/>
  <c r="E182" i="14"/>
  <c r="E178" i="14"/>
  <c r="E179" i="14"/>
  <c r="E180" i="14"/>
  <c r="E177" i="14"/>
  <c r="E175" i="14"/>
  <c r="E176" i="14"/>
  <c r="E174" i="14"/>
  <c r="J173" i="14"/>
  <c r="K173" i="14"/>
  <c r="L173" i="14"/>
  <c r="M173" i="14"/>
  <c r="X177" i="12" s="1"/>
  <c r="N173" i="14"/>
  <c r="Y177" i="12" s="1"/>
  <c r="O173" i="14"/>
  <c r="Z177" i="12" s="1"/>
  <c r="P173" i="14"/>
  <c r="Q173" i="14"/>
  <c r="AB177" i="12" s="1"/>
  <c r="R173" i="14"/>
  <c r="S173" i="14"/>
  <c r="T173" i="14"/>
  <c r="I173" i="14"/>
  <c r="F172" i="14"/>
  <c r="G172" i="14"/>
  <c r="H172" i="14"/>
  <c r="I172" i="14"/>
  <c r="J172" i="14"/>
  <c r="K172" i="14"/>
  <c r="L172" i="14"/>
  <c r="M172" i="14"/>
  <c r="X176" i="12" s="1"/>
  <c r="N172" i="14"/>
  <c r="Y176" i="12" s="1"/>
  <c r="O172" i="14"/>
  <c r="Z176" i="12" s="1"/>
  <c r="P172" i="14"/>
  <c r="Q172" i="14"/>
  <c r="AB176" i="12" s="1"/>
  <c r="R172" i="14"/>
  <c r="S172" i="14"/>
  <c r="T172" i="14"/>
  <c r="E172" i="14"/>
  <c r="F171" i="14"/>
  <c r="G171" i="14"/>
  <c r="H171" i="14"/>
  <c r="J171" i="14"/>
  <c r="K171" i="14"/>
  <c r="L171" i="14"/>
  <c r="M171" i="14"/>
  <c r="N171" i="14"/>
  <c r="Y175" i="12" s="1"/>
  <c r="O171" i="14"/>
  <c r="Z175" i="12" s="1"/>
  <c r="P171" i="14"/>
  <c r="AA175" i="12" s="1"/>
  <c r="Q171" i="14"/>
  <c r="AB175" i="12" s="1"/>
  <c r="R171" i="14"/>
  <c r="S171" i="14"/>
  <c r="T171" i="14"/>
  <c r="I171" i="14"/>
  <c r="F168" i="14"/>
  <c r="G168" i="14"/>
  <c r="H168" i="14"/>
  <c r="I168" i="14"/>
  <c r="J168" i="14"/>
  <c r="K168" i="14"/>
  <c r="L168" i="14"/>
  <c r="M168" i="14"/>
  <c r="N168" i="14"/>
  <c r="Y172" i="12" s="1"/>
  <c r="O168" i="14"/>
  <c r="Z172" i="12" s="1"/>
  <c r="P168" i="14"/>
  <c r="AA172" i="12" s="1"/>
  <c r="Q168" i="14"/>
  <c r="R168" i="14"/>
  <c r="AC172" i="12" s="1"/>
  <c r="S168" i="14"/>
  <c r="T168" i="14"/>
  <c r="AE172" i="12" s="1"/>
  <c r="F169" i="14"/>
  <c r="G169" i="14"/>
  <c r="H169" i="14"/>
  <c r="I169" i="14"/>
  <c r="J169" i="14"/>
  <c r="K169" i="14"/>
  <c r="L169" i="14"/>
  <c r="M169" i="14"/>
  <c r="N169" i="14"/>
  <c r="O169" i="14"/>
  <c r="Z173" i="12" s="1"/>
  <c r="P169" i="14"/>
  <c r="AA173" i="12" s="1"/>
  <c r="Q169" i="14"/>
  <c r="AB173" i="12" s="1"/>
  <c r="R169" i="14"/>
  <c r="S169" i="14"/>
  <c r="AD173" i="12" s="1"/>
  <c r="U173" i="12" s="1"/>
  <c r="T169" i="14"/>
  <c r="F170" i="14"/>
  <c r="G170" i="14"/>
  <c r="H170" i="14"/>
  <c r="I170" i="14"/>
  <c r="J170" i="14"/>
  <c r="K170" i="14"/>
  <c r="L170" i="14"/>
  <c r="M170" i="14"/>
  <c r="N170" i="14"/>
  <c r="Y174" i="12" s="1"/>
  <c r="O170" i="14"/>
  <c r="P170" i="14"/>
  <c r="AA174" i="12" s="1"/>
  <c r="Q170" i="14"/>
  <c r="AB174" i="12" s="1"/>
  <c r="R170" i="14"/>
  <c r="AC174" i="12" s="1"/>
  <c r="S170" i="14"/>
  <c r="T170" i="14"/>
  <c r="AE174" i="12" s="1"/>
  <c r="E169" i="14"/>
  <c r="E170" i="14"/>
  <c r="E168" i="14"/>
  <c r="L167" i="14"/>
  <c r="M167" i="14"/>
  <c r="N167" i="14"/>
  <c r="Y171" i="12" s="1"/>
  <c r="O167" i="14"/>
  <c r="P167" i="14"/>
  <c r="AA171" i="12" s="1"/>
  <c r="Q167" i="14"/>
  <c r="R167" i="14"/>
  <c r="S167" i="14"/>
  <c r="T167" i="14"/>
  <c r="K167" i="14"/>
  <c r="F166" i="14"/>
  <c r="G166" i="14"/>
  <c r="H166" i="14"/>
  <c r="I166" i="14"/>
  <c r="J166" i="14"/>
  <c r="K166" i="14"/>
  <c r="L166" i="14"/>
  <c r="M166" i="14"/>
  <c r="X170" i="12" s="1"/>
  <c r="N166" i="14"/>
  <c r="Y170" i="12" s="1"/>
  <c r="O166" i="14"/>
  <c r="P166" i="14"/>
  <c r="AA170" i="12" s="1"/>
  <c r="Q166" i="14"/>
  <c r="R166" i="14"/>
  <c r="S166" i="14"/>
  <c r="T166" i="14"/>
  <c r="AE170" i="12" s="1"/>
  <c r="E166" i="14"/>
  <c r="M165" i="14"/>
  <c r="N165" i="14"/>
  <c r="O165" i="14"/>
  <c r="P165" i="14"/>
  <c r="Q165" i="14"/>
  <c r="R165" i="14"/>
  <c r="S165" i="14"/>
  <c r="T165" i="14"/>
  <c r="L165" i="14"/>
  <c r="F162" i="14"/>
  <c r="G162" i="14"/>
  <c r="H162" i="14"/>
  <c r="I162" i="14"/>
  <c r="J162" i="14"/>
  <c r="K162" i="14"/>
  <c r="L162" i="14"/>
  <c r="M162" i="14"/>
  <c r="X166" i="12" s="1"/>
  <c r="N162" i="14"/>
  <c r="O162" i="14"/>
  <c r="Z166" i="12" s="1"/>
  <c r="P162" i="14"/>
  <c r="Q162" i="14"/>
  <c r="R162" i="14"/>
  <c r="S162" i="14"/>
  <c r="AD166" i="12" s="1"/>
  <c r="U166" i="12" s="1"/>
  <c r="T162" i="14"/>
  <c r="AE166" i="12" s="1"/>
  <c r="F163" i="14"/>
  <c r="G163" i="14"/>
  <c r="H163" i="14"/>
  <c r="I163" i="14"/>
  <c r="J163" i="14"/>
  <c r="K163" i="14"/>
  <c r="L163" i="14"/>
  <c r="M163" i="14"/>
  <c r="X167" i="12" s="1"/>
  <c r="N163" i="14"/>
  <c r="Y167" i="12" s="1"/>
  <c r="O163" i="14"/>
  <c r="P163" i="14"/>
  <c r="AA167" i="12" s="1"/>
  <c r="Q163" i="14"/>
  <c r="R163" i="14"/>
  <c r="S163" i="14"/>
  <c r="T163" i="14"/>
  <c r="AE167" i="12" s="1"/>
  <c r="F164" i="14"/>
  <c r="G164" i="14"/>
  <c r="H164" i="14"/>
  <c r="I164" i="14"/>
  <c r="J164" i="14"/>
  <c r="K164" i="14"/>
  <c r="L164" i="14"/>
  <c r="M164" i="14"/>
  <c r="X168" i="12" s="1"/>
  <c r="N164" i="14"/>
  <c r="Y168" i="12" s="1"/>
  <c r="O164" i="14"/>
  <c r="Z168" i="12" s="1"/>
  <c r="P164" i="14"/>
  <c r="Q164" i="14"/>
  <c r="R164" i="14"/>
  <c r="S164" i="14"/>
  <c r="T164" i="14"/>
  <c r="E163" i="14"/>
  <c r="E164" i="14"/>
  <c r="E162" i="14"/>
  <c r="F154" i="14"/>
  <c r="G154" i="14"/>
  <c r="H154" i="14"/>
  <c r="I154" i="14"/>
  <c r="J154" i="14"/>
  <c r="K154" i="14"/>
  <c r="L154" i="14"/>
  <c r="M154" i="14"/>
  <c r="X158" i="12" s="1"/>
  <c r="N154" i="14"/>
  <c r="O154" i="14"/>
  <c r="P154" i="14"/>
  <c r="Q154" i="14"/>
  <c r="R154" i="14"/>
  <c r="S154" i="14"/>
  <c r="AD158" i="12" s="1"/>
  <c r="U158" i="12" s="1"/>
  <c r="T154" i="14"/>
  <c r="F155" i="14"/>
  <c r="G155" i="14"/>
  <c r="H155" i="14"/>
  <c r="I155" i="14"/>
  <c r="J155" i="14"/>
  <c r="K155" i="14"/>
  <c r="L155" i="14"/>
  <c r="M155" i="14"/>
  <c r="X159" i="12" s="1"/>
  <c r="N155" i="14"/>
  <c r="Y159" i="12" s="1"/>
  <c r="O155" i="14"/>
  <c r="P155" i="14"/>
  <c r="AA159" i="12" s="1"/>
  <c r="Q155" i="14"/>
  <c r="R155" i="14"/>
  <c r="S155" i="14"/>
  <c r="T155" i="14"/>
  <c r="AE159" i="12" s="1"/>
  <c r="F156" i="14"/>
  <c r="G156" i="14"/>
  <c r="H156" i="14"/>
  <c r="I156" i="14"/>
  <c r="J156" i="14"/>
  <c r="K156" i="14"/>
  <c r="L156" i="14"/>
  <c r="M156" i="14"/>
  <c r="X160" i="12" s="1"/>
  <c r="N156" i="14"/>
  <c r="Y160" i="12" s="1"/>
  <c r="O156" i="14"/>
  <c r="Z160" i="12" s="1"/>
  <c r="P156" i="14"/>
  <c r="Q156" i="14"/>
  <c r="AB160" i="12" s="1"/>
  <c r="R156" i="14"/>
  <c r="S156" i="14"/>
  <c r="T156" i="14"/>
  <c r="F157" i="14"/>
  <c r="G157" i="14"/>
  <c r="H157" i="14"/>
  <c r="I157" i="14"/>
  <c r="J157" i="14"/>
  <c r="K157" i="14"/>
  <c r="L157" i="14"/>
  <c r="M157" i="14"/>
  <c r="N157" i="14"/>
  <c r="Y161" i="12" s="1"/>
  <c r="O157" i="14"/>
  <c r="Z161" i="12" s="1"/>
  <c r="P157" i="14"/>
  <c r="AA161" i="12" s="1"/>
  <c r="Q157" i="14"/>
  <c r="R157" i="14"/>
  <c r="AC161" i="12" s="1"/>
  <c r="S157" i="14"/>
  <c r="T157" i="14"/>
  <c r="F158" i="14"/>
  <c r="G158" i="14"/>
  <c r="H158" i="14"/>
  <c r="I158" i="14"/>
  <c r="J158" i="14"/>
  <c r="K158" i="14"/>
  <c r="L158" i="14"/>
  <c r="M158" i="14"/>
  <c r="N158" i="14"/>
  <c r="O158" i="14"/>
  <c r="Z162" i="12" s="1"/>
  <c r="P158" i="14"/>
  <c r="AA162" i="12" s="1"/>
  <c r="Q158" i="14"/>
  <c r="AB162" i="12" s="1"/>
  <c r="R158" i="14"/>
  <c r="S158" i="14"/>
  <c r="AD162" i="12" s="1"/>
  <c r="U162" i="12" s="1"/>
  <c r="T158" i="14"/>
  <c r="F159" i="14"/>
  <c r="G159" i="14"/>
  <c r="H159" i="14"/>
  <c r="I159" i="14"/>
  <c r="J159" i="14"/>
  <c r="K159" i="14"/>
  <c r="L159" i="14"/>
  <c r="M159" i="14"/>
  <c r="N159" i="14"/>
  <c r="O159" i="14"/>
  <c r="P159" i="14"/>
  <c r="AA163" i="12" s="1"/>
  <c r="Q159" i="14"/>
  <c r="AB163" i="12" s="1"/>
  <c r="R159" i="14"/>
  <c r="AC163" i="12" s="1"/>
  <c r="S159" i="14"/>
  <c r="T159" i="14"/>
  <c r="F160" i="14"/>
  <c r="G160" i="14"/>
  <c r="H160" i="14"/>
  <c r="I160" i="14"/>
  <c r="J160" i="14"/>
  <c r="K160" i="14"/>
  <c r="L160" i="14"/>
  <c r="M160" i="14"/>
  <c r="X164" i="12" s="1"/>
  <c r="N160" i="14"/>
  <c r="O160" i="14"/>
  <c r="P160" i="14"/>
  <c r="Q160" i="14"/>
  <c r="AB164" i="12" s="1"/>
  <c r="R160" i="14"/>
  <c r="S160" i="14"/>
  <c r="AD164" i="12" s="1"/>
  <c r="T164" i="12" s="1"/>
  <c r="T160" i="14"/>
  <c r="E156" i="14"/>
  <c r="E157" i="14"/>
  <c r="E158" i="14"/>
  <c r="E159" i="14"/>
  <c r="E160" i="14"/>
  <c r="E155" i="14"/>
  <c r="E154" i="14"/>
  <c r="F149" i="14"/>
  <c r="G149" i="14"/>
  <c r="H149" i="14"/>
  <c r="I149" i="14"/>
  <c r="J149" i="14"/>
  <c r="K149" i="14"/>
  <c r="L149" i="14"/>
  <c r="M149" i="14"/>
  <c r="X153" i="12" s="1"/>
  <c r="N149" i="14"/>
  <c r="O149" i="14"/>
  <c r="Z153" i="12" s="1"/>
  <c r="P149" i="14"/>
  <c r="Q149" i="14"/>
  <c r="R149" i="14"/>
  <c r="S149" i="14"/>
  <c r="T149" i="14"/>
  <c r="AE153" i="12" s="1"/>
  <c r="F150" i="14"/>
  <c r="G150" i="14"/>
  <c r="H150" i="14"/>
  <c r="I150" i="14"/>
  <c r="J150" i="14"/>
  <c r="K150" i="14"/>
  <c r="L150" i="14"/>
  <c r="M150" i="14"/>
  <c r="X154" i="12" s="1"/>
  <c r="N150" i="14"/>
  <c r="Y154" i="12" s="1"/>
  <c r="O150" i="14"/>
  <c r="P150" i="14"/>
  <c r="AA154" i="12" s="1"/>
  <c r="Q150" i="14"/>
  <c r="R150" i="14"/>
  <c r="S150" i="14"/>
  <c r="T150" i="14"/>
  <c r="AE154" i="12" s="1"/>
  <c r="F151" i="14"/>
  <c r="G151" i="14"/>
  <c r="H151" i="14"/>
  <c r="I151" i="14"/>
  <c r="J151" i="14"/>
  <c r="K151" i="14"/>
  <c r="L151" i="14"/>
  <c r="M151" i="14"/>
  <c r="N151" i="14"/>
  <c r="Y155" i="12" s="1"/>
  <c r="O151" i="14"/>
  <c r="Z155" i="12" s="1"/>
  <c r="P151" i="14"/>
  <c r="Q151" i="14"/>
  <c r="AB155" i="12" s="1"/>
  <c r="R151" i="14"/>
  <c r="S151" i="14"/>
  <c r="T151" i="14"/>
  <c r="F152" i="14"/>
  <c r="G152" i="14"/>
  <c r="H152" i="14"/>
  <c r="I152" i="14"/>
  <c r="J152" i="14"/>
  <c r="K152" i="14"/>
  <c r="L152" i="14"/>
  <c r="M152" i="14"/>
  <c r="N152" i="14"/>
  <c r="O152" i="14"/>
  <c r="Z156" i="12" s="1"/>
  <c r="P152" i="14"/>
  <c r="AA156" i="12" s="1"/>
  <c r="Q152" i="14"/>
  <c r="R152" i="14"/>
  <c r="AC156" i="12" s="1"/>
  <c r="S152" i="14"/>
  <c r="T152" i="14"/>
  <c r="F153" i="14"/>
  <c r="G153" i="14"/>
  <c r="H153" i="14"/>
  <c r="I153" i="14"/>
  <c r="J153" i="14"/>
  <c r="K153" i="14"/>
  <c r="L153" i="14"/>
  <c r="M153" i="14"/>
  <c r="N153" i="14"/>
  <c r="O153" i="14"/>
  <c r="P153" i="14"/>
  <c r="AA157" i="12" s="1"/>
  <c r="Q153" i="14"/>
  <c r="AB157" i="12" s="1"/>
  <c r="R153" i="14"/>
  <c r="S153" i="14"/>
  <c r="T153" i="14"/>
  <c r="E152" i="14"/>
  <c r="E153" i="14"/>
  <c r="E151" i="14"/>
  <c r="E150" i="14"/>
  <c r="E149" i="14"/>
  <c r="F133" i="14"/>
  <c r="G133" i="14"/>
  <c r="H133" i="14"/>
  <c r="I133" i="14"/>
  <c r="J133" i="14"/>
  <c r="K133" i="14"/>
  <c r="L133" i="14"/>
  <c r="M133" i="14"/>
  <c r="X137" i="12" s="1"/>
  <c r="N133" i="14"/>
  <c r="O133" i="14"/>
  <c r="P133" i="14"/>
  <c r="Q133" i="14"/>
  <c r="R133" i="14"/>
  <c r="S133" i="14"/>
  <c r="AD137" i="12" s="1"/>
  <c r="T137" i="12" s="1"/>
  <c r="T133" i="14"/>
  <c r="AE137" i="12" s="1"/>
  <c r="F134" i="14"/>
  <c r="G134" i="14"/>
  <c r="H134" i="14"/>
  <c r="I134" i="14"/>
  <c r="J134" i="14"/>
  <c r="K134" i="14"/>
  <c r="L134" i="14"/>
  <c r="M134" i="14"/>
  <c r="X138" i="12" s="1"/>
  <c r="N134" i="14"/>
  <c r="Y138" i="12" s="1"/>
  <c r="O134" i="14"/>
  <c r="P134" i="14"/>
  <c r="AA138" i="12" s="1"/>
  <c r="Q134" i="14"/>
  <c r="R134" i="14"/>
  <c r="S134" i="14"/>
  <c r="T134" i="14"/>
  <c r="AE138" i="12" s="1"/>
  <c r="F135" i="14"/>
  <c r="G135" i="14"/>
  <c r="H135" i="14"/>
  <c r="I135" i="14"/>
  <c r="J135" i="14"/>
  <c r="K135" i="14"/>
  <c r="L135" i="14"/>
  <c r="M135" i="14"/>
  <c r="X139" i="12" s="1"/>
  <c r="N135" i="14"/>
  <c r="Y139" i="12" s="1"/>
  <c r="O135" i="14"/>
  <c r="Z139" i="12" s="1"/>
  <c r="P135" i="14"/>
  <c r="Q135" i="14"/>
  <c r="AB139" i="12" s="1"/>
  <c r="R135" i="14"/>
  <c r="S135" i="14"/>
  <c r="T135" i="14"/>
  <c r="F136" i="14"/>
  <c r="G136" i="14"/>
  <c r="H136" i="14"/>
  <c r="I136" i="14"/>
  <c r="J136" i="14"/>
  <c r="K136" i="14"/>
  <c r="L136" i="14"/>
  <c r="M136" i="14"/>
  <c r="N136" i="14"/>
  <c r="Y140" i="12" s="1"/>
  <c r="O136" i="14"/>
  <c r="P136" i="14"/>
  <c r="AA140" i="12" s="1"/>
  <c r="Q136" i="14"/>
  <c r="R136" i="14"/>
  <c r="AC140" i="12" s="1"/>
  <c r="S136" i="14"/>
  <c r="T136" i="14"/>
  <c r="F137" i="14"/>
  <c r="G137" i="14"/>
  <c r="H137" i="14"/>
  <c r="I137" i="14"/>
  <c r="J137" i="14"/>
  <c r="K137" i="14"/>
  <c r="L137" i="14"/>
  <c r="M137" i="14"/>
  <c r="N137" i="14"/>
  <c r="O137" i="14"/>
  <c r="Z141" i="12" s="1"/>
  <c r="P137" i="14"/>
  <c r="AA141" i="12" s="1"/>
  <c r="Q137" i="14"/>
  <c r="AB141" i="12" s="1"/>
  <c r="R137" i="14"/>
  <c r="S137" i="14"/>
  <c r="AD141" i="12" s="1"/>
  <c r="T141" i="12" s="1"/>
  <c r="T137" i="14"/>
  <c r="F138" i="14"/>
  <c r="G138" i="14"/>
  <c r="H138" i="14"/>
  <c r="I138" i="14"/>
  <c r="J138" i="14"/>
  <c r="K138" i="14"/>
  <c r="L138" i="14"/>
  <c r="M138" i="14"/>
  <c r="N138" i="14"/>
  <c r="O138" i="14"/>
  <c r="P138" i="14"/>
  <c r="AA142" i="12" s="1"/>
  <c r="Q138" i="14"/>
  <c r="AB142" i="12" s="1"/>
  <c r="R138" i="14"/>
  <c r="AC142" i="12" s="1"/>
  <c r="S138" i="14"/>
  <c r="T138" i="14"/>
  <c r="AE142" i="12" s="1"/>
  <c r="F139" i="14"/>
  <c r="G139" i="14"/>
  <c r="H139" i="14"/>
  <c r="I139" i="14"/>
  <c r="J139" i="14"/>
  <c r="K139" i="14"/>
  <c r="L139" i="14"/>
  <c r="M139" i="14"/>
  <c r="X143" i="12" s="1"/>
  <c r="N139" i="14"/>
  <c r="O139" i="14"/>
  <c r="P139" i="14"/>
  <c r="Q139" i="14"/>
  <c r="AB143" i="12" s="1"/>
  <c r="R139" i="14"/>
  <c r="AC143" i="12" s="1"/>
  <c r="S139" i="14"/>
  <c r="AD143" i="12" s="1"/>
  <c r="T143" i="12" s="1"/>
  <c r="T139" i="14"/>
  <c r="F140" i="14"/>
  <c r="G140" i="14"/>
  <c r="H140" i="14"/>
  <c r="I140" i="14"/>
  <c r="J140" i="14"/>
  <c r="K140" i="14"/>
  <c r="L140" i="14"/>
  <c r="M140" i="14"/>
  <c r="N140" i="14"/>
  <c r="Y144" i="12" s="1"/>
  <c r="O140" i="14"/>
  <c r="P140" i="14"/>
  <c r="Q140" i="14"/>
  <c r="R140" i="14"/>
  <c r="AC144" i="12" s="1"/>
  <c r="S140" i="14"/>
  <c r="T140" i="14"/>
  <c r="AE144" i="12" s="1"/>
  <c r="F141" i="14"/>
  <c r="G141" i="14"/>
  <c r="H141" i="14"/>
  <c r="I141" i="14"/>
  <c r="J141" i="14"/>
  <c r="K141" i="14"/>
  <c r="L141" i="14"/>
  <c r="M141" i="14"/>
  <c r="X145" i="12" s="1"/>
  <c r="N141" i="14"/>
  <c r="O141" i="14"/>
  <c r="Z145" i="12" s="1"/>
  <c r="P141" i="14"/>
  <c r="Q141" i="14"/>
  <c r="R141" i="14"/>
  <c r="S141" i="14"/>
  <c r="T141" i="14"/>
  <c r="F142" i="14"/>
  <c r="G142" i="14"/>
  <c r="H142" i="14"/>
  <c r="I142" i="14"/>
  <c r="J142" i="14"/>
  <c r="K142" i="14"/>
  <c r="L142" i="14"/>
  <c r="M142" i="14"/>
  <c r="X146" i="12" s="1"/>
  <c r="N142" i="14"/>
  <c r="Y146" i="12" s="1"/>
  <c r="O142" i="14"/>
  <c r="P142" i="14"/>
  <c r="AA146" i="12" s="1"/>
  <c r="Q142" i="14"/>
  <c r="R142" i="14"/>
  <c r="S142" i="14"/>
  <c r="T142" i="14"/>
  <c r="AE146" i="12" s="1"/>
  <c r="F143" i="14"/>
  <c r="G143" i="14"/>
  <c r="H143" i="14"/>
  <c r="I143" i="14"/>
  <c r="J143" i="14"/>
  <c r="K143" i="14"/>
  <c r="L143" i="14"/>
  <c r="M143" i="14"/>
  <c r="X147" i="12" s="1"/>
  <c r="N143" i="14"/>
  <c r="Y147" i="12" s="1"/>
  <c r="O143" i="14"/>
  <c r="Z147" i="12" s="1"/>
  <c r="P143" i="14"/>
  <c r="Q143" i="14"/>
  <c r="AB147" i="12" s="1"/>
  <c r="R143" i="14"/>
  <c r="S143" i="14"/>
  <c r="T143" i="14"/>
  <c r="F144" i="14"/>
  <c r="G144" i="14"/>
  <c r="H144" i="14"/>
  <c r="I144" i="14"/>
  <c r="J144" i="14"/>
  <c r="K144" i="14"/>
  <c r="L144" i="14"/>
  <c r="M144" i="14"/>
  <c r="N144" i="14"/>
  <c r="Y148" i="12" s="1"/>
  <c r="O144" i="14"/>
  <c r="Z148" i="12" s="1"/>
  <c r="P144" i="14"/>
  <c r="AA148" i="12" s="1"/>
  <c r="Q144" i="14"/>
  <c r="R144" i="14"/>
  <c r="AC148" i="12" s="1"/>
  <c r="S144" i="14"/>
  <c r="T144" i="14"/>
  <c r="F145" i="14"/>
  <c r="G145" i="14"/>
  <c r="H145" i="14"/>
  <c r="I145" i="14"/>
  <c r="J145" i="14"/>
  <c r="K145" i="14"/>
  <c r="L145" i="14"/>
  <c r="M145" i="14"/>
  <c r="N145" i="14"/>
  <c r="O145" i="14"/>
  <c r="Z149" i="12" s="1"/>
  <c r="P145" i="14"/>
  <c r="Q145" i="14"/>
  <c r="AB149" i="12" s="1"/>
  <c r="R145" i="14"/>
  <c r="S145" i="14"/>
  <c r="AD149" i="12" s="1"/>
  <c r="T149" i="12" s="1"/>
  <c r="T145" i="14"/>
  <c r="F146" i="14"/>
  <c r="G146" i="14"/>
  <c r="H146" i="14"/>
  <c r="I146" i="14"/>
  <c r="J146" i="14"/>
  <c r="K146" i="14"/>
  <c r="L146" i="14"/>
  <c r="M146" i="14"/>
  <c r="N146" i="14"/>
  <c r="O146" i="14"/>
  <c r="P146" i="14"/>
  <c r="Q146" i="14"/>
  <c r="R146" i="14"/>
  <c r="AC150" i="12" s="1"/>
  <c r="S146" i="14"/>
  <c r="T146" i="14"/>
  <c r="AE150" i="12" s="1"/>
  <c r="F147" i="14"/>
  <c r="G147" i="14"/>
  <c r="H147" i="14"/>
  <c r="I147" i="14"/>
  <c r="J147" i="14"/>
  <c r="K147" i="14"/>
  <c r="L147" i="14"/>
  <c r="M147" i="14"/>
  <c r="X151" i="12" s="1"/>
  <c r="N147" i="14"/>
  <c r="O147" i="14"/>
  <c r="P147" i="14"/>
  <c r="Q147" i="14"/>
  <c r="R147" i="14"/>
  <c r="AC151" i="12" s="1"/>
  <c r="S147" i="14"/>
  <c r="AD151" i="12" s="1"/>
  <c r="T151" i="12" s="1"/>
  <c r="T147" i="14"/>
  <c r="F148" i="14"/>
  <c r="G148" i="14"/>
  <c r="H148" i="14"/>
  <c r="I148" i="14"/>
  <c r="J148" i="14"/>
  <c r="K148" i="14"/>
  <c r="L148" i="14"/>
  <c r="M148" i="14"/>
  <c r="N148" i="14"/>
  <c r="Y152" i="12" s="1"/>
  <c r="O148" i="14"/>
  <c r="P148" i="14"/>
  <c r="Q148" i="14"/>
  <c r="R148" i="14"/>
  <c r="S148" i="14"/>
  <c r="AD152" i="12" s="1"/>
  <c r="U152" i="12" s="1"/>
  <c r="T148" i="14"/>
  <c r="AE152" i="12" s="1"/>
  <c r="E146" i="14"/>
  <c r="E147" i="14"/>
  <c r="E148" i="14"/>
  <c r="E144" i="14"/>
  <c r="E145" i="14"/>
  <c r="E143" i="14"/>
  <c r="E142" i="14"/>
  <c r="E141" i="14"/>
  <c r="E140" i="14"/>
  <c r="E139" i="14"/>
  <c r="E138" i="14"/>
  <c r="E137" i="14"/>
  <c r="E136" i="14"/>
  <c r="E135" i="14"/>
  <c r="E134" i="14"/>
  <c r="E133" i="14"/>
  <c r="G131" i="14"/>
  <c r="H131" i="14"/>
  <c r="I131" i="14"/>
  <c r="J131" i="14"/>
  <c r="K131" i="14"/>
  <c r="L131" i="14"/>
  <c r="M131" i="14"/>
  <c r="X135" i="12" s="1"/>
  <c r="N131" i="14"/>
  <c r="Y135" i="12" s="1"/>
  <c r="O131" i="14"/>
  <c r="P131" i="14"/>
  <c r="AA135" i="12" s="1"/>
  <c r="Q131" i="14"/>
  <c r="R131" i="14"/>
  <c r="S131" i="14"/>
  <c r="T131" i="14"/>
  <c r="AE135" i="12" s="1"/>
  <c r="F131" i="14"/>
  <c r="E131" i="14"/>
  <c r="L129" i="14"/>
  <c r="M129" i="14"/>
  <c r="X133" i="12" s="1"/>
  <c r="N129" i="14"/>
  <c r="O129" i="14"/>
  <c r="P129" i="14"/>
  <c r="Q129" i="14"/>
  <c r="AB133" i="12" s="1"/>
  <c r="R129" i="14"/>
  <c r="S129" i="14"/>
  <c r="AD133" i="12" s="1"/>
  <c r="U133" i="12" s="1"/>
  <c r="T129" i="14"/>
  <c r="K129" i="14"/>
  <c r="F124" i="14"/>
  <c r="G124" i="14"/>
  <c r="H124" i="14"/>
  <c r="I124" i="14"/>
  <c r="J124" i="14"/>
  <c r="K124" i="14"/>
  <c r="L124" i="14"/>
  <c r="M124" i="14"/>
  <c r="X128" i="12" s="1"/>
  <c r="N124" i="14"/>
  <c r="O124" i="14"/>
  <c r="P124" i="14"/>
  <c r="Q124" i="14"/>
  <c r="AB128" i="12" s="1"/>
  <c r="R124" i="14"/>
  <c r="AC128" i="12" s="1"/>
  <c r="S124" i="14"/>
  <c r="AD128" i="12" s="1"/>
  <c r="U128" i="12" s="1"/>
  <c r="T124" i="14"/>
  <c r="F125" i="14"/>
  <c r="G125" i="14"/>
  <c r="H125" i="14"/>
  <c r="I125" i="14"/>
  <c r="J125" i="14"/>
  <c r="K125" i="14"/>
  <c r="L125" i="14"/>
  <c r="M125" i="14"/>
  <c r="N125" i="14"/>
  <c r="Y129" i="12" s="1"/>
  <c r="O125" i="14"/>
  <c r="P125" i="14"/>
  <c r="Q125" i="14"/>
  <c r="R125" i="14"/>
  <c r="AC129" i="12" s="1"/>
  <c r="S125" i="14"/>
  <c r="T125" i="14"/>
  <c r="AE129" i="12" s="1"/>
  <c r="F126" i="14"/>
  <c r="G126" i="14"/>
  <c r="H126" i="14"/>
  <c r="I126" i="14"/>
  <c r="J126" i="14"/>
  <c r="K126" i="14"/>
  <c r="L126" i="14"/>
  <c r="M126" i="14"/>
  <c r="X130" i="12" s="1"/>
  <c r="N126" i="14"/>
  <c r="O126" i="14"/>
  <c r="Z130" i="12" s="1"/>
  <c r="P126" i="14"/>
  <c r="Q126" i="14"/>
  <c r="R126" i="14"/>
  <c r="S126" i="14"/>
  <c r="AD130" i="12" s="1"/>
  <c r="U130" i="12" s="1"/>
  <c r="T126" i="14"/>
  <c r="F127" i="14"/>
  <c r="G127" i="14"/>
  <c r="H127" i="14"/>
  <c r="I127" i="14"/>
  <c r="J127" i="14"/>
  <c r="K127" i="14"/>
  <c r="L127" i="14"/>
  <c r="M127" i="14"/>
  <c r="N127" i="14"/>
  <c r="Y131" i="12" s="1"/>
  <c r="O127" i="14"/>
  <c r="P127" i="14"/>
  <c r="AA131" i="12" s="1"/>
  <c r="Q127" i="14"/>
  <c r="R127" i="14"/>
  <c r="S127" i="14"/>
  <c r="T127" i="14"/>
  <c r="AE131" i="12" s="1"/>
  <c r="F128" i="14"/>
  <c r="G128" i="14"/>
  <c r="H128" i="14"/>
  <c r="I128" i="14"/>
  <c r="J128" i="14"/>
  <c r="K128" i="14"/>
  <c r="L128" i="14"/>
  <c r="M128" i="14"/>
  <c r="X132" i="12" s="1"/>
  <c r="N128" i="14"/>
  <c r="Y132" i="12" s="1"/>
  <c r="O128" i="14"/>
  <c r="Z132" i="12" s="1"/>
  <c r="P128" i="14"/>
  <c r="Q128" i="14"/>
  <c r="AB132" i="12" s="1"/>
  <c r="R128" i="14"/>
  <c r="S128" i="14"/>
  <c r="T128" i="14"/>
  <c r="E125" i="14"/>
  <c r="E126" i="14"/>
  <c r="E127" i="14"/>
  <c r="E128" i="14"/>
  <c r="E124" i="14"/>
  <c r="F105" i="14"/>
  <c r="G105" i="14"/>
  <c r="H105" i="14"/>
  <c r="I105" i="14"/>
  <c r="J105" i="14"/>
  <c r="K105" i="14"/>
  <c r="L105" i="14"/>
  <c r="M105" i="14"/>
  <c r="X109" i="12" s="1"/>
  <c r="N105" i="14"/>
  <c r="O105" i="14"/>
  <c r="P105" i="14"/>
  <c r="Q105" i="14"/>
  <c r="R105" i="14"/>
  <c r="S105" i="14"/>
  <c r="AD109" i="12" s="1"/>
  <c r="T109" i="12" s="1"/>
  <c r="T105" i="14"/>
  <c r="F106" i="14"/>
  <c r="G106" i="14"/>
  <c r="H106" i="14"/>
  <c r="I106" i="14"/>
  <c r="J106" i="14"/>
  <c r="K106" i="14"/>
  <c r="L106" i="14"/>
  <c r="M106" i="14"/>
  <c r="N106" i="14"/>
  <c r="Y110" i="12" s="1"/>
  <c r="O106" i="14"/>
  <c r="P106" i="14"/>
  <c r="Q106" i="14"/>
  <c r="R106" i="14"/>
  <c r="S106" i="14"/>
  <c r="T106" i="14"/>
  <c r="F107" i="14"/>
  <c r="G107" i="14"/>
  <c r="H107" i="14"/>
  <c r="I107" i="14"/>
  <c r="J107" i="14"/>
  <c r="K107" i="14"/>
  <c r="L107" i="14"/>
  <c r="M107" i="14"/>
  <c r="X111" i="12" s="1"/>
  <c r="N107" i="14"/>
  <c r="O107" i="14"/>
  <c r="P107" i="14"/>
  <c r="Q107" i="14"/>
  <c r="R107" i="14"/>
  <c r="S107" i="14"/>
  <c r="AD111" i="12" s="1"/>
  <c r="U111" i="12" s="1"/>
  <c r="T107" i="14"/>
  <c r="F108" i="14"/>
  <c r="G108" i="14"/>
  <c r="H108" i="14"/>
  <c r="I108" i="14"/>
  <c r="J108" i="14"/>
  <c r="K108" i="14"/>
  <c r="L108" i="14"/>
  <c r="M108" i="14"/>
  <c r="N108" i="14"/>
  <c r="Y112" i="12" s="1"/>
  <c r="O108" i="14"/>
  <c r="P108" i="14"/>
  <c r="AA112" i="12" s="1"/>
  <c r="Q108" i="14"/>
  <c r="R108" i="14"/>
  <c r="S108" i="14"/>
  <c r="T108" i="14"/>
  <c r="AE112" i="12" s="1"/>
  <c r="F109" i="14"/>
  <c r="G109" i="14"/>
  <c r="H109" i="14"/>
  <c r="I109" i="14"/>
  <c r="J109" i="14"/>
  <c r="K109" i="14"/>
  <c r="L109" i="14"/>
  <c r="M109" i="14"/>
  <c r="X113" i="12" s="1"/>
  <c r="N109" i="14"/>
  <c r="Y113" i="12" s="1"/>
  <c r="O109" i="14"/>
  <c r="Z113" i="12" s="1"/>
  <c r="P109" i="14"/>
  <c r="Q109" i="14"/>
  <c r="AB113" i="12" s="1"/>
  <c r="R109" i="14"/>
  <c r="S109" i="14"/>
  <c r="T109" i="14"/>
  <c r="F110" i="14"/>
  <c r="G110" i="14"/>
  <c r="H110" i="14"/>
  <c r="I110" i="14"/>
  <c r="J110" i="14"/>
  <c r="K110" i="14"/>
  <c r="L110" i="14"/>
  <c r="M110" i="14"/>
  <c r="N110" i="14"/>
  <c r="Y114" i="12" s="1"/>
  <c r="O110" i="14"/>
  <c r="Z114" i="12" s="1"/>
  <c r="P110" i="14"/>
  <c r="AA114" i="12" s="1"/>
  <c r="Q110" i="14"/>
  <c r="R110" i="14"/>
  <c r="AC114" i="12" s="1"/>
  <c r="S110" i="14"/>
  <c r="T110" i="14"/>
  <c r="F111" i="14"/>
  <c r="G111" i="14"/>
  <c r="H111" i="14"/>
  <c r="I111" i="14"/>
  <c r="J111" i="14"/>
  <c r="K111" i="14"/>
  <c r="L111" i="14"/>
  <c r="M111" i="14"/>
  <c r="N111" i="14"/>
  <c r="O111" i="14"/>
  <c r="Z115" i="12" s="1"/>
  <c r="P111" i="14"/>
  <c r="AA115" i="12" s="1"/>
  <c r="Q111" i="14"/>
  <c r="AB115" i="12" s="1"/>
  <c r="R111" i="14"/>
  <c r="S111" i="14"/>
  <c r="AD115" i="12" s="1"/>
  <c r="U115" i="12" s="1"/>
  <c r="T111" i="14"/>
  <c r="F112" i="14"/>
  <c r="G112" i="14"/>
  <c r="H112" i="14"/>
  <c r="I112" i="14"/>
  <c r="J112" i="14"/>
  <c r="K112" i="14"/>
  <c r="L112" i="14"/>
  <c r="M112" i="14"/>
  <c r="N112" i="14"/>
  <c r="O112" i="14"/>
  <c r="P112" i="14"/>
  <c r="AA116" i="12" s="1"/>
  <c r="Q112" i="14"/>
  <c r="AB116" i="12" s="1"/>
  <c r="R112" i="14"/>
  <c r="AC116" i="12" s="1"/>
  <c r="S112" i="14"/>
  <c r="T112" i="14"/>
  <c r="AE116" i="12" s="1"/>
  <c r="F113" i="14"/>
  <c r="G113" i="14"/>
  <c r="H113" i="14"/>
  <c r="I113" i="14"/>
  <c r="J113" i="14"/>
  <c r="K113" i="14"/>
  <c r="L113" i="14"/>
  <c r="M113" i="14"/>
  <c r="X117" i="12" s="1"/>
  <c r="N113" i="14"/>
  <c r="O113" i="14"/>
  <c r="P113" i="14"/>
  <c r="Q113" i="14"/>
  <c r="AB117" i="12" s="1"/>
  <c r="R113" i="14"/>
  <c r="AC117" i="12" s="1"/>
  <c r="S113" i="14"/>
  <c r="T113" i="14"/>
  <c r="F114" i="14"/>
  <c r="G114" i="14"/>
  <c r="H114" i="14"/>
  <c r="I114" i="14"/>
  <c r="J114" i="14"/>
  <c r="K114" i="14"/>
  <c r="L114" i="14"/>
  <c r="M114" i="14"/>
  <c r="N114" i="14"/>
  <c r="Y118" i="12" s="1"/>
  <c r="O114" i="14"/>
  <c r="P114" i="14"/>
  <c r="Q114" i="14"/>
  <c r="R114" i="14"/>
  <c r="AC118" i="12" s="1"/>
  <c r="S114" i="14"/>
  <c r="T114" i="14"/>
  <c r="AE118" i="12" s="1"/>
  <c r="F115" i="14"/>
  <c r="G115" i="14"/>
  <c r="H115" i="14"/>
  <c r="I115" i="14"/>
  <c r="J115" i="14"/>
  <c r="K115" i="14"/>
  <c r="L115" i="14"/>
  <c r="M115" i="14"/>
  <c r="X119" i="12" s="1"/>
  <c r="N115" i="14"/>
  <c r="O115" i="14"/>
  <c r="Z119" i="12" s="1"/>
  <c r="P115" i="14"/>
  <c r="Q115" i="14"/>
  <c r="R115" i="14"/>
  <c r="S115" i="14"/>
  <c r="T115" i="14"/>
  <c r="F116" i="14"/>
  <c r="G116" i="14"/>
  <c r="H116" i="14"/>
  <c r="I116" i="14"/>
  <c r="J116" i="14"/>
  <c r="K116" i="14"/>
  <c r="L116" i="14"/>
  <c r="M116" i="14"/>
  <c r="X120" i="12" s="1"/>
  <c r="N116" i="14"/>
  <c r="Y120" i="12" s="1"/>
  <c r="O116" i="14"/>
  <c r="P116" i="14"/>
  <c r="AA120" i="12" s="1"/>
  <c r="Q116" i="14"/>
  <c r="R116" i="14"/>
  <c r="S116" i="14"/>
  <c r="T116" i="14"/>
  <c r="F117" i="14"/>
  <c r="G117" i="14"/>
  <c r="H117" i="14"/>
  <c r="I117" i="14"/>
  <c r="J117" i="14"/>
  <c r="K117" i="14"/>
  <c r="L117" i="14"/>
  <c r="M117" i="14"/>
  <c r="X121" i="12" s="1"/>
  <c r="N117" i="14"/>
  <c r="O117" i="14"/>
  <c r="Z121" i="12" s="1"/>
  <c r="P117" i="14"/>
  <c r="Q117" i="14"/>
  <c r="AB121" i="12" s="1"/>
  <c r="R117" i="14"/>
  <c r="S117" i="14"/>
  <c r="T117" i="14"/>
  <c r="F118" i="14"/>
  <c r="G118" i="14"/>
  <c r="H118" i="14"/>
  <c r="I118" i="14"/>
  <c r="J118" i="14"/>
  <c r="K118" i="14"/>
  <c r="L118" i="14"/>
  <c r="M118" i="14"/>
  <c r="N118" i="14"/>
  <c r="Y122" i="12" s="1"/>
  <c r="O118" i="14"/>
  <c r="P118" i="14"/>
  <c r="AA122" i="12" s="1"/>
  <c r="Q118" i="14"/>
  <c r="R118" i="14"/>
  <c r="AC122" i="12" s="1"/>
  <c r="S118" i="14"/>
  <c r="T118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F120" i="14"/>
  <c r="G120" i="14"/>
  <c r="H120" i="14"/>
  <c r="I120" i="14"/>
  <c r="J120" i="14"/>
  <c r="K120" i="14"/>
  <c r="L120" i="14"/>
  <c r="M120" i="14"/>
  <c r="N120" i="14"/>
  <c r="O120" i="14"/>
  <c r="P120" i="14"/>
  <c r="AA124" i="12" s="1"/>
  <c r="Q120" i="14"/>
  <c r="R120" i="14"/>
  <c r="AC124" i="12" s="1"/>
  <c r="S120" i="14"/>
  <c r="T120" i="14"/>
  <c r="AE124" i="12" s="1"/>
  <c r="F121" i="14"/>
  <c r="G121" i="14"/>
  <c r="H121" i="14"/>
  <c r="I121" i="14"/>
  <c r="J121" i="14"/>
  <c r="K121" i="14"/>
  <c r="L121" i="14"/>
  <c r="M121" i="14"/>
  <c r="X125" i="12" s="1"/>
  <c r="N121" i="14"/>
  <c r="O121" i="14"/>
  <c r="P121" i="14"/>
  <c r="Q121" i="14"/>
  <c r="AB125" i="12" s="1"/>
  <c r="R121" i="14"/>
  <c r="AC125" i="12" s="1"/>
  <c r="S121" i="14"/>
  <c r="AD125" i="12" s="1"/>
  <c r="T121" i="14"/>
  <c r="F122" i="14"/>
  <c r="G122" i="14"/>
  <c r="H122" i="14"/>
  <c r="I122" i="14"/>
  <c r="J122" i="14"/>
  <c r="K122" i="14"/>
  <c r="L122" i="14"/>
  <c r="M122" i="14"/>
  <c r="N122" i="14"/>
  <c r="Y126" i="12" s="1"/>
  <c r="O122" i="14"/>
  <c r="P122" i="14"/>
  <c r="Q122" i="14"/>
  <c r="R122" i="14"/>
  <c r="AC126" i="12" s="1"/>
  <c r="S122" i="14"/>
  <c r="AD126" i="12" s="1"/>
  <c r="T126" i="12" s="1"/>
  <c r="T122" i="14"/>
  <c r="AE126" i="12" s="1"/>
  <c r="E119" i="14"/>
  <c r="E120" i="14"/>
  <c r="E121" i="14"/>
  <c r="E122" i="14"/>
  <c r="E118" i="14"/>
  <c r="E115" i="14"/>
  <c r="E116" i="14"/>
  <c r="E117" i="14"/>
  <c r="E110" i="14"/>
  <c r="E111" i="14"/>
  <c r="E112" i="14"/>
  <c r="E113" i="14"/>
  <c r="E114" i="14"/>
  <c r="E109" i="14"/>
  <c r="E108" i="14"/>
  <c r="E106" i="14"/>
  <c r="E107" i="14"/>
  <c r="E105" i="14"/>
  <c r="H104" i="14"/>
  <c r="I104" i="14"/>
  <c r="J104" i="14"/>
  <c r="K104" i="14"/>
  <c r="L104" i="14"/>
  <c r="M104" i="14"/>
  <c r="X108" i="12" s="1"/>
  <c r="N104" i="14"/>
  <c r="O104" i="14"/>
  <c r="Z108" i="12" s="1"/>
  <c r="P104" i="14"/>
  <c r="Q104" i="14"/>
  <c r="R104" i="14"/>
  <c r="S104" i="14"/>
  <c r="AD108" i="12" s="1"/>
  <c r="T104" i="14"/>
  <c r="AE108" i="12" s="1"/>
  <c r="G104" i="14"/>
  <c r="E103" i="14"/>
  <c r="F103" i="14"/>
  <c r="G103" i="14"/>
  <c r="H103" i="14"/>
  <c r="I103" i="14"/>
  <c r="J103" i="14"/>
  <c r="K103" i="14"/>
  <c r="L103" i="14"/>
  <c r="F70" i="14"/>
  <c r="G70" i="14"/>
  <c r="H70" i="14"/>
  <c r="I70" i="14"/>
  <c r="J70" i="14"/>
  <c r="K70" i="14"/>
  <c r="L70" i="14"/>
  <c r="M70" i="14"/>
  <c r="X74" i="12" s="1"/>
  <c r="N70" i="14"/>
  <c r="O70" i="14"/>
  <c r="Z74" i="12" s="1"/>
  <c r="P70" i="14"/>
  <c r="Q70" i="14"/>
  <c r="R70" i="14"/>
  <c r="S70" i="14"/>
  <c r="T70" i="14"/>
  <c r="F71" i="14"/>
  <c r="G71" i="14"/>
  <c r="H71" i="14"/>
  <c r="I71" i="14"/>
  <c r="J71" i="14"/>
  <c r="K71" i="14"/>
  <c r="L71" i="14"/>
  <c r="M71" i="14"/>
  <c r="X75" i="12" s="1"/>
  <c r="N71" i="14"/>
  <c r="Y75" i="12" s="1"/>
  <c r="O71" i="14"/>
  <c r="P71" i="14"/>
  <c r="AA75" i="12" s="1"/>
  <c r="Q71" i="14"/>
  <c r="R71" i="14"/>
  <c r="S71" i="14"/>
  <c r="T71" i="14"/>
  <c r="F72" i="14"/>
  <c r="G72" i="14"/>
  <c r="H72" i="14"/>
  <c r="I72" i="14"/>
  <c r="J72" i="14"/>
  <c r="K72" i="14"/>
  <c r="L72" i="14"/>
  <c r="M72" i="14"/>
  <c r="X76" i="12" s="1"/>
  <c r="N72" i="14"/>
  <c r="O72" i="14"/>
  <c r="Z76" i="12" s="1"/>
  <c r="P72" i="14"/>
  <c r="Q72" i="14"/>
  <c r="AB76" i="12" s="1"/>
  <c r="R72" i="14"/>
  <c r="S72" i="14"/>
  <c r="T72" i="14"/>
  <c r="F73" i="14"/>
  <c r="G73" i="14"/>
  <c r="H73" i="14"/>
  <c r="I73" i="14"/>
  <c r="J73" i="14"/>
  <c r="K73" i="14"/>
  <c r="L73" i="14"/>
  <c r="M73" i="14"/>
  <c r="N73" i="14"/>
  <c r="Y77" i="12" s="1"/>
  <c r="O73" i="14"/>
  <c r="P73" i="14"/>
  <c r="AA77" i="12" s="1"/>
  <c r="Q73" i="14"/>
  <c r="R73" i="14"/>
  <c r="AC77" i="12" s="1"/>
  <c r="S73" i="14"/>
  <c r="T73" i="14"/>
  <c r="F74" i="14"/>
  <c r="G74" i="14"/>
  <c r="H74" i="14"/>
  <c r="I74" i="14"/>
  <c r="J74" i="14"/>
  <c r="K74" i="14"/>
  <c r="L74" i="14"/>
  <c r="M74" i="14"/>
  <c r="N74" i="14"/>
  <c r="O74" i="14"/>
  <c r="Z78" i="12" s="1"/>
  <c r="P74" i="14"/>
  <c r="AA78" i="12" s="1"/>
  <c r="Q74" i="14"/>
  <c r="AB78" i="12" s="1"/>
  <c r="R74" i="14"/>
  <c r="S74" i="14"/>
  <c r="AD78" i="12" s="1"/>
  <c r="U78" i="12" s="1"/>
  <c r="T74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AB79" i="12" s="1"/>
  <c r="R75" i="14"/>
  <c r="AC79" i="12" s="1"/>
  <c r="S75" i="14"/>
  <c r="T75" i="14"/>
  <c r="AE79" i="12" s="1"/>
  <c r="F76" i="14"/>
  <c r="G76" i="14"/>
  <c r="H76" i="14"/>
  <c r="I76" i="14"/>
  <c r="J76" i="14"/>
  <c r="K76" i="14"/>
  <c r="L76" i="14"/>
  <c r="M76" i="14"/>
  <c r="N76" i="14"/>
  <c r="O76" i="14"/>
  <c r="P76" i="14"/>
  <c r="Q76" i="14"/>
  <c r="AB80" i="12" s="1"/>
  <c r="R76" i="14"/>
  <c r="AC80" i="12" s="1"/>
  <c r="S76" i="14"/>
  <c r="AD80" i="12" s="1"/>
  <c r="U80" i="12" s="1"/>
  <c r="T76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AC81" i="12" s="1"/>
  <c r="S77" i="14"/>
  <c r="AD81" i="12" s="1"/>
  <c r="U81" i="12" s="1"/>
  <c r="T77" i="14"/>
  <c r="AE81" i="12" s="1"/>
  <c r="F78" i="14"/>
  <c r="G78" i="14"/>
  <c r="H78" i="14"/>
  <c r="I78" i="14"/>
  <c r="J78" i="14"/>
  <c r="K78" i="14"/>
  <c r="L78" i="14"/>
  <c r="M78" i="14"/>
  <c r="X82" i="12" s="1"/>
  <c r="N78" i="14"/>
  <c r="O78" i="14"/>
  <c r="P78" i="14"/>
  <c r="Q78" i="14"/>
  <c r="R78" i="14"/>
  <c r="S78" i="14"/>
  <c r="AD82" i="12" s="1"/>
  <c r="U82" i="12" s="1"/>
  <c r="T78" i="14"/>
  <c r="F79" i="14"/>
  <c r="G79" i="14"/>
  <c r="H79" i="14"/>
  <c r="I79" i="14"/>
  <c r="J79" i="14"/>
  <c r="K79" i="14"/>
  <c r="L79" i="14"/>
  <c r="M79" i="14"/>
  <c r="X83" i="12" s="1"/>
  <c r="N79" i="14"/>
  <c r="Y83" i="12" s="1"/>
  <c r="O79" i="14"/>
  <c r="P79" i="14"/>
  <c r="Q79" i="14"/>
  <c r="R79" i="14"/>
  <c r="S79" i="14"/>
  <c r="T79" i="14"/>
  <c r="F80" i="14"/>
  <c r="G80" i="14"/>
  <c r="H80" i="14"/>
  <c r="I80" i="14"/>
  <c r="J80" i="14"/>
  <c r="K80" i="14"/>
  <c r="L80" i="14"/>
  <c r="M80" i="14"/>
  <c r="X84" i="12" s="1"/>
  <c r="N80" i="14"/>
  <c r="Y84" i="12" s="1"/>
  <c r="O80" i="14"/>
  <c r="Z84" i="12" s="1"/>
  <c r="P80" i="14"/>
  <c r="Q80" i="14"/>
  <c r="R80" i="14"/>
  <c r="S80" i="14"/>
  <c r="T80" i="14"/>
  <c r="F81" i="14"/>
  <c r="G81" i="14"/>
  <c r="H81" i="14"/>
  <c r="I81" i="14"/>
  <c r="J81" i="14"/>
  <c r="K81" i="14"/>
  <c r="L81" i="14"/>
  <c r="M81" i="14"/>
  <c r="N81" i="14"/>
  <c r="Y85" i="12" s="1"/>
  <c r="O81" i="14"/>
  <c r="Z85" i="12" s="1"/>
  <c r="P81" i="14"/>
  <c r="AA85" i="12" s="1"/>
  <c r="Q81" i="14"/>
  <c r="R81" i="14"/>
  <c r="S81" i="14"/>
  <c r="T81" i="14"/>
  <c r="F82" i="14"/>
  <c r="G82" i="14"/>
  <c r="H82" i="14"/>
  <c r="I82" i="14"/>
  <c r="J82" i="14"/>
  <c r="K82" i="14"/>
  <c r="L82" i="14"/>
  <c r="M82" i="14"/>
  <c r="N82" i="14"/>
  <c r="O82" i="14"/>
  <c r="Z86" i="12" s="1"/>
  <c r="P82" i="14"/>
  <c r="AA86" i="12" s="1"/>
  <c r="Q82" i="14"/>
  <c r="AB86" i="12" s="1"/>
  <c r="R82" i="14"/>
  <c r="S82" i="14"/>
  <c r="T82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AC87" i="12" s="1"/>
  <c r="S83" i="14"/>
  <c r="T83" i="14"/>
  <c r="AE87" i="12" s="1"/>
  <c r="F84" i="14"/>
  <c r="G84" i="14"/>
  <c r="H84" i="14"/>
  <c r="I84" i="14"/>
  <c r="J84" i="14"/>
  <c r="K84" i="14"/>
  <c r="L84" i="14"/>
  <c r="M84" i="14"/>
  <c r="X88" i="12" s="1"/>
  <c r="N84" i="14"/>
  <c r="O84" i="14"/>
  <c r="P84" i="14"/>
  <c r="Q84" i="14"/>
  <c r="AB88" i="12" s="1"/>
  <c r="R84" i="14"/>
  <c r="AC88" i="12" s="1"/>
  <c r="S84" i="14"/>
  <c r="AD88" i="12" s="1"/>
  <c r="T84" i="14"/>
  <c r="F85" i="14"/>
  <c r="G85" i="14"/>
  <c r="H85" i="14"/>
  <c r="I85" i="14"/>
  <c r="J85" i="14"/>
  <c r="K85" i="14"/>
  <c r="L85" i="14"/>
  <c r="M85" i="14"/>
  <c r="N85" i="14"/>
  <c r="Y89" i="12" s="1"/>
  <c r="O85" i="14"/>
  <c r="P85" i="14"/>
  <c r="Q85" i="14"/>
  <c r="R85" i="14"/>
  <c r="AC89" i="12" s="1"/>
  <c r="S85" i="14"/>
  <c r="AD89" i="12" s="1"/>
  <c r="U89" i="12" s="1"/>
  <c r="T85" i="14"/>
  <c r="AE89" i="12" s="1"/>
  <c r="F86" i="14"/>
  <c r="G86" i="14"/>
  <c r="H86" i="14"/>
  <c r="I86" i="14"/>
  <c r="J86" i="14"/>
  <c r="K86" i="14"/>
  <c r="L86" i="14"/>
  <c r="M86" i="14"/>
  <c r="X90" i="12" s="1"/>
  <c r="N86" i="14"/>
  <c r="O86" i="14"/>
  <c r="Z90" i="12" s="1"/>
  <c r="P86" i="14"/>
  <c r="Q86" i="14"/>
  <c r="R86" i="14"/>
  <c r="S86" i="14"/>
  <c r="AD90" i="12" s="1"/>
  <c r="U90" i="12" s="1"/>
  <c r="T86" i="14"/>
  <c r="AE90" i="12" s="1"/>
  <c r="F87" i="14"/>
  <c r="G87" i="14"/>
  <c r="H87" i="14"/>
  <c r="I87" i="14"/>
  <c r="J87" i="14"/>
  <c r="K87" i="14"/>
  <c r="L87" i="14"/>
  <c r="M87" i="14"/>
  <c r="X91" i="12" s="1"/>
  <c r="N87" i="14"/>
  <c r="Y91" i="12" s="1"/>
  <c r="O87" i="14"/>
  <c r="P87" i="14"/>
  <c r="AA91" i="12" s="1"/>
  <c r="Q87" i="14"/>
  <c r="R87" i="14"/>
  <c r="S87" i="14"/>
  <c r="T87" i="14"/>
  <c r="AE91" i="12" s="1"/>
  <c r="F88" i="14"/>
  <c r="G88" i="14"/>
  <c r="H88" i="14"/>
  <c r="I88" i="14"/>
  <c r="J88" i="14"/>
  <c r="K88" i="14"/>
  <c r="L88" i="14"/>
  <c r="M88" i="14"/>
  <c r="X92" i="12" s="1"/>
  <c r="N88" i="14"/>
  <c r="Y92" i="12" s="1"/>
  <c r="O88" i="14"/>
  <c r="Z92" i="12" s="1"/>
  <c r="P88" i="14"/>
  <c r="Q88" i="14"/>
  <c r="AB92" i="12" s="1"/>
  <c r="R88" i="14"/>
  <c r="S88" i="14"/>
  <c r="T88" i="14"/>
  <c r="F89" i="14"/>
  <c r="G89" i="14"/>
  <c r="H89" i="14"/>
  <c r="I89" i="14"/>
  <c r="J89" i="14"/>
  <c r="K89" i="14"/>
  <c r="L89" i="14"/>
  <c r="M89" i="14"/>
  <c r="N89" i="14"/>
  <c r="Y93" i="12" s="1"/>
  <c r="O89" i="14"/>
  <c r="Z93" i="12" s="1"/>
  <c r="P89" i="14"/>
  <c r="AA93" i="12" s="1"/>
  <c r="Q89" i="14"/>
  <c r="R89" i="14"/>
  <c r="AC93" i="12" s="1"/>
  <c r="S89" i="14"/>
  <c r="T89" i="14"/>
  <c r="F90" i="14"/>
  <c r="G90" i="14"/>
  <c r="H90" i="14"/>
  <c r="I90" i="14"/>
  <c r="J90" i="14"/>
  <c r="K90" i="14"/>
  <c r="L90" i="14"/>
  <c r="M90" i="14"/>
  <c r="N90" i="14"/>
  <c r="O90" i="14"/>
  <c r="Z94" i="12" s="1"/>
  <c r="P90" i="14"/>
  <c r="Q90" i="14"/>
  <c r="AB94" i="12" s="1"/>
  <c r="R90" i="14"/>
  <c r="S90" i="14"/>
  <c r="AD94" i="12" s="1"/>
  <c r="U94" i="12" s="1"/>
  <c r="T90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AC95" i="12" s="1"/>
  <c r="S91" i="14"/>
  <c r="T91" i="14"/>
  <c r="AE95" i="12" s="1"/>
  <c r="F92" i="14"/>
  <c r="G92" i="14"/>
  <c r="H92" i="14"/>
  <c r="I92" i="14"/>
  <c r="J92" i="14"/>
  <c r="K92" i="14"/>
  <c r="L92" i="14"/>
  <c r="M92" i="14"/>
  <c r="X96" i="12" s="1"/>
  <c r="N92" i="14"/>
  <c r="O92" i="14"/>
  <c r="P92" i="14"/>
  <c r="Q92" i="14"/>
  <c r="AB96" i="12" s="1"/>
  <c r="R92" i="14"/>
  <c r="AC96" i="12" s="1"/>
  <c r="S92" i="14"/>
  <c r="AD96" i="12" s="1"/>
  <c r="U96" i="12" s="1"/>
  <c r="T92" i="14"/>
  <c r="F93" i="14"/>
  <c r="G93" i="14"/>
  <c r="H93" i="14"/>
  <c r="I93" i="14"/>
  <c r="J93" i="14"/>
  <c r="K93" i="14"/>
  <c r="L93" i="14"/>
  <c r="M93" i="14"/>
  <c r="N93" i="14"/>
  <c r="Y97" i="12" s="1"/>
  <c r="O93" i="14"/>
  <c r="P93" i="14"/>
  <c r="Q93" i="14"/>
  <c r="R93" i="14"/>
  <c r="AC97" i="12" s="1"/>
  <c r="S93" i="14"/>
  <c r="AD97" i="12" s="1"/>
  <c r="U97" i="12" s="1"/>
  <c r="T93" i="14"/>
  <c r="AE97" i="12" s="1"/>
  <c r="F94" i="14"/>
  <c r="G94" i="14"/>
  <c r="H94" i="14"/>
  <c r="I94" i="14"/>
  <c r="J94" i="14"/>
  <c r="K94" i="14"/>
  <c r="L94" i="14"/>
  <c r="M94" i="14"/>
  <c r="X98" i="12" s="1"/>
  <c r="N94" i="14"/>
  <c r="O94" i="14"/>
  <c r="Z98" i="12" s="1"/>
  <c r="P94" i="14"/>
  <c r="Q94" i="14"/>
  <c r="R94" i="14"/>
  <c r="S94" i="14"/>
  <c r="AD98" i="12" s="1"/>
  <c r="U98" i="12" s="1"/>
  <c r="T94" i="14"/>
  <c r="AE98" i="12" s="1"/>
  <c r="F95" i="14"/>
  <c r="G95" i="14"/>
  <c r="H95" i="14"/>
  <c r="I95" i="14"/>
  <c r="J95" i="14"/>
  <c r="K95" i="14"/>
  <c r="L95" i="14"/>
  <c r="M95" i="14"/>
  <c r="X99" i="12" s="1"/>
  <c r="N95" i="14"/>
  <c r="Y99" i="12" s="1"/>
  <c r="O95" i="14"/>
  <c r="P95" i="14"/>
  <c r="AA99" i="12" s="1"/>
  <c r="Q95" i="14"/>
  <c r="R95" i="14"/>
  <c r="S95" i="14"/>
  <c r="T95" i="14"/>
  <c r="F96" i="14"/>
  <c r="G96" i="14"/>
  <c r="H96" i="14"/>
  <c r="I96" i="14"/>
  <c r="J96" i="14"/>
  <c r="K96" i="14"/>
  <c r="L96" i="14"/>
  <c r="M96" i="14"/>
  <c r="X100" i="12" s="1"/>
  <c r="N96" i="14"/>
  <c r="Y100" i="12" s="1"/>
  <c r="O96" i="14"/>
  <c r="Z100" i="12" s="1"/>
  <c r="P96" i="14"/>
  <c r="Q96" i="14"/>
  <c r="AB100" i="12" s="1"/>
  <c r="R96" i="14"/>
  <c r="S96" i="14"/>
  <c r="T96" i="14"/>
  <c r="F97" i="14"/>
  <c r="G97" i="14"/>
  <c r="H97" i="14"/>
  <c r="I97" i="14"/>
  <c r="J97" i="14"/>
  <c r="K97" i="14"/>
  <c r="L97" i="14"/>
  <c r="M97" i="14"/>
  <c r="N97" i="14"/>
  <c r="Y101" i="12" s="1"/>
  <c r="O97" i="14"/>
  <c r="Z101" i="12" s="1"/>
  <c r="P97" i="14"/>
  <c r="AA101" i="12" s="1"/>
  <c r="Q97" i="14"/>
  <c r="R97" i="14"/>
  <c r="AC101" i="12" s="1"/>
  <c r="S97" i="14"/>
  <c r="T97" i="14"/>
  <c r="F98" i="14"/>
  <c r="G98" i="14"/>
  <c r="H98" i="14"/>
  <c r="I98" i="14"/>
  <c r="J98" i="14"/>
  <c r="K98" i="14"/>
  <c r="L98" i="14"/>
  <c r="M98" i="14"/>
  <c r="N98" i="14"/>
  <c r="O98" i="14"/>
  <c r="Z102" i="12" s="1"/>
  <c r="P98" i="14"/>
  <c r="AA102" i="12" s="1"/>
  <c r="Q98" i="14"/>
  <c r="AB102" i="12" s="1"/>
  <c r="R98" i="14"/>
  <c r="S98" i="14"/>
  <c r="AD102" i="12" s="1"/>
  <c r="U102" i="12" s="1"/>
  <c r="T98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AB103" i="12" s="1"/>
  <c r="R99" i="14"/>
  <c r="AC103" i="12" s="1"/>
  <c r="S99" i="14"/>
  <c r="T99" i="14"/>
  <c r="AE103" i="12" s="1"/>
  <c r="F100" i="14"/>
  <c r="G100" i="14"/>
  <c r="H100" i="14"/>
  <c r="I100" i="14"/>
  <c r="J100" i="14"/>
  <c r="K100" i="14"/>
  <c r="L100" i="14"/>
  <c r="M100" i="14"/>
  <c r="X104" i="12" s="1"/>
  <c r="N100" i="14"/>
  <c r="O100" i="14"/>
  <c r="P100" i="14"/>
  <c r="Q100" i="14"/>
  <c r="AB104" i="12" s="1"/>
  <c r="R100" i="14"/>
  <c r="S100" i="14"/>
  <c r="AD104" i="12" s="1"/>
  <c r="U104" i="12" s="1"/>
  <c r="T100" i="14"/>
  <c r="F101" i="14"/>
  <c r="G101" i="14"/>
  <c r="H101" i="14"/>
  <c r="I101" i="14"/>
  <c r="J101" i="14"/>
  <c r="K101" i="14"/>
  <c r="L101" i="14"/>
  <c r="M101" i="14"/>
  <c r="N101" i="14"/>
  <c r="Y105" i="12" s="1"/>
  <c r="O101" i="14"/>
  <c r="P101" i="14"/>
  <c r="Q101" i="14"/>
  <c r="R101" i="14"/>
  <c r="AC105" i="12" s="1"/>
  <c r="S101" i="14"/>
  <c r="T101" i="14"/>
  <c r="F102" i="14"/>
  <c r="G102" i="14"/>
  <c r="H102" i="14"/>
  <c r="I102" i="14"/>
  <c r="J102" i="14"/>
  <c r="K102" i="14"/>
  <c r="L102" i="14"/>
  <c r="M102" i="14"/>
  <c r="X106" i="12" s="1"/>
  <c r="N102" i="14"/>
  <c r="O102" i="14"/>
  <c r="Z106" i="12" s="1"/>
  <c r="P102" i="14"/>
  <c r="Q102" i="14"/>
  <c r="R102" i="14"/>
  <c r="S102" i="14"/>
  <c r="AD106" i="12" s="1"/>
  <c r="U106" i="12" s="1"/>
  <c r="T102" i="14"/>
  <c r="AE106" i="12" s="1"/>
  <c r="M103" i="14"/>
  <c r="X107" i="12" s="1"/>
  <c r="N103" i="14"/>
  <c r="O103" i="14"/>
  <c r="Z107" i="12" s="1"/>
  <c r="P103" i="14"/>
  <c r="Q103" i="14"/>
  <c r="R103" i="14"/>
  <c r="S103" i="14"/>
  <c r="AD107" i="12" s="1"/>
  <c r="T103" i="14"/>
  <c r="E100" i="14"/>
  <c r="E101" i="14"/>
  <c r="E102" i="14"/>
  <c r="E96" i="14"/>
  <c r="E97" i="14"/>
  <c r="E98" i="14"/>
  <c r="E99" i="14"/>
  <c r="E95" i="14"/>
  <c r="E88" i="14"/>
  <c r="E89" i="14"/>
  <c r="E90" i="14"/>
  <c r="E91" i="14"/>
  <c r="E92" i="14"/>
  <c r="E93" i="14"/>
  <c r="E94" i="14"/>
  <c r="E87" i="14"/>
  <c r="E86" i="14"/>
  <c r="E85" i="14"/>
  <c r="E84" i="14"/>
  <c r="E83" i="14"/>
  <c r="E77" i="14"/>
  <c r="E78" i="14"/>
  <c r="E79" i="14"/>
  <c r="E80" i="14"/>
  <c r="E81" i="14"/>
  <c r="E82" i="14"/>
  <c r="E73" i="14"/>
  <c r="E74" i="14"/>
  <c r="E75" i="14"/>
  <c r="E76" i="14"/>
  <c r="E71" i="14"/>
  <c r="E72" i="14"/>
  <c r="E70" i="14"/>
  <c r="F66" i="14"/>
  <c r="G66" i="14"/>
  <c r="H66" i="14"/>
  <c r="I66" i="14"/>
  <c r="J66" i="14"/>
  <c r="K66" i="14"/>
  <c r="L66" i="14"/>
  <c r="M66" i="14"/>
  <c r="X70" i="12" s="1"/>
  <c r="N66" i="14"/>
  <c r="O66" i="14"/>
  <c r="Z70" i="12" s="1"/>
  <c r="P66" i="14"/>
  <c r="Q66" i="14"/>
  <c r="R66" i="14"/>
  <c r="S66" i="14"/>
  <c r="T66" i="14"/>
  <c r="AE70" i="12" s="1"/>
  <c r="F67" i="14"/>
  <c r="G67" i="14"/>
  <c r="H67" i="14"/>
  <c r="I67" i="14"/>
  <c r="J67" i="14"/>
  <c r="K67" i="14"/>
  <c r="L67" i="14"/>
  <c r="M67" i="14"/>
  <c r="X71" i="12" s="1"/>
  <c r="N67" i="14"/>
  <c r="Y71" i="12" s="1"/>
  <c r="O67" i="14"/>
  <c r="P67" i="14"/>
  <c r="AA71" i="12" s="1"/>
  <c r="Q67" i="14"/>
  <c r="R67" i="14"/>
  <c r="S67" i="14"/>
  <c r="T67" i="14"/>
  <c r="AE71" i="12" s="1"/>
  <c r="F68" i="14"/>
  <c r="G68" i="14"/>
  <c r="H68" i="14"/>
  <c r="I68" i="14"/>
  <c r="J68" i="14"/>
  <c r="K68" i="14"/>
  <c r="L68" i="14"/>
  <c r="M68" i="14"/>
  <c r="X72" i="12" s="1"/>
  <c r="N68" i="14"/>
  <c r="Y72" i="12" s="1"/>
  <c r="O68" i="14"/>
  <c r="Z72" i="12" s="1"/>
  <c r="P68" i="14"/>
  <c r="Q68" i="14"/>
  <c r="AB72" i="12" s="1"/>
  <c r="R68" i="14"/>
  <c r="S68" i="14"/>
  <c r="T68" i="14"/>
  <c r="E67" i="14"/>
  <c r="E68" i="14"/>
  <c r="E66" i="14"/>
  <c r="F58" i="14"/>
  <c r="G58" i="14"/>
  <c r="H58" i="14"/>
  <c r="I58" i="14"/>
  <c r="J58" i="14"/>
  <c r="K58" i="14"/>
  <c r="L58" i="14"/>
  <c r="M58" i="14"/>
  <c r="X62" i="12" s="1"/>
  <c r="N58" i="14"/>
  <c r="O58" i="14"/>
  <c r="Z62" i="12" s="1"/>
  <c r="P58" i="14"/>
  <c r="Q58" i="14"/>
  <c r="R58" i="14"/>
  <c r="S58" i="14"/>
  <c r="AD62" i="12" s="1"/>
  <c r="U62" i="12" s="1"/>
  <c r="T58" i="14"/>
  <c r="AE62" i="12" s="1"/>
  <c r="F59" i="14"/>
  <c r="G59" i="14"/>
  <c r="H59" i="14"/>
  <c r="I59" i="14"/>
  <c r="J59" i="14"/>
  <c r="K59" i="14"/>
  <c r="L59" i="14"/>
  <c r="M59" i="14"/>
  <c r="X63" i="12" s="1"/>
  <c r="N59" i="14"/>
  <c r="Y63" i="12" s="1"/>
  <c r="O59" i="14"/>
  <c r="P59" i="14"/>
  <c r="AA63" i="12" s="1"/>
  <c r="Q59" i="14"/>
  <c r="R59" i="14"/>
  <c r="S59" i="14"/>
  <c r="T59" i="14"/>
  <c r="AE63" i="12" s="1"/>
  <c r="F60" i="14"/>
  <c r="G60" i="14"/>
  <c r="H60" i="14"/>
  <c r="I60" i="14"/>
  <c r="J60" i="14"/>
  <c r="K60" i="14"/>
  <c r="L60" i="14"/>
  <c r="M60" i="14"/>
  <c r="X64" i="12" s="1"/>
  <c r="N60" i="14"/>
  <c r="O60" i="14"/>
  <c r="Z64" i="12" s="1"/>
  <c r="P60" i="14"/>
  <c r="Q60" i="14"/>
  <c r="AB64" i="12" s="1"/>
  <c r="R60" i="14"/>
  <c r="S60" i="14"/>
  <c r="T60" i="14"/>
  <c r="F61" i="14"/>
  <c r="G61" i="14"/>
  <c r="H61" i="14"/>
  <c r="I61" i="14"/>
  <c r="J61" i="14"/>
  <c r="K61" i="14"/>
  <c r="L61" i="14"/>
  <c r="M61" i="14"/>
  <c r="N61" i="14"/>
  <c r="Y65" i="12" s="1"/>
  <c r="O61" i="14"/>
  <c r="Z65" i="12" s="1"/>
  <c r="P61" i="14"/>
  <c r="AA65" i="12" s="1"/>
  <c r="Q61" i="14"/>
  <c r="R61" i="14"/>
  <c r="AC65" i="12" s="1"/>
  <c r="S61" i="14"/>
  <c r="T61" i="14"/>
  <c r="F62" i="14"/>
  <c r="G62" i="14"/>
  <c r="H62" i="14"/>
  <c r="I62" i="14"/>
  <c r="J62" i="14"/>
  <c r="K62" i="14"/>
  <c r="L62" i="14"/>
  <c r="M62" i="14"/>
  <c r="N62" i="14"/>
  <c r="O62" i="14"/>
  <c r="Z66" i="12" s="1"/>
  <c r="P62" i="14"/>
  <c r="AA66" i="12" s="1"/>
  <c r="Q62" i="14"/>
  <c r="AB66" i="12" s="1"/>
  <c r="R62" i="14"/>
  <c r="S62" i="14"/>
  <c r="AD66" i="12" s="1"/>
  <c r="U66" i="12" s="1"/>
  <c r="T62" i="14"/>
  <c r="F63" i="14"/>
  <c r="G63" i="14"/>
  <c r="H63" i="14"/>
  <c r="I63" i="14"/>
  <c r="J63" i="14"/>
  <c r="K63" i="14"/>
  <c r="L63" i="14"/>
  <c r="M63" i="14"/>
  <c r="N63" i="14"/>
  <c r="O63" i="14"/>
  <c r="P63" i="14"/>
  <c r="AA67" i="12" s="1"/>
  <c r="Q63" i="14"/>
  <c r="AB67" i="12" s="1"/>
  <c r="R63" i="14"/>
  <c r="AC67" i="12" s="1"/>
  <c r="S63" i="14"/>
  <c r="T63" i="14"/>
  <c r="AE67" i="12" s="1"/>
  <c r="E62" i="14"/>
  <c r="E63" i="14"/>
  <c r="E61" i="14"/>
  <c r="E59" i="14"/>
  <c r="E60" i="14"/>
  <c r="E58" i="14"/>
  <c r="F55" i="14"/>
  <c r="G55" i="14"/>
  <c r="H55" i="14"/>
  <c r="I55" i="14"/>
  <c r="J55" i="14"/>
  <c r="K55" i="14"/>
  <c r="L55" i="14"/>
  <c r="M55" i="14"/>
  <c r="X59" i="12" s="1"/>
  <c r="N55" i="14"/>
  <c r="O55" i="14"/>
  <c r="Z59" i="12" s="1"/>
  <c r="P55" i="14"/>
  <c r="Q55" i="14"/>
  <c r="R55" i="14"/>
  <c r="S55" i="14"/>
  <c r="AD59" i="12" s="1"/>
  <c r="U59" i="12" s="1"/>
  <c r="T55" i="14"/>
  <c r="F56" i="14"/>
  <c r="G56" i="14"/>
  <c r="H56" i="14"/>
  <c r="I56" i="14"/>
  <c r="J56" i="14"/>
  <c r="K56" i="14"/>
  <c r="L56" i="14"/>
  <c r="M56" i="14"/>
  <c r="X60" i="12" s="1"/>
  <c r="N56" i="14"/>
  <c r="Y60" i="12" s="1"/>
  <c r="O56" i="14"/>
  <c r="P56" i="14"/>
  <c r="AA60" i="12" s="1"/>
  <c r="Q56" i="14"/>
  <c r="R56" i="14"/>
  <c r="S56" i="14"/>
  <c r="T56" i="14"/>
  <c r="AE60" i="12" s="1"/>
  <c r="E56" i="14"/>
  <c r="E55" i="14"/>
  <c r="O54" i="14"/>
  <c r="P54" i="14"/>
  <c r="AA58" i="12" s="1"/>
  <c r="Q54" i="14"/>
  <c r="R54" i="14"/>
  <c r="S54" i="14"/>
  <c r="T54" i="14"/>
  <c r="AE58" i="12" s="1"/>
  <c r="M54" i="14"/>
  <c r="X58" i="12" s="1"/>
  <c r="N54" i="14"/>
  <c r="Y58" i="12" s="1"/>
  <c r="F51" i="14"/>
  <c r="G51" i="14"/>
  <c r="H51" i="14"/>
  <c r="I51" i="14"/>
  <c r="J51" i="14"/>
  <c r="K51" i="14"/>
  <c r="L51" i="14"/>
  <c r="M51" i="14"/>
  <c r="X55" i="12" s="1"/>
  <c r="N51" i="14"/>
  <c r="O51" i="14"/>
  <c r="Z55" i="12" s="1"/>
  <c r="P51" i="14"/>
  <c r="Q51" i="14"/>
  <c r="R51" i="14"/>
  <c r="S51" i="14"/>
  <c r="AD55" i="12" s="1"/>
  <c r="T51" i="14"/>
  <c r="AE55" i="12" s="1"/>
  <c r="F52" i="14"/>
  <c r="G52" i="14"/>
  <c r="H52" i="14"/>
  <c r="I52" i="14"/>
  <c r="J52" i="14"/>
  <c r="K52" i="14"/>
  <c r="L52" i="14"/>
  <c r="M52" i="14"/>
  <c r="X56" i="12" s="1"/>
  <c r="N52" i="14"/>
  <c r="Y56" i="12" s="1"/>
  <c r="O52" i="14"/>
  <c r="P52" i="14"/>
  <c r="AA56" i="12" s="1"/>
  <c r="Q52" i="14"/>
  <c r="R52" i="14"/>
  <c r="S52" i="14"/>
  <c r="T52" i="14"/>
  <c r="AE56" i="12" s="1"/>
  <c r="F53" i="14"/>
  <c r="G53" i="14"/>
  <c r="H53" i="14"/>
  <c r="I53" i="14"/>
  <c r="J53" i="14"/>
  <c r="K53" i="14"/>
  <c r="L53" i="14"/>
  <c r="M53" i="14"/>
  <c r="X57" i="12" s="1"/>
  <c r="N53" i="14"/>
  <c r="Y57" i="12" s="1"/>
  <c r="O53" i="14"/>
  <c r="Z57" i="12" s="1"/>
  <c r="P53" i="14"/>
  <c r="Q53" i="14"/>
  <c r="AB57" i="12" s="1"/>
  <c r="R53" i="14"/>
  <c r="S53" i="14"/>
  <c r="T53" i="14"/>
  <c r="E53" i="14"/>
  <c r="E52" i="14"/>
  <c r="E51" i="14"/>
  <c r="P47" i="14"/>
  <c r="Q47" i="14"/>
  <c r="AB51" i="12" s="1"/>
  <c r="R47" i="14"/>
  <c r="S47" i="14"/>
  <c r="T47" i="14"/>
  <c r="O47" i="14"/>
  <c r="Z51" i="12" s="1"/>
  <c r="T48" i="14"/>
  <c r="AE52" i="12" s="1"/>
  <c r="S48" i="14"/>
  <c r="AD52" i="12" s="1"/>
  <c r="U52" i="12" s="1"/>
  <c r="R48" i="14"/>
  <c r="Q48" i="14"/>
  <c r="AB52" i="12" s="1"/>
  <c r="P48" i="14"/>
  <c r="O48" i="14"/>
  <c r="N48" i="14"/>
  <c r="M48" i="14"/>
  <c r="X52" i="12" s="1"/>
  <c r="L48" i="14"/>
  <c r="K48" i="14"/>
  <c r="J48" i="14"/>
  <c r="I48" i="14"/>
  <c r="H48" i="14"/>
  <c r="G48" i="14"/>
  <c r="F48" i="14"/>
  <c r="E48" i="14"/>
  <c r="F38" i="14"/>
  <c r="G38" i="14"/>
  <c r="H38" i="14"/>
  <c r="I38" i="14"/>
  <c r="J38" i="14"/>
  <c r="K38" i="14"/>
  <c r="L38" i="14"/>
  <c r="M38" i="14"/>
  <c r="X42" i="12" s="1"/>
  <c r="N38" i="14"/>
  <c r="Y42" i="12" s="1"/>
  <c r="O38" i="14"/>
  <c r="Z42" i="12" s="1"/>
  <c r="P38" i="14"/>
  <c r="Q38" i="14"/>
  <c r="AB42" i="12" s="1"/>
  <c r="R38" i="14"/>
  <c r="S38" i="14"/>
  <c r="T38" i="14"/>
  <c r="F39" i="14"/>
  <c r="G39" i="14"/>
  <c r="H39" i="14"/>
  <c r="I39" i="14"/>
  <c r="J39" i="14"/>
  <c r="K39" i="14"/>
  <c r="L39" i="14"/>
  <c r="M39" i="14"/>
  <c r="N39" i="14"/>
  <c r="Y43" i="12" s="1"/>
  <c r="O39" i="14"/>
  <c r="Z43" i="12" s="1"/>
  <c r="P39" i="14"/>
  <c r="AA43" i="12" s="1"/>
  <c r="Q39" i="14"/>
  <c r="R39" i="14"/>
  <c r="AC43" i="12" s="1"/>
  <c r="S39" i="14"/>
  <c r="T39" i="14"/>
  <c r="F40" i="14"/>
  <c r="G40" i="14"/>
  <c r="H40" i="14"/>
  <c r="I40" i="14"/>
  <c r="J40" i="14"/>
  <c r="K40" i="14"/>
  <c r="L40" i="14"/>
  <c r="M40" i="14"/>
  <c r="N40" i="14"/>
  <c r="O40" i="14"/>
  <c r="Z44" i="12" s="1"/>
  <c r="P40" i="14"/>
  <c r="AA44" i="12" s="1"/>
  <c r="Q40" i="14"/>
  <c r="AB44" i="12" s="1"/>
  <c r="R40" i="14"/>
  <c r="S40" i="14"/>
  <c r="AD44" i="12" s="1"/>
  <c r="U44" i="12" s="1"/>
  <c r="T40" i="14"/>
  <c r="F41" i="14"/>
  <c r="G41" i="14"/>
  <c r="H41" i="14"/>
  <c r="I41" i="14"/>
  <c r="J41" i="14"/>
  <c r="K41" i="14"/>
  <c r="L41" i="14"/>
  <c r="M41" i="14"/>
  <c r="N41" i="14"/>
  <c r="O41" i="14"/>
  <c r="P41" i="14"/>
  <c r="AA45" i="12" s="1"/>
  <c r="Q41" i="14"/>
  <c r="R41" i="14"/>
  <c r="AC45" i="12" s="1"/>
  <c r="S41" i="14"/>
  <c r="T41" i="14"/>
  <c r="AE45" i="12" s="1"/>
  <c r="F42" i="14"/>
  <c r="G42" i="14"/>
  <c r="H42" i="14"/>
  <c r="I42" i="14"/>
  <c r="J42" i="14"/>
  <c r="K42" i="14"/>
  <c r="L42" i="14"/>
  <c r="M42" i="14"/>
  <c r="X46" i="12" s="1"/>
  <c r="N42" i="14"/>
  <c r="O42" i="14"/>
  <c r="P42" i="14"/>
  <c r="Q42" i="14"/>
  <c r="AB46" i="12" s="1"/>
  <c r="R42" i="14"/>
  <c r="AC46" i="12" s="1"/>
  <c r="S42" i="14"/>
  <c r="AD46" i="12" s="1"/>
  <c r="U46" i="12" s="1"/>
  <c r="T42" i="14"/>
  <c r="F43" i="14"/>
  <c r="G43" i="14"/>
  <c r="H43" i="14"/>
  <c r="I43" i="14"/>
  <c r="J43" i="14"/>
  <c r="K43" i="14"/>
  <c r="L43" i="14"/>
  <c r="M43" i="14"/>
  <c r="N43" i="14"/>
  <c r="Y47" i="12" s="1"/>
  <c r="O43" i="14"/>
  <c r="P43" i="14"/>
  <c r="Q43" i="14"/>
  <c r="R43" i="14"/>
  <c r="AC47" i="12" s="1"/>
  <c r="S43" i="14"/>
  <c r="AD47" i="12" s="1"/>
  <c r="U47" i="12" s="1"/>
  <c r="T43" i="14"/>
  <c r="F44" i="14"/>
  <c r="G44" i="14"/>
  <c r="H44" i="14"/>
  <c r="I44" i="14"/>
  <c r="J44" i="14"/>
  <c r="K44" i="14"/>
  <c r="L44" i="14"/>
  <c r="M44" i="14"/>
  <c r="X48" i="12" s="1"/>
  <c r="N44" i="14"/>
  <c r="O44" i="14"/>
  <c r="Z48" i="12" s="1"/>
  <c r="P44" i="14"/>
  <c r="AA48" i="12" s="1"/>
  <c r="Q44" i="14"/>
  <c r="R44" i="14"/>
  <c r="S44" i="14"/>
  <c r="AD48" i="12" s="1"/>
  <c r="U48" i="12" s="1"/>
  <c r="T44" i="14"/>
  <c r="AE48" i="12" s="1"/>
  <c r="F45" i="14"/>
  <c r="G45" i="14"/>
  <c r="H45" i="14"/>
  <c r="I45" i="14"/>
  <c r="J45" i="14"/>
  <c r="K45" i="14"/>
  <c r="L45" i="14"/>
  <c r="M45" i="14"/>
  <c r="X49" i="12" s="1"/>
  <c r="N45" i="14"/>
  <c r="Y49" i="12" s="1"/>
  <c r="O45" i="14"/>
  <c r="P45" i="14"/>
  <c r="AA49" i="12" s="1"/>
  <c r="Q45" i="14"/>
  <c r="R45" i="14"/>
  <c r="S45" i="14"/>
  <c r="T45" i="14"/>
  <c r="F46" i="14"/>
  <c r="G46" i="14"/>
  <c r="H46" i="14"/>
  <c r="I46" i="14"/>
  <c r="J46" i="14"/>
  <c r="K46" i="14"/>
  <c r="L46" i="14"/>
  <c r="M46" i="14"/>
  <c r="X50" i="12" s="1"/>
  <c r="N46" i="14"/>
  <c r="Y50" i="12" s="1"/>
  <c r="O46" i="14"/>
  <c r="Z50" i="12" s="1"/>
  <c r="P46" i="14"/>
  <c r="Q46" i="14"/>
  <c r="AB50" i="12" s="1"/>
  <c r="R46" i="14"/>
  <c r="S46" i="14"/>
  <c r="T46" i="14"/>
  <c r="E46" i="14"/>
  <c r="E45" i="14"/>
  <c r="E44" i="14"/>
  <c r="E43" i="14"/>
  <c r="E42" i="14"/>
  <c r="E41" i="14"/>
  <c r="E40" i="14"/>
  <c r="E39" i="14"/>
  <c r="E38" i="14"/>
  <c r="F24" i="14"/>
  <c r="G24" i="14"/>
  <c r="H24" i="14"/>
  <c r="I24" i="14"/>
  <c r="J24" i="14"/>
  <c r="K24" i="14"/>
  <c r="L24" i="14"/>
  <c r="M24" i="14"/>
  <c r="X28" i="12" s="1"/>
  <c r="N24" i="14"/>
  <c r="Y28" i="12" s="1"/>
  <c r="O24" i="14"/>
  <c r="Z28" i="12" s="1"/>
  <c r="P24" i="14"/>
  <c r="Q24" i="14"/>
  <c r="AB28" i="12" s="1"/>
  <c r="R24" i="14"/>
  <c r="S24" i="14"/>
  <c r="T24" i="14"/>
  <c r="F25" i="14"/>
  <c r="G25" i="14"/>
  <c r="H25" i="14"/>
  <c r="I25" i="14"/>
  <c r="J25" i="14"/>
  <c r="K25" i="14"/>
  <c r="L25" i="14"/>
  <c r="M25" i="14"/>
  <c r="N25" i="14"/>
  <c r="Y29" i="12" s="1"/>
  <c r="O25" i="14"/>
  <c r="Z29" i="12" s="1"/>
  <c r="P25" i="14"/>
  <c r="AA29" i="12" s="1"/>
  <c r="Q25" i="14"/>
  <c r="R25" i="14"/>
  <c r="AC29" i="12" s="1"/>
  <c r="S25" i="14"/>
  <c r="AD29" i="12" s="1"/>
  <c r="U29" i="12" s="1"/>
  <c r="T25" i="14"/>
  <c r="F26" i="14"/>
  <c r="G26" i="14"/>
  <c r="H26" i="14"/>
  <c r="I26" i="14"/>
  <c r="J26" i="14"/>
  <c r="K26" i="14"/>
  <c r="L26" i="14"/>
  <c r="M26" i="14"/>
  <c r="N26" i="14"/>
  <c r="O26" i="14"/>
  <c r="Z30" i="12" s="1"/>
  <c r="P26" i="14"/>
  <c r="AA30" i="12" s="1"/>
  <c r="Q26" i="14"/>
  <c r="AB30" i="12" s="1"/>
  <c r="R26" i="14"/>
  <c r="S26" i="14"/>
  <c r="AD30" i="12" s="1"/>
  <c r="U30" i="12" s="1"/>
  <c r="T26" i="14"/>
  <c r="F27" i="14"/>
  <c r="G27" i="14"/>
  <c r="H27" i="14"/>
  <c r="I27" i="14"/>
  <c r="J27" i="14"/>
  <c r="K27" i="14"/>
  <c r="L27" i="14"/>
  <c r="M27" i="14"/>
  <c r="N27" i="14"/>
  <c r="O27" i="14"/>
  <c r="P27" i="14"/>
  <c r="AA31" i="12" s="1"/>
  <c r="Q27" i="14"/>
  <c r="R27" i="14"/>
  <c r="AC31" i="12" s="1"/>
  <c r="S27" i="14"/>
  <c r="T27" i="14"/>
  <c r="AE31" i="12" s="1"/>
  <c r="F28" i="14"/>
  <c r="G28" i="14"/>
  <c r="H28" i="14"/>
  <c r="I28" i="14"/>
  <c r="J28" i="14"/>
  <c r="K28" i="14"/>
  <c r="L28" i="14"/>
  <c r="M28" i="14"/>
  <c r="X32" i="12" s="1"/>
  <c r="N28" i="14"/>
  <c r="O28" i="14"/>
  <c r="P28" i="14"/>
  <c r="Q28" i="14"/>
  <c r="AB32" i="12" s="1"/>
  <c r="R28" i="14"/>
  <c r="AC32" i="12" s="1"/>
  <c r="S28" i="14"/>
  <c r="AD32" i="12" s="1"/>
  <c r="U32" i="12" s="1"/>
  <c r="T28" i="14"/>
  <c r="F29" i="14"/>
  <c r="G29" i="14"/>
  <c r="H29" i="14"/>
  <c r="I29" i="14"/>
  <c r="J29" i="14"/>
  <c r="K29" i="14"/>
  <c r="L29" i="14"/>
  <c r="M29" i="14"/>
  <c r="N29" i="14"/>
  <c r="Y33" i="12" s="1"/>
  <c r="O29" i="14"/>
  <c r="P29" i="14"/>
  <c r="Q29" i="14"/>
  <c r="R29" i="14"/>
  <c r="AC33" i="12" s="1"/>
  <c r="S29" i="14"/>
  <c r="AD33" i="12" s="1"/>
  <c r="U33" i="12" s="1"/>
  <c r="T29" i="14"/>
  <c r="AE33" i="12" s="1"/>
  <c r="F30" i="14"/>
  <c r="G30" i="14"/>
  <c r="H30" i="14"/>
  <c r="I30" i="14"/>
  <c r="J30" i="14"/>
  <c r="K30" i="14"/>
  <c r="L30" i="14"/>
  <c r="M30" i="14"/>
  <c r="X34" i="12" s="1"/>
  <c r="N30" i="14"/>
  <c r="O30" i="14"/>
  <c r="Z34" i="12" s="1"/>
  <c r="P30" i="14"/>
  <c r="AA34" i="12" s="1"/>
  <c r="Q30" i="14"/>
  <c r="R30" i="14"/>
  <c r="S30" i="14"/>
  <c r="AD34" i="12" s="1"/>
  <c r="U34" i="12" s="1"/>
  <c r="T30" i="14"/>
  <c r="AE34" i="12" s="1"/>
  <c r="F31" i="14"/>
  <c r="G31" i="14"/>
  <c r="H31" i="14"/>
  <c r="I31" i="14"/>
  <c r="J31" i="14"/>
  <c r="K31" i="14"/>
  <c r="L31" i="14"/>
  <c r="M31" i="14"/>
  <c r="X35" i="12" s="1"/>
  <c r="N31" i="14"/>
  <c r="Y35" i="12" s="1"/>
  <c r="O31" i="14"/>
  <c r="P31" i="14"/>
  <c r="AA35" i="12" s="1"/>
  <c r="Q31" i="14"/>
  <c r="R31" i="14"/>
  <c r="S31" i="14"/>
  <c r="T31" i="14"/>
  <c r="F32" i="14"/>
  <c r="G32" i="14"/>
  <c r="H32" i="14"/>
  <c r="I32" i="14"/>
  <c r="J32" i="14"/>
  <c r="K32" i="14"/>
  <c r="L32" i="14"/>
  <c r="M32" i="14"/>
  <c r="X36" i="12" s="1"/>
  <c r="N32" i="14"/>
  <c r="Y36" i="12" s="1"/>
  <c r="O32" i="14"/>
  <c r="Z36" i="12" s="1"/>
  <c r="P32" i="14"/>
  <c r="Q32" i="14"/>
  <c r="AB36" i="12" s="1"/>
  <c r="R32" i="14"/>
  <c r="S32" i="14"/>
  <c r="T32" i="14"/>
  <c r="F33" i="14"/>
  <c r="G33" i="14"/>
  <c r="H33" i="14"/>
  <c r="I33" i="14"/>
  <c r="J33" i="14"/>
  <c r="K33" i="14"/>
  <c r="L33" i="14"/>
  <c r="M33" i="14"/>
  <c r="N33" i="14"/>
  <c r="Y37" i="12" s="1"/>
  <c r="O33" i="14"/>
  <c r="Z37" i="12" s="1"/>
  <c r="P33" i="14"/>
  <c r="AA37" i="12" s="1"/>
  <c r="Q33" i="14"/>
  <c r="R33" i="14"/>
  <c r="AC37" i="12" s="1"/>
  <c r="S33" i="14"/>
  <c r="AD37" i="12" s="1"/>
  <c r="U37" i="12" s="1"/>
  <c r="T33" i="14"/>
  <c r="F34" i="14"/>
  <c r="G34" i="14"/>
  <c r="H34" i="14"/>
  <c r="I34" i="14"/>
  <c r="J34" i="14"/>
  <c r="K34" i="14"/>
  <c r="L34" i="14"/>
  <c r="M34" i="14"/>
  <c r="N34" i="14"/>
  <c r="O34" i="14"/>
  <c r="Z38" i="12" s="1"/>
  <c r="P34" i="14"/>
  <c r="AA38" i="12" s="1"/>
  <c r="Q34" i="14"/>
  <c r="AB38" i="12" s="1"/>
  <c r="R34" i="14"/>
  <c r="S34" i="14"/>
  <c r="AD38" i="12" s="1"/>
  <c r="U38" i="12" s="1"/>
  <c r="T34" i="14"/>
  <c r="F35" i="14"/>
  <c r="G35" i="14"/>
  <c r="H35" i="14"/>
  <c r="I35" i="14"/>
  <c r="J35" i="14"/>
  <c r="K35" i="14"/>
  <c r="L35" i="14"/>
  <c r="M35" i="14"/>
  <c r="X39" i="12" s="1"/>
  <c r="N35" i="14"/>
  <c r="O35" i="14"/>
  <c r="P35" i="14"/>
  <c r="AA39" i="12" s="1"/>
  <c r="Q35" i="14"/>
  <c r="AB39" i="12" s="1"/>
  <c r="R35" i="14"/>
  <c r="AC39" i="12" s="1"/>
  <c r="S35" i="14"/>
  <c r="T35" i="14"/>
  <c r="F36" i="14"/>
  <c r="G36" i="14"/>
  <c r="H36" i="14"/>
  <c r="I36" i="14"/>
  <c r="J36" i="14"/>
  <c r="K36" i="14"/>
  <c r="L36" i="14"/>
  <c r="M36" i="14"/>
  <c r="X40" i="12" s="1"/>
  <c r="N36" i="14"/>
  <c r="O36" i="14"/>
  <c r="P36" i="14"/>
  <c r="Q36" i="14"/>
  <c r="AB40" i="12" s="1"/>
  <c r="R36" i="14"/>
  <c r="S36" i="14"/>
  <c r="AD40" i="12" s="1"/>
  <c r="U40" i="12" s="1"/>
  <c r="T36" i="14"/>
  <c r="E25" i="14"/>
  <c r="E26" i="14"/>
  <c r="E27" i="14"/>
  <c r="E28" i="14"/>
  <c r="E29" i="14"/>
  <c r="E30" i="14"/>
  <c r="E31" i="14"/>
  <c r="E32" i="14"/>
  <c r="E33" i="14"/>
  <c r="E34" i="14"/>
  <c r="E35" i="14"/>
  <c r="E24" i="14"/>
  <c r="F8" i="14"/>
  <c r="G8" i="14"/>
  <c r="H8" i="14"/>
  <c r="I8" i="14"/>
  <c r="J8" i="14"/>
  <c r="K8" i="14"/>
  <c r="L8" i="14"/>
  <c r="M8" i="14"/>
  <c r="X12" i="12" s="1"/>
  <c r="N8" i="14"/>
  <c r="O8" i="14"/>
  <c r="P8" i="14"/>
  <c r="AA12" i="12" s="1"/>
  <c r="Q8" i="14"/>
  <c r="R8" i="14"/>
  <c r="AC12" i="12" s="1"/>
  <c r="S8" i="14"/>
  <c r="T8" i="14"/>
  <c r="F9" i="14"/>
  <c r="G9" i="14"/>
  <c r="H9" i="14"/>
  <c r="I9" i="14"/>
  <c r="J9" i="14"/>
  <c r="K9" i="14"/>
  <c r="L9" i="14"/>
  <c r="M9" i="14"/>
  <c r="N9" i="14"/>
  <c r="Y13" i="12" s="1"/>
  <c r="O9" i="14"/>
  <c r="Z13" i="12" s="1"/>
  <c r="P9" i="14"/>
  <c r="AA13" i="12" s="1"/>
  <c r="Q9" i="14"/>
  <c r="AB13" i="12" s="1"/>
  <c r="R9" i="14"/>
  <c r="S9" i="14"/>
  <c r="AD13" i="12" s="1"/>
  <c r="U13" i="12" s="1"/>
  <c r="T9" i="14"/>
  <c r="F10" i="14"/>
  <c r="G10" i="14"/>
  <c r="H10" i="14"/>
  <c r="I10" i="14"/>
  <c r="J10" i="14"/>
  <c r="K10" i="14"/>
  <c r="L10" i="14"/>
  <c r="M10" i="14"/>
  <c r="X14" i="12" s="1"/>
  <c r="N10" i="14"/>
  <c r="O10" i="14"/>
  <c r="Z14" i="12" s="1"/>
  <c r="P10" i="14"/>
  <c r="Q10" i="14"/>
  <c r="AB14" i="12" s="1"/>
  <c r="R10" i="14"/>
  <c r="AC14" i="12" s="1"/>
  <c r="S10" i="14"/>
  <c r="T10" i="14"/>
  <c r="AE14" i="12" s="1"/>
  <c r="F11" i="14"/>
  <c r="G11" i="14"/>
  <c r="H11" i="14"/>
  <c r="I11" i="14"/>
  <c r="J11" i="14"/>
  <c r="K11" i="14"/>
  <c r="L11" i="14"/>
  <c r="M11" i="14"/>
  <c r="X15" i="12" s="1"/>
  <c r="N11" i="14"/>
  <c r="O11" i="14"/>
  <c r="P11" i="14"/>
  <c r="AA15" i="12" s="1"/>
  <c r="Q11" i="14"/>
  <c r="R11" i="14"/>
  <c r="AC15" i="12" s="1"/>
  <c r="S11" i="14"/>
  <c r="AD15" i="12" s="1"/>
  <c r="T11" i="14"/>
  <c r="F12" i="14"/>
  <c r="G12" i="14"/>
  <c r="H12" i="14"/>
  <c r="I12" i="14"/>
  <c r="J12" i="14"/>
  <c r="K12" i="14"/>
  <c r="L12" i="14"/>
  <c r="M12" i="14"/>
  <c r="N12" i="14"/>
  <c r="Y16" i="12" s="1"/>
  <c r="O12" i="14"/>
  <c r="P12" i="14"/>
  <c r="Q12" i="14"/>
  <c r="AB16" i="12" s="1"/>
  <c r="R12" i="14"/>
  <c r="AC16" i="12" s="1"/>
  <c r="S12" i="14"/>
  <c r="AD16" i="12" s="1"/>
  <c r="U16" i="12" s="1"/>
  <c r="T12" i="14"/>
  <c r="AE16" i="12" s="1"/>
  <c r="F13" i="14"/>
  <c r="G13" i="14"/>
  <c r="H13" i="14"/>
  <c r="I13" i="14"/>
  <c r="J13" i="14"/>
  <c r="K13" i="14"/>
  <c r="L13" i="14"/>
  <c r="M13" i="14"/>
  <c r="X17" i="12" s="1"/>
  <c r="N13" i="14"/>
  <c r="O13" i="14"/>
  <c r="Z17" i="12" s="1"/>
  <c r="P13" i="14"/>
  <c r="Q13" i="14"/>
  <c r="R13" i="14"/>
  <c r="AC17" i="12" s="1"/>
  <c r="S13" i="14"/>
  <c r="T13" i="14"/>
  <c r="AE17" i="12" s="1"/>
  <c r="F14" i="14"/>
  <c r="G14" i="14"/>
  <c r="H14" i="14"/>
  <c r="I14" i="14"/>
  <c r="J14" i="14"/>
  <c r="K14" i="14"/>
  <c r="L14" i="14"/>
  <c r="M14" i="14"/>
  <c r="X18" i="12" s="1"/>
  <c r="N14" i="14"/>
  <c r="Y18" i="12" s="1"/>
  <c r="O14" i="14"/>
  <c r="P14" i="14"/>
  <c r="AA18" i="12" s="1"/>
  <c r="Q14" i="14"/>
  <c r="R14" i="14"/>
  <c r="S14" i="14"/>
  <c r="T14" i="14"/>
  <c r="F15" i="14"/>
  <c r="G15" i="14"/>
  <c r="H15" i="14"/>
  <c r="I15" i="14"/>
  <c r="J15" i="14"/>
  <c r="K15" i="14"/>
  <c r="L15" i="14"/>
  <c r="M15" i="14"/>
  <c r="N15" i="14"/>
  <c r="Y19" i="12" s="1"/>
  <c r="O15" i="14"/>
  <c r="Z19" i="12" s="1"/>
  <c r="P15" i="14"/>
  <c r="Q15" i="14"/>
  <c r="AB19" i="12" s="1"/>
  <c r="R15" i="14"/>
  <c r="S15" i="14"/>
  <c r="T15" i="14"/>
  <c r="AE19" i="12" s="1"/>
  <c r="F16" i="14"/>
  <c r="G16" i="14"/>
  <c r="H16" i="14"/>
  <c r="I16" i="14"/>
  <c r="J16" i="14"/>
  <c r="K16" i="14"/>
  <c r="L16" i="14"/>
  <c r="M16" i="14"/>
  <c r="X20" i="12" s="1"/>
  <c r="N16" i="14"/>
  <c r="O16" i="14"/>
  <c r="Z20" i="12" s="1"/>
  <c r="P16" i="14"/>
  <c r="AA20" i="12" s="1"/>
  <c r="Q16" i="14"/>
  <c r="R16" i="14"/>
  <c r="AC20" i="12" s="1"/>
  <c r="S16" i="14"/>
  <c r="AD20" i="12" s="1"/>
  <c r="U20" i="12" s="1"/>
  <c r="T16" i="14"/>
  <c r="F17" i="14"/>
  <c r="G17" i="14"/>
  <c r="H17" i="14"/>
  <c r="I17" i="14"/>
  <c r="J17" i="14"/>
  <c r="K17" i="14"/>
  <c r="L17" i="14"/>
  <c r="M17" i="14"/>
  <c r="N17" i="14"/>
  <c r="Y21" i="12" s="1"/>
  <c r="O17" i="14"/>
  <c r="P17" i="14"/>
  <c r="AA21" i="12" s="1"/>
  <c r="Q17" i="14"/>
  <c r="AB21" i="12" s="1"/>
  <c r="R17" i="14"/>
  <c r="S17" i="14"/>
  <c r="AD21" i="12" s="1"/>
  <c r="U21" i="12" s="1"/>
  <c r="T17" i="14"/>
  <c r="F18" i="14"/>
  <c r="G18" i="14"/>
  <c r="H18" i="14"/>
  <c r="I18" i="14"/>
  <c r="J18" i="14"/>
  <c r="K18" i="14"/>
  <c r="L18" i="14"/>
  <c r="M18" i="14"/>
  <c r="X22" i="12" s="1"/>
  <c r="N18" i="14"/>
  <c r="O18" i="14"/>
  <c r="Z22" i="12" s="1"/>
  <c r="P18" i="14"/>
  <c r="Q18" i="14"/>
  <c r="R18" i="14"/>
  <c r="S18" i="14"/>
  <c r="T18" i="14"/>
  <c r="F19" i="14"/>
  <c r="G19" i="14"/>
  <c r="H19" i="14"/>
  <c r="I19" i="14"/>
  <c r="J19" i="14"/>
  <c r="K19" i="14"/>
  <c r="L19" i="14"/>
  <c r="M19" i="14"/>
  <c r="X23" i="12" s="1"/>
  <c r="N19" i="14"/>
  <c r="O19" i="14"/>
  <c r="P19" i="14"/>
  <c r="AA23" i="12" s="1"/>
  <c r="Q19" i="14"/>
  <c r="R19" i="14"/>
  <c r="AC23" i="12" s="1"/>
  <c r="S19" i="14"/>
  <c r="AD23" i="12" s="1"/>
  <c r="U23" i="12" s="1"/>
  <c r="T19" i="14"/>
  <c r="F20" i="14"/>
  <c r="G20" i="14"/>
  <c r="H20" i="14"/>
  <c r="I20" i="14"/>
  <c r="J20" i="14"/>
  <c r="K20" i="14"/>
  <c r="L20" i="14"/>
  <c r="M20" i="14"/>
  <c r="N20" i="14"/>
  <c r="Y24" i="12" s="1"/>
  <c r="O20" i="14"/>
  <c r="P20" i="14"/>
  <c r="Q20" i="14"/>
  <c r="AB24" i="12" s="1"/>
  <c r="R20" i="14"/>
  <c r="AC24" i="12" s="1"/>
  <c r="S20" i="14"/>
  <c r="AD24" i="12" s="1"/>
  <c r="U24" i="12" s="1"/>
  <c r="T20" i="14"/>
  <c r="AE24" i="12" s="1"/>
  <c r="F21" i="14"/>
  <c r="G21" i="14"/>
  <c r="H21" i="14"/>
  <c r="I21" i="14"/>
  <c r="J21" i="14"/>
  <c r="K21" i="14"/>
  <c r="L21" i="14"/>
  <c r="M21" i="14"/>
  <c r="X25" i="12" s="1"/>
  <c r="N21" i="14"/>
  <c r="O21" i="14"/>
  <c r="Z25" i="12" s="1"/>
  <c r="P21" i="14"/>
  <c r="AA25" i="12" s="1"/>
  <c r="Q21" i="14"/>
  <c r="R21" i="14"/>
  <c r="AC25" i="12" s="1"/>
  <c r="S21" i="14"/>
  <c r="T21" i="14"/>
  <c r="AE25" i="12" s="1"/>
  <c r="F22" i="14"/>
  <c r="G22" i="14"/>
  <c r="H22" i="14"/>
  <c r="I22" i="14"/>
  <c r="J22" i="14"/>
  <c r="K22" i="14"/>
  <c r="L22" i="14"/>
  <c r="M22" i="14"/>
  <c r="X26" i="12" s="1"/>
  <c r="N22" i="14"/>
  <c r="Y26" i="12" s="1"/>
  <c r="O22" i="14"/>
  <c r="P22" i="14"/>
  <c r="AA26" i="12" s="1"/>
  <c r="Q22" i="14"/>
  <c r="R22" i="14"/>
  <c r="S22" i="14"/>
  <c r="AD26" i="12" s="1"/>
  <c r="U26" i="12" s="1"/>
  <c r="T22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8" i="14"/>
  <c r="T2" i="14"/>
  <c r="AE6" i="12" s="1"/>
  <c r="T3" i="14"/>
  <c r="AE7" i="12" s="1"/>
  <c r="T4" i="14"/>
  <c r="AE8" i="12" s="1"/>
  <c r="T5" i="14"/>
  <c r="T6" i="14"/>
  <c r="AE10" i="12" s="1"/>
  <c r="F2" i="14"/>
  <c r="G2" i="14"/>
  <c r="H2" i="14"/>
  <c r="I2" i="14"/>
  <c r="J2" i="14"/>
  <c r="K2" i="14"/>
  <c r="L2" i="14"/>
  <c r="M2" i="14"/>
  <c r="N2" i="14"/>
  <c r="N217" i="14" s="1"/>
  <c r="O2" i="14"/>
  <c r="P2" i="14"/>
  <c r="Q2" i="14"/>
  <c r="R2" i="14"/>
  <c r="AC6" i="12" s="1"/>
  <c r="S2" i="14"/>
  <c r="F3" i="14"/>
  <c r="G3" i="14"/>
  <c r="H3" i="14"/>
  <c r="I3" i="14"/>
  <c r="J3" i="14"/>
  <c r="K3" i="14"/>
  <c r="L3" i="14"/>
  <c r="M3" i="14"/>
  <c r="X7" i="12" s="1"/>
  <c r="N3" i="14"/>
  <c r="Y7" i="12" s="1"/>
  <c r="O3" i="14"/>
  <c r="Z7" i="12" s="1"/>
  <c r="P3" i="14"/>
  <c r="Q3" i="14"/>
  <c r="R3" i="14"/>
  <c r="AC7" i="12" s="1"/>
  <c r="S3" i="14"/>
  <c r="F4" i="14"/>
  <c r="G4" i="14"/>
  <c r="H4" i="14"/>
  <c r="I4" i="14"/>
  <c r="J4" i="14"/>
  <c r="K4" i="14"/>
  <c r="L4" i="14"/>
  <c r="M4" i="14"/>
  <c r="N4" i="14"/>
  <c r="O4" i="14"/>
  <c r="Z8" i="12" s="1"/>
  <c r="P4" i="14"/>
  <c r="Q4" i="14"/>
  <c r="AB8" i="12" s="1"/>
  <c r="R4" i="14"/>
  <c r="S4" i="14"/>
  <c r="AD8" i="12" s="1"/>
  <c r="U8" i="12" s="1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AD9" i="12" s="1"/>
  <c r="F6" i="14"/>
  <c r="G6" i="14"/>
  <c r="H6" i="14"/>
  <c r="I6" i="14"/>
  <c r="J6" i="14"/>
  <c r="K6" i="14"/>
  <c r="L6" i="14"/>
  <c r="M6" i="14"/>
  <c r="N6" i="14"/>
  <c r="O6" i="14"/>
  <c r="Z10" i="12" s="1"/>
  <c r="P6" i="14"/>
  <c r="AA10" i="12" s="1"/>
  <c r="Q6" i="14"/>
  <c r="R6" i="14"/>
  <c r="AC10" i="12" s="1"/>
  <c r="S6" i="14"/>
  <c r="AD10" i="12" s="1"/>
  <c r="U10" i="12" s="1"/>
  <c r="E3" i="14"/>
  <c r="E4" i="14"/>
  <c r="E5" i="14"/>
  <c r="E6" i="14"/>
  <c r="E2" i="14"/>
  <c r="AF53" i="35"/>
  <c r="Q216" i="29"/>
  <c r="P216" i="29"/>
  <c r="O216" i="29"/>
  <c r="N216" i="29"/>
  <c r="M216" i="29"/>
  <c r="L216" i="29"/>
  <c r="K216" i="29"/>
  <c r="J216" i="29"/>
  <c r="I216" i="29"/>
  <c r="H216" i="29"/>
  <c r="G216" i="29"/>
  <c r="F216" i="29"/>
  <c r="E216" i="29"/>
  <c r="D216" i="29"/>
  <c r="C216" i="29"/>
  <c r="B216" i="29"/>
  <c r="V208" i="29"/>
  <c r="V207" i="29"/>
  <c r="V206" i="29"/>
  <c r="V205" i="29"/>
  <c r="V204" i="29"/>
  <c r="V203" i="29"/>
  <c r="V202" i="29"/>
  <c r="V201" i="29"/>
  <c r="V200" i="29"/>
  <c r="V199" i="29"/>
  <c r="V198" i="29"/>
  <c r="V196" i="29"/>
  <c r="V195" i="29"/>
  <c r="V194" i="29"/>
  <c r="V193" i="29"/>
  <c r="V192" i="29"/>
  <c r="V191" i="29"/>
  <c r="V190" i="29"/>
  <c r="V189" i="29"/>
  <c r="V188" i="29"/>
  <c r="V187" i="29"/>
  <c r="V186" i="29"/>
  <c r="V185" i="29"/>
  <c r="V184" i="29"/>
  <c r="V183" i="29"/>
  <c r="V182" i="29"/>
  <c r="V181" i="29"/>
  <c r="V180" i="29"/>
  <c r="V179" i="29"/>
  <c r="V178" i="29"/>
  <c r="V177" i="29"/>
  <c r="V176" i="29"/>
  <c r="V175" i="29"/>
  <c r="V174" i="29"/>
  <c r="V173" i="29"/>
  <c r="V172" i="29"/>
  <c r="V171" i="29"/>
  <c r="V170" i="29"/>
  <c r="V169" i="29"/>
  <c r="V168" i="29"/>
  <c r="V167" i="29"/>
  <c r="V166" i="29"/>
  <c r="V165" i="29"/>
  <c r="V164" i="29"/>
  <c r="V163" i="29"/>
  <c r="V162" i="29"/>
  <c r="V161" i="29"/>
  <c r="V160" i="29"/>
  <c r="V159" i="29"/>
  <c r="V158" i="29"/>
  <c r="V157" i="29"/>
  <c r="V156" i="29"/>
  <c r="V155" i="29"/>
  <c r="V154" i="29"/>
  <c r="V153" i="29"/>
  <c r="V152" i="29"/>
  <c r="V151" i="29"/>
  <c r="V150" i="29"/>
  <c r="V149" i="29"/>
  <c r="V148" i="29"/>
  <c r="V147" i="29"/>
  <c r="V146" i="29"/>
  <c r="V145" i="29"/>
  <c r="V144" i="29"/>
  <c r="V143" i="29"/>
  <c r="V142" i="29"/>
  <c r="V141" i="29"/>
  <c r="V140" i="29"/>
  <c r="V139" i="29"/>
  <c r="V138" i="29"/>
  <c r="V137" i="29"/>
  <c r="V136" i="29"/>
  <c r="V135" i="29"/>
  <c r="V134" i="29"/>
  <c r="V133" i="29"/>
  <c r="V132" i="29"/>
  <c r="V131" i="29"/>
  <c r="V130" i="29"/>
  <c r="V129" i="29"/>
  <c r="V128" i="29"/>
  <c r="V127" i="29"/>
  <c r="V126" i="29"/>
  <c r="V125" i="29"/>
  <c r="V124" i="29"/>
  <c r="V123" i="29"/>
  <c r="V122" i="29"/>
  <c r="V121" i="29"/>
  <c r="V120" i="29"/>
  <c r="V119" i="29"/>
  <c r="V118" i="29"/>
  <c r="V117" i="29"/>
  <c r="V116" i="29"/>
  <c r="V115" i="29"/>
  <c r="V114" i="29"/>
  <c r="V113" i="29"/>
  <c r="V112" i="29"/>
  <c r="V111" i="29"/>
  <c r="V110" i="29"/>
  <c r="V109" i="29"/>
  <c r="V108" i="29"/>
  <c r="V107" i="29"/>
  <c r="V106" i="29"/>
  <c r="V105" i="29"/>
  <c r="V104" i="29"/>
  <c r="V103" i="29"/>
  <c r="V102" i="29"/>
  <c r="V101" i="29"/>
  <c r="V100" i="29"/>
  <c r="V99" i="29"/>
  <c r="V98" i="29"/>
  <c r="V97" i="29"/>
  <c r="V96" i="29"/>
  <c r="V95" i="29"/>
  <c r="V94" i="29"/>
  <c r="V93" i="29"/>
  <c r="V92" i="29"/>
  <c r="V91" i="29"/>
  <c r="V90" i="29"/>
  <c r="V89" i="29"/>
  <c r="V88" i="29"/>
  <c r="V87" i="29"/>
  <c r="V86" i="29"/>
  <c r="V85" i="29"/>
  <c r="V84" i="29"/>
  <c r="V83" i="29"/>
  <c r="V82" i="29"/>
  <c r="V81" i="29"/>
  <c r="V80" i="29"/>
  <c r="V79" i="29"/>
  <c r="V78" i="29"/>
  <c r="V77" i="29"/>
  <c r="V76" i="29"/>
  <c r="V75" i="29"/>
  <c r="V74" i="29"/>
  <c r="V73" i="29"/>
  <c r="V72" i="29"/>
  <c r="V71" i="29"/>
  <c r="V70" i="29"/>
  <c r="V69" i="29"/>
  <c r="V67" i="29"/>
  <c r="V66" i="29"/>
  <c r="V65" i="29"/>
  <c r="V64" i="29"/>
  <c r="V63" i="29"/>
  <c r="V62" i="29"/>
  <c r="V60" i="29"/>
  <c r="V59" i="29"/>
  <c r="V58" i="29"/>
  <c r="V57" i="29"/>
  <c r="V56" i="29"/>
  <c r="V55" i="29"/>
  <c r="V54" i="29"/>
  <c r="V53" i="29"/>
  <c r="V52" i="29"/>
  <c r="V51" i="29"/>
  <c r="V50" i="29"/>
  <c r="V49" i="29"/>
  <c r="V48" i="29"/>
  <c r="V47" i="29"/>
  <c r="V46" i="29"/>
  <c r="V45" i="29"/>
  <c r="V44" i="29"/>
  <c r="V43" i="29"/>
  <c r="V42" i="29"/>
  <c r="V41" i="29"/>
  <c r="V40" i="29"/>
  <c r="V39" i="29"/>
  <c r="V38" i="29"/>
  <c r="V37" i="29"/>
  <c r="V36" i="29"/>
  <c r="V35" i="29"/>
  <c r="V34" i="29"/>
  <c r="V33" i="29"/>
  <c r="V32" i="29"/>
  <c r="V31" i="29"/>
  <c r="V30" i="29"/>
  <c r="V29" i="29"/>
  <c r="V28" i="29"/>
  <c r="V27" i="29"/>
  <c r="V26" i="29"/>
  <c r="V25" i="29"/>
  <c r="V24" i="29"/>
  <c r="V23" i="29"/>
  <c r="V22" i="29"/>
  <c r="V21" i="29"/>
  <c r="V20" i="29"/>
  <c r="V19" i="29"/>
  <c r="V18" i="29"/>
  <c r="V17" i="29"/>
  <c r="V16" i="29"/>
  <c r="V15" i="29"/>
  <c r="V14" i="29"/>
  <c r="V13" i="29"/>
  <c r="V12" i="29"/>
  <c r="V11" i="29"/>
  <c r="V10" i="29"/>
  <c r="V9" i="29"/>
  <c r="V8" i="29"/>
  <c r="V7" i="29"/>
  <c r="V6" i="29"/>
  <c r="V208" i="23"/>
  <c r="V207" i="23"/>
  <c r="V206" i="23"/>
  <c r="V205" i="23"/>
  <c r="V204" i="23"/>
  <c r="V203" i="23"/>
  <c r="V202" i="23"/>
  <c r="V201" i="23"/>
  <c r="V200" i="23"/>
  <c r="V199" i="23"/>
  <c r="V198" i="23"/>
  <c r="V196" i="23"/>
  <c r="V195" i="23"/>
  <c r="V194" i="23"/>
  <c r="V193" i="23"/>
  <c r="V192" i="23"/>
  <c r="V191" i="23"/>
  <c r="V190" i="23"/>
  <c r="V189" i="23"/>
  <c r="V188" i="23"/>
  <c r="V187" i="23"/>
  <c r="V186" i="23"/>
  <c r="V185" i="23"/>
  <c r="V184" i="23"/>
  <c r="V183" i="23"/>
  <c r="V182" i="23"/>
  <c r="V181" i="23"/>
  <c r="V180" i="23"/>
  <c r="V179" i="23"/>
  <c r="V178" i="23"/>
  <c r="V177" i="23"/>
  <c r="V176" i="23"/>
  <c r="V175" i="23"/>
  <c r="V174" i="23"/>
  <c r="V173" i="23"/>
  <c r="V172" i="23"/>
  <c r="V171" i="23"/>
  <c r="V170" i="23"/>
  <c r="V169" i="23"/>
  <c r="V168" i="23"/>
  <c r="V167" i="23"/>
  <c r="V166" i="23"/>
  <c r="V165" i="23"/>
  <c r="V164" i="23"/>
  <c r="V163" i="23"/>
  <c r="V162" i="23"/>
  <c r="V161" i="23"/>
  <c r="V160" i="23"/>
  <c r="V159" i="23"/>
  <c r="V158" i="23"/>
  <c r="V157" i="23"/>
  <c r="V156" i="23"/>
  <c r="V155" i="23"/>
  <c r="V154" i="23"/>
  <c r="V153" i="23"/>
  <c r="V152" i="23"/>
  <c r="V151" i="23"/>
  <c r="V150" i="23"/>
  <c r="V149" i="23"/>
  <c r="V148" i="23"/>
  <c r="V147" i="23"/>
  <c r="V146" i="23"/>
  <c r="V145" i="23"/>
  <c r="V144" i="23"/>
  <c r="V143" i="23"/>
  <c r="V142" i="23"/>
  <c r="V141" i="23"/>
  <c r="V140" i="23"/>
  <c r="V139" i="23"/>
  <c r="V138" i="23"/>
  <c r="V137" i="23"/>
  <c r="V136" i="23"/>
  <c r="V135" i="23"/>
  <c r="V134" i="23"/>
  <c r="V133" i="23"/>
  <c r="V132" i="23"/>
  <c r="V131" i="23"/>
  <c r="V130" i="23"/>
  <c r="V129" i="23"/>
  <c r="V128" i="23"/>
  <c r="V127" i="23"/>
  <c r="V126" i="23"/>
  <c r="V125" i="23"/>
  <c r="V124" i="23"/>
  <c r="V123" i="23"/>
  <c r="V122" i="23"/>
  <c r="V121" i="23"/>
  <c r="V120" i="23"/>
  <c r="V119" i="23"/>
  <c r="V118" i="23"/>
  <c r="V117" i="23"/>
  <c r="V116" i="23"/>
  <c r="V115" i="23"/>
  <c r="V114" i="23"/>
  <c r="V113" i="23"/>
  <c r="V112" i="23"/>
  <c r="V111" i="23"/>
  <c r="V110" i="23"/>
  <c r="V109" i="23"/>
  <c r="V108" i="23"/>
  <c r="V107" i="23"/>
  <c r="V106" i="23"/>
  <c r="V105" i="23"/>
  <c r="V104" i="23"/>
  <c r="V103" i="23"/>
  <c r="V102" i="23"/>
  <c r="V101" i="23"/>
  <c r="V100" i="23"/>
  <c r="V99" i="23"/>
  <c r="V98" i="23"/>
  <c r="V97" i="23"/>
  <c r="V96" i="23"/>
  <c r="V95" i="23"/>
  <c r="V94" i="23"/>
  <c r="V93" i="23"/>
  <c r="V92" i="23"/>
  <c r="V91" i="23"/>
  <c r="V90" i="23"/>
  <c r="V89" i="23"/>
  <c r="V88" i="23"/>
  <c r="V87" i="23"/>
  <c r="V86" i="23"/>
  <c r="V85" i="23"/>
  <c r="V84" i="23"/>
  <c r="V83" i="23"/>
  <c r="V82" i="23"/>
  <c r="V81" i="23"/>
  <c r="V80" i="23"/>
  <c r="V79" i="23"/>
  <c r="V78" i="23"/>
  <c r="V77" i="23"/>
  <c r="V76" i="23"/>
  <c r="V75" i="23"/>
  <c r="V74" i="23"/>
  <c r="V73" i="23"/>
  <c r="V72" i="23"/>
  <c r="V71" i="23"/>
  <c r="V70" i="23"/>
  <c r="V69" i="23"/>
  <c r="V67" i="23"/>
  <c r="V66" i="23"/>
  <c r="V65" i="23"/>
  <c r="V64" i="23"/>
  <c r="V63" i="23"/>
  <c r="V62" i="23"/>
  <c r="V60" i="23"/>
  <c r="V59" i="23"/>
  <c r="V58" i="23"/>
  <c r="V57" i="23"/>
  <c r="V56" i="23"/>
  <c r="V55" i="23"/>
  <c r="V54" i="23"/>
  <c r="V53" i="23"/>
  <c r="V52" i="23"/>
  <c r="V51" i="23"/>
  <c r="V50" i="23"/>
  <c r="V49" i="23"/>
  <c r="V48" i="23"/>
  <c r="V47" i="23"/>
  <c r="V46" i="23"/>
  <c r="V45" i="23"/>
  <c r="V44" i="23"/>
  <c r="V43" i="23"/>
  <c r="V42" i="23"/>
  <c r="V41" i="23"/>
  <c r="V40" i="23"/>
  <c r="V39" i="23"/>
  <c r="V38" i="23"/>
  <c r="V37" i="23"/>
  <c r="V36" i="23"/>
  <c r="V35" i="23"/>
  <c r="V34" i="23"/>
  <c r="V33" i="23"/>
  <c r="V32" i="23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8" i="23"/>
  <c r="V17" i="23"/>
  <c r="V16" i="23"/>
  <c r="V15" i="23"/>
  <c r="V14" i="23"/>
  <c r="V13" i="23"/>
  <c r="V12" i="23"/>
  <c r="V11" i="23"/>
  <c r="V10" i="23"/>
  <c r="V9" i="23"/>
  <c r="V8" i="23"/>
  <c r="V7" i="23"/>
  <c r="V6" i="23"/>
  <c r="Q216" i="23"/>
  <c r="P216" i="23"/>
  <c r="O216" i="23"/>
  <c r="N216" i="23"/>
  <c r="M216" i="23"/>
  <c r="L216" i="23"/>
  <c r="K216" i="23"/>
  <c r="J216" i="23"/>
  <c r="I216" i="23"/>
  <c r="H216" i="23"/>
  <c r="G216" i="23"/>
  <c r="F216" i="23"/>
  <c r="E216" i="23"/>
  <c r="D216" i="23"/>
  <c r="C216" i="23"/>
  <c r="B216" i="23"/>
  <c r="Q216" i="25"/>
  <c r="P216" i="25"/>
  <c r="O216" i="25"/>
  <c r="N216" i="25"/>
  <c r="M216" i="25"/>
  <c r="L216" i="25"/>
  <c r="K216" i="25"/>
  <c r="J216" i="25"/>
  <c r="I216" i="25"/>
  <c r="H216" i="25"/>
  <c r="G216" i="25"/>
  <c r="F216" i="25"/>
  <c r="E216" i="25"/>
  <c r="D216" i="25"/>
  <c r="C216" i="25"/>
  <c r="B216" i="25"/>
  <c r="V208" i="25"/>
  <c r="V207" i="25"/>
  <c r="V206" i="25"/>
  <c r="V205" i="25"/>
  <c r="V204" i="25"/>
  <c r="V203" i="25"/>
  <c r="V202" i="25"/>
  <c r="V201" i="25"/>
  <c r="V200" i="25"/>
  <c r="V199" i="25"/>
  <c r="V198" i="25"/>
  <c r="V196" i="25"/>
  <c r="V195" i="25"/>
  <c r="V194" i="25"/>
  <c r="V193" i="25"/>
  <c r="V192" i="25"/>
  <c r="V191" i="25"/>
  <c r="V190" i="25"/>
  <c r="V189" i="25"/>
  <c r="V188" i="25"/>
  <c r="V187" i="25"/>
  <c r="V186" i="25"/>
  <c r="V185" i="25"/>
  <c r="V184" i="25"/>
  <c r="V183" i="25"/>
  <c r="V182" i="25"/>
  <c r="V181" i="25"/>
  <c r="V180" i="25"/>
  <c r="V179" i="25"/>
  <c r="V178" i="25"/>
  <c r="V177" i="25"/>
  <c r="V176" i="25"/>
  <c r="V175" i="25"/>
  <c r="V174" i="25"/>
  <c r="V173" i="25"/>
  <c r="V172" i="25"/>
  <c r="V171" i="25"/>
  <c r="V170" i="25"/>
  <c r="V169" i="25"/>
  <c r="V168" i="25"/>
  <c r="V167" i="25"/>
  <c r="V166" i="25"/>
  <c r="V165" i="25"/>
  <c r="V164" i="25"/>
  <c r="V163" i="25"/>
  <c r="V162" i="25"/>
  <c r="V161" i="25"/>
  <c r="V160" i="25"/>
  <c r="V159" i="25"/>
  <c r="V158" i="25"/>
  <c r="V157" i="25"/>
  <c r="V156" i="25"/>
  <c r="V155" i="25"/>
  <c r="V154" i="25"/>
  <c r="V153" i="25"/>
  <c r="V152" i="25"/>
  <c r="V151" i="25"/>
  <c r="V150" i="25"/>
  <c r="V149" i="25"/>
  <c r="V148" i="25"/>
  <c r="V147" i="25"/>
  <c r="V146" i="25"/>
  <c r="V145" i="25"/>
  <c r="V144" i="25"/>
  <c r="V143" i="25"/>
  <c r="V142" i="25"/>
  <c r="V141" i="25"/>
  <c r="V140" i="25"/>
  <c r="V139" i="25"/>
  <c r="V138" i="25"/>
  <c r="V137" i="25"/>
  <c r="V136" i="25"/>
  <c r="V135" i="25"/>
  <c r="V134" i="25"/>
  <c r="V133" i="25"/>
  <c r="V132" i="25"/>
  <c r="V131" i="25"/>
  <c r="V130" i="25"/>
  <c r="V129" i="25"/>
  <c r="V128" i="25"/>
  <c r="V127" i="25"/>
  <c r="V126" i="25"/>
  <c r="V125" i="25"/>
  <c r="V124" i="25"/>
  <c r="V123" i="25"/>
  <c r="V122" i="25"/>
  <c r="V121" i="25"/>
  <c r="V120" i="25"/>
  <c r="V119" i="25"/>
  <c r="V118" i="25"/>
  <c r="V117" i="25"/>
  <c r="V116" i="25"/>
  <c r="V115" i="25"/>
  <c r="V114" i="25"/>
  <c r="V113" i="25"/>
  <c r="V112" i="25"/>
  <c r="V111" i="25"/>
  <c r="V110" i="25"/>
  <c r="V109" i="25"/>
  <c r="V108" i="25"/>
  <c r="V107" i="25"/>
  <c r="V106" i="25"/>
  <c r="V105" i="25"/>
  <c r="V104" i="25"/>
  <c r="V103" i="25"/>
  <c r="V102" i="25"/>
  <c r="V101" i="25"/>
  <c r="V100" i="25"/>
  <c r="V99" i="25"/>
  <c r="V98" i="25"/>
  <c r="V97" i="25"/>
  <c r="V96" i="25"/>
  <c r="V95" i="25"/>
  <c r="V94" i="25"/>
  <c r="V93" i="25"/>
  <c r="V92" i="25"/>
  <c r="V91" i="25"/>
  <c r="V90" i="25"/>
  <c r="V89" i="25"/>
  <c r="V88" i="25"/>
  <c r="V87" i="25"/>
  <c r="V86" i="25"/>
  <c r="V85" i="25"/>
  <c r="V84" i="25"/>
  <c r="V83" i="25"/>
  <c r="V82" i="25"/>
  <c r="V81" i="25"/>
  <c r="V80" i="25"/>
  <c r="V79" i="25"/>
  <c r="V78" i="25"/>
  <c r="V77" i="25"/>
  <c r="V76" i="25"/>
  <c r="V75" i="25"/>
  <c r="V74" i="25"/>
  <c r="V73" i="25"/>
  <c r="V72" i="25"/>
  <c r="V71" i="25"/>
  <c r="V70" i="25"/>
  <c r="V69" i="25"/>
  <c r="V67" i="25"/>
  <c r="V66" i="25"/>
  <c r="V65" i="25"/>
  <c r="V64" i="25"/>
  <c r="V63" i="25"/>
  <c r="V62" i="25"/>
  <c r="V60" i="25"/>
  <c r="V59" i="25"/>
  <c r="V58" i="25"/>
  <c r="V57" i="25"/>
  <c r="V56" i="25"/>
  <c r="V55" i="25"/>
  <c r="V54" i="25"/>
  <c r="V53" i="25"/>
  <c r="V52" i="25"/>
  <c r="V51" i="25"/>
  <c r="V50" i="25"/>
  <c r="V49" i="25"/>
  <c r="V48" i="25"/>
  <c r="V47" i="25"/>
  <c r="V46" i="25"/>
  <c r="V45" i="25"/>
  <c r="V44" i="25"/>
  <c r="V43" i="25"/>
  <c r="V42" i="25"/>
  <c r="V41" i="25"/>
  <c r="V40" i="25"/>
  <c r="V39" i="25"/>
  <c r="V38" i="25"/>
  <c r="V37" i="25"/>
  <c r="V36" i="25"/>
  <c r="V35" i="25"/>
  <c r="V34" i="25"/>
  <c r="V33" i="25"/>
  <c r="V32" i="25"/>
  <c r="V31" i="25"/>
  <c r="V30" i="25"/>
  <c r="V29" i="25"/>
  <c r="V28" i="25"/>
  <c r="V27" i="25"/>
  <c r="V26" i="25"/>
  <c r="V25" i="25"/>
  <c r="V24" i="25"/>
  <c r="V23" i="25"/>
  <c r="V22" i="25"/>
  <c r="V21" i="25"/>
  <c r="V20" i="25"/>
  <c r="V19" i="25"/>
  <c r="V18" i="25"/>
  <c r="V17" i="25"/>
  <c r="V16" i="25"/>
  <c r="V15" i="25"/>
  <c r="V14" i="25"/>
  <c r="V13" i="25"/>
  <c r="V12" i="25"/>
  <c r="V11" i="25"/>
  <c r="V10" i="25"/>
  <c r="V9" i="25"/>
  <c r="V8" i="25"/>
  <c r="V7" i="25"/>
  <c r="V6" i="25"/>
  <c r="V208" i="21"/>
  <c r="V207" i="21"/>
  <c r="V206" i="21"/>
  <c r="V205" i="21"/>
  <c r="V204" i="21"/>
  <c r="V203" i="21"/>
  <c r="V202" i="21"/>
  <c r="V201" i="21"/>
  <c r="V200" i="21"/>
  <c r="V199" i="21"/>
  <c r="V198" i="21"/>
  <c r="V196" i="21"/>
  <c r="V195" i="21"/>
  <c r="V194" i="21"/>
  <c r="V193" i="21"/>
  <c r="V192" i="21"/>
  <c r="V191" i="21"/>
  <c r="V190" i="21"/>
  <c r="V189" i="21"/>
  <c r="V188" i="21"/>
  <c r="V187" i="21"/>
  <c r="V186" i="21"/>
  <c r="V185" i="21"/>
  <c r="V184" i="21"/>
  <c r="V183" i="21"/>
  <c r="V182" i="21"/>
  <c r="V181" i="21"/>
  <c r="V180" i="21"/>
  <c r="V179" i="21"/>
  <c r="V178" i="21"/>
  <c r="V177" i="21"/>
  <c r="V176" i="21"/>
  <c r="V175" i="21"/>
  <c r="V174" i="21"/>
  <c r="V173" i="21"/>
  <c r="V172" i="21"/>
  <c r="V171" i="21"/>
  <c r="V170" i="21"/>
  <c r="V169" i="21"/>
  <c r="V168" i="21"/>
  <c r="V167" i="21"/>
  <c r="V166" i="21"/>
  <c r="V165" i="21"/>
  <c r="V164" i="21"/>
  <c r="V163" i="21"/>
  <c r="V162" i="21"/>
  <c r="V161" i="21"/>
  <c r="V160" i="21"/>
  <c r="V159" i="21"/>
  <c r="V158" i="21"/>
  <c r="V157" i="21"/>
  <c r="V156" i="21"/>
  <c r="V155" i="21"/>
  <c r="V154" i="21"/>
  <c r="V153" i="21"/>
  <c r="V152" i="21"/>
  <c r="V151" i="21"/>
  <c r="V150" i="21"/>
  <c r="V149" i="21"/>
  <c r="V148" i="21"/>
  <c r="V147" i="21"/>
  <c r="V146" i="21"/>
  <c r="V145" i="21"/>
  <c r="V144" i="21"/>
  <c r="V143" i="21"/>
  <c r="V142" i="21"/>
  <c r="V141" i="21"/>
  <c r="V140" i="21"/>
  <c r="V139" i="21"/>
  <c r="V138" i="21"/>
  <c r="V137" i="21"/>
  <c r="V136" i="21"/>
  <c r="V135" i="21"/>
  <c r="V134" i="21"/>
  <c r="V133" i="21"/>
  <c r="V132" i="21"/>
  <c r="V131" i="21"/>
  <c r="V130" i="21"/>
  <c r="V129" i="21"/>
  <c r="V128" i="21"/>
  <c r="V127" i="21"/>
  <c r="V126" i="21"/>
  <c r="V125" i="21"/>
  <c r="V124" i="21"/>
  <c r="V123" i="21"/>
  <c r="V122" i="21"/>
  <c r="V121" i="21"/>
  <c r="V120" i="21"/>
  <c r="V119" i="21"/>
  <c r="V118" i="21"/>
  <c r="V117" i="21"/>
  <c r="V116" i="21"/>
  <c r="V115" i="21"/>
  <c r="V114" i="21"/>
  <c r="V113" i="21"/>
  <c r="V112" i="21"/>
  <c r="V111" i="21"/>
  <c r="V110" i="21"/>
  <c r="V109" i="21"/>
  <c r="V108" i="21"/>
  <c r="V107" i="21"/>
  <c r="V106" i="21"/>
  <c r="V105" i="21"/>
  <c r="V104" i="21"/>
  <c r="V103" i="21"/>
  <c r="V102" i="21"/>
  <c r="V101" i="21"/>
  <c r="V100" i="21"/>
  <c r="V99" i="21"/>
  <c r="V98" i="21"/>
  <c r="V97" i="21"/>
  <c r="V96" i="21"/>
  <c r="V95" i="21"/>
  <c r="V94" i="21"/>
  <c r="V93" i="21"/>
  <c r="V92" i="21"/>
  <c r="V91" i="21"/>
  <c r="V90" i="21"/>
  <c r="V89" i="21"/>
  <c r="V88" i="21"/>
  <c r="V87" i="21"/>
  <c r="V86" i="21"/>
  <c r="V85" i="21"/>
  <c r="V84" i="21"/>
  <c r="V83" i="21"/>
  <c r="V82" i="21"/>
  <c r="V81" i="21"/>
  <c r="V80" i="21"/>
  <c r="V79" i="21"/>
  <c r="V78" i="21"/>
  <c r="V77" i="21"/>
  <c r="V76" i="21"/>
  <c r="V75" i="21"/>
  <c r="V74" i="21"/>
  <c r="V73" i="21"/>
  <c r="V72" i="21"/>
  <c r="V71" i="21"/>
  <c r="V70" i="21"/>
  <c r="V69" i="21"/>
  <c r="V67" i="21"/>
  <c r="V66" i="21"/>
  <c r="V65" i="21"/>
  <c r="V64" i="21"/>
  <c r="V63" i="21"/>
  <c r="V62" i="21"/>
  <c r="V60" i="21"/>
  <c r="V59" i="21"/>
  <c r="V58" i="21"/>
  <c r="V57" i="21"/>
  <c r="V56" i="21"/>
  <c r="V55" i="21"/>
  <c r="V54" i="21"/>
  <c r="V53" i="21"/>
  <c r="V52" i="21"/>
  <c r="V51" i="21"/>
  <c r="V50" i="21"/>
  <c r="V49" i="21"/>
  <c r="V48" i="21"/>
  <c r="V47" i="21"/>
  <c r="V46" i="21"/>
  <c r="V45" i="21"/>
  <c r="V44" i="21"/>
  <c r="V43" i="21"/>
  <c r="V42" i="21"/>
  <c r="V41" i="21"/>
  <c r="V40" i="21"/>
  <c r="V39" i="21"/>
  <c r="V38" i="21"/>
  <c r="V37" i="21"/>
  <c r="V36" i="21"/>
  <c r="V35" i="21"/>
  <c r="V34" i="21"/>
  <c r="V33" i="21"/>
  <c r="V32" i="21"/>
  <c r="V31" i="21"/>
  <c r="V30" i="21"/>
  <c r="V29" i="21"/>
  <c r="V28" i="21"/>
  <c r="V27" i="21"/>
  <c r="V26" i="21"/>
  <c r="V25" i="21"/>
  <c r="V24" i="21"/>
  <c r="V23" i="21"/>
  <c r="V22" i="21"/>
  <c r="V21" i="21"/>
  <c r="V20" i="21"/>
  <c r="V19" i="21"/>
  <c r="V18" i="21"/>
  <c r="V17" i="21"/>
  <c r="V16" i="21"/>
  <c r="V15" i="21"/>
  <c r="V14" i="21"/>
  <c r="V13" i="21"/>
  <c r="V12" i="21"/>
  <c r="V11" i="21"/>
  <c r="V10" i="21"/>
  <c r="V9" i="21"/>
  <c r="V8" i="21"/>
  <c r="V7" i="21"/>
  <c r="V6" i="21"/>
  <c r="Q216" i="21"/>
  <c r="P216" i="21"/>
  <c r="O216" i="21"/>
  <c r="N216" i="21"/>
  <c r="M216" i="21"/>
  <c r="L216" i="21"/>
  <c r="K216" i="21"/>
  <c r="J216" i="21"/>
  <c r="I216" i="21"/>
  <c r="H216" i="21"/>
  <c r="G216" i="21"/>
  <c r="F216" i="21"/>
  <c r="E216" i="21"/>
  <c r="D216" i="21"/>
  <c r="C216" i="21"/>
  <c r="B216" i="21"/>
  <c r="V208" i="12"/>
  <c r="S208" i="12"/>
  <c r="V207" i="12"/>
  <c r="S207" i="12"/>
  <c r="V206" i="12"/>
  <c r="S206" i="12"/>
  <c r="V205" i="12"/>
  <c r="S205" i="12"/>
  <c r="V204" i="12"/>
  <c r="S204" i="12"/>
  <c r="V203" i="12"/>
  <c r="S203" i="12"/>
  <c r="V202" i="12"/>
  <c r="S202" i="12"/>
  <c r="V201" i="12"/>
  <c r="S201" i="12"/>
  <c r="V200" i="12"/>
  <c r="S200" i="12"/>
  <c r="V199" i="12"/>
  <c r="S199" i="12"/>
  <c r="V198" i="12"/>
  <c r="S198" i="12"/>
  <c r="V196" i="12"/>
  <c r="S196" i="12"/>
  <c r="V195" i="12"/>
  <c r="S195" i="12"/>
  <c r="V194" i="12"/>
  <c r="S194" i="12"/>
  <c r="V193" i="12"/>
  <c r="S193" i="12"/>
  <c r="V192" i="12"/>
  <c r="S192" i="12"/>
  <c r="V191" i="12"/>
  <c r="S191" i="12"/>
  <c r="V190" i="12"/>
  <c r="S190" i="12"/>
  <c r="V189" i="12"/>
  <c r="S189" i="12"/>
  <c r="V188" i="12"/>
  <c r="S188" i="12"/>
  <c r="V187" i="12"/>
  <c r="S187" i="12"/>
  <c r="V186" i="12"/>
  <c r="S186" i="12"/>
  <c r="V185" i="12"/>
  <c r="S185" i="12"/>
  <c r="V184" i="12"/>
  <c r="S184" i="12"/>
  <c r="V183" i="12"/>
  <c r="S183" i="12"/>
  <c r="V182" i="12"/>
  <c r="S182" i="12"/>
  <c r="V181" i="12"/>
  <c r="S181" i="12"/>
  <c r="V180" i="12"/>
  <c r="S180" i="12"/>
  <c r="V179" i="12"/>
  <c r="S179" i="12"/>
  <c r="V178" i="12"/>
  <c r="S178" i="12"/>
  <c r="V177" i="12"/>
  <c r="S177" i="12"/>
  <c r="V176" i="12"/>
  <c r="S176" i="12"/>
  <c r="V175" i="12"/>
  <c r="S175" i="12"/>
  <c r="V174" i="12"/>
  <c r="S174" i="12"/>
  <c r="V173" i="12"/>
  <c r="S173" i="12"/>
  <c r="V172" i="12"/>
  <c r="S172" i="12"/>
  <c r="V171" i="12"/>
  <c r="S171" i="12"/>
  <c r="V170" i="12"/>
  <c r="S170" i="12"/>
  <c r="V169" i="12"/>
  <c r="S169" i="12"/>
  <c r="V168" i="12"/>
  <c r="S168" i="12"/>
  <c r="V167" i="12"/>
  <c r="S167" i="12"/>
  <c r="V166" i="12"/>
  <c r="S166" i="12"/>
  <c r="V165" i="12"/>
  <c r="S165" i="12"/>
  <c r="V164" i="12"/>
  <c r="S164" i="12"/>
  <c r="V163" i="12"/>
  <c r="S163" i="12"/>
  <c r="V162" i="12"/>
  <c r="S162" i="12"/>
  <c r="V161" i="12"/>
  <c r="S161" i="12"/>
  <c r="V160" i="12"/>
  <c r="S160" i="12"/>
  <c r="V159" i="12"/>
  <c r="S159" i="12"/>
  <c r="V158" i="12"/>
  <c r="S158" i="12"/>
  <c r="V157" i="12"/>
  <c r="S157" i="12"/>
  <c r="V156" i="12"/>
  <c r="S156" i="12"/>
  <c r="V155" i="12"/>
  <c r="S155" i="12"/>
  <c r="V154" i="12"/>
  <c r="S154" i="12"/>
  <c r="V153" i="12"/>
  <c r="S153" i="12"/>
  <c r="V152" i="12"/>
  <c r="S152" i="12"/>
  <c r="V151" i="12"/>
  <c r="S151" i="12"/>
  <c r="V150" i="12"/>
  <c r="S150" i="12"/>
  <c r="V149" i="12"/>
  <c r="S149" i="12"/>
  <c r="V148" i="12"/>
  <c r="S148" i="12"/>
  <c r="V147" i="12"/>
  <c r="S147" i="12"/>
  <c r="V146" i="12"/>
  <c r="S146" i="12"/>
  <c r="V145" i="12"/>
  <c r="S145" i="12"/>
  <c r="V144" i="12"/>
  <c r="S144" i="12"/>
  <c r="V143" i="12"/>
  <c r="S143" i="12"/>
  <c r="V142" i="12"/>
  <c r="S142" i="12"/>
  <c r="V141" i="12"/>
  <c r="S141" i="12"/>
  <c r="V140" i="12"/>
  <c r="S140" i="12"/>
  <c r="V139" i="12"/>
  <c r="S139" i="12"/>
  <c r="V138" i="12"/>
  <c r="S138" i="12"/>
  <c r="V137" i="12"/>
  <c r="S137" i="12"/>
  <c r="V136" i="12"/>
  <c r="S136" i="12"/>
  <c r="V135" i="12"/>
  <c r="S135" i="12"/>
  <c r="V134" i="12"/>
  <c r="S134" i="12"/>
  <c r="V133" i="12"/>
  <c r="S133" i="12"/>
  <c r="V132" i="12"/>
  <c r="S132" i="12"/>
  <c r="V131" i="12"/>
  <c r="S131" i="12"/>
  <c r="V130" i="12"/>
  <c r="S130" i="12"/>
  <c r="V129" i="12"/>
  <c r="S129" i="12"/>
  <c r="V128" i="12"/>
  <c r="S128" i="12"/>
  <c r="V127" i="12"/>
  <c r="S127" i="12"/>
  <c r="V126" i="12"/>
  <c r="S126" i="12"/>
  <c r="V125" i="12"/>
  <c r="S125" i="12"/>
  <c r="V124" i="12"/>
  <c r="S124" i="12"/>
  <c r="V123" i="12"/>
  <c r="S123" i="12"/>
  <c r="V122" i="12"/>
  <c r="S122" i="12"/>
  <c r="V121" i="12"/>
  <c r="S121" i="12"/>
  <c r="V120" i="12"/>
  <c r="S120" i="12"/>
  <c r="V119" i="12"/>
  <c r="S119" i="12"/>
  <c r="V118" i="12"/>
  <c r="S118" i="12"/>
  <c r="V117" i="12"/>
  <c r="S117" i="12"/>
  <c r="V116" i="12"/>
  <c r="S116" i="12"/>
  <c r="V115" i="12"/>
  <c r="S115" i="12"/>
  <c r="V114" i="12"/>
  <c r="S114" i="12"/>
  <c r="V113" i="12"/>
  <c r="S113" i="12"/>
  <c r="V112" i="12"/>
  <c r="S112" i="12"/>
  <c r="V111" i="12"/>
  <c r="S111" i="12"/>
  <c r="V110" i="12"/>
  <c r="S110" i="12"/>
  <c r="V109" i="12"/>
  <c r="S109" i="12"/>
  <c r="V108" i="12"/>
  <c r="S108" i="12"/>
  <c r="V107" i="12"/>
  <c r="S107" i="12"/>
  <c r="V106" i="12"/>
  <c r="S106" i="12"/>
  <c r="V105" i="12"/>
  <c r="S105" i="12"/>
  <c r="V104" i="12"/>
  <c r="S104" i="12"/>
  <c r="V103" i="12"/>
  <c r="S103" i="12"/>
  <c r="V102" i="12"/>
  <c r="S102" i="12"/>
  <c r="V101" i="12"/>
  <c r="S101" i="12"/>
  <c r="V100" i="12"/>
  <c r="S100" i="12"/>
  <c r="V99" i="12"/>
  <c r="S99" i="12"/>
  <c r="V98" i="12"/>
  <c r="S98" i="12"/>
  <c r="V97" i="12"/>
  <c r="S97" i="12"/>
  <c r="V96" i="12"/>
  <c r="S96" i="12"/>
  <c r="V95" i="12"/>
  <c r="S95" i="12"/>
  <c r="V94" i="12"/>
  <c r="S94" i="12"/>
  <c r="V93" i="12"/>
  <c r="S93" i="12"/>
  <c r="V92" i="12"/>
  <c r="S92" i="12"/>
  <c r="V91" i="12"/>
  <c r="S91" i="12"/>
  <c r="V90" i="12"/>
  <c r="S90" i="12"/>
  <c r="V89" i="12"/>
  <c r="S89" i="12"/>
  <c r="V88" i="12"/>
  <c r="S88" i="12"/>
  <c r="V87" i="12"/>
  <c r="S87" i="12"/>
  <c r="V86" i="12"/>
  <c r="S86" i="12"/>
  <c r="V85" i="12"/>
  <c r="S85" i="12"/>
  <c r="V84" i="12"/>
  <c r="S84" i="12"/>
  <c r="V83" i="12"/>
  <c r="S83" i="12"/>
  <c r="V82" i="12"/>
  <c r="S82" i="12"/>
  <c r="V81" i="12"/>
  <c r="S81" i="12"/>
  <c r="V80" i="12"/>
  <c r="S80" i="12"/>
  <c r="V79" i="12"/>
  <c r="S79" i="12"/>
  <c r="V78" i="12"/>
  <c r="S78" i="12"/>
  <c r="V77" i="12"/>
  <c r="S77" i="12"/>
  <c r="V76" i="12"/>
  <c r="S76" i="12"/>
  <c r="V75" i="12"/>
  <c r="S75" i="12"/>
  <c r="V74" i="12"/>
  <c r="S74" i="12"/>
  <c r="V73" i="12"/>
  <c r="S73" i="12"/>
  <c r="V72" i="12"/>
  <c r="S72" i="12"/>
  <c r="V71" i="12"/>
  <c r="S71" i="12"/>
  <c r="V70" i="12"/>
  <c r="S70" i="12"/>
  <c r="V69" i="12"/>
  <c r="S69" i="12"/>
  <c r="S68" i="12"/>
  <c r="V67" i="12"/>
  <c r="S67" i="12"/>
  <c r="V66" i="12"/>
  <c r="S66" i="12"/>
  <c r="V65" i="12"/>
  <c r="S65" i="12"/>
  <c r="V64" i="12"/>
  <c r="S64" i="12"/>
  <c r="V63" i="12"/>
  <c r="S63" i="12"/>
  <c r="V62" i="12"/>
  <c r="S62" i="12"/>
  <c r="S61" i="12"/>
  <c r="V60" i="12"/>
  <c r="S60" i="12"/>
  <c r="V59" i="12"/>
  <c r="S59" i="12"/>
  <c r="V58" i="12"/>
  <c r="S58" i="12"/>
  <c r="V57" i="12"/>
  <c r="S57" i="12"/>
  <c r="V56" i="12"/>
  <c r="S56" i="12"/>
  <c r="V55" i="12"/>
  <c r="S55" i="12"/>
  <c r="V54" i="12"/>
  <c r="S54" i="12"/>
  <c r="V53" i="12"/>
  <c r="S53" i="12"/>
  <c r="V52" i="12"/>
  <c r="S52" i="12"/>
  <c r="V51" i="12"/>
  <c r="S51" i="12"/>
  <c r="V50" i="12"/>
  <c r="S50" i="12"/>
  <c r="V49" i="12"/>
  <c r="S49" i="12"/>
  <c r="V48" i="12"/>
  <c r="S48" i="12"/>
  <c r="V47" i="12"/>
  <c r="S47" i="12"/>
  <c r="V46" i="12"/>
  <c r="S46" i="12"/>
  <c r="V45" i="12"/>
  <c r="S45" i="12"/>
  <c r="V44" i="12"/>
  <c r="S44" i="12"/>
  <c r="V43" i="12"/>
  <c r="S43" i="12"/>
  <c r="V42" i="12"/>
  <c r="S42" i="12"/>
  <c r="V41" i="12"/>
  <c r="S41" i="12"/>
  <c r="V40" i="12"/>
  <c r="S40" i="12"/>
  <c r="V39" i="12"/>
  <c r="S39" i="12"/>
  <c r="V38" i="12"/>
  <c r="S38" i="12"/>
  <c r="V37" i="12"/>
  <c r="S37" i="12"/>
  <c r="V36" i="12"/>
  <c r="S36" i="12"/>
  <c r="V35" i="12"/>
  <c r="S35" i="12"/>
  <c r="V34" i="12"/>
  <c r="S34" i="12"/>
  <c r="V33" i="12"/>
  <c r="S33" i="12"/>
  <c r="V32" i="12"/>
  <c r="S32" i="12"/>
  <c r="V31" i="12"/>
  <c r="S31" i="12"/>
  <c r="V30" i="12"/>
  <c r="S30" i="12"/>
  <c r="V29" i="12"/>
  <c r="S29" i="12"/>
  <c r="V28" i="12"/>
  <c r="S28" i="12"/>
  <c r="V27" i="12"/>
  <c r="S27" i="12"/>
  <c r="V26" i="12"/>
  <c r="S26" i="12"/>
  <c r="V25" i="12"/>
  <c r="S25" i="12"/>
  <c r="V24" i="12"/>
  <c r="S24" i="12"/>
  <c r="V23" i="12"/>
  <c r="S23" i="12"/>
  <c r="V22" i="12"/>
  <c r="S22" i="12"/>
  <c r="V21" i="12"/>
  <c r="S21" i="12"/>
  <c r="V20" i="12"/>
  <c r="S20" i="12"/>
  <c r="V19" i="12"/>
  <c r="S19" i="12"/>
  <c r="V18" i="12"/>
  <c r="S18" i="12"/>
  <c r="V17" i="12"/>
  <c r="S17" i="12"/>
  <c r="V16" i="12"/>
  <c r="S16" i="12"/>
  <c r="V15" i="12"/>
  <c r="S15" i="12"/>
  <c r="V14" i="12"/>
  <c r="S14" i="12"/>
  <c r="V13" i="12"/>
  <c r="S13" i="12"/>
  <c r="V12" i="12"/>
  <c r="S12" i="12"/>
  <c r="V11" i="12"/>
  <c r="S11" i="12"/>
  <c r="V10" i="12"/>
  <c r="S10" i="12"/>
  <c r="V9" i="12"/>
  <c r="S9" i="12"/>
  <c r="V8" i="12"/>
  <c r="S8" i="12"/>
  <c r="V7" i="12"/>
  <c r="S7" i="12"/>
  <c r="V6" i="12"/>
  <c r="S6" i="12"/>
  <c r="AE208" i="12"/>
  <c r="AD208" i="12"/>
  <c r="AC208" i="12"/>
  <c r="AA208" i="12"/>
  <c r="Z208" i="12"/>
  <c r="Y208" i="12"/>
  <c r="AE207" i="12"/>
  <c r="AD207" i="12"/>
  <c r="U207" i="12" s="1"/>
  <c r="AB207" i="12"/>
  <c r="Z207" i="12"/>
  <c r="X207" i="12"/>
  <c r="AE206" i="12"/>
  <c r="AD206" i="12"/>
  <c r="AC206" i="12"/>
  <c r="AB206" i="12"/>
  <c r="AA206" i="12"/>
  <c r="Y206" i="12"/>
  <c r="AE205" i="12"/>
  <c r="AD205" i="12"/>
  <c r="U205" i="12" s="1"/>
  <c r="AC205" i="12"/>
  <c r="AB205" i="12"/>
  <c r="Z205" i="12"/>
  <c r="AG205" i="12" s="1"/>
  <c r="K202" i="34" s="1"/>
  <c r="AE204" i="12"/>
  <c r="AD204" i="12"/>
  <c r="AC204" i="12"/>
  <c r="AB204" i="12"/>
  <c r="AA204" i="12"/>
  <c r="Y204" i="12"/>
  <c r="AE203" i="12"/>
  <c r="AD203" i="12"/>
  <c r="AC203" i="12"/>
  <c r="AB203" i="12"/>
  <c r="AA203" i="12"/>
  <c r="Z203" i="12"/>
  <c r="X203" i="12"/>
  <c r="AE202" i="12"/>
  <c r="AC202" i="12"/>
  <c r="AA202" i="12"/>
  <c r="Z202" i="12"/>
  <c r="Y202" i="12"/>
  <c r="AE201" i="12"/>
  <c r="AD201" i="12"/>
  <c r="U201" i="12" s="1"/>
  <c r="AC201" i="12"/>
  <c r="AB201" i="12"/>
  <c r="AA201" i="12"/>
  <c r="Z201" i="12"/>
  <c r="Y201" i="12"/>
  <c r="X201" i="12"/>
  <c r="AC200" i="12"/>
  <c r="Y200" i="12"/>
  <c r="X200" i="12"/>
  <c r="AE199" i="12"/>
  <c r="AA199" i="12"/>
  <c r="Y199" i="12"/>
  <c r="AD198" i="12"/>
  <c r="U198" i="12" s="1"/>
  <c r="AB198" i="12"/>
  <c r="Z198" i="12"/>
  <c r="X198" i="12"/>
  <c r="AE196" i="12"/>
  <c r="AC196" i="12"/>
  <c r="Y196" i="12"/>
  <c r="X196" i="12"/>
  <c r="AE195" i="12"/>
  <c r="AD195" i="12"/>
  <c r="U195" i="12" s="1"/>
  <c r="AC195" i="12"/>
  <c r="AA195" i="12"/>
  <c r="Y195" i="12"/>
  <c r="AE194" i="12"/>
  <c r="AC194" i="12"/>
  <c r="AB194" i="12"/>
  <c r="AA194" i="12"/>
  <c r="Y194" i="12"/>
  <c r="AE193" i="12"/>
  <c r="AD193" i="12"/>
  <c r="U193" i="12" s="1"/>
  <c r="AC193" i="12"/>
  <c r="AB193" i="12"/>
  <c r="AA193" i="12"/>
  <c r="Z193" i="12"/>
  <c r="AG193" i="12" s="1"/>
  <c r="K190" i="34" s="1"/>
  <c r="Y193" i="12"/>
  <c r="X193" i="12"/>
  <c r="AE192" i="12"/>
  <c r="AD192" i="12"/>
  <c r="AC192" i="12"/>
  <c r="AB192" i="12"/>
  <c r="AA192" i="12"/>
  <c r="Z192" i="12"/>
  <c r="Y192" i="12"/>
  <c r="X192" i="12"/>
  <c r="AE191" i="12"/>
  <c r="AD191" i="12"/>
  <c r="U191" i="12" s="1"/>
  <c r="AB191" i="12"/>
  <c r="Z191" i="12"/>
  <c r="X191" i="12"/>
  <c r="AE190" i="12"/>
  <c r="AD190" i="12"/>
  <c r="U190" i="12" s="1"/>
  <c r="AC190" i="12"/>
  <c r="AA190" i="12"/>
  <c r="Y190" i="12"/>
  <c r="AD189" i="12"/>
  <c r="U189" i="12" s="1"/>
  <c r="AC189" i="12"/>
  <c r="AB189" i="12"/>
  <c r="Z189" i="12"/>
  <c r="AC188" i="12"/>
  <c r="AB188" i="12"/>
  <c r="AA188" i="12"/>
  <c r="Y188" i="12"/>
  <c r="AE187" i="12"/>
  <c r="AB187" i="12"/>
  <c r="AA187" i="12"/>
  <c r="Z187" i="12"/>
  <c r="AG187" i="12" s="1"/>
  <c r="K184" i="34" s="1"/>
  <c r="X187" i="12"/>
  <c r="AE186" i="12"/>
  <c r="AA186" i="12"/>
  <c r="Z186" i="12"/>
  <c r="Y186" i="12"/>
  <c r="AD185" i="12"/>
  <c r="T185" i="12" s="1"/>
  <c r="Z185" i="12"/>
  <c r="Y185" i="12"/>
  <c r="X185" i="12"/>
  <c r="AE184" i="12"/>
  <c r="AC184" i="12"/>
  <c r="Y184" i="12"/>
  <c r="X184" i="12"/>
  <c r="AE183" i="12"/>
  <c r="AD183" i="12"/>
  <c r="T183" i="12" s="1"/>
  <c r="AB183" i="12"/>
  <c r="Z183" i="12"/>
  <c r="X183" i="12"/>
  <c r="AE182" i="12"/>
  <c r="AD182" i="12"/>
  <c r="U182" i="12" s="1"/>
  <c r="AC182" i="12"/>
  <c r="AA182" i="12"/>
  <c r="Y182" i="12"/>
  <c r="AE181" i="12"/>
  <c r="AD181" i="12"/>
  <c r="U181" i="12" s="1"/>
  <c r="AC181" i="12"/>
  <c r="AB181" i="12"/>
  <c r="AA181" i="12"/>
  <c r="Z181" i="12"/>
  <c r="Y181" i="12"/>
  <c r="X181" i="12"/>
  <c r="AE180" i="12"/>
  <c r="AB180" i="12"/>
  <c r="AA180" i="12"/>
  <c r="Z180" i="12"/>
  <c r="Y180" i="12"/>
  <c r="AD179" i="12"/>
  <c r="U179" i="12" s="1"/>
  <c r="Z179" i="12"/>
  <c r="X179" i="12"/>
  <c r="AE178" i="12"/>
  <c r="AC178" i="12"/>
  <c r="AA178" i="12"/>
  <c r="Y178" i="12"/>
  <c r="AE177" i="12"/>
  <c r="AD177" i="12"/>
  <c r="U177" i="12" s="1"/>
  <c r="AC177" i="12"/>
  <c r="AA177" i="12"/>
  <c r="AE176" i="12"/>
  <c r="AD176" i="12"/>
  <c r="U176" i="12" s="1"/>
  <c r="AC176" i="12"/>
  <c r="AA176" i="12"/>
  <c r="AE175" i="12"/>
  <c r="AD175" i="12"/>
  <c r="U175" i="12" s="1"/>
  <c r="AC175" i="12"/>
  <c r="X175" i="12"/>
  <c r="AD174" i="12"/>
  <c r="U174" i="12" s="1"/>
  <c r="Z174" i="12"/>
  <c r="X174" i="12"/>
  <c r="AE173" i="12"/>
  <c r="AC173" i="12"/>
  <c r="Y173" i="12"/>
  <c r="X173" i="12"/>
  <c r="AD172" i="12"/>
  <c r="U172" i="12" s="1"/>
  <c r="AB172" i="12"/>
  <c r="X172" i="12"/>
  <c r="AE171" i="12"/>
  <c r="AD171" i="12"/>
  <c r="AC171" i="12"/>
  <c r="AB171" i="12"/>
  <c r="Z171" i="12"/>
  <c r="X171" i="12"/>
  <c r="AD170" i="12"/>
  <c r="U170" i="12" s="1"/>
  <c r="AC170" i="12"/>
  <c r="AB170" i="12"/>
  <c r="Z170" i="12"/>
  <c r="AE169" i="12"/>
  <c r="AD169" i="12"/>
  <c r="AC169" i="12"/>
  <c r="AB169" i="12"/>
  <c r="AA169" i="12"/>
  <c r="Z169" i="12"/>
  <c r="Y169" i="12"/>
  <c r="X169" i="12"/>
  <c r="AE168" i="12"/>
  <c r="AD168" i="12"/>
  <c r="U168" i="12" s="1"/>
  <c r="AC168" i="12"/>
  <c r="AB168" i="12"/>
  <c r="AA168" i="12"/>
  <c r="AD167" i="12"/>
  <c r="U167" i="12" s="1"/>
  <c r="AC167" i="12"/>
  <c r="AB167" i="12"/>
  <c r="Z167" i="12"/>
  <c r="AC166" i="12"/>
  <c r="AB166" i="12"/>
  <c r="AA166" i="12"/>
  <c r="Y166" i="12"/>
  <c r="AE165" i="12"/>
  <c r="AD165" i="12"/>
  <c r="T165" i="12" s="1"/>
  <c r="AC165" i="12"/>
  <c r="AB165" i="12"/>
  <c r="AA165" i="12"/>
  <c r="Z165" i="12"/>
  <c r="AG165" i="12" s="1"/>
  <c r="K162" i="34" s="1"/>
  <c r="Y165" i="12"/>
  <c r="X165" i="12"/>
  <c r="AE164" i="12"/>
  <c r="AC164" i="12"/>
  <c r="AA164" i="12"/>
  <c r="Z164" i="12"/>
  <c r="Y164" i="12"/>
  <c r="AE163" i="12"/>
  <c r="AD163" i="12"/>
  <c r="U163" i="12" s="1"/>
  <c r="Z163" i="12"/>
  <c r="Y163" i="12"/>
  <c r="X163" i="12"/>
  <c r="AE162" i="12"/>
  <c r="AC162" i="12"/>
  <c r="Y162" i="12"/>
  <c r="X162" i="12"/>
  <c r="AE161" i="12"/>
  <c r="AD161" i="12"/>
  <c r="U161" i="12" s="1"/>
  <c r="AB161" i="12"/>
  <c r="X161" i="12"/>
  <c r="AE160" i="12"/>
  <c r="AD160" i="12"/>
  <c r="T160" i="12" s="1"/>
  <c r="AC160" i="12"/>
  <c r="AA160" i="12"/>
  <c r="AD159" i="12"/>
  <c r="U159" i="12" s="1"/>
  <c r="AC159" i="12"/>
  <c r="AB159" i="12"/>
  <c r="Z159" i="12"/>
  <c r="AE158" i="12"/>
  <c r="AC158" i="12"/>
  <c r="AB158" i="12"/>
  <c r="AA158" i="12"/>
  <c r="Z158" i="12"/>
  <c r="Y158" i="12"/>
  <c r="AE157" i="12"/>
  <c r="AD157" i="12"/>
  <c r="T157" i="12" s="1"/>
  <c r="AC157" i="12"/>
  <c r="Z157" i="12"/>
  <c r="Y157" i="12"/>
  <c r="X157" i="12"/>
  <c r="AE156" i="12"/>
  <c r="AD156" i="12"/>
  <c r="U156" i="12" s="1"/>
  <c r="AB156" i="12"/>
  <c r="Y156" i="12"/>
  <c r="X156" i="12"/>
  <c r="AE155" i="12"/>
  <c r="AD155" i="12"/>
  <c r="U155" i="12" s="1"/>
  <c r="AC155" i="12"/>
  <c r="AA155" i="12"/>
  <c r="X155" i="12"/>
  <c r="AD154" i="12"/>
  <c r="U154" i="12" s="1"/>
  <c r="AC154" i="12"/>
  <c r="AB154" i="12"/>
  <c r="Z154" i="12"/>
  <c r="AD153" i="12"/>
  <c r="T153" i="12" s="1"/>
  <c r="AC153" i="12"/>
  <c r="AB153" i="12"/>
  <c r="AA153" i="12"/>
  <c r="Y153" i="12"/>
  <c r="AC152" i="12"/>
  <c r="AB152" i="12"/>
  <c r="AA152" i="12"/>
  <c r="Z152" i="12"/>
  <c r="X152" i="12"/>
  <c r="AE151" i="12"/>
  <c r="AB151" i="12"/>
  <c r="AA151" i="12"/>
  <c r="Z151" i="12"/>
  <c r="Y151" i="12"/>
  <c r="AD150" i="12"/>
  <c r="U150" i="12" s="1"/>
  <c r="AB150" i="12"/>
  <c r="AA150" i="12"/>
  <c r="Z150" i="12"/>
  <c r="Y150" i="12"/>
  <c r="X150" i="12"/>
  <c r="AE149" i="12"/>
  <c r="AC149" i="12"/>
  <c r="AA149" i="12"/>
  <c r="Y149" i="12"/>
  <c r="X149" i="12"/>
  <c r="AE148" i="12"/>
  <c r="AD148" i="12"/>
  <c r="U148" i="12" s="1"/>
  <c r="AB148" i="12"/>
  <c r="X148" i="12"/>
  <c r="AE147" i="12"/>
  <c r="AD147" i="12"/>
  <c r="T147" i="12" s="1"/>
  <c r="AC147" i="12"/>
  <c r="AA147" i="12"/>
  <c r="AD146" i="12"/>
  <c r="U146" i="12" s="1"/>
  <c r="AC146" i="12"/>
  <c r="AB146" i="12"/>
  <c r="Z146" i="12"/>
  <c r="AE145" i="12"/>
  <c r="AD145" i="12"/>
  <c r="T145" i="12" s="1"/>
  <c r="AC145" i="12"/>
  <c r="AB145" i="12"/>
  <c r="AA145" i="12"/>
  <c r="Y145" i="12"/>
  <c r="AD144" i="12"/>
  <c r="U144" i="12" s="1"/>
  <c r="AB144" i="12"/>
  <c r="AA144" i="12"/>
  <c r="Z144" i="12"/>
  <c r="X144" i="12"/>
  <c r="AE143" i="12"/>
  <c r="AA143" i="12"/>
  <c r="Z143" i="12"/>
  <c r="Y143" i="12"/>
  <c r="AD142" i="12"/>
  <c r="U142" i="12" s="1"/>
  <c r="Z142" i="12"/>
  <c r="Y142" i="12"/>
  <c r="X142" i="12"/>
  <c r="AE141" i="12"/>
  <c r="AC141" i="12"/>
  <c r="Y141" i="12"/>
  <c r="X141" i="12"/>
  <c r="AE140" i="12"/>
  <c r="AD140" i="12"/>
  <c r="U140" i="12" s="1"/>
  <c r="AB140" i="12"/>
  <c r="Z140" i="12"/>
  <c r="X140" i="12"/>
  <c r="AE139" i="12"/>
  <c r="AD139" i="12"/>
  <c r="T139" i="12" s="1"/>
  <c r="AC139" i="12"/>
  <c r="AA139" i="12"/>
  <c r="AD138" i="12"/>
  <c r="U138" i="12" s="1"/>
  <c r="AC138" i="12"/>
  <c r="AB138" i="12"/>
  <c r="Z138" i="12"/>
  <c r="AC137" i="12"/>
  <c r="AB137" i="12"/>
  <c r="AA137" i="12"/>
  <c r="Z137" i="12"/>
  <c r="Y137" i="12"/>
  <c r="AE136" i="12"/>
  <c r="AD136" i="12"/>
  <c r="U136" i="12" s="1"/>
  <c r="AC136" i="12"/>
  <c r="AB136" i="12"/>
  <c r="AA136" i="12"/>
  <c r="Z136" i="12"/>
  <c r="Y136" i="12"/>
  <c r="X136" i="12"/>
  <c r="AD135" i="12"/>
  <c r="T135" i="12" s="1"/>
  <c r="AC135" i="12"/>
  <c r="AB135" i="12"/>
  <c r="Z135" i="12"/>
  <c r="AE134" i="12"/>
  <c r="AD134" i="12"/>
  <c r="AC134" i="12"/>
  <c r="AB134" i="12"/>
  <c r="AA134" i="12"/>
  <c r="Z134" i="12"/>
  <c r="Y134" i="12"/>
  <c r="X134" i="12"/>
  <c r="AE133" i="12"/>
  <c r="AC133" i="12"/>
  <c r="AA133" i="12"/>
  <c r="Z133" i="12"/>
  <c r="Y133" i="12"/>
  <c r="AE132" i="12"/>
  <c r="AD132" i="12"/>
  <c r="U132" i="12" s="1"/>
  <c r="AC132" i="12"/>
  <c r="AA132" i="12"/>
  <c r="AD131" i="12"/>
  <c r="U131" i="12" s="1"/>
  <c r="AC131" i="12"/>
  <c r="AB131" i="12"/>
  <c r="Z131" i="12"/>
  <c r="X131" i="12"/>
  <c r="AE130" i="12"/>
  <c r="AC130" i="12"/>
  <c r="AB130" i="12"/>
  <c r="AA130" i="12"/>
  <c r="Y130" i="12"/>
  <c r="AD129" i="12"/>
  <c r="U129" i="12" s="1"/>
  <c r="AB129" i="12"/>
  <c r="AA129" i="12"/>
  <c r="Z129" i="12"/>
  <c r="X129" i="12"/>
  <c r="AE128" i="12"/>
  <c r="AA128" i="12"/>
  <c r="Z128" i="12"/>
  <c r="Y128" i="12"/>
  <c r="AE127" i="12"/>
  <c r="AD127" i="12"/>
  <c r="U127" i="12" s="1"/>
  <c r="AC127" i="12"/>
  <c r="AB127" i="12"/>
  <c r="AA127" i="12"/>
  <c r="Z127" i="12"/>
  <c r="Y127" i="12"/>
  <c r="X127" i="12"/>
  <c r="AB126" i="12"/>
  <c r="AA126" i="12"/>
  <c r="Z126" i="12"/>
  <c r="X126" i="12"/>
  <c r="AE125" i="12"/>
  <c r="AA125" i="12"/>
  <c r="Z125" i="12"/>
  <c r="Y125" i="12"/>
  <c r="AD124" i="12"/>
  <c r="T124" i="12" s="1"/>
  <c r="AB124" i="12"/>
  <c r="Z124" i="12"/>
  <c r="Y124" i="12"/>
  <c r="X124" i="12"/>
  <c r="AE123" i="12"/>
  <c r="AD123" i="12"/>
  <c r="U123" i="12" s="1"/>
  <c r="AC123" i="12"/>
  <c r="AB123" i="12"/>
  <c r="AA123" i="12"/>
  <c r="Z123" i="12"/>
  <c r="Y123" i="12"/>
  <c r="X123" i="12"/>
  <c r="AE122" i="12"/>
  <c r="AD122" i="12"/>
  <c r="U122" i="12" s="1"/>
  <c r="AB122" i="12"/>
  <c r="Z122" i="12"/>
  <c r="X122" i="12"/>
  <c r="AE121" i="12"/>
  <c r="AD121" i="12"/>
  <c r="U121" i="12" s="1"/>
  <c r="AC121" i="12"/>
  <c r="AA121" i="12"/>
  <c r="Y121" i="12"/>
  <c r="AE120" i="12"/>
  <c r="AD120" i="12"/>
  <c r="U120" i="12" s="1"/>
  <c r="AC120" i="12"/>
  <c r="AB120" i="12"/>
  <c r="Z120" i="12"/>
  <c r="AE119" i="12"/>
  <c r="AD119" i="12"/>
  <c r="U119" i="12" s="1"/>
  <c r="AC119" i="12"/>
  <c r="AB119" i="12"/>
  <c r="AA119" i="12"/>
  <c r="Y119" i="12"/>
  <c r="AD118" i="12"/>
  <c r="U118" i="12" s="1"/>
  <c r="AB118" i="12"/>
  <c r="AA118" i="12"/>
  <c r="Z118" i="12"/>
  <c r="X118" i="12"/>
  <c r="AE117" i="12"/>
  <c r="AD117" i="12"/>
  <c r="AA117" i="12"/>
  <c r="Z117" i="12"/>
  <c r="Y117" i="12"/>
  <c r="AD116" i="12"/>
  <c r="U116" i="12" s="1"/>
  <c r="Z116" i="12"/>
  <c r="Y116" i="12"/>
  <c r="X116" i="12"/>
  <c r="AE115" i="12"/>
  <c r="AC115" i="12"/>
  <c r="Y115" i="12"/>
  <c r="X115" i="12"/>
  <c r="AE114" i="12"/>
  <c r="AD114" i="12"/>
  <c r="U114" i="12" s="1"/>
  <c r="AB114" i="12"/>
  <c r="X114" i="12"/>
  <c r="AE113" i="12"/>
  <c r="AD113" i="12"/>
  <c r="U113" i="12" s="1"/>
  <c r="AC113" i="12"/>
  <c r="AA113" i="12"/>
  <c r="AD112" i="12"/>
  <c r="U112" i="12" s="1"/>
  <c r="AC112" i="12"/>
  <c r="AB112" i="12"/>
  <c r="Z112" i="12"/>
  <c r="X112" i="12"/>
  <c r="AE111" i="12"/>
  <c r="AC111" i="12"/>
  <c r="AB111" i="12"/>
  <c r="AA111" i="12"/>
  <c r="Z111" i="12"/>
  <c r="Y111" i="12"/>
  <c r="AE110" i="12"/>
  <c r="AD110" i="12"/>
  <c r="U110" i="12" s="1"/>
  <c r="AC110" i="12"/>
  <c r="AB110" i="12"/>
  <c r="AA110" i="12"/>
  <c r="Z110" i="12"/>
  <c r="X110" i="12"/>
  <c r="AE109" i="12"/>
  <c r="AC109" i="12"/>
  <c r="AB109" i="12"/>
  <c r="AA109" i="12"/>
  <c r="Z109" i="12"/>
  <c r="Y109" i="12"/>
  <c r="AC108" i="12"/>
  <c r="AB108" i="12"/>
  <c r="AA108" i="12"/>
  <c r="Y108" i="12"/>
  <c r="AE107" i="12"/>
  <c r="AC107" i="12"/>
  <c r="AB107" i="12"/>
  <c r="AA107" i="12"/>
  <c r="Y107" i="12"/>
  <c r="AC106" i="12"/>
  <c r="AB106" i="12"/>
  <c r="AA106" i="12"/>
  <c r="Y106" i="12"/>
  <c r="AE105" i="12"/>
  <c r="AD105" i="12"/>
  <c r="U105" i="12" s="1"/>
  <c r="AB105" i="12"/>
  <c r="AA105" i="12"/>
  <c r="Z105" i="12"/>
  <c r="X105" i="12"/>
  <c r="AE104" i="12"/>
  <c r="AC104" i="12"/>
  <c r="AA104" i="12"/>
  <c r="Z104" i="12"/>
  <c r="Y104" i="12"/>
  <c r="AD103" i="12"/>
  <c r="U103" i="12" s="1"/>
  <c r="AA103" i="12"/>
  <c r="Z103" i="12"/>
  <c r="Y103" i="12"/>
  <c r="X103" i="12"/>
  <c r="AE102" i="12"/>
  <c r="AC102" i="12"/>
  <c r="Y102" i="12"/>
  <c r="X102" i="12"/>
  <c r="AE101" i="12"/>
  <c r="AD101" i="12"/>
  <c r="U101" i="12" s="1"/>
  <c r="AB101" i="12"/>
  <c r="X101" i="12"/>
  <c r="AE100" i="12"/>
  <c r="AD100" i="12"/>
  <c r="U100" i="12" s="1"/>
  <c r="AC100" i="12"/>
  <c r="AA100" i="12"/>
  <c r="AE99" i="12"/>
  <c r="AD99" i="12"/>
  <c r="U99" i="12" s="1"/>
  <c r="AC99" i="12"/>
  <c r="AB99" i="12"/>
  <c r="Z99" i="12"/>
  <c r="AC98" i="12"/>
  <c r="AB98" i="12"/>
  <c r="AA98" i="12"/>
  <c r="Y98" i="12"/>
  <c r="AB97" i="12"/>
  <c r="AA97" i="12"/>
  <c r="Z97" i="12"/>
  <c r="X97" i="12"/>
  <c r="AE96" i="12"/>
  <c r="AA96" i="12"/>
  <c r="Z96" i="12"/>
  <c r="Y96" i="12"/>
  <c r="AD95" i="12"/>
  <c r="U95" i="12" s="1"/>
  <c r="AB95" i="12"/>
  <c r="AA95" i="12"/>
  <c r="Z95" i="12"/>
  <c r="Y95" i="12"/>
  <c r="X95" i="12"/>
  <c r="AE94" i="12"/>
  <c r="AC94" i="12"/>
  <c r="AA94" i="12"/>
  <c r="Y94" i="12"/>
  <c r="X94" i="12"/>
  <c r="AE93" i="12"/>
  <c r="AD93" i="12"/>
  <c r="U93" i="12" s="1"/>
  <c r="AB93" i="12"/>
  <c r="X93" i="12"/>
  <c r="AE92" i="12"/>
  <c r="AD92" i="12"/>
  <c r="U92" i="12" s="1"/>
  <c r="AC92" i="12"/>
  <c r="AA92" i="12"/>
  <c r="AD91" i="12"/>
  <c r="U91" i="12" s="1"/>
  <c r="AC91" i="12"/>
  <c r="AB91" i="12"/>
  <c r="Z91" i="12"/>
  <c r="AC90" i="12"/>
  <c r="AG90" i="12" s="1"/>
  <c r="K87" i="34" s="1"/>
  <c r="AB90" i="12"/>
  <c r="AA90" i="12"/>
  <c r="Y90" i="12"/>
  <c r="AB89" i="12"/>
  <c r="AA89" i="12"/>
  <c r="Z89" i="12"/>
  <c r="X89" i="12"/>
  <c r="AE88" i="12"/>
  <c r="AA88" i="12"/>
  <c r="Z88" i="12"/>
  <c r="Y88" i="12"/>
  <c r="AD87" i="12"/>
  <c r="U87" i="12" s="1"/>
  <c r="AB87" i="12"/>
  <c r="AA87" i="12"/>
  <c r="Z87" i="12"/>
  <c r="Y87" i="12"/>
  <c r="X87" i="12"/>
  <c r="AE86" i="12"/>
  <c r="AD86" i="12"/>
  <c r="U86" i="12" s="1"/>
  <c r="AC86" i="12"/>
  <c r="Y86" i="12"/>
  <c r="X86" i="12"/>
  <c r="AE85" i="12"/>
  <c r="AD85" i="12"/>
  <c r="U85" i="12" s="1"/>
  <c r="AC85" i="12"/>
  <c r="AB85" i="12"/>
  <c r="X85" i="12"/>
  <c r="AE84" i="12"/>
  <c r="AD84" i="12"/>
  <c r="U84" i="12" s="1"/>
  <c r="AC84" i="12"/>
  <c r="AB84" i="12"/>
  <c r="AA84" i="12"/>
  <c r="AE83" i="12"/>
  <c r="AD83" i="12"/>
  <c r="U83" i="12" s="1"/>
  <c r="AC83" i="12"/>
  <c r="AB83" i="12"/>
  <c r="AA83" i="12"/>
  <c r="Z83" i="12"/>
  <c r="AE82" i="12"/>
  <c r="AC82" i="12"/>
  <c r="AB82" i="12"/>
  <c r="AA82" i="12"/>
  <c r="Z82" i="12"/>
  <c r="Y82" i="12"/>
  <c r="AB81" i="12"/>
  <c r="AA81" i="12"/>
  <c r="Z81" i="12"/>
  <c r="AG81" i="12" s="1"/>
  <c r="K78" i="34" s="1"/>
  <c r="Y81" i="12"/>
  <c r="X81" i="12"/>
  <c r="AE80" i="12"/>
  <c r="AA80" i="12"/>
  <c r="Z80" i="12"/>
  <c r="Y80" i="12"/>
  <c r="X80" i="12"/>
  <c r="AD79" i="12"/>
  <c r="U79" i="12" s="1"/>
  <c r="AA79" i="12"/>
  <c r="Z79" i="12"/>
  <c r="Y79" i="12"/>
  <c r="X79" i="12"/>
  <c r="AE78" i="12"/>
  <c r="AC78" i="12"/>
  <c r="Y78" i="12"/>
  <c r="X78" i="12"/>
  <c r="AE77" i="12"/>
  <c r="AD77" i="12"/>
  <c r="U77" i="12" s="1"/>
  <c r="AB77" i="12"/>
  <c r="Z77" i="12"/>
  <c r="X77" i="12"/>
  <c r="AE76" i="12"/>
  <c r="AD76" i="12"/>
  <c r="U76" i="12" s="1"/>
  <c r="AC76" i="12"/>
  <c r="AA76" i="12"/>
  <c r="Y76" i="12"/>
  <c r="AE75" i="12"/>
  <c r="AD75" i="12"/>
  <c r="U75" i="12" s="1"/>
  <c r="AC75" i="12"/>
  <c r="AB75" i="12"/>
  <c r="Z75" i="12"/>
  <c r="AE74" i="12"/>
  <c r="AD74" i="12"/>
  <c r="AC74" i="12"/>
  <c r="AB74" i="12"/>
  <c r="AA74" i="12"/>
  <c r="Y74" i="12"/>
  <c r="AE73" i="12"/>
  <c r="AD73" i="12"/>
  <c r="AC73" i="12"/>
  <c r="AB73" i="12"/>
  <c r="AA73" i="12"/>
  <c r="Z73" i="12"/>
  <c r="Y73" i="12"/>
  <c r="X73" i="12"/>
  <c r="AE72" i="12"/>
  <c r="AD72" i="12"/>
  <c r="U72" i="12" s="1"/>
  <c r="AC72" i="12"/>
  <c r="AA72" i="12"/>
  <c r="AD71" i="12"/>
  <c r="U71" i="12" s="1"/>
  <c r="AC71" i="12"/>
  <c r="AB71" i="12"/>
  <c r="Z71" i="12"/>
  <c r="AD70" i="12"/>
  <c r="U70" i="12" s="1"/>
  <c r="AC70" i="12"/>
  <c r="AB70" i="12"/>
  <c r="AA70" i="12"/>
  <c r="Y70" i="12"/>
  <c r="AE69" i="12"/>
  <c r="AD69" i="12"/>
  <c r="U69" i="12" s="1"/>
  <c r="AC69" i="12"/>
  <c r="AB69" i="12"/>
  <c r="AA69" i="12"/>
  <c r="Z69" i="12"/>
  <c r="Y69" i="12"/>
  <c r="X69" i="12"/>
  <c r="AE68" i="12"/>
  <c r="AD68" i="12"/>
  <c r="U68" i="12" s="1"/>
  <c r="AC68" i="12"/>
  <c r="AB68" i="12"/>
  <c r="AA68" i="12"/>
  <c r="Z68" i="12"/>
  <c r="Y68" i="12"/>
  <c r="X68" i="12"/>
  <c r="AD67" i="12"/>
  <c r="T67" i="12" s="1"/>
  <c r="Z67" i="12"/>
  <c r="Y67" i="12"/>
  <c r="X67" i="12"/>
  <c r="AE66" i="12"/>
  <c r="AC66" i="12"/>
  <c r="Y66" i="12"/>
  <c r="X66" i="12"/>
  <c r="AE65" i="12"/>
  <c r="AD65" i="12"/>
  <c r="T65" i="12" s="1"/>
  <c r="AB65" i="12"/>
  <c r="X65" i="12"/>
  <c r="AE64" i="12"/>
  <c r="AD64" i="12"/>
  <c r="U64" i="12" s="1"/>
  <c r="AC64" i="12"/>
  <c r="AA64" i="12"/>
  <c r="Y64" i="12"/>
  <c r="AD63" i="12"/>
  <c r="T63" i="12" s="1"/>
  <c r="AC63" i="12"/>
  <c r="AB63" i="12"/>
  <c r="Z63" i="12"/>
  <c r="AC62" i="12"/>
  <c r="AB62" i="12"/>
  <c r="AA62" i="12"/>
  <c r="Y62" i="12"/>
  <c r="AE61" i="12"/>
  <c r="AD61" i="12"/>
  <c r="U61" i="12" s="1"/>
  <c r="AC61" i="12"/>
  <c r="AB61" i="12"/>
  <c r="AA61" i="12"/>
  <c r="Z61" i="12"/>
  <c r="Y61" i="12"/>
  <c r="X61" i="12"/>
  <c r="AD60" i="12"/>
  <c r="U60" i="12" s="1"/>
  <c r="AC60" i="12"/>
  <c r="AB60" i="12"/>
  <c r="Z60" i="12"/>
  <c r="AE59" i="12"/>
  <c r="AC59" i="12"/>
  <c r="AB59" i="12"/>
  <c r="AA59" i="12"/>
  <c r="Y59" i="12"/>
  <c r="AD58" i="12"/>
  <c r="U58" i="12" s="1"/>
  <c r="AC58" i="12"/>
  <c r="AB58" i="12"/>
  <c r="Z58" i="12"/>
  <c r="AE57" i="12"/>
  <c r="AD57" i="12"/>
  <c r="U57" i="12" s="1"/>
  <c r="AC57" i="12"/>
  <c r="AA57" i="12"/>
  <c r="AD56" i="12"/>
  <c r="U56" i="12" s="1"/>
  <c r="AC56" i="12"/>
  <c r="AB56" i="12"/>
  <c r="Z56" i="12"/>
  <c r="AC55" i="12"/>
  <c r="AB55" i="12"/>
  <c r="AA55" i="12"/>
  <c r="Y55" i="12"/>
  <c r="AE54" i="12"/>
  <c r="AD54" i="12"/>
  <c r="U54" i="12" s="1"/>
  <c r="AC54" i="12"/>
  <c r="AB54" i="12"/>
  <c r="AA54" i="12"/>
  <c r="Z54" i="12"/>
  <c r="Y54" i="12"/>
  <c r="X54" i="12"/>
  <c r="AC52" i="12"/>
  <c r="AA52" i="12"/>
  <c r="Z52" i="12"/>
  <c r="Y52" i="12"/>
  <c r="AE51" i="12"/>
  <c r="AD51" i="12"/>
  <c r="U51" i="12" s="1"/>
  <c r="AC51" i="12"/>
  <c r="AA51" i="12"/>
  <c r="Y51" i="12"/>
  <c r="X51" i="12"/>
  <c r="AE50" i="12"/>
  <c r="AD50" i="12"/>
  <c r="U50" i="12" s="1"/>
  <c r="AC50" i="12"/>
  <c r="AA50" i="12"/>
  <c r="AE49" i="12"/>
  <c r="AD49" i="12"/>
  <c r="U49" i="12" s="1"/>
  <c r="AC49" i="12"/>
  <c r="AB49" i="12"/>
  <c r="Z49" i="12"/>
  <c r="AC48" i="12"/>
  <c r="AB48" i="12"/>
  <c r="Y48" i="12"/>
  <c r="AE47" i="12"/>
  <c r="AB47" i="12"/>
  <c r="AA47" i="12"/>
  <c r="Z47" i="12"/>
  <c r="X47" i="12"/>
  <c r="AE46" i="12"/>
  <c r="AA46" i="12"/>
  <c r="Z46" i="12"/>
  <c r="Y46" i="12"/>
  <c r="AD45" i="12"/>
  <c r="U45" i="12" s="1"/>
  <c r="AB45" i="12"/>
  <c r="Z45" i="12"/>
  <c r="Y45" i="12"/>
  <c r="X45" i="12"/>
  <c r="AE44" i="12"/>
  <c r="AC44" i="12"/>
  <c r="Y44" i="12"/>
  <c r="X44" i="12"/>
  <c r="AE43" i="12"/>
  <c r="AD43" i="12"/>
  <c r="U43" i="12" s="1"/>
  <c r="AB43" i="12"/>
  <c r="X43" i="12"/>
  <c r="AE42" i="12"/>
  <c r="AD42" i="12"/>
  <c r="U42" i="12" s="1"/>
  <c r="AC42" i="12"/>
  <c r="AA42" i="12"/>
  <c r="AE41" i="12"/>
  <c r="AD41" i="12"/>
  <c r="U41" i="12" s="1"/>
  <c r="AC41" i="12"/>
  <c r="AB41" i="12"/>
  <c r="AA41" i="12"/>
  <c r="Z41" i="12"/>
  <c r="Y41" i="12"/>
  <c r="X41" i="12"/>
  <c r="AE40" i="12"/>
  <c r="AC40" i="12"/>
  <c r="AA40" i="12"/>
  <c r="Z40" i="12"/>
  <c r="Y40" i="12"/>
  <c r="AE39" i="12"/>
  <c r="AD39" i="12"/>
  <c r="U39" i="12" s="1"/>
  <c r="Z39" i="12"/>
  <c r="Y39" i="12"/>
  <c r="AE38" i="12"/>
  <c r="AC38" i="12"/>
  <c r="Y38" i="12"/>
  <c r="X38" i="12"/>
  <c r="AE37" i="12"/>
  <c r="AB37" i="12"/>
  <c r="X37" i="12"/>
  <c r="AE36" i="12"/>
  <c r="AD36" i="12"/>
  <c r="U36" i="12" s="1"/>
  <c r="AC36" i="12"/>
  <c r="AA36" i="12"/>
  <c r="AE35" i="12"/>
  <c r="AD35" i="12"/>
  <c r="U35" i="12" s="1"/>
  <c r="AC35" i="12"/>
  <c r="AB35" i="12"/>
  <c r="Z35" i="12"/>
  <c r="AC34" i="12"/>
  <c r="AB34" i="12"/>
  <c r="Y34" i="12"/>
  <c r="AB33" i="12"/>
  <c r="AA33" i="12"/>
  <c r="Z33" i="12"/>
  <c r="X33" i="12"/>
  <c r="AE32" i="12"/>
  <c r="AA32" i="12"/>
  <c r="Z32" i="12"/>
  <c r="Y32" i="12"/>
  <c r="AD31" i="12"/>
  <c r="U31" i="12" s="1"/>
  <c r="AB31" i="12"/>
  <c r="Z31" i="12"/>
  <c r="Y31" i="12"/>
  <c r="X31" i="12"/>
  <c r="AE30" i="12"/>
  <c r="AC30" i="12"/>
  <c r="Y30" i="12"/>
  <c r="X30" i="12"/>
  <c r="AE29" i="12"/>
  <c r="AB29" i="12"/>
  <c r="X29" i="12"/>
  <c r="AE28" i="12"/>
  <c r="AD28" i="12"/>
  <c r="U28" i="12" s="1"/>
  <c r="AC28" i="12"/>
  <c r="AA28" i="12"/>
  <c r="AE27" i="12"/>
  <c r="AD27" i="12"/>
  <c r="U27" i="12" s="1"/>
  <c r="AC27" i="12"/>
  <c r="AB27" i="12"/>
  <c r="AA27" i="12"/>
  <c r="Z27" i="12"/>
  <c r="AG27" i="12" s="1"/>
  <c r="K24" i="34" s="1"/>
  <c r="Y27" i="12"/>
  <c r="X27" i="12"/>
  <c r="AE26" i="12"/>
  <c r="AC26" i="12"/>
  <c r="AB26" i="12"/>
  <c r="Z26" i="12"/>
  <c r="AD25" i="12"/>
  <c r="U25" i="12" s="1"/>
  <c r="AB25" i="12"/>
  <c r="Y25" i="12"/>
  <c r="AA24" i="12"/>
  <c r="Z24" i="12"/>
  <c r="X24" i="12"/>
  <c r="AE23" i="12"/>
  <c r="AB23" i="12"/>
  <c r="Z23" i="12"/>
  <c r="Y23" i="12"/>
  <c r="AE22" i="12"/>
  <c r="AD22" i="12"/>
  <c r="U22" i="12" s="1"/>
  <c r="AC22" i="12"/>
  <c r="AB22" i="12"/>
  <c r="AA22" i="12"/>
  <c r="Y22" i="12"/>
  <c r="AE21" i="12"/>
  <c r="AC21" i="12"/>
  <c r="Z21" i="12"/>
  <c r="X21" i="12"/>
  <c r="AE20" i="12"/>
  <c r="AB20" i="12"/>
  <c r="Y20" i="12"/>
  <c r="AD19" i="12"/>
  <c r="U19" i="12" s="1"/>
  <c r="AC19" i="12"/>
  <c r="AA19" i="12"/>
  <c r="X19" i="12"/>
  <c r="AE18" i="12"/>
  <c r="AD18" i="12"/>
  <c r="U18" i="12" s="1"/>
  <c r="AC18" i="12"/>
  <c r="AB18" i="12"/>
  <c r="Z18" i="12"/>
  <c r="AD17" i="12"/>
  <c r="U17" i="12" s="1"/>
  <c r="AB17" i="12"/>
  <c r="AA17" i="12"/>
  <c r="Y17" i="12"/>
  <c r="AA16" i="12"/>
  <c r="Z16" i="12"/>
  <c r="X16" i="12"/>
  <c r="AE15" i="12"/>
  <c r="AB15" i="12"/>
  <c r="Z15" i="12"/>
  <c r="Y15" i="12"/>
  <c r="AD14" i="12"/>
  <c r="U14" i="12" s="1"/>
  <c r="AA14" i="12"/>
  <c r="Y14" i="12"/>
  <c r="AE13" i="12"/>
  <c r="AC13" i="12"/>
  <c r="X13" i="12"/>
  <c r="AE12" i="12"/>
  <c r="AD12" i="12"/>
  <c r="AB12" i="12"/>
  <c r="Z12" i="12"/>
  <c r="Y12" i="12"/>
  <c r="AE11" i="12"/>
  <c r="AD11" i="12"/>
  <c r="U11" i="12" s="1"/>
  <c r="AC11" i="12"/>
  <c r="AB11" i="12"/>
  <c r="AA11" i="12"/>
  <c r="Z11" i="12"/>
  <c r="Y11" i="12"/>
  <c r="X11" i="12"/>
  <c r="AB10" i="12"/>
  <c r="Y10" i="12"/>
  <c r="X10" i="12"/>
  <c r="AE9" i="12"/>
  <c r="AC9" i="12"/>
  <c r="AB9" i="12"/>
  <c r="AA9" i="12"/>
  <c r="Z9" i="12"/>
  <c r="Y9" i="12"/>
  <c r="X9" i="12"/>
  <c r="AC8" i="12"/>
  <c r="AA8" i="12"/>
  <c r="Y8" i="12"/>
  <c r="X8" i="12"/>
  <c r="AD7" i="12"/>
  <c r="U7" i="12" s="1"/>
  <c r="AB7" i="12"/>
  <c r="AA7" i="12"/>
  <c r="AB6" i="12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B215" i="7"/>
  <c r="S208" i="7"/>
  <c r="S207" i="7"/>
  <c r="S206" i="7"/>
  <c r="S205" i="7"/>
  <c r="S204" i="7"/>
  <c r="S203" i="7"/>
  <c r="S202" i="7"/>
  <c r="S201" i="7"/>
  <c r="S200" i="7"/>
  <c r="S199" i="7"/>
  <c r="S198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7" i="7"/>
  <c r="S66" i="7"/>
  <c r="S65" i="7"/>
  <c r="S64" i="7"/>
  <c r="S63" i="7"/>
  <c r="S62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208" i="5"/>
  <c r="S207" i="5"/>
  <c r="S206" i="5"/>
  <c r="S205" i="5"/>
  <c r="S204" i="5"/>
  <c r="S203" i="5"/>
  <c r="S202" i="5"/>
  <c r="S201" i="5"/>
  <c r="S200" i="5"/>
  <c r="S199" i="5"/>
  <c r="S198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7" i="5"/>
  <c r="S66" i="5"/>
  <c r="S65" i="5"/>
  <c r="S64" i="5"/>
  <c r="S63" i="5"/>
  <c r="S62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Y6" i="12" l="1"/>
  <c r="AG140" i="12"/>
  <c r="K137" i="34" s="1"/>
  <c r="AG189" i="12"/>
  <c r="K186" i="34" s="1"/>
  <c r="E217" i="14"/>
  <c r="AG144" i="12"/>
  <c r="K141" i="34" s="1"/>
  <c r="AG154" i="12"/>
  <c r="K151" i="34" s="1"/>
  <c r="AG21" i="12"/>
  <c r="K18" i="34" s="1"/>
  <c r="AG111" i="12"/>
  <c r="K108" i="34" s="1"/>
  <c r="U9" i="12"/>
  <c r="U108" i="12"/>
  <c r="AG11" i="12"/>
  <c r="K8" i="34" s="1"/>
  <c r="AG63" i="12"/>
  <c r="K60" i="34" s="1"/>
  <c r="AG119" i="12"/>
  <c r="K116" i="34" s="1"/>
  <c r="T171" i="12"/>
  <c r="AG68" i="12"/>
  <c r="K65" i="34" s="1"/>
  <c r="AG78" i="12"/>
  <c r="K75" i="34" s="1"/>
  <c r="AG121" i="12"/>
  <c r="K118" i="34" s="1"/>
  <c r="AG113" i="12"/>
  <c r="K110" i="34" s="1"/>
  <c r="AG177" i="12"/>
  <c r="K174" i="34" s="1"/>
  <c r="AG179" i="12"/>
  <c r="K176" i="34" s="1"/>
  <c r="AG24" i="12"/>
  <c r="K21" i="34" s="1"/>
  <c r="AG55" i="12"/>
  <c r="K52" i="34" s="1"/>
  <c r="AG61" i="12"/>
  <c r="K58" i="34" s="1"/>
  <c r="U74" i="12"/>
  <c r="AG105" i="12"/>
  <c r="K102" i="34" s="1"/>
  <c r="AG181" i="12"/>
  <c r="AG183" i="12"/>
  <c r="K180" i="34" s="1"/>
  <c r="U107" i="12"/>
  <c r="AG131" i="12"/>
  <c r="K128" i="34" s="1"/>
  <c r="AG146" i="12"/>
  <c r="K143" i="34" s="1"/>
  <c r="AG8" i="12"/>
  <c r="K5" i="34" s="1"/>
  <c r="AG36" i="12"/>
  <c r="K33" i="34" s="1"/>
  <c r="AG28" i="12"/>
  <c r="K25" i="34" s="1"/>
  <c r="U88" i="12"/>
  <c r="AG115" i="12"/>
  <c r="K112" i="34" s="1"/>
  <c r="AG155" i="12"/>
  <c r="K152" i="34" s="1"/>
  <c r="AG182" i="12"/>
  <c r="K179" i="34" s="1"/>
  <c r="AG17" i="12"/>
  <c r="K14" i="34" s="1"/>
  <c r="AG48" i="12"/>
  <c r="K45" i="34" s="1"/>
  <c r="AG73" i="12"/>
  <c r="K70" i="34" s="1"/>
  <c r="AG127" i="12"/>
  <c r="K124" i="34" s="1"/>
  <c r="AG60" i="12"/>
  <c r="K57" i="34" s="1"/>
  <c r="AG136" i="12"/>
  <c r="K133" i="34" s="1"/>
  <c r="AG26" i="12"/>
  <c r="K23" i="34" s="1"/>
  <c r="AG100" i="12"/>
  <c r="K97" i="34" s="1"/>
  <c r="AG95" i="12"/>
  <c r="K92" i="34" s="1"/>
  <c r="AG92" i="12"/>
  <c r="K89" i="34" s="1"/>
  <c r="AG84" i="12"/>
  <c r="K81" i="34" s="1"/>
  <c r="AG176" i="12"/>
  <c r="K173" i="34" s="1"/>
  <c r="AG160" i="12"/>
  <c r="K157" i="34" s="1"/>
  <c r="AG44" i="12"/>
  <c r="K41" i="34" s="1"/>
  <c r="AG91" i="12"/>
  <c r="K88" i="34" s="1"/>
  <c r="AG128" i="12"/>
  <c r="K125" i="34" s="1"/>
  <c r="AG164" i="12"/>
  <c r="K161" i="34" s="1"/>
  <c r="AG20" i="12"/>
  <c r="K17" i="34" s="1"/>
  <c r="AG29" i="12"/>
  <c r="K26" i="34" s="1"/>
  <c r="AG101" i="12"/>
  <c r="K98" i="34" s="1"/>
  <c r="AG85" i="12"/>
  <c r="K82" i="34" s="1"/>
  <c r="AG79" i="12"/>
  <c r="K76" i="34" s="1"/>
  <c r="AG125" i="12"/>
  <c r="K122" i="34" s="1"/>
  <c r="AG114" i="12"/>
  <c r="K111" i="34" s="1"/>
  <c r="AG148" i="12"/>
  <c r="K145" i="34" s="1"/>
  <c r="AG156" i="12"/>
  <c r="K153" i="34" s="1"/>
  <c r="AG161" i="12"/>
  <c r="K158" i="34" s="1"/>
  <c r="AG175" i="12"/>
  <c r="K172" i="34" s="1"/>
  <c r="AG157" i="12"/>
  <c r="K154" i="34" s="1"/>
  <c r="AG110" i="12"/>
  <c r="K107" i="34" s="1"/>
  <c r="AG151" i="12"/>
  <c r="K148" i="34" s="1"/>
  <c r="AG30" i="12"/>
  <c r="K27" i="34" s="1"/>
  <c r="AG47" i="12"/>
  <c r="K44" i="34" s="1"/>
  <c r="AG102" i="12"/>
  <c r="K99" i="34" s="1"/>
  <c r="AG86" i="12"/>
  <c r="K83" i="34" s="1"/>
  <c r="AG149" i="12"/>
  <c r="K146" i="34" s="1"/>
  <c r="AG162" i="12"/>
  <c r="K159" i="34" s="1"/>
  <c r="AG173" i="12"/>
  <c r="K170" i="34" s="1"/>
  <c r="AG184" i="12"/>
  <c r="K181" i="34" s="1"/>
  <c r="AG178" i="12"/>
  <c r="K175" i="34" s="1"/>
  <c r="AG196" i="12"/>
  <c r="K193" i="34" s="1"/>
  <c r="AG31" i="12"/>
  <c r="K28" i="34" s="1"/>
  <c r="AG38" i="12"/>
  <c r="K35" i="34" s="1"/>
  <c r="AG51" i="12"/>
  <c r="K48" i="34" s="1"/>
  <c r="AG104" i="12"/>
  <c r="K101" i="34" s="1"/>
  <c r="AG159" i="12"/>
  <c r="K156" i="34" s="1"/>
  <c r="AG170" i="12"/>
  <c r="K167" i="34" s="1"/>
  <c r="AG185" i="12"/>
  <c r="K182" i="34" s="1"/>
  <c r="AG208" i="12"/>
  <c r="K205" i="34" s="1"/>
  <c r="AA6" i="12"/>
  <c r="AG22" i="12"/>
  <c r="K19" i="34" s="1"/>
  <c r="AG190" i="12"/>
  <c r="K187" i="34" s="1"/>
  <c r="AG206" i="12"/>
  <c r="K203" i="34" s="1"/>
  <c r="AG52" i="12"/>
  <c r="K49" i="34" s="1"/>
  <c r="AG23" i="12"/>
  <c r="K20" i="34" s="1"/>
  <c r="AG33" i="12"/>
  <c r="K30" i="34" s="1"/>
  <c r="AG35" i="12"/>
  <c r="K32" i="34" s="1"/>
  <c r="AG57" i="12"/>
  <c r="K54" i="34" s="1"/>
  <c r="AG71" i="12"/>
  <c r="K68" i="34" s="1"/>
  <c r="AG97" i="12"/>
  <c r="K94" i="34" s="1"/>
  <c r="AG99" i="12"/>
  <c r="K96" i="34" s="1"/>
  <c r="AG109" i="12"/>
  <c r="K106" i="34" s="1"/>
  <c r="AG118" i="12"/>
  <c r="K115" i="34" s="1"/>
  <c r="AG143" i="12"/>
  <c r="K140" i="34" s="1"/>
  <c r="AG191" i="12"/>
  <c r="K188" i="34" s="1"/>
  <c r="AG10" i="12"/>
  <c r="K7" i="34" s="1"/>
  <c r="Z6" i="12"/>
  <c r="AG64" i="12"/>
  <c r="K61" i="34" s="1"/>
  <c r="AG147" i="12"/>
  <c r="K144" i="34" s="1"/>
  <c r="AG12" i="12"/>
  <c r="K9" i="34" s="1"/>
  <c r="AG49" i="12"/>
  <c r="K46" i="34" s="1"/>
  <c r="AG40" i="12"/>
  <c r="K37" i="34" s="1"/>
  <c r="AG50" i="12"/>
  <c r="K47" i="34" s="1"/>
  <c r="AG74" i="12"/>
  <c r="K71" i="34" s="1"/>
  <c r="AG77" i="12"/>
  <c r="K74" i="34" s="1"/>
  <c r="AG80" i="12"/>
  <c r="K77" i="34" s="1"/>
  <c r="AG83" i="12"/>
  <c r="K80" i="34" s="1"/>
  <c r="AG124" i="12"/>
  <c r="K121" i="34" s="1"/>
  <c r="AG126" i="12"/>
  <c r="K123" i="34" s="1"/>
  <c r="AG129" i="12"/>
  <c r="K126" i="34" s="1"/>
  <c r="AG150" i="12"/>
  <c r="K147" i="34" s="1"/>
  <c r="AG163" i="12"/>
  <c r="K160" i="34" s="1"/>
  <c r="AD6" i="12"/>
  <c r="U6" i="12" s="1"/>
  <c r="AG87" i="12"/>
  <c r="K84" i="34" s="1"/>
  <c r="AG158" i="12"/>
  <c r="K155" i="34" s="1"/>
  <c r="AG168" i="12"/>
  <c r="K165" i="34" s="1"/>
  <c r="AG174" i="12"/>
  <c r="K171" i="34" s="1"/>
  <c r="AG186" i="12"/>
  <c r="K183" i="34" s="1"/>
  <c r="AG207" i="12"/>
  <c r="K204" i="34" s="1"/>
  <c r="AG7" i="12"/>
  <c r="K4" i="34" s="1"/>
  <c r="X6" i="12"/>
  <c r="AG25" i="12"/>
  <c r="K22" i="34" s="1"/>
  <c r="AG34" i="12"/>
  <c r="K31" i="34" s="1"/>
  <c r="AG59" i="12"/>
  <c r="K56" i="34" s="1"/>
  <c r="AG62" i="12"/>
  <c r="K59" i="34" s="1"/>
  <c r="AG107" i="12"/>
  <c r="K104" i="34" s="1"/>
  <c r="AG106" i="12"/>
  <c r="K103" i="34" s="1"/>
  <c r="AG98" i="12"/>
  <c r="K95" i="34" s="1"/>
  <c r="AG108" i="12"/>
  <c r="K105" i="34" s="1"/>
  <c r="AG130" i="12"/>
  <c r="K127" i="34" s="1"/>
  <c r="AG145" i="12"/>
  <c r="K142" i="34" s="1"/>
  <c r="AG153" i="12"/>
  <c r="K150" i="34" s="1"/>
  <c r="AG166" i="12"/>
  <c r="K163" i="34" s="1"/>
  <c r="AG188" i="12"/>
  <c r="K185" i="34" s="1"/>
  <c r="AG194" i="12"/>
  <c r="K191" i="34" s="1"/>
  <c r="AG195" i="12"/>
  <c r="K192" i="34" s="1"/>
  <c r="AG204" i="12"/>
  <c r="K201" i="34" s="1"/>
  <c r="AG94" i="12"/>
  <c r="K91" i="34" s="1"/>
  <c r="AG9" i="12"/>
  <c r="K6" i="34" s="1"/>
  <c r="AG32" i="12"/>
  <c r="K29" i="34" s="1"/>
  <c r="AG82" i="12"/>
  <c r="K79" i="34" s="1"/>
  <c r="AG103" i="12"/>
  <c r="K100" i="34" s="1"/>
  <c r="AG112" i="12"/>
  <c r="K109" i="34" s="1"/>
  <c r="AG122" i="12"/>
  <c r="K119" i="34" s="1"/>
  <c r="AG152" i="12"/>
  <c r="K149" i="34" s="1"/>
  <c r="AG172" i="12"/>
  <c r="K169" i="34" s="1"/>
  <c r="AG198" i="12"/>
  <c r="K195" i="34" s="1"/>
  <c r="K217" i="25"/>
  <c r="I217" i="21"/>
  <c r="G217" i="21"/>
  <c r="O217" i="21"/>
  <c r="Q217" i="21"/>
  <c r="J217" i="21"/>
  <c r="AG203" i="12"/>
  <c r="K200" i="34" s="1"/>
  <c r="AG200" i="12"/>
  <c r="K197" i="34" s="1"/>
  <c r="AG199" i="12"/>
  <c r="K196" i="34" s="1"/>
  <c r="AG202" i="12"/>
  <c r="K199" i="34" s="1"/>
  <c r="AG201" i="12"/>
  <c r="K198" i="34" s="1"/>
  <c r="AG180" i="12"/>
  <c r="K177" i="34" s="1"/>
  <c r="T169" i="12"/>
  <c r="AG171" i="12"/>
  <c r="K168" i="34" s="1"/>
  <c r="AG167" i="12"/>
  <c r="K164" i="34" s="1"/>
  <c r="AG137" i="12"/>
  <c r="K134" i="34" s="1"/>
  <c r="AG141" i="12"/>
  <c r="K138" i="34" s="1"/>
  <c r="AG142" i="12"/>
  <c r="K139" i="34" s="1"/>
  <c r="AG135" i="12"/>
  <c r="K132" i="34" s="1"/>
  <c r="AG133" i="12"/>
  <c r="K130" i="34" s="1"/>
  <c r="AG138" i="12"/>
  <c r="K135" i="34" s="1"/>
  <c r="AG132" i="12"/>
  <c r="K129" i="34" s="1"/>
  <c r="AG139" i="12"/>
  <c r="K136" i="34" s="1"/>
  <c r="U125" i="12"/>
  <c r="AG120" i="12"/>
  <c r="K117" i="34" s="1"/>
  <c r="AG116" i="12"/>
  <c r="K113" i="34" s="1"/>
  <c r="AG117" i="12"/>
  <c r="K114" i="34" s="1"/>
  <c r="U117" i="12"/>
  <c r="AG96" i="12"/>
  <c r="K93" i="34" s="1"/>
  <c r="AG93" i="12"/>
  <c r="K90" i="34" s="1"/>
  <c r="AG88" i="12"/>
  <c r="K85" i="34" s="1"/>
  <c r="AG89" i="12"/>
  <c r="K86" i="34" s="1"/>
  <c r="AG65" i="12"/>
  <c r="K62" i="34" s="1"/>
  <c r="AG66" i="12"/>
  <c r="K63" i="34" s="1"/>
  <c r="AG67" i="12"/>
  <c r="K64" i="34" s="1"/>
  <c r="AG70" i="12"/>
  <c r="K67" i="34" s="1"/>
  <c r="U73" i="12"/>
  <c r="AG75" i="12"/>
  <c r="K72" i="34" s="1"/>
  <c r="AG72" i="12"/>
  <c r="K69" i="34" s="1"/>
  <c r="AG76" i="12"/>
  <c r="K73" i="34" s="1"/>
  <c r="AG41" i="12"/>
  <c r="K38" i="34" s="1"/>
  <c r="AG39" i="12"/>
  <c r="K36" i="34" s="1"/>
  <c r="AG45" i="12"/>
  <c r="K42" i="34" s="1"/>
  <c r="AG46" i="12"/>
  <c r="K43" i="34" s="1"/>
  <c r="U55" i="12"/>
  <c r="AG42" i="12"/>
  <c r="K39" i="34" s="1"/>
  <c r="AG54" i="12"/>
  <c r="K51" i="34" s="1"/>
  <c r="AG56" i="12"/>
  <c r="K53" i="34" s="1"/>
  <c r="AG58" i="12"/>
  <c r="K55" i="34" s="1"/>
  <c r="AG37" i="12"/>
  <c r="K34" i="34" s="1"/>
  <c r="AG43" i="12"/>
  <c r="K40" i="34" s="1"/>
  <c r="AG19" i="12"/>
  <c r="K16" i="34" s="1"/>
  <c r="U15" i="12"/>
  <c r="AG13" i="12"/>
  <c r="K10" i="34" s="1"/>
  <c r="AG18" i="12"/>
  <c r="K15" i="34" s="1"/>
  <c r="AG14" i="12"/>
  <c r="K11" i="34" s="1"/>
  <c r="AG16" i="12"/>
  <c r="K13" i="34" s="1"/>
  <c r="AG15" i="12"/>
  <c r="K12" i="34" s="1"/>
  <c r="U12" i="12"/>
  <c r="M216" i="7"/>
  <c r="K216" i="7"/>
  <c r="Q216" i="7"/>
  <c r="Q217" i="23"/>
  <c r="J217" i="5"/>
  <c r="Q217" i="5"/>
  <c r="C216" i="7"/>
  <c r="J216" i="7"/>
  <c r="I216" i="7"/>
  <c r="P216" i="7"/>
  <c r="H216" i="7"/>
  <c r="O216" i="7"/>
  <c r="G216" i="7"/>
  <c r="N216" i="7"/>
  <c r="F216" i="7"/>
  <c r="E216" i="7"/>
  <c r="L216" i="7"/>
  <c r="D216" i="7"/>
  <c r="L217" i="29"/>
  <c r="E217" i="29"/>
  <c r="M217" i="29"/>
  <c r="F217" i="29"/>
  <c r="N217" i="29"/>
  <c r="G217" i="29"/>
  <c r="O217" i="29"/>
  <c r="H217" i="29"/>
  <c r="P217" i="29"/>
  <c r="I217" i="29"/>
  <c r="Q217" i="29"/>
  <c r="J217" i="29"/>
  <c r="C217" i="29"/>
  <c r="K217" i="29"/>
  <c r="D217" i="29"/>
  <c r="D217" i="25"/>
  <c r="L217" i="25"/>
  <c r="E217" i="25"/>
  <c r="M217" i="25"/>
  <c r="F217" i="25"/>
  <c r="N217" i="25"/>
  <c r="G217" i="25"/>
  <c r="O217" i="25"/>
  <c r="H217" i="25"/>
  <c r="P217" i="25"/>
  <c r="I217" i="25"/>
  <c r="Q217" i="25"/>
  <c r="J217" i="25"/>
  <c r="C217" i="25"/>
  <c r="S211" i="12"/>
  <c r="S210" i="12"/>
  <c r="S216" i="12"/>
  <c r="T61" i="12"/>
  <c r="U143" i="12"/>
  <c r="T175" i="12"/>
  <c r="T200" i="12"/>
  <c r="T45" i="12"/>
  <c r="T7" i="12"/>
  <c r="T23" i="12"/>
  <c r="T39" i="12"/>
  <c r="T55" i="12"/>
  <c r="U65" i="12"/>
  <c r="N217" i="12"/>
  <c r="U126" i="12"/>
  <c r="U137" i="12"/>
  <c r="U185" i="12"/>
  <c r="T13" i="12"/>
  <c r="T29" i="12"/>
  <c r="T17" i="12"/>
  <c r="T33" i="12"/>
  <c r="T49" i="12"/>
  <c r="T120" i="12"/>
  <c r="U147" i="12"/>
  <c r="T179" i="12"/>
  <c r="T11" i="12"/>
  <c r="T27" i="12"/>
  <c r="T43" i="12"/>
  <c r="T59" i="12"/>
  <c r="U109" i="12"/>
  <c r="U141" i="12"/>
  <c r="T162" i="12"/>
  <c r="T173" i="12"/>
  <c r="T198" i="12"/>
  <c r="T21" i="12"/>
  <c r="T37" i="12"/>
  <c r="U63" i="12"/>
  <c r="U124" i="12"/>
  <c r="U135" i="12"/>
  <c r="U151" i="12"/>
  <c r="U183" i="12"/>
  <c r="T205" i="12"/>
  <c r="T15" i="12"/>
  <c r="T31" i="12"/>
  <c r="T47" i="12"/>
  <c r="U145" i="12"/>
  <c r="T177" i="12"/>
  <c r="T202" i="12"/>
  <c r="T9" i="12"/>
  <c r="T25" i="12"/>
  <c r="T41" i="12"/>
  <c r="T57" i="12"/>
  <c r="U67" i="12"/>
  <c r="T107" i="12"/>
  <c r="U139" i="12"/>
  <c r="U160" i="12"/>
  <c r="U171" i="12"/>
  <c r="U187" i="12"/>
  <c r="G217" i="12"/>
  <c r="T19" i="12"/>
  <c r="T35" i="12"/>
  <c r="T51" i="12"/>
  <c r="T122" i="12"/>
  <c r="U149" i="12"/>
  <c r="T70" i="12"/>
  <c r="T72" i="12"/>
  <c r="T103" i="12"/>
  <c r="T105" i="12"/>
  <c r="T118" i="12"/>
  <c r="T133" i="12"/>
  <c r="T158" i="12"/>
  <c r="U169" i="12"/>
  <c r="U192" i="12"/>
  <c r="T195" i="12"/>
  <c r="U208" i="12"/>
  <c r="M217" i="12"/>
  <c r="E217" i="12"/>
  <c r="T75" i="12"/>
  <c r="T77" i="12"/>
  <c r="T79" i="12"/>
  <c r="T81" i="12"/>
  <c r="T83" i="12"/>
  <c r="T85" i="12"/>
  <c r="T87" i="12"/>
  <c r="T89" i="12"/>
  <c r="T91" i="12"/>
  <c r="T93" i="12"/>
  <c r="T95" i="12"/>
  <c r="T97" i="12"/>
  <c r="T99" i="12"/>
  <c r="T101" i="12"/>
  <c r="T110" i="12"/>
  <c r="T112" i="12"/>
  <c r="T114" i="12"/>
  <c r="T116" i="12"/>
  <c r="T127" i="12"/>
  <c r="T129" i="12"/>
  <c r="T131" i="12"/>
  <c r="T154" i="12"/>
  <c r="T156" i="12"/>
  <c r="U165" i="12"/>
  <c r="T167" i="12"/>
  <c r="U188" i="12"/>
  <c r="T190" i="12"/>
  <c r="L217" i="12"/>
  <c r="D217" i="12"/>
  <c r="T62" i="12"/>
  <c r="T64" i="12"/>
  <c r="T66" i="12"/>
  <c r="T68" i="12"/>
  <c r="T108" i="12"/>
  <c r="T123" i="12"/>
  <c r="T125" i="12"/>
  <c r="T136" i="12"/>
  <c r="T138" i="12"/>
  <c r="T140" i="12"/>
  <c r="T142" i="12"/>
  <c r="T144" i="12"/>
  <c r="T146" i="12"/>
  <c r="T148" i="12"/>
  <c r="T150" i="12"/>
  <c r="T152" i="12"/>
  <c r="T182" i="12"/>
  <c r="T184" i="12"/>
  <c r="T186" i="12"/>
  <c r="T193" i="12"/>
  <c r="U203" i="12"/>
  <c r="U206" i="12"/>
  <c r="K217" i="12"/>
  <c r="C217" i="12"/>
  <c r="T8" i="12"/>
  <c r="T10" i="12"/>
  <c r="T12" i="12"/>
  <c r="T14" i="12"/>
  <c r="T16" i="12"/>
  <c r="T18" i="12"/>
  <c r="T20" i="12"/>
  <c r="T22" i="12"/>
  <c r="T24" i="12"/>
  <c r="T26" i="12"/>
  <c r="T28" i="12"/>
  <c r="T30" i="12"/>
  <c r="T32" i="12"/>
  <c r="T34" i="12"/>
  <c r="T36" i="12"/>
  <c r="T38" i="12"/>
  <c r="T40" i="12"/>
  <c r="T42" i="12"/>
  <c r="T44" i="12"/>
  <c r="T46" i="12"/>
  <c r="T48" i="12"/>
  <c r="T50" i="12"/>
  <c r="T52" i="12"/>
  <c r="T54" i="12"/>
  <c r="T56" i="12"/>
  <c r="T58" i="12"/>
  <c r="T60" i="12"/>
  <c r="T73" i="12"/>
  <c r="T119" i="12"/>
  <c r="T121" i="12"/>
  <c r="U134" i="12"/>
  <c r="T161" i="12"/>
  <c r="T163" i="12"/>
  <c r="T172" i="12"/>
  <c r="T174" i="12"/>
  <c r="T176" i="12"/>
  <c r="T178" i="12"/>
  <c r="T180" i="12"/>
  <c r="U196" i="12"/>
  <c r="T199" i="12"/>
  <c r="T201" i="12"/>
  <c r="B217" i="12"/>
  <c r="J217" i="12"/>
  <c r="F217" i="12"/>
  <c r="T71" i="12"/>
  <c r="T104" i="12"/>
  <c r="T106" i="12"/>
  <c r="T117" i="12"/>
  <c r="T132" i="12"/>
  <c r="U157" i="12"/>
  <c r="T159" i="12"/>
  <c r="T170" i="12"/>
  <c r="U204" i="12"/>
  <c r="Q217" i="12"/>
  <c r="I217" i="12"/>
  <c r="T76" i="12"/>
  <c r="T78" i="12"/>
  <c r="T80" i="12"/>
  <c r="T82" i="12"/>
  <c r="T84" i="12"/>
  <c r="T86" i="12"/>
  <c r="T88" i="12"/>
  <c r="T90" i="12"/>
  <c r="T92" i="12"/>
  <c r="T94" i="12"/>
  <c r="T96" i="12"/>
  <c r="T98" i="12"/>
  <c r="T100" i="12"/>
  <c r="T102" i="12"/>
  <c r="T111" i="12"/>
  <c r="T113" i="12"/>
  <c r="T115" i="12"/>
  <c r="T128" i="12"/>
  <c r="T130" i="12"/>
  <c r="U153" i="12"/>
  <c r="T155" i="12"/>
  <c r="T166" i="12"/>
  <c r="T168" i="12"/>
  <c r="T189" i="12"/>
  <c r="T191" i="12"/>
  <c r="U194" i="12"/>
  <c r="T207" i="12"/>
  <c r="P217" i="12"/>
  <c r="H217" i="12"/>
  <c r="T74" i="12"/>
  <c r="U164" i="12"/>
  <c r="O217" i="12"/>
  <c r="C217" i="23"/>
  <c r="K217" i="23"/>
  <c r="J217" i="23"/>
  <c r="D217" i="23"/>
  <c r="L217" i="23"/>
  <c r="E217" i="23"/>
  <c r="M217" i="23"/>
  <c r="F217" i="23"/>
  <c r="N217" i="23"/>
  <c r="G217" i="23"/>
  <c r="O217" i="23"/>
  <c r="H217" i="23"/>
  <c r="P217" i="23"/>
  <c r="I217" i="23"/>
  <c r="C217" i="21"/>
  <c r="K217" i="21"/>
  <c r="D217" i="21"/>
  <c r="L217" i="21"/>
  <c r="E217" i="21"/>
  <c r="M217" i="21"/>
  <c r="F217" i="21"/>
  <c r="N217" i="21"/>
  <c r="H217" i="21"/>
  <c r="P217" i="21"/>
  <c r="T192" i="12"/>
  <c r="T194" i="12"/>
  <c r="T203" i="12"/>
  <c r="T204" i="12"/>
  <c r="T206" i="12"/>
  <c r="T208" i="12"/>
  <c r="C217" i="5"/>
  <c r="K217" i="5"/>
  <c r="D217" i="5"/>
  <c r="L217" i="5"/>
  <c r="E217" i="5"/>
  <c r="M217" i="5"/>
  <c r="F217" i="5"/>
  <c r="N217" i="5"/>
  <c r="G217" i="5"/>
  <c r="O217" i="5"/>
  <c r="H217" i="5"/>
  <c r="P217" i="5"/>
  <c r="T217" i="5" s="1"/>
  <c r="I217" i="5"/>
  <c r="S216" i="9"/>
  <c r="AG6" i="12" l="1"/>
  <c r="K3" i="34" s="1"/>
  <c r="T6" i="12"/>
  <c r="T216" i="7"/>
  <c r="S217" i="12"/>
  <c r="T49" i="14" l="1"/>
  <c r="U161" i="14"/>
  <c r="AE53" i="12" l="1"/>
  <c r="T217" i="14"/>
  <c r="AA208" i="7"/>
  <c r="AA207" i="7"/>
  <c r="AA206" i="7"/>
  <c r="AA205" i="7"/>
  <c r="AA204" i="7"/>
  <c r="AA203" i="7"/>
  <c r="AA202" i="7"/>
  <c r="AA201" i="7"/>
  <c r="AA200" i="7"/>
  <c r="AA199" i="7"/>
  <c r="AA198" i="7"/>
  <c r="AA196" i="7"/>
  <c r="AA195" i="7"/>
  <c r="AA194" i="7"/>
  <c r="AA193" i="7"/>
  <c r="AA192" i="7"/>
  <c r="AA191" i="7"/>
  <c r="AA190" i="7"/>
  <c r="AA189" i="7"/>
  <c r="AA188" i="7"/>
  <c r="AA187" i="7"/>
  <c r="AA186" i="7"/>
  <c r="AA185" i="7"/>
  <c r="AA184" i="7"/>
  <c r="AA183" i="7"/>
  <c r="AA182" i="7"/>
  <c r="AA181" i="7"/>
  <c r="AA180" i="7"/>
  <c r="AA179" i="7"/>
  <c r="AA178" i="7"/>
  <c r="AA177" i="7"/>
  <c r="AA176" i="7"/>
  <c r="AA175" i="7"/>
  <c r="AA174" i="7"/>
  <c r="AA173" i="7"/>
  <c r="AA172" i="7"/>
  <c r="AA171" i="7"/>
  <c r="AA170" i="7"/>
  <c r="AA169" i="7"/>
  <c r="AA168" i="7"/>
  <c r="AA167" i="7"/>
  <c r="AA166" i="7"/>
  <c r="AA165" i="7"/>
  <c r="AA164" i="7"/>
  <c r="AA163" i="7"/>
  <c r="AA162" i="7"/>
  <c r="AA161" i="7"/>
  <c r="AA160" i="7"/>
  <c r="AA159" i="7"/>
  <c r="AA158" i="7"/>
  <c r="AA157" i="7"/>
  <c r="AA156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AA106" i="7"/>
  <c r="AA105" i="7"/>
  <c r="AA104" i="7"/>
  <c r="AA103" i="7"/>
  <c r="AA102" i="7"/>
  <c r="AA101" i="7"/>
  <c r="AA100" i="7"/>
  <c r="AA99" i="7"/>
  <c r="AA98" i="7"/>
  <c r="AA97" i="7"/>
  <c r="AA96" i="7"/>
  <c r="AA95" i="7"/>
  <c r="AA94" i="7"/>
  <c r="AA93" i="7"/>
  <c r="AA92" i="7"/>
  <c r="AA91" i="7"/>
  <c r="AA90" i="7"/>
  <c r="AA89" i="7"/>
  <c r="AA88" i="7"/>
  <c r="AA87" i="7"/>
  <c r="AA86" i="7"/>
  <c r="AA85" i="7"/>
  <c r="AA84" i="7"/>
  <c r="AA83" i="7"/>
  <c r="AA82" i="7"/>
  <c r="AA81" i="7"/>
  <c r="AA80" i="7"/>
  <c r="AA79" i="7"/>
  <c r="AA78" i="7"/>
  <c r="AA77" i="7"/>
  <c r="AA76" i="7"/>
  <c r="AA75" i="7"/>
  <c r="AA74" i="7"/>
  <c r="AA73" i="7"/>
  <c r="AA72" i="7"/>
  <c r="AA71" i="7"/>
  <c r="AA70" i="7"/>
  <c r="AA69" i="7"/>
  <c r="AA67" i="7"/>
  <c r="AA66" i="7"/>
  <c r="AA65" i="7"/>
  <c r="AA64" i="7"/>
  <c r="AA63" i="7"/>
  <c r="AA62" i="7"/>
  <c r="AA60" i="7"/>
  <c r="AA59" i="7"/>
  <c r="AA58" i="7"/>
  <c r="AA57" i="7"/>
  <c r="AA56" i="7"/>
  <c r="AA55" i="7"/>
  <c r="AA54" i="7"/>
  <c r="AA53" i="7"/>
  <c r="AA52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Q216" i="5"/>
  <c r="Q218" i="1" l="1"/>
  <c r="Q219" i="9"/>
  <c r="Q217" i="7"/>
  <c r="Q219" i="5"/>
  <c r="Q217" i="1"/>
  <c r="Q219" i="1" s="1"/>
  <c r="I217" i="7"/>
  <c r="I217" i="1"/>
  <c r="C217" i="7"/>
  <c r="C217" i="1"/>
  <c r="K217" i="7"/>
  <c r="K217" i="1"/>
  <c r="D217" i="7"/>
  <c r="D217" i="1"/>
  <c r="L217" i="7"/>
  <c r="L217" i="1"/>
  <c r="E217" i="7"/>
  <c r="E217" i="1"/>
  <c r="M217" i="7"/>
  <c r="M217" i="1"/>
  <c r="F217" i="7"/>
  <c r="F217" i="1"/>
  <c r="N217" i="7"/>
  <c r="N217" i="1"/>
  <c r="J217" i="7"/>
  <c r="J217" i="1"/>
  <c r="G217" i="7"/>
  <c r="G217" i="1"/>
  <c r="O217" i="7"/>
  <c r="O217" i="1"/>
  <c r="B217" i="7"/>
  <c r="B217" i="1"/>
  <c r="B219" i="1" s="1"/>
  <c r="H217" i="7"/>
  <c r="H217" i="1"/>
  <c r="P217" i="7"/>
  <c r="P217" i="1"/>
  <c r="Z65" i="36"/>
  <c r="Z130" i="36"/>
  <c r="Z165" i="36"/>
  <c r="Z177" i="36"/>
  <c r="Z188" i="36"/>
  <c r="Q65" i="36"/>
  <c r="Q130" i="36"/>
  <c r="Q165" i="36"/>
  <c r="Q177" i="36"/>
  <c r="Q188" i="36"/>
  <c r="J120" i="34" l="1"/>
  <c r="Q119" i="36" s="1"/>
  <c r="AI69" i="9"/>
  <c r="AI123" i="9"/>
  <c r="AI134" i="9"/>
  <c r="AI169" i="9"/>
  <c r="AI181" i="9"/>
  <c r="AI192" i="9"/>
  <c r="X7" i="9"/>
  <c r="Y7" i="9"/>
  <c r="Z7" i="9"/>
  <c r="AA7" i="9"/>
  <c r="AB7" i="9"/>
  <c r="AC7" i="9"/>
  <c r="AD7" i="9"/>
  <c r="AE7" i="9"/>
  <c r="X8" i="9"/>
  <c r="Y8" i="9"/>
  <c r="Z8" i="9"/>
  <c r="AA8" i="9"/>
  <c r="AB8" i="9"/>
  <c r="AC8" i="9"/>
  <c r="AD8" i="9"/>
  <c r="AE8" i="9"/>
  <c r="U5" i="34" s="1"/>
  <c r="Z4" i="36" s="1"/>
  <c r="X9" i="9"/>
  <c r="Y9" i="9"/>
  <c r="Z9" i="9"/>
  <c r="AA9" i="9"/>
  <c r="AB9" i="9"/>
  <c r="AC9" i="9"/>
  <c r="AD9" i="9"/>
  <c r="AE9" i="9"/>
  <c r="U6" i="34" s="1"/>
  <c r="Z5" i="36" s="1"/>
  <c r="X10" i="9"/>
  <c r="Y10" i="9"/>
  <c r="Z10" i="9"/>
  <c r="AA10" i="9"/>
  <c r="AB10" i="9"/>
  <c r="AC10" i="9"/>
  <c r="AD10" i="9"/>
  <c r="AE10" i="9"/>
  <c r="X11" i="9"/>
  <c r="Y11" i="9"/>
  <c r="Z11" i="9"/>
  <c r="AA11" i="9"/>
  <c r="AB11" i="9"/>
  <c r="AC11" i="9"/>
  <c r="AD11" i="9"/>
  <c r="AE11" i="9"/>
  <c r="X12" i="9"/>
  <c r="Y12" i="9"/>
  <c r="Z12" i="9"/>
  <c r="AA12" i="9"/>
  <c r="AB12" i="9"/>
  <c r="AC12" i="9"/>
  <c r="AD12" i="9"/>
  <c r="AE12" i="9"/>
  <c r="X13" i="9"/>
  <c r="Y13" i="9"/>
  <c r="Z13" i="9"/>
  <c r="AA13" i="9"/>
  <c r="AB13" i="9"/>
  <c r="AC13" i="9"/>
  <c r="AD13" i="9"/>
  <c r="AE13" i="9"/>
  <c r="X14" i="9"/>
  <c r="Y14" i="9"/>
  <c r="Z14" i="9"/>
  <c r="AA14" i="9"/>
  <c r="AB14" i="9"/>
  <c r="AC14" i="9"/>
  <c r="AD14" i="9"/>
  <c r="AE14" i="9"/>
  <c r="X15" i="9"/>
  <c r="Y15" i="9"/>
  <c r="Z15" i="9"/>
  <c r="AA15" i="9"/>
  <c r="AB15" i="9"/>
  <c r="AC15" i="9"/>
  <c r="AD15" i="9"/>
  <c r="AE15" i="9"/>
  <c r="X16" i="9"/>
  <c r="Y16" i="9"/>
  <c r="Z16" i="9"/>
  <c r="AA16" i="9"/>
  <c r="AB16" i="9"/>
  <c r="AC16" i="9"/>
  <c r="AD16" i="9"/>
  <c r="AE16" i="9"/>
  <c r="X17" i="9"/>
  <c r="Y17" i="9"/>
  <c r="Z17" i="9"/>
  <c r="AA17" i="9"/>
  <c r="AB17" i="9"/>
  <c r="AC17" i="9"/>
  <c r="AD17" i="9"/>
  <c r="AE17" i="9"/>
  <c r="U14" i="34" s="1"/>
  <c r="Z13" i="36" s="1"/>
  <c r="X18" i="9"/>
  <c r="Y18" i="9"/>
  <c r="Z18" i="9"/>
  <c r="AA18" i="9"/>
  <c r="AB18" i="9"/>
  <c r="AC18" i="9"/>
  <c r="AD18" i="9"/>
  <c r="AE18" i="9"/>
  <c r="X19" i="9"/>
  <c r="Y19" i="9"/>
  <c r="Z19" i="9"/>
  <c r="AA19" i="9"/>
  <c r="AB19" i="9"/>
  <c r="AC19" i="9"/>
  <c r="AD19" i="9"/>
  <c r="AE19" i="9"/>
  <c r="X20" i="9"/>
  <c r="Y20" i="9"/>
  <c r="Z20" i="9"/>
  <c r="AA20" i="9"/>
  <c r="AB20" i="9"/>
  <c r="AC20" i="9"/>
  <c r="AD20" i="9"/>
  <c r="AE20" i="9"/>
  <c r="X21" i="9"/>
  <c r="Y21" i="9"/>
  <c r="Z21" i="9"/>
  <c r="AA21" i="9"/>
  <c r="AB21" i="9"/>
  <c r="AC21" i="9"/>
  <c r="AD21" i="9"/>
  <c r="AE21" i="9"/>
  <c r="X22" i="9"/>
  <c r="Y22" i="9"/>
  <c r="Z22" i="9"/>
  <c r="AA22" i="9"/>
  <c r="AB22" i="9"/>
  <c r="AC22" i="9"/>
  <c r="AD22" i="9"/>
  <c r="AE22" i="9"/>
  <c r="X23" i="9"/>
  <c r="Y23" i="9"/>
  <c r="Z23" i="9"/>
  <c r="AA23" i="9"/>
  <c r="AB23" i="9"/>
  <c r="AC23" i="9"/>
  <c r="AD23" i="9"/>
  <c r="AE23" i="9"/>
  <c r="X24" i="9"/>
  <c r="Y24" i="9"/>
  <c r="Z24" i="9"/>
  <c r="AA24" i="9"/>
  <c r="AB24" i="9"/>
  <c r="AC24" i="9"/>
  <c r="AD24" i="9"/>
  <c r="AE24" i="9"/>
  <c r="X25" i="9"/>
  <c r="Y25" i="9"/>
  <c r="Z25" i="9"/>
  <c r="AA25" i="9"/>
  <c r="AB25" i="9"/>
  <c r="AC25" i="9"/>
  <c r="AD25" i="9"/>
  <c r="AE25" i="9"/>
  <c r="U22" i="34" s="1"/>
  <c r="Z21" i="36" s="1"/>
  <c r="X26" i="9"/>
  <c r="Y26" i="9"/>
  <c r="Z26" i="9"/>
  <c r="AA26" i="9"/>
  <c r="AB26" i="9"/>
  <c r="AC26" i="9"/>
  <c r="AD26" i="9"/>
  <c r="AE26" i="9"/>
  <c r="U23" i="34" s="1"/>
  <c r="Z22" i="36" s="1"/>
  <c r="X27" i="9"/>
  <c r="Y27" i="9"/>
  <c r="Z27" i="9"/>
  <c r="AA27" i="9"/>
  <c r="AB27" i="9"/>
  <c r="AC27" i="9"/>
  <c r="AD27" i="9"/>
  <c r="AE27" i="9"/>
  <c r="U24" i="34" s="1"/>
  <c r="Z23" i="36" s="1"/>
  <c r="X28" i="9"/>
  <c r="Y28" i="9"/>
  <c r="Z28" i="9"/>
  <c r="AA28" i="9"/>
  <c r="AB28" i="9"/>
  <c r="AC28" i="9"/>
  <c r="AD28" i="9"/>
  <c r="AE28" i="9"/>
  <c r="U25" i="34" s="1"/>
  <c r="Z24" i="36" s="1"/>
  <c r="X29" i="9"/>
  <c r="Y29" i="9"/>
  <c r="Z29" i="9"/>
  <c r="AA29" i="9"/>
  <c r="AB29" i="9"/>
  <c r="AC29" i="9"/>
  <c r="AD29" i="9"/>
  <c r="AE29" i="9"/>
  <c r="X30" i="9"/>
  <c r="Y30" i="9"/>
  <c r="Z30" i="9"/>
  <c r="AA30" i="9"/>
  <c r="AB30" i="9"/>
  <c r="AC30" i="9"/>
  <c r="AD30" i="9"/>
  <c r="AE30" i="9"/>
  <c r="X31" i="9"/>
  <c r="Y31" i="9"/>
  <c r="Z31" i="9"/>
  <c r="AA31" i="9"/>
  <c r="AB31" i="9"/>
  <c r="AC31" i="9"/>
  <c r="AD31" i="9"/>
  <c r="AE31" i="9"/>
  <c r="X32" i="9"/>
  <c r="Y32" i="9"/>
  <c r="Z32" i="9"/>
  <c r="AA32" i="9"/>
  <c r="AB32" i="9"/>
  <c r="AC32" i="9"/>
  <c r="AD32" i="9"/>
  <c r="AE32" i="9"/>
  <c r="X33" i="9"/>
  <c r="Y33" i="9"/>
  <c r="Z33" i="9"/>
  <c r="AA33" i="9"/>
  <c r="AB33" i="9"/>
  <c r="AC33" i="9"/>
  <c r="AD33" i="9"/>
  <c r="AE33" i="9"/>
  <c r="U30" i="34" s="1"/>
  <c r="Z29" i="36" s="1"/>
  <c r="X34" i="9"/>
  <c r="Y34" i="9"/>
  <c r="Z34" i="9"/>
  <c r="AA34" i="9"/>
  <c r="AB34" i="9"/>
  <c r="AC34" i="9"/>
  <c r="AD34" i="9"/>
  <c r="AE34" i="9"/>
  <c r="X35" i="9"/>
  <c r="Y35" i="9"/>
  <c r="Z35" i="9"/>
  <c r="AA35" i="9"/>
  <c r="AB35" i="9"/>
  <c r="AC35" i="9"/>
  <c r="AD35" i="9"/>
  <c r="AE35" i="9"/>
  <c r="U32" i="34" s="1"/>
  <c r="Z31" i="36" s="1"/>
  <c r="X36" i="9"/>
  <c r="Y36" i="9"/>
  <c r="Z36" i="9"/>
  <c r="AA36" i="9"/>
  <c r="AB36" i="9"/>
  <c r="AC36" i="9"/>
  <c r="AD36" i="9"/>
  <c r="AE36" i="9"/>
  <c r="U33" i="34" s="1"/>
  <c r="Z32" i="36" s="1"/>
  <c r="X37" i="9"/>
  <c r="Y37" i="9"/>
  <c r="Z37" i="9"/>
  <c r="AA37" i="9"/>
  <c r="AB37" i="9"/>
  <c r="AC37" i="9"/>
  <c r="AD37" i="9"/>
  <c r="AE37" i="9"/>
  <c r="X38" i="9"/>
  <c r="Y38" i="9"/>
  <c r="Z38" i="9"/>
  <c r="AA38" i="9"/>
  <c r="AB38" i="9"/>
  <c r="AC38" i="9"/>
  <c r="AD38" i="9"/>
  <c r="AE38" i="9"/>
  <c r="X39" i="9"/>
  <c r="Y39" i="9"/>
  <c r="Z39" i="9"/>
  <c r="AA39" i="9"/>
  <c r="AB39" i="9"/>
  <c r="AC39" i="9"/>
  <c r="AD39" i="9"/>
  <c r="AE39" i="9"/>
  <c r="U36" i="34" s="1"/>
  <c r="Z35" i="36" s="1"/>
  <c r="X40" i="9"/>
  <c r="Y40" i="9"/>
  <c r="Z40" i="9"/>
  <c r="AA40" i="9"/>
  <c r="AB40" i="9"/>
  <c r="AC40" i="9"/>
  <c r="AD40" i="9"/>
  <c r="AE40" i="9"/>
  <c r="U37" i="34" s="1"/>
  <c r="Z36" i="36" s="1"/>
  <c r="X41" i="9"/>
  <c r="Y41" i="9"/>
  <c r="Z41" i="9"/>
  <c r="AA41" i="9"/>
  <c r="AB41" i="9"/>
  <c r="AC41" i="9"/>
  <c r="AD41" i="9"/>
  <c r="AE41" i="9"/>
  <c r="X42" i="9"/>
  <c r="Y42" i="9"/>
  <c r="Z42" i="9"/>
  <c r="AA42" i="9"/>
  <c r="AB42" i="9"/>
  <c r="AC42" i="9"/>
  <c r="AD42" i="9"/>
  <c r="AE42" i="9"/>
  <c r="X43" i="9"/>
  <c r="Y43" i="9"/>
  <c r="Z43" i="9"/>
  <c r="AA43" i="9"/>
  <c r="AB43" i="9"/>
  <c r="AC43" i="9"/>
  <c r="AD43" i="9"/>
  <c r="AE43" i="9"/>
  <c r="X44" i="9"/>
  <c r="Y44" i="9"/>
  <c r="Z44" i="9"/>
  <c r="AA44" i="9"/>
  <c r="AB44" i="9"/>
  <c r="AC44" i="9"/>
  <c r="AD44" i="9"/>
  <c r="AE44" i="9"/>
  <c r="X45" i="9"/>
  <c r="Y45" i="9"/>
  <c r="Z45" i="9"/>
  <c r="AA45" i="9"/>
  <c r="AB45" i="9"/>
  <c r="AC45" i="9"/>
  <c r="AD45" i="9"/>
  <c r="AE45" i="9"/>
  <c r="X46" i="9"/>
  <c r="Y46" i="9"/>
  <c r="Z46" i="9"/>
  <c r="AA46" i="9"/>
  <c r="AB46" i="9"/>
  <c r="AC46" i="9"/>
  <c r="AD46" i="9"/>
  <c r="AE46" i="9"/>
  <c r="X47" i="9"/>
  <c r="Y47" i="9"/>
  <c r="Z47" i="9"/>
  <c r="AA47" i="9"/>
  <c r="AB47" i="9"/>
  <c r="AC47" i="9"/>
  <c r="AD47" i="9"/>
  <c r="AE47" i="9"/>
  <c r="X48" i="9"/>
  <c r="Y48" i="9"/>
  <c r="Z48" i="9"/>
  <c r="AA48" i="9"/>
  <c r="AB48" i="9"/>
  <c r="AC48" i="9"/>
  <c r="AD48" i="9"/>
  <c r="AE48" i="9"/>
  <c r="U45" i="34" s="1"/>
  <c r="Z44" i="36" s="1"/>
  <c r="X49" i="9"/>
  <c r="Y49" i="9"/>
  <c r="Z49" i="9"/>
  <c r="AA49" i="9"/>
  <c r="AB49" i="9"/>
  <c r="AC49" i="9"/>
  <c r="AD49" i="9"/>
  <c r="AE49" i="9"/>
  <c r="U46" i="34" s="1"/>
  <c r="Z45" i="36" s="1"/>
  <c r="X50" i="9"/>
  <c r="Y50" i="9"/>
  <c r="Z50" i="9"/>
  <c r="AA50" i="9"/>
  <c r="AB50" i="9"/>
  <c r="AC50" i="9"/>
  <c r="AD50" i="9"/>
  <c r="AE50" i="9"/>
  <c r="X51" i="9"/>
  <c r="Y51" i="9"/>
  <c r="Z51" i="9"/>
  <c r="AA51" i="9"/>
  <c r="AB51" i="9"/>
  <c r="AC51" i="9"/>
  <c r="AD51" i="9"/>
  <c r="AE51" i="9"/>
  <c r="U48" i="34" s="1"/>
  <c r="Z47" i="36" s="1"/>
  <c r="X52" i="9"/>
  <c r="Y52" i="9"/>
  <c r="Z52" i="9"/>
  <c r="AA52" i="9"/>
  <c r="AB52" i="9"/>
  <c r="AC52" i="9"/>
  <c r="AD52" i="9"/>
  <c r="AE52" i="9"/>
  <c r="AE53" i="9"/>
  <c r="X54" i="9"/>
  <c r="Y54" i="9"/>
  <c r="Z54" i="9"/>
  <c r="AA54" i="9"/>
  <c r="AB54" i="9"/>
  <c r="AC54" i="9"/>
  <c r="AD54" i="9"/>
  <c r="AE54" i="9"/>
  <c r="U51" i="34" s="1"/>
  <c r="Z50" i="36" s="1"/>
  <c r="X55" i="9"/>
  <c r="Y55" i="9"/>
  <c r="Z55" i="9"/>
  <c r="AA55" i="9"/>
  <c r="AB55" i="9"/>
  <c r="AC55" i="9"/>
  <c r="AD55" i="9"/>
  <c r="AE55" i="9"/>
  <c r="X56" i="9"/>
  <c r="Y56" i="9"/>
  <c r="Z56" i="9"/>
  <c r="AA56" i="9"/>
  <c r="AB56" i="9"/>
  <c r="AC56" i="9"/>
  <c r="AD56" i="9"/>
  <c r="AE56" i="9"/>
  <c r="X57" i="9"/>
  <c r="Y57" i="9"/>
  <c r="Z57" i="9"/>
  <c r="AA57" i="9"/>
  <c r="AB57" i="9"/>
  <c r="AC57" i="9"/>
  <c r="AD57" i="9"/>
  <c r="AE57" i="9"/>
  <c r="X58" i="9"/>
  <c r="Y58" i="9"/>
  <c r="Z58" i="9"/>
  <c r="AA58" i="9"/>
  <c r="AB58" i="9"/>
  <c r="AC58" i="9"/>
  <c r="AD58" i="9"/>
  <c r="AE58" i="9"/>
  <c r="U55" i="34" s="1"/>
  <c r="Z54" i="36" s="1"/>
  <c r="X59" i="9"/>
  <c r="Y59" i="9"/>
  <c r="Z59" i="9"/>
  <c r="AA59" i="9"/>
  <c r="AB59" i="9"/>
  <c r="AC59" i="9"/>
  <c r="AD59" i="9"/>
  <c r="AE59" i="9"/>
  <c r="X60" i="9"/>
  <c r="Y60" i="9"/>
  <c r="Z60" i="9"/>
  <c r="AA60" i="9"/>
  <c r="AB60" i="9"/>
  <c r="AC60" i="9"/>
  <c r="AD60" i="9"/>
  <c r="AE60" i="9"/>
  <c r="U57" i="34" s="1"/>
  <c r="Z56" i="36" s="1"/>
  <c r="X61" i="9"/>
  <c r="Y61" i="9"/>
  <c r="Z61" i="9"/>
  <c r="AA61" i="9"/>
  <c r="AB61" i="9"/>
  <c r="AC61" i="9"/>
  <c r="AD61" i="9"/>
  <c r="AE61" i="9"/>
  <c r="X62" i="9"/>
  <c r="Y62" i="9"/>
  <c r="Z62" i="9"/>
  <c r="AA62" i="9"/>
  <c r="AB62" i="9"/>
  <c r="AC62" i="9"/>
  <c r="AD62" i="9"/>
  <c r="AE62" i="9"/>
  <c r="X63" i="9"/>
  <c r="Y63" i="9"/>
  <c r="Z63" i="9"/>
  <c r="AA63" i="9"/>
  <c r="AB63" i="9"/>
  <c r="AC63" i="9"/>
  <c r="AD63" i="9"/>
  <c r="AE63" i="9"/>
  <c r="X64" i="9"/>
  <c r="Y64" i="9"/>
  <c r="Z64" i="9"/>
  <c r="AA64" i="9"/>
  <c r="AB64" i="9"/>
  <c r="AC64" i="9"/>
  <c r="AD64" i="9"/>
  <c r="AE64" i="9"/>
  <c r="X65" i="9"/>
  <c r="Y65" i="9"/>
  <c r="Z65" i="9"/>
  <c r="AA65" i="9"/>
  <c r="AB65" i="9"/>
  <c r="AC65" i="9"/>
  <c r="AD65" i="9"/>
  <c r="AE65" i="9"/>
  <c r="X66" i="9"/>
  <c r="Y66" i="9"/>
  <c r="Z66" i="9"/>
  <c r="AA66" i="9"/>
  <c r="AB66" i="9"/>
  <c r="AC66" i="9"/>
  <c r="AD66" i="9"/>
  <c r="AE66" i="9"/>
  <c r="X67" i="9"/>
  <c r="Y67" i="9"/>
  <c r="Z67" i="9"/>
  <c r="AA67" i="9"/>
  <c r="AB67" i="9"/>
  <c r="AC67" i="9"/>
  <c r="AD67" i="9"/>
  <c r="AE67" i="9"/>
  <c r="X68" i="9"/>
  <c r="Y68" i="9"/>
  <c r="Z68" i="9"/>
  <c r="AA68" i="9"/>
  <c r="AB68" i="9"/>
  <c r="AC68" i="9"/>
  <c r="AD68" i="9"/>
  <c r="AE68" i="9"/>
  <c r="U65" i="34" s="1"/>
  <c r="Z64" i="36" s="1"/>
  <c r="X69" i="9"/>
  <c r="Y69" i="9"/>
  <c r="Z69" i="9"/>
  <c r="AA69" i="9"/>
  <c r="AB69" i="9"/>
  <c r="AC69" i="9"/>
  <c r="AD69" i="9"/>
  <c r="AE69" i="9"/>
  <c r="X70" i="9"/>
  <c r="Y70" i="9"/>
  <c r="Z70" i="9"/>
  <c r="AA70" i="9"/>
  <c r="AB70" i="9"/>
  <c r="AC70" i="9"/>
  <c r="AD70" i="9"/>
  <c r="AE70" i="9"/>
  <c r="X71" i="9"/>
  <c r="Y71" i="9"/>
  <c r="Z71" i="9"/>
  <c r="AA71" i="9"/>
  <c r="AB71" i="9"/>
  <c r="AC71" i="9"/>
  <c r="AD71" i="9"/>
  <c r="AE71" i="9"/>
  <c r="U68" i="34" s="1"/>
  <c r="Z67" i="36" s="1"/>
  <c r="X72" i="9"/>
  <c r="Y72" i="9"/>
  <c r="Z72" i="9"/>
  <c r="AA72" i="9"/>
  <c r="AB72" i="9"/>
  <c r="AC72" i="9"/>
  <c r="AD72" i="9"/>
  <c r="AE72" i="9"/>
  <c r="X73" i="9"/>
  <c r="Y73" i="9"/>
  <c r="Z73" i="9"/>
  <c r="AA73" i="9"/>
  <c r="AB73" i="9"/>
  <c r="AC73" i="9"/>
  <c r="AD73" i="9"/>
  <c r="AE73" i="9"/>
  <c r="X74" i="9"/>
  <c r="Y74" i="9"/>
  <c r="Z74" i="9"/>
  <c r="AA74" i="9"/>
  <c r="AB74" i="9"/>
  <c r="AC74" i="9"/>
  <c r="AD74" i="9"/>
  <c r="AE74" i="9"/>
  <c r="U71" i="34" s="1"/>
  <c r="Z70" i="36" s="1"/>
  <c r="X75" i="9"/>
  <c r="Y75" i="9"/>
  <c r="Z75" i="9"/>
  <c r="AA75" i="9"/>
  <c r="AB75" i="9"/>
  <c r="AC75" i="9"/>
  <c r="AD75" i="9"/>
  <c r="AE75" i="9"/>
  <c r="X76" i="9"/>
  <c r="Y76" i="9"/>
  <c r="Z76" i="9"/>
  <c r="AA76" i="9"/>
  <c r="AB76" i="9"/>
  <c r="AC76" i="9"/>
  <c r="AD76" i="9"/>
  <c r="AE76" i="9"/>
  <c r="X77" i="9"/>
  <c r="Y77" i="9"/>
  <c r="Z77" i="9"/>
  <c r="AA77" i="9"/>
  <c r="AB77" i="9"/>
  <c r="AC77" i="9"/>
  <c r="AD77" i="9"/>
  <c r="AE77" i="9"/>
  <c r="X78" i="9"/>
  <c r="Y78" i="9"/>
  <c r="Z78" i="9"/>
  <c r="AA78" i="9"/>
  <c r="AB78" i="9"/>
  <c r="AC78" i="9"/>
  <c r="AD78" i="9"/>
  <c r="AE78" i="9"/>
  <c r="U75" i="34" s="1"/>
  <c r="Z74" i="36" s="1"/>
  <c r="X79" i="9"/>
  <c r="Y79" i="9"/>
  <c r="Z79" i="9"/>
  <c r="AA79" i="9"/>
  <c r="AB79" i="9"/>
  <c r="AC79" i="9"/>
  <c r="AD79" i="9"/>
  <c r="AE79" i="9"/>
  <c r="X80" i="9"/>
  <c r="Y80" i="9"/>
  <c r="Z80" i="9"/>
  <c r="AA80" i="9"/>
  <c r="AB80" i="9"/>
  <c r="AC80" i="9"/>
  <c r="AD80" i="9"/>
  <c r="AE80" i="9"/>
  <c r="U77" i="34" s="1"/>
  <c r="Z76" i="36" s="1"/>
  <c r="X81" i="9"/>
  <c r="Y81" i="9"/>
  <c r="Z81" i="9"/>
  <c r="AA81" i="9"/>
  <c r="AB81" i="9"/>
  <c r="AC81" i="9"/>
  <c r="AD81" i="9"/>
  <c r="AE81" i="9"/>
  <c r="X82" i="9"/>
  <c r="Y82" i="9"/>
  <c r="Z82" i="9"/>
  <c r="AA82" i="9"/>
  <c r="AB82" i="9"/>
  <c r="AC82" i="9"/>
  <c r="AD82" i="9"/>
  <c r="AE82" i="9"/>
  <c r="U79" i="34" s="1"/>
  <c r="Z78" i="36" s="1"/>
  <c r="X83" i="9"/>
  <c r="Y83" i="9"/>
  <c r="Z83" i="9"/>
  <c r="AA83" i="9"/>
  <c r="AB83" i="9"/>
  <c r="AC83" i="9"/>
  <c r="AD83" i="9"/>
  <c r="AE83" i="9"/>
  <c r="U80" i="34" s="1"/>
  <c r="Z79" i="36" s="1"/>
  <c r="X84" i="9"/>
  <c r="Y84" i="9"/>
  <c r="Z84" i="9"/>
  <c r="AA84" i="9"/>
  <c r="AB84" i="9"/>
  <c r="AC84" i="9"/>
  <c r="AD84" i="9"/>
  <c r="AE84" i="9"/>
  <c r="U81" i="34" s="1"/>
  <c r="Z80" i="36" s="1"/>
  <c r="X85" i="9"/>
  <c r="Y85" i="9"/>
  <c r="Z85" i="9"/>
  <c r="AA85" i="9"/>
  <c r="AB85" i="9"/>
  <c r="AC85" i="9"/>
  <c r="AD85" i="9"/>
  <c r="AE85" i="9"/>
  <c r="U82" i="34" s="1"/>
  <c r="Z81" i="36" s="1"/>
  <c r="X86" i="9"/>
  <c r="Y86" i="9"/>
  <c r="Z86" i="9"/>
  <c r="AA86" i="9"/>
  <c r="AB86" i="9"/>
  <c r="AC86" i="9"/>
  <c r="AD86" i="9"/>
  <c r="AE86" i="9"/>
  <c r="X87" i="9"/>
  <c r="Y87" i="9"/>
  <c r="Z87" i="9"/>
  <c r="AA87" i="9"/>
  <c r="AB87" i="9"/>
  <c r="AC87" i="9"/>
  <c r="AD87" i="9"/>
  <c r="AE87" i="9"/>
  <c r="X88" i="9"/>
  <c r="Y88" i="9"/>
  <c r="Z88" i="9"/>
  <c r="AA88" i="9"/>
  <c r="AB88" i="9"/>
  <c r="AC88" i="9"/>
  <c r="AD88" i="9"/>
  <c r="AE88" i="9"/>
  <c r="X89" i="9"/>
  <c r="Y89" i="9"/>
  <c r="Z89" i="9"/>
  <c r="AA89" i="9"/>
  <c r="AB89" i="9"/>
  <c r="AC89" i="9"/>
  <c r="AD89" i="9"/>
  <c r="AE89" i="9"/>
  <c r="X90" i="9"/>
  <c r="Y90" i="9"/>
  <c r="Z90" i="9"/>
  <c r="AA90" i="9"/>
  <c r="AB90" i="9"/>
  <c r="AC90" i="9"/>
  <c r="AD90" i="9"/>
  <c r="AE90" i="9"/>
  <c r="X91" i="9"/>
  <c r="Y91" i="9"/>
  <c r="Z91" i="9"/>
  <c r="AA91" i="9"/>
  <c r="AB91" i="9"/>
  <c r="AC91" i="9"/>
  <c r="AD91" i="9"/>
  <c r="AE91" i="9"/>
  <c r="X92" i="9"/>
  <c r="Y92" i="9"/>
  <c r="Z92" i="9"/>
  <c r="AA92" i="9"/>
  <c r="AB92" i="9"/>
  <c r="AC92" i="9"/>
  <c r="AD92" i="9"/>
  <c r="AE92" i="9"/>
  <c r="U89" i="34" s="1"/>
  <c r="Z88" i="36" s="1"/>
  <c r="X93" i="9"/>
  <c r="Y93" i="9"/>
  <c r="Z93" i="9"/>
  <c r="AA93" i="9"/>
  <c r="AB93" i="9"/>
  <c r="AC93" i="9"/>
  <c r="AD93" i="9"/>
  <c r="AE93" i="9"/>
  <c r="X94" i="9"/>
  <c r="Y94" i="9"/>
  <c r="Z94" i="9"/>
  <c r="AA94" i="9"/>
  <c r="AB94" i="9"/>
  <c r="AC94" i="9"/>
  <c r="AD94" i="9"/>
  <c r="AE94" i="9"/>
  <c r="X95" i="9"/>
  <c r="Y95" i="9"/>
  <c r="Z95" i="9"/>
  <c r="AA95" i="9"/>
  <c r="AB95" i="9"/>
  <c r="AC95" i="9"/>
  <c r="AD95" i="9"/>
  <c r="AE95" i="9"/>
  <c r="X96" i="9"/>
  <c r="Y96" i="9"/>
  <c r="Z96" i="9"/>
  <c r="AA96" i="9"/>
  <c r="AB96" i="9"/>
  <c r="AC96" i="9"/>
  <c r="AD96" i="9"/>
  <c r="AE96" i="9"/>
  <c r="X97" i="9"/>
  <c r="Y97" i="9"/>
  <c r="Z97" i="9"/>
  <c r="AA97" i="9"/>
  <c r="AB97" i="9"/>
  <c r="AC97" i="9"/>
  <c r="AD97" i="9"/>
  <c r="AE97" i="9"/>
  <c r="X98" i="9"/>
  <c r="Y98" i="9"/>
  <c r="Z98" i="9"/>
  <c r="AA98" i="9"/>
  <c r="AB98" i="9"/>
  <c r="AC98" i="9"/>
  <c r="AD98" i="9"/>
  <c r="AE98" i="9"/>
  <c r="X99" i="9"/>
  <c r="Y99" i="9"/>
  <c r="Z99" i="9"/>
  <c r="AA99" i="9"/>
  <c r="AB99" i="9"/>
  <c r="AC99" i="9"/>
  <c r="AD99" i="9"/>
  <c r="AE99" i="9"/>
  <c r="U96" i="34" s="1"/>
  <c r="Z95" i="36" s="1"/>
  <c r="X100" i="9"/>
  <c r="Y100" i="9"/>
  <c r="Z100" i="9"/>
  <c r="AA100" i="9"/>
  <c r="AB100" i="9"/>
  <c r="AC100" i="9"/>
  <c r="AD100" i="9"/>
  <c r="AE100" i="9"/>
  <c r="U97" i="34" s="1"/>
  <c r="Z96" i="36" s="1"/>
  <c r="X101" i="9"/>
  <c r="Y101" i="9"/>
  <c r="Z101" i="9"/>
  <c r="AA101" i="9"/>
  <c r="AB101" i="9"/>
  <c r="AC101" i="9"/>
  <c r="AD101" i="9"/>
  <c r="AE101" i="9"/>
  <c r="X102" i="9"/>
  <c r="Y102" i="9"/>
  <c r="Z102" i="9"/>
  <c r="AA102" i="9"/>
  <c r="AB102" i="9"/>
  <c r="AC102" i="9"/>
  <c r="AD102" i="9"/>
  <c r="AE102" i="9"/>
  <c r="U99" i="34" s="1"/>
  <c r="Z98" i="36" s="1"/>
  <c r="X103" i="9"/>
  <c r="Y103" i="9"/>
  <c r="Z103" i="9"/>
  <c r="AA103" i="9"/>
  <c r="AB103" i="9"/>
  <c r="AC103" i="9"/>
  <c r="AD103" i="9"/>
  <c r="AE103" i="9"/>
  <c r="U100" i="34" s="1"/>
  <c r="Z99" i="36" s="1"/>
  <c r="X104" i="9"/>
  <c r="Y104" i="9"/>
  <c r="Z104" i="9"/>
  <c r="AA104" i="9"/>
  <c r="AB104" i="9"/>
  <c r="AC104" i="9"/>
  <c r="AD104" i="9"/>
  <c r="AE104" i="9"/>
  <c r="X105" i="9"/>
  <c r="Y105" i="9"/>
  <c r="Z105" i="9"/>
  <c r="AA105" i="9"/>
  <c r="AB105" i="9"/>
  <c r="AC105" i="9"/>
  <c r="AD105" i="9"/>
  <c r="AE105" i="9"/>
  <c r="U102" i="34" s="1"/>
  <c r="Z101" i="36" s="1"/>
  <c r="X106" i="9"/>
  <c r="Y106" i="9"/>
  <c r="Z106" i="9"/>
  <c r="AA106" i="9"/>
  <c r="AB106" i="9"/>
  <c r="AC106" i="9"/>
  <c r="AD106" i="9"/>
  <c r="AE106" i="9"/>
  <c r="X107" i="9"/>
  <c r="Y107" i="9"/>
  <c r="Z107" i="9"/>
  <c r="AA107" i="9"/>
  <c r="AB107" i="9"/>
  <c r="AC107" i="9"/>
  <c r="AD107" i="9"/>
  <c r="AE107" i="9"/>
  <c r="X108" i="9"/>
  <c r="Y108" i="9"/>
  <c r="Z108" i="9"/>
  <c r="AA108" i="9"/>
  <c r="AB108" i="9"/>
  <c r="AC108" i="9"/>
  <c r="AD108" i="9"/>
  <c r="AE108" i="9"/>
  <c r="X109" i="9"/>
  <c r="Y109" i="9"/>
  <c r="Z109" i="9"/>
  <c r="AA109" i="9"/>
  <c r="AB109" i="9"/>
  <c r="AC109" i="9"/>
  <c r="AD109" i="9"/>
  <c r="AE109" i="9"/>
  <c r="U106" i="34" s="1"/>
  <c r="Z105" i="36" s="1"/>
  <c r="X110" i="9"/>
  <c r="Y110" i="9"/>
  <c r="Z110" i="9"/>
  <c r="AA110" i="9"/>
  <c r="AB110" i="9"/>
  <c r="AC110" i="9"/>
  <c r="AD110" i="9"/>
  <c r="AE110" i="9"/>
  <c r="U107" i="34" s="1"/>
  <c r="Z106" i="36" s="1"/>
  <c r="X111" i="9"/>
  <c r="Y111" i="9"/>
  <c r="Z111" i="9"/>
  <c r="AA111" i="9"/>
  <c r="AB111" i="9"/>
  <c r="AC111" i="9"/>
  <c r="AD111" i="9"/>
  <c r="AE111" i="9"/>
  <c r="X112" i="9"/>
  <c r="Y112" i="9"/>
  <c r="Z112" i="9"/>
  <c r="AA112" i="9"/>
  <c r="AB112" i="9"/>
  <c r="AC112" i="9"/>
  <c r="AD112" i="9"/>
  <c r="AE112" i="9"/>
  <c r="X113" i="9"/>
  <c r="Y113" i="9"/>
  <c r="Z113" i="9"/>
  <c r="AA113" i="9"/>
  <c r="AB113" i="9"/>
  <c r="AC113" i="9"/>
  <c r="AD113" i="9"/>
  <c r="AE113" i="9"/>
  <c r="X114" i="9"/>
  <c r="Y114" i="9"/>
  <c r="Z114" i="9"/>
  <c r="AA114" i="9"/>
  <c r="AB114" i="9"/>
  <c r="AC114" i="9"/>
  <c r="AD114" i="9"/>
  <c r="AE114" i="9"/>
  <c r="U111" i="34" s="1"/>
  <c r="Z110" i="36" s="1"/>
  <c r="X115" i="9"/>
  <c r="Y115" i="9"/>
  <c r="Z115" i="9"/>
  <c r="AA115" i="9"/>
  <c r="AB115" i="9"/>
  <c r="AC115" i="9"/>
  <c r="AD115" i="9"/>
  <c r="AE115" i="9"/>
  <c r="U112" i="34" s="1"/>
  <c r="Z111" i="36" s="1"/>
  <c r="X116" i="9"/>
  <c r="Y116" i="9"/>
  <c r="Z116" i="9"/>
  <c r="AA116" i="9"/>
  <c r="AB116" i="9"/>
  <c r="AC116" i="9"/>
  <c r="AD116" i="9"/>
  <c r="AE116" i="9"/>
  <c r="X117" i="9"/>
  <c r="Y117" i="9"/>
  <c r="Z117" i="9"/>
  <c r="AA117" i="9"/>
  <c r="AB117" i="9"/>
  <c r="AC117" i="9"/>
  <c r="AD117" i="9"/>
  <c r="AE117" i="9"/>
  <c r="U114" i="34" s="1"/>
  <c r="Z113" i="36" s="1"/>
  <c r="X118" i="9"/>
  <c r="Y118" i="9"/>
  <c r="Z118" i="9"/>
  <c r="AA118" i="9"/>
  <c r="AB118" i="9"/>
  <c r="AC118" i="9"/>
  <c r="AD118" i="9"/>
  <c r="AE118" i="9"/>
  <c r="X119" i="9"/>
  <c r="Y119" i="9"/>
  <c r="Z119" i="9"/>
  <c r="AA119" i="9"/>
  <c r="AB119" i="9"/>
  <c r="AC119" i="9"/>
  <c r="AD119" i="9"/>
  <c r="AE119" i="9"/>
  <c r="U116" i="34" s="1"/>
  <c r="Z115" i="36" s="1"/>
  <c r="X120" i="9"/>
  <c r="Y120" i="9"/>
  <c r="Z120" i="9"/>
  <c r="AA120" i="9"/>
  <c r="AB120" i="9"/>
  <c r="AC120" i="9"/>
  <c r="AD120" i="9"/>
  <c r="AE120" i="9"/>
  <c r="U117" i="34" s="1"/>
  <c r="Z116" i="36" s="1"/>
  <c r="X121" i="9"/>
  <c r="Y121" i="9"/>
  <c r="Z121" i="9"/>
  <c r="AA121" i="9"/>
  <c r="AB121" i="9"/>
  <c r="AC121" i="9"/>
  <c r="AD121" i="9"/>
  <c r="AE121" i="9"/>
  <c r="X122" i="9"/>
  <c r="Y122" i="9"/>
  <c r="Z122" i="9"/>
  <c r="AA122" i="9"/>
  <c r="AB122" i="9"/>
  <c r="AC122" i="9"/>
  <c r="AD122" i="9"/>
  <c r="AE122" i="9"/>
  <c r="X123" i="9"/>
  <c r="Y123" i="9"/>
  <c r="Z123" i="9"/>
  <c r="AA123" i="9"/>
  <c r="AB123" i="9"/>
  <c r="AC123" i="9"/>
  <c r="AD123" i="9"/>
  <c r="AE123" i="9"/>
  <c r="U120" i="34" s="1"/>
  <c r="Z119" i="36" s="1"/>
  <c r="X124" i="9"/>
  <c r="Y124" i="9"/>
  <c r="Z124" i="9"/>
  <c r="AA124" i="9"/>
  <c r="AB124" i="9"/>
  <c r="AC124" i="9"/>
  <c r="AD124" i="9"/>
  <c r="AE124" i="9"/>
  <c r="X125" i="9"/>
  <c r="Y125" i="9"/>
  <c r="Z125" i="9"/>
  <c r="AA125" i="9"/>
  <c r="AB125" i="9"/>
  <c r="AC125" i="9"/>
  <c r="AD125" i="9"/>
  <c r="AE125" i="9"/>
  <c r="X126" i="9"/>
  <c r="Y126" i="9"/>
  <c r="Z126" i="9"/>
  <c r="AA126" i="9"/>
  <c r="AB126" i="9"/>
  <c r="AC126" i="9"/>
  <c r="AD126" i="9"/>
  <c r="AE126" i="9"/>
  <c r="X127" i="9"/>
  <c r="Y127" i="9"/>
  <c r="Z127" i="9"/>
  <c r="AA127" i="9"/>
  <c r="AB127" i="9"/>
  <c r="AC127" i="9"/>
  <c r="AD127" i="9"/>
  <c r="AE127" i="9"/>
  <c r="U124" i="34" s="1"/>
  <c r="Z123" i="36" s="1"/>
  <c r="X128" i="9"/>
  <c r="Y128" i="9"/>
  <c r="Z128" i="9"/>
  <c r="AA128" i="9"/>
  <c r="AB128" i="9"/>
  <c r="AC128" i="9"/>
  <c r="AD128" i="9"/>
  <c r="AE128" i="9"/>
  <c r="X129" i="9"/>
  <c r="Y129" i="9"/>
  <c r="Z129" i="9"/>
  <c r="AA129" i="9"/>
  <c r="AB129" i="9"/>
  <c r="AC129" i="9"/>
  <c r="AD129" i="9"/>
  <c r="AE129" i="9"/>
  <c r="X130" i="9"/>
  <c r="Y130" i="9"/>
  <c r="Z130" i="9"/>
  <c r="AA130" i="9"/>
  <c r="AB130" i="9"/>
  <c r="AC130" i="9"/>
  <c r="AD130" i="9"/>
  <c r="AE130" i="9"/>
  <c r="U127" i="34" s="1"/>
  <c r="Z126" i="36" s="1"/>
  <c r="X131" i="9"/>
  <c r="Y131" i="9"/>
  <c r="Z131" i="9"/>
  <c r="AA131" i="9"/>
  <c r="AB131" i="9"/>
  <c r="AC131" i="9"/>
  <c r="AD131" i="9"/>
  <c r="AE131" i="9"/>
  <c r="U128" i="34" s="1"/>
  <c r="Z127" i="36" s="1"/>
  <c r="X132" i="9"/>
  <c r="Y132" i="9"/>
  <c r="Z132" i="9"/>
  <c r="AA132" i="9"/>
  <c r="AB132" i="9"/>
  <c r="AC132" i="9"/>
  <c r="AD132" i="9"/>
  <c r="AE132" i="9"/>
  <c r="U129" i="34" s="1"/>
  <c r="Z128" i="36" s="1"/>
  <c r="X133" i="9"/>
  <c r="Y133" i="9"/>
  <c r="Z133" i="9"/>
  <c r="AA133" i="9"/>
  <c r="AB133" i="9"/>
  <c r="AC133" i="9"/>
  <c r="AD133" i="9"/>
  <c r="AE133" i="9"/>
  <c r="U130" i="34" s="1"/>
  <c r="Z129" i="36" s="1"/>
  <c r="X134" i="9"/>
  <c r="Y134" i="9"/>
  <c r="Z134" i="9"/>
  <c r="AA134" i="9"/>
  <c r="AB134" i="9"/>
  <c r="AC134" i="9"/>
  <c r="AD134" i="9"/>
  <c r="AE134" i="9"/>
  <c r="X135" i="9"/>
  <c r="Y135" i="9"/>
  <c r="Z135" i="9"/>
  <c r="AA135" i="9"/>
  <c r="AB135" i="9"/>
  <c r="AC135" i="9"/>
  <c r="AD135" i="9"/>
  <c r="AE135" i="9"/>
  <c r="U132" i="34" s="1"/>
  <c r="Z131" i="36" s="1"/>
  <c r="X136" i="9"/>
  <c r="Y136" i="9"/>
  <c r="Z136" i="9"/>
  <c r="AA136" i="9"/>
  <c r="AB136" i="9"/>
  <c r="AC136" i="9"/>
  <c r="AD136" i="9"/>
  <c r="AE136" i="9"/>
  <c r="U133" i="34" s="1"/>
  <c r="Z132" i="36" s="1"/>
  <c r="X137" i="9"/>
  <c r="Y137" i="9"/>
  <c r="Z137" i="9"/>
  <c r="AA137" i="9"/>
  <c r="AB137" i="9"/>
  <c r="AC137" i="9"/>
  <c r="AD137" i="9"/>
  <c r="AE137" i="9"/>
  <c r="X138" i="9"/>
  <c r="Y138" i="9"/>
  <c r="Z138" i="9"/>
  <c r="AA138" i="9"/>
  <c r="AB138" i="9"/>
  <c r="AC138" i="9"/>
  <c r="AD138" i="9"/>
  <c r="AE138" i="9"/>
  <c r="X139" i="9"/>
  <c r="Y139" i="9"/>
  <c r="Z139" i="9"/>
  <c r="AA139" i="9"/>
  <c r="AB139" i="9"/>
  <c r="AC139" i="9"/>
  <c r="AD139" i="9"/>
  <c r="AE139" i="9"/>
  <c r="U136" i="34" s="1"/>
  <c r="Z135" i="36" s="1"/>
  <c r="X140" i="9"/>
  <c r="Y140" i="9"/>
  <c r="Z140" i="9"/>
  <c r="AA140" i="9"/>
  <c r="AB140" i="9"/>
  <c r="AC140" i="9"/>
  <c r="AD140" i="9"/>
  <c r="AE140" i="9"/>
  <c r="U137" i="34" s="1"/>
  <c r="Z136" i="36" s="1"/>
  <c r="X141" i="9"/>
  <c r="Y141" i="9"/>
  <c r="Z141" i="9"/>
  <c r="AA141" i="9"/>
  <c r="AB141" i="9"/>
  <c r="AC141" i="9"/>
  <c r="AD141" i="9"/>
  <c r="AE141" i="9"/>
  <c r="U138" i="34" s="1"/>
  <c r="Z137" i="36" s="1"/>
  <c r="X142" i="9"/>
  <c r="Y142" i="9"/>
  <c r="Z142" i="9"/>
  <c r="AA142" i="9"/>
  <c r="AB142" i="9"/>
  <c r="AC142" i="9"/>
  <c r="AD142" i="9"/>
  <c r="AE142" i="9"/>
  <c r="U139" i="34" s="1"/>
  <c r="Z138" i="36" s="1"/>
  <c r="X143" i="9"/>
  <c r="Y143" i="9"/>
  <c r="Z143" i="9"/>
  <c r="AA143" i="9"/>
  <c r="AB143" i="9"/>
  <c r="AC143" i="9"/>
  <c r="AD143" i="9"/>
  <c r="AE143" i="9"/>
  <c r="U140" i="34" s="1"/>
  <c r="Z139" i="36" s="1"/>
  <c r="X144" i="9"/>
  <c r="Y144" i="9"/>
  <c r="Z144" i="9"/>
  <c r="AA144" i="9"/>
  <c r="AB144" i="9"/>
  <c r="AC144" i="9"/>
  <c r="AD144" i="9"/>
  <c r="AE144" i="9"/>
  <c r="X145" i="9"/>
  <c r="Y145" i="9"/>
  <c r="Z145" i="9"/>
  <c r="AA145" i="9"/>
  <c r="AB145" i="9"/>
  <c r="AC145" i="9"/>
  <c r="AD145" i="9"/>
  <c r="AE145" i="9"/>
  <c r="X146" i="9"/>
  <c r="Y146" i="9"/>
  <c r="Z146" i="9"/>
  <c r="AA146" i="9"/>
  <c r="AB146" i="9"/>
  <c r="AC146" i="9"/>
  <c r="AD146" i="9"/>
  <c r="AE146" i="9"/>
  <c r="X147" i="9"/>
  <c r="Y147" i="9"/>
  <c r="Z147" i="9"/>
  <c r="AA147" i="9"/>
  <c r="AB147" i="9"/>
  <c r="AC147" i="9"/>
  <c r="AD147" i="9"/>
  <c r="AE147" i="9"/>
  <c r="U144" i="34" s="1"/>
  <c r="Z143" i="36" s="1"/>
  <c r="X148" i="9"/>
  <c r="Y148" i="9"/>
  <c r="Z148" i="9"/>
  <c r="AA148" i="9"/>
  <c r="AB148" i="9"/>
  <c r="AC148" i="9"/>
  <c r="AD148" i="9"/>
  <c r="AE148" i="9"/>
  <c r="U145" i="34" s="1"/>
  <c r="Z144" i="36" s="1"/>
  <c r="X149" i="9"/>
  <c r="Y149" i="9"/>
  <c r="Z149" i="9"/>
  <c r="AA149" i="9"/>
  <c r="AB149" i="9"/>
  <c r="AC149" i="9"/>
  <c r="AD149" i="9"/>
  <c r="AE149" i="9"/>
  <c r="X150" i="9"/>
  <c r="Y150" i="9"/>
  <c r="Z150" i="9"/>
  <c r="AA150" i="9"/>
  <c r="AB150" i="9"/>
  <c r="AC150" i="9"/>
  <c r="AD150" i="9"/>
  <c r="AE150" i="9"/>
  <c r="X151" i="9"/>
  <c r="Y151" i="9"/>
  <c r="Z151" i="9"/>
  <c r="AA151" i="9"/>
  <c r="AB151" i="9"/>
  <c r="AC151" i="9"/>
  <c r="AD151" i="9"/>
  <c r="AE151" i="9"/>
  <c r="X152" i="9"/>
  <c r="Y152" i="9"/>
  <c r="Z152" i="9"/>
  <c r="AA152" i="9"/>
  <c r="AB152" i="9"/>
  <c r="AC152" i="9"/>
  <c r="AD152" i="9"/>
  <c r="AE152" i="9"/>
  <c r="X153" i="9"/>
  <c r="Y153" i="9"/>
  <c r="Z153" i="9"/>
  <c r="AA153" i="9"/>
  <c r="AB153" i="9"/>
  <c r="AC153" i="9"/>
  <c r="AD153" i="9"/>
  <c r="AE153" i="9"/>
  <c r="X154" i="9"/>
  <c r="Y154" i="9"/>
  <c r="Z154" i="9"/>
  <c r="AA154" i="9"/>
  <c r="AB154" i="9"/>
  <c r="AC154" i="9"/>
  <c r="AD154" i="9"/>
  <c r="AE154" i="9"/>
  <c r="X155" i="9"/>
  <c r="Y155" i="9"/>
  <c r="Z155" i="9"/>
  <c r="AA155" i="9"/>
  <c r="AB155" i="9"/>
  <c r="AC155" i="9"/>
  <c r="AD155" i="9"/>
  <c r="AE155" i="9"/>
  <c r="X156" i="9"/>
  <c r="Y156" i="9"/>
  <c r="Z156" i="9"/>
  <c r="AA156" i="9"/>
  <c r="AB156" i="9"/>
  <c r="AC156" i="9"/>
  <c r="AD156" i="9"/>
  <c r="AE156" i="9"/>
  <c r="U153" i="34" s="1"/>
  <c r="Z152" i="36" s="1"/>
  <c r="X157" i="9"/>
  <c r="Y157" i="9"/>
  <c r="Z157" i="9"/>
  <c r="AA157" i="9"/>
  <c r="AB157" i="9"/>
  <c r="AC157" i="9"/>
  <c r="AD157" i="9"/>
  <c r="AE157" i="9"/>
  <c r="U154" i="34" s="1"/>
  <c r="Z153" i="36" s="1"/>
  <c r="X158" i="9"/>
  <c r="Y158" i="9"/>
  <c r="Z158" i="9"/>
  <c r="AA158" i="9"/>
  <c r="AB158" i="9"/>
  <c r="AC158" i="9"/>
  <c r="AD158" i="9"/>
  <c r="AE158" i="9"/>
  <c r="X159" i="9"/>
  <c r="Y159" i="9"/>
  <c r="Z159" i="9"/>
  <c r="AA159" i="9"/>
  <c r="AB159" i="9"/>
  <c r="AC159" i="9"/>
  <c r="AD159" i="9"/>
  <c r="AE159" i="9"/>
  <c r="X160" i="9"/>
  <c r="Y160" i="9"/>
  <c r="Z160" i="9"/>
  <c r="AA160" i="9"/>
  <c r="AB160" i="9"/>
  <c r="AC160" i="9"/>
  <c r="AD160" i="9"/>
  <c r="AE160" i="9"/>
  <c r="U157" i="34" s="1"/>
  <c r="Z156" i="36" s="1"/>
  <c r="X161" i="9"/>
  <c r="Y161" i="9"/>
  <c r="Z161" i="9"/>
  <c r="AA161" i="9"/>
  <c r="AB161" i="9"/>
  <c r="AC161" i="9"/>
  <c r="AD161" i="9"/>
  <c r="AE161" i="9"/>
  <c r="X162" i="9"/>
  <c r="Y162" i="9"/>
  <c r="Z162" i="9"/>
  <c r="AA162" i="9"/>
  <c r="AB162" i="9"/>
  <c r="AC162" i="9"/>
  <c r="AD162" i="9"/>
  <c r="AE162" i="9"/>
  <c r="X163" i="9"/>
  <c r="Y163" i="9"/>
  <c r="Z163" i="9"/>
  <c r="AA163" i="9"/>
  <c r="AB163" i="9"/>
  <c r="AC163" i="9"/>
  <c r="AD163" i="9"/>
  <c r="AE163" i="9"/>
  <c r="U160" i="34" s="1"/>
  <c r="Z159" i="36" s="1"/>
  <c r="X164" i="9"/>
  <c r="Y164" i="9"/>
  <c r="Z164" i="9"/>
  <c r="AA164" i="9"/>
  <c r="AB164" i="9"/>
  <c r="AC164" i="9"/>
  <c r="AD164" i="9"/>
  <c r="AE164" i="9"/>
  <c r="X165" i="9"/>
  <c r="Y165" i="9"/>
  <c r="Z165" i="9"/>
  <c r="AA165" i="9"/>
  <c r="AB165" i="9"/>
  <c r="AC165" i="9"/>
  <c r="AD165" i="9"/>
  <c r="AE165" i="9"/>
  <c r="U162" i="34" s="1"/>
  <c r="Z161" i="36" s="1"/>
  <c r="X166" i="9"/>
  <c r="Y166" i="9"/>
  <c r="Z166" i="9"/>
  <c r="AA166" i="9"/>
  <c r="AB166" i="9"/>
  <c r="AC166" i="9"/>
  <c r="AD166" i="9"/>
  <c r="AE166" i="9"/>
  <c r="X167" i="9"/>
  <c r="Y167" i="9"/>
  <c r="Z167" i="9"/>
  <c r="AA167" i="9"/>
  <c r="AB167" i="9"/>
  <c r="AC167" i="9"/>
  <c r="AD167" i="9"/>
  <c r="AE167" i="9"/>
  <c r="X168" i="9"/>
  <c r="Y168" i="9"/>
  <c r="Z168" i="9"/>
  <c r="AA168" i="9"/>
  <c r="AB168" i="9"/>
  <c r="AC168" i="9"/>
  <c r="AD168" i="9"/>
  <c r="AE168" i="9"/>
  <c r="U165" i="34" s="1"/>
  <c r="Z164" i="36" s="1"/>
  <c r="X169" i="9"/>
  <c r="Y169" i="9"/>
  <c r="Z169" i="9"/>
  <c r="AA169" i="9"/>
  <c r="AB169" i="9"/>
  <c r="AC169" i="9"/>
  <c r="AD169" i="9"/>
  <c r="AE169" i="9"/>
  <c r="X170" i="9"/>
  <c r="Y170" i="9"/>
  <c r="Z170" i="9"/>
  <c r="AA170" i="9"/>
  <c r="AB170" i="9"/>
  <c r="AC170" i="9"/>
  <c r="AD170" i="9"/>
  <c r="AE170" i="9"/>
  <c r="U167" i="34" s="1"/>
  <c r="Z166" i="36" s="1"/>
  <c r="X171" i="9"/>
  <c r="Y171" i="9"/>
  <c r="Z171" i="9"/>
  <c r="AA171" i="9"/>
  <c r="AB171" i="9"/>
  <c r="AC171" i="9"/>
  <c r="AD171" i="9"/>
  <c r="AE171" i="9"/>
  <c r="U168" i="34" s="1"/>
  <c r="Z167" i="36" s="1"/>
  <c r="X172" i="9"/>
  <c r="Y172" i="9"/>
  <c r="Z172" i="9"/>
  <c r="AA172" i="9"/>
  <c r="AB172" i="9"/>
  <c r="AC172" i="9"/>
  <c r="AD172" i="9"/>
  <c r="AE172" i="9"/>
  <c r="X173" i="9"/>
  <c r="Y173" i="9"/>
  <c r="Z173" i="9"/>
  <c r="AA173" i="9"/>
  <c r="AB173" i="9"/>
  <c r="AC173" i="9"/>
  <c r="AD173" i="9"/>
  <c r="AE173" i="9"/>
  <c r="X174" i="9"/>
  <c r="Y174" i="9"/>
  <c r="Z174" i="9"/>
  <c r="AA174" i="9"/>
  <c r="AB174" i="9"/>
  <c r="AC174" i="9"/>
  <c r="AD174" i="9"/>
  <c r="AE174" i="9"/>
  <c r="X175" i="9"/>
  <c r="Y175" i="9"/>
  <c r="Z175" i="9"/>
  <c r="AA175" i="9"/>
  <c r="AB175" i="9"/>
  <c r="AC175" i="9"/>
  <c r="AD175" i="9"/>
  <c r="AE175" i="9"/>
  <c r="X176" i="9"/>
  <c r="Y176" i="9"/>
  <c r="Z176" i="9"/>
  <c r="AA176" i="9"/>
  <c r="AB176" i="9"/>
  <c r="AC176" i="9"/>
  <c r="AD176" i="9"/>
  <c r="AE176" i="9"/>
  <c r="X177" i="9"/>
  <c r="Y177" i="9"/>
  <c r="Z177" i="9"/>
  <c r="AA177" i="9"/>
  <c r="AB177" i="9"/>
  <c r="AC177" i="9"/>
  <c r="AD177" i="9"/>
  <c r="AE177" i="9"/>
  <c r="U174" i="34" s="1"/>
  <c r="Z173" i="36" s="1"/>
  <c r="X178" i="9"/>
  <c r="Y178" i="9"/>
  <c r="Z178" i="9"/>
  <c r="AA178" i="9"/>
  <c r="AB178" i="9"/>
  <c r="AC178" i="9"/>
  <c r="AD178" i="9"/>
  <c r="AE178" i="9"/>
  <c r="X179" i="9"/>
  <c r="Y179" i="9"/>
  <c r="Z179" i="9"/>
  <c r="AA179" i="9"/>
  <c r="AB179" i="9"/>
  <c r="AC179" i="9"/>
  <c r="AD179" i="9"/>
  <c r="AE179" i="9"/>
  <c r="X180" i="9"/>
  <c r="Y180" i="9"/>
  <c r="Z180" i="9"/>
  <c r="AA180" i="9"/>
  <c r="AB180" i="9"/>
  <c r="AC180" i="9"/>
  <c r="AD180" i="9"/>
  <c r="AE180" i="9"/>
  <c r="U177" i="34" s="1"/>
  <c r="Z176" i="36" s="1"/>
  <c r="X181" i="9"/>
  <c r="Y181" i="9"/>
  <c r="Z181" i="9"/>
  <c r="AA181" i="9"/>
  <c r="AB181" i="9"/>
  <c r="AC181" i="9"/>
  <c r="AD181" i="9"/>
  <c r="AE181" i="9"/>
  <c r="X182" i="9"/>
  <c r="Y182" i="9"/>
  <c r="Z182" i="9"/>
  <c r="AA182" i="9"/>
  <c r="AB182" i="9"/>
  <c r="AC182" i="9"/>
  <c r="AD182" i="9"/>
  <c r="AE182" i="9"/>
  <c r="X183" i="9"/>
  <c r="Y183" i="9"/>
  <c r="Z183" i="9"/>
  <c r="AA183" i="9"/>
  <c r="AB183" i="9"/>
  <c r="AC183" i="9"/>
  <c r="AD183" i="9"/>
  <c r="AE183" i="9"/>
  <c r="X184" i="9"/>
  <c r="Y184" i="9"/>
  <c r="Z184" i="9"/>
  <c r="AA184" i="9"/>
  <c r="AB184" i="9"/>
  <c r="AC184" i="9"/>
  <c r="AD184" i="9"/>
  <c r="AE184" i="9"/>
  <c r="U181" i="34" s="1"/>
  <c r="Z180" i="36" s="1"/>
  <c r="X185" i="9"/>
  <c r="Y185" i="9"/>
  <c r="Z185" i="9"/>
  <c r="AA185" i="9"/>
  <c r="AB185" i="9"/>
  <c r="AC185" i="9"/>
  <c r="AD185" i="9"/>
  <c r="AE185" i="9"/>
  <c r="X186" i="9"/>
  <c r="Y186" i="9"/>
  <c r="Z186" i="9"/>
  <c r="AA186" i="9"/>
  <c r="AB186" i="9"/>
  <c r="AC186" i="9"/>
  <c r="AD186" i="9"/>
  <c r="AE186" i="9"/>
  <c r="X187" i="9"/>
  <c r="Y187" i="9"/>
  <c r="Z187" i="9"/>
  <c r="AA187" i="9"/>
  <c r="AB187" i="9"/>
  <c r="AC187" i="9"/>
  <c r="AD187" i="9"/>
  <c r="AE187" i="9"/>
  <c r="U184" i="34" s="1"/>
  <c r="Z183" i="36" s="1"/>
  <c r="X188" i="9"/>
  <c r="Y188" i="9"/>
  <c r="Z188" i="9"/>
  <c r="AA188" i="9"/>
  <c r="AB188" i="9"/>
  <c r="AC188" i="9"/>
  <c r="AD188" i="9"/>
  <c r="AE188" i="9"/>
  <c r="X189" i="9"/>
  <c r="Y189" i="9"/>
  <c r="Z189" i="9"/>
  <c r="AA189" i="9"/>
  <c r="AB189" i="9"/>
  <c r="AC189" i="9"/>
  <c r="AD189" i="9"/>
  <c r="AE189" i="9"/>
  <c r="U186" i="34" s="1"/>
  <c r="Z185" i="36" s="1"/>
  <c r="X190" i="9"/>
  <c r="Y190" i="9"/>
  <c r="Z190" i="9"/>
  <c r="AA190" i="9"/>
  <c r="AB190" i="9"/>
  <c r="AC190" i="9"/>
  <c r="AD190" i="9"/>
  <c r="AE190" i="9"/>
  <c r="U187" i="34" s="1"/>
  <c r="Z186" i="36" s="1"/>
  <c r="X191" i="9"/>
  <c r="Y191" i="9"/>
  <c r="Z191" i="9"/>
  <c r="AA191" i="9"/>
  <c r="AB191" i="9"/>
  <c r="AC191" i="9"/>
  <c r="AD191" i="9"/>
  <c r="AE191" i="9"/>
  <c r="X192" i="9"/>
  <c r="Y192" i="9"/>
  <c r="Z192" i="9"/>
  <c r="AA192" i="9"/>
  <c r="AB192" i="9"/>
  <c r="AC192" i="9"/>
  <c r="AD192" i="9"/>
  <c r="AE192" i="9"/>
  <c r="X193" i="9"/>
  <c r="Y193" i="9"/>
  <c r="Z193" i="9"/>
  <c r="AA193" i="9"/>
  <c r="AB193" i="9"/>
  <c r="AC193" i="9"/>
  <c r="AD193" i="9"/>
  <c r="AE193" i="9"/>
  <c r="X194" i="9"/>
  <c r="Y194" i="9"/>
  <c r="Z194" i="9"/>
  <c r="AA194" i="9"/>
  <c r="AB194" i="9"/>
  <c r="AC194" i="9"/>
  <c r="AD194" i="9"/>
  <c r="AE194" i="9"/>
  <c r="U191" i="34" s="1"/>
  <c r="Z190" i="36" s="1"/>
  <c r="X195" i="9"/>
  <c r="Y195" i="9"/>
  <c r="Z195" i="9"/>
  <c r="AA195" i="9"/>
  <c r="AB195" i="9"/>
  <c r="AC195" i="9"/>
  <c r="AD195" i="9"/>
  <c r="AE195" i="9"/>
  <c r="U192" i="34" s="1"/>
  <c r="Z191" i="36" s="1"/>
  <c r="X196" i="9"/>
  <c r="Y196" i="9"/>
  <c r="Z196" i="9"/>
  <c r="AA196" i="9"/>
  <c r="AB196" i="9"/>
  <c r="AC196" i="9"/>
  <c r="AD196" i="9"/>
  <c r="AE196" i="9"/>
  <c r="X198" i="9"/>
  <c r="Y198" i="9"/>
  <c r="Z198" i="9"/>
  <c r="AA198" i="9"/>
  <c r="AB198" i="9"/>
  <c r="AC198" i="9"/>
  <c r="AD198" i="9"/>
  <c r="AE198" i="9"/>
  <c r="X199" i="9"/>
  <c r="Y199" i="9"/>
  <c r="Z199" i="9"/>
  <c r="AA199" i="9"/>
  <c r="AB199" i="9"/>
  <c r="AC199" i="9"/>
  <c r="AD199" i="9"/>
  <c r="AE199" i="9"/>
  <c r="X200" i="9"/>
  <c r="Y200" i="9"/>
  <c r="Z200" i="9"/>
  <c r="AA200" i="9"/>
  <c r="AB200" i="9"/>
  <c r="AC200" i="9"/>
  <c r="AD200" i="9"/>
  <c r="AE200" i="9"/>
  <c r="X201" i="9"/>
  <c r="Y201" i="9"/>
  <c r="Z201" i="9"/>
  <c r="AA201" i="9"/>
  <c r="AB201" i="9"/>
  <c r="AC201" i="9"/>
  <c r="AD201" i="9"/>
  <c r="AE201" i="9"/>
  <c r="X202" i="9"/>
  <c r="Y202" i="9"/>
  <c r="Z202" i="9"/>
  <c r="AA202" i="9"/>
  <c r="AB202" i="9"/>
  <c r="AC202" i="9"/>
  <c r="AD202" i="9"/>
  <c r="AE202" i="9"/>
  <c r="U199" i="34" s="1"/>
  <c r="Z198" i="36" s="1"/>
  <c r="X203" i="9"/>
  <c r="Y203" i="9"/>
  <c r="Z203" i="9"/>
  <c r="AA203" i="9"/>
  <c r="AB203" i="9"/>
  <c r="AC203" i="9"/>
  <c r="AD203" i="9"/>
  <c r="AE203" i="9"/>
  <c r="U200" i="34" s="1"/>
  <c r="Z199" i="36" s="1"/>
  <c r="X204" i="9"/>
  <c r="Y204" i="9"/>
  <c r="Z204" i="9"/>
  <c r="AA204" i="9"/>
  <c r="AB204" i="9"/>
  <c r="AC204" i="9"/>
  <c r="AD204" i="9"/>
  <c r="AE204" i="9"/>
  <c r="U201" i="34" s="1"/>
  <c r="Z200" i="36" s="1"/>
  <c r="X205" i="9"/>
  <c r="Y205" i="9"/>
  <c r="Z205" i="9"/>
  <c r="AA205" i="9"/>
  <c r="AB205" i="9"/>
  <c r="AC205" i="9"/>
  <c r="AD205" i="9"/>
  <c r="AE205" i="9"/>
  <c r="U202" i="34" s="1"/>
  <c r="Z201" i="36" s="1"/>
  <c r="X206" i="9"/>
  <c r="Y206" i="9"/>
  <c r="Z206" i="9"/>
  <c r="AA206" i="9"/>
  <c r="AB206" i="9"/>
  <c r="AC206" i="9"/>
  <c r="AD206" i="9"/>
  <c r="AE206" i="9"/>
  <c r="U203" i="34" s="1"/>
  <c r="Z202" i="36" s="1"/>
  <c r="X207" i="9"/>
  <c r="Y207" i="9"/>
  <c r="Z207" i="9"/>
  <c r="AA207" i="9"/>
  <c r="AB207" i="9"/>
  <c r="AC207" i="9"/>
  <c r="AD207" i="9"/>
  <c r="AE207" i="9"/>
  <c r="X208" i="9"/>
  <c r="Y208" i="9"/>
  <c r="Z208" i="9"/>
  <c r="AA208" i="9"/>
  <c r="AB208" i="9"/>
  <c r="AC208" i="9"/>
  <c r="AD208" i="9"/>
  <c r="AE208" i="9"/>
  <c r="U205" i="34" s="1"/>
  <c r="Z204" i="36" s="1"/>
  <c r="Y6" i="9"/>
  <c r="Z6" i="9"/>
  <c r="AA6" i="9"/>
  <c r="AB6" i="9"/>
  <c r="AC6" i="9"/>
  <c r="AD6" i="9"/>
  <c r="AE6" i="9"/>
  <c r="X6" i="9"/>
  <c r="AG204" i="9" l="1"/>
  <c r="U207" i="9"/>
  <c r="T207" i="9"/>
  <c r="T205" i="9"/>
  <c r="U205" i="9"/>
  <c r="T201" i="9"/>
  <c r="U201" i="9"/>
  <c r="U200" i="9"/>
  <c r="T200" i="9"/>
  <c r="U199" i="9"/>
  <c r="T199" i="9"/>
  <c r="U198" i="9"/>
  <c r="T198" i="9"/>
  <c r="T196" i="9"/>
  <c r="U196" i="9"/>
  <c r="U195" i="9"/>
  <c r="T195" i="9"/>
  <c r="U191" i="9"/>
  <c r="T191" i="9"/>
  <c r="T190" i="9"/>
  <c r="U189" i="9"/>
  <c r="T189" i="9"/>
  <c r="U187" i="9"/>
  <c r="T187" i="9"/>
  <c r="U186" i="9"/>
  <c r="T186" i="9"/>
  <c r="T184" i="9"/>
  <c r="U184" i="9"/>
  <c r="U183" i="9"/>
  <c r="T183" i="9"/>
  <c r="U182" i="9"/>
  <c r="T182" i="9"/>
  <c r="U180" i="9"/>
  <c r="T180" i="9"/>
  <c r="T179" i="9"/>
  <c r="U179" i="9"/>
  <c r="U178" i="9"/>
  <c r="T178" i="9"/>
  <c r="U177" i="9"/>
  <c r="T177" i="9"/>
  <c r="U173" i="9"/>
  <c r="T173" i="9"/>
  <c r="T172" i="9"/>
  <c r="U170" i="9"/>
  <c r="T170" i="9"/>
  <c r="U168" i="9"/>
  <c r="T168" i="9"/>
  <c r="T167" i="9"/>
  <c r="U166" i="9"/>
  <c r="T166" i="9"/>
  <c r="T164" i="9"/>
  <c r="T163" i="9"/>
  <c r="U163" i="9"/>
  <c r="U161" i="9"/>
  <c r="T161" i="9"/>
  <c r="T159" i="9"/>
  <c r="U159" i="9"/>
  <c r="U156" i="9"/>
  <c r="T156" i="9"/>
  <c r="T155" i="9"/>
  <c r="U155" i="9"/>
  <c r="U154" i="9"/>
  <c r="T154" i="9"/>
  <c r="U153" i="9"/>
  <c r="T153" i="9"/>
  <c r="T152" i="9"/>
  <c r="T151" i="9"/>
  <c r="U151" i="9"/>
  <c r="U150" i="9"/>
  <c r="T150" i="9"/>
  <c r="U149" i="9"/>
  <c r="T149" i="9"/>
  <c r="U148" i="9"/>
  <c r="T148" i="9"/>
  <c r="T146" i="9"/>
  <c r="U144" i="9"/>
  <c r="T144" i="9"/>
  <c r="T143" i="9"/>
  <c r="U143" i="9"/>
  <c r="U142" i="9"/>
  <c r="T142" i="9"/>
  <c r="U141" i="9"/>
  <c r="T141" i="9"/>
  <c r="U140" i="9"/>
  <c r="T140" i="9"/>
  <c r="T139" i="9"/>
  <c r="U139" i="9"/>
  <c r="U138" i="9"/>
  <c r="T138" i="9"/>
  <c r="T137" i="9"/>
  <c r="T135" i="9"/>
  <c r="U135" i="9"/>
  <c r="U133" i="9"/>
  <c r="T133" i="9"/>
  <c r="T131" i="9"/>
  <c r="U131" i="9"/>
  <c r="U130" i="9"/>
  <c r="T130" i="9"/>
  <c r="U129" i="9"/>
  <c r="T129" i="9"/>
  <c r="T128" i="9"/>
  <c r="U125" i="9"/>
  <c r="T125" i="9"/>
  <c r="U124" i="9"/>
  <c r="T124" i="9"/>
  <c r="U122" i="9"/>
  <c r="T122" i="9"/>
  <c r="U120" i="9"/>
  <c r="T120" i="9"/>
  <c r="T115" i="9"/>
  <c r="U114" i="9"/>
  <c r="T114" i="9"/>
  <c r="T113" i="9"/>
  <c r="T112" i="9"/>
  <c r="U111" i="9"/>
  <c r="T111" i="9"/>
  <c r="U109" i="9"/>
  <c r="T109" i="9"/>
  <c r="U108" i="9"/>
  <c r="T108" i="9"/>
  <c r="U106" i="9"/>
  <c r="T106" i="9"/>
  <c r="U105" i="9"/>
  <c r="T105" i="9"/>
  <c r="T104" i="9"/>
  <c r="T103" i="9"/>
  <c r="U103" i="9"/>
  <c r="U101" i="9"/>
  <c r="T101" i="9"/>
  <c r="U100" i="9"/>
  <c r="T100" i="9"/>
  <c r="T99" i="9"/>
  <c r="U99" i="9"/>
  <c r="U98" i="9"/>
  <c r="T98" i="9"/>
  <c r="U96" i="9"/>
  <c r="T96" i="9"/>
  <c r="U94" i="9"/>
  <c r="T94" i="9"/>
  <c r="U93" i="9"/>
  <c r="T93" i="9"/>
  <c r="U92" i="9"/>
  <c r="T92" i="9"/>
  <c r="T91" i="9"/>
  <c r="U91" i="9"/>
  <c r="U90" i="9"/>
  <c r="T90" i="9"/>
  <c r="U89" i="9"/>
  <c r="T89" i="9"/>
  <c r="T87" i="9"/>
  <c r="U87" i="9"/>
  <c r="U86" i="9"/>
  <c r="T86" i="9"/>
  <c r="U85" i="9"/>
  <c r="T85" i="9"/>
  <c r="U84" i="9"/>
  <c r="T84" i="9"/>
  <c r="T83" i="9"/>
  <c r="U83" i="9"/>
  <c r="U82" i="9"/>
  <c r="T82" i="9"/>
  <c r="U81" i="9"/>
  <c r="T81" i="9"/>
  <c r="T79" i="9"/>
  <c r="U78" i="9"/>
  <c r="T78" i="9"/>
  <c r="U77" i="9"/>
  <c r="T77" i="9"/>
  <c r="U72" i="9"/>
  <c r="T72" i="9"/>
  <c r="T71" i="9"/>
  <c r="U71" i="9"/>
  <c r="U68" i="9"/>
  <c r="T68" i="9"/>
  <c r="U67" i="9"/>
  <c r="T67" i="9"/>
  <c r="T66" i="9"/>
  <c r="U66" i="9"/>
  <c r="T65" i="9"/>
  <c r="U64" i="9"/>
  <c r="T64" i="9"/>
  <c r="U63" i="9"/>
  <c r="T63" i="9"/>
  <c r="T62" i="9"/>
  <c r="U62" i="9"/>
  <c r="T60" i="9"/>
  <c r="T58" i="9"/>
  <c r="U58" i="9"/>
  <c r="U57" i="9"/>
  <c r="T57" i="9"/>
  <c r="U56" i="9"/>
  <c r="T56" i="9"/>
  <c r="U51" i="9"/>
  <c r="T51" i="9"/>
  <c r="T50" i="9"/>
  <c r="U48" i="9"/>
  <c r="T48" i="9"/>
  <c r="T47" i="9"/>
  <c r="T46" i="9"/>
  <c r="U46" i="9"/>
  <c r="U45" i="9"/>
  <c r="T45" i="9"/>
  <c r="T43" i="9"/>
  <c r="T42" i="9"/>
  <c r="U42" i="9"/>
  <c r="U40" i="9"/>
  <c r="T40" i="9"/>
  <c r="U39" i="9"/>
  <c r="T39" i="9"/>
  <c r="U35" i="9"/>
  <c r="T35" i="9"/>
  <c r="T34" i="9"/>
  <c r="U33" i="9"/>
  <c r="T33" i="9"/>
  <c r="U32" i="9"/>
  <c r="T32" i="9"/>
  <c r="U31" i="9"/>
  <c r="T31" i="9"/>
  <c r="T30" i="9"/>
  <c r="U29" i="9"/>
  <c r="T29" i="9"/>
  <c r="U28" i="9"/>
  <c r="T28" i="9"/>
  <c r="T27" i="9"/>
  <c r="T26" i="9"/>
  <c r="U26" i="9"/>
  <c r="U24" i="9"/>
  <c r="T24" i="9"/>
  <c r="U23" i="9"/>
  <c r="T23" i="9"/>
  <c r="U21" i="9"/>
  <c r="T21" i="9"/>
  <c r="T18" i="9"/>
  <c r="U18" i="9"/>
  <c r="T17" i="9"/>
  <c r="U16" i="9"/>
  <c r="T16" i="9"/>
  <c r="U13" i="9"/>
  <c r="T13" i="9"/>
  <c r="T10" i="9"/>
  <c r="U10" i="9"/>
  <c r="U8" i="9"/>
  <c r="T8" i="9"/>
  <c r="T6" i="9"/>
  <c r="U6" i="9"/>
  <c r="AG207" i="9"/>
  <c r="AI207" i="9" s="1"/>
  <c r="AG201" i="9"/>
  <c r="AI201" i="9" s="1"/>
  <c r="AG198" i="9"/>
  <c r="AI198" i="9" s="1"/>
  <c r="AG191" i="9"/>
  <c r="AI191" i="9" s="1"/>
  <c r="AG188" i="9"/>
  <c r="J185" i="34" s="1"/>
  <c r="Q184" i="36" s="1"/>
  <c r="AG185" i="9"/>
  <c r="J182" i="34" s="1"/>
  <c r="Q181" i="36" s="1"/>
  <c r="AG182" i="9"/>
  <c r="AI182" i="9" s="1"/>
  <c r="AG178" i="9"/>
  <c r="AI178" i="9" s="1"/>
  <c r="AG175" i="9"/>
  <c r="AI175" i="9" s="1"/>
  <c r="AG173" i="9"/>
  <c r="J170" i="34" s="1"/>
  <c r="Q169" i="36" s="1"/>
  <c r="AG171" i="9"/>
  <c r="J168" i="34" s="1"/>
  <c r="Q167" i="36" s="1"/>
  <c r="AG168" i="9"/>
  <c r="AI168" i="9" s="1"/>
  <c r="AG167" i="9"/>
  <c r="AI167" i="9" s="1"/>
  <c r="AG166" i="9"/>
  <c r="AI166" i="9" s="1"/>
  <c r="AG165" i="9"/>
  <c r="AI165" i="9" s="1"/>
  <c r="AG163" i="9"/>
  <c r="AI163" i="9" s="1"/>
  <c r="AG161" i="9"/>
  <c r="J158" i="34" s="1"/>
  <c r="Q157" i="36" s="1"/>
  <c r="AG160" i="9"/>
  <c r="AI160" i="9" s="1"/>
  <c r="AG159" i="9"/>
  <c r="AI159" i="9" s="1"/>
  <c r="AG158" i="9"/>
  <c r="J155" i="34" s="1"/>
  <c r="Q154" i="36" s="1"/>
  <c r="AG157" i="9"/>
  <c r="AI157" i="9" s="1"/>
  <c r="AG156" i="9"/>
  <c r="J153" i="34" s="1"/>
  <c r="Q152" i="36" s="1"/>
  <c r="AG155" i="9"/>
  <c r="J152" i="34" s="1"/>
  <c r="Q151" i="36" s="1"/>
  <c r="AG154" i="9"/>
  <c r="J151" i="34" s="1"/>
  <c r="Q150" i="36" s="1"/>
  <c r="AG153" i="9"/>
  <c r="J150" i="34" s="1"/>
  <c r="Q149" i="36" s="1"/>
  <c r="AG152" i="9"/>
  <c r="AI152" i="9" s="1"/>
  <c r="AG151" i="9"/>
  <c r="AI151" i="9" s="1"/>
  <c r="AG150" i="9"/>
  <c r="AI150" i="9" s="1"/>
  <c r="AG149" i="9"/>
  <c r="J146" i="34" s="1"/>
  <c r="Q145" i="36" s="1"/>
  <c r="AG148" i="9"/>
  <c r="J145" i="34" s="1"/>
  <c r="Q144" i="36" s="1"/>
  <c r="AG147" i="9"/>
  <c r="J144" i="34" s="1"/>
  <c r="Q143" i="36" s="1"/>
  <c r="AG146" i="9"/>
  <c r="J143" i="34" s="1"/>
  <c r="Q142" i="36" s="1"/>
  <c r="AG145" i="9"/>
  <c r="J142" i="34" s="1"/>
  <c r="Q141" i="36" s="1"/>
  <c r="AG144" i="9"/>
  <c r="AI144" i="9" s="1"/>
  <c r="AG143" i="9"/>
  <c r="AI143" i="9" s="1"/>
  <c r="AG142" i="9"/>
  <c r="AI142" i="9" s="1"/>
  <c r="AG141" i="9"/>
  <c r="AI141" i="9" s="1"/>
  <c r="AG140" i="9"/>
  <c r="J137" i="34" s="1"/>
  <c r="Q136" i="36" s="1"/>
  <c r="AG139" i="9"/>
  <c r="J136" i="34" s="1"/>
  <c r="Q135" i="36" s="1"/>
  <c r="AG138" i="9"/>
  <c r="J135" i="34" s="1"/>
  <c r="Q134" i="36" s="1"/>
  <c r="AG137" i="9"/>
  <c r="AI137" i="9" s="1"/>
  <c r="AG136" i="9"/>
  <c r="AI136" i="9" s="1"/>
  <c r="AG135" i="9"/>
  <c r="AI135" i="9" s="1"/>
  <c r="AG133" i="9"/>
  <c r="AI133" i="9" s="1"/>
  <c r="AG132" i="9"/>
  <c r="J129" i="34" s="1"/>
  <c r="Q128" i="36" s="1"/>
  <c r="AG131" i="9"/>
  <c r="J128" i="34" s="1"/>
  <c r="Q127" i="36" s="1"/>
  <c r="AG130" i="9"/>
  <c r="J127" i="34" s="1"/>
  <c r="Q126" i="36" s="1"/>
  <c r="AG129" i="9"/>
  <c r="J126" i="34" s="1"/>
  <c r="Q125" i="36" s="1"/>
  <c r="AG128" i="9"/>
  <c r="J125" i="34" s="1"/>
  <c r="Q124" i="36" s="1"/>
  <c r="AG127" i="9"/>
  <c r="AI127" i="9" s="1"/>
  <c r="AG126" i="9"/>
  <c r="AI126" i="9" s="1"/>
  <c r="AG125" i="9"/>
  <c r="J122" i="34" s="1"/>
  <c r="Q121" i="36" s="1"/>
  <c r="AG124" i="9"/>
  <c r="J121" i="34" s="1"/>
  <c r="Q120" i="36" s="1"/>
  <c r="AG122" i="9"/>
  <c r="AI122" i="9" s="1"/>
  <c r="AG206" i="9"/>
  <c r="AI206" i="9" s="1"/>
  <c r="AG203" i="9"/>
  <c r="AI203" i="9" s="1"/>
  <c r="AG202" i="9"/>
  <c r="J199" i="34" s="1"/>
  <c r="Q198" i="36" s="1"/>
  <c r="AG199" i="9"/>
  <c r="AI199" i="9" s="1"/>
  <c r="AG194" i="9"/>
  <c r="AI194" i="9" s="1"/>
  <c r="AG186" i="9"/>
  <c r="AI186" i="9" s="1"/>
  <c r="AG183" i="9"/>
  <c r="AI183" i="9" s="1"/>
  <c r="AG180" i="9"/>
  <c r="AI180" i="9" s="1"/>
  <c r="AG177" i="9"/>
  <c r="AI177" i="9" s="1"/>
  <c r="AG172" i="9"/>
  <c r="J169" i="34" s="1"/>
  <c r="Q168" i="36" s="1"/>
  <c r="AG162" i="9"/>
  <c r="J159" i="34" s="1"/>
  <c r="Q158" i="36" s="1"/>
  <c r="AG208" i="9"/>
  <c r="AI208" i="9" s="1"/>
  <c r="AG205" i="9"/>
  <c r="AI205" i="9" s="1"/>
  <c r="AG200" i="9"/>
  <c r="J197" i="34" s="1"/>
  <c r="Q196" i="36" s="1"/>
  <c r="AG196" i="9"/>
  <c r="AI196" i="9" s="1"/>
  <c r="AG193" i="9"/>
  <c r="AI193" i="9" s="1"/>
  <c r="AG190" i="9"/>
  <c r="J187" i="34" s="1"/>
  <c r="Q186" i="36" s="1"/>
  <c r="AG187" i="9"/>
  <c r="AI187" i="9" s="1"/>
  <c r="AG184" i="9"/>
  <c r="J181" i="34" s="1"/>
  <c r="Q180" i="36" s="1"/>
  <c r="AG179" i="9"/>
  <c r="J176" i="34" s="1"/>
  <c r="Q175" i="36" s="1"/>
  <c r="AG176" i="9"/>
  <c r="AI176" i="9" s="1"/>
  <c r="AG174" i="9"/>
  <c r="AI174" i="9" s="1"/>
  <c r="AG170" i="9"/>
  <c r="AI170" i="9" s="1"/>
  <c r="AG164" i="9"/>
  <c r="J161" i="34" s="1"/>
  <c r="Q160" i="36" s="1"/>
  <c r="AG121" i="9"/>
  <c r="J118" i="34" s="1"/>
  <c r="Q117" i="36" s="1"/>
  <c r="AG120" i="9"/>
  <c r="J117" i="34" s="1"/>
  <c r="Q116" i="36" s="1"/>
  <c r="AG119" i="9"/>
  <c r="AI119" i="9" s="1"/>
  <c r="AG118" i="9"/>
  <c r="AI118" i="9" s="1"/>
  <c r="AG117" i="9"/>
  <c r="AI117" i="9" s="1"/>
  <c r="AG116" i="9"/>
  <c r="AG115" i="9"/>
  <c r="AI115" i="9" s="1"/>
  <c r="AG114" i="9"/>
  <c r="AI114" i="9" s="1"/>
  <c r="AG113" i="9"/>
  <c r="J110" i="34" s="1"/>
  <c r="Q109" i="36" s="1"/>
  <c r="AG112" i="9"/>
  <c r="J109" i="34" s="1"/>
  <c r="Q108" i="36" s="1"/>
  <c r="AG111" i="9"/>
  <c r="AI111" i="9" s="1"/>
  <c r="AG110" i="9"/>
  <c r="J107" i="34" s="1"/>
  <c r="Q106" i="36" s="1"/>
  <c r="AG109" i="9"/>
  <c r="J106" i="34" s="1"/>
  <c r="Q105" i="36" s="1"/>
  <c r="AG108" i="9"/>
  <c r="J105" i="34" s="1"/>
  <c r="Q104" i="36" s="1"/>
  <c r="AG107" i="9"/>
  <c r="AI107" i="9" s="1"/>
  <c r="AG106" i="9"/>
  <c r="J103" i="34" s="1"/>
  <c r="Q102" i="36" s="1"/>
  <c r="AG105" i="9"/>
  <c r="J102" i="34" s="1"/>
  <c r="Q101" i="36" s="1"/>
  <c r="AG104" i="9"/>
  <c r="J101" i="34" s="1"/>
  <c r="Q100" i="36" s="1"/>
  <c r="AG102" i="9"/>
  <c r="AI102" i="9" s="1"/>
  <c r="AG101" i="9"/>
  <c r="AI101" i="9" s="1"/>
  <c r="AG100" i="9"/>
  <c r="J97" i="34" s="1"/>
  <c r="Q96" i="36" s="1"/>
  <c r="AG99" i="9"/>
  <c r="J96" i="34" s="1"/>
  <c r="Q95" i="36" s="1"/>
  <c r="AG98" i="9"/>
  <c r="AI98" i="9" s="1"/>
  <c r="AG97" i="9"/>
  <c r="AI97" i="9" s="1"/>
  <c r="AG96" i="9"/>
  <c r="J93" i="34" s="1"/>
  <c r="Q92" i="36" s="1"/>
  <c r="AG95" i="9"/>
  <c r="J92" i="34" s="1"/>
  <c r="Q91" i="36" s="1"/>
  <c r="AG94" i="9"/>
  <c r="AI94" i="9" s="1"/>
  <c r="AG93" i="9"/>
  <c r="J90" i="34" s="1"/>
  <c r="Q89" i="36" s="1"/>
  <c r="AG92" i="9"/>
  <c r="AI92" i="9" s="1"/>
  <c r="AG91" i="9"/>
  <c r="J88" i="34" s="1"/>
  <c r="Q87" i="36" s="1"/>
  <c r="AG90" i="9"/>
  <c r="J87" i="34" s="1"/>
  <c r="Q86" i="36" s="1"/>
  <c r="AG89" i="9"/>
  <c r="AI89" i="9" s="1"/>
  <c r="AG88" i="9"/>
  <c r="J85" i="34" s="1"/>
  <c r="Q84" i="36" s="1"/>
  <c r="AG87" i="9"/>
  <c r="J84" i="34" s="1"/>
  <c r="Q83" i="36" s="1"/>
  <c r="AG86" i="9"/>
  <c r="AI86" i="9" s="1"/>
  <c r="AG85" i="9"/>
  <c r="J82" i="34" s="1"/>
  <c r="Q81" i="36" s="1"/>
  <c r="AG84" i="9"/>
  <c r="AI84" i="9" s="1"/>
  <c r="AG83" i="9"/>
  <c r="J80" i="34" s="1"/>
  <c r="Q79" i="36" s="1"/>
  <c r="AG82" i="9"/>
  <c r="J79" i="34" s="1"/>
  <c r="Q78" i="36" s="1"/>
  <c r="AG81" i="9"/>
  <c r="J78" i="34" s="1"/>
  <c r="Q77" i="36" s="1"/>
  <c r="AG80" i="9"/>
  <c r="J77" i="34" s="1"/>
  <c r="Q76" i="36" s="1"/>
  <c r="AG79" i="9"/>
  <c r="J76" i="34" s="1"/>
  <c r="Q75" i="36" s="1"/>
  <c r="AG78" i="9"/>
  <c r="AG77" i="9"/>
  <c r="AI77" i="9" s="1"/>
  <c r="AG76" i="9"/>
  <c r="J73" i="34" s="1"/>
  <c r="Q72" i="36" s="1"/>
  <c r="AG75" i="9"/>
  <c r="J72" i="34" s="1"/>
  <c r="Q71" i="36" s="1"/>
  <c r="AG74" i="9"/>
  <c r="AI74" i="9" s="1"/>
  <c r="AG73" i="9"/>
  <c r="J70" i="34" s="1"/>
  <c r="Q69" i="36" s="1"/>
  <c r="AG72" i="9"/>
  <c r="J69" i="34" s="1"/>
  <c r="Q68" i="36" s="1"/>
  <c r="AG70" i="9"/>
  <c r="J67" i="34" s="1"/>
  <c r="Q66" i="36" s="1"/>
  <c r="AG68" i="9"/>
  <c r="AI68" i="9" s="1"/>
  <c r="AG67" i="9"/>
  <c r="AI67" i="9" s="1"/>
  <c r="AG66" i="9"/>
  <c r="J63" i="34" s="1"/>
  <c r="Q62" i="36" s="1"/>
  <c r="AG65" i="9"/>
  <c r="J62" i="34" s="1"/>
  <c r="Q61" i="36" s="1"/>
  <c r="AG64" i="9"/>
  <c r="AI64" i="9" s="1"/>
  <c r="AG63" i="9"/>
  <c r="AI63" i="9" s="1"/>
  <c r="AG62" i="9"/>
  <c r="J59" i="34" s="1"/>
  <c r="Q58" i="36" s="1"/>
  <c r="AG61" i="9"/>
  <c r="J58" i="34" s="1"/>
  <c r="Q57" i="36" s="1"/>
  <c r="AG60" i="9"/>
  <c r="AI60" i="9" s="1"/>
  <c r="AG59" i="9"/>
  <c r="J56" i="34" s="1"/>
  <c r="Q55" i="36" s="1"/>
  <c r="AG57" i="9"/>
  <c r="AG56" i="9"/>
  <c r="AI56" i="9" s="1"/>
  <c r="AG55" i="9"/>
  <c r="J52" i="34" s="1"/>
  <c r="Q51" i="36" s="1"/>
  <c r="AG52" i="9"/>
  <c r="J49" i="34" s="1"/>
  <c r="Q48" i="36" s="1"/>
  <c r="AG26" i="9"/>
  <c r="J23" i="34" s="1"/>
  <c r="Q22" i="36" s="1"/>
  <c r="AG25" i="9"/>
  <c r="J22" i="34" s="1"/>
  <c r="Q21" i="36" s="1"/>
  <c r="AG24" i="9"/>
  <c r="J21" i="34" s="1"/>
  <c r="Q20" i="36" s="1"/>
  <c r="AG23" i="9"/>
  <c r="AG22" i="9"/>
  <c r="AI22" i="9" s="1"/>
  <c r="AG21" i="9"/>
  <c r="AG20" i="9"/>
  <c r="J17" i="34" s="1"/>
  <c r="Q16" i="36" s="1"/>
  <c r="AG19" i="9"/>
  <c r="J16" i="34" s="1"/>
  <c r="Q15" i="36" s="1"/>
  <c r="AG18" i="9"/>
  <c r="J15" i="34" s="1"/>
  <c r="Q14" i="36" s="1"/>
  <c r="AG17" i="9"/>
  <c r="J14" i="34" s="1"/>
  <c r="Q13" i="36" s="1"/>
  <c r="AG16" i="9"/>
  <c r="J13" i="34" s="1"/>
  <c r="Q12" i="36" s="1"/>
  <c r="AG15" i="9"/>
  <c r="AG14" i="9"/>
  <c r="AI14" i="9" s="1"/>
  <c r="AG13" i="9"/>
  <c r="AG12" i="9"/>
  <c r="J9" i="34" s="1"/>
  <c r="Q8" i="36" s="1"/>
  <c r="AG11" i="9"/>
  <c r="J8" i="34" s="1"/>
  <c r="Q7" i="36" s="1"/>
  <c r="AG10" i="9"/>
  <c r="J7" i="34" s="1"/>
  <c r="Q6" i="36" s="1"/>
  <c r="AG9" i="9"/>
  <c r="J6" i="34" s="1"/>
  <c r="Q5" i="36" s="1"/>
  <c r="AG7" i="9"/>
  <c r="J4" i="34" s="1"/>
  <c r="Q3" i="36" s="1"/>
  <c r="U198" i="34"/>
  <c r="Z197" i="36" s="1"/>
  <c r="AJ201" i="9"/>
  <c r="U196" i="34"/>
  <c r="Z195" i="36" s="1"/>
  <c r="AJ199" i="9"/>
  <c r="U193" i="34"/>
  <c r="Z192" i="36" s="1"/>
  <c r="AJ196" i="9"/>
  <c r="U190" i="34"/>
  <c r="Z189" i="36" s="1"/>
  <c r="AJ193" i="9"/>
  <c r="U188" i="34"/>
  <c r="Z187" i="36" s="1"/>
  <c r="AJ191" i="9"/>
  <c r="U183" i="34"/>
  <c r="Z182" i="36" s="1"/>
  <c r="AJ186" i="9"/>
  <c r="U170" i="34"/>
  <c r="Z169" i="36" s="1"/>
  <c r="AJ173" i="9"/>
  <c r="U141" i="34"/>
  <c r="Z140" i="36" s="1"/>
  <c r="AJ144" i="9"/>
  <c r="U122" i="34"/>
  <c r="Z121" i="36" s="1"/>
  <c r="AJ125" i="9"/>
  <c r="U104" i="34"/>
  <c r="Z103" i="36" s="1"/>
  <c r="AJ107" i="9"/>
  <c r="U98" i="34"/>
  <c r="Z97" i="36" s="1"/>
  <c r="AJ101" i="9"/>
  <c r="U95" i="34"/>
  <c r="Z94" i="36" s="1"/>
  <c r="AJ98" i="9"/>
  <c r="U92" i="34"/>
  <c r="Z91" i="36" s="1"/>
  <c r="AJ95" i="9"/>
  <c r="U87" i="34"/>
  <c r="Z86" i="36" s="1"/>
  <c r="AJ90" i="9"/>
  <c r="U63" i="34"/>
  <c r="Z62" i="36" s="1"/>
  <c r="AJ66" i="9"/>
  <c r="U61" i="34"/>
  <c r="Z60" i="36" s="1"/>
  <c r="AJ64" i="9"/>
  <c r="U60" i="34"/>
  <c r="Z59" i="36" s="1"/>
  <c r="AJ63" i="9"/>
  <c r="U58" i="34"/>
  <c r="Z57" i="36" s="1"/>
  <c r="AJ61" i="9"/>
  <c r="U56" i="34"/>
  <c r="Z55" i="36" s="1"/>
  <c r="AJ59" i="9"/>
  <c r="U54" i="34"/>
  <c r="Z53" i="36" s="1"/>
  <c r="AJ57" i="9"/>
  <c r="U53" i="34"/>
  <c r="Z52" i="36" s="1"/>
  <c r="AJ56" i="9"/>
  <c r="U52" i="34"/>
  <c r="Z51" i="36" s="1"/>
  <c r="AJ55" i="9"/>
  <c r="U50" i="34"/>
  <c r="Z49" i="36" s="1"/>
  <c r="AJ53" i="9"/>
  <c r="U49" i="34"/>
  <c r="Z48" i="36" s="1"/>
  <c r="AJ52" i="9"/>
  <c r="U47" i="34"/>
  <c r="Z46" i="36" s="1"/>
  <c r="AJ50" i="9"/>
  <c r="U44" i="34"/>
  <c r="Z43" i="36" s="1"/>
  <c r="AJ47" i="9"/>
  <c r="U40" i="34"/>
  <c r="Z39" i="36" s="1"/>
  <c r="AJ43" i="9"/>
  <c r="AJ28" i="9"/>
  <c r="AJ115" i="9"/>
  <c r="AJ40" i="9"/>
  <c r="AJ127" i="9"/>
  <c r="U164" i="34"/>
  <c r="Z163" i="36" s="1"/>
  <c r="AJ167" i="9"/>
  <c r="U163" i="34"/>
  <c r="Z162" i="36" s="1"/>
  <c r="AJ166" i="9"/>
  <c r="U159" i="34"/>
  <c r="Z158" i="36" s="1"/>
  <c r="AJ162" i="9"/>
  <c r="U151" i="34"/>
  <c r="Z150" i="36" s="1"/>
  <c r="AJ154" i="9"/>
  <c r="U146" i="34"/>
  <c r="Z145" i="36" s="1"/>
  <c r="AJ149" i="9"/>
  <c r="U125" i="34"/>
  <c r="Z124" i="36" s="1"/>
  <c r="AJ128" i="9"/>
  <c r="U115" i="34"/>
  <c r="Z114" i="36" s="1"/>
  <c r="AJ118" i="9"/>
  <c r="U110" i="34"/>
  <c r="Z109" i="36" s="1"/>
  <c r="AJ113" i="9"/>
  <c r="U109" i="34"/>
  <c r="Z108" i="36" s="1"/>
  <c r="AJ112" i="9"/>
  <c r="U108" i="34"/>
  <c r="Z107" i="36" s="1"/>
  <c r="AJ111" i="9"/>
  <c r="U105" i="34"/>
  <c r="Z104" i="36" s="1"/>
  <c r="AJ108" i="9"/>
  <c r="U103" i="34"/>
  <c r="Z102" i="36" s="1"/>
  <c r="AJ106" i="9"/>
  <c r="U101" i="34"/>
  <c r="Z100" i="36" s="1"/>
  <c r="AJ104" i="9"/>
  <c r="U94" i="34"/>
  <c r="Z93" i="36" s="1"/>
  <c r="AJ97" i="9"/>
  <c r="U91" i="34"/>
  <c r="Z90" i="36" s="1"/>
  <c r="AJ94" i="9"/>
  <c r="U86" i="34"/>
  <c r="Z85" i="36" s="1"/>
  <c r="AJ89" i="9"/>
  <c r="U74" i="34"/>
  <c r="Z73" i="36" s="1"/>
  <c r="AJ77" i="9"/>
  <c r="U72" i="34"/>
  <c r="Z71" i="36" s="1"/>
  <c r="AJ75" i="9"/>
  <c r="U69" i="34"/>
  <c r="Z68" i="36" s="1"/>
  <c r="AJ72" i="9"/>
  <c r="U43" i="34"/>
  <c r="Z42" i="36" s="1"/>
  <c r="AJ46" i="9"/>
  <c r="U41" i="34"/>
  <c r="Z40" i="36" s="1"/>
  <c r="AJ44" i="9"/>
  <c r="U38" i="34"/>
  <c r="Z37" i="36" s="1"/>
  <c r="AJ41" i="9"/>
  <c r="U35" i="34"/>
  <c r="Z34" i="36" s="1"/>
  <c r="AJ38" i="9"/>
  <c r="U34" i="34"/>
  <c r="Z33" i="36" s="1"/>
  <c r="AJ37" i="9"/>
  <c r="U31" i="34"/>
  <c r="Z30" i="36" s="1"/>
  <c r="AJ34" i="9"/>
  <c r="U29" i="34"/>
  <c r="Z28" i="36" s="1"/>
  <c r="AJ32" i="9"/>
  <c r="U28" i="34"/>
  <c r="Z27" i="36" s="1"/>
  <c r="AJ31" i="9"/>
  <c r="U26" i="34"/>
  <c r="Z25" i="36" s="1"/>
  <c r="AJ29" i="9"/>
  <c r="U20" i="34"/>
  <c r="Z19" i="36" s="1"/>
  <c r="AJ23" i="9"/>
  <c r="U18" i="34"/>
  <c r="Z17" i="36" s="1"/>
  <c r="AJ21" i="9"/>
  <c r="U16" i="34"/>
  <c r="Z15" i="36" s="1"/>
  <c r="AJ19" i="9"/>
  <c r="U13" i="34"/>
  <c r="Z12" i="36" s="1"/>
  <c r="AJ16" i="9"/>
  <c r="U11" i="34"/>
  <c r="Z10" i="36" s="1"/>
  <c r="AJ14" i="9"/>
  <c r="U10" i="34"/>
  <c r="Z9" i="36" s="1"/>
  <c r="AJ13" i="9"/>
  <c r="U9" i="34"/>
  <c r="Z8" i="36" s="1"/>
  <c r="AJ12" i="9"/>
  <c r="U7" i="34"/>
  <c r="Z6" i="36" s="1"/>
  <c r="AJ10" i="9"/>
  <c r="U4" i="34"/>
  <c r="Z3" i="36" s="1"/>
  <c r="AJ7" i="9"/>
  <c r="U3" i="34"/>
  <c r="Z2" i="36" s="1"/>
  <c r="AJ6" i="9"/>
  <c r="AJ48" i="9"/>
  <c r="AJ148" i="9"/>
  <c r="U182" i="34"/>
  <c r="Z181" i="36" s="1"/>
  <c r="AJ185" i="9"/>
  <c r="U176" i="34"/>
  <c r="Z175" i="36" s="1"/>
  <c r="AJ179" i="9"/>
  <c r="U172" i="34"/>
  <c r="Z171" i="36" s="1"/>
  <c r="AJ175" i="9"/>
  <c r="U156" i="34"/>
  <c r="Z155" i="36" s="1"/>
  <c r="AJ159" i="9"/>
  <c r="U150" i="34"/>
  <c r="Z149" i="36" s="1"/>
  <c r="AJ153" i="9"/>
  <c r="U147" i="34"/>
  <c r="Z146" i="36" s="1"/>
  <c r="AJ150" i="9"/>
  <c r="U142" i="34"/>
  <c r="Z141" i="36" s="1"/>
  <c r="AJ145" i="9"/>
  <c r="U134" i="34"/>
  <c r="Z133" i="36" s="1"/>
  <c r="AJ137" i="9"/>
  <c r="U126" i="34"/>
  <c r="Z125" i="36" s="1"/>
  <c r="AJ129" i="9"/>
  <c r="U123" i="34"/>
  <c r="Z122" i="36" s="1"/>
  <c r="AJ126" i="9"/>
  <c r="U113" i="34"/>
  <c r="Z112" i="36" s="1"/>
  <c r="AJ116" i="9"/>
  <c r="U85" i="34"/>
  <c r="Z84" i="36" s="1"/>
  <c r="AJ88" i="9"/>
  <c r="U64" i="34"/>
  <c r="Z63" i="36" s="1"/>
  <c r="AJ67" i="9"/>
  <c r="U59" i="34"/>
  <c r="Z58" i="36" s="1"/>
  <c r="AJ62" i="9"/>
  <c r="U27" i="34"/>
  <c r="Z26" i="36" s="1"/>
  <c r="AJ30" i="9"/>
  <c r="U21" i="34"/>
  <c r="Z20" i="36" s="1"/>
  <c r="AJ24" i="9"/>
  <c r="AJ60" i="9"/>
  <c r="AJ157" i="9"/>
  <c r="U204" i="34"/>
  <c r="Z203" i="36" s="1"/>
  <c r="AJ207" i="9"/>
  <c r="U197" i="34"/>
  <c r="Z196" i="36" s="1"/>
  <c r="AJ200" i="9"/>
  <c r="U179" i="34"/>
  <c r="Z178" i="36" s="1"/>
  <c r="AJ182" i="9"/>
  <c r="U173" i="34"/>
  <c r="Z172" i="36" s="1"/>
  <c r="AJ176" i="9"/>
  <c r="U161" i="34"/>
  <c r="Z160" i="36" s="1"/>
  <c r="AJ164" i="9"/>
  <c r="U155" i="34"/>
  <c r="Z154" i="36" s="1"/>
  <c r="AJ158" i="9"/>
  <c r="U148" i="34"/>
  <c r="Z147" i="36" s="1"/>
  <c r="AJ151" i="9"/>
  <c r="U93" i="34"/>
  <c r="Z92" i="36" s="1"/>
  <c r="AJ96" i="9"/>
  <c r="U90" i="34"/>
  <c r="Z89" i="36" s="1"/>
  <c r="AJ93" i="9"/>
  <c r="U88" i="34"/>
  <c r="Z87" i="36" s="1"/>
  <c r="AJ91" i="9"/>
  <c r="U84" i="34"/>
  <c r="Z83" i="36" s="1"/>
  <c r="AJ87" i="9"/>
  <c r="U83" i="34"/>
  <c r="Z82" i="36" s="1"/>
  <c r="AJ86" i="9"/>
  <c r="U78" i="34"/>
  <c r="Z77" i="36" s="1"/>
  <c r="AJ81" i="9"/>
  <c r="U76" i="34"/>
  <c r="Z75" i="36" s="1"/>
  <c r="AJ79" i="9"/>
  <c r="U73" i="34"/>
  <c r="Z72" i="36" s="1"/>
  <c r="AJ76" i="9"/>
  <c r="U70" i="34"/>
  <c r="Z69" i="36" s="1"/>
  <c r="AJ73" i="9"/>
  <c r="U67" i="34"/>
  <c r="Z66" i="36" s="1"/>
  <c r="AJ70" i="9"/>
  <c r="U62" i="34"/>
  <c r="Z61" i="36" s="1"/>
  <c r="AJ65" i="9"/>
  <c r="U42" i="34"/>
  <c r="Z41" i="36" s="1"/>
  <c r="AJ45" i="9"/>
  <c r="U39" i="34"/>
  <c r="Z38" i="36" s="1"/>
  <c r="AJ42" i="9"/>
  <c r="U19" i="34"/>
  <c r="Z18" i="36" s="1"/>
  <c r="AJ22" i="9"/>
  <c r="U17" i="34"/>
  <c r="Z16" i="36" s="1"/>
  <c r="AJ20" i="9"/>
  <c r="U15" i="34"/>
  <c r="Z14" i="36" s="1"/>
  <c r="AJ18" i="9"/>
  <c r="U12" i="34"/>
  <c r="Z11" i="36" s="1"/>
  <c r="AJ15" i="9"/>
  <c r="U8" i="34"/>
  <c r="Z7" i="36" s="1"/>
  <c r="AJ11" i="9"/>
  <c r="AJ68" i="9"/>
  <c r="AJ168" i="9"/>
  <c r="U195" i="34"/>
  <c r="Z194" i="36" s="1"/>
  <c r="AJ198" i="9"/>
  <c r="U171" i="34"/>
  <c r="Z170" i="36" s="1"/>
  <c r="AJ174" i="9"/>
  <c r="U118" i="34"/>
  <c r="Z117" i="36" s="1"/>
  <c r="AJ121" i="9"/>
  <c r="AI149" i="9"/>
  <c r="J104" i="34"/>
  <c r="Q103" i="36" s="1"/>
  <c r="J60" i="34"/>
  <c r="Q59" i="36" s="1"/>
  <c r="AI132" i="9"/>
  <c r="AJ80" i="9"/>
  <c r="AJ180" i="9"/>
  <c r="U158" i="34"/>
  <c r="Z157" i="36" s="1"/>
  <c r="AJ161" i="9"/>
  <c r="U152" i="34"/>
  <c r="Z151" i="36" s="1"/>
  <c r="AJ155" i="9"/>
  <c r="U149" i="34"/>
  <c r="Z148" i="36" s="1"/>
  <c r="AJ152" i="9"/>
  <c r="U143" i="34"/>
  <c r="Z142" i="36" s="1"/>
  <c r="AJ146" i="9"/>
  <c r="U135" i="34"/>
  <c r="Z134" i="36" s="1"/>
  <c r="AJ138" i="9"/>
  <c r="U119" i="34"/>
  <c r="Z118" i="36" s="1"/>
  <c r="AJ122" i="9"/>
  <c r="J177" i="34"/>
  <c r="Q176" i="36" s="1"/>
  <c r="AG6" i="9"/>
  <c r="AJ9" i="9"/>
  <c r="AJ92" i="9"/>
  <c r="AJ194" i="9"/>
  <c r="U185" i="34"/>
  <c r="Z184" i="36" s="1"/>
  <c r="AJ188" i="9"/>
  <c r="U180" i="34"/>
  <c r="Z179" i="36" s="1"/>
  <c r="AJ183" i="9"/>
  <c r="U175" i="34"/>
  <c r="Z174" i="36" s="1"/>
  <c r="AJ178" i="9"/>
  <c r="U169" i="34"/>
  <c r="Z168" i="36" s="1"/>
  <c r="AJ172" i="9"/>
  <c r="U121" i="34"/>
  <c r="Z120" i="36" s="1"/>
  <c r="AJ124" i="9"/>
  <c r="AJ17" i="9"/>
  <c r="AJ102" i="9"/>
  <c r="AG51" i="9"/>
  <c r="AG49" i="9"/>
  <c r="AG48" i="9"/>
  <c r="AG47" i="9"/>
  <c r="AG46" i="9"/>
  <c r="AG45" i="9"/>
  <c r="AG44" i="9"/>
  <c r="AG43" i="9"/>
  <c r="AG42" i="9"/>
  <c r="AG41" i="9"/>
  <c r="AG40" i="9"/>
  <c r="AG39" i="9"/>
  <c r="AG38" i="9"/>
  <c r="AG37" i="9"/>
  <c r="AG36" i="9"/>
  <c r="AG35" i="9"/>
  <c r="AG34" i="9"/>
  <c r="AG33" i="9"/>
  <c r="AI33" i="9" s="1"/>
  <c r="AG32" i="9"/>
  <c r="AG31" i="9"/>
  <c r="AG30" i="9"/>
  <c r="AG29" i="9"/>
  <c r="AG28" i="9"/>
  <c r="AG50" i="9"/>
  <c r="AG189" i="9"/>
  <c r="AJ165" i="9"/>
  <c r="AG27" i="9"/>
  <c r="AJ27" i="9"/>
  <c r="AJ25" i="9"/>
  <c r="AG58" i="9"/>
  <c r="AG8" i="9"/>
  <c r="AG54" i="9"/>
  <c r="AJ54" i="9"/>
  <c r="AJ202" i="9"/>
  <c r="AG103" i="9"/>
  <c r="AG195" i="9"/>
  <c r="AG71" i="9"/>
  <c r="AI185" i="9" l="1"/>
  <c r="AI25" i="9"/>
  <c r="AI204" i="9"/>
  <c r="J201" i="34"/>
  <c r="Q200" i="36" s="1"/>
  <c r="AI106" i="9"/>
  <c r="J86" i="34"/>
  <c r="Q85" i="36" s="1"/>
  <c r="AI17" i="9"/>
  <c r="J111" i="34"/>
  <c r="Q110" i="36" s="1"/>
  <c r="J163" i="34"/>
  <c r="Q162" i="36" s="1"/>
  <c r="J112" i="34"/>
  <c r="Q111" i="36" s="1"/>
  <c r="AI82" i="9"/>
  <c r="J193" i="34"/>
  <c r="Q192" i="36" s="1"/>
  <c r="AI153" i="9"/>
  <c r="J115" i="34"/>
  <c r="Q114" i="36" s="1"/>
  <c r="J190" i="34"/>
  <c r="Q189" i="36" s="1"/>
  <c r="AI124" i="9"/>
  <c r="J61" i="34"/>
  <c r="Q60" i="36" s="1"/>
  <c r="J119" i="34"/>
  <c r="Q118" i="36" s="1"/>
  <c r="J154" i="34"/>
  <c r="Q153" i="36" s="1"/>
  <c r="AI173" i="9"/>
  <c r="AI81" i="9"/>
  <c r="J138" i="34"/>
  <c r="Q137" i="36" s="1"/>
  <c r="AI140" i="9"/>
  <c r="AI148" i="9"/>
  <c r="AI20" i="9"/>
  <c r="J164" i="34"/>
  <c r="Q163" i="36" s="1"/>
  <c r="AI131" i="9"/>
  <c r="J94" i="34"/>
  <c r="Q93" i="36" s="1"/>
  <c r="AI188" i="9"/>
  <c r="J180" i="34"/>
  <c r="Q179" i="36" s="1"/>
  <c r="J95" i="34"/>
  <c r="Q94" i="36" s="1"/>
  <c r="J91" i="34"/>
  <c r="Q90" i="36" s="1"/>
  <c r="AI128" i="9"/>
  <c r="AI145" i="9"/>
  <c r="J134" i="34"/>
  <c r="Q133" i="36" s="1"/>
  <c r="J172" i="34"/>
  <c r="Q171" i="36" s="1"/>
  <c r="AI202" i="9"/>
  <c r="AI24" i="9"/>
  <c r="AI184" i="9"/>
  <c r="AI161" i="9"/>
  <c r="J204" i="34"/>
  <c r="Q203" i="36" s="1"/>
  <c r="J108" i="34"/>
  <c r="Q107" i="36" s="1"/>
  <c r="AI73" i="9"/>
  <c r="AI162" i="9"/>
  <c r="J116" i="34"/>
  <c r="Q115" i="36" s="1"/>
  <c r="J83" i="34"/>
  <c r="Q82" i="36" s="1"/>
  <c r="J99" i="34"/>
  <c r="Q98" i="36" s="1"/>
  <c r="AI164" i="9"/>
  <c r="J157" i="34"/>
  <c r="Q156" i="36" s="1"/>
  <c r="AI59" i="9"/>
  <c r="J74" i="34"/>
  <c r="Q73" i="36" s="1"/>
  <c r="AI93" i="9"/>
  <c r="J198" i="34"/>
  <c r="Q197" i="36" s="1"/>
  <c r="AI9" i="9"/>
  <c r="J124" i="34"/>
  <c r="Q123" i="36" s="1"/>
  <c r="AI12" i="9"/>
  <c r="AI179" i="9"/>
  <c r="J64" i="34"/>
  <c r="Q63" i="36" s="1"/>
  <c r="AI85" i="9"/>
  <c r="J98" i="34"/>
  <c r="Q97" i="36" s="1"/>
  <c r="AI110" i="9"/>
  <c r="J205" i="34"/>
  <c r="Q204" i="36" s="1"/>
  <c r="J71" i="34"/>
  <c r="Q70" i="36" s="1"/>
  <c r="AI90" i="9"/>
  <c r="J183" i="34"/>
  <c r="Q182" i="36" s="1"/>
  <c r="J148" i="34"/>
  <c r="Q147" i="36" s="1"/>
  <c r="AI76" i="9"/>
  <c r="J173" i="34"/>
  <c r="Q172" i="36" s="1"/>
  <c r="J114" i="34"/>
  <c r="Q113" i="36" s="1"/>
  <c r="J123" i="34"/>
  <c r="Q122" i="36" s="1"/>
  <c r="J191" i="34"/>
  <c r="Q190" i="36" s="1"/>
  <c r="AI66" i="9"/>
  <c r="AI100" i="9"/>
  <c r="J195" i="34"/>
  <c r="Q194" i="36" s="1"/>
  <c r="AI109" i="9"/>
  <c r="J11" i="34"/>
  <c r="Q10" i="36" s="1"/>
  <c r="J165" i="34"/>
  <c r="Q164" i="36" s="1"/>
  <c r="J147" i="34"/>
  <c r="Q146" i="36" s="1"/>
  <c r="J156" i="34"/>
  <c r="Q155" i="36" s="1"/>
  <c r="J202" i="34"/>
  <c r="Q201" i="36" s="1"/>
  <c r="J89" i="34"/>
  <c r="Q88" i="36" s="1"/>
  <c r="J132" i="34"/>
  <c r="Q131" i="36" s="1"/>
  <c r="J81" i="34"/>
  <c r="Q80" i="36" s="1"/>
  <c r="J140" i="34"/>
  <c r="Q139" i="36" s="1"/>
  <c r="AI171" i="9"/>
  <c r="J167" i="34"/>
  <c r="Q166" i="36" s="1"/>
  <c r="J57" i="34"/>
  <c r="Q56" i="36" s="1"/>
  <c r="J65" i="34"/>
  <c r="Q64" i="36" s="1"/>
  <c r="AI200" i="9"/>
  <c r="J171" i="34"/>
  <c r="Q170" i="36" s="1"/>
  <c r="J188" i="34"/>
  <c r="Q187" i="36" s="1"/>
  <c r="J130" i="34"/>
  <c r="Q129" i="36" s="1"/>
  <c r="AI91" i="9"/>
  <c r="J139" i="34"/>
  <c r="Q138" i="36" s="1"/>
  <c r="AI125" i="9"/>
  <c r="J53" i="34"/>
  <c r="Q52" i="36" s="1"/>
  <c r="AI158" i="9"/>
  <c r="AI108" i="9"/>
  <c r="AI83" i="9"/>
  <c r="AI75" i="9"/>
  <c r="AI65" i="9"/>
  <c r="AI99" i="9"/>
  <c r="J19" i="34"/>
  <c r="Q18" i="36" s="1"/>
  <c r="J30" i="34"/>
  <c r="Q29" i="36" s="1"/>
  <c r="AI121" i="9"/>
  <c r="AI113" i="9"/>
  <c r="J174" i="34"/>
  <c r="Q173" i="36" s="1"/>
  <c r="J149" i="34"/>
  <c r="Q148" i="36" s="1"/>
  <c r="AI61" i="9"/>
  <c r="J196" i="34"/>
  <c r="Q195" i="36" s="1"/>
  <c r="AI18" i="9"/>
  <c r="AI79" i="9"/>
  <c r="AI7" i="9"/>
  <c r="AI55" i="9"/>
  <c r="AI95" i="9"/>
  <c r="AI190" i="9"/>
  <c r="J133" i="34"/>
  <c r="Q132" i="36" s="1"/>
  <c r="AI154" i="9"/>
  <c r="AI16" i="9"/>
  <c r="AI112" i="9"/>
  <c r="J141" i="34"/>
  <c r="Q140" i="36" s="1"/>
  <c r="AI129" i="9"/>
  <c r="AI147" i="9"/>
  <c r="AI62" i="9"/>
  <c r="AI80" i="9"/>
  <c r="AI96" i="9"/>
  <c r="AI146" i="9"/>
  <c r="AI155" i="9"/>
  <c r="J200" i="34"/>
  <c r="Q199" i="36" s="1"/>
  <c r="AI26" i="9"/>
  <c r="AI11" i="9"/>
  <c r="AI19" i="9"/>
  <c r="J10" i="34"/>
  <c r="Q9" i="36" s="1"/>
  <c r="AI13" i="9"/>
  <c r="J18" i="34"/>
  <c r="Q17" i="36" s="1"/>
  <c r="AI21" i="9"/>
  <c r="J162" i="34"/>
  <c r="Q161" i="36" s="1"/>
  <c r="AI172" i="9"/>
  <c r="AI87" i="9"/>
  <c r="AI104" i="9"/>
  <c r="AI130" i="9"/>
  <c r="J203" i="34"/>
  <c r="Q202" i="36" s="1"/>
  <c r="J113" i="34"/>
  <c r="Q112" i="36" s="1"/>
  <c r="AI116" i="9"/>
  <c r="AI139" i="9"/>
  <c r="J179" i="34"/>
  <c r="Q178" i="36" s="1"/>
  <c r="AI70" i="9"/>
  <c r="J160" i="34"/>
  <c r="Q159" i="36" s="1"/>
  <c r="J175" i="34"/>
  <c r="Q174" i="36" s="1"/>
  <c r="J184" i="34"/>
  <c r="Q183" i="36" s="1"/>
  <c r="AI156" i="9"/>
  <c r="AI15" i="9"/>
  <c r="J12" i="34"/>
  <c r="Q11" i="36" s="1"/>
  <c r="AI23" i="9"/>
  <c r="J20" i="34"/>
  <c r="Q19" i="36" s="1"/>
  <c r="J54" i="34"/>
  <c r="Q53" i="36" s="1"/>
  <c r="AI57" i="9"/>
  <c r="AI120" i="9"/>
  <c r="AI138" i="9"/>
  <c r="AI52" i="9"/>
  <c r="AI72" i="9"/>
  <c r="AI88" i="9"/>
  <c r="AI105" i="9"/>
  <c r="AI10" i="9"/>
  <c r="AI78" i="9"/>
  <c r="J75" i="34"/>
  <c r="Q74" i="36" s="1"/>
  <c r="J3" i="34"/>
  <c r="Q2" i="36" s="1"/>
  <c r="AI6" i="9"/>
  <c r="J26" i="34"/>
  <c r="Q25" i="36" s="1"/>
  <c r="AI29" i="9"/>
  <c r="J34" i="34"/>
  <c r="Q33" i="36" s="1"/>
  <c r="AI37" i="9"/>
  <c r="J42" i="34"/>
  <c r="Q41" i="36" s="1"/>
  <c r="AI45" i="9"/>
  <c r="J33" i="34"/>
  <c r="Q32" i="36" s="1"/>
  <c r="AI36" i="9"/>
  <c r="AI31" i="9"/>
  <c r="J28" i="34"/>
  <c r="Q27" i="36" s="1"/>
  <c r="J36" i="34"/>
  <c r="Q35" i="36" s="1"/>
  <c r="AI39" i="9"/>
  <c r="J44" i="34"/>
  <c r="Q43" i="36" s="1"/>
  <c r="AI47" i="9"/>
  <c r="J43" i="34"/>
  <c r="Q42" i="36" s="1"/>
  <c r="AI46" i="9"/>
  <c r="AI48" i="9"/>
  <c r="J45" i="34"/>
  <c r="Q44" i="36" s="1"/>
  <c r="J41" i="34"/>
  <c r="Q40" i="36" s="1"/>
  <c r="AI44" i="9"/>
  <c r="AI32" i="9"/>
  <c r="J29" i="34"/>
  <c r="Q28" i="36" s="1"/>
  <c r="AI41" i="9"/>
  <c r="J38" i="34"/>
  <c r="Q37" i="36" s="1"/>
  <c r="AI49" i="9"/>
  <c r="J46" i="34"/>
  <c r="Q45" i="36" s="1"/>
  <c r="J35" i="34"/>
  <c r="Q34" i="36" s="1"/>
  <c r="AI38" i="9"/>
  <c r="AI40" i="9"/>
  <c r="J37" i="34"/>
  <c r="Q36" i="36" s="1"/>
  <c r="J39" i="34"/>
  <c r="Q38" i="36" s="1"/>
  <c r="AI42" i="9"/>
  <c r="J25" i="34"/>
  <c r="Q24" i="36" s="1"/>
  <c r="AI28" i="9"/>
  <c r="J27" i="34"/>
  <c r="Q26" i="36" s="1"/>
  <c r="AI30" i="9"/>
  <c r="J31" i="34"/>
  <c r="Q30" i="36" s="1"/>
  <c r="AI34" i="9"/>
  <c r="J48" i="34"/>
  <c r="Q47" i="36" s="1"/>
  <c r="AI51" i="9"/>
  <c r="J32" i="34"/>
  <c r="Q31" i="36" s="1"/>
  <c r="AI35" i="9"/>
  <c r="J40" i="34"/>
  <c r="Q39" i="36" s="1"/>
  <c r="AI43" i="9"/>
  <c r="J47" i="34"/>
  <c r="Q46" i="36" s="1"/>
  <c r="AI50" i="9"/>
  <c r="J186" i="34"/>
  <c r="Q185" i="36" s="1"/>
  <c r="AI189" i="9"/>
  <c r="AJ210" i="9"/>
  <c r="AI27" i="9"/>
  <c r="J24" i="34"/>
  <c r="Q23" i="36" s="1"/>
  <c r="J55" i="34"/>
  <c r="Q54" i="36" s="1"/>
  <c r="AI58" i="9"/>
  <c r="J5" i="34"/>
  <c r="Q4" i="36" s="1"/>
  <c r="AI8" i="9"/>
  <c r="J51" i="34"/>
  <c r="Q50" i="36" s="1"/>
  <c r="AI54" i="9"/>
  <c r="AI103" i="9"/>
  <c r="J100" i="34"/>
  <c r="Q99" i="36" s="1"/>
  <c r="AI195" i="9"/>
  <c r="J192" i="34"/>
  <c r="Q191" i="36" s="1"/>
  <c r="AI71" i="9"/>
  <c r="J68" i="34"/>
  <c r="Q67" i="36" s="1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4" i="9"/>
  <c r="V55" i="9"/>
  <c r="V56" i="9"/>
  <c r="V57" i="9"/>
  <c r="V58" i="9"/>
  <c r="V59" i="9"/>
  <c r="V60" i="9"/>
  <c r="V62" i="9"/>
  <c r="V63" i="9"/>
  <c r="V64" i="9"/>
  <c r="V65" i="9"/>
  <c r="V66" i="9"/>
  <c r="V67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8" i="9"/>
  <c r="V199" i="9"/>
  <c r="V200" i="9"/>
  <c r="V201" i="9"/>
  <c r="V202" i="9"/>
  <c r="V203" i="9"/>
  <c r="V204" i="9"/>
  <c r="V205" i="9"/>
  <c r="V206" i="9"/>
  <c r="V207" i="9"/>
  <c r="V208" i="9"/>
  <c r="V6" i="9"/>
  <c r="F217" i="9" l="1"/>
  <c r="N217" i="9"/>
  <c r="Q217" i="9"/>
  <c r="G217" i="9"/>
  <c r="O217" i="9"/>
  <c r="P217" i="9"/>
  <c r="H217" i="9"/>
  <c r="I217" i="9"/>
  <c r="J217" i="9"/>
  <c r="K217" i="9"/>
  <c r="D217" i="9"/>
  <c r="L217" i="9"/>
  <c r="M217" i="9"/>
  <c r="C217" i="9"/>
  <c r="E217" i="9"/>
  <c r="L50" i="34"/>
  <c r="L66" i="34"/>
  <c r="L120" i="34"/>
  <c r="L131" i="34"/>
  <c r="L166" i="34"/>
  <c r="L178" i="34"/>
  <c r="L189" i="34"/>
  <c r="S217" i="9" l="1"/>
  <c r="T6" i="34"/>
  <c r="T7" i="34"/>
  <c r="T8" i="34"/>
  <c r="Y7" i="36" s="1"/>
  <c r="T12" i="34"/>
  <c r="Y11" i="36" s="1"/>
  <c r="T24" i="34"/>
  <c r="Y23" i="36" s="1"/>
  <c r="T25" i="34"/>
  <c r="AD25" i="34" s="1"/>
  <c r="T38" i="34"/>
  <c r="T41" i="34"/>
  <c r="AD41" i="34" s="1"/>
  <c r="T50" i="34"/>
  <c r="AD50" i="34" s="1"/>
  <c r="T51" i="34"/>
  <c r="T58" i="34"/>
  <c r="AD58" i="34" s="1"/>
  <c r="T66" i="34"/>
  <c r="AD66" i="34" s="1"/>
  <c r="T70" i="34"/>
  <c r="T99" i="34"/>
  <c r="T101" i="34"/>
  <c r="T107" i="34"/>
  <c r="T116" i="34"/>
  <c r="T120" i="34"/>
  <c r="Y119" i="36" s="1"/>
  <c r="T124" i="34"/>
  <c r="T129" i="34"/>
  <c r="T131" i="34"/>
  <c r="T133" i="34"/>
  <c r="T142" i="34"/>
  <c r="T154" i="34"/>
  <c r="AD154" i="34" s="1"/>
  <c r="T162" i="34"/>
  <c r="AD162" i="34" s="1"/>
  <c r="T166" i="34"/>
  <c r="T168" i="34"/>
  <c r="Y167" i="36" s="1"/>
  <c r="T178" i="34"/>
  <c r="AD178" i="34" s="1"/>
  <c r="T183" i="34"/>
  <c r="T185" i="34"/>
  <c r="T190" i="34"/>
  <c r="T191" i="34"/>
  <c r="T198" i="34"/>
  <c r="T199" i="34"/>
  <c r="T202" i="34"/>
  <c r="Y201" i="36" s="1"/>
  <c r="T3" i="34"/>
  <c r="Y2" i="36" s="1"/>
  <c r="I6" i="34"/>
  <c r="P5" i="36" s="1"/>
  <c r="I7" i="34"/>
  <c r="P6" i="36" s="1"/>
  <c r="I8" i="34"/>
  <c r="P7" i="36" s="1"/>
  <c r="I12" i="34"/>
  <c r="P11" i="36" s="1"/>
  <c r="I24" i="34"/>
  <c r="P23" i="36" s="1"/>
  <c r="I25" i="34"/>
  <c r="P24" i="36" s="1"/>
  <c r="I38" i="34"/>
  <c r="P37" i="36" s="1"/>
  <c r="I41" i="34"/>
  <c r="P40" i="36" s="1"/>
  <c r="I50" i="34"/>
  <c r="P49" i="36" s="1"/>
  <c r="I51" i="34"/>
  <c r="P50" i="36" s="1"/>
  <c r="I58" i="34"/>
  <c r="P57" i="36" s="1"/>
  <c r="I66" i="34"/>
  <c r="P65" i="36" s="1"/>
  <c r="I70" i="34"/>
  <c r="P69" i="36" s="1"/>
  <c r="I99" i="34"/>
  <c r="P98" i="36" s="1"/>
  <c r="I101" i="34"/>
  <c r="P100" i="36" s="1"/>
  <c r="I107" i="34"/>
  <c r="P106" i="36" s="1"/>
  <c r="I116" i="34"/>
  <c r="P115" i="36" s="1"/>
  <c r="I120" i="34"/>
  <c r="P119" i="36" s="1"/>
  <c r="I124" i="34"/>
  <c r="P123" i="36" s="1"/>
  <c r="I129" i="34"/>
  <c r="P128" i="36" s="1"/>
  <c r="I131" i="34"/>
  <c r="P130" i="36" s="1"/>
  <c r="I133" i="34"/>
  <c r="P132" i="36" s="1"/>
  <c r="I142" i="34"/>
  <c r="P141" i="36" s="1"/>
  <c r="I154" i="34"/>
  <c r="P153" i="36" s="1"/>
  <c r="I162" i="34"/>
  <c r="P161" i="36" s="1"/>
  <c r="I166" i="34"/>
  <c r="P165" i="36" s="1"/>
  <c r="I168" i="34"/>
  <c r="P167" i="36" s="1"/>
  <c r="I178" i="34"/>
  <c r="P177" i="36" s="1"/>
  <c r="I183" i="34"/>
  <c r="P182" i="36" s="1"/>
  <c r="I185" i="34"/>
  <c r="P184" i="36" s="1"/>
  <c r="I190" i="34"/>
  <c r="P189" i="36" s="1"/>
  <c r="I191" i="34"/>
  <c r="P190" i="36" s="1"/>
  <c r="I198" i="34"/>
  <c r="P197" i="36" s="1"/>
  <c r="I199" i="34"/>
  <c r="P198" i="36" s="1"/>
  <c r="I202" i="34"/>
  <c r="P201" i="36" s="1"/>
  <c r="I3" i="34"/>
  <c r="P2" i="36" s="1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T4" i="34" s="1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T5" i="34" s="1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T9" i="34" s="1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T10" i="34" s="1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T11" i="34" s="1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T13" i="34" s="1"/>
  <c r="C17" i="40"/>
  <c r="D17" i="40"/>
  <c r="E17" i="40"/>
  <c r="F17" i="40"/>
  <c r="G17" i="40"/>
  <c r="H17" i="40"/>
  <c r="I17" i="40"/>
  <c r="J17" i="40"/>
  <c r="K17" i="40"/>
  <c r="L17" i="40"/>
  <c r="M17" i="40"/>
  <c r="N17" i="40"/>
  <c r="O17" i="40"/>
  <c r="P17" i="40"/>
  <c r="Q17" i="40"/>
  <c r="T14" i="34" s="1"/>
  <c r="C18" i="40"/>
  <c r="D18" i="40"/>
  <c r="E18" i="40"/>
  <c r="F18" i="40"/>
  <c r="G18" i="40"/>
  <c r="H18" i="40"/>
  <c r="I18" i="40"/>
  <c r="J18" i="40"/>
  <c r="K18" i="40"/>
  <c r="L18" i="40"/>
  <c r="M18" i="40"/>
  <c r="N18" i="40"/>
  <c r="O18" i="40"/>
  <c r="P18" i="40"/>
  <c r="Q18" i="40"/>
  <c r="T15" i="34" s="1"/>
  <c r="C19" i="40"/>
  <c r="D19" i="40"/>
  <c r="E19" i="40"/>
  <c r="F19" i="40"/>
  <c r="G19" i="40"/>
  <c r="H19" i="40"/>
  <c r="I19" i="40"/>
  <c r="J19" i="40"/>
  <c r="K19" i="40"/>
  <c r="L19" i="40"/>
  <c r="M19" i="40"/>
  <c r="N19" i="40"/>
  <c r="O19" i="40"/>
  <c r="P19" i="40"/>
  <c r="Q19" i="40"/>
  <c r="T16" i="34" s="1"/>
  <c r="Y15" i="36" s="1"/>
  <c r="C20" i="40"/>
  <c r="D20" i="40"/>
  <c r="E20" i="40"/>
  <c r="F20" i="40"/>
  <c r="G20" i="40"/>
  <c r="H20" i="40"/>
  <c r="I20" i="40"/>
  <c r="J20" i="40"/>
  <c r="K20" i="40"/>
  <c r="L20" i="40"/>
  <c r="M20" i="40"/>
  <c r="N20" i="40"/>
  <c r="O20" i="40"/>
  <c r="P20" i="40"/>
  <c r="Q20" i="40"/>
  <c r="T17" i="34" s="1"/>
  <c r="C21" i="40"/>
  <c r="D21" i="40"/>
  <c r="E21" i="40"/>
  <c r="F21" i="40"/>
  <c r="G21" i="40"/>
  <c r="H21" i="40"/>
  <c r="I21" i="40"/>
  <c r="J21" i="40"/>
  <c r="K21" i="40"/>
  <c r="L21" i="40"/>
  <c r="M21" i="40"/>
  <c r="N21" i="40"/>
  <c r="O21" i="40"/>
  <c r="P21" i="40"/>
  <c r="Q21" i="40"/>
  <c r="T18" i="34" s="1"/>
  <c r="C22" i="40"/>
  <c r="D22" i="40"/>
  <c r="E22" i="40"/>
  <c r="F22" i="40"/>
  <c r="G22" i="40"/>
  <c r="H22" i="40"/>
  <c r="I22" i="40"/>
  <c r="J22" i="40"/>
  <c r="K22" i="40"/>
  <c r="L22" i="40"/>
  <c r="M22" i="40"/>
  <c r="N22" i="40"/>
  <c r="O22" i="40"/>
  <c r="P22" i="40"/>
  <c r="Q22" i="40"/>
  <c r="T19" i="34" s="1"/>
  <c r="C23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T20" i="34" s="1"/>
  <c r="C24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T21" i="34" s="1"/>
  <c r="C25" i="40"/>
  <c r="D25" i="40"/>
  <c r="E25" i="40"/>
  <c r="F25" i="40"/>
  <c r="G25" i="40"/>
  <c r="H25" i="40"/>
  <c r="I25" i="40"/>
  <c r="J25" i="40"/>
  <c r="K25" i="40"/>
  <c r="L25" i="40"/>
  <c r="M25" i="40"/>
  <c r="N25" i="40"/>
  <c r="O25" i="40"/>
  <c r="P25" i="40"/>
  <c r="Q25" i="40"/>
  <c r="T22" i="34" s="1"/>
  <c r="C26" i="40"/>
  <c r="D26" i="40"/>
  <c r="E26" i="40"/>
  <c r="F26" i="40"/>
  <c r="G26" i="40"/>
  <c r="H26" i="40"/>
  <c r="I26" i="40"/>
  <c r="J26" i="40"/>
  <c r="K26" i="40"/>
  <c r="L26" i="40"/>
  <c r="M26" i="40"/>
  <c r="N26" i="40"/>
  <c r="O26" i="40"/>
  <c r="P26" i="40"/>
  <c r="Q26" i="40"/>
  <c r="T23" i="34" s="1"/>
  <c r="C27" i="40"/>
  <c r="D27" i="40"/>
  <c r="E27" i="40"/>
  <c r="F27" i="40"/>
  <c r="G27" i="40"/>
  <c r="H27" i="40"/>
  <c r="I27" i="40"/>
  <c r="J27" i="40"/>
  <c r="K27" i="40"/>
  <c r="L27" i="40"/>
  <c r="M27" i="40"/>
  <c r="N27" i="40"/>
  <c r="O27" i="40"/>
  <c r="P27" i="40"/>
  <c r="Q27" i="40"/>
  <c r="C28" i="40"/>
  <c r="D28" i="40"/>
  <c r="E28" i="40"/>
  <c r="F28" i="40"/>
  <c r="G28" i="40"/>
  <c r="H28" i="40"/>
  <c r="I28" i="40"/>
  <c r="J28" i="40"/>
  <c r="K28" i="40"/>
  <c r="L28" i="40"/>
  <c r="M28" i="40"/>
  <c r="N28" i="40"/>
  <c r="O28" i="40"/>
  <c r="P28" i="40"/>
  <c r="Q28" i="40"/>
  <c r="C29" i="40"/>
  <c r="D29" i="40"/>
  <c r="E29" i="40"/>
  <c r="F29" i="40"/>
  <c r="G29" i="40"/>
  <c r="H29" i="40"/>
  <c r="I29" i="40"/>
  <c r="J29" i="40"/>
  <c r="K29" i="40"/>
  <c r="L29" i="40"/>
  <c r="M29" i="40"/>
  <c r="N29" i="40"/>
  <c r="O29" i="40"/>
  <c r="P29" i="40"/>
  <c r="Q29" i="40"/>
  <c r="T26" i="34" s="1"/>
  <c r="C30" i="40"/>
  <c r="D30" i="40"/>
  <c r="E30" i="40"/>
  <c r="F30" i="40"/>
  <c r="G30" i="40"/>
  <c r="H30" i="40"/>
  <c r="I30" i="40"/>
  <c r="J30" i="40"/>
  <c r="K30" i="40"/>
  <c r="L30" i="40"/>
  <c r="M30" i="40"/>
  <c r="N30" i="40"/>
  <c r="O30" i="40"/>
  <c r="P30" i="40"/>
  <c r="Q30" i="40"/>
  <c r="T27" i="34" s="1"/>
  <c r="C31" i="40"/>
  <c r="D31" i="40"/>
  <c r="E31" i="40"/>
  <c r="F31" i="40"/>
  <c r="G31" i="40"/>
  <c r="H31" i="40"/>
  <c r="I31" i="40"/>
  <c r="J31" i="40"/>
  <c r="K31" i="40"/>
  <c r="L31" i="40"/>
  <c r="M31" i="40"/>
  <c r="N31" i="40"/>
  <c r="O31" i="40"/>
  <c r="P31" i="40"/>
  <c r="Q31" i="40"/>
  <c r="T28" i="34" s="1"/>
  <c r="C32" i="40"/>
  <c r="D32" i="40"/>
  <c r="E32" i="40"/>
  <c r="F32" i="40"/>
  <c r="G32" i="40"/>
  <c r="H32" i="40"/>
  <c r="I32" i="40"/>
  <c r="J32" i="40"/>
  <c r="K32" i="40"/>
  <c r="L32" i="40"/>
  <c r="M32" i="40"/>
  <c r="N32" i="40"/>
  <c r="O32" i="40"/>
  <c r="P32" i="40"/>
  <c r="Q32" i="40"/>
  <c r="T29" i="34" s="1"/>
  <c r="C33" i="40"/>
  <c r="D33" i="40"/>
  <c r="E33" i="40"/>
  <c r="F33" i="40"/>
  <c r="G33" i="40"/>
  <c r="H33" i="40"/>
  <c r="I33" i="40"/>
  <c r="J33" i="40"/>
  <c r="K33" i="40"/>
  <c r="L33" i="40"/>
  <c r="M33" i="40"/>
  <c r="N33" i="40"/>
  <c r="O33" i="40"/>
  <c r="P33" i="40"/>
  <c r="Q33" i="40"/>
  <c r="T30" i="34" s="1"/>
  <c r="C34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T31" i="34" s="1"/>
  <c r="C35" i="40"/>
  <c r="D35" i="40"/>
  <c r="E35" i="40"/>
  <c r="F35" i="40"/>
  <c r="G35" i="40"/>
  <c r="H35" i="40"/>
  <c r="I35" i="40"/>
  <c r="J35" i="40"/>
  <c r="K35" i="40"/>
  <c r="L35" i="40"/>
  <c r="M35" i="40"/>
  <c r="N35" i="40"/>
  <c r="O35" i="40"/>
  <c r="P35" i="40"/>
  <c r="Q35" i="40"/>
  <c r="T32" i="34" s="1"/>
  <c r="Y31" i="36" s="1"/>
  <c r="C36" i="40"/>
  <c r="D36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T33" i="34" s="1"/>
  <c r="C37" i="40"/>
  <c r="D37" i="40"/>
  <c r="E37" i="40"/>
  <c r="F37" i="40"/>
  <c r="G37" i="40"/>
  <c r="H37" i="40"/>
  <c r="I37" i="40"/>
  <c r="J37" i="40"/>
  <c r="K37" i="40"/>
  <c r="L37" i="40"/>
  <c r="M37" i="40"/>
  <c r="N37" i="40"/>
  <c r="O37" i="40"/>
  <c r="P37" i="40"/>
  <c r="Q37" i="40"/>
  <c r="T34" i="34" s="1"/>
  <c r="Y33" i="36" s="1"/>
  <c r="C38" i="40"/>
  <c r="D38" i="40"/>
  <c r="E38" i="40"/>
  <c r="F38" i="40"/>
  <c r="G38" i="40"/>
  <c r="H38" i="40"/>
  <c r="I38" i="40"/>
  <c r="J38" i="40"/>
  <c r="K38" i="40"/>
  <c r="L38" i="40"/>
  <c r="M38" i="40"/>
  <c r="N38" i="40"/>
  <c r="O38" i="40"/>
  <c r="P38" i="40"/>
  <c r="Q38" i="40"/>
  <c r="T35" i="34" s="1"/>
  <c r="C39" i="40"/>
  <c r="D39" i="40"/>
  <c r="E39" i="40"/>
  <c r="F39" i="40"/>
  <c r="G39" i="40"/>
  <c r="H39" i="40"/>
  <c r="I39" i="40"/>
  <c r="J39" i="40"/>
  <c r="K39" i="40"/>
  <c r="L39" i="40"/>
  <c r="M39" i="40"/>
  <c r="N39" i="40"/>
  <c r="O39" i="40"/>
  <c r="P39" i="40"/>
  <c r="Q39" i="40"/>
  <c r="T36" i="34" s="1"/>
  <c r="C40" i="40"/>
  <c r="D40" i="40"/>
  <c r="E40" i="40"/>
  <c r="F40" i="40"/>
  <c r="G40" i="40"/>
  <c r="H40" i="40"/>
  <c r="I40" i="40"/>
  <c r="J40" i="40"/>
  <c r="K40" i="40"/>
  <c r="L40" i="40"/>
  <c r="M40" i="40"/>
  <c r="N40" i="40"/>
  <c r="O40" i="40"/>
  <c r="P40" i="40"/>
  <c r="Q40" i="40"/>
  <c r="T37" i="34" s="1"/>
  <c r="C41" i="40"/>
  <c r="D41" i="40"/>
  <c r="E41" i="40"/>
  <c r="F41" i="40"/>
  <c r="G41" i="40"/>
  <c r="H41" i="40"/>
  <c r="I41" i="40"/>
  <c r="J41" i="40"/>
  <c r="K41" i="40"/>
  <c r="L41" i="40"/>
  <c r="M41" i="40"/>
  <c r="N41" i="40"/>
  <c r="O41" i="40"/>
  <c r="P41" i="40"/>
  <c r="Q41" i="40"/>
  <c r="C42" i="40"/>
  <c r="D42" i="40"/>
  <c r="E42" i="40"/>
  <c r="F42" i="40"/>
  <c r="G42" i="40"/>
  <c r="H42" i="40"/>
  <c r="I42" i="40"/>
  <c r="J42" i="40"/>
  <c r="K42" i="40"/>
  <c r="L42" i="40"/>
  <c r="M42" i="40"/>
  <c r="N42" i="40"/>
  <c r="O42" i="40"/>
  <c r="P42" i="40"/>
  <c r="Q42" i="40"/>
  <c r="T39" i="34" s="1"/>
  <c r="C43" i="40"/>
  <c r="D43" i="40"/>
  <c r="E43" i="40"/>
  <c r="F43" i="40"/>
  <c r="G43" i="40"/>
  <c r="H43" i="40"/>
  <c r="I43" i="40"/>
  <c r="J43" i="40"/>
  <c r="K43" i="40"/>
  <c r="L43" i="40"/>
  <c r="M43" i="40"/>
  <c r="N43" i="40"/>
  <c r="O43" i="40"/>
  <c r="P43" i="40"/>
  <c r="Q43" i="40"/>
  <c r="T40" i="34" s="1"/>
  <c r="Y39" i="36" s="1"/>
  <c r="C44" i="40"/>
  <c r="D44" i="40"/>
  <c r="E44" i="40"/>
  <c r="F44" i="40"/>
  <c r="G44" i="40"/>
  <c r="H44" i="40"/>
  <c r="I44" i="40"/>
  <c r="J44" i="40"/>
  <c r="K44" i="40"/>
  <c r="L44" i="40"/>
  <c r="M44" i="40"/>
  <c r="N44" i="40"/>
  <c r="O44" i="40"/>
  <c r="P44" i="40"/>
  <c r="Q44" i="40"/>
  <c r="C45" i="40"/>
  <c r="D45" i="40"/>
  <c r="E45" i="40"/>
  <c r="F45" i="40"/>
  <c r="G45" i="40"/>
  <c r="H45" i="40"/>
  <c r="I45" i="40"/>
  <c r="J45" i="40"/>
  <c r="K45" i="40"/>
  <c r="L45" i="40"/>
  <c r="M45" i="40"/>
  <c r="N45" i="40"/>
  <c r="O45" i="40"/>
  <c r="P45" i="40"/>
  <c r="Q45" i="40"/>
  <c r="T42" i="34" s="1"/>
  <c r="Y41" i="36" s="1"/>
  <c r="C46" i="40"/>
  <c r="D46" i="40"/>
  <c r="E46" i="40"/>
  <c r="F46" i="40"/>
  <c r="G46" i="40"/>
  <c r="H46" i="40"/>
  <c r="I46" i="40"/>
  <c r="J46" i="40"/>
  <c r="K46" i="40"/>
  <c r="L46" i="40"/>
  <c r="M46" i="40"/>
  <c r="N46" i="40"/>
  <c r="O46" i="40"/>
  <c r="P46" i="40"/>
  <c r="Q46" i="40"/>
  <c r="T43" i="34" s="1"/>
  <c r="C47" i="40"/>
  <c r="D47" i="40"/>
  <c r="E47" i="40"/>
  <c r="F47" i="40"/>
  <c r="G47" i="40"/>
  <c r="H47" i="40"/>
  <c r="I47" i="40"/>
  <c r="J47" i="40"/>
  <c r="K47" i="40"/>
  <c r="L47" i="40"/>
  <c r="M47" i="40"/>
  <c r="N47" i="40"/>
  <c r="O47" i="40"/>
  <c r="P47" i="40"/>
  <c r="Q47" i="40"/>
  <c r="T44" i="34" s="1"/>
  <c r="C48" i="40"/>
  <c r="D48" i="40"/>
  <c r="E48" i="40"/>
  <c r="F48" i="40"/>
  <c r="G48" i="40"/>
  <c r="H48" i="40"/>
  <c r="I48" i="40"/>
  <c r="J48" i="40"/>
  <c r="K48" i="40"/>
  <c r="L48" i="40"/>
  <c r="M48" i="40"/>
  <c r="N48" i="40"/>
  <c r="O48" i="40"/>
  <c r="P48" i="40"/>
  <c r="Q48" i="40"/>
  <c r="T45" i="34" s="1"/>
  <c r="C49" i="40"/>
  <c r="D49" i="40"/>
  <c r="E49" i="40"/>
  <c r="F49" i="40"/>
  <c r="G49" i="40"/>
  <c r="H49" i="40"/>
  <c r="I49" i="40"/>
  <c r="J49" i="40"/>
  <c r="K49" i="40"/>
  <c r="L49" i="40"/>
  <c r="M49" i="40"/>
  <c r="N49" i="40"/>
  <c r="O49" i="40"/>
  <c r="P49" i="40"/>
  <c r="Q49" i="40"/>
  <c r="T46" i="34" s="1"/>
  <c r="C50" i="40"/>
  <c r="D50" i="40"/>
  <c r="E50" i="40"/>
  <c r="F50" i="40"/>
  <c r="G50" i="40"/>
  <c r="H50" i="40"/>
  <c r="I50" i="40"/>
  <c r="J50" i="40"/>
  <c r="K50" i="40"/>
  <c r="L50" i="40"/>
  <c r="M50" i="40"/>
  <c r="N50" i="40"/>
  <c r="O50" i="40"/>
  <c r="P50" i="40"/>
  <c r="Q50" i="40"/>
  <c r="T47" i="34" s="1"/>
  <c r="C51" i="40"/>
  <c r="D51" i="40"/>
  <c r="E51" i="40"/>
  <c r="F51" i="40"/>
  <c r="G51" i="40"/>
  <c r="H51" i="40"/>
  <c r="I51" i="40"/>
  <c r="J51" i="40"/>
  <c r="K51" i="40"/>
  <c r="L51" i="40"/>
  <c r="M51" i="40"/>
  <c r="N51" i="40"/>
  <c r="O51" i="40"/>
  <c r="P51" i="40"/>
  <c r="Q51" i="40"/>
  <c r="T48" i="34" s="1"/>
  <c r="Y47" i="36" s="1"/>
  <c r="C52" i="40"/>
  <c r="D52" i="40"/>
  <c r="E52" i="40"/>
  <c r="F52" i="40"/>
  <c r="G52" i="40"/>
  <c r="H52" i="40"/>
  <c r="I52" i="40"/>
  <c r="J52" i="40"/>
  <c r="K52" i="40"/>
  <c r="L52" i="40"/>
  <c r="M52" i="40"/>
  <c r="N52" i="40"/>
  <c r="O52" i="40"/>
  <c r="P52" i="40"/>
  <c r="Q52" i="40"/>
  <c r="T49" i="34" s="1"/>
  <c r="C53" i="40"/>
  <c r="D53" i="40"/>
  <c r="E53" i="40"/>
  <c r="F53" i="40"/>
  <c r="G53" i="40"/>
  <c r="H53" i="40"/>
  <c r="I53" i="40"/>
  <c r="J53" i="40"/>
  <c r="K53" i="40"/>
  <c r="L53" i="40"/>
  <c r="M53" i="40"/>
  <c r="N53" i="40"/>
  <c r="O53" i="40"/>
  <c r="P53" i="40"/>
  <c r="Q53" i="40"/>
  <c r="C54" i="40"/>
  <c r="D54" i="40"/>
  <c r="E54" i="40"/>
  <c r="F54" i="40"/>
  <c r="G54" i="40"/>
  <c r="H54" i="40"/>
  <c r="I54" i="40"/>
  <c r="J54" i="40"/>
  <c r="K54" i="40"/>
  <c r="L54" i="40"/>
  <c r="M54" i="40"/>
  <c r="N54" i="40"/>
  <c r="O54" i="40"/>
  <c r="P54" i="40"/>
  <c r="Q54" i="40"/>
  <c r="C55" i="40"/>
  <c r="D55" i="40"/>
  <c r="E55" i="40"/>
  <c r="F55" i="40"/>
  <c r="G55" i="40"/>
  <c r="H55" i="40"/>
  <c r="I55" i="40"/>
  <c r="J55" i="40"/>
  <c r="K55" i="40"/>
  <c r="L55" i="40"/>
  <c r="M55" i="40"/>
  <c r="N55" i="40"/>
  <c r="O55" i="40"/>
  <c r="P55" i="40"/>
  <c r="Q55" i="40"/>
  <c r="T52" i="34" s="1"/>
  <c r="C56" i="40"/>
  <c r="D56" i="40"/>
  <c r="E56" i="40"/>
  <c r="F56" i="40"/>
  <c r="G56" i="40"/>
  <c r="H56" i="40"/>
  <c r="I56" i="40"/>
  <c r="J56" i="40"/>
  <c r="K56" i="40"/>
  <c r="L56" i="40"/>
  <c r="M56" i="40"/>
  <c r="N56" i="40"/>
  <c r="O56" i="40"/>
  <c r="P56" i="40"/>
  <c r="Q56" i="40"/>
  <c r="T53" i="34" s="1"/>
  <c r="C57" i="40"/>
  <c r="D57" i="40"/>
  <c r="E57" i="40"/>
  <c r="F57" i="40"/>
  <c r="G57" i="40"/>
  <c r="H57" i="40"/>
  <c r="I57" i="40"/>
  <c r="J57" i="40"/>
  <c r="K57" i="40"/>
  <c r="L57" i="40"/>
  <c r="M57" i="40"/>
  <c r="N57" i="40"/>
  <c r="O57" i="40"/>
  <c r="P57" i="40"/>
  <c r="Q57" i="40"/>
  <c r="T54" i="34" s="1"/>
  <c r="C58" i="40"/>
  <c r="D58" i="40"/>
  <c r="E58" i="40"/>
  <c r="F58" i="40"/>
  <c r="G58" i="40"/>
  <c r="H58" i="40"/>
  <c r="I58" i="40"/>
  <c r="J58" i="40"/>
  <c r="K58" i="40"/>
  <c r="L58" i="40"/>
  <c r="M58" i="40"/>
  <c r="N58" i="40"/>
  <c r="O58" i="40"/>
  <c r="P58" i="40"/>
  <c r="Q58" i="40"/>
  <c r="T55" i="34" s="1"/>
  <c r="C59" i="40"/>
  <c r="D59" i="40"/>
  <c r="E59" i="40"/>
  <c r="F59" i="40"/>
  <c r="G59" i="40"/>
  <c r="H59" i="40"/>
  <c r="I59" i="40"/>
  <c r="J59" i="40"/>
  <c r="K59" i="40"/>
  <c r="L59" i="40"/>
  <c r="M59" i="40"/>
  <c r="N59" i="40"/>
  <c r="O59" i="40"/>
  <c r="P59" i="40"/>
  <c r="Q59" i="40"/>
  <c r="T56" i="34" s="1"/>
  <c r="Y55" i="36" s="1"/>
  <c r="C60" i="40"/>
  <c r="D60" i="40"/>
  <c r="E60" i="40"/>
  <c r="F60" i="40"/>
  <c r="G60" i="40"/>
  <c r="H60" i="40"/>
  <c r="I60" i="40"/>
  <c r="J60" i="40"/>
  <c r="K60" i="40"/>
  <c r="L60" i="40"/>
  <c r="M60" i="40"/>
  <c r="N60" i="40"/>
  <c r="O60" i="40"/>
  <c r="P60" i="40"/>
  <c r="Q60" i="40"/>
  <c r="T57" i="34" s="1"/>
  <c r="C61" i="40"/>
  <c r="D61" i="40"/>
  <c r="E61" i="40"/>
  <c r="F61" i="40"/>
  <c r="G61" i="40"/>
  <c r="H61" i="40"/>
  <c r="I61" i="40"/>
  <c r="J61" i="40"/>
  <c r="K61" i="40"/>
  <c r="L61" i="40"/>
  <c r="M61" i="40"/>
  <c r="N61" i="40"/>
  <c r="O61" i="40"/>
  <c r="P61" i="40"/>
  <c r="Q61" i="40"/>
  <c r="C62" i="40"/>
  <c r="D62" i="40"/>
  <c r="E62" i="40"/>
  <c r="F62" i="40"/>
  <c r="G62" i="40"/>
  <c r="H62" i="40"/>
  <c r="I62" i="40"/>
  <c r="J62" i="40"/>
  <c r="K62" i="40"/>
  <c r="L62" i="40"/>
  <c r="M62" i="40"/>
  <c r="N62" i="40"/>
  <c r="O62" i="40"/>
  <c r="P62" i="40"/>
  <c r="Q62" i="40"/>
  <c r="T59" i="34" s="1"/>
  <c r="C63" i="40"/>
  <c r="D63" i="40"/>
  <c r="E63" i="40"/>
  <c r="F63" i="40"/>
  <c r="G63" i="40"/>
  <c r="H63" i="40"/>
  <c r="I63" i="40"/>
  <c r="J63" i="40"/>
  <c r="K63" i="40"/>
  <c r="L63" i="40"/>
  <c r="M63" i="40"/>
  <c r="N63" i="40"/>
  <c r="O63" i="40"/>
  <c r="P63" i="40"/>
  <c r="Q63" i="40"/>
  <c r="T60" i="34" s="1"/>
  <c r="C64" i="40"/>
  <c r="D64" i="40"/>
  <c r="E64" i="40"/>
  <c r="F64" i="40"/>
  <c r="G64" i="40"/>
  <c r="H64" i="40"/>
  <c r="I64" i="40"/>
  <c r="J64" i="40"/>
  <c r="K64" i="40"/>
  <c r="L64" i="40"/>
  <c r="M64" i="40"/>
  <c r="N64" i="40"/>
  <c r="O64" i="40"/>
  <c r="P64" i="40"/>
  <c r="Q64" i="40"/>
  <c r="T61" i="34" s="1"/>
  <c r="C65" i="40"/>
  <c r="D65" i="40"/>
  <c r="E65" i="40"/>
  <c r="F65" i="40"/>
  <c r="G65" i="40"/>
  <c r="H65" i="40"/>
  <c r="I65" i="40"/>
  <c r="J65" i="40"/>
  <c r="K65" i="40"/>
  <c r="L65" i="40"/>
  <c r="M65" i="40"/>
  <c r="N65" i="40"/>
  <c r="O65" i="40"/>
  <c r="P65" i="40"/>
  <c r="Q65" i="40"/>
  <c r="T62" i="34" s="1"/>
  <c r="C66" i="40"/>
  <c r="D66" i="40"/>
  <c r="E66" i="40"/>
  <c r="F66" i="40"/>
  <c r="G66" i="40"/>
  <c r="H66" i="40"/>
  <c r="I66" i="40"/>
  <c r="J66" i="40"/>
  <c r="K66" i="40"/>
  <c r="L66" i="40"/>
  <c r="M66" i="40"/>
  <c r="N66" i="40"/>
  <c r="O66" i="40"/>
  <c r="P66" i="40"/>
  <c r="Q66" i="40"/>
  <c r="T63" i="34" s="1"/>
  <c r="C67" i="40"/>
  <c r="D67" i="40"/>
  <c r="E67" i="40"/>
  <c r="F67" i="40"/>
  <c r="G67" i="40"/>
  <c r="H67" i="40"/>
  <c r="I67" i="40"/>
  <c r="J67" i="40"/>
  <c r="K67" i="40"/>
  <c r="L67" i="40"/>
  <c r="M67" i="40"/>
  <c r="N67" i="40"/>
  <c r="O67" i="40"/>
  <c r="P67" i="40"/>
  <c r="Q67" i="40"/>
  <c r="T64" i="34" s="1"/>
  <c r="Y63" i="36" s="1"/>
  <c r="C68" i="40"/>
  <c r="D68" i="40"/>
  <c r="E68" i="40"/>
  <c r="F68" i="40"/>
  <c r="G68" i="40"/>
  <c r="H68" i="40"/>
  <c r="I68" i="40"/>
  <c r="J68" i="40"/>
  <c r="K68" i="40"/>
  <c r="L68" i="40"/>
  <c r="M68" i="40"/>
  <c r="N68" i="40"/>
  <c r="O68" i="40"/>
  <c r="P68" i="40"/>
  <c r="Q68" i="40"/>
  <c r="T65" i="34" s="1"/>
  <c r="C69" i="40"/>
  <c r="D69" i="40"/>
  <c r="E69" i="40"/>
  <c r="F69" i="40"/>
  <c r="G69" i="40"/>
  <c r="H69" i="40"/>
  <c r="I69" i="40"/>
  <c r="J69" i="40"/>
  <c r="K69" i="40"/>
  <c r="L69" i="40"/>
  <c r="M69" i="40"/>
  <c r="N69" i="40"/>
  <c r="O69" i="40"/>
  <c r="P69" i="40"/>
  <c r="Q69" i="40"/>
  <c r="C70" i="40"/>
  <c r="D70" i="40"/>
  <c r="E70" i="40"/>
  <c r="F70" i="40"/>
  <c r="G70" i="40"/>
  <c r="H70" i="40"/>
  <c r="I70" i="40"/>
  <c r="J70" i="40"/>
  <c r="K70" i="40"/>
  <c r="L70" i="40"/>
  <c r="M70" i="40"/>
  <c r="N70" i="40"/>
  <c r="O70" i="40"/>
  <c r="P70" i="40"/>
  <c r="Q70" i="40"/>
  <c r="T67" i="34" s="1"/>
  <c r="C71" i="40"/>
  <c r="D71" i="40"/>
  <c r="E71" i="40"/>
  <c r="F71" i="40"/>
  <c r="G71" i="40"/>
  <c r="H71" i="40"/>
  <c r="I71" i="40"/>
  <c r="J71" i="40"/>
  <c r="K71" i="40"/>
  <c r="L71" i="40"/>
  <c r="M71" i="40"/>
  <c r="N71" i="40"/>
  <c r="O71" i="40"/>
  <c r="P71" i="40"/>
  <c r="Q71" i="40"/>
  <c r="T68" i="34" s="1"/>
  <c r="C72" i="40"/>
  <c r="D72" i="40"/>
  <c r="E72" i="40"/>
  <c r="F72" i="40"/>
  <c r="G72" i="40"/>
  <c r="H72" i="40"/>
  <c r="I72" i="40"/>
  <c r="J72" i="40"/>
  <c r="K72" i="40"/>
  <c r="L72" i="40"/>
  <c r="M72" i="40"/>
  <c r="N72" i="40"/>
  <c r="O72" i="40"/>
  <c r="P72" i="40"/>
  <c r="Q72" i="40"/>
  <c r="T69" i="34" s="1"/>
  <c r="C73" i="40"/>
  <c r="D73" i="40"/>
  <c r="E73" i="40"/>
  <c r="F73" i="40"/>
  <c r="G73" i="40"/>
  <c r="H73" i="40"/>
  <c r="I73" i="40"/>
  <c r="J73" i="40"/>
  <c r="K73" i="40"/>
  <c r="L73" i="40"/>
  <c r="M73" i="40"/>
  <c r="N73" i="40"/>
  <c r="O73" i="40"/>
  <c r="P73" i="40"/>
  <c r="Q73" i="40"/>
  <c r="C74" i="40"/>
  <c r="D74" i="40"/>
  <c r="E74" i="40"/>
  <c r="F74" i="40"/>
  <c r="G74" i="40"/>
  <c r="H74" i="40"/>
  <c r="I74" i="40"/>
  <c r="J74" i="40"/>
  <c r="K74" i="40"/>
  <c r="L74" i="40"/>
  <c r="M74" i="40"/>
  <c r="N74" i="40"/>
  <c r="O74" i="40"/>
  <c r="P74" i="40"/>
  <c r="Q74" i="40"/>
  <c r="T71" i="34" s="1"/>
  <c r="C75" i="40"/>
  <c r="D75" i="40"/>
  <c r="E75" i="40"/>
  <c r="F75" i="40"/>
  <c r="G75" i="40"/>
  <c r="H75" i="40"/>
  <c r="I75" i="40"/>
  <c r="J75" i="40"/>
  <c r="K75" i="40"/>
  <c r="L75" i="40"/>
  <c r="M75" i="40"/>
  <c r="N75" i="40"/>
  <c r="O75" i="40"/>
  <c r="P75" i="40"/>
  <c r="Q75" i="40"/>
  <c r="T72" i="34" s="1"/>
  <c r="Y71" i="36" s="1"/>
  <c r="C76" i="40"/>
  <c r="D76" i="40"/>
  <c r="E76" i="40"/>
  <c r="F76" i="40"/>
  <c r="G76" i="40"/>
  <c r="H76" i="40"/>
  <c r="I76" i="40"/>
  <c r="J76" i="40"/>
  <c r="K76" i="40"/>
  <c r="L76" i="40"/>
  <c r="M76" i="40"/>
  <c r="N76" i="40"/>
  <c r="O76" i="40"/>
  <c r="P76" i="40"/>
  <c r="Q76" i="40"/>
  <c r="T73" i="34" s="1"/>
  <c r="C77" i="40"/>
  <c r="D77" i="40"/>
  <c r="E77" i="40"/>
  <c r="F77" i="40"/>
  <c r="G77" i="40"/>
  <c r="H77" i="40"/>
  <c r="I77" i="40"/>
  <c r="J77" i="40"/>
  <c r="K77" i="40"/>
  <c r="L77" i="40"/>
  <c r="M77" i="40"/>
  <c r="N77" i="40"/>
  <c r="O77" i="40"/>
  <c r="P77" i="40"/>
  <c r="Q77" i="40"/>
  <c r="T74" i="34" s="1"/>
  <c r="C78" i="40"/>
  <c r="D78" i="40"/>
  <c r="E78" i="40"/>
  <c r="F78" i="40"/>
  <c r="G78" i="40"/>
  <c r="H78" i="40"/>
  <c r="I78" i="40"/>
  <c r="J78" i="40"/>
  <c r="K78" i="40"/>
  <c r="L78" i="40"/>
  <c r="M78" i="40"/>
  <c r="N78" i="40"/>
  <c r="O78" i="40"/>
  <c r="P78" i="40"/>
  <c r="Q78" i="40"/>
  <c r="T75" i="34" s="1"/>
  <c r="C79" i="40"/>
  <c r="D79" i="40"/>
  <c r="E79" i="40"/>
  <c r="F79" i="40"/>
  <c r="G79" i="40"/>
  <c r="H79" i="40"/>
  <c r="I79" i="40"/>
  <c r="J79" i="40"/>
  <c r="K79" i="40"/>
  <c r="L79" i="40"/>
  <c r="M79" i="40"/>
  <c r="N79" i="40"/>
  <c r="O79" i="40"/>
  <c r="P79" i="40"/>
  <c r="Q79" i="40"/>
  <c r="T76" i="34" s="1"/>
  <c r="C80" i="40"/>
  <c r="D80" i="40"/>
  <c r="E80" i="40"/>
  <c r="F80" i="40"/>
  <c r="G80" i="40"/>
  <c r="H80" i="40"/>
  <c r="I80" i="40"/>
  <c r="J80" i="40"/>
  <c r="K80" i="40"/>
  <c r="L80" i="40"/>
  <c r="M80" i="40"/>
  <c r="N80" i="40"/>
  <c r="O80" i="40"/>
  <c r="P80" i="40"/>
  <c r="Q80" i="40"/>
  <c r="T77" i="34" s="1"/>
  <c r="C81" i="40"/>
  <c r="D81" i="40"/>
  <c r="E81" i="40"/>
  <c r="F81" i="40"/>
  <c r="G81" i="40"/>
  <c r="H81" i="40"/>
  <c r="I81" i="40"/>
  <c r="J81" i="40"/>
  <c r="K81" i="40"/>
  <c r="L81" i="40"/>
  <c r="M81" i="40"/>
  <c r="N81" i="40"/>
  <c r="O81" i="40"/>
  <c r="P81" i="40"/>
  <c r="Q81" i="40"/>
  <c r="T78" i="34" s="1"/>
  <c r="C82" i="40"/>
  <c r="D82" i="40"/>
  <c r="E82" i="40"/>
  <c r="F82" i="40"/>
  <c r="G82" i="40"/>
  <c r="H82" i="40"/>
  <c r="I82" i="40"/>
  <c r="J82" i="40"/>
  <c r="K82" i="40"/>
  <c r="L82" i="40"/>
  <c r="M82" i="40"/>
  <c r="N82" i="40"/>
  <c r="O82" i="40"/>
  <c r="P82" i="40"/>
  <c r="Q82" i="40"/>
  <c r="T79" i="34" s="1"/>
  <c r="C83" i="40"/>
  <c r="D83" i="40"/>
  <c r="E83" i="40"/>
  <c r="F83" i="40"/>
  <c r="G83" i="40"/>
  <c r="H83" i="40"/>
  <c r="I83" i="40"/>
  <c r="J83" i="40"/>
  <c r="K83" i="40"/>
  <c r="L83" i="40"/>
  <c r="M83" i="40"/>
  <c r="N83" i="40"/>
  <c r="O83" i="40"/>
  <c r="P83" i="40"/>
  <c r="Q83" i="40"/>
  <c r="T80" i="34" s="1"/>
  <c r="C84" i="40"/>
  <c r="D84" i="40"/>
  <c r="E84" i="40"/>
  <c r="F84" i="40"/>
  <c r="G84" i="40"/>
  <c r="H84" i="40"/>
  <c r="I84" i="40"/>
  <c r="J84" i="40"/>
  <c r="K84" i="40"/>
  <c r="L84" i="40"/>
  <c r="M84" i="40"/>
  <c r="N84" i="40"/>
  <c r="O84" i="40"/>
  <c r="P84" i="40"/>
  <c r="Q84" i="40"/>
  <c r="T81" i="34" s="1"/>
  <c r="C85" i="40"/>
  <c r="D85" i="40"/>
  <c r="E85" i="40"/>
  <c r="F85" i="40"/>
  <c r="G85" i="40"/>
  <c r="H85" i="40"/>
  <c r="I85" i="40"/>
  <c r="J85" i="40"/>
  <c r="K85" i="40"/>
  <c r="L85" i="40"/>
  <c r="M85" i="40"/>
  <c r="N85" i="40"/>
  <c r="O85" i="40"/>
  <c r="P85" i="40"/>
  <c r="Q85" i="40"/>
  <c r="T82" i="34" s="1"/>
  <c r="C86" i="40"/>
  <c r="D86" i="40"/>
  <c r="E86" i="40"/>
  <c r="F86" i="40"/>
  <c r="G86" i="40"/>
  <c r="H86" i="40"/>
  <c r="I86" i="40"/>
  <c r="J86" i="40"/>
  <c r="K86" i="40"/>
  <c r="L86" i="40"/>
  <c r="M86" i="40"/>
  <c r="N86" i="40"/>
  <c r="O86" i="40"/>
  <c r="P86" i="40"/>
  <c r="Q86" i="40"/>
  <c r="T83" i="34" s="1"/>
  <c r="C87" i="40"/>
  <c r="D87" i="40"/>
  <c r="E87" i="40"/>
  <c r="F87" i="40"/>
  <c r="G87" i="40"/>
  <c r="H87" i="40"/>
  <c r="I87" i="40"/>
  <c r="J87" i="40"/>
  <c r="K87" i="40"/>
  <c r="L87" i="40"/>
  <c r="M87" i="40"/>
  <c r="N87" i="40"/>
  <c r="O87" i="40"/>
  <c r="P87" i="40"/>
  <c r="Q87" i="40"/>
  <c r="T84" i="34" s="1"/>
  <c r="C88" i="40"/>
  <c r="D88" i="40"/>
  <c r="E88" i="40"/>
  <c r="F88" i="40"/>
  <c r="G88" i="40"/>
  <c r="H88" i="40"/>
  <c r="I88" i="40"/>
  <c r="J88" i="40"/>
  <c r="K88" i="40"/>
  <c r="L88" i="40"/>
  <c r="M88" i="40"/>
  <c r="N88" i="40"/>
  <c r="O88" i="40"/>
  <c r="P88" i="40"/>
  <c r="Q88" i="40"/>
  <c r="T85" i="34" s="1"/>
  <c r="C89" i="40"/>
  <c r="D89" i="40"/>
  <c r="E89" i="40"/>
  <c r="F89" i="40"/>
  <c r="G89" i="40"/>
  <c r="H89" i="40"/>
  <c r="I89" i="40"/>
  <c r="J89" i="40"/>
  <c r="K89" i="40"/>
  <c r="L89" i="40"/>
  <c r="M89" i="40"/>
  <c r="N89" i="40"/>
  <c r="O89" i="40"/>
  <c r="P89" i="40"/>
  <c r="Q89" i="40"/>
  <c r="T86" i="34" s="1"/>
  <c r="C90" i="40"/>
  <c r="D90" i="40"/>
  <c r="E90" i="40"/>
  <c r="F90" i="40"/>
  <c r="G90" i="40"/>
  <c r="H90" i="40"/>
  <c r="I90" i="40"/>
  <c r="J90" i="40"/>
  <c r="K90" i="40"/>
  <c r="L90" i="40"/>
  <c r="M90" i="40"/>
  <c r="N90" i="40"/>
  <c r="O90" i="40"/>
  <c r="P90" i="40"/>
  <c r="Q90" i="40"/>
  <c r="T87" i="34" s="1"/>
  <c r="C91" i="40"/>
  <c r="D91" i="40"/>
  <c r="E91" i="40"/>
  <c r="F91" i="40"/>
  <c r="G91" i="40"/>
  <c r="H91" i="40"/>
  <c r="I91" i="40"/>
  <c r="J91" i="40"/>
  <c r="K91" i="40"/>
  <c r="L91" i="40"/>
  <c r="M91" i="40"/>
  <c r="N91" i="40"/>
  <c r="O91" i="40"/>
  <c r="P91" i="40"/>
  <c r="Q91" i="40"/>
  <c r="T88" i="34" s="1"/>
  <c r="C92" i="40"/>
  <c r="D92" i="40"/>
  <c r="E92" i="40"/>
  <c r="F92" i="40"/>
  <c r="G92" i="40"/>
  <c r="H92" i="40"/>
  <c r="I92" i="40"/>
  <c r="J92" i="40"/>
  <c r="K92" i="40"/>
  <c r="L92" i="40"/>
  <c r="M92" i="40"/>
  <c r="N92" i="40"/>
  <c r="O92" i="40"/>
  <c r="P92" i="40"/>
  <c r="Q92" i="40"/>
  <c r="T89" i="34" s="1"/>
  <c r="C93" i="40"/>
  <c r="D93" i="40"/>
  <c r="E93" i="40"/>
  <c r="F93" i="40"/>
  <c r="G93" i="40"/>
  <c r="H93" i="40"/>
  <c r="I93" i="40"/>
  <c r="J93" i="40"/>
  <c r="K93" i="40"/>
  <c r="L93" i="40"/>
  <c r="M93" i="40"/>
  <c r="N93" i="40"/>
  <c r="O93" i="40"/>
  <c r="P93" i="40"/>
  <c r="Q93" i="40"/>
  <c r="T90" i="34" s="1"/>
  <c r="C94" i="40"/>
  <c r="D94" i="40"/>
  <c r="E94" i="40"/>
  <c r="F94" i="40"/>
  <c r="G94" i="40"/>
  <c r="H94" i="40"/>
  <c r="I94" i="40"/>
  <c r="J94" i="40"/>
  <c r="K94" i="40"/>
  <c r="L94" i="40"/>
  <c r="M94" i="40"/>
  <c r="N94" i="40"/>
  <c r="O94" i="40"/>
  <c r="P94" i="40"/>
  <c r="Q94" i="40"/>
  <c r="T91" i="34" s="1"/>
  <c r="C95" i="40"/>
  <c r="D95" i="40"/>
  <c r="E95" i="40"/>
  <c r="F95" i="40"/>
  <c r="G95" i="40"/>
  <c r="H95" i="40"/>
  <c r="I95" i="40"/>
  <c r="J95" i="40"/>
  <c r="K95" i="40"/>
  <c r="L95" i="40"/>
  <c r="M95" i="40"/>
  <c r="N95" i="40"/>
  <c r="O95" i="40"/>
  <c r="P95" i="40"/>
  <c r="Q95" i="40"/>
  <c r="T92" i="34" s="1"/>
  <c r="C96" i="40"/>
  <c r="D96" i="40"/>
  <c r="E96" i="40"/>
  <c r="F96" i="40"/>
  <c r="G96" i="40"/>
  <c r="H96" i="40"/>
  <c r="I96" i="40"/>
  <c r="J96" i="40"/>
  <c r="K96" i="40"/>
  <c r="L96" i="40"/>
  <c r="M96" i="40"/>
  <c r="N96" i="40"/>
  <c r="O96" i="40"/>
  <c r="P96" i="40"/>
  <c r="Q96" i="40"/>
  <c r="T93" i="34" s="1"/>
  <c r="C97" i="40"/>
  <c r="D97" i="40"/>
  <c r="E97" i="40"/>
  <c r="F97" i="40"/>
  <c r="G97" i="40"/>
  <c r="H97" i="40"/>
  <c r="I97" i="40"/>
  <c r="J97" i="40"/>
  <c r="K97" i="40"/>
  <c r="L97" i="40"/>
  <c r="M97" i="40"/>
  <c r="N97" i="40"/>
  <c r="O97" i="40"/>
  <c r="P97" i="40"/>
  <c r="Q97" i="40"/>
  <c r="T94" i="34" s="1"/>
  <c r="C98" i="40"/>
  <c r="D98" i="40"/>
  <c r="E98" i="40"/>
  <c r="F98" i="40"/>
  <c r="G98" i="40"/>
  <c r="H98" i="40"/>
  <c r="I98" i="40"/>
  <c r="J98" i="40"/>
  <c r="K98" i="40"/>
  <c r="L98" i="40"/>
  <c r="M98" i="40"/>
  <c r="N98" i="40"/>
  <c r="O98" i="40"/>
  <c r="P98" i="40"/>
  <c r="Q98" i="40"/>
  <c r="T95" i="34" s="1"/>
  <c r="C99" i="40"/>
  <c r="D99" i="40"/>
  <c r="E99" i="40"/>
  <c r="F99" i="40"/>
  <c r="G99" i="40"/>
  <c r="H99" i="40"/>
  <c r="I99" i="40"/>
  <c r="J99" i="40"/>
  <c r="K99" i="40"/>
  <c r="L99" i="40"/>
  <c r="M99" i="40"/>
  <c r="N99" i="40"/>
  <c r="O99" i="40"/>
  <c r="P99" i="40"/>
  <c r="Q99" i="40"/>
  <c r="T96" i="34" s="1"/>
  <c r="C100" i="40"/>
  <c r="D100" i="40"/>
  <c r="E100" i="40"/>
  <c r="F100" i="40"/>
  <c r="G100" i="40"/>
  <c r="H100" i="40"/>
  <c r="I100" i="40"/>
  <c r="J100" i="40"/>
  <c r="K100" i="40"/>
  <c r="L100" i="40"/>
  <c r="M100" i="40"/>
  <c r="N100" i="40"/>
  <c r="O100" i="40"/>
  <c r="P100" i="40"/>
  <c r="Q100" i="40"/>
  <c r="T97" i="34" s="1"/>
  <c r="C101" i="40"/>
  <c r="D101" i="40"/>
  <c r="E101" i="40"/>
  <c r="F101" i="40"/>
  <c r="G101" i="40"/>
  <c r="H101" i="40"/>
  <c r="I101" i="40"/>
  <c r="J101" i="40"/>
  <c r="K101" i="40"/>
  <c r="L101" i="40"/>
  <c r="M101" i="40"/>
  <c r="N101" i="40"/>
  <c r="O101" i="40"/>
  <c r="P101" i="40"/>
  <c r="Q101" i="40"/>
  <c r="T98" i="34" s="1"/>
  <c r="C102" i="40"/>
  <c r="D102" i="40"/>
  <c r="E102" i="40"/>
  <c r="F102" i="40"/>
  <c r="G102" i="40"/>
  <c r="H102" i="40"/>
  <c r="I102" i="40"/>
  <c r="J102" i="40"/>
  <c r="K102" i="40"/>
  <c r="L102" i="40"/>
  <c r="M102" i="40"/>
  <c r="N102" i="40"/>
  <c r="O102" i="40"/>
  <c r="P102" i="40"/>
  <c r="Q102" i="40"/>
  <c r="C103" i="40"/>
  <c r="D103" i="40"/>
  <c r="E103" i="40"/>
  <c r="F103" i="40"/>
  <c r="G103" i="40"/>
  <c r="H103" i="40"/>
  <c r="I103" i="40"/>
  <c r="J103" i="40"/>
  <c r="K103" i="40"/>
  <c r="L103" i="40"/>
  <c r="M103" i="40"/>
  <c r="N103" i="40"/>
  <c r="O103" i="40"/>
  <c r="P103" i="40"/>
  <c r="Q103" i="40"/>
  <c r="T100" i="34" s="1"/>
  <c r="C104" i="40"/>
  <c r="D104" i="40"/>
  <c r="E104" i="40"/>
  <c r="F104" i="40"/>
  <c r="G104" i="40"/>
  <c r="H104" i="40"/>
  <c r="I104" i="40"/>
  <c r="J104" i="40"/>
  <c r="K104" i="40"/>
  <c r="L104" i="40"/>
  <c r="M104" i="40"/>
  <c r="N104" i="40"/>
  <c r="O104" i="40"/>
  <c r="P104" i="40"/>
  <c r="Q104" i="40"/>
  <c r="C105" i="40"/>
  <c r="D105" i="40"/>
  <c r="E105" i="40"/>
  <c r="F105" i="40"/>
  <c r="G105" i="40"/>
  <c r="H105" i="40"/>
  <c r="I105" i="40"/>
  <c r="J105" i="40"/>
  <c r="K105" i="40"/>
  <c r="L105" i="40"/>
  <c r="M105" i="40"/>
  <c r="N105" i="40"/>
  <c r="O105" i="40"/>
  <c r="P105" i="40"/>
  <c r="Q105" i="40"/>
  <c r="T102" i="34" s="1"/>
  <c r="C106" i="40"/>
  <c r="D106" i="40"/>
  <c r="E106" i="40"/>
  <c r="F106" i="40"/>
  <c r="G106" i="40"/>
  <c r="H106" i="40"/>
  <c r="I106" i="40"/>
  <c r="J106" i="40"/>
  <c r="K106" i="40"/>
  <c r="L106" i="40"/>
  <c r="M106" i="40"/>
  <c r="N106" i="40"/>
  <c r="O106" i="40"/>
  <c r="P106" i="40"/>
  <c r="Q106" i="40"/>
  <c r="T103" i="34" s="1"/>
  <c r="C107" i="40"/>
  <c r="D107" i="40"/>
  <c r="E107" i="40"/>
  <c r="F107" i="40"/>
  <c r="G107" i="40"/>
  <c r="H107" i="40"/>
  <c r="I107" i="40"/>
  <c r="J107" i="40"/>
  <c r="K107" i="40"/>
  <c r="L107" i="40"/>
  <c r="M107" i="40"/>
  <c r="N107" i="40"/>
  <c r="O107" i="40"/>
  <c r="P107" i="40"/>
  <c r="Q107" i="40"/>
  <c r="T104" i="34" s="1"/>
  <c r="C108" i="40"/>
  <c r="D108" i="40"/>
  <c r="E108" i="40"/>
  <c r="F108" i="40"/>
  <c r="G108" i="40"/>
  <c r="H108" i="40"/>
  <c r="I108" i="40"/>
  <c r="J108" i="40"/>
  <c r="K108" i="40"/>
  <c r="L108" i="40"/>
  <c r="M108" i="40"/>
  <c r="N108" i="40"/>
  <c r="O108" i="40"/>
  <c r="P108" i="40"/>
  <c r="Q108" i="40"/>
  <c r="T105" i="34" s="1"/>
  <c r="C109" i="40"/>
  <c r="D109" i="40"/>
  <c r="E109" i="40"/>
  <c r="F109" i="40"/>
  <c r="G109" i="40"/>
  <c r="H109" i="40"/>
  <c r="I109" i="40"/>
  <c r="J109" i="40"/>
  <c r="K109" i="40"/>
  <c r="L109" i="40"/>
  <c r="M109" i="40"/>
  <c r="N109" i="40"/>
  <c r="O109" i="40"/>
  <c r="P109" i="40"/>
  <c r="Q109" i="40"/>
  <c r="T106" i="34" s="1"/>
  <c r="C110" i="40"/>
  <c r="D110" i="40"/>
  <c r="E110" i="40"/>
  <c r="F110" i="40"/>
  <c r="G110" i="40"/>
  <c r="H110" i="40"/>
  <c r="I110" i="40"/>
  <c r="J110" i="40"/>
  <c r="K110" i="40"/>
  <c r="L110" i="40"/>
  <c r="M110" i="40"/>
  <c r="N110" i="40"/>
  <c r="O110" i="40"/>
  <c r="P110" i="40"/>
  <c r="Q110" i="40"/>
  <c r="C111" i="40"/>
  <c r="D111" i="40"/>
  <c r="E111" i="40"/>
  <c r="F111" i="40"/>
  <c r="G111" i="40"/>
  <c r="H111" i="40"/>
  <c r="I111" i="40"/>
  <c r="J111" i="40"/>
  <c r="K111" i="40"/>
  <c r="L111" i="40"/>
  <c r="M111" i="40"/>
  <c r="N111" i="40"/>
  <c r="O111" i="40"/>
  <c r="P111" i="40"/>
  <c r="Q111" i="40"/>
  <c r="T108" i="34" s="1"/>
  <c r="C112" i="40"/>
  <c r="D112" i="40"/>
  <c r="E112" i="40"/>
  <c r="F112" i="40"/>
  <c r="G112" i="40"/>
  <c r="H112" i="40"/>
  <c r="I112" i="40"/>
  <c r="J112" i="40"/>
  <c r="K112" i="40"/>
  <c r="L112" i="40"/>
  <c r="M112" i="40"/>
  <c r="N112" i="40"/>
  <c r="O112" i="40"/>
  <c r="P112" i="40"/>
  <c r="Q112" i="40"/>
  <c r="T109" i="34" s="1"/>
  <c r="C113" i="40"/>
  <c r="D113" i="40"/>
  <c r="E113" i="40"/>
  <c r="F113" i="40"/>
  <c r="G113" i="40"/>
  <c r="H113" i="40"/>
  <c r="I113" i="40"/>
  <c r="J113" i="40"/>
  <c r="K113" i="40"/>
  <c r="L113" i="40"/>
  <c r="M113" i="40"/>
  <c r="N113" i="40"/>
  <c r="O113" i="40"/>
  <c r="P113" i="40"/>
  <c r="Q113" i="40"/>
  <c r="T110" i="34" s="1"/>
  <c r="C114" i="40"/>
  <c r="D114" i="40"/>
  <c r="E114" i="40"/>
  <c r="F114" i="40"/>
  <c r="G114" i="40"/>
  <c r="H114" i="40"/>
  <c r="I114" i="40"/>
  <c r="J114" i="40"/>
  <c r="K114" i="40"/>
  <c r="L114" i="40"/>
  <c r="M114" i="40"/>
  <c r="N114" i="40"/>
  <c r="O114" i="40"/>
  <c r="P114" i="40"/>
  <c r="Q114" i="40"/>
  <c r="T111" i="34" s="1"/>
  <c r="C115" i="40"/>
  <c r="D115" i="40"/>
  <c r="E115" i="40"/>
  <c r="F115" i="40"/>
  <c r="G115" i="40"/>
  <c r="H115" i="40"/>
  <c r="I115" i="40"/>
  <c r="J115" i="40"/>
  <c r="K115" i="40"/>
  <c r="L115" i="40"/>
  <c r="M115" i="40"/>
  <c r="N115" i="40"/>
  <c r="O115" i="40"/>
  <c r="P115" i="40"/>
  <c r="Q115" i="40"/>
  <c r="T112" i="34" s="1"/>
  <c r="C116" i="40"/>
  <c r="D116" i="40"/>
  <c r="E116" i="40"/>
  <c r="F116" i="40"/>
  <c r="G116" i="40"/>
  <c r="H116" i="40"/>
  <c r="I116" i="40"/>
  <c r="J116" i="40"/>
  <c r="K116" i="40"/>
  <c r="L116" i="40"/>
  <c r="M116" i="40"/>
  <c r="N116" i="40"/>
  <c r="O116" i="40"/>
  <c r="P116" i="40"/>
  <c r="Q116" i="40"/>
  <c r="T113" i="34" s="1"/>
  <c r="C117" i="40"/>
  <c r="D117" i="40"/>
  <c r="E117" i="40"/>
  <c r="F117" i="40"/>
  <c r="G117" i="40"/>
  <c r="H117" i="40"/>
  <c r="I117" i="40"/>
  <c r="J117" i="40"/>
  <c r="K117" i="40"/>
  <c r="L117" i="40"/>
  <c r="M117" i="40"/>
  <c r="N117" i="40"/>
  <c r="O117" i="40"/>
  <c r="P117" i="40"/>
  <c r="Q117" i="40"/>
  <c r="T114" i="34" s="1"/>
  <c r="C118" i="40"/>
  <c r="D118" i="40"/>
  <c r="E118" i="40"/>
  <c r="F118" i="40"/>
  <c r="G118" i="40"/>
  <c r="H118" i="40"/>
  <c r="I118" i="40"/>
  <c r="J118" i="40"/>
  <c r="K118" i="40"/>
  <c r="L118" i="40"/>
  <c r="M118" i="40"/>
  <c r="N118" i="40"/>
  <c r="O118" i="40"/>
  <c r="P118" i="40"/>
  <c r="Q118" i="40"/>
  <c r="T115" i="34" s="1"/>
  <c r="C119" i="40"/>
  <c r="D119" i="40"/>
  <c r="E119" i="40"/>
  <c r="F119" i="40"/>
  <c r="G119" i="40"/>
  <c r="H119" i="40"/>
  <c r="I119" i="40"/>
  <c r="J119" i="40"/>
  <c r="K119" i="40"/>
  <c r="L119" i="40"/>
  <c r="M119" i="40"/>
  <c r="N119" i="40"/>
  <c r="O119" i="40"/>
  <c r="P119" i="40"/>
  <c r="Q119" i="40"/>
  <c r="C120" i="40"/>
  <c r="D120" i="40"/>
  <c r="E120" i="40"/>
  <c r="F120" i="40"/>
  <c r="G120" i="40"/>
  <c r="H120" i="40"/>
  <c r="I120" i="40"/>
  <c r="J120" i="40"/>
  <c r="K120" i="40"/>
  <c r="L120" i="40"/>
  <c r="M120" i="40"/>
  <c r="N120" i="40"/>
  <c r="O120" i="40"/>
  <c r="P120" i="40"/>
  <c r="Q120" i="40"/>
  <c r="T117" i="34" s="1"/>
  <c r="C121" i="40"/>
  <c r="D121" i="40"/>
  <c r="E121" i="40"/>
  <c r="F121" i="40"/>
  <c r="G121" i="40"/>
  <c r="H121" i="40"/>
  <c r="I121" i="40"/>
  <c r="J121" i="40"/>
  <c r="K121" i="40"/>
  <c r="L121" i="40"/>
  <c r="M121" i="40"/>
  <c r="N121" i="40"/>
  <c r="O121" i="40"/>
  <c r="P121" i="40"/>
  <c r="Q121" i="40"/>
  <c r="T118" i="34" s="1"/>
  <c r="C122" i="40"/>
  <c r="D122" i="40"/>
  <c r="E122" i="40"/>
  <c r="F122" i="40"/>
  <c r="G122" i="40"/>
  <c r="H122" i="40"/>
  <c r="I122" i="40"/>
  <c r="J122" i="40"/>
  <c r="K122" i="40"/>
  <c r="L122" i="40"/>
  <c r="M122" i="40"/>
  <c r="N122" i="40"/>
  <c r="O122" i="40"/>
  <c r="P122" i="40"/>
  <c r="Q122" i="40"/>
  <c r="T119" i="34" s="1"/>
  <c r="C123" i="40"/>
  <c r="D123" i="40"/>
  <c r="E123" i="40"/>
  <c r="F123" i="40"/>
  <c r="G123" i="40"/>
  <c r="H123" i="40"/>
  <c r="I123" i="40"/>
  <c r="J123" i="40"/>
  <c r="K123" i="40"/>
  <c r="L123" i="40"/>
  <c r="M123" i="40"/>
  <c r="N123" i="40"/>
  <c r="O123" i="40"/>
  <c r="P123" i="40"/>
  <c r="Q123" i="40"/>
  <c r="C124" i="40"/>
  <c r="D124" i="40"/>
  <c r="E124" i="40"/>
  <c r="F124" i="40"/>
  <c r="G124" i="40"/>
  <c r="H124" i="40"/>
  <c r="I124" i="40"/>
  <c r="J124" i="40"/>
  <c r="K124" i="40"/>
  <c r="L124" i="40"/>
  <c r="M124" i="40"/>
  <c r="N124" i="40"/>
  <c r="O124" i="40"/>
  <c r="P124" i="40"/>
  <c r="Q124" i="40"/>
  <c r="T121" i="34" s="1"/>
  <c r="C125" i="40"/>
  <c r="D125" i="40"/>
  <c r="E125" i="40"/>
  <c r="F125" i="40"/>
  <c r="G125" i="40"/>
  <c r="H125" i="40"/>
  <c r="I125" i="40"/>
  <c r="J125" i="40"/>
  <c r="K125" i="40"/>
  <c r="L125" i="40"/>
  <c r="M125" i="40"/>
  <c r="N125" i="40"/>
  <c r="O125" i="40"/>
  <c r="P125" i="40"/>
  <c r="Q125" i="40"/>
  <c r="T122" i="34" s="1"/>
  <c r="C126" i="40"/>
  <c r="D126" i="40"/>
  <c r="E126" i="40"/>
  <c r="F126" i="40"/>
  <c r="G126" i="40"/>
  <c r="H126" i="40"/>
  <c r="I126" i="40"/>
  <c r="J126" i="40"/>
  <c r="K126" i="40"/>
  <c r="L126" i="40"/>
  <c r="M126" i="40"/>
  <c r="N126" i="40"/>
  <c r="O126" i="40"/>
  <c r="P126" i="40"/>
  <c r="Q126" i="40"/>
  <c r="T123" i="34" s="1"/>
  <c r="C127" i="40"/>
  <c r="D127" i="40"/>
  <c r="E127" i="40"/>
  <c r="F127" i="40"/>
  <c r="G127" i="40"/>
  <c r="H127" i="40"/>
  <c r="I127" i="40"/>
  <c r="J127" i="40"/>
  <c r="K127" i="40"/>
  <c r="L127" i="40"/>
  <c r="M127" i="40"/>
  <c r="N127" i="40"/>
  <c r="O127" i="40"/>
  <c r="P127" i="40"/>
  <c r="Q127" i="40"/>
  <c r="C128" i="40"/>
  <c r="D128" i="40"/>
  <c r="E128" i="40"/>
  <c r="F128" i="40"/>
  <c r="G128" i="40"/>
  <c r="H128" i="40"/>
  <c r="I128" i="40"/>
  <c r="J128" i="40"/>
  <c r="K128" i="40"/>
  <c r="L128" i="40"/>
  <c r="M128" i="40"/>
  <c r="N128" i="40"/>
  <c r="O128" i="40"/>
  <c r="P128" i="40"/>
  <c r="Q128" i="40"/>
  <c r="T125" i="34" s="1"/>
  <c r="C129" i="40"/>
  <c r="D129" i="40"/>
  <c r="E129" i="40"/>
  <c r="F129" i="40"/>
  <c r="G129" i="40"/>
  <c r="H129" i="40"/>
  <c r="I129" i="40"/>
  <c r="J129" i="40"/>
  <c r="K129" i="40"/>
  <c r="L129" i="40"/>
  <c r="M129" i="40"/>
  <c r="N129" i="40"/>
  <c r="O129" i="40"/>
  <c r="P129" i="40"/>
  <c r="Q129" i="40"/>
  <c r="T126" i="34" s="1"/>
  <c r="C130" i="40"/>
  <c r="D130" i="40"/>
  <c r="E130" i="40"/>
  <c r="F130" i="40"/>
  <c r="G130" i="40"/>
  <c r="H130" i="40"/>
  <c r="I130" i="40"/>
  <c r="J130" i="40"/>
  <c r="K130" i="40"/>
  <c r="L130" i="40"/>
  <c r="M130" i="40"/>
  <c r="N130" i="40"/>
  <c r="O130" i="40"/>
  <c r="P130" i="40"/>
  <c r="Q130" i="40"/>
  <c r="T127" i="34" s="1"/>
  <c r="C131" i="40"/>
  <c r="D131" i="40"/>
  <c r="E131" i="40"/>
  <c r="F131" i="40"/>
  <c r="G131" i="40"/>
  <c r="H131" i="40"/>
  <c r="I131" i="40"/>
  <c r="J131" i="40"/>
  <c r="K131" i="40"/>
  <c r="L131" i="40"/>
  <c r="M131" i="40"/>
  <c r="N131" i="40"/>
  <c r="O131" i="40"/>
  <c r="P131" i="40"/>
  <c r="Q131" i="40"/>
  <c r="T128" i="34" s="1"/>
  <c r="C132" i="40"/>
  <c r="D132" i="40"/>
  <c r="E132" i="40"/>
  <c r="F132" i="40"/>
  <c r="G132" i="40"/>
  <c r="H132" i="40"/>
  <c r="I132" i="40"/>
  <c r="J132" i="40"/>
  <c r="K132" i="40"/>
  <c r="L132" i="40"/>
  <c r="M132" i="40"/>
  <c r="N132" i="40"/>
  <c r="O132" i="40"/>
  <c r="P132" i="40"/>
  <c r="Q132" i="40"/>
  <c r="C133" i="40"/>
  <c r="D133" i="40"/>
  <c r="E133" i="40"/>
  <c r="F133" i="40"/>
  <c r="G133" i="40"/>
  <c r="H133" i="40"/>
  <c r="I133" i="40"/>
  <c r="J133" i="40"/>
  <c r="K133" i="40"/>
  <c r="L133" i="40"/>
  <c r="M133" i="40"/>
  <c r="N133" i="40"/>
  <c r="O133" i="40"/>
  <c r="P133" i="40"/>
  <c r="Q133" i="40"/>
  <c r="T130" i="34" s="1"/>
  <c r="C134" i="40"/>
  <c r="D134" i="40"/>
  <c r="E134" i="40"/>
  <c r="F134" i="40"/>
  <c r="G134" i="40"/>
  <c r="H134" i="40"/>
  <c r="I134" i="40"/>
  <c r="J134" i="40"/>
  <c r="K134" i="40"/>
  <c r="L134" i="40"/>
  <c r="M134" i="40"/>
  <c r="N134" i="40"/>
  <c r="O134" i="40"/>
  <c r="P134" i="40"/>
  <c r="Q134" i="40"/>
  <c r="C135" i="40"/>
  <c r="D135" i="40"/>
  <c r="E135" i="40"/>
  <c r="F135" i="40"/>
  <c r="G135" i="40"/>
  <c r="H135" i="40"/>
  <c r="I135" i="40"/>
  <c r="J135" i="40"/>
  <c r="K135" i="40"/>
  <c r="L135" i="40"/>
  <c r="M135" i="40"/>
  <c r="N135" i="40"/>
  <c r="O135" i="40"/>
  <c r="P135" i="40"/>
  <c r="Q135" i="40"/>
  <c r="T132" i="34" s="1"/>
  <c r="C136" i="40"/>
  <c r="D136" i="40"/>
  <c r="E136" i="40"/>
  <c r="F136" i="40"/>
  <c r="G136" i="40"/>
  <c r="H136" i="40"/>
  <c r="I136" i="40"/>
  <c r="J136" i="40"/>
  <c r="K136" i="40"/>
  <c r="L136" i="40"/>
  <c r="M136" i="40"/>
  <c r="N136" i="40"/>
  <c r="O136" i="40"/>
  <c r="P136" i="40"/>
  <c r="Q136" i="40"/>
  <c r="C137" i="40"/>
  <c r="D137" i="40"/>
  <c r="E137" i="40"/>
  <c r="F137" i="40"/>
  <c r="G137" i="40"/>
  <c r="H137" i="40"/>
  <c r="I137" i="40"/>
  <c r="J137" i="40"/>
  <c r="K137" i="40"/>
  <c r="L137" i="40"/>
  <c r="M137" i="40"/>
  <c r="N137" i="40"/>
  <c r="O137" i="40"/>
  <c r="P137" i="40"/>
  <c r="Q137" i="40"/>
  <c r="T134" i="34" s="1"/>
  <c r="C138" i="40"/>
  <c r="D138" i="40"/>
  <c r="E138" i="40"/>
  <c r="F138" i="40"/>
  <c r="G138" i="40"/>
  <c r="H138" i="40"/>
  <c r="I138" i="40"/>
  <c r="J138" i="40"/>
  <c r="K138" i="40"/>
  <c r="L138" i="40"/>
  <c r="M138" i="40"/>
  <c r="N138" i="40"/>
  <c r="O138" i="40"/>
  <c r="P138" i="40"/>
  <c r="Q138" i="40"/>
  <c r="T135" i="34" s="1"/>
  <c r="C139" i="40"/>
  <c r="D139" i="40"/>
  <c r="E139" i="40"/>
  <c r="F139" i="40"/>
  <c r="G139" i="40"/>
  <c r="H139" i="40"/>
  <c r="I139" i="40"/>
  <c r="J139" i="40"/>
  <c r="K139" i="40"/>
  <c r="L139" i="40"/>
  <c r="M139" i="40"/>
  <c r="N139" i="40"/>
  <c r="O139" i="40"/>
  <c r="P139" i="40"/>
  <c r="Q139" i="40"/>
  <c r="T136" i="34" s="1"/>
  <c r="C140" i="40"/>
  <c r="D140" i="40"/>
  <c r="E140" i="40"/>
  <c r="F140" i="40"/>
  <c r="G140" i="40"/>
  <c r="H140" i="40"/>
  <c r="I140" i="40"/>
  <c r="J140" i="40"/>
  <c r="K140" i="40"/>
  <c r="L140" i="40"/>
  <c r="M140" i="40"/>
  <c r="N140" i="40"/>
  <c r="O140" i="40"/>
  <c r="P140" i="40"/>
  <c r="Q140" i="40"/>
  <c r="T137" i="34" s="1"/>
  <c r="C141" i="40"/>
  <c r="D141" i="40"/>
  <c r="E141" i="40"/>
  <c r="F141" i="40"/>
  <c r="G141" i="40"/>
  <c r="H141" i="40"/>
  <c r="I141" i="40"/>
  <c r="J141" i="40"/>
  <c r="K141" i="40"/>
  <c r="L141" i="40"/>
  <c r="M141" i="40"/>
  <c r="N141" i="40"/>
  <c r="O141" i="40"/>
  <c r="P141" i="40"/>
  <c r="Q141" i="40"/>
  <c r="T138" i="34" s="1"/>
  <c r="C142" i="40"/>
  <c r="D142" i="40"/>
  <c r="E142" i="40"/>
  <c r="F142" i="40"/>
  <c r="G142" i="40"/>
  <c r="H142" i="40"/>
  <c r="I142" i="40"/>
  <c r="J142" i="40"/>
  <c r="K142" i="40"/>
  <c r="L142" i="40"/>
  <c r="M142" i="40"/>
  <c r="N142" i="40"/>
  <c r="O142" i="40"/>
  <c r="P142" i="40"/>
  <c r="Q142" i="40"/>
  <c r="T139" i="34" s="1"/>
  <c r="C143" i="40"/>
  <c r="D143" i="40"/>
  <c r="E143" i="40"/>
  <c r="F143" i="40"/>
  <c r="G143" i="40"/>
  <c r="H143" i="40"/>
  <c r="I143" i="40"/>
  <c r="J143" i="40"/>
  <c r="K143" i="40"/>
  <c r="L143" i="40"/>
  <c r="M143" i="40"/>
  <c r="N143" i="40"/>
  <c r="O143" i="40"/>
  <c r="P143" i="40"/>
  <c r="Q143" i="40"/>
  <c r="T140" i="34" s="1"/>
  <c r="C144" i="40"/>
  <c r="D144" i="40"/>
  <c r="E144" i="40"/>
  <c r="F144" i="40"/>
  <c r="G144" i="40"/>
  <c r="H144" i="40"/>
  <c r="I144" i="40"/>
  <c r="J144" i="40"/>
  <c r="K144" i="40"/>
  <c r="L144" i="40"/>
  <c r="M144" i="40"/>
  <c r="N144" i="40"/>
  <c r="O144" i="40"/>
  <c r="P144" i="40"/>
  <c r="Q144" i="40"/>
  <c r="T141" i="34" s="1"/>
  <c r="C145" i="40"/>
  <c r="D145" i="40"/>
  <c r="E145" i="40"/>
  <c r="F145" i="40"/>
  <c r="G145" i="40"/>
  <c r="H145" i="40"/>
  <c r="I145" i="40"/>
  <c r="J145" i="40"/>
  <c r="K145" i="40"/>
  <c r="L145" i="40"/>
  <c r="M145" i="40"/>
  <c r="N145" i="40"/>
  <c r="O145" i="40"/>
  <c r="P145" i="40"/>
  <c r="Q145" i="40"/>
  <c r="C146" i="40"/>
  <c r="D146" i="40"/>
  <c r="E146" i="40"/>
  <c r="F146" i="40"/>
  <c r="G146" i="40"/>
  <c r="H146" i="40"/>
  <c r="I146" i="40"/>
  <c r="J146" i="40"/>
  <c r="K146" i="40"/>
  <c r="L146" i="40"/>
  <c r="M146" i="40"/>
  <c r="N146" i="40"/>
  <c r="O146" i="40"/>
  <c r="P146" i="40"/>
  <c r="Q146" i="40"/>
  <c r="T143" i="34" s="1"/>
  <c r="C147" i="40"/>
  <c r="D147" i="40"/>
  <c r="E147" i="40"/>
  <c r="F147" i="40"/>
  <c r="G147" i="40"/>
  <c r="H147" i="40"/>
  <c r="I147" i="40"/>
  <c r="J147" i="40"/>
  <c r="K147" i="40"/>
  <c r="L147" i="40"/>
  <c r="M147" i="40"/>
  <c r="N147" i="40"/>
  <c r="O147" i="40"/>
  <c r="P147" i="40"/>
  <c r="Q147" i="40"/>
  <c r="T144" i="34" s="1"/>
  <c r="C148" i="40"/>
  <c r="D148" i="40"/>
  <c r="E148" i="40"/>
  <c r="F148" i="40"/>
  <c r="G148" i="40"/>
  <c r="H148" i="40"/>
  <c r="I148" i="40"/>
  <c r="J148" i="40"/>
  <c r="K148" i="40"/>
  <c r="L148" i="40"/>
  <c r="M148" i="40"/>
  <c r="N148" i="40"/>
  <c r="O148" i="40"/>
  <c r="P148" i="40"/>
  <c r="Q148" i="40"/>
  <c r="T145" i="34" s="1"/>
  <c r="C149" i="40"/>
  <c r="D149" i="40"/>
  <c r="E149" i="40"/>
  <c r="F149" i="40"/>
  <c r="G149" i="40"/>
  <c r="H149" i="40"/>
  <c r="I149" i="40"/>
  <c r="J149" i="40"/>
  <c r="K149" i="40"/>
  <c r="L149" i="40"/>
  <c r="M149" i="40"/>
  <c r="N149" i="40"/>
  <c r="O149" i="40"/>
  <c r="P149" i="40"/>
  <c r="Q149" i="40"/>
  <c r="T146" i="34" s="1"/>
  <c r="C150" i="40"/>
  <c r="D150" i="40"/>
  <c r="E150" i="40"/>
  <c r="F150" i="40"/>
  <c r="G150" i="40"/>
  <c r="H150" i="40"/>
  <c r="I150" i="40"/>
  <c r="J150" i="40"/>
  <c r="K150" i="40"/>
  <c r="L150" i="40"/>
  <c r="M150" i="40"/>
  <c r="N150" i="40"/>
  <c r="O150" i="40"/>
  <c r="P150" i="40"/>
  <c r="Q150" i="40"/>
  <c r="T147" i="34" s="1"/>
  <c r="C151" i="40"/>
  <c r="D151" i="40"/>
  <c r="E151" i="40"/>
  <c r="F151" i="40"/>
  <c r="G151" i="40"/>
  <c r="H151" i="40"/>
  <c r="I151" i="40"/>
  <c r="J151" i="40"/>
  <c r="K151" i="40"/>
  <c r="L151" i="40"/>
  <c r="M151" i="40"/>
  <c r="N151" i="40"/>
  <c r="O151" i="40"/>
  <c r="P151" i="40"/>
  <c r="Q151" i="40"/>
  <c r="T148" i="34" s="1"/>
  <c r="C152" i="40"/>
  <c r="D152" i="40"/>
  <c r="E152" i="40"/>
  <c r="F152" i="40"/>
  <c r="G152" i="40"/>
  <c r="H152" i="40"/>
  <c r="I152" i="40"/>
  <c r="J152" i="40"/>
  <c r="K152" i="40"/>
  <c r="L152" i="40"/>
  <c r="M152" i="40"/>
  <c r="N152" i="40"/>
  <c r="O152" i="40"/>
  <c r="P152" i="40"/>
  <c r="Q152" i="40"/>
  <c r="T149" i="34" s="1"/>
  <c r="C153" i="40"/>
  <c r="D153" i="40"/>
  <c r="E153" i="40"/>
  <c r="F153" i="40"/>
  <c r="G153" i="40"/>
  <c r="H153" i="40"/>
  <c r="I153" i="40"/>
  <c r="J153" i="40"/>
  <c r="K153" i="40"/>
  <c r="L153" i="40"/>
  <c r="M153" i="40"/>
  <c r="N153" i="40"/>
  <c r="O153" i="40"/>
  <c r="P153" i="40"/>
  <c r="Q153" i="40"/>
  <c r="T150" i="34" s="1"/>
  <c r="C154" i="40"/>
  <c r="D154" i="40"/>
  <c r="E154" i="40"/>
  <c r="F154" i="40"/>
  <c r="G154" i="40"/>
  <c r="H154" i="40"/>
  <c r="I154" i="40"/>
  <c r="J154" i="40"/>
  <c r="K154" i="40"/>
  <c r="L154" i="40"/>
  <c r="M154" i="40"/>
  <c r="N154" i="40"/>
  <c r="O154" i="40"/>
  <c r="P154" i="40"/>
  <c r="Q154" i="40"/>
  <c r="T151" i="34" s="1"/>
  <c r="C155" i="40"/>
  <c r="D155" i="40"/>
  <c r="E155" i="40"/>
  <c r="F155" i="40"/>
  <c r="G155" i="40"/>
  <c r="H155" i="40"/>
  <c r="I155" i="40"/>
  <c r="J155" i="40"/>
  <c r="K155" i="40"/>
  <c r="L155" i="40"/>
  <c r="M155" i="40"/>
  <c r="N155" i="40"/>
  <c r="O155" i="40"/>
  <c r="P155" i="40"/>
  <c r="Q155" i="40"/>
  <c r="T152" i="34" s="1"/>
  <c r="C156" i="40"/>
  <c r="D156" i="40"/>
  <c r="E156" i="40"/>
  <c r="F156" i="40"/>
  <c r="G156" i="40"/>
  <c r="H156" i="40"/>
  <c r="I156" i="40"/>
  <c r="J156" i="40"/>
  <c r="K156" i="40"/>
  <c r="L156" i="40"/>
  <c r="M156" i="40"/>
  <c r="N156" i="40"/>
  <c r="O156" i="40"/>
  <c r="P156" i="40"/>
  <c r="Q156" i="40"/>
  <c r="T153" i="34" s="1"/>
  <c r="C157" i="40"/>
  <c r="D157" i="40"/>
  <c r="E157" i="40"/>
  <c r="F157" i="40"/>
  <c r="G157" i="40"/>
  <c r="H157" i="40"/>
  <c r="I157" i="40"/>
  <c r="J157" i="40"/>
  <c r="K157" i="40"/>
  <c r="L157" i="40"/>
  <c r="M157" i="40"/>
  <c r="N157" i="40"/>
  <c r="O157" i="40"/>
  <c r="P157" i="40"/>
  <c r="Q157" i="40"/>
  <c r="C158" i="40"/>
  <c r="D158" i="40"/>
  <c r="E158" i="40"/>
  <c r="F158" i="40"/>
  <c r="G158" i="40"/>
  <c r="H158" i="40"/>
  <c r="I158" i="40"/>
  <c r="J158" i="40"/>
  <c r="K158" i="40"/>
  <c r="L158" i="40"/>
  <c r="M158" i="40"/>
  <c r="N158" i="40"/>
  <c r="O158" i="40"/>
  <c r="P158" i="40"/>
  <c r="Q158" i="40"/>
  <c r="T155" i="34" s="1"/>
  <c r="C159" i="40"/>
  <c r="D159" i="40"/>
  <c r="E159" i="40"/>
  <c r="F159" i="40"/>
  <c r="G159" i="40"/>
  <c r="H159" i="40"/>
  <c r="I159" i="40"/>
  <c r="J159" i="40"/>
  <c r="K159" i="40"/>
  <c r="L159" i="40"/>
  <c r="M159" i="40"/>
  <c r="N159" i="40"/>
  <c r="O159" i="40"/>
  <c r="P159" i="40"/>
  <c r="Q159" i="40"/>
  <c r="T156" i="34" s="1"/>
  <c r="C160" i="40"/>
  <c r="D160" i="40"/>
  <c r="E160" i="40"/>
  <c r="F160" i="40"/>
  <c r="G160" i="40"/>
  <c r="H160" i="40"/>
  <c r="I160" i="40"/>
  <c r="J160" i="40"/>
  <c r="K160" i="40"/>
  <c r="L160" i="40"/>
  <c r="M160" i="40"/>
  <c r="N160" i="40"/>
  <c r="O160" i="40"/>
  <c r="P160" i="40"/>
  <c r="Q160" i="40"/>
  <c r="T157" i="34" s="1"/>
  <c r="C161" i="40"/>
  <c r="D161" i="40"/>
  <c r="E161" i="40"/>
  <c r="F161" i="40"/>
  <c r="G161" i="40"/>
  <c r="H161" i="40"/>
  <c r="I161" i="40"/>
  <c r="J161" i="40"/>
  <c r="K161" i="40"/>
  <c r="L161" i="40"/>
  <c r="M161" i="40"/>
  <c r="N161" i="40"/>
  <c r="O161" i="40"/>
  <c r="P161" i="40"/>
  <c r="Q161" i="40"/>
  <c r="T158" i="34" s="1"/>
  <c r="C162" i="40"/>
  <c r="D162" i="40"/>
  <c r="E162" i="40"/>
  <c r="F162" i="40"/>
  <c r="G162" i="40"/>
  <c r="H162" i="40"/>
  <c r="I162" i="40"/>
  <c r="J162" i="40"/>
  <c r="K162" i="40"/>
  <c r="L162" i="40"/>
  <c r="M162" i="40"/>
  <c r="N162" i="40"/>
  <c r="O162" i="40"/>
  <c r="P162" i="40"/>
  <c r="Q162" i="40"/>
  <c r="T159" i="34" s="1"/>
  <c r="C163" i="40"/>
  <c r="D163" i="40"/>
  <c r="E163" i="40"/>
  <c r="F163" i="40"/>
  <c r="G163" i="40"/>
  <c r="H163" i="40"/>
  <c r="I163" i="40"/>
  <c r="J163" i="40"/>
  <c r="K163" i="40"/>
  <c r="L163" i="40"/>
  <c r="M163" i="40"/>
  <c r="N163" i="40"/>
  <c r="O163" i="40"/>
  <c r="P163" i="40"/>
  <c r="Q163" i="40"/>
  <c r="T160" i="34" s="1"/>
  <c r="C164" i="40"/>
  <c r="D164" i="40"/>
  <c r="E164" i="40"/>
  <c r="F164" i="40"/>
  <c r="G164" i="40"/>
  <c r="H164" i="40"/>
  <c r="I164" i="40"/>
  <c r="J164" i="40"/>
  <c r="K164" i="40"/>
  <c r="L164" i="40"/>
  <c r="M164" i="40"/>
  <c r="N164" i="40"/>
  <c r="O164" i="40"/>
  <c r="P164" i="40"/>
  <c r="Q164" i="40"/>
  <c r="T161" i="34" s="1"/>
  <c r="C165" i="40"/>
  <c r="D165" i="40"/>
  <c r="E165" i="40"/>
  <c r="F165" i="40"/>
  <c r="G165" i="40"/>
  <c r="H165" i="40"/>
  <c r="I165" i="40"/>
  <c r="J165" i="40"/>
  <c r="K165" i="40"/>
  <c r="L165" i="40"/>
  <c r="M165" i="40"/>
  <c r="N165" i="40"/>
  <c r="O165" i="40"/>
  <c r="P165" i="40"/>
  <c r="Q165" i="40"/>
  <c r="C166" i="40"/>
  <c r="D166" i="40"/>
  <c r="E166" i="40"/>
  <c r="F166" i="40"/>
  <c r="G166" i="40"/>
  <c r="H166" i="40"/>
  <c r="I166" i="40"/>
  <c r="J166" i="40"/>
  <c r="K166" i="40"/>
  <c r="L166" i="40"/>
  <c r="M166" i="40"/>
  <c r="N166" i="40"/>
  <c r="O166" i="40"/>
  <c r="P166" i="40"/>
  <c r="Q166" i="40"/>
  <c r="T163" i="34" s="1"/>
  <c r="C167" i="40"/>
  <c r="D167" i="40"/>
  <c r="E167" i="40"/>
  <c r="F167" i="40"/>
  <c r="G167" i="40"/>
  <c r="H167" i="40"/>
  <c r="I167" i="40"/>
  <c r="J167" i="40"/>
  <c r="K167" i="40"/>
  <c r="L167" i="40"/>
  <c r="M167" i="40"/>
  <c r="N167" i="40"/>
  <c r="O167" i="40"/>
  <c r="P167" i="40"/>
  <c r="Q167" i="40"/>
  <c r="T164" i="34" s="1"/>
  <c r="C168" i="40"/>
  <c r="D168" i="40"/>
  <c r="E168" i="40"/>
  <c r="F168" i="40"/>
  <c r="G168" i="40"/>
  <c r="H168" i="40"/>
  <c r="I168" i="40"/>
  <c r="J168" i="40"/>
  <c r="K168" i="40"/>
  <c r="L168" i="40"/>
  <c r="M168" i="40"/>
  <c r="N168" i="40"/>
  <c r="O168" i="40"/>
  <c r="P168" i="40"/>
  <c r="Q168" i="40"/>
  <c r="T165" i="34" s="1"/>
  <c r="C169" i="40"/>
  <c r="D169" i="40"/>
  <c r="E169" i="40"/>
  <c r="F169" i="40"/>
  <c r="G169" i="40"/>
  <c r="H169" i="40"/>
  <c r="I169" i="40"/>
  <c r="J169" i="40"/>
  <c r="K169" i="40"/>
  <c r="L169" i="40"/>
  <c r="M169" i="40"/>
  <c r="N169" i="40"/>
  <c r="O169" i="40"/>
  <c r="P169" i="40"/>
  <c r="Q169" i="40"/>
  <c r="C170" i="40"/>
  <c r="D170" i="40"/>
  <c r="E170" i="40"/>
  <c r="F170" i="40"/>
  <c r="G170" i="40"/>
  <c r="H170" i="40"/>
  <c r="I170" i="40"/>
  <c r="J170" i="40"/>
  <c r="K170" i="40"/>
  <c r="L170" i="40"/>
  <c r="M170" i="40"/>
  <c r="N170" i="40"/>
  <c r="O170" i="40"/>
  <c r="P170" i="40"/>
  <c r="Q170" i="40"/>
  <c r="T167" i="34" s="1"/>
  <c r="C171" i="40"/>
  <c r="D171" i="40"/>
  <c r="E171" i="40"/>
  <c r="F171" i="40"/>
  <c r="G171" i="40"/>
  <c r="H171" i="40"/>
  <c r="I171" i="40"/>
  <c r="J171" i="40"/>
  <c r="K171" i="40"/>
  <c r="L171" i="40"/>
  <c r="M171" i="40"/>
  <c r="N171" i="40"/>
  <c r="O171" i="40"/>
  <c r="P171" i="40"/>
  <c r="Q171" i="40"/>
  <c r="C172" i="40"/>
  <c r="D172" i="40"/>
  <c r="E172" i="40"/>
  <c r="F172" i="40"/>
  <c r="G172" i="40"/>
  <c r="H172" i="40"/>
  <c r="I172" i="40"/>
  <c r="J172" i="40"/>
  <c r="K172" i="40"/>
  <c r="L172" i="40"/>
  <c r="M172" i="40"/>
  <c r="N172" i="40"/>
  <c r="O172" i="40"/>
  <c r="P172" i="40"/>
  <c r="Q172" i="40"/>
  <c r="T169" i="34" s="1"/>
  <c r="C173" i="40"/>
  <c r="D173" i="40"/>
  <c r="E173" i="40"/>
  <c r="F173" i="40"/>
  <c r="G173" i="40"/>
  <c r="H173" i="40"/>
  <c r="I173" i="40"/>
  <c r="J173" i="40"/>
  <c r="K173" i="40"/>
  <c r="L173" i="40"/>
  <c r="M173" i="40"/>
  <c r="N173" i="40"/>
  <c r="O173" i="40"/>
  <c r="P173" i="40"/>
  <c r="Q173" i="40"/>
  <c r="T170" i="34" s="1"/>
  <c r="C174" i="40"/>
  <c r="D174" i="40"/>
  <c r="E174" i="40"/>
  <c r="F174" i="40"/>
  <c r="G174" i="40"/>
  <c r="H174" i="40"/>
  <c r="I174" i="40"/>
  <c r="J174" i="40"/>
  <c r="K174" i="40"/>
  <c r="L174" i="40"/>
  <c r="M174" i="40"/>
  <c r="N174" i="40"/>
  <c r="O174" i="40"/>
  <c r="P174" i="40"/>
  <c r="Q174" i="40"/>
  <c r="T171" i="34" s="1"/>
  <c r="C175" i="40"/>
  <c r="D175" i="40"/>
  <c r="E175" i="40"/>
  <c r="F175" i="40"/>
  <c r="G175" i="40"/>
  <c r="H175" i="40"/>
  <c r="I175" i="40"/>
  <c r="J175" i="40"/>
  <c r="K175" i="40"/>
  <c r="L175" i="40"/>
  <c r="M175" i="40"/>
  <c r="N175" i="40"/>
  <c r="O175" i="40"/>
  <c r="P175" i="40"/>
  <c r="Q175" i="40"/>
  <c r="T172" i="34" s="1"/>
  <c r="C176" i="40"/>
  <c r="D176" i="40"/>
  <c r="E176" i="40"/>
  <c r="F176" i="40"/>
  <c r="G176" i="40"/>
  <c r="H176" i="40"/>
  <c r="I176" i="40"/>
  <c r="J176" i="40"/>
  <c r="K176" i="40"/>
  <c r="L176" i="40"/>
  <c r="M176" i="40"/>
  <c r="N176" i="40"/>
  <c r="O176" i="40"/>
  <c r="P176" i="40"/>
  <c r="Q176" i="40"/>
  <c r="T173" i="34" s="1"/>
  <c r="C177" i="40"/>
  <c r="D177" i="40"/>
  <c r="E177" i="40"/>
  <c r="F177" i="40"/>
  <c r="G177" i="40"/>
  <c r="H177" i="40"/>
  <c r="I177" i="40"/>
  <c r="J177" i="40"/>
  <c r="K177" i="40"/>
  <c r="L177" i="40"/>
  <c r="M177" i="40"/>
  <c r="N177" i="40"/>
  <c r="O177" i="40"/>
  <c r="P177" i="40"/>
  <c r="Q177" i="40"/>
  <c r="T174" i="34" s="1"/>
  <c r="C178" i="40"/>
  <c r="D178" i="40"/>
  <c r="E178" i="40"/>
  <c r="F178" i="40"/>
  <c r="G178" i="40"/>
  <c r="H178" i="40"/>
  <c r="I178" i="40"/>
  <c r="J178" i="40"/>
  <c r="K178" i="40"/>
  <c r="L178" i="40"/>
  <c r="M178" i="40"/>
  <c r="N178" i="40"/>
  <c r="O178" i="40"/>
  <c r="P178" i="40"/>
  <c r="Q178" i="40"/>
  <c r="T175" i="34" s="1"/>
  <c r="C179" i="40"/>
  <c r="D179" i="40"/>
  <c r="E179" i="40"/>
  <c r="F179" i="40"/>
  <c r="G179" i="40"/>
  <c r="H179" i="40"/>
  <c r="I179" i="40"/>
  <c r="J179" i="40"/>
  <c r="K179" i="40"/>
  <c r="L179" i="40"/>
  <c r="M179" i="40"/>
  <c r="N179" i="40"/>
  <c r="O179" i="40"/>
  <c r="P179" i="40"/>
  <c r="Q179" i="40"/>
  <c r="T176" i="34" s="1"/>
  <c r="C180" i="40"/>
  <c r="D180" i="40"/>
  <c r="E180" i="40"/>
  <c r="F180" i="40"/>
  <c r="G180" i="40"/>
  <c r="H180" i="40"/>
  <c r="I180" i="40"/>
  <c r="J180" i="40"/>
  <c r="K180" i="40"/>
  <c r="L180" i="40"/>
  <c r="M180" i="40"/>
  <c r="N180" i="40"/>
  <c r="O180" i="40"/>
  <c r="P180" i="40"/>
  <c r="Q180" i="40"/>
  <c r="T177" i="34" s="1"/>
  <c r="C181" i="40"/>
  <c r="D181" i="40"/>
  <c r="E181" i="40"/>
  <c r="F181" i="40"/>
  <c r="G181" i="40"/>
  <c r="H181" i="40"/>
  <c r="I181" i="40"/>
  <c r="J181" i="40"/>
  <c r="K181" i="40"/>
  <c r="L181" i="40"/>
  <c r="M181" i="40"/>
  <c r="N181" i="40"/>
  <c r="O181" i="40"/>
  <c r="P181" i="40"/>
  <c r="Q181" i="40"/>
  <c r="C182" i="40"/>
  <c r="D182" i="40"/>
  <c r="E182" i="40"/>
  <c r="F182" i="40"/>
  <c r="G182" i="40"/>
  <c r="H182" i="40"/>
  <c r="I182" i="40"/>
  <c r="J182" i="40"/>
  <c r="K182" i="40"/>
  <c r="L182" i="40"/>
  <c r="M182" i="40"/>
  <c r="N182" i="40"/>
  <c r="O182" i="40"/>
  <c r="P182" i="40"/>
  <c r="Q182" i="40"/>
  <c r="T179" i="34" s="1"/>
  <c r="C183" i="40"/>
  <c r="D183" i="40"/>
  <c r="E183" i="40"/>
  <c r="F183" i="40"/>
  <c r="G183" i="40"/>
  <c r="H183" i="40"/>
  <c r="I183" i="40"/>
  <c r="J183" i="40"/>
  <c r="K183" i="40"/>
  <c r="L183" i="40"/>
  <c r="M183" i="40"/>
  <c r="N183" i="40"/>
  <c r="O183" i="40"/>
  <c r="P183" i="40"/>
  <c r="Q183" i="40"/>
  <c r="T180" i="34" s="1"/>
  <c r="C184" i="40"/>
  <c r="D184" i="40"/>
  <c r="E184" i="40"/>
  <c r="F184" i="40"/>
  <c r="G184" i="40"/>
  <c r="H184" i="40"/>
  <c r="I184" i="40"/>
  <c r="J184" i="40"/>
  <c r="K184" i="40"/>
  <c r="L184" i="40"/>
  <c r="M184" i="40"/>
  <c r="N184" i="40"/>
  <c r="O184" i="40"/>
  <c r="P184" i="40"/>
  <c r="Q184" i="40"/>
  <c r="T181" i="34" s="1"/>
  <c r="C185" i="40"/>
  <c r="D185" i="40"/>
  <c r="E185" i="40"/>
  <c r="F185" i="40"/>
  <c r="G185" i="40"/>
  <c r="H185" i="40"/>
  <c r="I185" i="40"/>
  <c r="J185" i="40"/>
  <c r="K185" i="40"/>
  <c r="L185" i="40"/>
  <c r="M185" i="40"/>
  <c r="N185" i="40"/>
  <c r="O185" i="40"/>
  <c r="P185" i="40"/>
  <c r="Q185" i="40"/>
  <c r="T182" i="34" s="1"/>
  <c r="C186" i="40"/>
  <c r="D186" i="40"/>
  <c r="E186" i="40"/>
  <c r="F186" i="40"/>
  <c r="G186" i="40"/>
  <c r="H186" i="40"/>
  <c r="I186" i="40"/>
  <c r="J186" i="40"/>
  <c r="K186" i="40"/>
  <c r="L186" i="40"/>
  <c r="M186" i="40"/>
  <c r="N186" i="40"/>
  <c r="O186" i="40"/>
  <c r="P186" i="40"/>
  <c r="Q186" i="40"/>
  <c r="C187" i="40"/>
  <c r="D187" i="40"/>
  <c r="E187" i="40"/>
  <c r="F187" i="40"/>
  <c r="G187" i="40"/>
  <c r="H187" i="40"/>
  <c r="I187" i="40"/>
  <c r="J187" i="40"/>
  <c r="K187" i="40"/>
  <c r="L187" i="40"/>
  <c r="M187" i="40"/>
  <c r="N187" i="40"/>
  <c r="O187" i="40"/>
  <c r="P187" i="40"/>
  <c r="Q187" i="40"/>
  <c r="T184" i="34" s="1"/>
  <c r="C188" i="40"/>
  <c r="D188" i="40"/>
  <c r="E188" i="40"/>
  <c r="F188" i="40"/>
  <c r="G188" i="40"/>
  <c r="H188" i="40"/>
  <c r="I188" i="40"/>
  <c r="J188" i="40"/>
  <c r="K188" i="40"/>
  <c r="L188" i="40"/>
  <c r="M188" i="40"/>
  <c r="N188" i="40"/>
  <c r="O188" i="40"/>
  <c r="P188" i="40"/>
  <c r="Q188" i="40"/>
  <c r="C189" i="40"/>
  <c r="D189" i="40"/>
  <c r="E189" i="40"/>
  <c r="F189" i="40"/>
  <c r="G189" i="40"/>
  <c r="H189" i="40"/>
  <c r="I189" i="40"/>
  <c r="J189" i="40"/>
  <c r="K189" i="40"/>
  <c r="L189" i="40"/>
  <c r="M189" i="40"/>
  <c r="N189" i="40"/>
  <c r="O189" i="40"/>
  <c r="P189" i="40"/>
  <c r="Q189" i="40"/>
  <c r="T186" i="34" s="1"/>
  <c r="C190" i="40"/>
  <c r="D190" i="40"/>
  <c r="E190" i="40"/>
  <c r="F190" i="40"/>
  <c r="G190" i="40"/>
  <c r="H190" i="40"/>
  <c r="I190" i="40"/>
  <c r="J190" i="40"/>
  <c r="K190" i="40"/>
  <c r="L190" i="40"/>
  <c r="M190" i="40"/>
  <c r="N190" i="40"/>
  <c r="O190" i="40"/>
  <c r="P190" i="40"/>
  <c r="Q190" i="40"/>
  <c r="T187" i="34" s="1"/>
  <c r="C191" i="40"/>
  <c r="D191" i="40"/>
  <c r="E191" i="40"/>
  <c r="F191" i="40"/>
  <c r="G191" i="40"/>
  <c r="H191" i="40"/>
  <c r="I191" i="40"/>
  <c r="J191" i="40"/>
  <c r="K191" i="40"/>
  <c r="L191" i="40"/>
  <c r="M191" i="40"/>
  <c r="N191" i="40"/>
  <c r="O191" i="40"/>
  <c r="P191" i="40"/>
  <c r="Q191" i="40"/>
  <c r="T188" i="34" s="1"/>
  <c r="C192" i="40"/>
  <c r="D192" i="40"/>
  <c r="E192" i="40"/>
  <c r="F192" i="40"/>
  <c r="G192" i="40"/>
  <c r="H192" i="40"/>
  <c r="I192" i="40"/>
  <c r="J192" i="40"/>
  <c r="K192" i="40"/>
  <c r="L192" i="40"/>
  <c r="M192" i="40"/>
  <c r="N192" i="40"/>
  <c r="O192" i="40"/>
  <c r="P192" i="40"/>
  <c r="Q192" i="40"/>
  <c r="T189" i="34" s="1"/>
  <c r="C193" i="40"/>
  <c r="D193" i="40"/>
  <c r="E193" i="40"/>
  <c r="F193" i="40"/>
  <c r="G193" i="40"/>
  <c r="H193" i="40"/>
  <c r="I193" i="40"/>
  <c r="J193" i="40"/>
  <c r="K193" i="40"/>
  <c r="L193" i="40"/>
  <c r="M193" i="40"/>
  <c r="N193" i="40"/>
  <c r="O193" i="40"/>
  <c r="P193" i="40"/>
  <c r="Q193" i="40"/>
  <c r="C194" i="40"/>
  <c r="D194" i="40"/>
  <c r="E194" i="40"/>
  <c r="F194" i="40"/>
  <c r="G194" i="40"/>
  <c r="H194" i="40"/>
  <c r="I194" i="40"/>
  <c r="J194" i="40"/>
  <c r="K194" i="40"/>
  <c r="L194" i="40"/>
  <c r="M194" i="40"/>
  <c r="N194" i="40"/>
  <c r="O194" i="40"/>
  <c r="P194" i="40"/>
  <c r="Q194" i="40"/>
  <c r="C195" i="40"/>
  <c r="D195" i="40"/>
  <c r="E195" i="40"/>
  <c r="F195" i="40"/>
  <c r="G195" i="40"/>
  <c r="H195" i="40"/>
  <c r="I195" i="40"/>
  <c r="J195" i="40"/>
  <c r="K195" i="40"/>
  <c r="L195" i="40"/>
  <c r="M195" i="40"/>
  <c r="N195" i="40"/>
  <c r="O195" i="40"/>
  <c r="P195" i="40"/>
  <c r="Q195" i="40"/>
  <c r="T192" i="34" s="1"/>
  <c r="C196" i="40"/>
  <c r="D196" i="40"/>
  <c r="E196" i="40"/>
  <c r="F196" i="40"/>
  <c r="G196" i="40"/>
  <c r="H196" i="40"/>
  <c r="I196" i="40"/>
  <c r="J196" i="40"/>
  <c r="K196" i="40"/>
  <c r="L196" i="40"/>
  <c r="M196" i="40"/>
  <c r="N196" i="40"/>
  <c r="O196" i="40"/>
  <c r="P196" i="40"/>
  <c r="Q196" i="40"/>
  <c r="T193" i="34" s="1"/>
  <c r="C198" i="40"/>
  <c r="D198" i="40"/>
  <c r="E198" i="40"/>
  <c r="F198" i="40"/>
  <c r="G198" i="40"/>
  <c r="H198" i="40"/>
  <c r="I198" i="40"/>
  <c r="J198" i="40"/>
  <c r="K198" i="40"/>
  <c r="L198" i="40"/>
  <c r="M198" i="40"/>
  <c r="N198" i="40"/>
  <c r="O198" i="40"/>
  <c r="P198" i="40"/>
  <c r="Q198" i="40"/>
  <c r="T195" i="34" s="1"/>
  <c r="C199" i="40"/>
  <c r="D199" i="40"/>
  <c r="E199" i="40"/>
  <c r="F199" i="40"/>
  <c r="G199" i="40"/>
  <c r="H199" i="40"/>
  <c r="I199" i="40"/>
  <c r="J199" i="40"/>
  <c r="K199" i="40"/>
  <c r="L199" i="40"/>
  <c r="M199" i="40"/>
  <c r="N199" i="40"/>
  <c r="O199" i="40"/>
  <c r="P199" i="40"/>
  <c r="Q199" i="40"/>
  <c r="T196" i="34" s="1"/>
  <c r="C200" i="40"/>
  <c r="D200" i="40"/>
  <c r="E200" i="40"/>
  <c r="F200" i="40"/>
  <c r="G200" i="40"/>
  <c r="H200" i="40"/>
  <c r="I200" i="40"/>
  <c r="J200" i="40"/>
  <c r="K200" i="40"/>
  <c r="L200" i="40"/>
  <c r="M200" i="40"/>
  <c r="N200" i="40"/>
  <c r="O200" i="40"/>
  <c r="P200" i="40"/>
  <c r="Q200" i="40"/>
  <c r="T197" i="34" s="1"/>
  <c r="C201" i="40"/>
  <c r="D201" i="40"/>
  <c r="E201" i="40"/>
  <c r="F201" i="40"/>
  <c r="G201" i="40"/>
  <c r="H201" i="40"/>
  <c r="I201" i="40"/>
  <c r="J201" i="40"/>
  <c r="K201" i="40"/>
  <c r="L201" i="40"/>
  <c r="M201" i="40"/>
  <c r="N201" i="40"/>
  <c r="O201" i="40"/>
  <c r="P201" i="40"/>
  <c r="Q201" i="40"/>
  <c r="C202" i="40"/>
  <c r="D202" i="40"/>
  <c r="E202" i="40"/>
  <c r="F202" i="40"/>
  <c r="G202" i="40"/>
  <c r="H202" i="40"/>
  <c r="I202" i="40"/>
  <c r="J202" i="40"/>
  <c r="K202" i="40"/>
  <c r="L202" i="40"/>
  <c r="M202" i="40"/>
  <c r="N202" i="40"/>
  <c r="O202" i="40"/>
  <c r="P202" i="40"/>
  <c r="Q202" i="40"/>
  <c r="C203" i="40"/>
  <c r="D203" i="40"/>
  <c r="E203" i="40"/>
  <c r="F203" i="40"/>
  <c r="G203" i="40"/>
  <c r="H203" i="40"/>
  <c r="I203" i="40"/>
  <c r="J203" i="40"/>
  <c r="K203" i="40"/>
  <c r="L203" i="40"/>
  <c r="M203" i="40"/>
  <c r="N203" i="40"/>
  <c r="O203" i="40"/>
  <c r="P203" i="40"/>
  <c r="Q203" i="40"/>
  <c r="T200" i="34" s="1"/>
  <c r="C204" i="40"/>
  <c r="D204" i="40"/>
  <c r="E204" i="40"/>
  <c r="F204" i="40"/>
  <c r="G204" i="40"/>
  <c r="H204" i="40"/>
  <c r="I204" i="40"/>
  <c r="J204" i="40"/>
  <c r="K204" i="40"/>
  <c r="L204" i="40"/>
  <c r="M204" i="40"/>
  <c r="N204" i="40"/>
  <c r="O204" i="40"/>
  <c r="P204" i="40"/>
  <c r="Q204" i="40"/>
  <c r="T201" i="34" s="1"/>
  <c r="C205" i="40"/>
  <c r="D205" i="40"/>
  <c r="E205" i="40"/>
  <c r="F205" i="40"/>
  <c r="G205" i="40"/>
  <c r="H205" i="40"/>
  <c r="I205" i="40"/>
  <c r="J205" i="40"/>
  <c r="K205" i="40"/>
  <c r="L205" i="40"/>
  <c r="M205" i="40"/>
  <c r="N205" i="40"/>
  <c r="O205" i="40"/>
  <c r="P205" i="40"/>
  <c r="Q205" i="40"/>
  <c r="C206" i="40"/>
  <c r="D206" i="40"/>
  <c r="E206" i="40"/>
  <c r="F206" i="40"/>
  <c r="G206" i="40"/>
  <c r="H206" i="40"/>
  <c r="I206" i="40"/>
  <c r="J206" i="40"/>
  <c r="K206" i="40"/>
  <c r="L206" i="40"/>
  <c r="M206" i="40"/>
  <c r="N206" i="40"/>
  <c r="O206" i="40"/>
  <c r="P206" i="40"/>
  <c r="Q206" i="40"/>
  <c r="T203" i="34" s="1"/>
  <c r="C207" i="40"/>
  <c r="D207" i="40"/>
  <c r="E207" i="40"/>
  <c r="F207" i="40"/>
  <c r="G207" i="40"/>
  <c r="H207" i="40"/>
  <c r="I207" i="40"/>
  <c r="J207" i="40"/>
  <c r="K207" i="40"/>
  <c r="L207" i="40"/>
  <c r="M207" i="40"/>
  <c r="N207" i="40"/>
  <c r="O207" i="40"/>
  <c r="P207" i="40"/>
  <c r="Q207" i="40"/>
  <c r="T204" i="34" s="1"/>
  <c r="C208" i="40"/>
  <c r="D208" i="40"/>
  <c r="E208" i="40"/>
  <c r="F208" i="40"/>
  <c r="G208" i="40"/>
  <c r="H208" i="40"/>
  <c r="I208" i="40"/>
  <c r="J208" i="40"/>
  <c r="K208" i="40"/>
  <c r="L208" i="40"/>
  <c r="M208" i="40"/>
  <c r="N208" i="40"/>
  <c r="O208" i="40"/>
  <c r="P208" i="40"/>
  <c r="Q208" i="40"/>
  <c r="T205" i="34" s="1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8" i="40"/>
  <c r="B199" i="40"/>
  <c r="B200" i="40"/>
  <c r="B201" i="40"/>
  <c r="B202" i="40"/>
  <c r="B203" i="40"/>
  <c r="B204" i="40"/>
  <c r="B205" i="40"/>
  <c r="B206" i="40"/>
  <c r="B207" i="40"/>
  <c r="B208" i="40"/>
  <c r="B135" i="40"/>
  <c r="B134" i="40"/>
  <c r="B133" i="40"/>
  <c r="B132" i="40"/>
  <c r="B131" i="40"/>
  <c r="B130" i="40"/>
  <c r="B129" i="40"/>
  <c r="B128" i="40"/>
  <c r="B127" i="40"/>
  <c r="B126" i="40"/>
  <c r="B125" i="40"/>
  <c r="B124" i="40"/>
  <c r="B123" i="40"/>
  <c r="B122" i="40"/>
  <c r="B121" i="40"/>
  <c r="B120" i="40"/>
  <c r="B119" i="40"/>
  <c r="B118" i="40"/>
  <c r="B117" i="40"/>
  <c r="B116" i="40"/>
  <c r="B115" i="40"/>
  <c r="B114" i="40"/>
  <c r="B113" i="40"/>
  <c r="B112" i="40"/>
  <c r="B111" i="40"/>
  <c r="B110" i="40"/>
  <c r="B109" i="40"/>
  <c r="B108" i="40"/>
  <c r="B107" i="40"/>
  <c r="B106" i="40"/>
  <c r="B105" i="40"/>
  <c r="B104" i="40"/>
  <c r="B103" i="40"/>
  <c r="B102" i="40"/>
  <c r="B101" i="40"/>
  <c r="B100" i="40"/>
  <c r="B99" i="40"/>
  <c r="B98" i="40"/>
  <c r="B97" i="40"/>
  <c r="B96" i="40"/>
  <c r="B95" i="40"/>
  <c r="B94" i="40"/>
  <c r="B93" i="40"/>
  <c r="B92" i="40"/>
  <c r="B91" i="40"/>
  <c r="B90" i="40"/>
  <c r="B89" i="40"/>
  <c r="B88" i="40"/>
  <c r="B87" i="40"/>
  <c r="B86" i="40"/>
  <c r="B85" i="40"/>
  <c r="B84" i="40"/>
  <c r="B83" i="40"/>
  <c r="B82" i="40"/>
  <c r="B81" i="40"/>
  <c r="B80" i="40"/>
  <c r="B79" i="40"/>
  <c r="B78" i="40"/>
  <c r="B77" i="40"/>
  <c r="B76" i="40"/>
  <c r="B75" i="40"/>
  <c r="B74" i="40"/>
  <c r="B73" i="40"/>
  <c r="B72" i="40"/>
  <c r="B71" i="40"/>
  <c r="B70" i="40"/>
  <c r="B69" i="40"/>
  <c r="B68" i="40"/>
  <c r="B67" i="40"/>
  <c r="B66" i="40"/>
  <c r="B65" i="40"/>
  <c r="B64" i="40"/>
  <c r="B63" i="40"/>
  <c r="B62" i="40"/>
  <c r="B61" i="40"/>
  <c r="B60" i="40"/>
  <c r="B59" i="40"/>
  <c r="B58" i="40"/>
  <c r="B57" i="40"/>
  <c r="B56" i="40"/>
  <c r="B55" i="40"/>
  <c r="B54" i="40"/>
  <c r="B53" i="40"/>
  <c r="B52" i="40"/>
  <c r="B51" i="40"/>
  <c r="B50" i="40"/>
  <c r="B49" i="40"/>
  <c r="B48" i="40"/>
  <c r="B47" i="40"/>
  <c r="B46" i="40"/>
  <c r="B45" i="40"/>
  <c r="B44" i="40"/>
  <c r="B43" i="40"/>
  <c r="B42" i="40"/>
  <c r="B41" i="40"/>
  <c r="B40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I4" i="34" l="1"/>
  <c r="P3" i="36" s="1"/>
  <c r="I189" i="34"/>
  <c r="P188" i="36" s="1"/>
  <c r="I181" i="34"/>
  <c r="P180" i="36" s="1"/>
  <c r="I173" i="34"/>
  <c r="P172" i="36" s="1"/>
  <c r="I165" i="34"/>
  <c r="P164" i="36" s="1"/>
  <c r="I157" i="34"/>
  <c r="P156" i="36" s="1"/>
  <c r="I149" i="34"/>
  <c r="P148" i="36" s="1"/>
  <c r="I141" i="34"/>
  <c r="P140" i="36" s="1"/>
  <c r="I125" i="34"/>
  <c r="P124" i="36" s="1"/>
  <c r="I117" i="34"/>
  <c r="P116" i="36" s="1"/>
  <c r="I109" i="34"/>
  <c r="P108" i="36" s="1"/>
  <c r="I93" i="34"/>
  <c r="P92" i="36" s="1"/>
  <c r="I85" i="34"/>
  <c r="P84" i="36" s="1"/>
  <c r="I77" i="34"/>
  <c r="P76" i="36" s="1"/>
  <c r="I69" i="34"/>
  <c r="P68" i="36" s="1"/>
  <c r="I61" i="34"/>
  <c r="P60" i="36" s="1"/>
  <c r="I53" i="34"/>
  <c r="P52" i="36" s="1"/>
  <c r="I45" i="34"/>
  <c r="P44" i="36" s="1"/>
  <c r="I37" i="34"/>
  <c r="P36" i="36" s="1"/>
  <c r="I29" i="34"/>
  <c r="P28" i="36" s="1"/>
  <c r="I21" i="34"/>
  <c r="P20" i="36" s="1"/>
  <c r="I13" i="34"/>
  <c r="P12" i="36" s="1"/>
  <c r="I5" i="34"/>
  <c r="P4" i="36" s="1"/>
  <c r="I182" i="34"/>
  <c r="P181" i="36" s="1"/>
  <c r="I174" i="34"/>
  <c r="P173" i="36" s="1"/>
  <c r="I158" i="34"/>
  <c r="P157" i="36" s="1"/>
  <c r="I150" i="34"/>
  <c r="P149" i="36" s="1"/>
  <c r="I134" i="34"/>
  <c r="P133" i="36" s="1"/>
  <c r="I126" i="34"/>
  <c r="P125" i="36" s="1"/>
  <c r="I118" i="34"/>
  <c r="P117" i="36" s="1"/>
  <c r="I110" i="34"/>
  <c r="P109" i="36" s="1"/>
  <c r="I102" i="34"/>
  <c r="P101" i="36" s="1"/>
  <c r="I94" i="34"/>
  <c r="P93" i="36" s="1"/>
  <c r="I86" i="34"/>
  <c r="P85" i="36" s="1"/>
  <c r="I78" i="34"/>
  <c r="P77" i="36" s="1"/>
  <c r="I62" i="34"/>
  <c r="P61" i="36" s="1"/>
  <c r="I54" i="34"/>
  <c r="P53" i="36" s="1"/>
  <c r="I46" i="34"/>
  <c r="P45" i="36" s="1"/>
  <c r="I30" i="34"/>
  <c r="P29" i="36" s="1"/>
  <c r="I22" i="34"/>
  <c r="P21" i="36" s="1"/>
  <c r="I14" i="34"/>
  <c r="P13" i="36" s="1"/>
  <c r="I200" i="34"/>
  <c r="P199" i="36" s="1"/>
  <c r="I175" i="34"/>
  <c r="P174" i="36" s="1"/>
  <c r="I167" i="34"/>
  <c r="P166" i="36" s="1"/>
  <c r="I159" i="34"/>
  <c r="P158" i="36" s="1"/>
  <c r="I151" i="34"/>
  <c r="P150" i="36" s="1"/>
  <c r="I143" i="34"/>
  <c r="P142" i="36" s="1"/>
  <c r="I135" i="34"/>
  <c r="P134" i="36" s="1"/>
  <c r="I127" i="34"/>
  <c r="P126" i="36" s="1"/>
  <c r="I119" i="34"/>
  <c r="P118" i="36" s="1"/>
  <c r="I111" i="34"/>
  <c r="P110" i="36" s="1"/>
  <c r="I103" i="34"/>
  <c r="P102" i="36" s="1"/>
  <c r="I95" i="34"/>
  <c r="P94" i="36" s="1"/>
  <c r="I87" i="34"/>
  <c r="P86" i="36" s="1"/>
  <c r="I79" i="34"/>
  <c r="P78" i="36" s="1"/>
  <c r="I71" i="34"/>
  <c r="P70" i="36" s="1"/>
  <c r="I63" i="34"/>
  <c r="P62" i="36" s="1"/>
  <c r="I55" i="34"/>
  <c r="P54" i="36" s="1"/>
  <c r="I47" i="34"/>
  <c r="P46" i="36" s="1"/>
  <c r="I39" i="34"/>
  <c r="P38" i="36" s="1"/>
  <c r="I31" i="34"/>
  <c r="P30" i="36" s="1"/>
  <c r="I23" i="34"/>
  <c r="P22" i="36" s="1"/>
  <c r="I15" i="34"/>
  <c r="P14" i="36" s="1"/>
  <c r="I203" i="34"/>
  <c r="P202" i="36" s="1"/>
  <c r="I201" i="34"/>
  <c r="P200" i="36" s="1"/>
  <c r="I195" i="34"/>
  <c r="P194" i="36" s="1"/>
  <c r="I192" i="34"/>
  <c r="P191" i="36" s="1"/>
  <c r="I186" i="34"/>
  <c r="P185" i="36" s="1"/>
  <c r="I184" i="34"/>
  <c r="P183" i="36" s="1"/>
  <c r="I176" i="34"/>
  <c r="P175" i="36" s="1"/>
  <c r="I170" i="34"/>
  <c r="P169" i="36" s="1"/>
  <c r="I160" i="34"/>
  <c r="P159" i="36" s="1"/>
  <c r="I152" i="34"/>
  <c r="P151" i="36" s="1"/>
  <c r="I146" i="34"/>
  <c r="P145" i="36" s="1"/>
  <c r="I144" i="34"/>
  <c r="P143" i="36" s="1"/>
  <c r="I138" i="34"/>
  <c r="P137" i="36" s="1"/>
  <c r="I136" i="34"/>
  <c r="P135" i="36" s="1"/>
  <c r="I130" i="34"/>
  <c r="P129" i="36" s="1"/>
  <c r="I128" i="34"/>
  <c r="P127" i="36" s="1"/>
  <c r="I122" i="34"/>
  <c r="P121" i="36" s="1"/>
  <c r="I114" i="34"/>
  <c r="P113" i="36" s="1"/>
  <c r="I112" i="34"/>
  <c r="P111" i="36" s="1"/>
  <c r="I106" i="34"/>
  <c r="P105" i="36" s="1"/>
  <c r="I104" i="34"/>
  <c r="P103" i="36" s="1"/>
  <c r="I98" i="34"/>
  <c r="P97" i="36" s="1"/>
  <c r="I96" i="34"/>
  <c r="P95" i="36" s="1"/>
  <c r="I90" i="34"/>
  <c r="P89" i="36" s="1"/>
  <c r="I88" i="34"/>
  <c r="P87" i="36" s="1"/>
  <c r="I82" i="34"/>
  <c r="P81" i="36" s="1"/>
  <c r="I80" i="34"/>
  <c r="P79" i="36" s="1"/>
  <c r="I74" i="34"/>
  <c r="P73" i="36" s="1"/>
  <c r="I72" i="34"/>
  <c r="P71" i="36" s="1"/>
  <c r="I64" i="34"/>
  <c r="P63" i="36" s="1"/>
  <c r="I56" i="34"/>
  <c r="P55" i="36" s="1"/>
  <c r="I48" i="34"/>
  <c r="P47" i="36" s="1"/>
  <c r="I42" i="34"/>
  <c r="P41" i="36" s="1"/>
  <c r="I40" i="34"/>
  <c r="P39" i="36" s="1"/>
  <c r="I34" i="34"/>
  <c r="P33" i="36" s="1"/>
  <c r="I32" i="34"/>
  <c r="P31" i="36" s="1"/>
  <c r="I26" i="34"/>
  <c r="P25" i="36" s="1"/>
  <c r="I18" i="34"/>
  <c r="P17" i="36" s="1"/>
  <c r="I16" i="34"/>
  <c r="P15" i="36" s="1"/>
  <c r="I10" i="34"/>
  <c r="P9" i="36" s="1"/>
  <c r="I193" i="34"/>
  <c r="P192" i="36" s="1"/>
  <c r="I177" i="34"/>
  <c r="P176" i="36" s="1"/>
  <c r="I169" i="34"/>
  <c r="P168" i="36" s="1"/>
  <c r="I161" i="34"/>
  <c r="P160" i="36" s="1"/>
  <c r="I153" i="34"/>
  <c r="P152" i="36" s="1"/>
  <c r="I145" i="34"/>
  <c r="P144" i="36" s="1"/>
  <c r="I137" i="34"/>
  <c r="P136" i="36" s="1"/>
  <c r="I121" i="34"/>
  <c r="P120" i="36" s="1"/>
  <c r="I113" i="34"/>
  <c r="P112" i="36" s="1"/>
  <c r="I105" i="34"/>
  <c r="P104" i="36" s="1"/>
  <c r="I97" i="34"/>
  <c r="P96" i="36" s="1"/>
  <c r="I89" i="34"/>
  <c r="P88" i="36" s="1"/>
  <c r="I81" i="34"/>
  <c r="P80" i="36" s="1"/>
  <c r="I73" i="34"/>
  <c r="P72" i="36" s="1"/>
  <c r="I65" i="34"/>
  <c r="P64" i="36" s="1"/>
  <c r="I57" i="34"/>
  <c r="P56" i="36" s="1"/>
  <c r="I49" i="34"/>
  <c r="P48" i="36" s="1"/>
  <c r="I33" i="34"/>
  <c r="P32" i="36" s="1"/>
  <c r="I17" i="34"/>
  <c r="P16" i="36" s="1"/>
  <c r="I9" i="34"/>
  <c r="P8" i="36" s="1"/>
  <c r="I204" i="34"/>
  <c r="P203" i="36" s="1"/>
  <c r="I196" i="34"/>
  <c r="P195" i="36" s="1"/>
  <c r="I187" i="34"/>
  <c r="P186" i="36" s="1"/>
  <c r="I179" i="34"/>
  <c r="P178" i="36" s="1"/>
  <c r="I171" i="34"/>
  <c r="P170" i="36" s="1"/>
  <c r="I163" i="34"/>
  <c r="P162" i="36" s="1"/>
  <c r="I155" i="34"/>
  <c r="P154" i="36" s="1"/>
  <c r="I147" i="34"/>
  <c r="P146" i="36" s="1"/>
  <c r="I139" i="34"/>
  <c r="P138" i="36" s="1"/>
  <c r="I123" i="34"/>
  <c r="P122" i="36" s="1"/>
  <c r="I115" i="34"/>
  <c r="P114" i="36" s="1"/>
  <c r="I91" i="34"/>
  <c r="P90" i="36" s="1"/>
  <c r="I83" i="34"/>
  <c r="P82" i="36" s="1"/>
  <c r="I75" i="34"/>
  <c r="P74" i="36" s="1"/>
  <c r="I67" i="34"/>
  <c r="P66" i="36" s="1"/>
  <c r="I59" i="34"/>
  <c r="P58" i="36" s="1"/>
  <c r="I43" i="34"/>
  <c r="P42" i="36" s="1"/>
  <c r="I35" i="34"/>
  <c r="P34" i="36" s="1"/>
  <c r="I27" i="34"/>
  <c r="P26" i="36" s="1"/>
  <c r="I19" i="34"/>
  <c r="P18" i="36" s="1"/>
  <c r="I11" i="34"/>
  <c r="P10" i="36" s="1"/>
  <c r="I205" i="34"/>
  <c r="P204" i="36" s="1"/>
  <c r="I197" i="34"/>
  <c r="P196" i="36" s="1"/>
  <c r="I188" i="34"/>
  <c r="P187" i="36" s="1"/>
  <c r="I180" i="34"/>
  <c r="P179" i="36" s="1"/>
  <c r="I172" i="34"/>
  <c r="P171" i="36" s="1"/>
  <c r="I164" i="34"/>
  <c r="P163" i="36" s="1"/>
  <c r="I156" i="34"/>
  <c r="P155" i="36" s="1"/>
  <c r="I148" i="34"/>
  <c r="P147" i="36" s="1"/>
  <c r="I140" i="34"/>
  <c r="P139" i="36" s="1"/>
  <c r="I132" i="34"/>
  <c r="P131" i="36" s="1"/>
  <c r="I108" i="34"/>
  <c r="P107" i="36" s="1"/>
  <c r="I100" i="34"/>
  <c r="P99" i="36" s="1"/>
  <c r="I92" i="34"/>
  <c r="P91" i="36" s="1"/>
  <c r="I84" i="34"/>
  <c r="P83" i="36" s="1"/>
  <c r="I76" i="34"/>
  <c r="P75" i="36" s="1"/>
  <c r="I68" i="34"/>
  <c r="P67" i="36" s="1"/>
  <c r="I60" i="34"/>
  <c r="P59" i="36" s="1"/>
  <c r="I52" i="34"/>
  <c r="P51" i="36" s="1"/>
  <c r="I44" i="34"/>
  <c r="P43" i="36" s="1"/>
  <c r="I36" i="34"/>
  <c r="P35" i="36" s="1"/>
  <c r="I28" i="34"/>
  <c r="P27" i="36" s="1"/>
  <c r="I20" i="34"/>
  <c r="P19" i="36" s="1"/>
  <c r="AD8" i="34"/>
  <c r="AD24" i="34"/>
  <c r="Y65" i="36"/>
  <c r="Y57" i="36"/>
  <c r="Y49" i="36"/>
  <c r="AD120" i="34"/>
  <c r="Y192" i="36"/>
  <c r="Y168" i="36"/>
  <c r="Y136" i="36"/>
  <c r="Y96" i="36"/>
  <c r="Y80" i="36"/>
  <c r="Y202" i="36"/>
  <c r="Y194" i="36"/>
  <c r="Y185" i="36"/>
  <c r="Y169" i="36"/>
  <c r="Y145" i="36"/>
  <c r="Y137" i="36"/>
  <c r="Y129" i="36"/>
  <c r="Y121" i="36"/>
  <c r="Y113" i="36"/>
  <c r="Y105" i="36"/>
  <c r="Y97" i="36"/>
  <c r="Y89" i="36"/>
  <c r="Y81" i="36"/>
  <c r="Y176" i="36"/>
  <c r="Y160" i="36"/>
  <c r="Y152" i="36"/>
  <c r="Y144" i="36"/>
  <c r="Y120" i="36"/>
  <c r="Y112" i="36"/>
  <c r="Y104" i="36"/>
  <c r="Y88" i="36"/>
  <c r="Y203" i="36"/>
  <c r="AD204" i="34"/>
  <c r="Y195" i="36"/>
  <c r="Y186" i="36"/>
  <c r="Y178" i="36"/>
  <c r="Y170" i="36"/>
  <c r="Y162" i="36"/>
  <c r="Y154" i="36"/>
  <c r="Y146" i="36"/>
  <c r="Y138" i="36"/>
  <c r="Y122" i="36"/>
  <c r="Y114" i="36"/>
  <c r="Y90" i="36"/>
  <c r="Y82" i="36"/>
  <c r="Y74" i="36"/>
  <c r="Y66" i="36"/>
  <c r="Y58" i="36"/>
  <c r="Y42" i="36"/>
  <c r="Y34" i="36"/>
  <c r="Y26" i="36"/>
  <c r="Y18" i="36"/>
  <c r="Y10" i="36"/>
  <c r="Y164" i="36"/>
  <c r="Y156" i="36"/>
  <c r="Y148" i="36"/>
  <c r="Y140" i="36"/>
  <c r="Y124" i="36"/>
  <c r="AD125" i="34"/>
  <c r="Y116" i="36"/>
  <c r="Y108" i="36"/>
  <c r="Y92" i="36"/>
  <c r="Y84" i="36"/>
  <c r="Y188" i="36"/>
  <c r="Y180" i="36"/>
  <c r="AD181" i="34"/>
  <c r="Y172" i="36"/>
  <c r="AD173" i="34"/>
  <c r="Y181" i="36"/>
  <c r="Y173" i="36"/>
  <c r="Y157" i="36"/>
  <c r="Y149" i="36"/>
  <c r="AD150" i="34"/>
  <c r="Y133" i="36"/>
  <c r="AD134" i="34"/>
  <c r="Y125" i="36"/>
  <c r="Y117" i="36"/>
  <c r="Y109" i="36"/>
  <c r="Y101" i="36"/>
  <c r="Y93" i="36"/>
  <c r="Y85" i="36"/>
  <c r="Y77" i="36"/>
  <c r="AD78" i="34"/>
  <c r="Y61" i="36"/>
  <c r="Y53" i="36"/>
  <c r="Y45" i="36"/>
  <c r="Y29" i="36"/>
  <c r="Y21" i="36"/>
  <c r="Y13" i="36"/>
  <c r="AD14" i="34"/>
  <c r="Y199" i="36"/>
  <c r="AD200" i="34"/>
  <c r="Y174" i="36"/>
  <c r="AD175" i="34"/>
  <c r="Y166" i="36"/>
  <c r="AD167" i="34"/>
  <c r="Y158" i="36"/>
  <c r="AD159" i="34"/>
  <c r="Y150" i="36"/>
  <c r="Y142" i="36"/>
  <c r="Y134" i="36"/>
  <c r="Y126" i="36"/>
  <c r="Y118" i="36"/>
  <c r="Y110" i="36"/>
  <c r="AD111" i="34"/>
  <c r="Y102" i="36"/>
  <c r="Y94" i="36"/>
  <c r="Y86" i="36"/>
  <c r="Y78" i="36"/>
  <c r="Y70" i="36"/>
  <c r="Y62" i="36"/>
  <c r="AD63" i="34"/>
  <c r="Y54" i="36"/>
  <c r="Y46" i="36"/>
  <c r="Y38" i="36"/>
  <c r="Y30" i="36"/>
  <c r="Y22" i="36"/>
  <c r="Y14" i="36"/>
  <c r="Y200" i="36"/>
  <c r="Y191" i="36"/>
  <c r="Y183" i="36"/>
  <c r="Y175" i="36"/>
  <c r="Y159" i="36"/>
  <c r="Y151" i="36"/>
  <c r="AD152" i="34"/>
  <c r="Y143" i="36"/>
  <c r="AD144" i="34"/>
  <c r="Y135" i="36"/>
  <c r="Y127" i="36"/>
  <c r="Y111" i="36"/>
  <c r="Y103" i="36"/>
  <c r="Y95" i="36"/>
  <c r="Y87" i="36"/>
  <c r="Y79" i="36"/>
  <c r="Y36" i="36"/>
  <c r="AD37" i="34"/>
  <c r="Y179" i="36"/>
  <c r="Y131" i="36"/>
  <c r="Y99" i="36"/>
  <c r="Y130" i="36"/>
  <c r="AD131" i="34"/>
  <c r="Y106" i="36"/>
  <c r="AD107" i="34"/>
  <c r="Y98" i="36"/>
  <c r="AD99" i="34"/>
  <c r="Y6" i="36"/>
  <c r="AD7" i="34"/>
  <c r="AD168" i="34"/>
  <c r="AD40" i="34"/>
  <c r="Y68" i="36"/>
  <c r="Y52" i="36"/>
  <c r="AD53" i="34"/>
  <c r="Y147" i="36"/>
  <c r="Y69" i="36"/>
  <c r="AD70" i="34"/>
  <c r="Y37" i="36"/>
  <c r="AD38" i="34"/>
  <c r="Y5" i="36"/>
  <c r="AD6" i="34"/>
  <c r="Y177" i="36"/>
  <c r="Y60" i="36"/>
  <c r="Y163" i="36"/>
  <c r="Y115" i="36"/>
  <c r="AD116" i="34"/>
  <c r="Y91" i="36"/>
  <c r="AD185" i="34"/>
  <c r="Y184" i="36"/>
  <c r="AD129" i="34"/>
  <c r="Y128" i="36"/>
  <c r="Y50" i="36"/>
  <c r="AD51" i="34"/>
  <c r="AD3" i="34"/>
  <c r="Y187" i="36"/>
  <c r="Y107" i="36"/>
  <c r="Y72" i="36"/>
  <c r="Y64" i="36"/>
  <c r="Y56" i="36"/>
  <c r="Y48" i="36"/>
  <c r="AD33" i="34"/>
  <c r="Y32" i="36"/>
  <c r="Y16" i="36"/>
  <c r="Y8" i="36"/>
  <c r="AD202" i="34"/>
  <c r="Y161" i="36"/>
  <c r="Y76" i="36"/>
  <c r="AD77" i="34"/>
  <c r="Y44" i="36"/>
  <c r="AD45" i="34"/>
  <c r="Y20" i="36"/>
  <c r="AD21" i="34"/>
  <c r="Y4" i="36"/>
  <c r="Y196" i="36"/>
  <c r="Y139" i="36"/>
  <c r="AD26" i="34"/>
  <c r="AD18" i="34"/>
  <c r="Y190" i="36"/>
  <c r="AD191" i="34"/>
  <c r="Y182" i="36"/>
  <c r="AD183" i="34"/>
  <c r="Y153" i="36"/>
  <c r="Y25" i="36"/>
  <c r="Y28" i="36"/>
  <c r="AD29" i="34"/>
  <c r="Y12" i="36"/>
  <c r="Y155" i="36"/>
  <c r="Y198" i="36"/>
  <c r="AD199" i="34"/>
  <c r="Y189" i="36"/>
  <c r="AD190" i="34"/>
  <c r="Y165" i="36"/>
  <c r="AD166" i="34"/>
  <c r="Y141" i="36"/>
  <c r="AD142" i="34"/>
  <c r="AD64" i="34"/>
  <c r="Y17" i="36"/>
  <c r="Y204" i="36"/>
  <c r="Y171" i="36"/>
  <c r="Y123" i="36"/>
  <c r="AD124" i="34"/>
  <c r="Y83" i="36"/>
  <c r="Y75" i="36"/>
  <c r="Y67" i="36"/>
  <c r="Y59" i="36"/>
  <c r="Y51" i="36"/>
  <c r="Y43" i="36"/>
  <c r="Y35" i="36"/>
  <c r="Y27" i="36"/>
  <c r="Y19" i="36"/>
  <c r="Y3" i="36"/>
  <c r="AD4" i="34"/>
  <c r="Y197" i="36"/>
  <c r="AD198" i="34"/>
  <c r="Y132" i="36"/>
  <c r="AD133" i="34"/>
  <c r="Y100" i="36"/>
  <c r="AD101" i="34"/>
  <c r="Y73" i="36"/>
  <c r="Y9" i="36"/>
  <c r="Y40" i="36"/>
  <c r="Y24" i="36"/>
  <c r="AD12" i="34"/>
  <c r="AD39" i="34" l="1"/>
  <c r="AD47" i="34"/>
  <c r="AD109" i="34"/>
  <c r="AD139" i="34"/>
  <c r="AD104" i="34"/>
  <c r="AD62" i="34"/>
  <c r="AD177" i="34"/>
  <c r="AD140" i="34"/>
  <c r="AD105" i="34"/>
  <c r="AD60" i="34"/>
  <c r="AD127" i="34"/>
  <c r="AD94" i="34"/>
  <c r="AD146" i="34"/>
  <c r="AD95" i="34"/>
  <c r="AD201" i="34"/>
  <c r="AD174" i="34"/>
  <c r="AD205" i="34"/>
  <c r="AD192" i="34"/>
  <c r="AD189" i="34"/>
  <c r="AD103" i="34"/>
  <c r="AD93" i="34"/>
  <c r="AD72" i="34"/>
  <c r="AD13" i="34"/>
  <c r="AD35" i="34"/>
  <c r="AD97" i="34"/>
  <c r="AD196" i="34"/>
  <c r="AD44" i="34"/>
  <c r="AD74" i="34"/>
  <c r="AD32" i="34"/>
  <c r="AD59" i="34"/>
  <c r="AD9" i="34"/>
  <c r="AD89" i="34"/>
  <c r="AD122" i="34"/>
  <c r="AD114" i="34"/>
  <c r="AD36" i="34"/>
  <c r="AD186" i="34"/>
  <c r="AD100" i="34"/>
  <c r="AD75" i="34"/>
  <c r="AD82" i="34"/>
  <c r="AD163" i="34"/>
  <c r="AD138" i="34"/>
  <c r="AD180" i="34"/>
  <c r="AD43" i="34"/>
  <c r="AD153" i="34"/>
  <c r="AD81" i="34"/>
  <c r="AD110" i="34"/>
  <c r="AD10" i="34"/>
  <c r="AD76" i="34"/>
  <c r="AD108" i="34"/>
  <c r="AD147" i="34"/>
  <c r="AD188" i="34"/>
  <c r="AD161" i="34"/>
  <c r="AD106" i="34"/>
  <c r="AD42" i="34"/>
  <c r="AD73" i="34"/>
  <c r="AD69" i="34"/>
  <c r="AD22" i="34"/>
  <c r="AD165" i="34"/>
  <c r="AD83" i="34"/>
  <c r="AD98" i="34"/>
  <c r="AD193" i="34"/>
  <c r="AD203" i="34"/>
  <c r="AD135" i="34"/>
  <c r="AD126" i="34"/>
  <c r="AD11" i="34"/>
  <c r="AD113" i="34"/>
  <c r="AD61" i="34"/>
  <c r="AD28" i="34"/>
  <c r="AD172" i="34"/>
  <c r="AD136" i="34"/>
  <c r="AD182" i="34"/>
  <c r="AD85" i="34"/>
  <c r="AD160" i="34"/>
  <c r="AD68" i="34"/>
  <c r="AD5" i="34"/>
  <c r="AD49" i="34"/>
  <c r="AD92" i="34"/>
  <c r="AD148" i="34"/>
  <c r="AD88" i="34"/>
  <c r="AD184" i="34"/>
  <c r="AD31" i="34"/>
  <c r="AD54" i="34"/>
  <c r="AD141" i="34"/>
  <c r="AD19" i="34"/>
  <c r="AD123" i="34"/>
  <c r="AD71" i="34"/>
  <c r="AD102" i="34"/>
  <c r="AD171" i="34"/>
  <c r="AD145" i="34"/>
  <c r="AD15" i="34"/>
  <c r="AD57" i="34"/>
  <c r="AD149" i="34"/>
  <c r="AD30" i="34"/>
  <c r="AD121" i="34"/>
  <c r="AD156" i="34"/>
  <c r="AD143" i="34"/>
  <c r="AD48" i="34"/>
  <c r="AD179" i="34"/>
  <c r="AD79" i="34"/>
  <c r="AD170" i="34"/>
  <c r="AD128" i="34"/>
  <c r="AD91" i="34"/>
  <c r="AD90" i="34"/>
  <c r="AD56" i="34"/>
  <c r="AD52" i="34"/>
  <c r="AD112" i="34"/>
  <c r="AD158" i="34"/>
  <c r="AD195" i="34"/>
  <c r="AD34" i="34"/>
  <c r="AD80" i="34"/>
  <c r="AD86" i="34"/>
  <c r="AD169" i="34"/>
  <c r="AD132" i="34"/>
  <c r="AD119" i="34"/>
  <c r="AD17" i="34"/>
  <c r="AD55" i="34"/>
  <c r="AD117" i="34"/>
  <c r="AD157" i="34"/>
  <c r="AD27" i="34"/>
  <c r="AD67" i="34"/>
  <c r="AD115" i="34"/>
  <c r="AD155" i="34"/>
  <c r="AD187" i="34"/>
  <c r="AD197" i="34"/>
  <c r="AD65" i="34"/>
  <c r="AD20" i="34"/>
  <c r="AD84" i="34"/>
  <c r="AD164" i="34"/>
  <c r="AD16" i="34"/>
  <c r="AD96" i="34"/>
  <c r="AD176" i="34"/>
  <c r="AD130" i="34"/>
  <c r="AD23" i="34"/>
  <c r="AD87" i="34"/>
  <c r="AD151" i="34"/>
  <c r="AD46" i="34"/>
  <c r="AD118" i="34"/>
  <c r="AD137" i="34"/>
  <c r="Q50" i="34"/>
  <c r="S208" i="11"/>
  <c r="S206" i="11"/>
  <c r="S205" i="11"/>
  <c r="S204" i="11"/>
  <c r="S203" i="11"/>
  <c r="S202" i="11"/>
  <c r="S195" i="11"/>
  <c r="S194" i="11"/>
  <c r="S193" i="11"/>
  <c r="S192" i="11"/>
  <c r="S190" i="11"/>
  <c r="S189" i="11"/>
  <c r="S187" i="11"/>
  <c r="S184" i="11"/>
  <c r="S181" i="11"/>
  <c r="S178" i="11"/>
  <c r="S177" i="11"/>
  <c r="S171" i="11"/>
  <c r="S169" i="11"/>
  <c r="S165" i="11"/>
  <c r="S163" i="11"/>
  <c r="S160" i="11"/>
  <c r="S157" i="11"/>
  <c r="S156" i="11"/>
  <c r="S147" i="11"/>
  <c r="S145" i="11"/>
  <c r="S143" i="11"/>
  <c r="S139" i="11"/>
  <c r="S136" i="11"/>
  <c r="S134" i="11"/>
  <c r="S132" i="11"/>
  <c r="S130" i="11"/>
  <c r="S123" i="11"/>
  <c r="S120" i="11"/>
  <c r="S119" i="11"/>
  <c r="S117" i="11"/>
  <c r="S114" i="11"/>
  <c r="S113" i="11"/>
  <c r="S110" i="11"/>
  <c r="S109" i="11"/>
  <c r="S107" i="11"/>
  <c r="S105" i="11"/>
  <c r="S104" i="11"/>
  <c r="S103" i="11"/>
  <c r="S100" i="11"/>
  <c r="S99" i="11"/>
  <c r="S97" i="11"/>
  <c r="S95" i="11"/>
  <c r="S92" i="11"/>
  <c r="S85" i="11"/>
  <c r="S84" i="11"/>
  <c r="S83" i="11"/>
  <c r="S82" i="11"/>
  <c r="S78" i="11"/>
  <c r="S75" i="11"/>
  <c r="S74" i="11"/>
  <c r="S73" i="11"/>
  <c r="S71" i="11"/>
  <c r="S69" i="11"/>
  <c r="S67" i="11"/>
  <c r="S58" i="11"/>
  <c r="S54" i="11"/>
  <c r="S53" i="11"/>
  <c r="S51" i="11"/>
  <c r="S49" i="11"/>
  <c r="S47" i="11"/>
  <c r="S44" i="11"/>
  <c r="S41" i="11"/>
  <c r="S39" i="11"/>
  <c r="S36" i="11"/>
  <c r="S35" i="11"/>
  <c r="S31" i="11"/>
  <c r="S27" i="11"/>
  <c r="S26" i="11"/>
  <c r="S22" i="11"/>
  <c r="S9" i="11"/>
  <c r="S8" i="11"/>
  <c r="P158" i="11" l="1"/>
  <c r="Q158" i="11"/>
  <c r="Q48" i="11"/>
  <c r="S158" i="11" l="1"/>
  <c r="AK50" i="34"/>
  <c r="AK66" i="34"/>
  <c r="AK120" i="34"/>
  <c r="AK131" i="34"/>
  <c r="AK166" i="34"/>
  <c r="AK178" i="34"/>
  <c r="AK189" i="34"/>
  <c r="U5" i="14" l="1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101" i="14"/>
  <c r="U102" i="14"/>
  <c r="U103" i="14"/>
  <c r="U104" i="14"/>
  <c r="U105" i="14"/>
  <c r="U106" i="14"/>
  <c r="U107" i="14"/>
  <c r="U108" i="14"/>
  <c r="U109" i="14"/>
  <c r="U110" i="14"/>
  <c r="U111" i="14"/>
  <c r="U112" i="14"/>
  <c r="U113" i="14"/>
  <c r="U114" i="14"/>
  <c r="U115" i="14"/>
  <c r="U116" i="14"/>
  <c r="U117" i="14"/>
  <c r="U118" i="14"/>
  <c r="U119" i="14"/>
  <c r="U120" i="14"/>
  <c r="U121" i="14"/>
  <c r="U122" i="14"/>
  <c r="U123" i="14"/>
  <c r="U124" i="14"/>
  <c r="U125" i="14"/>
  <c r="U126" i="14"/>
  <c r="U127" i="14"/>
  <c r="U128" i="14"/>
  <c r="U129" i="14"/>
  <c r="U131" i="14"/>
  <c r="U133" i="14"/>
  <c r="U134" i="14"/>
  <c r="U135" i="14"/>
  <c r="U136" i="14"/>
  <c r="U137" i="14"/>
  <c r="U138" i="14"/>
  <c r="U139" i="14"/>
  <c r="U140" i="14"/>
  <c r="U141" i="14"/>
  <c r="U142" i="14"/>
  <c r="U143" i="14"/>
  <c r="U144" i="14"/>
  <c r="U145" i="14"/>
  <c r="U146" i="14"/>
  <c r="U147" i="14"/>
  <c r="U148" i="14"/>
  <c r="U149" i="14"/>
  <c r="U150" i="14"/>
  <c r="U151" i="14"/>
  <c r="U152" i="14"/>
  <c r="U153" i="14"/>
  <c r="U154" i="14"/>
  <c r="U155" i="14"/>
  <c r="U156" i="14"/>
  <c r="U157" i="14"/>
  <c r="U158" i="14"/>
  <c r="U159" i="14"/>
  <c r="U160" i="14"/>
  <c r="U162" i="14"/>
  <c r="U163" i="14"/>
  <c r="U164" i="14"/>
  <c r="U165" i="14"/>
  <c r="U166" i="14"/>
  <c r="U167" i="14"/>
  <c r="U168" i="14"/>
  <c r="U169" i="14"/>
  <c r="U170" i="14"/>
  <c r="U171" i="14"/>
  <c r="U172" i="14"/>
  <c r="U173" i="14"/>
  <c r="U174" i="14"/>
  <c r="U175" i="14"/>
  <c r="U176" i="14"/>
  <c r="U178" i="14"/>
  <c r="U179" i="14"/>
  <c r="U180" i="14"/>
  <c r="U181" i="14"/>
  <c r="U182" i="14"/>
  <c r="U183" i="14"/>
  <c r="U184" i="14"/>
  <c r="U185" i="14"/>
  <c r="U186" i="14"/>
  <c r="U187" i="14"/>
  <c r="U188" i="14"/>
  <c r="U190" i="14"/>
  <c r="U191" i="14"/>
  <c r="U192" i="14"/>
  <c r="U194" i="14"/>
  <c r="U195" i="14"/>
  <c r="U196" i="14"/>
  <c r="U197" i="14"/>
  <c r="U198" i="14"/>
  <c r="U199" i="14"/>
  <c r="U200" i="14"/>
  <c r="U201" i="14"/>
  <c r="U202" i="14"/>
  <c r="U203" i="14"/>
  <c r="U204" i="14"/>
  <c r="U3" i="14"/>
  <c r="U4" i="14"/>
  <c r="U2" i="14"/>
  <c r="S7" i="38"/>
  <c r="S8" i="38"/>
  <c r="S9" i="38"/>
  <c r="S10" i="38"/>
  <c r="S11" i="38"/>
  <c r="S12" i="38"/>
  <c r="S13" i="38"/>
  <c r="S14" i="38"/>
  <c r="S15" i="38"/>
  <c r="S16" i="38"/>
  <c r="S17" i="38"/>
  <c r="S18" i="38"/>
  <c r="S19" i="38"/>
  <c r="S20" i="38"/>
  <c r="S21" i="38"/>
  <c r="S22" i="38"/>
  <c r="S23" i="38"/>
  <c r="S24" i="38"/>
  <c r="S25" i="38"/>
  <c r="S26" i="38"/>
  <c r="S27" i="38"/>
  <c r="S28" i="38"/>
  <c r="S29" i="38"/>
  <c r="S30" i="38"/>
  <c r="S31" i="38"/>
  <c r="S32" i="38"/>
  <c r="S33" i="38"/>
  <c r="S34" i="38"/>
  <c r="S35" i="38"/>
  <c r="S36" i="38"/>
  <c r="S37" i="38"/>
  <c r="S38" i="38"/>
  <c r="S39" i="38"/>
  <c r="S40" i="38"/>
  <c r="S41" i="38"/>
  <c r="S42" i="38"/>
  <c r="S43" i="38"/>
  <c r="S44" i="38"/>
  <c r="S45" i="38"/>
  <c r="S46" i="38"/>
  <c r="S47" i="38"/>
  <c r="S48" i="38"/>
  <c r="S49" i="38"/>
  <c r="S50" i="38"/>
  <c r="S51" i="38"/>
  <c r="S52" i="38"/>
  <c r="S53" i="38"/>
  <c r="S54" i="38"/>
  <c r="S55" i="38"/>
  <c r="S56" i="38"/>
  <c r="S57" i="38"/>
  <c r="S58" i="38"/>
  <c r="S59" i="38"/>
  <c r="S60" i="38"/>
  <c r="S61" i="38"/>
  <c r="S62" i="38"/>
  <c r="S63" i="38"/>
  <c r="S64" i="38"/>
  <c r="S65" i="38"/>
  <c r="S66" i="38"/>
  <c r="S67" i="38"/>
  <c r="S68" i="38"/>
  <c r="S69" i="38"/>
  <c r="S70" i="38"/>
  <c r="S71" i="38"/>
  <c r="S72" i="38"/>
  <c r="S73" i="38"/>
  <c r="S74" i="38"/>
  <c r="S75" i="38"/>
  <c r="S76" i="38"/>
  <c r="S77" i="38"/>
  <c r="S78" i="38"/>
  <c r="S79" i="38"/>
  <c r="S80" i="38"/>
  <c r="S81" i="38"/>
  <c r="S82" i="38"/>
  <c r="S83" i="38"/>
  <c r="S84" i="38"/>
  <c r="S85" i="38"/>
  <c r="S86" i="38"/>
  <c r="S87" i="38"/>
  <c r="S88" i="38"/>
  <c r="S89" i="38"/>
  <c r="S90" i="38"/>
  <c r="S91" i="38"/>
  <c r="S92" i="38"/>
  <c r="S93" i="38"/>
  <c r="S94" i="38"/>
  <c r="S95" i="38"/>
  <c r="S96" i="38"/>
  <c r="S97" i="38"/>
  <c r="S98" i="38"/>
  <c r="S99" i="38"/>
  <c r="S100" i="38"/>
  <c r="S101" i="38"/>
  <c r="S102" i="38"/>
  <c r="S103" i="38"/>
  <c r="S104" i="38"/>
  <c r="S105" i="38"/>
  <c r="S106" i="38"/>
  <c r="S107" i="38"/>
  <c r="S108" i="38"/>
  <c r="S109" i="38"/>
  <c r="S110" i="38"/>
  <c r="S111" i="38"/>
  <c r="S112" i="38"/>
  <c r="S113" i="38"/>
  <c r="S114" i="38"/>
  <c r="S115" i="38"/>
  <c r="S116" i="38"/>
  <c r="S117" i="38"/>
  <c r="S118" i="38"/>
  <c r="S119" i="38"/>
  <c r="S120" i="38"/>
  <c r="S121" i="38"/>
  <c r="S122" i="38"/>
  <c r="S123" i="38"/>
  <c r="S124" i="38"/>
  <c r="S125" i="38"/>
  <c r="S126" i="38"/>
  <c r="S127" i="38"/>
  <c r="S128" i="38"/>
  <c r="S129" i="38"/>
  <c r="S130" i="38"/>
  <c r="S131" i="38"/>
  <c r="S132" i="38"/>
  <c r="S133" i="38"/>
  <c r="S134" i="38"/>
  <c r="S135" i="38"/>
  <c r="S136" i="38"/>
  <c r="S137" i="38"/>
  <c r="S138" i="38"/>
  <c r="S139" i="38"/>
  <c r="S140" i="38"/>
  <c r="S141" i="38"/>
  <c r="S142" i="38"/>
  <c r="S143" i="38"/>
  <c r="S144" i="38"/>
  <c r="S145" i="38"/>
  <c r="S146" i="38"/>
  <c r="S147" i="38"/>
  <c r="S148" i="38"/>
  <c r="S149" i="38"/>
  <c r="S150" i="38"/>
  <c r="S151" i="38"/>
  <c r="S152" i="38"/>
  <c r="S153" i="38"/>
  <c r="S154" i="38"/>
  <c r="S155" i="38"/>
  <c r="S156" i="38"/>
  <c r="S157" i="38"/>
  <c r="S158" i="38"/>
  <c r="S159" i="38"/>
  <c r="S160" i="38"/>
  <c r="S161" i="38"/>
  <c r="S162" i="38"/>
  <c r="S163" i="38"/>
  <c r="S164" i="38"/>
  <c r="S165" i="38"/>
  <c r="S166" i="38"/>
  <c r="S167" i="38"/>
  <c r="S168" i="38"/>
  <c r="S169" i="38"/>
  <c r="S170" i="38"/>
  <c r="S171" i="38"/>
  <c r="S172" i="38"/>
  <c r="S173" i="38"/>
  <c r="S174" i="38"/>
  <c r="S175" i="38"/>
  <c r="S176" i="38"/>
  <c r="S177" i="38"/>
  <c r="S178" i="38"/>
  <c r="S179" i="38"/>
  <c r="S180" i="38"/>
  <c r="S181" i="38"/>
  <c r="S182" i="38"/>
  <c r="S183" i="38"/>
  <c r="S184" i="38"/>
  <c r="S185" i="38"/>
  <c r="S186" i="38"/>
  <c r="S187" i="38"/>
  <c r="S188" i="38"/>
  <c r="S189" i="38"/>
  <c r="S190" i="38"/>
  <c r="S191" i="38"/>
  <c r="S192" i="38"/>
  <c r="S193" i="38"/>
  <c r="S194" i="38"/>
  <c r="S195" i="38"/>
  <c r="S196" i="38"/>
  <c r="S198" i="38"/>
  <c r="S199" i="38"/>
  <c r="S200" i="38"/>
  <c r="S201" i="38"/>
  <c r="S202" i="38"/>
  <c r="S203" i="38"/>
  <c r="S204" i="38"/>
  <c r="S205" i="38"/>
  <c r="S206" i="38"/>
  <c r="S207" i="38"/>
  <c r="S208" i="38"/>
  <c r="S6" i="38"/>
  <c r="K212" i="40"/>
  <c r="P212" i="40"/>
  <c r="O212" i="40"/>
  <c r="N212" i="40"/>
  <c r="M212" i="40"/>
  <c r="L212" i="40"/>
  <c r="Q20" i="11" l="1"/>
  <c r="P20" i="11"/>
  <c r="S20" i="11" l="1"/>
  <c r="B93" i="37" l="1"/>
  <c r="C93" i="37"/>
  <c r="D93" i="37"/>
  <c r="E93" i="37"/>
  <c r="F93" i="37"/>
  <c r="G93" i="37"/>
  <c r="H93" i="37"/>
  <c r="I93" i="37"/>
  <c r="J93" i="37"/>
  <c r="K93" i="37"/>
  <c r="L93" i="37"/>
  <c r="M93" i="37"/>
  <c r="N93" i="37"/>
  <c r="W93" i="37" s="1"/>
  <c r="O93" i="37"/>
  <c r="P93" i="37"/>
  <c r="Y93" i="37" s="1"/>
  <c r="Q93" i="37"/>
  <c r="B94" i="37"/>
  <c r="C94" i="37"/>
  <c r="D94" i="37"/>
  <c r="E94" i="37"/>
  <c r="F94" i="37"/>
  <c r="G94" i="37"/>
  <c r="H94" i="37"/>
  <c r="I94" i="37"/>
  <c r="J94" i="37"/>
  <c r="K94" i="37"/>
  <c r="L94" i="37"/>
  <c r="M94" i="37"/>
  <c r="N94" i="37"/>
  <c r="W94" i="37" s="1"/>
  <c r="O94" i="37"/>
  <c r="P94" i="37"/>
  <c r="Y94" i="37" s="1"/>
  <c r="Q94" i="37"/>
  <c r="B95" i="37"/>
  <c r="C95" i="37"/>
  <c r="D95" i="37"/>
  <c r="E95" i="37"/>
  <c r="F95" i="37"/>
  <c r="G95" i="37"/>
  <c r="H95" i="37"/>
  <c r="I95" i="37"/>
  <c r="J95" i="37"/>
  <c r="K95" i="37"/>
  <c r="L95" i="37"/>
  <c r="M95" i="37"/>
  <c r="N95" i="37"/>
  <c r="W95" i="37" s="1"/>
  <c r="O95" i="37"/>
  <c r="X95" i="37" s="1"/>
  <c r="P95" i="37"/>
  <c r="Y95" i="37" s="1"/>
  <c r="AC95" i="37" s="1"/>
  <c r="Q95" i="37"/>
  <c r="Z95" i="37" s="1"/>
  <c r="B96" i="37"/>
  <c r="C96" i="37"/>
  <c r="D96" i="37"/>
  <c r="E96" i="37"/>
  <c r="F96" i="37"/>
  <c r="G96" i="37"/>
  <c r="H96" i="37"/>
  <c r="I96" i="37"/>
  <c r="J96" i="37"/>
  <c r="K96" i="37"/>
  <c r="L96" i="37"/>
  <c r="M96" i="37"/>
  <c r="N96" i="37"/>
  <c r="W96" i="37" s="1"/>
  <c r="O96" i="37"/>
  <c r="P96" i="37"/>
  <c r="Y96" i="37" s="1"/>
  <c r="Q96" i="37"/>
  <c r="B97" i="37"/>
  <c r="C97" i="37"/>
  <c r="D97" i="37"/>
  <c r="E97" i="37"/>
  <c r="F97" i="37"/>
  <c r="G97" i="37"/>
  <c r="H97" i="37"/>
  <c r="I97" i="37"/>
  <c r="J97" i="37"/>
  <c r="K97" i="37"/>
  <c r="L97" i="37"/>
  <c r="M97" i="37"/>
  <c r="N97" i="37"/>
  <c r="W97" i="37" s="1"/>
  <c r="O97" i="37"/>
  <c r="P97" i="37"/>
  <c r="Y97" i="37" s="1"/>
  <c r="Q97" i="37"/>
  <c r="S97" i="37" s="1"/>
  <c r="B98" i="37"/>
  <c r="C98" i="37"/>
  <c r="D98" i="37"/>
  <c r="E98" i="37"/>
  <c r="F98" i="37"/>
  <c r="G98" i="37"/>
  <c r="H98" i="37"/>
  <c r="I98" i="37"/>
  <c r="J98" i="37"/>
  <c r="K98" i="37"/>
  <c r="L98" i="37"/>
  <c r="M98" i="37"/>
  <c r="N98" i="37"/>
  <c r="W98" i="37" s="1"/>
  <c r="O98" i="37"/>
  <c r="P98" i="37"/>
  <c r="Y98" i="37" s="1"/>
  <c r="Q98" i="37"/>
  <c r="B99" i="37"/>
  <c r="C99" i="37"/>
  <c r="D99" i="37"/>
  <c r="E99" i="37"/>
  <c r="F99" i="37"/>
  <c r="G99" i="37"/>
  <c r="H99" i="37"/>
  <c r="I99" i="37"/>
  <c r="J99" i="37"/>
  <c r="K99" i="37"/>
  <c r="L99" i="37"/>
  <c r="M99" i="37"/>
  <c r="N99" i="37"/>
  <c r="W99" i="37" s="1"/>
  <c r="O99" i="37"/>
  <c r="P99" i="37"/>
  <c r="Y99" i="37" s="1"/>
  <c r="Q99" i="37"/>
  <c r="Z99" i="37" s="1"/>
  <c r="B100" i="37"/>
  <c r="C100" i="37"/>
  <c r="D100" i="37"/>
  <c r="E100" i="37"/>
  <c r="F100" i="37"/>
  <c r="G100" i="37"/>
  <c r="H100" i="37"/>
  <c r="I100" i="37"/>
  <c r="J100" i="37"/>
  <c r="K100" i="37"/>
  <c r="L100" i="37"/>
  <c r="M100" i="37"/>
  <c r="N100" i="37"/>
  <c r="W100" i="37" s="1"/>
  <c r="O100" i="37"/>
  <c r="P100" i="37"/>
  <c r="Y100" i="37" s="1"/>
  <c r="Q100" i="37"/>
  <c r="S100" i="37" s="1"/>
  <c r="B101" i="37"/>
  <c r="C101" i="37"/>
  <c r="D101" i="37"/>
  <c r="E101" i="37"/>
  <c r="F101" i="37"/>
  <c r="G101" i="37"/>
  <c r="H101" i="37"/>
  <c r="I101" i="37"/>
  <c r="J101" i="37"/>
  <c r="K101" i="37"/>
  <c r="L101" i="37"/>
  <c r="M101" i="37"/>
  <c r="N101" i="37"/>
  <c r="O101" i="37"/>
  <c r="P101" i="37"/>
  <c r="Y101" i="37" s="1"/>
  <c r="Q101" i="37"/>
  <c r="B102" i="37"/>
  <c r="C102" i="37"/>
  <c r="D102" i="37"/>
  <c r="E102" i="37"/>
  <c r="F102" i="37"/>
  <c r="G102" i="37"/>
  <c r="H102" i="37"/>
  <c r="I102" i="37"/>
  <c r="J102" i="37"/>
  <c r="K102" i="37"/>
  <c r="L102" i="37"/>
  <c r="M102" i="37"/>
  <c r="N102" i="37"/>
  <c r="O102" i="37"/>
  <c r="P102" i="37"/>
  <c r="Q102" i="37"/>
  <c r="Z102" i="37" s="1"/>
  <c r="B103" i="37"/>
  <c r="C103" i="37"/>
  <c r="D103" i="37"/>
  <c r="E103" i="37"/>
  <c r="F103" i="37"/>
  <c r="G103" i="37"/>
  <c r="H103" i="37"/>
  <c r="I103" i="37"/>
  <c r="J103" i="37"/>
  <c r="K103" i="37"/>
  <c r="L103" i="37"/>
  <c r="M103" i="37"/>
  <c r="N103" i="37"/>
  <c r="W103" i="37" s="1"/>
  <c r="O103" i="37"/>
  <c r="P103" i="37"/>
  <c r="Y103" i="37" s="1"/>
  <c r="Q103" i="37"/>
  <c r="Z103" i="37" s="1"/>
  <c r="B104" i="37"/>
  <c r="C104" i="37"/>
  <c r="D104" i="37"/>
  <c r="E104" i="37"/>
  <c r="F104" i="37"/>
  <c r="G104" i="37"/>
  <c r="H104" i="37"/>
  <c r="I104" i="37"/>
  <c r="J104" i="37"/>
  <c r="K104" i="37"/>
  <c r="L104" i="37"/>
  <c r="M104" i="37"/>
  <c r="N104" i="37"/>
  <c r="W104" i="37" s="1"/>
  <c r="O104" i="37"/>
  <c r="P104" i="37"/>
  <c r="Y104" i="37" s="1"/>
  <c r="Q104" i="37"/>
  <c r="Z104" i="37" s="1"/>
  <c r="B105" i="37"/>
  <c r="C105" i="37"/>
  <c r="D105" i="37"/>
  <c r="E105" i="37"/>
  <c r="F105" i="37"/>
  <c r="G105" i="37"/>
  <c r="H105" i="37"/>
  <c r="I105" i="37"/>
  <c r="J105" i="37"/>
  <c r="K105" i="37"/>
  <c r="L105" i="37"/>
  <c r="M105" i="37"/>
  <c r="N105" i="37"/>
  <c r="W105" i="37" s="1"/>
  <c r="O105" i="37"/>
  <c r="P105" i="37"/>
  <c r="Y105" i="37" s="1"/>
  <c r="Q105" i="37"/>
  <c r="S105" i="37" s="1"/>
  <c r="B106" i="37"/>
  <c r="C106" i="37"/>
  <c r="D106" i="37"/>
  <c r="E106" i="37"/>
  <c r="F106" i="37"/>
  <c r="G106" i="37"/>
  <c r="H106" i="37"/>
  <c r="I106" i="37"/>
  <c r="J106" i="37"/>
  <c r="K106" i="37"/>
  <c r="L106" i="37"/>
  <c r="M106" i="37"/>
  <c r="N106" i="37"/>
  <c r="W106" i="37" s="1"/>
  <c r="O106" i="37"/>
  <c r="P106" i="37"/>
  <c r="Y106" i="37" s="1"/>
  <c r="Q106" i="37"/>
  <c r="B107" i="37"/>
  <c r="C107" i="37"/>
  <c r="D107" i="37"/>
  <c r="E107" i="37"/>
  <c r="F107" i="37"/>
  <c r="G107" i="37"/>
  <c r="H107" i="37"/>
  <c r="I107" i="37"/>
  <c r="J107" i="37"/>
  <c r="K107" i="37"/>
  <c r="L107" i="37"/>
  <c r="M107" i="37"/>
  <c r="N107" i="37"/>
  <c r="W107" i="37" s="1"/>
  <c r="O107" i="37"/>
  <c r="P107" i="37"/>
  <c r="Y107" i="37" s="1"/>
  <c r="Q107" i="37"/>
  <c r="Z107" i="37" s="1"/>
  <c r="B108" i="37"/>
  <c r="C108" i="37"/>
  <c r="D108" i="37"/>
  <c r="E108" i="37"/>
  <c r="F108" i="37"/>
  <c r="G108" i="37"/>
  <c r="H108" i="37"/>
  <c r="I108" i="37"/>
  <c r="J108" i="37"/>
  <c r="K108" i="37"/>
  <c r="L108" i="37"/>
  <c r="M108" i="37"/>
  <c r="N108" i="37"/>
  <c r="W108" i="37" s="1"/>
  <c r="O108" i="37"/>
  <c r="P108" i="37"/>
  <c r="Y108" i="37" s="1"/>
  <c r="Q108" i="37"/>
  <c r="Z108" i="37" s="1"/>
  <c r="B109" i="37"/>
  <c r="C109" i="37"/>
  <c r="D109" i="37"/>
  <c r="E109" i="37"/>
  <c r="F109" i="37"/>
  <c r="G109" i="37"/>
  <c r="H109" i="37"/>
  <c r="I109" i="37"/>
  <c r="J109" i="37"/>
  <c r="K109" i="37"/>
  <c r="L109" i="37"/>
  <c r="M109" i="37"/>
  <c r="N109" i="37"/>
  <c r="W109" i="37" s="1"/>
  <c r="O109" i="37"/>
  <c r="P109" i="37"/>
  <c r="Y109" i="37" s="1"/>
  <c r="Q109" i="37"/>
  <c r="B110" i="37"/>
  <c r="C110" i="37"/>
  <c r="D110" i="37"/>
  <c r="E110" i="37"/>
  <c r="F110" i="37"/>
  <c r="G110" i="37"/>
  <c r="H110" i="37"/>
  <c r="I110" i="37"/>
  <c r="J110" i="37"/>
  <c r="K110" i="37"/>
  <c r="L110" i="37"/>
  <c r="M110" i="37"/>
  <c r="N110" i="37"/>
  <c r="W110" i="37" s="1"/>
  <c r="O110" i="37"/>
  <c r="P110" i="37"/>
  <c r="Y110" i="37" s="1"/>
  <c r="Q110" i="37"/>
  <c r="S110" i="37" s="1"/>
  <c r="B111" i="37"/>
  <c r="C111" i="37"/>
  <c r="D111" i="37"/>
  <c r="E111" i="37"/>
  <c r="F111" i="37"/>
  <c r="G111" i="37"/>
  <c r="H111" i="37"/>
  <c r="I111" i="37"/>
  <c r="J111" i="37"/>
  <c r="K111" i="37"/>
  <c r="L111" i="37"/>
  <c r="M111" i="37"/>
  <c r="N111" i="37"/>
  <c r="W111" i="37" s="1"/>
  <c r="O111" i="37"/>
  <c r="P111" i="37"/>
  <c r="Y111" i="37" s="1"/>
  <c r="Q111" i="37"/>
  <c r="B112" i="37"/>
  <c r="C112" i="37"/>
  <c r="D112" i="37"/>
  <c r="E112" i="37"/>
  <c r="F112" i="37"/>
  <c r="G112" i="37"/>
  <c r="H112" i="37"/>
  <c r="I112" i="37"/>
  <c r="J112" i="37"/>
  <c r="K112" i="37"/>
  <c r="L112" i="37"/>
  <c r="M112" i="37"/>
  <c r="N112" i="37"/>
  <c r="W112" i="37" s="1"/>
  <c r="O112" i="37"/>
  <c r="P112" i="37"/>
  <c r="Q112" i="37"/>
  <c r="Z112" i="37" s="1"/>
  <c r="B113" i="37"/>
  <c r="C113" i="37"/>
  <c r="D113" i="37"/>
  <c r="E113" i="37"/>
  <c r="F113" i="37"/>
  <c r="G113" i="37"/>
  <c r="H113" i="37"/>
  <c r="I113" i="37"/>
  <c r="J113" i="37"/>
  <c r="K113" i="37"/>
  <c r="L113" i="37"/>
  <c r="M113" i="37"/>
  <c r="N113" i="37"/>
  <c r="W113" i="37" s="1"/>
  <c r="O113" i="37"/>
  <c r="P113" i="37"/>
  <c r="Y113" i="37" s="1"/>
  <c r="Q113" i="37"/>
  <c r="Z113" i="37" s="1"/>
  <c r="B114" i="37"/>
  <c r="C114" i="37"/>
  <c r="D114" i="37"/>
  <c r="E114" i="37"/>
  <c r="F114" i="37"/>
  <c r="G114" i="37"/>
  <c r="H114" i="37"/>
  <c r="I114" i="37"/>
  <c r="J114" i="37"/>
  <c r="K114" i="37"/>
  <c r="L114" i="37"/>
  <c r="M114" i="37"/>
  <c r="N114" i="37"/>
  <c r="W114" i="37" s="1"/>
  <c r="O114" i="37"/>
  <c r="P114" i="37"/>
  <c r="Y114" i="37" s="1"/>
  <c r="Q114" i="37"/>
  <c r="Z114" i="37" s="1"/>
  <c r="B115" i="37"/>
  <c r="C115" i="37"/>
  <c r="D115" i="37"/>
  <c r="E115" i="37"/>
  <c r="F115" i="37"/>
  <c r="G115" i="37"/>
  <c r="H115" i="37"/>
  <c r="I115" i="37"/>
  <c r="J115" i="37"/>
  <c r="K115" i="37"/>
  <c r="L115" i="37"/>
  <c r="M115" i="37"/>
  <c r="N115" i="37"/>
  <c r="W115" i="37" s="1"/>
  <c r="O115" i="37"/>
  <c r="P115" i="37"/>
  <c r="Y115" i="37" s="1"/>
  <c r="Q115" i="37"/>
  <c r="B116" i="37"/>
  <c r="C116" i="37"/>
  <c r="D116" i="37"/>
  <c r="E116" i="37"/>
  <c r="F116" i="37"/>
  <c r="G116" i="37"/>
  <c r="H116" i="37"/>
  <c r="I116" i="37"/>
  <c r="J116" i="37"/>
  <c r="K116" i="37"/>
  <c r="L116" i="37"/>
  <c r="M116" i="37"/>
  <c r="N116" i="37"/>
  <c r="W116" i="37" s="1"/>
  <c r="O116" i="37"/>
  <c r="P116" i="37"/>
  <c r="Q116" i="37"/>
  <c r="Z116" i="37" s="1"/>
  <c r="B117" i="37"/>
  <c r="C117" i="37"/>
  <c r="D117" i="37"/>
  <c r="E117" i="37"/>
  <c r="F117" i="37"/>
  <c r="G117" i="37"/>
  <c r="H117" i="37"/>
  <c r="I117" i="37"/>
  <c r="J117" i="37"/>
  <c r="K117" i="37"/>
  <c r="L117" i="37"/>
  <c r="M117" i="37"/>
  <c r="N117" i="37"/>
  <c r="W117" i="37" s="1"/>
  <c r="O117" i="37"/>
  <c r="P117" i="37"/>
  <c r="Y117" i="37" s="1"/>
  <c r="Q117" i="37"/>
  <c r="Z117" i="37" s="1"/>
  <c r="B118" i="37"/>
  <c r="C118" i="37"/>
  <c r="D118" i="37"/>
  <c r="E118" i="37"/>
  <c r="F118" i="37"/>
  <c r="G118" i="37"/>
  <c r="H118" i="37"/>
  <c r="I118" i="37"/>
  <c r="J118" i="37"/>
  <c r="K118" i="37"/>
  <c r="L118" i="37"/>
  <c r="M118" i="37"/>
  <c r="N118" i="37"/>
  <c r="W118" i="37" s="1"/>
  <c r="O118" i="37"/>
  <c r="P118" i="37"/>
  <c r="Y118" i="37" s="1"/>
  <c r="Q118" i="37"/>
  <c r="B119" i="37"/>
  <c r="C119" i="37"/>
  <c r="D119" i="37"/>
  <c r="E119" i="37"/>
  <c r="F119" i="37"/>
  <c r="G119" i="37"/>
  <c r="H119" i="37"/>
  <c r="I119" i="37"/>
  <c r="J119" i="37"/>
  <c r="K119" i="37"/>
  <c r="L119" i="37"/>
  <c r="M119" i="37"/>
  <c r="N119" i="37"/>
  <c r="W119" i="37" s="1"/>
  <c r="O119" i="37"/>
  <c r="P119" i="37"/>
  <c r="Y119" i="37" s="1"/>
  <c r="Q119" i="37"/>
  <c r="S119" i="37" s="1"/>
  <c r="B120" i="37"/>
  <c r="C120" i="37"/>
  <c r="D120" i="37"/>
  <c r="E120" i="37"/>
  <c r="F120" i="37"/>
  <c r="G120" i="37"/>
  <c r="H120" i="37"/>
  <c r="I120" i="37"/>
  <c r="J120" i="37"/>
  <c r="K120" i="37"/>
  <c r="L120" i="37"/>
  <c r="M120" i="37"/>
  <c r="N120" i="37"/>
  <c r="W120" i="37" s="1"/>
  <c r="O120" i="37"/>
  <c r="P120" i="37"/>
  <c r="Y120" i="37" s="1"/>
  <c r="Q120" i="37"/>
  <c r="S120" i="37" s="1"/>
  <c r="B121" i="37"/>
  <c r="C121" i="37"/>
  <c r="D121" i="37"/>
  <c r="E121" i="37"/>
  <c r="F121" i="37"/>
  <c r="G121" i="37"/>
  <c r="H121" i="37"/>
  <c r="I121" i="37"/>
  <c r="J121" i="37"/>
  <c r="K121" i="37"/>
  <c r="L121" i="37"/>
  <c r="M121" i="37"/>
  <c r="N121" i="37"/>
  <c r="W121" i="37" s="1"/>
  <c r="O121" i="37"/>
  <c r="P121" i="37"/>
  <c r="Y121" i="37" s="1"/>
  <c r="Q121" i="37"/>
  <c r="B122" i="37"/>
  <c r="C122" i="37"/>
  <c r="D122" i="37"/>
  <c r="E122" i="37"/>
  <c r="F122" i="37"/>
  <c r="G122" i="37"/>
  <c r="H122" i="37"/>
  <c r="I122" i="37"/>
  <c r="J122" i="37"/>
  <c r="K122" i="37"/>
  <c r="L122" i="37"/>
  <c r="M122" i="37"/>
  <c r="N122" i="37"/>
  <c r="W122" i="37" s="1"/>
  <c r="O122" i="37"/>
  <c r="P122" i="37"/>
  <c r="Y122" i="37" s="1"/>
  <c r="Q122" i="37"/>
  <c r="Z122" i="37" s="1"/>
  <c r="B123" i="37"/>
  <c r="C123" i="37"/>
  <c r="D123" i="37"/>
  <c r="E123" i="37"/>
  <c r="F123" i="37"/>
  <c r="G123" i="37"/>
  <c r="H123" i="37"/>
  <c r="I123" i="37"/>
  <c r="J123" i="37"/>
  <c r="K123" i="37"/>
  <c r="L123" i="37"/>
  <c r="M123" i="37"/>
  <c r="N123" i="37"/>
  <c r="O123" i="37"/>
  <c r="P123" i="37"/>
  <c r="Y123" i="37" s="1"/>
  <c r="Q123" i="37"/>
  <c r="Z123" i="37" s="1"/>
  <c r="B124" i="37"/>
  <c r="C124" i="37"/>
  <c r="D124" i="37"/>
  <c r="E124" i="37"/>
  <c r="F124" i="37"/>
  <c r="G124" i="37"/>
  <c r="H124" i="37"/>
  <c r="I124" i="37"/>
  <c r="J124" i="37"/>
  <c r="K124" i="37"/>
  <c r="L124" i="37"/>
  <c r="M124" i="37"/>
  <c r="N124" i="37"/>
  <c r="W124" i="37" s="1"/>
  <c r="O124" i="37"/>
  <c r="P124" i="37"/>
  <c r="Y124" i="37" s="1"/>
  <c r="Q124" i="37"/>
  <c r="Z124" i="37" s="1"/>
  <c r="B125" i="37"/>
  <c r="C125" i="37"/>
  <c r="D125" i="37"/>
  <c r="E125" i="37"/>
  <c r="F125" i="37"/>
  <c r="G125" i="37"/>
  <c r="H125" i="37"/>
  <c r="I125" i="37"/>
  <c r="J125" i="37"/>
  <c r="K125" i="37"/>
  <c r="L125" i="37"/>
  <c r="M125" i="37"/>
  <c r="N125" i="37"/>
  <c r="W125" i="37" s="1"/>
  <c r="O125" i="37"/>
  <c r="P125" i="37"/>
  <c r="Q125" i="37"/>
  <c r="Z125" i="37" s="1"/>
  <c r="B126" i="37"/>
  <c r="C126" i="37"/>
  <c r="D126" i="37"/>
  <c r="E126" i="37"/>
  <c r="F126" i="37"/>
  <c r="G126" i="37"/>
  <c r="H126" i="37"/>
  <c r="I126" i="37"/>
  <c r="J126" i="37"/>
  <c r="K126" i="37"/>
  <c r="L126" i="37"/>
  <c r="M126" i="37"/>
  <c r="N126" i="37"/>
  <c r="W126" i="37" s="1"/>
  <c r="O126" i="37"/>
  <c r="P126" i="37"/>
  <c r="Y126" i="37" s="1"/>
  <c r="Q126" i="37"/>
  <c r="B127" i="37"/>
  <c r="C127" i="37"/>
  <c r="D127" i="37"/>
  <c r="E127" i="37"/>
  <c r="F127" i="37"/>
  <c r="G127" i="37"/>
  <c r="H127" i="37"/>
  <c r="I127" i="37"/>
  <c r="J127" i="37"/>
  <c r="K127" i="37"/>
  <c r="L127" i="37"/>
  <c r="M127" i="37"/>
  <c r="N127" i="37"/>
  <c r="W127" i="37" s="1"/>
  <c r="O127" i="37"/>
  <c r="P127" i="37"/>
  <c r="Y127" i="37" s="1"/>
  <c r="Q127" i="37"/>
  <c r="Z127" i="37" s="1"/>
  <c r="B128" i="37"/>
  <c r="C128" i="37"/>
  <c r="D128" i="37"/>
  <c r="E128" i="37"/>
  <c r="F128" i="37"/>
  <c r="G128" i="37"/>
  <c r="H128" i="37"/>
  <c r="I128" i="37"/>
  <c r="J128" i="37"/>
  <c r="K128" i="37"/>
  <c r="L128" i="37"/>
  <c r="M128" i="37"/>
  <c r="N128" i="37"/>
  <c r="W128" i="37" s="1"/>
  <c r="O128" i="37"/>
  <c r="P128" i="37"/>
  <c r="Y128" i="37" s="1"/>
  <c r="Q128" i="37"/>
  <c r="Z128" i="37" s="1"/>
  <c r="B129" i="37"/>
  <c r="C129" i="37"/>
  <c r="D129" i="37"/>
  <c r="E129" i="37"/>
  <c r="F129" i="37"/>
  <c r="G129" i="37"/>
  <c r="H129" i="37"/>
  <c r="I129" i="37"/>
  <c r="J129" i="37"/>
  <c r="K129" i="37"/>
  <c r="L129" i="37"/>
  <c r="M129" i="37"/>
  <c r="N129" i="37"/>
  <c r="W129" i="37" s="1"/>
  <c r="O129" i="37"/>
  <c r="P129" i="37"/>
  <c r="Y129" i="37" s="1"/>
  <c r="Q129" i="37"/>
  <c r="Z129" i="37" s="1"/>
  <c r="B130" i="37"/>
  <c r="C130" i="37"/>
  <c r="D130" i="37"/>
  <c r="E130" i="37"/>
  <c r="F130" i="37"/>
  <c r="G130" i="37"/>
  <c r="H130" i="37"/>
  <c r="I130" i="37"/>
  <c r="J130" i="37"/>
  <c r="K130" i="37"/>
  <c r="L130" i="37"/>
  <c r="M130" i="37"/>
  <c r="N130" i="37"/>
  <c r="W130" i="37" s="1"/>
  <c r="O130" i="37"/>
  <c r="P130" i="37"/>
  <c r="Y130" i="37" s="1"/>
  <c r="Q130" i="37"/>
  <c r="Z130" i="37" s="1"/>
  <c r="B131" i="37"/>
  <c r="C131" i="37"/>
  <c r="D131" i="37"/>
  <c r="E131" i="37"/>
  <c r="F131" i="37"/>
  <c r="G131" i="37"/>
  <c r="H131" i="37"/>
  <c r="I131" i="37"/>
  <c r="J131" i="37"/>
  <c r="K131" i="37"/>
  <c r="L131" i="37"/>
  <c r="M131" i="37"/>
  <c r="N131" i="37"/>
  <c r="W131" i="37" s="1"/>
  <c r="O131" i="37"/>
  <c r="P131" i="37"/>
  <c r="Q131" i="37"/>
  <c r="Z131" i="37" s="1"/>
  <c r="B132" i="37"/>
  <c r="C132" i="37"/>
  <c r="D132" i="37"/>
  <c r="E132" i="37"/>
  <c r="F132" i="37"/>
  <c r="G132" i="37"/>
  <c r="H132" i="37"/>
  <c r="I132" i="37"/>
  <c r="J132" i="37"/>
  <c r="K132" i="37"/>
  <c r="L132" i="37"/>
  <c r="M132" i="37"/>
  <c r="N132" i="37"/>
  <c r="W132" i="37" s="1"/>
  <c r="O132" i="37"/>
  <c r="P132" i="37"/>
  <c r="Y132" i="37" s="1"/>
  <c r="Q132" i="37"/>
  <c r="Z132" i="37" s="1"/>
  <c r="B133" i="37"/>
  <c r="C133" i="37"/>
  <c r="D133" i="37"/>
  <c r="E133" i="37"/>
  <c r="F133" i="37"/>
  <c r="G133" i="37"/>
  <c r="H133" i="37"/>
  <c r="I133" i="37"/>
  <c r="J133" i="37"/>
  <c r="K133" i="37"/>
  <c r="L133" i="37"/>
  <c r="M133" i="37"/>
  <c r="N133" i="37"/>
  <c r="W133" i="37" s="1"/>
  <c r="O133" i="37"/>
  <c r="P133" i="37"/>
  <c r="Y133" i="37" s="1"/>
  <c r="Q133" i="37"/>
  <c r="Z133" i="37" s="1"/>
  <c r="B134" i="37"/>
  <c r="C134" i="37"/>
  <c r="D134" i="37"/>
  <c r="E134" i="37"/>
  <c r="F134" i="37"/>
  <c r="G134" i="37"/>
  <c r="H134" i="37"/>
  <c r="I134" i="37"/>
  <c r="J134" i="37"/>
  <c r="K134" i="37"/>
  <c r="L134" i="37"/>
  <c r="M134" i="37"/>
  <c r="N134" i="37"/>
  <c r="W134" i="37" s="1"/>
  <c r="O134" i="37"/>
  <c r="P134" i="37"/>
  <c r="Y134" i="37" s="1"/>
  <c r="Q134" i="37"/>
  <c r="Z134" i="37" s="1"/>
  <c r="B135" i="37"/>
  <c r="C135" i="37"/>
  <c r="D135" i="37"/>
  <c r="E135" i="37"/>
  <c r="F135" i="37"/>
  <c r="G135" i="37"/>
  <c r="H135" i="37"/>
  <c r="I135" i="37"/>
  <c r="J135" i="37"/>
  <c r="K135" i="37"/>
  <c r="L135" i="37"/>
  <c r="M135" i="37"/>
  <c r="N135" i="37"/>
  <c r="W135" i="37" s="1"/>
  <c r="O135" i="37"/>
  <c r="P135" i="37"/>
  <c r="Q135" i="37"/>
  <c r="Z135" i="37" s="1"/>
  <c r="B136" i="37"/>
  <c r="C136" i="37"/>
  <c r="D136" i="37"/>
  <c r="E136" i="37"/>
  <c r="F136" i="37"/>
  <c r="G136" i="37"/>
  <c r="H136" i="37"/>
  <c r="I136" i="37"/>
  <c r="J136" i="37"/>
  <c r="K136" i="37"/>
  <c r="L136" i="37"/>
  <c r="M136" i="37"/>
  <c r="N136" i="37"/>
  <c r="W136" i="37" s="1"/>
  <c r="O136" i="37"/>
  <c r="P136" i="37"/>
  <c r="Y136" i="37" s="1"/>
  <c r="Q136" i="37"/>
  <c r="Z136" i="37" s="1"/>
  <c r="B137" i="37"/>
  <c r="C137" i="37"/>
  <c r="D137" i="37"/>
  <c r="E137" i="37"/>
  <c r="F137" i="37"/>
  <c r="G137" i="37"/>
  <c r="H137" i="37"/>
  <c r="I137" i="37"/>
  <c r="J137" i="37"/>
  <c r="K137" i="37"/>
  <c r="L137" i="37"/>
  <c r="M137" i="37"/>
  <c r="N137" i="37"/>
  <c r="W137" i="37" s="1"/>
  <c r="O137" i="37"/>
  <c r="P137" i="37"/>
  <c r="Q137" i="37"/>
  <c r="Z137" i="37" s="1"/>
  <c r="B138" i="37"/>
  <c r="C138" i="37"/>
  <c r="D138" i="37"/>
  <c r="E138" i="37"/>
  <c r="F138" i="37"/>
  <c r="G138" i="37"/>
  <c r="H138" i="37"/>
  <c r="I138" i="37"/>
  <c r="J138" i="37"/>
  <c r="K138" i="37"/>
  <c r="L138" i="37"/>
  <c r="M138" i="37"/>
  <c r="N138" i="37"/>
  <c r="W138" i="37" s="1"/>
  <c r="O138" i="37"/>
  <c r="P138" i="37"/>
  <c r="Q138" i="37"/>
  <c r="Z138" i="37" s="1"/>
  <c r="B139" i="37"/>
  <c r="C139" i="37"/>
  <c r="D139" i="37"/>
  <c r="E139" i="37"/>
  <c r="F139" i="37"/>
  <c r="G139" i="37"/>
  <c r="H139" i="37"/>
  <c r="I139" i="37"/>
  <c r="J139" i="37"/>
  <c r="K139" i="37"/>
  <c r="L139" i="37"/>
  <c r="M139" i="37"/>
  <c r="N139" i="37"/>
  <c r="W139" i="37" s="1"/>
  <c r="O139" i="37"/>
  <c r="P139" i="37"/>
  <c r="Y139" i="37" s="1"/>
  <c r="Q139" i="37"/>
  <c r="Z139" i="37" s="1"/>
  <c r="B140" i="37"/>
  <c r="C140" i="37"/>
  <c r="D140" i="37"/>
  <c r="E140" i="37"/>
  <c r="F140" i="37"/>
  <c r="G140" i="37"/>
  <c r="H140" i="37"/>
  <c r="I140" i="37"/>
  <c r="J140" i="37"/>
  <c r="K140" i="37"/>
  <c r="L140" i="37"/>
  <c r="M140" i="37"/>
  <c r="N140" i="37"/>
  <c r="W140" i="37" s="1"/>
  <c r="O140" i="37"/>
  <c r="P140" i="37"/>
  <c r="Y140" i="37" s="1"/>
  <c r="Q140" i="37"/>
  <c r="Z140" i="37" s="1"/>
  <c r="B141" i="37"/>
  <c r="C141" i="37"/>
  <c r="D141" i="37"/>
  <c r="E141" i="37"/>
  <c r="F141" i="37"/>
  <c r="G141" i="37"/>
  <c r="H141" i="37"/>
  <c r="I141" i="37"/>
  <c r="J141" i="37"/>
  <c r="K141" i="37"/>
  <c r="L141" i="37"/>
  <c r="M141" i="37"/>
  <c r="N141" i="37"/>
  <c r="W141" i="37" s="1"/>
  <c r="O141" i="37"/>
  <c r="P141" i="37"/>
  <c r="Y141" i="37" s="1"/>
  <c r="Q141" i="37"/>
  <c r="Z141" i="37" s="1"/>
  <c r="B142" i="37"/>
  <c r="C142" i="37"/>
  <c r="D142" i="37"/>
  <c r="E142" i="37"/>
  <c r="F142" i="37"/>
  <c r="G142" i="37"/>
  <c r="H142" i="37"/>
  <c r="I142" i="37"/>
  <c r="J142" i="37"/>
  <c r="K142" i="37"/>
  <c r="L142" i="37"/>
  <c r="M142" i="37"/>
  <c r="N142" i="37"/>
  <c r="W142" i="37" s="1"/>
  <c r="O142" i="37"/>
  <c r="P142" i="37"/>
  <c r="Q142" i="37"/>
  <c r="Z142" i="37" s="1"/>
  <c r="B143" i="37"/>
  <c r="C143" i="37"/>
  <c r="D143" i="37"/>
  <c r="E143" i="37"/>
  <c r="F143" i="37"/>
  <c r="G143" i="37"/>
  <c r="H143" i="37"/>
  <c r="I143" i="37"/>
  <c r="J143" i="37"/>
  <c r="K143" i="37"/>
  <c r="L143" i="37"/>
  <c r="M143" i="37"/>
  <c r="N143" i="37"/>
  <c r="W143" i="37" s="1"/>
  <c r="O143" i="37"/>
  <c r="P143" i="37"/>
  <c r="Y143" i="37" s="1"/>
  <c r="Q143" i="37"/>
  <c r="S143" i="37" s="1"/>
  <c r="B144" i="37"/>
  <c r="C144" i="37"/>
  <c r="D144" i="37"/>
  <c r="E144" i="37"/>
  <c r="F144" i="37"/>
  <c r="G144" i="37"/>
  <c r="H144" i="37"/>
  <c r="I144" i="37"/>
  <c r="J144" i="37"/>
  <c r="K144" i="37"/>
  <c r="L144" i="37"/>
  <c r="M144" i="37"/>
  <c r="N144" i="37"/>
  <c r="W144" i="37" s="1"/>
  <c r="O144" i="37"/>
  <c r="P144" i="37"/>
  <c r="Y144" i="37" s="1"/>
  <c r="Q144" i="37"/>
  <c r="Z144" i="37" s="1"/>
  <c r="B145" i="37"/>
  <c r="C145" i="37"/>
  <c r="D145" i="37"/>
  <c r="E145" i="37"/>
  <c r="F145" i="37"/>
  <c r="G145" i="37"/>
  <c r="H145" i="37"/>
  <c r="I145" i="37"/>
  <c r="J145" i="37"/>
  <c r="K145" i="37"/>
  <c r="L145" i="37"/>
  <c r="M145" i="37"/>
  <c r="N145" i="37"/>
  <c r="W145" i="37" s="1"/>
  <c r="O145" i="37"/>
  <c r="X145" i="37" s="1"/>
  <c r="AF145" i="37" s="1"/>
  <c r="P145" i="37"/>
  <c r="Y145" i="37" s="1"/>
  <c r="Q145" i="37"/>
  <c r="Z145" i="37" s="1"/>
  <c r="B146" i="37"/>
  <c r="C146" i="37"/>
  <c r="D146" i="37"/>
  <c r="E146" i="37"/>
  <c r="F146" i="37"/>
  <c r="G146" i="37"/>
  <c r="H146" i="37"/>
  <c r="I146" i="37"/>
  <c r="J146" i="37"/>
  <c r="K146" i="37"/>
  <c r="L146" i="37"/>
  <c r="M146" i="37"/>
  <c r="N146" i="37"/>
  <c r="W146" i="37" s="1"/>
  <c r="O146" i="37"/>
  <c r="X146" i="37" s="1"/>
  <c r="AI146" i="37" s="1"/>
  <c r="P146" i="37"/>
  <c r="Y146" i="37" s="1"/>
  <c r="Q146" i="37"/>
  <c r="Z146" i="37" s="1"/>
  <c r="B147" i="37"/>
  <c r="C147" i="37"/>
  <c r="D147" i="37"/>
  <c r="E147" i="37"/>
  <c r="F147" i="37"/>
  <c r="G147" i="37"/>
  <c r="H147" i="37"/>
  <c r="I147" i="37"/>
  <c r="J147" i="37"/>
  <c r="K147" i="37"/>
  <c r="L147" i="37"/>
  <c r="M147" i="37"/>
  <c r="N147" i="37"/>
  <c r="W147" i="37" s="1"/>
  <c r="O147" i="37"/>
  <c r="P147" i="37"/>
  <c r="Y147" i="37" s="1"/>
  <c r="Q147" i="37"/>
  <c r="Z147" i="37" s="1"/>
  <c r="B148" i="37"/>
  <c r="C148" i="37"/>
  <c r="D148" i="37"/>
  <c r="E148" i="37"/>
  <c r="F148" i="37"/>
  <c r="G148" i="37"/>
  <c r="H148" i="37"/>
  <c r="I148" i="37"/>
  <c r="J148" i="37"/>
  <c r="K148" i="37"/>
  <c r="L148" i="37"/>
  <c r="M148" i="37"/>
  <c r="N148" i="37"/>
  <c r="W148" i="37" s="1"/>
  <c r="O148" i="37"/>
  <c r="P148" i="37"/>
  <c r="Q148" i="37"/>
  <c r="Z148" i="37" s="1"/>
  <c r="B149" i="37"/>
  <c r="C149" i="37"/>
  <c r="D149" i="37"/>
  <c r="E149" i="37"/>
  <c r="F149" i="37"/>
  <c r="G149" i="37"/>
  <c r="H149" i="37"/>
  <c r="I149" i="37"/>
  <c r="J149" i="37"/>
  <c r="K149" i="37"/>
  <c r="L149" i="37"/>
  <c r="M149" i="37"/>
  <c r="N149" i="37"/>
  <c r="W149" i="37" s="1"/>
  <c r="O149" i="37"/>
  <c r="P149" i="37"/>
  <c r="Y149" i="37" s="1"/>
  <c r="Q149" i="37"/>
  <c r="B150" i="37"/>
  <c r="C150" i="37"/>
  <c r="D150" i="37"/>
  <c r="E150" i="37"/>
  <c r="F150" i="37"/>
  <c r="G150" i="37"/>
  <c r="H150" i="37"/>
  <c r="I150" i="37"/>
  <c r="J150" i="37"/>
  <c r="K150" i="37"/>
  <c r="L150" i="37"/>
  <c r="M150" i="37"/>
  <c r="N150" i="37"/>
  <c r="W150" i="37" s="1"/>
  <c r="O150" i="37"/>
  <c r="P150" i="37"/>
  <c r="Y150" i="37" s="1"/>
  <c r="Q150" i="37"/>
  <c r="Z150" i="37" s="1"/>
  <c r="B151" i="37"/>
  <c r="C151" i="37"/>
  <c r="D151" i="37"/>
  <c r="E151" i="37"/>
  <c r="F151" i="37"/>
  <c r="G151" i="37"/>
  <c r="H151" i="37"/>
  <c r="I151" i="37"/>
  <c r="J151" i="37"/>
  <c r="K151" i="37"/>
  <c r="L151" i="37"/>
  <c r="M151" i="37"/>
  <c r="N151" i="37"/>
  <c r="W151" i="37" s="1"/>
  <c r="O151" i="37"/>
  <c r="P151" i="37"/>
  <c r="Q151" i="37"/>
  <c r="Z151" i="37" s="1"/>
  <c r="B152" i="37"/>
  <c r="C152" i="37"/>
  <c r="D152" i="37"/>
  <c r="E152" i="37"/>
  <c r="F152" i="37"/>
  <c r="G152" i="37"/>
  <c r="H152" i="37"/>
  <c r="I152" i="37"/>
  <c r="J152" i="37"/>
  <c r="K152" i="37"/>
  <c r="L152" i="37"/>
  <c r="M152" i="37"/>
  <c r="N152" i="37"/>
  <c r="W152" i="37" s="1"/>
  <c r="O152" i="37"/>
  <c r="P152" i="37"/>
  <c r="Q152" i="37"/>
  <c r="Z152" i="37" s="1"/>
  <c r="B153" i="37"/>
  <c r="C153" i="37"/>
  <c r="D153" i="37"/>
  <c r="E153" i="37"/>
  <c r="F153" i="37"/>
  <c r="G153" i="37"/>
  <c r="H153" i="37"/>
  <c r="I153" i="37"/>
  <c r="J153" i="37"/>
  <c r="K153" i="37"/>
  <c r="L153" i="37"/>
  <c r="M153" i="37"/>
  <c r="N153" i="37"/>
  <c r="W153" i="37" s="1"/>
  <c r="O153" i="37"/>
  <c r="P153" i="37"/>
  <c r="Y153" i="37" s="1"/>
  <c r="Q153" i="37"/>
  <c r="Z153" i="37" s="1"/>
  <c r="B154" i="37"/>
  <c r="C154" i="37"/>
  <c r="D154" i="37"/>
  <c r="E154" i="37"/>
  <c r="F154" i="37"/>
  <c r="G154" i="37"/>
  <c r="H154" i="37"/>
  <c r="I154" i="37"/>
  <c r="J154" i="37"/>
  <c r="K154" i="37"/>
  <c r="L154" i="37"/>
  <c r="M154" i="37"/>
  <c r="N154" i="37"/>
  <c r="W154" i="37" s="1"/>
  <c r="O154" i="37"/>
  <c r="P154" i="37"/>
  <c r="Y154" i="37" s="1"/>
  <c r="Q154" i="37"/>
  <c r="Z154" i="37" s="1"/>
  <c r="B155" i="37"/>
  <c r="C155" i="37"/>
  <c r="D155" i="37"/>
  <c r="E155" i="37"/>
  <c r="F155" i="37"/>
  <c r="G155" i="37"/>
  <c r="H155" i="37"/>
  <c r="I155" i="37"/>
  <c r="J155" i="37"/>
  <c r="K155" i="37"/>
  <c r="L155" i="37"/>
  <c r="M155" i="37"/>
  <c r="N155" i="37"/>
  <c r="W155" i="37" s="1"/>
  <c r="O155" i="37"/>
  <c r="P155" i="37"/>
  <c r="Y155" i="37" s="1"/>
  <c r="Q155" i="37"/>
  <c r="Z155" i="37" s="1"/>
  <c r="B156" i="37"/>
  <c r="C156" i="37"/>
  <c r="D156" i="37"/>
  <c r="E156" i="37"/>
  <c r="F156" i="37"/>
  <c r="G156" i="37"/>
  <c r="H156" i="37"/>
  <c r="I156" i="37"/>
  <c r="J156" i="37"/>
  <c r="K156" i="37"/>
  <c r="L156" i="37"/>
  <c r="M156" i="37"/>
  <c r="N156" i="37"/>
  <c r="W156" i="37" s="1"/>
  <c r="O156" i="37"/>
  <c r="P156" i="37"/>
  <c r="Q156" i="37"/>
  <c r="S156" i="37" s="1"/>
  <c r="B157" i="37"/>
  <c r="C157" i="37"/>
  <c r="D157" i="37"/>
  <c r="E157" i="37"/>
  <c r="F157" i="37"/>
  <c r="G157" i="37"/>
  <c r="H157" i="37"/>
  <c r="I157" i="37"/>
  <c r="J157" i="37"/>
  <c r="K157" i="37"/>
  <c r="L157" i="37"/>
  <c r="M157" i="37"/>
  <c r="N157" i="37"/>
  <c r="W157" i="37" s="1"/>
  <c r="O157" i="37"/>
  <c r="P157" i="37"/>
  <c r="Y157" i="37" s="1"/>
  <c r="Q157" i="37"/>
  <c r="S157" i="37" s="1"/>
  <c r="B158" i="37"/>
  <c r="C158" i="37"/>
  <c r="D158" i="37"/>
  <c r="E158" i="37"/>
  <c r="F158" i="37"/>
  <c r="G158" i="37"/>
  <c r="H158" i="37"/>
  <c r="I158" i="37"/>
  <c r="J158" i="37"/>
  <c r="K158" i="37"/>
  <c r="L158" i="37"/>
  <c r="M158" i="37"/>
  <c r="N158" i="37"/>
  <c r="W158" i="37" s="1"/>
  <c r="O158" i="37"/>
  <c r="X158" i="37" s="1"/>
  <c r="AI158" i="37" s="1"/>
  <c r="P158" i="37"/>
  <c r="Y158" i="37" s="1"/>
  <c r="Q158" i="37"/>
  <c r="B159" i="37"/>
  <c r="C159" i="37"/>
  <c r="D159" i="37"/>
  <c r="E159" i="37"/>
  <c r="F159" i="37"/>
  <c r="G159" i="37"/>
  <c r="H159" i="37"/>
  <c r="I159" i="37"/>
  <c r="J159" i="37"/>
  <c r="K159" i="37"/>
  <c r="L159" i="37"/>
  <c r="M159" i="37"/>
  <c r="N159" i="37"/>
  <c r="W159" i="37" s="1"/>
  <c r="O159" i="37"/>
  <c r="P159" i="37"/>
  <c r="Q159" i="37"/>
  <c r="B160" i="37"/>
  <c r="C160" i="37"/>
  <c r="D160" i="37"/>
  <c r="E160" i="37"/>
  <c r="F160" i="37"/>
  <c r="G160" i="37"/>
  <c r="H160" i="37"/>
  <c r="I160" i="37"/>
  <c r="J160" i="37"/>
  <c r="K160" i="37"/>
  <c r="L160" i="37"/>
  <c r="M160" i="37"/>
  <c r="N160" i="37"/>
  <c r="W160" i="37" s="1"/>
  <c r="O160" i="37"/>
  <c r="P160" i="37"/>
  <c r="Y160" i="37" s="1"/>
  <c r="Q160" i="37"/>
  <c r="B161" i="37"/>
  <c r="C161" i="37"/>
  <c r="D161" i="37"/>
  <c r="E161" i="37"/>
  <c r="F161" i="37"/>
  <c r="G161" i="37"/>
  <c r="H161" i="37"/>
  <c r="I161" i="37"/>
  <c r="J161" i="37"/>
  <c r="K161" i="37"/>
  <c r="L161" i="37"/>
  <c r="M161" i="37"/>
  <c r="N161" i="37"/>
  <c r="W161" i="37" s="1"/>
  <c r="O161" i="37"/>
  <c r="P161" i="37"/>
  <c r="Y161" i="37" s="1"/>
  <c r="AC161" i="37" s="1"/>
  <c r="Q161" i="37"/>
  <c r="Z161" i="37" s="1"/>
  <c r="B162" i="37"/>
  <c r="C162" i="37"/>
  <c r="D162" i="37"/>
  <c r="E162" i="37"/>
  <c r="F162" i="37"/>
  <c r="G162" i="37"/>
  <c r="H162" i="37"/>
  <c r="I162" i="37"/>
  <c r="J162" i="37"/>
  <c r="K162" i="37"/>
  <c r="L162" i="37"/>
  <c r="M162" i="37"/>
  <c r="N162" i="37"/>
  <c r="W162" i="37" s="1"/>
  <c r="O162" i="37"/>
  <c r="P162" i="37"/>
  <c r="Y162" i="37" s="1"/>
  <c r="AC162" i="37" s="1"/>
  <c r="Q162" i="37"/>
  <c r="B163" i="37"/>
  <c r="C163" i="37"/>
  <c r="D163" i="37"/>
  <c r="E163" i="37"/>
  <c r="F163" i="37"/>
  <c r="G163" i="37"/>
  <c r="H163" i="37"/>
  <c r="I163" i="37"/>
  <c r="J163" i="37"/>
  <c r="K163" i="37"/>
  <c r="L163" i="37"/>
  <c r="M163" i="37"/>
  <c r="N163" i="37"/>
  <c r="W163" i="37" s="1"/>
  <c r="O163" i="37"/>
  <c r="P163" i="37"/>
  <c r="Y163" i="37" s="1"/>
  <c r="Q163" i="37"/>
  <c r="B164" i="37"/>
  <c r="C164" i="37"/>
  <c r="D164" i="37"/>
  <c r="E164" i="37"/>
  <c r="F164" i="37"/>
  <c r="G164" i="37"/>
  <c r="H164" i="37"/>
  <c r="I164" i="37"/>
  <c r="J164" i="37"/>
  <c r="K164" i="37"/>
  <c r="L164" i="37"/>
  <c r="M164" i="37"/>
  <c r="N164" i="37"/>
  <c r="W164" i="37" s="1"/>
  <c r="O164" i="37"/>
  <c r="P164" i="37"/>
  <c r="Y164" i="37" s="1"/>
  <c r="Q164" i="37"/>
  <c r="B165" i="37"/>
  <c r="C165" i="37"/>
  <c r="D165" i="37"/>
  <c r="E165" i="37"/>
  <c r="F165" i="37"/>
  <c r="G165" i="37"/>
  <c r="H165" i="37"/>
  <c r="I165" i="37"/>
  <c r="J165" i="37"/>
  <c r="K165" i="37"/>
  <c r="L165" i="37"/>
  <c r="M165" i="37"/>
  <c r="N165" i="37"/>
  <c r="W165" i="37" s="1"/>
  <c r="O165" i="37"/>
  <c r="X165" i="37" s="1"/>
  <c r="P165" i="37"/>
  <c r="Y165" i="37" s="1"/>
  <c r="AC165" i="37" s="1"/>
  <c r="Q165" i="37"/>
  <c r="B166" i="37"/>
  <c r="C166" i="37"/>
  <c r="D166" i="37"/>
  <c r="E166" i="37"/>
  <c r="F166" i="37"/>
  <c r="G166" i="37"/>
  <c r="H166" i="37"/>
  <c r="I166" i="37"/>
  <c r="J166" i="37"/>
  <c r="K166" i="37"/>
  <c r="L166" i="37"/>
  <c r="M166" i="37"/>
  <c r="N166" i="37"/>
  <c r="W166" i="37" s="1"/>
  <c r="O166" i="37"/>
  <c r="P166" i="37"/>
  <c r="Y166" i="37" s="1"/>
  <c r="Q166" i="37"/>
  <c r="B167" i="37"/>
  <c r="C167" i="37"/>
  <c r="D167" i="37"/>
  <c r="E167" i="37"/>
  <c r="F167" i="37"/>
  <c r="G167" i="37"/>
  <c r="H167" i="37"/>
  <c r="I167" i="37"/>
  <c r="J167" i="37"/>
  <c r="K167" i="37"/>
  <c r="L167" i="37"/>
  <c r="M167" i="37"/>
  <c r="N167" i="37"/>
  <c r="W167" i="37" s="1"/>
  <c r="O167" i="37"/>
  <c r="P167" i="37"/>
  <c r="Y167" i="37" s="1"/>
  <c r="Q167" i="37"/>
  <c r="B168" i="37"/>
  <c r="C168" i="37"/>
  <c r="D168" i="37"/>
  <c r="E168" i="37"/>
  <c r="F168" i="37"/>
  <c r="G168" i="37"/>
  <c r="H168" i="37"/>
  <c r="I168" i="37"/>
  <c r="J168" i="37"/>
  <c r="K168" i="37"/>
  <c r="L168" i="37"/>
  <c r="M168" i="37"/>
  <c r="N168" i="37"/>
  <c r="W168" i="37" s="1"/>
  <c r="O168" i="37"/>
  <c r="P168" i="37"/>
  <c r="Y168" i="37" s="1"/>
  <c r="AC168" i="37" s="1"/>
  <c r="AJ168" i="37" s="1"/>
  <c r="Q168" i="37"/>
  <c r="B169" i="37"/>
  <c r="C169" i="37"/>
  <c r="D169" i="37"/>
  <c r="E169" i="37"/>
  <c r="F169" i="37"/>
  <c r="G169" i="37"/>
  <c r="H169" i="37"/>
  <c r="I169" i="37"/>
  <c r="J169" i="37"/>
  <c r="K169" i="37"/>
  <c r="L169" i="37"/>
  <c r="M169" i="37"/>
  <c r="N169" i="37"/>
  <c r="W169" i="37" s="1"/>
  <c r="O169" i="37"/>
  <c r="P169" i="37"/>
  <c r="Y169" i="37" s="1"/>
  <c r="Q169" i="37"/>
  <c r="S169" i="37" s="1"/>
  <c r="B170" i="37"/>
  <c r="C170" i="37"/>
  <c r="D170" i="37"/>
  <c r="E170" i="37"/>
  <c r="F170" i="37"/>
  <c r="G170" i="37"/>
  <c r="H170" i="37"/>
  <c r="I170" i="37"/>
  <c r="J170" i="37"/>
  <c r="K170" i="37"/>
  <c r="L170" i="37"/>
  <c r="M170" i="37"/>
  <c r="N170" i="37"/>
  <c r="W170" i="37" s="1"/>
  <c r="O170" i="37"/>
  <c r="P170" i="37"/>
  <c r="Y170" i="37" s="1"/>
  <c r="Q170" i="37"/>
  <c r="Z170" i="37" s="1"/>
  <c r="B171" i="37"/>
  <c r="C171" i="37"/>
  <c r="D171" i="37"/>
  <c r="E171" i="37"/>
  <c r="F171" i="37"/>
  <c r="G171" i="37"/>
  <c r="H171" i="37"/>
  <c r="I171" i="37"/>
  <c r="J171" i="37"/>
  <c r="K171" i="37"/>
  <c r="L171" i="37"/>
  <c r="M171" i="37"/>
  <c r="N171" i="37"/>
  <c r="W171" i="37" s="1"/>
  <c r="O171" i="37"/>
  <c r="P171" i="37"/>
  <c r="Y171" i="37" s="1"/>
  <c r="Q171" i="37"/>
  <c r="B172" i="37"/>
  <c r="C172" i="37"/>
  <c r="D172" i="37"/>
  <c r="E172" i="37"/>
  <c r="F172" i="37"/>
  <c r="G172" i="37"/>
  <c r="H172" i="37"/>
  <c r="I172" i="37"/>
  <c r="J172" i="37"/>
  <c r="K172" i="37"/>
  <c r="L172" i="37"/>
  <c r="M172" i="37"/>
  <c r="N172" i="37"/>
  <c r="W172" i="37" s="1"/>
  <c r="O172" i="37"/>
  <c r="P172" i="37"/>
  <c r="Y172" i="37" s="1"/>
  <c r="Q172" i="37"/>
  <c r="Z172" i="37" s="1"/>
  <c r="B173" i="37"/>
  <c r="C173" i="37"/>
  <c r="D173" i="37"/>
  <c r="E173" i="37"/>
  <c r="F173" i="37"/>
  <c r="G173" i="37"/>
  <c r="H173" i="37"/>
  <c r="I173" i="37"/>
  <c r="J173" i="37"/>
  <c r="K173" i="37"/>
  <c r="L173" i="37"/>
  <c r="M173" i="37"/>
  <c r="N173" i="37"/>
  <c r="O173" i="37"/>
  <c r="P173" i="37"/>
  <c r="Y173" i="37" s="1"/>
  <c r="Q173" i="37"/>
  <c r="B174" i="37"/>
  <c r="C174" i="37"/>
  <c r="D174" i="37"/>
  <c r="E174" i="37"/>
  <c r="F174" i="37"/>
  <c r="G174" i="37"/>
  <c r="H174" i="37"/>
  <c r="I174" i="37"/>
  <c r="J174" i="37"/>
  <c r="K174" i="37"/>
  <c r="L174" i="37"/>
  <c r="M174" i="37"/>
  <c r="N174" i="37"/>
  <c r="W174" i="37" s="1"/>
  <c r="O174" i="37"/>
  <c r="P174" i="37"/>
  <c r="Y174" i="37" s="1"/>
  <c r="Q174" i="37"/>
  <c r="Z174" i="37" s="1"/>
  <c r="B175" i="37"/>
  <c r="C175" i="37"/>
  <c r="D175" i="37"/>
  <c r="E175" i="37"/>
  <c r="F175" i="37"/>
  <c r="G175" i="37"/>
  <c r="H175" i="37"/>
  <c r="I175" i="37"/>
  <c r="J175" i="37"/>
  <c r="K175" i="37"/>
  <c r="L175" i="37"/>
  <c r="M175" i="37"/>
  <c r="N175" i="37"/>
  <c r="W175" i="37" s="1"/>
  <c r="O175" i="37"/>
  <c r="P175" i="37"/>
  <c r="Y175" i="37" s="1"/>
  <c r="Q175" i="37"/>
  <c r="Z175" i="37" s="1"/>
  <c r="B176" i="37"/>
  <c r="C176" i="37"/>
  <c r="D176" i="37"/>
  <c r="E176" i="37"/>
  <c r="F176" i="37"/>
  <c r="G176" i="37"/>
  <c r="H176" i="37"/>
  <c r="I176" i="37"/>
  <c r="J176" i="37"/>
  <c r="K176" i="37"/>
  <c r="L176" i="37"/>
  <c r="M176" i="37"/>
  <c r="N176" i="37"/>
  <c r="W176" i="37" s="1"/>
  <c r="O176" i="37"/>
  <c r="P176" i="37"/>
  <c r="Q176" i="37"/>
  <c r="B177" i="37"/>
  <c r="C177" i="37"/>
  <c r="D177" i="37"/>
  <c r="E177" i="37"/>
  <c r="F177" i="37"/>
  <c r="G177" i="37"/>
  <c r="H177" i="37"/>
  <c r="I177" i="37"/>
  <c r="J177" i="37"/>
  <c r="K177" i="37"/>
  <c r="L177" i="37"/>
  <c r="M177" i="37"/>
  <c r="N177" i="37"/>
  <c r="W177" i="37" s="1"/>
  <c r="O177" i="37"/>
  <c r="P177" i="37"/>
  <c r="Y177" i="37" s="1"/>
  <c r="Q177" i="37"/>
  <c r="S177" i="37" s="1"/>
  <c r="B178" i="37"/>
  <c r="C178" i="37"/>
  <c r="D178" i="37"/>
  <c r="E178" i="37"/>
  <c r="F178" i="37"/>
  <c r="G178" i="37"/>
  <c r="H178" i="37"/>
  <c r="I178" i="37"/>
  <c r="J178" i="37"/>
  <c r="K178" i="37"/>
  <c r="L178" i="37"/>
  <c r="M178" i="37"/>
  <c r="N178" i="37"/>
  <c r="W178" i="37" s="1"/>
  <c r="O178" i="37"/>
  <c r="X178" i="37" s="1"/>
  <c r="AI178" i="37" s="1"/>
  <c r="P178" i="37"/>
  <c r="Y178" i="37" s="1"/>
  <c r="Q178" i="37"/>
  <c r="B179" i="37"/>
  <c r="C179" i="37"/>
  <c r="D179" i="37"/>
  <c r="E179" i="37"/>
  <c r="F179" i="37"/>
  <c r="G179" i="37"/>
  <c r="H179" i="37"/>
  <c r="I179" i="37"/>
  <c r="J179" i="37"/>
  <c r="K179" i="37"/>
  <c r="L179" i="37"/>
  <c r="M179" i="37"/>
  <c r="N179" i="37"/>
  <c r="O179" i="37"/>
  <c r="P179" i="37"/>
  <c r="Y179" i="37" s="1"/>
  <c r="Q179" i="37"/>
  <c r="Z179" i="37" s="1"/>
  <c r="B180" i="37"/>
  <c r="C180" i="37"/>
  <c r="D180" i="37"/>
  <c r="E180" i="37"/>
  <c r="F180" i="37"/>
  <c r="G180" i="37"/>
  <c r="H180" i="37"/>
  <c r="I180" i="37"/>
  <c r="J180" i="37"/>
  <c r="K180" i="37"/>
  <c r="L180" i="37"/>
  <c r="U180" i="37" s="1"/>
  <c r="M180" i="37"/>
  <c r="N180" i="37"/>
  <c r="W180" i="37" s="1"/>
  <c r="O180" i="37"/>
  <c r="P180" i="37"/>
  <c r="Y180" i="37" s="1"/>
  <c r="AC180" i="37" s="1"/>
  <c r="AE180" i="37" s="1"/>
  <c r="Q180" i="37"/>
  <c r="Z180" i="37" s="1"/>
  <c r="B181" i="37"/>
  <c r="C181" i="37"/>
  <c r="D181" i="37"/>
  <c r="E181" i="37"/>
  <c r="F181" i="37"/>
  <c r="G181" i="37"/>
  <c r="H181" i="37"/>
  <c r="I181" i="37"/>
  <c r="J181" i="37"/>
  <c r="K181" i="37"/>
  <c r="L181" i="37"/>
  <c r="M181" i="37"/>
  <c r="N181" i="37"/>
  <c r="W181" i="37" s="1"/>
  <c r="O181" i="37"/>
  <c r="P181" i="37"/>
  <c r="Y181" i="37" s="1"/>
  <c r="Q181" i="37"/>
  <c r="B182" i="37"/>
  <c r="C182" i="37"/>
  <c r="D182" i="37"/>
  <c r="E182" i="37"/>
  <c r="F182" i="37"/>
  <c r="G182" i="37"/>
  <c r="H182" i="37"/>
  <c r="I182" i="37"/>
  <c r="J182" i="37"/>
  <c r="K182" i="37"/>
  <c r="L182" i="37"/>
  <c r="M182" i="37"/>
  <c r="N182" i="37"/>
  <c r="W182" i="37" s="1"/>
  <c r="O182" i="37"/>
  <c r="P182" i="37"/>
  <c r="Y182" i="37" s="1"/>
  <c r="Q182" i="37"/>
  <c r="B183" i="37"/>
  <c r="C183" i="37"/>
  <c r="D183" i="37"/>
  <c r="E183" i="37"/>
  <c r="F183" i="37"/>
  <c r="G183" i="37"/>
  <c r="H183" i="37"/>
  <c r="I183" i="37"/>
  <c r="J183" i="37"/>
  <c r="K183" i="37"/>
  <c r="L183" i="37"/>
  <c r="M183" i="37"/>
  <c r="N183" i="37"/>
  <c r="W183" i="37" s="1"/>
  <c r="O183" i="37"/>
  <c r="P183" i="37"/>
  <c r="Y183" i="37" s="1"/>
  <c r="Q183" i="37"/>
  <c r="B184" i="37"/>
  <c r="C184" i="37"/>
  <c r="D184" i="37"/>
  <c r="E184" i="37"/>
  <c r="F184" i="37"/>
  <c r="G184" i="37"/>
  <c r="H184" i="37"/>
  <c r="I184" i="37"/>
  <c r="J184" i="37"/>
  <c r="K184" i="37"/>
  <c r="L184" i="37"/>
  <c r="M184" i="37"/>
  <c r="N184" i="37"/>
  <c r="W184" i="37" s="1"/>
  <c r="O184" i="37"/>
  <c r="P184" i="37"/>
  <c r="Y184" i="37" s="1"/>
  <c r="Q184" i="37"/>
  <c r="S184" i="37" s="1"/>
  <c r="B185" i="37"/>
  <c r="C185" i="37"/>
  <c r="D185" i="37"/>
  <c r="E185" i="37"/>
  <c r="F185" i="37"/>
  <c r="G185" i="37"/>
  <c r="H185" i="37"/>
  <c r="I185" i="37"/>
  <c r="J185" i="37"/>
  <c r="K185" i="37"/>
  <c r="L185" i="37"/>
  <c r="M185" i="37"/>
  <c r="N185" i="37"/>
  <c r="W185" i="37" s="1"/>
  <c r="O185" i="37"/>
  <c r="P185" i="37"/>
  <c r="Y185" i="37" s="1"/>
  <c r="Q185" i="37"/>
  <c r="B186" i="37"/>
  <c r="C186" i="37"/>
  <c r="D186" i="37"/>
  <c r="E186" i="37"/>
  <c r="F186" i="37"/>
  <c r="G186" i="37"/>
  <c r="H186" i="37"/>
  <c r="I186" i="37"/>
  <c r="J186" i="37"/>
  <c r="K186" i="37"/>
  <c r="L186" i="37"/>
  <c r="M186" i="37"/>
  <c r="N186" i="37"/>
  <c r="W186" i="37" s="1"/>
  <c r="O186" i="37"/>
  <c r="P186" i="37"/>
  <c r="Q186" i="37"/>
  <c r="Z186" i="37" s="1"/>
  <c r="B187" i="37"/>
  <c r="C187" i="37"/>
  <c r="D187" i="37"/>
  <c r="E187" i="37"/>
  <c r="F187" i="37"/>
  <c r="G187" i="37"/>
  <c r="H187" i="37"/>
  <c r="I187" i="37"/>
  <c r="J187" i="37"/>
  <c r="K187" i="37"/>
  <c r="L187" i="37"/>
  <c r="M187" i="37"/>
  <c r="V187" i="37" s="1"/>
  <c r="N187" i="37"/>
  <c r="W187" i="37" s="1"/>
  <c r="O187" i="37"/>
  <c r="X187" i="37" s="1"/>
  <c r="AG187" i="37" s="1"/>
  <c r="P187" i="37"/>
  <c r="Y187" i="37" s="1"/>
  <c r="Q187" i="37"/>
  <c r="S187" i="37" s="1"/>
  <c r="B188" i="37"/>
  <c r="C188" i="37"/>
  <c r="D188" i="37"/>
  <c r="E188" i="37"/>
  <c r="F188" i="37"/>
  <c r="G188" i="37"/>
  <c r="H188" i="37"/>
  <c r="I188" i="37"/>
  <c r="J188" i="37"/>
  <c r="K188" i="37"/>
  <c r="L188" i="37"/>
  <c r="M188" i="37"/>
  <c r="N188" i="37"/>
  <c r="W188" i="37" s="1"/>
  <c r="O188" i="37"/>
  <c r="P188" i="37"/>
  <c r="Q188" i="37"/>
  <c r="Z188" i="37" s="1"/>
  <c r="B189" i="37"/>
  <c r="C189" i="37"/>
  <c r="D189" i="37"/>
  <c r="E189" i="37"/>
  <c r="F189" i="37"/>
  <c r="G189" i="37"/>
  <c r="H189" i="37"/>
  <c r="I189" i="37"/>
  <c r="J189" i="37"/>
  <c r="K189" i="37"/>
  <c r="L189" i="37"/>
  <c r="U189" i="37" s="1"/>
  <c r="M189" i="37"/>
  <c r="N189" i="37"/>
  <c r="W189" i="37" s="1"/>
  <c r="O189" i="37"/>
  <c r="X189" i="37" s="1"/>
  <c r="P189" i="37"/>
  <c r="Y189" i="37" s="1"/>
  <c r="Q189" i="37"/>
  <c r="Z189" i="37" s="1"/>
  <c r="B190" i="37"/>
  <c r="C190" i="37"/>
  <c r="D190" i="37"/>
  <c r="E190" i="37"/>
  <c r="F190" i="37"/>
  <c r="G190" i="37"/>
  <c r="H190" i="37"/>
  <c r="I190" i="37"/>
  <c r="J190" i="37"/>
  <c r="K190" i="37"/>
  <c r="L190" i="37"/>
  <c r="M190" i="37"/>
  <c r="N190" i="37"/>
  <c r="O190" i="37"/>
  <c r="P190" i="37"/>
  <c r="Y190" i="37" s="1"/>
  <c r="AC190" i="37" s="1"/>
  <c r="AE190" i="37" s="1"/>
  <c r="Q190" i="37"/>
  <c r="B191" i="37"/>
  <c r="C191" i="37"/>
  <c r="D191" i="37"/>
  <c r="E191" i="37"/>
  <c r="F191" i="37"/>
  <c r="G191" i="37"/>
  <c r="H191" i="37"/>
  <c r="I191" i="37"/>
  <c r="J191" i="37"/>
  <c r="K191" i="37"/>
  <c r="L191" i="37"/>
  <c r="M191" i="37"/>
  <c r="N191" i="37"/>
  <c r="W191" i="37" s="1"/>
  <c r="O191" i="37"/>
  <c r="P191" i="37"/>
  <c r="Q191" i="37"/>
  <c r="Z191" i="37" s="1"/>
  <c r="B192" i="37"/>
  <c r="C192" i="37"/>
  <c r="D192" i="37"/>
  <c r="E192" i="37"/>
  <c r="F192" i="37"/>
  <c r="G192" i="37"/>
  <c r="H192" i="37"/>
  <c r="I192" i="37"/>
  <c r="J192" i="37"/>
  <c r="K192" i="37"/>
  <c r="L192" i="37"/>
  <c r="M192" i="37"/>
  <c r="N192" i="37"/>
  <c r="W192" i="37" s="1"/>
  <c r="O192" i="37"/>
  <c r="P192" i="37"/>
  <c r="Y192" i="37" s="1"/>
  <c r="Q192" i="37"/>
  <c r="Z192" i="37" s="1"/>
  <c r="B193" i="37"/>
  <c r="C193" i="37"/>
  <c r="D193" i="37"/>
  <c r="E193" i="37"/>
  <c r="F193" i="37"/>
  <c r="G193" i="37"/>
  <c r="H193" i="37"/>
  <c r="I193" i="37"/>
  <c r="J193" i="37"/>
  <c r="K193" i="37"/>
  <c r="L193" i="37"/>
  <c r="M193" i="37"/>
  <c r="N193" i="37"/>
  <c r="W193" i="37" s="1"/>
  <c r="O193" i="37"/>
  <c r="P193" i="37"/>
  <c r="Y193" i="37" s="1"/>
  <c r="Q193" i="37"/>
  <c r="Z193" i="37" s="1"/>
  <c r="B194" i="37"/>
  <c r="C194" i="37"/>
  <c r="D194" i="37"/>
  <c r="E194" i="37"/>
  <c r="F194" i="37"/>
  <c r="G194" i="37"/>
  <c r="H194" i="37"/>
  <c r="I194" i="37"/>
  <c r="J194" i="37"/>
  <c r="K194" i="37"/>
  <c r="L194" i="37"/>
  <c r="U194" i="37" s="1"/>
  <c r="M194" i="37"/>
  <c r="N194" i="37"/>
  <c r="W194" i="37" s="1"/>
  <c r="O194" i="37"/>
  <c r="P194" i="37"/>
  <c r="Y194" i="37" s="1"/>
  <c r="Q194" i="37"/>
  <c r="S194" i="37" s="1"/>
  <c r="B195" i="37"/>
  <c r="C195" i="37"/>
  <c r="D195" i="37"/>
  <c r="E195" i="37"/>
  <c r="F195" i="37"/>
  <c r="G195" i="37"/>
  <c r="H195" i="37"/>
  <c r="I195" i="37"/>
  <c r="J195" i="37"/>
  <c r="K195" i="37"/>
  <c r="L195" i="37"/>
  <c r="M195" i="37"/>
  <c r="V195" i="37" s="1"/>
  <c r="N195" i="37"/>
  <c r="W195" i="37" s="1"/>
  <c r="O195" i="37"/>
  <c r="P195" i="37"/>
  <c r="Y195" i="37" s="1"/>
  <c r="AC195" i="37" s="1"/>
  <c r="AJ195" i="37" s="1"/>
  <c r="Q195" i="37"/>
  <c r="Z195" i="37" s="1"/>
  <c r="B196" i="37"/>
  <c r="C196" i="37"/>
  <c r="D196" i="37"/>
  <c r="E196" i="37"/>
  <c r="F196" i="37"/>
  <c r="G196" i="37"/>
  <c r="H196" i="37"/>
  <c r="I196" i="37"/>
  <c r="J196" i="37"/>
  <c r="K196" i="37"/>
  <c r="L196" i="37"/>
  <c r="M196" i="37"/>
  <c r="N196" i="37"/>
  <c r="W196" i="37" s="1"/>
  <c r="O196" i="37"/>
  <c r="P196" i="37"/>
  <c r="Y196" i="37" s="1"/>
  <c r="Q196" i="37"/>
  <c r="B198" i="37"/>
  <c r="C198" i="37"/>
  <c r="D198" i="37"/>
  <c r="E198" i="37"/>
  <c r="F198" i="37"/>
  <c r="G198" i="37"/>
  <c r="H198" i="37"/>
  <c r="I198" i="37"/>
  <c r="J198" i="37"/>
  <c r="K198" i="37"/>
  <c r="L198" i="37"/>
  <c r="M198" i="37"/>
  <c r="N198" i="37"/>
  <c r="W198" i="37" s="1"/>
  <c r="O198" i="37"/>
  <c r="P198" i="37"/>
  <c r="Y198" i="37" s="1"/>
  <c r="AC198" i="37" s="1"/>
  <c r="AE198" i="37" s="1"/>
  <c r="Q198" i="37"/>
  <c r="B199" i="37"/>
  <c r="C199" i="37"/>
  <c r="D199" i="37"/>
  <c r="E199" i="37"/>
  <c r="F199" i="37"/>
  <c r="G199" i="37"/>
  <c r="H199" i="37"/>
  <c r="I199" i="37"/>
  <c r="J199" i="37"/>
  <c r="K199" i="37"/>
  <c r="L199" i="37"/>
  <c r="M199" i="37"/>
  <c r="N199" i="37"/>
  <c r="O199" i="37"/>
  <c r="P199" i="37"/>
  <c r="Y199" i="37" s="1"/>
  <c r="Q199" i="37"/>
  <c r="B200" i="37"/>
  <c r="C200" i="37"/>
  <c r="D200" i="37"/>
  <c r="E200" i="37"/>
  <c r="F200" i="37"/>
  <c r="G200" i="37"/>
  <c r="H200" i="37"/>
  <c r="I200" i="37"/>
  <c r="J200" i="37"/>
  <c r="K200" i="37"/>
  <c r="L200" i="37"/>
  <c r="M200" i="37"/>
  <c r="N200" i="37"/>
  <c r="W200" i="37" s="1"/>
  <c r="O200" i="37"/>
  <c r="P200" i="37"/>
  <c r="Y200" i="37" s="1"/>
  <c r="AC200" i="37" s="1"/>
  <c r="AJ200" i="37" s="1"/>
  <c r="Q200" i="37"/>
  <c r="Z200" i="37" s="1"/>
  <c r="B201" i="37"/>
  <c r="C201" i="37"/>
  <c r="D201" i="37"/>
  <c r="E201" i="37"/>
  <c r="F201" i="37"/>
  <c r="G201" i="37"/>
  <c r="H201" i="37"/>
  <c r="I201" i="37"/>
  <c r="J201" i="37"/>
  <c r="K201" i="37"/>
  <c r="L201" i="37"/>
  <c r="M201" i="37"/>
  <c r="N201" i="37"/>
  <c r="W201" i="37" s="1"/>
  <c r="O201" i="37"/>
  <c r="P201" i="37"/>
  <c r="Y201" i="37" s="1"/>
  <c r="Q201" i="37"/>
  <c r="B202" i="37"/>
  <c r="C202" i="37"/>
  <c r="D202" i="37"/>
  <c r="E202" i="37"/>
  <c r="F202" i="37"/>
  <c r="G202" i="37"/>
  <c r="H202" i="37"/>
  <c r="I202" i="37"/>
  <c r="J202" i="37"/>
  <c r="K202" i="37"/>
  <c r="L202" i="37"/>
  <c r="U202" i="37" s="1"/>
  <c r="M202" i="37"/>
  <c r="V202" i="37" s="1"/>
  <c r="N202" i="37"/>
  <c r="W202" i="37" s="1"/>
  <c r="O202" i="37"/>
  <c r="X202" i="37" s="1"/>
  <c r="AI202" i="37" s="1"/>
  <c r="P202" i="37"/>
  <c r="Y202" i="37" s="1"/>
  <c r="AC202" i="37" s="1"/>
  <c r="AJ202" i="37" s="1"/>
  <c r="Q202" i="37"/>
  <c r="B203" i="37"/>
  <c r="C203" i="37"/>
  <c r="D203" i="37"/>
  <c r="E203" i="37"/>
  <c r="F203" i="37"/>
  <c r="G203" i="37"/>
  <c r="H203" i="37"/>
  <c r="I203" i="37"/>
  <c r="J203" i="37"/>
  <c r="K203" i="37"/>
  <c r="L203" i="37"/>
  <c r="M203" i="37"/>
  <c r="N203" i="37"/>
  <c r="O203" i="37"/>
  <c r="P203" i="37"/>
  <c r="Q203" i="37"/>
  <c r="Z203" i="37" s="1"/>
  <c r="B204" i="37"/>
  <c r="C204" i="37"/>
  <c r="D204" i="37"/>
  <c r="E204" i="37"/>
  <c r="F204" i="37"/>
  <c r="G204" i="37"/>
  <c r="H204" i="37"/>
  <c r="I204" i="37"/>
  <c r="J204" i="37"/>
  <c r="K204" i="37"/>
  <c r="L204" i="37"/>
  <c r="U204" i="37" s="1"/>
  <c r="M204" i="37"/>
  <c r="N204" i="37"/>
  <c r="W204" i="37" s="1"/>
  <c r="O204" i="37"/>
  <c r="P204" i="37"/>
  <c r="Y204" i="37" s="1"/>
  <c r="Q204" i="37"/>
  <c r="S204" i="37" s="1"/>
  <c r="B205" i="37"/>
  <c r="C205" i="37"/>
  <c r="D205" i="37"/>
  <c r="E205" i="37"/>
  <c r="F205" i="37"/>
  <c r="G205" i="37"/>
  <c r="H205" i="37"/>
  <c r="I205" i="37"/>
  <c r="J205" i="37"/>
  <c r="K205" i="37"/>
  <c r="L205" i="37"/>
  <c r="U205" i="37" s="1"/>
  <c r="M205" i="37"/>
  <c r="N205" i="37"/>
  <c r="W205" i="37" s="1"/>
  <c r="O205" i="37"/>
  <c r="P205" i="37"/>
  <c r="Y205" i="37" s="1"/>
  <c r="Q205" i="37"/>
  <c r="B206" i="37"/>
  <c r="C206" i="37"/>
  <c r="D206" i="37"/>
  <c r="E206" i="37"/>
  <c r="F206" i="37"/>
  <c r="G206" i="37"/>
  <c r="H206" i="37"/>
  <c r="I206" i="37"/>
  <c r="J206" i="37"/>
  <c r="K206" i="37"/>
  <c r="L206" i="37"/>
  <c r="U206" i="37" s="1"/>
  <c r="M206" i="37"/>
  <c r="N206" i="37"/>
  <c r="W206" i="37" s="1"/>
  <c r="O206" i="37"/>
  <c r="P206" i="37"/>
  <c r="Y206" i="37" s="1"/>
  <c r="Q206" i="37"/>
  <c r="Z206" i="37" s="1"/>
  <c r="B207" i="37"/>
  <c r="C207" i="37"/>
  <c r="D207" i="37"/>
  <c r="E207" i="37"/>
  <c r="F207" i="37"/>
  <c r="G207" i="37"/>
  <c r="H207" i="37"/>
  <c r="I207" i="37"/>
  <c r="J207" i="37"/>
  <c r="K207" i="37"/>
  <c r="L207" i="37"/>
  <c r="M207" i="37"/>
  <c r="N207" i="37"/>
  <c r="W207" i="37" s="1"/>
  <c r="O207" i="37"/>
  <c r="P207" i="37"/>
  <c r="Y207" i="37" s="1"/>
  <c r="AC207" i="37" s="1"/>
  <c r="AJ207" i="37" s="1"/>
  <c r="Q207" i="37"/>
  <c r="Z207" i="37" s="1"/>
  <c r="B208" i="37"/>
  <c r="C208" i="37"/>
  <c r="D208" i="37"/>
  <c r="E208" i="37"/>
  <c r="F208" i="37"/>
  <c r="G208" i="37"/>
  <c r="H208" i="37"/>
  <c r="I208" i="37"/>
  <c r="J208" i="37"/>
  <c r="K208" i="37"/>
  <c r="L208" i="37"/>
  <c r="U208" i="37" s="1"/>
  <c r="M208" i="37"/>
  <c r="N208" i="37"/>
  <c r="W208" i="37" s="1"/>
  <c r="O208" i="37"/>
  <c r="P208" i="37"/>
  <c r="Y208" i="37" s="1"/>
  <c r="Q208" i="37"/>
  <c r="S208" i="37" s="1"/>
  <c r="B92" i="37"/>
  <c r="C92" i="37"/>
  <c r="D92" i="37"/>
  <c r="E92" i="37"/>
  <c r="F92" i="37"/>
  <c r="G92" i="37"/>
  <c r="H92" i="37"/>
  <c r="I92" i="37"/>
  <c r="J92" i="37"/>
  <c r="K92" i="37"/>
  <c r="L92" i="37"/>
  <c r="M92" i="37"/>
  <c r="N92" i="37"/>
  <c r="W92" i="37" s="1"/>
  <c r="O92" i="37"/>
  <c r="P92" i="37"/>
  <c r="Y92" i="37" s="1"/>
  <c r="Q92" i="37"/>
  <c r="Z92" i="37" s="1"/>
  <c r="B91" i="37"/>
  <c r="C91" i="37"/>
  <c r="D91" i="37"/>
  <c r="E91" i="37"/>
  <c r="F91" i="37"/>
  <c r="G91" i="37"/>
  <c r="H91" i="37"/>
  <c r="I91" i="37"/>
  <c r="J91" i="37"/>
  <c r="K91" i="37"/>
  <c r="L91" i="37"/>
  <c r="M91" i="37"/>
  <c r="N91" i="37"/>
  <c r="W91" i="37" s="1"/>
  <c r="O91" i="37"/>
  <c r="P91" i="37"/>
  <c r="Y91" i="37" s="1"/>
  <c r="AC91" i="37" s="1"/>
  <c r="AJ91" i="37" s="1"/>
  <c r="Q91" i="37"/>
  <c r="U203" i="37"/>
  <c r="U201" i="37"/>
  <c r="U198" i="37"/>
  <c r="U196" i="37"/>
  <c r="U192" i="37"/>
  <c r="U191" i="37"/>
  <c r="U190" i="37"/>
  <c r="U188" i="37"/>
  <c r="U187" i="37"/>
  <c r="U186" i="37"/>
  <c r="U185" i="37"/>
  <c r="U183" i="37"/>
  <c r="U182" i="37"/>
  <c r="U181" i="37"/>
  <c r="U179" i="37"/>
  <c r="U178" i="37"/>
  <c r="U177" i="37"/>
  <c r="U176" i="37"/>
  <c r="U175" i="37"/>
  <c r="U174" i="37"/>
  <c r="U173" i="37"/>
  <c r="U171" i="37"/>
  <c r="U169" i="37"/>
  <c r="U168" i="37"/>
  <c r="U167" i="37"/>
  <c r="U165" i="37"/>
  <c r="U164" i="37"/>
  <c r="U163" i="37"/>
  <c r="U162" i="37"/>
  <c r="U161" i="37"/>
  <c r="U160" i="37"/>
  <c r="U159" i="37"/>
  <c r="U157" i="37"/>
  <c r="U156" i="37"/>
  <c r="U155" i="37"/>
  <c r="U154" i="37"/>
  <c r="U153" i="37"/>
  <c r="U152" i="37"/>
  <c r="U151" i="37"/>
  <c r="U150" i="37"/>
  <c r="U149" i="37"/>
  <c r="U148" i="37"/>
  <c r="U147" i="37"/>
  <c r="U145" i="37"/>
  <c r="U144" i="37"/>
  <c r="U139" i="37"/>
  <c r="U138" i="37"/>
  <c r="U137" i="37"/>
  <c r="U136" i="37"/>
  <c r="U135" i="37"/>
  <c r="U134" i="37"/>
  <c r="U133" i="37"/>
  <c r="U132" i="37"/>
  <c r="U131" i="37"/>
  <c r="U129" i="37"/>
  <c r="U126" i="37"/>
  <c r="U123" i="37"/>
  <c r="U122" i="37"/>
  <c r="U121" i="37"/>
  <c r="U118" i="37"/>
  <c r="U117" i="37"/>
  <c r="U116" i="37"/>
  <c r="U115" i="37"/>
  <c r="U114" i="37"/>
  <c r="U113" i="37"/>
  <c r="U112" i="37"/>
  <c r="U111" i="37"/>
  <c r="U110" i="37"/>
  <c r="U108" i="37"/>
  <c r="U107" i="37"/>
  <c r="U106" i="37"/>
  <c r="U105" i="37"/>
  <c r="U103" i="37"/>
  <c r="U102" i="37"/>
  <c r="U101" i="37"/>
  <c r="U100" i="37"/>
  <c r="U99" i="37"/>
  <c r="U98" i="37"/>
  <c r="U97" i="37"/>
  <c r="U95" i="37"/>
  <c r="U94" i="37"/>
  <c r="U93" i="37"/>
  <c r="U92" i="37"/>
  <c r="U91" i="37"/>
  <c r="Q90" i="37"/>
  <c r="P90" i="37"/>
  <c r="O90" i="37"/>
  <c r="X90" i="37" s="1"/>
  <c r="N90" i="37"/>
  <c r="W90" i="37" s="1"/>
  <c r="M90" i="37"/>
  <c r="L90" i="37"/>
  <c r="U90" i="37" s="1"/>
  <c r="K90" i="37"/>
  <c r="J90" i="37"/>
  <c r="I90" i="37"/>
  <c r="H90" i="37"/>
  <c r="G90" i="37"/>
  <c r="F90" i="37"/>
  <c r="E90" i="37"/>
  <c r="D90" i="37"/>
  <c r="C90" i="37"/>
  <c r="B90" i="37"/>
  <c r="Q89" i="37"/>
  <c r="P89" i="37"/>
  <c r="O89" i="37"/>
  <c r="X89" i="37" s="1"/>
  <c r="AF89" i="37" s="1"/>
  <c r="N89" i="37"/>
  <c r="W89" i="37" s="1"/>
  <c r="M89" i="37"/>
  <c r="L89" i="37"/>
  <c r="U89" i="37" s="1"/>
  <c r="K89" i="37"/>
  <c r="J89" i="37"/>
  <c r="I89" i="37"/>
  <c r="H89" i="37"/>
  <c r="G89" i="37"/>
  <c r="F89" i="37"/>
  <c r="E89" i="37"/>
  <c r="D89" i="37"/>
  <c r="C89" i="37"/>
  <c r="B89" i="37"/>
  <c r="Q88" i="37"/>
  <c r="Z88" i="37" s="1"/>
  <c r="P88" i="37"/>
  <c r="O88" i="37"/>
  <c r="X88" i="37" s="1"/>
  <c r="N88" i="37"/>
  <c r="W88" i="37" s="1"/>
  <c r="M88" i="37"/>
  <c r="L88" i="37"/>
  <c r="K88" i="37"/>
  <c r="J88" i="37"/>
  <c r="I88" i="37"/>
  <c r="H88" i="37"/>
  <c r="G88" i="37"/>
  <c r="F88" i="37"/>
  <c r="E88" i="37"/>
  <c r="D88" i="37"/>
  <c r="C88" i="37"/>
  <c r="B88" i="37"/>
  <c r="Q87" i="37"/>
  <c r="P87" i="37"/>
  <c r="O87" i="37"/>
  <c r="X87" i="37" s="1"/>
  <c r="N87" i="37"/>
  <c r="W87" i="37" s="1"/>
  <c r="M87" i="37"/>
  <c r="L87" i="37"/>
  <c r="K87" i="37"/>
  <c r="J87" i="37"/>
  <c r="I87" i="37"/>
  <c r="H87" i="37"/>
  <c r="G87" i="37"/>
  <c r="F87" i="37"/>
  <c r="E87" i="37"/>
  <c r="D87" i="37"/>
  <c r="C87" i="37"/>
  <c r="B87" i="37"/>
  <c r="Q86" i="37"/>
  <c r="P86" i="37"/>
  <c r="O86" i="37"/>
  <c r="X86" i="37" s="1"/>
  <c r="AG86" i="37" s="1"/>
  <c r="N86" i="37"/>
  <c r="W86" i="37" s="1"/>
  <c r="M86" i="37"/>
  <c r="L86" i="37"/>
  <c r="U86" i="37" s="1"/>
  <c r="K86" i="37"/>
  <c r="J86" i="37"/>
  <c r="I86" i="37"/>
  <c r="H86" i="37"/>
  <c r="G86" i="37"/>
  <c r="F86" i="37"/>
  <c r="E86" i="37"/>
  <c r="D86" i="37"/>
  <c r="C86" i="37"/>
  <c r="B86" i="37"/>
  <c r="Q85" i="37"/>
  <c r="P85" i="37"/>
  <c r="O85" i="37"/>
  <c r="X85" i="37" s="1"/>
  <c r="AF85" i="37" s="1"/>
  <c r="N85" i="37"/>
  <c r="W85" i="37" s="1"/>
  <c r="M85" i="37"/>
  <c r="L85" i="37"/>
  <c r="U85" i="37" s="1"/>
  <c r="K85" i="37"/>
  <c r="J85" i="37"/>
  <c r="I85" i="37"/>
  <c r="H85" i="37"/>
  <c r="G85" i="37"/>
  <c r="F85" i="37"/>
  <c r="E85" i="37"/>
  <c r="D85" i="37"/>
  <c r="C85" i="37"/>
  <c r="B85" i="37"/>
  <c r="Q84" i="37"/>
  <c r="S84" i="37" s="1"/>
  <c r="P84" i="37"/>
  <c r="O84" i="37"/>
  <c r="X84" i="37" s="1"/>
  <c r="N84" i="37"/>
  <c r="W84" i="37" s="1"/>
  <c r="M84" i="37"/>
  <c r="L84" i="37"/>
  <c r="U84" i="37" s="1"/>
  <c r="K84" i="37"/>
  <c r="J84" i="37"/>
  <c r="I84" i="37"/>
  <c r="H84" i="37"/>
  <c r="G84" i="37"/>
  <c r="F84" i="37"/>
  <c r="E84" i="37"/>
  <c r="D84" i="37"/>
  <c r="C84" i="37"/>
  <c r="B84" i="37"/>
  <c r="Q83" i="37"/>
  <c r="P83" i="37"/>
  <c r="O83" i="37"/>
  <c r="X83" i="37" s="1"/>
  <c r="N83" i="37"/>
  <c r="W83" i="37" s="1"/>
  <c r="M83" i="37"/>
  <c r="L83" i="37"/>
  <c r="U83" i="37" s="1"/>
  <c r="K83" i="37"/>
  <c r="J83" i="37"/>
  <c r="I83" i="37"/>
  <c r="H83" i="37"/>
  <c r="G83" i="37"/>
  <c r="F83" i="37"/>
  <c r="E83" i="37"/>
  <c r="D83" i="37"/>
  <c r="C83" i="37"/>
  <c r="B83" i="37"/>
  <c r="Q82" i="37"/>
  <c r="P82" i="37"/>
  <c r="O82" i="37"/>
  <c r="X82" i="37" s="1"/>
  <c r="AF82" i="37" s="1"/>
  <c r="N82" i="37"/>
  <c r="W82" i="37" s="1"/>
  <c r="M82" i="37"/>
  <c r="L82" i="37"/>
  <c r="U82" i="37" s="1"/>
  <c r="K82" i="37"/>
  <c r="J82" i="37"/>
  <c r="I82" i="37"/>
  <c r="H82" i="37"/>
  <c r="G82" i="37"/>
  <c r="F82" i="37"/>
  <c r="E82" i="37"/>
  <c r="D82" i="37"/>
  <c r="C82" i="37"/>
  <c r="B82" i="37"/>
  <c r="Q81" i="37"/>
  <c r="P81" i="37"/>
  <c r="O81" i="37"/>
  <c r="X81" i="37" s="1"/>
  <c r="AF81" i="37" s="1"/>
  <c r="N81" i="37"/>
  <c r="W81" i="37" s="1"/>
  <c r="M81" i="37"/>
  <c r="L81" i="37"/>
  <c r="U81" i="37" s="1"/>
  <c r="K81" i="37"/>
  <c r="J81" i="37"/>
  <c r="I81" i="37"/>
  <c r="H81" i="37"/>
  <c r="G81" i="37"/>
  <c r="F81" i="37"/>
  <c r="E81" i="37"/>
  <c r="D81" i="37"/>
  <c r="C81" i="37"/>
  <c r="B81" i="37"/>
  <c r="Q80" i="37"/>
  <c r="Z80" i="37" s="1"/>
  <c r="P80" i="37"/>
  <c r="O80" i="37"/>
  <c r="X80" i="37" s="1"/>
  <c r="N80" i="37"/>
  <c r="W80" i="37" s="1"/>
  <c r="M80" i="37"/>
  <c r="L80" i="37"/>
  <c r="K80" i="37"/>
  <c r="J80" i="37"/>
  <c r="I80" i="37"/>
  <c r="H80" i="37"/>
  <c r="G80" i="37"/>
  <c r="F80" i="37"/>
  <c r="E80" i="37"/>
  <c r="D80" i="37"/>
  <c r="C80" i="37"/>
  <c r="B80" i="37"/>
  <c r="Q79" i="37"/>
  <c r="P79" i="37"/>
  <c r="O79" i="37"/>
  <c r="X79" i="37" s="1"/>
  <c r="N79" i="37"/>
  <c r="W79" i="37" s="1"/>
  <c r="M79" i="37"/>
  <c r="L79" i="37"/>
  <c r="U79" i="37" s="1"/>
  <c r="K79" i="37"/>
  <c r="J79" i="37"/>
  <c r="I79" i="37"/>
  <c r="H79" i="37"/>
  <c r="G79" i="37"/>
  <c r="F79" i="37"/>
  <c r="E79" i="37"/>
  <c r="D79" i="37"/>
  <c r="C79" i="37"/>
  <c r="B79" i="37"/>
  <c r="Q78" i="37"/>
  <c r="P78" i="37"/>
  <c r="O78" i="37"/>
  <c r="X78" i="37" s="1"/>
  <c r="AF78" i="37" s="1"/>
  <c r="N78" i="37"/>
  <c r="W78" i="37" s="1"/>
  <c r="M78" i="37"/>
  <c r="V78" i="37" s="1"/>
  <c r="L78" i="37"/>
  <c r="U78" i="37" s="1"/>
  <c r="K78" i="37"/>
  <c r="J78" i="37"/>
  <c r="I78" i="37"/>
  <c r="H78" i="37"/>
  <c r="G78" i="37"/>
  <c r="F78" i="37"/>
  <c r="E78" i="37"/>
  <c r="D78" i="37"/>
  <c r="C78" i="37"/>
  <c r="B78" i="37"/>
  <c r="Q77" i="37"/>
  <c r="Z77" i="37" s="1"/>
  <c r="P77" i="37"/>
  <c r="O77" i="37"/>
  <c r="X77" i="37" s="1"/>
  <c r="AF77" i="37" s="1"/>
  <c r="N77" i="37"/>
  <c r="W77" i="37" s="1"/>
  <c r="M77" i="37"/>
  <c r="V77" i="37" s="1"/>
  <c r="L77" i="37"/>
  <c r="U77" i="37" s="1"/>
  <c r="K77" i="37"/>
  <c r="J77" i="37"/>
  <c r="I77" i="37"/>
  <c r="H77" i="37"/>
  <c r="G77" i="37"/>
  <c r="F77" i="37"/>
  <c r="E77" i="37"/>
  <c r="D77" i="37"/>
  <c r="C77" i="37"/>
  <c r="B77" i="37"/>
  <c r="Q76" i="37"/>
  <c r="Z76" i="37" s="1"/>
  <c r="P76" i="37"/>
  <c r="O76" i="37"/>
  <c r="X76" i="37" s="1"/>
  <c r="AB76" i="37" s="1"/>
  <c r="N76" i="37"/>
  <c r="W76" i="37" s="1"/>
  <c r="M76" i="37"/>
  <c r="L76" i="37"/>
  <c r="K76" i="37"/>
  <c r="J76" i="37"/>
  <c r="I76" i="37"/>
  <c r="H76" i="37"/>
  <c r="G76" i="37"/>
  <c r="F76" i="37"/>
  <c r="E76" i="37"/>
  <c r="D76" i="37"/>
  <c r="C76" i="37"/>
  <c r="B76" i="37"/>
  <c r="Q75" i="37"/>
  <c r="P75" i="37"/>
  <c r="O75" i="37"/>
  <c r="X75" i="37" s="1"/>
  <c r="AG75" i="37" s="1"/>
  <c r="N75" i="37"/>
  <c r="W75" i="37" s="1"/>
  <c r="M75" i="37"/>
  <c r="L75" i="37"/>
  <c r="K75" i="37"/>
  <c r="J75" i="37"/>
  <c r="I75" i="37"/>
  <c r="H75" i="37"/>
  <c r="G75" i="37"/>
  <c r="F75" i="37"/>
  <c r="E75" i="37"/>
  <c r="D75" i="37"/>
  <c r="C75" i="37"/>
  <c r="B75" i="37"/>
  <c r="Q74" i="37"/>
  <c r="P74" i="37"/>
  <c r="O74" i="37"/>
  <c r="X74" i="37" s="1"/>
  <c r="N74" i="37"/>
  <c r="W74" i="37" s="1"/>
  <c r="M74" i="37"/>
  <c r="V74" i="37" s="1"/>
  <c r="L74" i="37"/>
  <c r="U74" i="37" s="1"/>
  <c r="K74" i="37"/>
  <c r="J74" i="37"/>
  <c r="I74" i="37"/>
  <c r="H74" i="37"/>
  <c r="G74" i="37"/>
  <c r="F74" i="37"/>
  <c r="E74" i="37"/>
  <c r="D74" i="37"/>
  <c r="C74" i="37"/>
  <c r="B74" i="37"/>
  <c r="Q73" i="37"/>
  <c r="P73" i="37"/>
  <c r="O73" i="37"/>
  <c r="X73" i="37" s="1"/>
  <c r="AB73" i="37" s="1"/>
  <c r="N73" i="37"/>
  <c r="W73" i="37" s="1"/>
  <c r="M73" i="37"/>
  <c r="L73" i="37"/>
  <c r="U73" i="37" s="1"/>
  <c r="K73" i="37"/>
  <c r="J73" i="37"/>
  <c r="I73" i="37"/>
  <c r="H73" i="37"/>
  <c r="G73" i="37"/>
  <c r="F73" i="37"/>
  <c r="E73" i="37"/>
  <c r="D73" i="37"/>
  <c r="C73" i="37"/>
  <c r="B73" i="37"/>
  <c r="Q72" i="37"/>
  <c r="Z72" i="37" s="1"/>
  <c r="P72" i="37"/>
  <c r="O72" i="37"/>
  <c r="X72" i="37" s="1"/>
  <c r="N72" i="37"/>
  <c r="W72" i="37" s="1"/>
  <c r="M72" i="37"/>
  <c r="V72" i="37" s="1"/>
  <c r="L72" i="37"/>
  <c r="U72" i="37" s="1"/>
  <c r="K72" i="37"/>
  <c r="J72" i="37"/>
  <c r="I72" i="37"/>
  <c r="H72" i="37"/>
  <c r="G72" i="37"/>
  <c r="F72" i="37"/>
  <c r="E72" i="37"/>
  <c r="D72" i="37"/>
  <c r="C72" i="37"/>
  <c r="B72" i="37"/>
  <c r="Q71" i="37"/>
  <c r="Z71" i="37" s="1"/>
  <c r="P71" i="37"/>
  <c r="Y71" i="37" s="1"/>
  <c r="O71" i="37"/>
  <c r="X71" i="37" s="1"/>
  <c r="N71" i="37"/>
  <c r="W71" i="37" s="1"/>
  <c r="M71" i="37"/>
  <c r="L71" i="37"/>
  <c r="U71" i="37" s="1"/>
  <c r="K71" i="37"/>
  <c r="J71" i="37"/>
  <c r="I71" i="37"/>
  <c r="H71" i="37"/>
  <c r="G71" i="37"/>
  <c r="F71" i="37"/>
  <c r="E71" i="37"/>
  <c r="D71" i="37"/>
  <c r="C71" i="37"/>
  <c r="B71" i="37"/>
  <c r="Q70" i="37"/>
  <c r="Z70" i="37" s="1"/>
  <c r="P70" i="37"/>
  <c r="O70" i="37"/>
  <c r="X70" i="37" s="1"/>
  <c r="AI70" i="37" s="1"/>
  <c r="N70" i="37"/>
  <c r="W70" i="37" s="1"/>
  <c r="M70" i="37"/>
  <c r="V70" i="37" s="1"/>
  <c r="L70" i="37"/>
  <c r="U70" i="37" s="1"/>
  <c r="K70" i="37"/>
  <c r="J70" i="37"/>
  <c r="I70" i="37"/>
  <c r="H70" i="37"/>
  <c r="G70" i="37"/>
  <c r="F70" i="37"/>
  <c r="E70" i="37"/>
  <c r="D70" i="37"/>
  <c r="C70" i="37"/>
  <c r="B70" i="37"/>
  <c r="Q69" i="37"/>
  <c r="Z69" i="37" s="1"/>
  <c r="P69" i="37"/>
  <c r="O69" i="37"/>
  <c r="X69" i="37" s="1"/>
  <c r="N69" i="37"/>
  <c r="W69" i="37" s="1"/>
  <c r="M69" i="37"/>
  <c r="V69" i="37" s="1"/>
  <c r="L69" i="37"/>
  <c r="U69" i="37" s="1"/>
  <c r="K69" i="37"/>
  <c r="J69" i="37"/>
  <c r="I69" i="37"/>
  <c r="H69" i="37"/>
  <c r="G69" i="37"/>
  <c r="F69" i="37"/>
  <c r="E69" i="37"/>
  <c r="D69" i="37"/>
  <c r="C69" i="37"/>
  <c r="B69" i="37"/>
  <c r="Q68" i="37"/>
  <c r="P68" i="37"/>
  <c r="O68" i="37"/>
  <c r="N68" i="37"/>
  <c r="W68" i="37" s="1"/>
  <c r="M68" i="37"/>
  <c r="L68" i="37"/>
  <c r="U68" i="37" s="1"/>
  <c r="K68" i="37"/>
  <c r="J68" i="37"/>
  <c r="I68" i="37"/>
  <c r="H68" i="37"/>
  <c r="G68" i="37"/>
  <c r="F68" i="37"/>
  <c r="E68" i="37"/>
  <c r="D68" i="37"/>
  <c r="C68" i="37"/>
  <c r="B68" i="37"/>
  <c r="Q67" i="37"/>
  <c r="Z67" i="37" s="1"/>
  <c r="P67" i="37"/>
  <c r="O67" i="37"/>
  <c r="X67" i="37" s="1"/>
  <c r="N67" i="37"/>
  <c r="W67" i="37" s="1"/>
  <c r="M67" i="37"/>
  <c r="V67" i="37" s="1"/>
  <c r="L67" i="37"/>
  <c r="U67" i="37" s="1"/>
  <c r="K67" i="37"/>
  <c r="J67" i="37"/>
  <c r="I67" i="37"/>
  <c r="H67" i="37"/>
  <c r="G67" i="37"/>
  <c r="F67" i="37"/>
  <c r="E67" i="37"/>
  <c r="D67" i="37"/>
  <c r="C67" i="37"/>
  <c r="B67" i="37"/>
  <c r="Q66" i="37"/>
  <c r="Z66" i="37" s="1"/>
  <c r="P66" i="37"/>
  <c r="O66" i="37"/>
  <c r="X66" i="37" s="1"/>
  <c r="AI66" i="37" s="1"/>
  <c r="N66" i="37"/>
  <c r="W66" i="37" s="1"/>
  <c r="M66" i="37"/>
  <c r="L66" i="37"/>
  <c r="U66" i="37" s="1"/>
  <c r="K66" i="37"/>
  <c r="J66" i="37"/>
  <c r="I66" i="37"/>
  <c r="H66" i="37"/>
  <c r="G66" i="37"/>
  <c r="F66" i="37"/>
  <c r="E66" i="37"/>
  <c r="D66" i="37"/>
  <c r="C66" i="37"/>
  <c r="B66" i="37"/>
  <c r="Q65" i="37"/>
  <c r="Z65" i="37" s="1"/>
  <c r="P65" i="37"/>
  <c r="O65" i="37"/>
  <c r="X65" i="37" s="1"/>
  <c r="AF65" i="37" s="1"/>
  <c r="N65" i="37"/>
  <c r="W65" i="37" s="1"/>
  <c r="M65" i="37"/>
  <c r="L65" i="37"/>
  <c r="U65" i="37" s="1"/>
  <c r="K65" i="37"/>
  <c r="J65" i="37"/>
  <c r="I65" i="37"/>
  <c r="H65" i="37"/>
  <c r="G65" i="37"/>
  <c r="F65" i="37"/>
  <c r="E65" i="37"/>
  <c r="D65" i="37"/>
  <c r="C65" i="37"/>
  <c r="B65" i="37"/>
  <c r="Q64" i="37"/>
  <c r="P64" i="37"/>
  <c r="O64" i="37"/>
  <c r="X64" i="37" s="1"/>
  <c r="AG64" i="37" s="1"/>
  <c r="N64" i="37"/>
  <c r="W64" i="37" s="1"/>
  <c r="M64" i="37"/>
  <c r="V64" i="37" s="1"/>
  <c r="L64" i="37"/>
  <c r="U64" i="37" s="1"/>
  <c r="K64" i="37"/>
  <c r="J64" i="37"/>
  <c r="I64" i="37"/>
  <c r="H64" i="37"/>
  <c r="G64" i="37"/>
  <c r="F64" i="37"/>
  <c r="E64" i="37"/>
  <c r="D64" i="37"/>
  <c r="C64" i="37"/>
  <c r="B64" i="37"/>
  <c r="Q63" i="37"/>
  <c r="Z63" i="37" s="1"/>
  <c r="P63" i="37"/>
  <c r="O63" i="37"/>
  <c r="X63" i="37" s="1"/>
  <c r="N63" i="37"/>
  <c r="W63" i="37" s="1"/>
  <c r="M63" i="37"/>
  <c r="L63" i="37"/>
  <c r="U63" i="37" s="1"/>
  <c r="K63" i="37"/>
  <c r="J63" i="37"/>
  <c r="I63" i="37"/>
  <c r="H63" i="37"/>
  <c r="G63" i="37"/>
  <c r="F63" i="37"/>
  <c r="E63" i="37"/>
  <c r="D63" i="37"/>
  <c r="C63" i="37"/>
  <c r="B63" i="37"/>
  <c r="Q62" i="37"/>
  <c r="Z62" i="37" s="1"/>
  <c r="P62" i="37"/>
  <c r="O62" i="37"/>
  <c r="X62" i="37" s="1"/>
  <c r="AF62" i="37" s="1"/>
  <c r="N62" i="37"/>
  <c r="W62" i="37" s="1"/>
  <c r="M62" i="37"/>
  <c r="V62" i="37" s="1"/>
  <c r="L62" i="37"/>
  <c r="U62" i="37" s="1"/>
  <c r="K62" i="37"/>
  <c r="J62" i="37"/>
  <c r="I62" i="37"/>
  <c r="H62" i="37"/>
  <c r="G62" i="37"/>
  <c r="F62" i="37"/>
  <c r="E62" i="37"/>
  <c r="D62" i="37"/>
  <c r="C62" i="37"/>
  <c r="B62" i="37"/>
  <c r="Q61" i="37"/>
  <c r="Z61" i="37" s="1"/>
  <c r="P61" i="37"/>
  <c r="O61" i="37"/>
  <c r="X61" i="37" s="1"/>
  <c r="AI61" i="37" s="1"/>
  <c r="N61" i="37"/>
  <c r="W61" i="37" s="1"/>
  <c r="M61" i="37"/>
  <c r="L61" i="37"/>
  <c r="U61" i="37" s="1"/>
  <c r="K61" i="37"/>
  <c r="J61" i="37"/>
  <c r="I61" i="37"/>
  <c r="H61" i="37"/>
  <c r="G61" i="37"/>
  <c r="F61" i="37"/>
  <c r="E61" i="37"/>
  <c r="D61" i="37"/>
  <c r="C61" i="37"/>
  <c r="B61" i="37"/>
  <c r="Q60" i="37"/>
  <c r="P60" i="37"/>
  <c r="O60" i="37"/>
  <c r="X60" i="37" s="1"/>
  <c r="AG60" i="37" s="1"/>
  <c r="N60" i="37"/>
  <c r="W60" i="37" s="1"/>
  <c r="M60" i="37"/>
  <c r="L60" i="37"/>
  <c r="U60" i="37" s="1"/>
  <c r="K60" i="37"/>
  <c r="J60" i="37"/>
  <c r="I60" i="37"/>
  <c r="H60" i="37"/>
  <c r="G60" i="37"/>
  <c r="F60" i="37"/>
  <c r="E60" i="37"/>
  <c r="D60" i="37"/>
  <c r="C60" i="37"/>
  <c r="B60" i="37"/>
  <c r="Q59" i="37"/>
  <c r="P59" i="37"/>
  <c r="O59" i="37"/>
  <c r="X59" i="37" s="1"/>
  <c r="AF59" i="37" s="1"/>
  <c r="N59" i="37"/>
  <c r="W59" i="37" s="1"/>
  <c r="M59" i="37"/>
  <c r="V59" i="37" s="1"/>
  <c r="L59" i="37"/>
  <c r="U59" i="37" s="1"/>
  <c r="K59" i="37"/>
  <c r="J59" i="37"/>
  <c r="I59" i="37"/>
  <c r="H59" i="37"/>
  <c r="G59" i="37"/>
  <c r="F59" i="37"/>
  <c r="E59" i="37"/>
  <c r="D59" i="37"/>
  <c r="C59" i="37"/>
  <c r="B59" i="37"/>
  <c r="Q58" i="37"/>
  <c r="Z58" i="37" s="1"/>
  <c r="P58" i="37"/>
  <c r="O58" i="37"/>
  <c r="X58" i="37" s="1"/>
  <c r="AI58" i="37" s="1"/>
  <c r="N58" i="37"/>
  <c r="W58" i="37" s="1"/>
  <c r="M58" i="37"/>
  <c r="L58" i="37"/>
  <c r="U58" i="37" s="1"/>
  <c r="K58" i="37"/>
  <c r="J58" i="37"/>
  <c r="I58" i="37"/>
  <c r="H58" i="37"/>
  <c r="G58" i="37"/>
  <c r="F58" i="37"/>
  <c r="E58" i="37"/>
  <c r="D58" i="37"/>
  <c r="C58" i="37"/>
  <c r="B58" i="37"/>
  <c r="Q57" i="37"/>
  <c r="Z57" i="37" s="1"/>
  <c r="P57" i="37"/>
  <c r="O57" i="37"/>
  <c r="X57" i="37" s="1"/>
  <c r="N57" i="37"/>
  <c r="W57" i="37" s="1"/>
  <c r="M57" i="37"/>
  <c r="V57" i="37" s="1"/>
  <c r="L57" i="37"/>
  <c r="U57" i="37" s="1"/>
  <c r="K57" i="37"/>
  <c r="J57" i="37"/>
  <c r="I57" i="37"/>
  <c r="H57" i="37"/>
  <c r="G57" i="37"/>
  <c r="F57" i="37"/>
  <c r="E57" i="37"/>
  <c r="D57" i="37"/>
  <c r="C57" i="37"/>
  <c r="B57" i="37"/>
  <c r="Q56" i="37"/>
  <c r="Z56" i="37" s="1"/>
  <c r="P56" i="37"/>
  <c r="O56" i="37"/>
  <c r="X56" i="37" s="1"/>
  <c r="AG56" i="37" s="1"/>
  <c r="N56" i="37"/>
  <c r="W56" i="37" s="1"/>
  <c r="M56" i="37"/>
  <c r="L56" i="37"/>
  <c r="U56" i="37" s="1"/>
  <c r="K56" i="37"/>
  <c r="J56" i="37"/>
  <c r="I56" i="37"/>
  <c r="H56" i="37"/>
  <c r="G56" i="37"/>
  <c r="F56" i="37"/>
  <c r="E56" i="37"/>
  <c r="D56" i="37"/>
  <c r="C56" i="37"/>
  <c r="B56" i="37"/>
  <c r="Q55" i="37"/>
  <c r="Z55" i="37" s="1"/>
  <c r="P55" i="37"/>
  <c r="O55" i="37"/>
  <c r="X55" i="37" s="1"/>
  <c r="AF55" i="37" s="1"/>
  <c r="N55" i="37"/>
  <c r="W55" i="37" s="1"/>
  <c r="M55" i="37"/>
  <c r="V55" i="37" s="1"/>
  <c r="L55" i="37"/>
  <c r="U55" i="37" s="1"/>
  <c r="K55" i="37"/>
  <c r="J55" i="37"/>
  <c r="I55" i="37"/>
  <c r="H55" i="37"/>
  <c r="G55" i="37"/>
  <c r="F55" i="37"/>
  <c r="E55" i="37"/>
  <c r="D55" i="37"/>
  <c r="C55" i="37"/>
  <c r="B55" i="37"/>
  <c r="Q54" i="37"/>
  <c r="Z54" i="37" s="1"/>
  <c r="P54" i="37"/>
  <c r="O54" i="37"/>
  <c r="X54" i="37" s="1"/>
  <c r="N54" i="37"/>
  <c r="W54" i="37" s="1"/>
  <c r="M54" i="37"/>
  <c r="V54" i="37" s="1"/>
  <c r="L54" i="37"/>
  <c r="U54" i="37" s="1"/>
  <c r="K54" i="37"/>
  <c r="J54" i="37"/>
  <c r="I54" i="37"/>
  <c r="H54" i="37"/>
  <c r="G54" i="37"/>
  <c r="F54" i="37"/>
  <c r="E54" i="37"/>
  <c r="D54" i="37"/>
  <c r="C54" i="37"/>
  <c r="B54" i="37"/>
  <c r="Q53" i="37"/>
  <c r="S53" i="37" s="1"/>
  <c r="P53" i="37"/>
  <c r="O53" i="37"/>
  <c r="N53" i="37"/>
  <c r="M53" i="37"/>
  <c r="L53" i="37"/>
  <c r="K53" i="37"/>
  <c r="J53" i="37"/>
  <c r="I53" i="37"/>
  <c r="H53" i="37"/>
  <c r="G53" i="37"/>
  <c r="F53" i="37"/>
  <c r="E53" i="37"/>
  <c r="D53" i="37"/>
  <c r="C53" i="37"/>
  <c r="B53" i="37"/>
  <c r="Q52" i="37"/>
  <c r="Z52" i="37" s="1"/>
  <c r="P52" i="37"/>
  <c r="O52" i="37"/>
  <c r="X52" i="37" s="1"/>
  <c r="AG52" i="37" s="1"/>
  <c r="N52" i="37"/>
  <c r="W52" i="37" s="1"/>
  <c r="M52" i="37"/>
  <c r="V52" i="37" s="1"/>
  <c r="L52" i="37"/>
  <c r="U52" i="37" s="1"/>
  <c r="K52" i="37"/>
  <c r="J52" i="37"/>
  <c r="I52" i="37"/>
  <c r="H52" i="37"/>
  <c r="G52" i="37"/>
  <c r="F52" i="37"/>
  <c r="E52" i="37"/>
  <c r="D52" i="37"/>
  <c r="C52" i="37"/>
  <c r="B52" i="37"/>
  <c r="Q51" i="37"/>
  <c r="Z51" i="37" s="1"/>
  <c r="P51" i="37"/>
  <c r="O51" i="37"/>
  <c r="X51" i="37" s="1"/>
  <c r="N51" i="37"/>
  <c r="W51" i="37" s="1"/>
  <c r="M51" i="37"/>
  <c r="V51" i="37" s="1"/>
  <c r="L51" i="37"/>
  <c r="U51" i="37" s="1"/>
  <c r="K51" i="37"/>
  <c r="J51" i="37"/>
  <c r="I51" i="37"/>
  <c r="H51" i="37"/>
  <c r="G51" i="37"/>
  <c r="F51" i="37"/>
  <c r="E51" i="37"/>
  <c r="D51" i="37"/>
  <c r="C51" i="37"/>
  <c r="B51" i="37"/>
  <c r="Q50" i="37"/>
  <c r="Z50" i="37" s="1"/>
  <c r="P50" i="37"/>
  <c r="O50" i="37"/>
  <c r="X50" i="37" s="1"/>
  <c r="AI50" i="37" s="1"/>
  <c r="N50" i="37"/>
  <c r="W50" i="37" s="1"/>
  <c r="M50" i="37"/>
  <c r="V50" i="37" s="1"/>
  <c r="L50" i="37"/>
  <c r="U50" i="37" s="1"/>
  <c r="K50" i="37"/>
  <c r="J50" i="37"/>
  <c r="I50" i="37"/>
  <c r="H50" i="37"/>
  <c r="G50" i="37"/>
  <c r="F50" i="37"/>
  <c r="E50" i="37"/>
  <c r="D50" i="37"/>
  <c r="C50" i="37"/>
  <c r="B50" i="37"/>
  <c r="Q49" i="37"/>
  <c r="Z49" i="37" s="1"/>
  <c r="P49" i="37"/>
  <c r="O49" i="37"/>
  <c r="X49" i="37" s="1"/>
  <c r="AI49" i="37" s="1"/>
  <c r="N49" i="37"/>
  <c r="W49" i="37" s="1"/>
  <c r="M49" i="37"/>
  <c r="V49" i="37" s="1"/>
  <c r="L49" i="37"/>
  <c r="U49" i="37" s="1"/>
  <c r="K49" i="37"/>
  <c r="J49" i="37"/>
  <c r="I49" i="37"/>
  <c r="H49" i="37"/>
  <c r="G49" i="37"/>
  <c r="F49" i="37"/>
  <c r="E49" i="37"/>
  <c r="D49" i="37"/>
  <c r="C49" i="37"/>
  <c r="B49" i="37"/>
  <c r="Q48" i="37"/>
  <c r="Z48" i="37" s="1"/>
  <c r="P48" i="37"/>
  <c r="Y48" i="37" s="1"/>
  <c r="O48" i="37"/>
  <c r="X48" i="37" s="1"/>
  <c r="N48" i="37"/>
  <c r="W48" i="37" s="1"/>
  <c r="M48" i="37"/>
  <c r="V48" i="37" s="1"/>
  <c r="L48" i="37"/>
  <c r="U48" i="37" s="1"/>
  <c r="K48" i="37"/>
  <c r="J48" i="37"/>
  <c r="I48" i="37"/>
  <c r="H48" i="37"/>
  <c r="G48" i="37"/>
  <c r="F48" i="37"/>
  <c r="E48" i="37"/>
  <c r="D48" i="37"/>
  <c r="C48" i="37"/>
  <c r="B48" i="37"/>
  <c r="Q47" i="37"/>
  <c r="Z47" i="37" s="1"/>
  <c r="P47" i="37"/>
  <c r="O47" i="37"/>
  <c r="X47" i="37" s="1"/>
  <c r="AG47" i="37" s="1"/>
  <c r="N47" i="37"/>
  <c r="W47" i="37" s="1"/>
  <c r="M47" i="37"/>
  <c r="V47" i="37" s="1"/>
  <c r="L47" i="37"/>
  <c r="U47" i="37" s="1"/>
  <c r="K47" i="37"/>
  <c r="J47" i="37"/>
  <c r="I47" i="37"/>
  <c r="H47" i="37"/>
  <c r="G47" i="37"/>
  <c r="F47" i="37"/>
  <c r="E47" i="37"/>
  <c r="D47" i="37"/>
  <c r="C47" i="37"/>
  <c r="B47" i="37"/>
  <c r="Q46" i="37"/>
  <c r="Z46" i="37" s="1"/>
  <c r="P46" i="37"/>
  <c r="O46" i="37"/>
  <c r="X46" i="37" s="1"/>
  <c r="AI46" i="37" s="1"/>
  <c r="N46" i="37"/>
  <c r="W46" i="37" s="1"/>
  <c r="M46" i="37"/>
  <c r="V46" i="37" s="1"/>
  <c r="L46" i="37"/>
  <c r="U46" i="37" s="1"/>
  <c r="K46" i="37"/>
  <c r="J46" i="37"/>
  <c r="I46" i="37"/>
  <c r="H46" i="37"/>
  <c r="G46" i="37"/>
  <c r="F46" i="37"/>
  <c r="E46" i="37"/>
  <c r="D46" i="37"/>
  <c r="C46" i="37"/>
  <c r="B46" i="37"/>
  <c r="Q45" i="37"/>
  <c r="Z45" i="37" s="1"/>
  <c r="P45" i="37"/>
  <c r="O45" i="37"/>
  <c r="X45" i="37" s="1"/>
  <c r="N45" i="37"/>
  <c r="W45" i="37" s="1"/>
  <c r="M45" i="37"/>
  <c r="V45" i="37" s="1"/>
  <c r="L45" i="37"/>
  <c r="U45" i="37" s="1"/>
  <c r="K45" i="37"/>
  <c r="J45" i="37"/>
  <c r="I45" i="37"/>
  <c r="H45" i="37"/>
  <c r="G45" i="37"/>
  <c r="F45" i="37"/>
  <c r="E45" i="37"/>
  <c r="D45" i="37"/>
  <c r="C45" i="37"/>
  <c r="B45" i="37"/>
  <c r="Q44" i="37"/>
  <c r="S44" i="37" s="1"/>
  <c r="P44" i="37"/>
  <c r="O44" i="37"/>
  <c r="X44" i="37" s="1"/>
  <c r="AB44" i="37" s="1"/>
  <c r="N44" i="37"/>
  <c r="W44" i="37" s="1"/>
  <c r="M44" i="37"/>
  <c r="V44" i="37" s="1"/>
  <c r="L44" i="37"/>
  <c r="U44" i="37" s="1"/>
  <c r="K44" i="37"/>
  <c r="J44" i="37"/>
  <c r="I44" i="37"/>
  <c r="H44" i="37"/>
  <c r="G44" i="37"/>
  <c r="F44" i="37"/>
  <c r="E44" i="37"/>
  <c r="D44" i="37"/>
  <c r="C44" i="37"/>
  <c r="B44" i="37"/>
  <c r="Q43" i="37"/>
  <c r="P43" i="37"/>
  <c r="O43" i="37"/>
  <c r="X43" i="37" s="1"/>
  <c r="AB43" i="37" s="1"/>
  <c r="N43" i="37"/>
  <c r="W43" i="37" s="1"/>
  <c r="M43" i="37"/>
  <c r="V43" i="37" s="1"/>
  <c r="L43" i="37"/>
  <c r="U43" i="37" s="1"/>
  <c r="K43" i="37"/>
  <c r="J43" i="37"/>
  <c r="I43" i="37"/>
  <c r="H43" i="37"/>
  <c r="G43" i="37"/>
  <c r="F43" i="37"/>
  <c r="E43" i="37"/>
  <c r="D43" i="37"/>
  <c r="C43" i="37"/>
  <c r="B43" i="37"/>
  <c r="Q42" i="37"/>
  <c r="P42" i="37"/>
  <c r="O42" i="37"/>
  <c r="X42" i="37" s="1"/>
  <c r="AF42" i="37" s="1"/>
  <c r="N42" i="37"/>
  <c r="W42" i="37" s="1"/>
  <c r="M42" i="37"/>
  <c r="V42" i="37" s="1"/>
  <c r="L42" i="37"/>
  <c r="U42" i="37" s="1"/>
  <c r="K42" i="37"/>
  <c r="J42" i="37"/>
  <c r="I42" i="37"/>
  <c r="H42" i="37"/>
  <c r="G42" i="37"/>
  <c r="F42" i="37"/>
  <c r="E42" i="37"/>
  <c r="D42" i="37"/>
  <c r="C42" i="37"/>
  <c r="B42" i="37"/>
  <c r="Q41" i="37"/>
  <c r="Z41" i="37" s="1"/>
  <c r="P41" i="37"/>
  <c r="O41" i="37"/>
  <c r="X41" i="37" s="1"/>
  <c r="N41" i="37"/>
  <c r="W41" i="37" s="1"/>
  <c r="M41" i="37"/>
  <c r="V41" i="37" s="1"/>
  <c r="L41" i="37"/>
  <c r="U41" i="37" s="1"/>
  <c r="K41" i="37"/>
  <c r="J41" i="37"/>
  <c r="I41" i="37"/>
  <c r="H41" i="37"/>
  <c r="G41" i="37"/>
  <c r="F41" i="37"/>
  <c r="E41" i="37"/>
  <c r="D41" i="37"/>
  <c r="C41" i="37"/>
  <c r="B41" i="37"/>
  <c r="Q40" i="37"/>
  <c r="Z40" i="37" s="1"/>
  <c r="P40" i="37"/>
  <c r="O40" i="37"/>
  <c r="X40" i="37" s="1"/>
  <c r="N40" i="37"/>
  <c r="W40" i="37" s="1"/>
  <c r="M40" i="37"/>
  <c r="V40" i="37" s="1"/>
  <c r="L40" i="37"/>
  <c r="U40" i="37" s="1"/>
  <c r="K40" i="37"/>
  <c r="J40" i="37"/>
  <c r="I40" i="37"/>
  <c r="H40" i="37"/>
  <c r="G40" i="37"/>
  <c r="F40" i="37"/>
  <c r="E40" i="37"/>
  <c r="D40" i="37"/>
  <c r="C40" i="37"/>
  <c r="B40" i="37"/>
  <c r="Q39" i="37"/>
  <c r="P39" i="37"/>
  <c r="O39" i="37"/>
  <c r="X39" i="37" s="1"/>
  <c r="N39" i="37"/>
  <c r="W39" i="37" s="1"/>
  <c r="M39" i="37"/>
  <c r="L39" i="37"/>
  <c r="U39" i="37" s="1"/>
  <c r="K39" i="37"/>
  <c r="J39" i="37"/>
  <c r="I39" i="37"/>
  <c r="H39" i="37"/>
  <c r="G39" i="37"/>
  <c r="F39" i="37"/>
  <c r="E39" i="37"/>
  <c r="D39" i="37"/>
  <c r="C39" i="37"/>
  <c r="B39" i="37"/>
  <c r="Q38" i="37"/>
  <c r="P38" i="37"/>
  <c r="O38" i="37"/>
  <c r="X38" i="37" s="1"/>
  <c r="AG38" i="37" s="1"/>
  <c r="N38" i="37"/>
  <c r="W38" i="37" s="1"/>
  <c r="M38" i="37"/>
  <c r="V38" i="37" s="1"/>
  <c r="L38" i="37"/>
  <c r="U38" i="37" s="1"/>
  <c r="K38" i="37"/>
  <c r="J38" i="37"/>
  <c r="I38" i="37"/>
  <c r="H38" i="37"/>
  <c r="G38" i="37"/>
  <c r="F38" i="37"/>
  <c r="E38" i="37"/>
  <c r="D38" i="37"/>
  <c r="C38" i="37"/>
  <c r="B38" i="37"/>
  <c r="Q37" i="37"/>
  <c r="P37" i="37"/>
  <c r="O37" i="37"/>
  <c r="X37" i="37" s="1"/>
  <c r="AF37" i="37" s="1"/>
  <c r="N37" i="37"/>
  <c r="W37" i="37" s="1"/>
  <c r="M37" i="37"/>
  <c r="V37" i="37" s="1"/>
  <c r="L37" i="37"/>
  <c r="U37" i="37" s="1"/>
  <c r="K37" i="37"/>
  <c r="J37" i="37"/>
  <c r="I37" i="37"/>
  <c r="H37" i="37"/>
  <c r="G37" i="37"/>
  <c r="F37" i="37"/>
  <c r="E37" i="37"/>
  <c r="D37" i="37"/>
  <c r="C37" i="37"/>
  <c r="B37" i="37"/>
  <c r="Q36" i="37"/>
  <c r="S36" i="37" s="1"/>
  <c r="P36" i="37"/>
  <c r="O36" i="37"/>
  <c r="X36" i="37" s="1"/>
  <c r="N36" i="37"/>
  <c r="W36" i="37" s="1"/>
  <c r="M36" i="37"/>
  <c r="V36" i="37" s="1"/>
  <c r="L36" i="37"/>
  <c r="U36" i="37" s="1"/>
  <c r="K36" i="37"/>
  <c r="J36" i="37"/>
  <c r="I36" i="37"/>
  <c r="H36" i="37"/>
  <c r="G36" i="37"/>
  <c r="F36" i="37"/>
  <c r="E36" i="37"/>
  <c r="D36" i="37"/>
  <c r="C36" i="37"/>
  <c r="B36" i="37"/>
  <c r="Q35" i="37"/>
  <c r="P35" i="37"/>
  <c r="O35" i="37"/>
  <c r="X35" i="37" s="1"/>
  <c r="AG35" i="37" s="1"/>
  <c r="N35" i="37"/>
  <c r="W35" i="37" s="1"/>
  <c r="M35" i="37"/>
  <c r="V35" i="37" s="1"/>
  <c r="L35" i="37"/>
  <c r="U35" i="37" s="1"/>
  <c r="K35" i="37"/>
  <c r="J35" i="37"/>
  <c r="I35" i="37"/>
  <c r="H35" i="37"/>
  <c r="G35" i="37"/>
  <c r="F35" i="37"/>
  <c r="E35" i="37"/>
  <c r="D35" i="37"/>
  <c r="C35" i="37"/>
  <c r="B35" i="37"/>
  <c r="Q34" i="37"/>
  <c r="P34" i="37"/>
  <c r="O34" i="37"/>
  <c r="X34" i="37" s="1"/>
  <c r="AI34" i="37" s="1"/>
  <c r="N34" i="37"/>
  <c r="W34" i="37" s="1"/>
  <c r="M34" i="37"/>
  <c r="V34" i="37" s="1"/>
  <c r="L34" i="37"/>
  <c r="K34" i="37"/>
  <c r="J34" i="37"/>
  <c r="I34" i="37"/>
  <c r="H34" i="37"/>
  <c r="G34" i="37"/>
  <c r="F34" i="37"/>
  <c r="E34" i="37"/>
  <c r="D34" i="37"/>
  <c r="C34" i="37"/>
  <c r="B34" i="37"/>
  <c r="Q33" i="37"/>
  <c r="P33" i="37"/>
  <c r="O33" i="37"/>
  <c r="X33" i="37" s="1"/>
  <c r="AI33" i="37" s="1"/>
  <c r="N33" i="37"/>
  <c r="W33" i="37" s="1"/>
  <c r="M33" i="37"/>
  <c r="L33" i="37"/>
  <c r="U33" i="37" s="1"/>
  <c r="K33" i="37"/>
  <c r="J33" i="37"/>
  <c r="I33" i="37"/>
  <c r="H33" i="37"/>
  <c r="G33" i="37"/>
  <c r="F33" i="37"/>
  <c r="E33" i="37"/>
  <c r="D33" i="37"/>
  <c r="C33" i="37"/>
  <c r="B33" i="37"/>
  <c r="Q32" i="37"/>
  <c r="Z32" i="37" s="1"/>
  <c r="P32" i="37"/>
  <c r="O32" i="37"/>
  <c r="X32" i="37" s="1"/>
  <c r="AI32" i="37" s="1"/>
  <c r="N32" i="37"/>
  <c r="W32" i="37" s="1"/>
  <c r="M32" i="37"/>
  <c r="V32" i="37" s="1"/>
  <c r="L32" i="37"/>
  <c r="U32" i="37" s="1"/>
  <c r="K32" i="37"/>
  <c r="J32" i="37"/>
  <c r="I32" i="37"/>
  <c r="H32" i="37"/>
  <c r="G32" i="37"/>
  <c r="F32" i="37"/>
  <c r="E32" i="37"/>
  <c r="D32" i="37"/>
  <c r="C32" i="37"/>
  <c r="B32" i="37"/>
  <c r="Q31" i="37"/>
  <c r="P31" i="37"/>
  <c r="O31" i="37"/>
  <c r="X31" i="37" s="1"/>
  <c r="AG31" i="37" s="1"/>
  <c r="N31" i="37"/>
  <c r="W31" i="37" s="1"/>
  <c r="M31" i="37"/>
  <c r="V31" i="37" s="1"/>
  <c r="L31" i="37"/>
  <c r="U31" i="37" s="1"/>
  <c r="K31" i="37"/>
  <c r="J31" i="37"/>
  <c r="I31" i="37"/>
  <c r="H31" i="37"/>
  <c r="G31" i="37"/>
  <c r="F31" i="37"/>
  <c r="E31" i="37"/>
  <c r="D31" i="37"/>
  <c r="C31" i="37"/>
  <c r="B31" i="37"/>
  <c r="Q30" i="37"/>
  <c r="Z30" i="37" s="1"/>
  <c r="P30" i="37"/>
  <c r="O30" i="37"/>
  <c r="X30" i="37" s="1"/>
  <c r="AB30" i="37" s="1"/>
  <c r="N30" i="37"/>
  <c r="W30" i="37" s="1"/>
  <c r="M30" i="37"/>
  <c r="V30" i="37" s="1"/>
  <c r="L30" i="37"/>
  <c r="U30" i="37" s="1"/>
  <c r="K30" i="37"/>
  <c r="J30" i="37"/>
  <c r="I30" i="37"/>
  <c r="H30" i="37"/>
  <c r="G30" i="37"/>
  <c r="F30" i="37"/>
  <c r="E30" i="37"/>
  <c r="D30" i="37"/>
  <c r="C30" i="37"/>
  <c r="B30" i="37"/>
  <c r="Q29" i="37"/>
  <c r="P29" i="37"/>
  <c r="O29" i="37"/>
  <c r="X29" i="37" s="1"/>
  <c r="AI29" i="37" s="1"/>
  <c r="N29" i="37"/>
  <c r="W29" i="37" s="1"/>
  <c r="M29" i="37"/>
  <c r="V29" i="37" s="1"/>
  <c r="L29" i="37"/>
  <c r="U29" i="37" s="1"/>
  <c r="K29" i="37"/>
  <c r="J29" i="37"/>
  <c r="I29" i="37"/>
  <c r="H29" i="37"/>
  <c r="G29" i="37"/>
  <c r="F29" i="37"/>
  <c r="E29" i="37"/>
  <c r="D29" i="37"/>
  <c r="C29" i="37"/>
  <c r="B29" i="37"/>
  <c r="Q28" i="37"/>
  <c r="Z28" i="37" s="1"/>
  <c r="P28" i="37"/>
  <c r="O28" i="37"/>
  <c r="X28" i="37" s="1"/>
  <c r="AI28" i="37" s="1"/>
  <c r="N28" i="37"/>
  <c r="W28" i="37" s="1"/>
  <c r="M28" i="37"/>
  <c r="L28" i="37"/>
  <c r="U28" i="37" s="1"/>
  <c r="K28" i="37"/>
  <c r="J28" i="37"/>
  <c r="I28" i="37"/>
  <c r="H28" i="37"/>
  <c r="G28" i="37"/>
  <c r="F28" i="37"/>
  <c r="E28" i="37"/>
  <c r="D28" i="37"/>
  <c r="C28" i="37"/>
  <c r="B28" i="37"/>
  <c r="Q27" i="37"/>
  <c r="P27" i="37"/>
  <c r="O27" i="37"/>
  <c r="X27" i="37" s="1"/>
  <c r="N27" i="37"/>
  <c r="W27" i="37" s="1"/>
  <c r="M27" i="37"/>
  <c r="V27" i="37" s="1"/>
  <c r="L27" i="37"/>
  <c r="U27" i="37" s="1"/>
  <c r="K27" i="37"/>
  <c r="J27" i="37"/>
  <c r="I27" i="37"/>
  <c r="H27" i="37"/>
  <c r="G27" i="37"/>
  <c r="F27" i="37"/>
  <c r="E27" i="37"/>
  <c r="D27" i="37"/>
  <c r="C27" i="37"/>
  <c r="B27" i="37"/>
  <c r="Q26" i="37"/>
  <c r="Z26" i="37" s="1"/>
  <c r="P26" i="37"/>
  <c r="O26" i="37"/>
  <c r="X26" i="37" s="1"/>
  <c r="AI26" i="37" s="1"/>
  <c r="N26" i="37"/>
  <c r="W26" i="37" s="1"/>
  <c r="M26" i="37"/>
  <c r="L26" i="37"/>
  <c r="U26" i="37" s="1"/>
  <c r="K26" i="37"/>
  <c r="J26" i="37"/>
  <c r="I26" i="37"/>
  <c r="H26" i="37"/>
  <c r="G26" i="37"/>
  <c r="F26" i="37"/>
  <c r="E26" i="37"/>
  <c r="D26" i="37"/>
  <c r="C26" i="37"/>
  <c r="B26" i="37"/>
  <c r="Q25" i="37"/>
  <c r="P25" i="37"/>
  <c r="O25" i="37"/>
  <c r="X25" i="37" s="1"/>
  <c r="AI25" i="37" s="1"/>
  <c r="N25" i="37"/>
  <c r="W25" i="37" s="1"/>
  <c r="M25" i="37"/>
  <c r="L25" i="37"/>
  <c r="U25" i="37" s="1"/>
  <c r="K25" i="37"/>
  <c r="J25" i="37"/>
  <c r="I25" i="37"/>
  <c r="H25" i="37"/>
  <c r="G25" i="37"/>
  <c r="F25" i="37"/>
  <c r="E25" i="37"/>
  <c r="D25" i="37"/>
  <c r="C25" i="37"/>
  <c r="B25" i="37"/>
  <c r="Q24" i="37"/>
  <c r="P24" i="37"/>
  <c r="O24" i="37"/>
  <c r="X24" i="37" s="1"/>
  <c r="AI24" i="37" s="1"/>
  <c r="N24" i="37"/>
  <c r="W24" i="37" s="1"/>
  <c r="M24" i="37"/>
  <c r="V24" i="37" s="1"/>
  <c r="L24" i="37"/>
  <c r="K24" i="37"/>
  <c r="J24" i="37"/>
  <c r="I24" i="37"/>
  <c r="H24" i="37"/>
  <c r="G24" i="37"/>
  <c r="F24" i="37"/>
  <c r="E24" i="37"/>
  <c r="D24" i="37"/>
  <c r="C24" i="37"/>
  <c r="B24" i="37"/>
  <c r="Q23" i="37"/>
  <c r="P23" i="37"/>
  <c r="O23" i="37"/>
  <c r="X23" i="37" s="1"/>
  <c r="N23" i="37"/>
  <c r="W23" i="37" s="1"/>
  <c r="M23" i="37"/>
  <c r="V23" i="37" s="1"/>
  <c r="L23" i="37"/>
  <c r="U23" i="37" s="1"/>
  <c r="K23" i="37"/>
  <c r="J23" i="37"/>
  <c r="I23" i="37"/>
  <c r="H23" i="37"/>
  <c r="G23" i="37"/>
  <c r="F23" i="37"/>
  <c r="E23" i="37"/>
  <c r="D23" i="37"/>
  <c r="C23" i="37"/>
  <c r="B23" i="37"/>
  <c r="Q22" i="37"/>
  <c r="P22" i="37"/>
  <c r="O22" i="37"/>
  <c r="X22" i="37" s="1"/>
  <c r="N22" i="37"/>
  <c r="W22" i="37" s="1"/>
  <c r="M22" i="37"/>
  <c r="V22" i="37" s="1"/>
  <c r="L22" i="37"/>
  <c r="U22" i="37" s="1"/>
  <c r="K22" i="37"/>
  <c r="J22" i="37"/>
  <c r="I22" i="37"/>
  <c r="H22" i="37"/>
  <c r="G22" i="37"/>
  <c r="F22" i="37"/>
  <c r="E22" i="37"/>
  <c r="D22" i="37"/>
  <c r="C22" i="37"/>
  <c r="B22" i="37"/>
  <c r="Q21" i="37"/>
  <c r="S21" i="37" s="1"/>
  <c r="P21" i="37"/>
  <c r="O21" i="37"/>
  <c r="X21" i="37" s="1"/>
  <c r="AI21" i="37" s="1"/>
  <c r="N21" i="37"/>
  <c r="W21" i="37" s="1"/>
  <c r="M21" i="37"/>
  <c r="V21" i="37" s="1"/>
  <c r="L21" i="37"/>
  <c r="U21" i="37" s="1"/>
  <c r="K21" i="37"/>
  <c r="J21" i="37"/>
  <c r="I21" i="37"/>
  <c r="H21" i="37"/>
  <c r="G21" i="37"/>
  <c r="F21" i="37"/>
  <c r="E21" i="37"/>
  <c r="D21" i="37"/>
  <c r="C21" i="37"/>
  <c r="B21" i="37"/>
  <c r="O20" i="37"/>
  <c r="X20" i="37" s="1"/>
  <c r="AI20" i="37" s="1"/>
  <c r="N20" i="37"/>
  <c r="M20" i="37"/>
  <c r="V20" i="37" s="1"/>
  <c r="L20" i="37"/>
  <c r="U20" i="37" s="1"/>
  <c r="K20" i="37"/>
  <c r="J20" i="37"/>
  <c r="I20" i="37"/>
  <c r="H20" i="37"/>
  <c r="G20" i="37"/>
  <c r="F20" i="37"/>
  <c r="E20" i="37"/>
  <c r="D20" i="37"/>
  <c r="C20" i="37"/>
  <c r="B20" i="37"/>
  <c r="Q19" i="37"/>
  <c r="P19" i="37"/>
  <c r="O19" i="37"/>
  <c r="X19" i="37" s="1"/>
  <c r="AB19" i="37" s="1"/>
  <c r="N19" i="37"/>
  <c r="M19" i="37"/>
  <c r="V19" i="37" s="1"/>
  <c r="L19" i="37"/>
  <c r="U19" i="37" s="1"/>
  <c r="K19" i="37"/>
  <c r="J19" i="37"/>
  <c r="I19" i="37"/>
  <c r="H19" i="37"/>
  <c r="G19" i="37"/>
  <c r="F19" i="37"/>
  <c r="E19" i="37"/>
  <c r="D19" i="37"/>
  <c r="C19" i="37"/>
  <c r="B19" i="37"/>
  <c r="Q18" i="37"/>
  <c r="P18" i="37"/>
  <c r="Y18" i="37" s="1"/>
  <c r="O18" i="37"/>
  <c r="X18" i="37" s="1"/>
  <c r="N18" i="37"/>
  <c r="M18" i="37"/>
  <c r="V18" i="37" s="1"/>
  <c r="L18" i="37"/>
  <c r="U18" i="37" s="1"/>
  <c r="K18" i="37"/>
  <c r="J18" i="37"/>
  <c r="I18" i="37"/>
  <c r="H18" i="37"/>
  <c r="G18" i="37"/>
  <c r="F18" i="37"/>
  <c r="E18" i="37"/>
  <c r="D18" i="37"/>
  <c r="C18" i="37"/>
  <c r="B18" i="37"/>
  <c r="Q17" i="37"/>
  <c r="P17" i="37"/>
  <c r="O17" i="37"/>
  <c r="X17" i="37" s="1"/>
  <c r="N17" i="37"/>
  <c r="M17" i="37"/>
  <c r="V17" i="37" s="1"/>
  <c r="L17" i="37"/>
  <c r="U17" i="37" s="1"/>
  <c r="K17" i="37"/>
  <c r="J17" i="37"/>
  <c r="I17" i="37"/>
  <c r="H17" i="37"/>
  <c r="G17" i="37"/>
  <c r="F17" i="37"/>
  <c r="E17" i="37"/>
  <c r="D17" i="37"/>
  <c r="C17" i="37"/>
  <c r="B17" i="37"/>
  <c r="Q16" i="37"/>
  <c r="P16" i="37"/>
  <c r="Y16" i="37" s="1"/>
  <c r="AC16" i="37" s="1"/>
  <c r="AE16" i="37" s="1"/>
  <c r="O16" i="37"/>
  <c r="X16" i="37" s="1"/>
  <c r="AI16" i="37" s="1"/>
  <c r="N16" i="37"/>
  <c r="M16" i="37"/>
  <c r="V16" i="37" s="1"/>
  <c r="L16" i="37"/>
  <c r="U16" i="37" s="1"/>
  <c r="K16" i="37"/>
  <c r="J16" i="37"/>
  <c r="I16" i="37"/>
  <c r="H16" i="37"/>
  <c r="G16" i="37"/>
  <c r="F16" i="37"/>
  <c r="E16" i="37"/>
  <c r="D16" i="37"/>
  <c r="C16" i="37"/>
  <c r="B16" i="37"/>
  <c r="Q15" i="37"/>
  <c r="P15" i="37"/>
  <c r="Y15" i="37" s="1"/>
  <c r="AC15" i="37" s="1"/>
  <c r="AJ15" i="37" s="1"/>
  <c r="O15" i="37"/>
  <c r="X15" i="37" s="1"/>
  <c r="AB15" i="37" s="1"/>
  <c r="N15" i="37"/>
  <c r="M15" i="37"/>
  <c r="V15" i="37" s="1"/>
  <c r="L15" i="37"/>
  <c r="U15" i="37" s="1"/>
  <c r="K15" i="37"/>
  <c r="J15" i="37"/>
  <c r="I15" i="37"/>
  <c r="H15" i="37"/>
  <c r="G15" i="37"/>
  <c r="F15" i="37"/>
  <c r="E15" i="37"/>
  <c r="D15" i="37"/>
  <c r="C15" i="37"/>
  <c r="B15" i="37"/>
  <c r="Q14" i="37"/>
  <c r="P14" i="37"/>
  <c r="Y14" i="37" s="1"/>
  <c r="O14" i="37"/>
  <c r="X14" i="37" s="1"/>
  <c r="N14" i="37"/>
  <c r="M14" i="37"/>
  <c r="V14" i="37" s="1"/>
  <c r="L14" i="37"/>
  <c r="U14" i="37" s="1"/>
  <c r="K14" i="37"/>
  <c r="J14" i="37"/>
  <c r="I14" i="37"/>
  <c r="H14" i="37"/>
  <c r="G14" i="37"/>
  <c r="F14" i="37"/>
  <c r="E14" i="37"/>
  <c r="D14" i="37"/>
  <c r="C14" i="37"/>
  <c r="B14" i="37"/>
  <c r="Q13" i="37"/>
  <c r="P13" i="37"/>
  <c r="O13" i="37"/>
  <c r="X13" i="37" s="1"/>
  <c r="AB13" i="37" s="1"/>
  <c r="N13" i="37"/>
  <c r="M13" i="37"/>
  <c r="V13" i="37" s="1"/>
  <c r="L13" i="37"/>
  <c r="U13" i="37" s="1"/>
  <c r="K13" i="37"/>
  <c r="J13" i="37"/>
  <c r="I13" i="37"/>
  <c r="H13" i="37"/>
  <c r="G13" i="37"/>
  <c r="F13" i="37"/>
  <c r="E13" i="37"/>
  <c r="D13" i="37"/>
  <c r="C13" i="37"/>
  <c r="B13" i="37"/>
  <c r="Q12" i="37"/>
  <c r="P12" i="37"/>
  <c r="O12" i="37"/>
  <c r="X12" i="37" s="1"/>
  <c r="N12" i="37"/>
  <c r="M12" i="37"/>
  <c r="V12" i="37" s="1"/>
  <c r="L12" i="37"/>
  <c r="U12" i="37" s="1"/>
  <c r="K12" i="37"/>
  <c r="J12" i="37"/>
  <c r="I12" i="37"/>
  <c r="H12" i="37"/>
  <c r="G12" i="37"/>
  <c r="F12" i="37"/>
  <c r="E12" i="37"/>
  <c r="D12" i="37"/>
  <c r="C12" i="37"/>
  <c r="B12" i="37"/>
  <c r="Q11" i="37"/>
  <c r="P11" i="37"/>
  <c r="S11" i="37" s="1"/>
  <c r="O11" i="37"/>
  <c r="X11" i="37" s="1"/>
  <c r="AG11" i="37" s="1"/>
  <c r="N11" i="37"/>
  <c r="M11" i="37"/>
  <c r="V11" i="37" s="1"/>
  <c r="L11" i="37"/>
  <c r="U11" i="37" s="1"/>
  <c r="K11" i="37"/>
  <c r="J11" i="37"/>
  <c r="I11" i="37"/>
  <c r="H11" i="37"/>
  <c r="G11" i="37"/>
  <c r="F11" i="37"/>
  <c r="E11" i="37"/>
  <c r="D11" i="37"/>
  <c r="C11" i="37"/>
  <c r="B11" i="37"/>
  <c r="Q10" i="37"/>
  <c r="P10" i="37"/>
  <c r="O10" i="37"/>
  <c r="X10" i="37" s="1"/>
  <c r="N10" i="37"/>
  <c r="M10" i="37"/>
  <c r="V10" i="37" s="1"/>
  <c r="L10" i="37"/>
  <c r="U10" i="37" s="1"/>
  <c r="K10" i="37"/>
  <c r="J10" i="37"/>
  <c r="I10" i="37"/>
  <c r="H10" i="37"/>
  <c r="G10" i="37"/>
  <c r="F10" i="37"/>
  <c r="E10" i="37"/>
  <c r="D10" i="37"/>
  <c r="C10" i="37"/>
  <c r="B10" i="37"/>
  <c r="Q9" i="37"/>
  <c r="P9" i="37"/>
  <c r="Y9" i="37" s="1"/>
  <c r="O9" i="37"/>
  <c r="X9" i="37" s="1"/>
  <c r="AI9" i="37" s="1"/>
  <c r="N9" i="37"/>
  <c r="M9" i="37"/>
  <c r="V9" i="37" s="1"/>
  <c r="L9" i="37"/>
  <c r="U9" i="37" s="1"/>
  <c r="K9" i="37"/>
  <c r="J9" i="37"/>
  <c r="I9" i="37"/>
  <c r="H9" i="37"/>
  <c r="G9" i="37"/>
  <c r="F9" i="37"/>
  <c r="E9" i="37"/>
  <c r="D9" i="37"/>
  <c r="C9" i="37"/>
  <c r="B9" i="37"/>
  <c r="Q8" i="37"/>
  <c r="P8" i="37"/>
  <c r="O8" i="37"/>
  <c r="X8" i="37" s="1"/>
  <c r="N8" i="37"/>
  <c r="W8" i="37" s="1"/>
  <c r="M8" i="37"/>
  <c r="V8" i="37" s="1"/>
  <c r="L8" i="37"/>
  <c r="U8" i="37" s="1"/>
  <c r="K8" i="37"/>
  <c r="J8" i="37"/>
  <c r="I8" i="37"/>
  <c r="H8" i="37"/>
  <c r="G8" i="37"/>
  <c r="F8" i="37"/>
  <c r="E8" i="37"/>
  <c r="D8" i="37"/>
  <c r="C8" i="37"/>
  <c r="B8" i="37"/>
  <c r="Q7" i="37"/>
  <c r="P7" i="37"/>
  <c r="O7" i="37"/>
  <c r="X7" i="37" s="1"/>
  <c r="N7" i="37"/>
  <c r="M7" i="37"/>
  <c r="V7" i="37" s="1"/>
  <c r="L7" i="37"/>
  <c r="U7" i="37" s="1"/>
  <c r="K7" i="37"/>
  <c r="J7" i="37"/>
  <c r="I7" i="37"/>
  <c r="H7" i="37"/>
  <c r="G7" i="37"/>
  <c r="F7" i="37"/>
  <c r="E7" i="37"/>
  <c r="D7" i="37"/>
  <c r="C7" i="37"/>
  <c r="B7" i="37"/>
  <c r="Q6" i="37"/>
  <c r="P6" i="37"/>
  <c r="Y6" i="37" s="1"/>
  <c r="O6" i="37"/>
  <c r="X6" i="37" s="1"/>
  <c r="N6" i="37"/>
  <c r="M6" i="37"/>
  <c r="V6" i="37" s="1"/>
  <c r="L6" i="37"/>
  <c r="U6" i="37" s="1"/>
  <c r="K6" i="37"/>
  <c r="J6" i="37"/>
  <c r="I6" i="37"/>
  <c r="H6" i="37"/>
  <c r="G6" i="37"/>
  <c r="F6" i="37"/>
  <c r="E6" i="37"/>
  <c r="D6" i="37"/>
  <c r="C6" i="37"/>
  <c r="B6" i="37"/>
  <c r="AJ208" i="37"/>
  <c r="X208" i="37"/>
  <c r="V208" i="37"/>
  <c r="V207" i="37"/>
  <c r="X207" i="37"/>
  <c r="U207" i="37"/>
  <c r="AJ206" i="37"/>
  <c r="AE206" i="37"/>
  <c r="V206" i="37"/>
  <c r="X206" i="37"/>
  <c r="X205" i="37"/>
  <c r="AF205" i="37" s="1"/>
  <c r="V205" i="37"/>
  <c r="AJ204" i="37"/>
  <c r="AE204" i="37"/>
  <c r="X204" i="37"/>
  <c r="AI204" i="37" s="1"/>
  <c r="V204" i="37"/>
  <c r="AJ203" i="37"/>
  <c r="AE203" i="37"/>
  <c r="X203" i="37"/>
  <c r="AI203" i="37" s="1"/>
  <c r="Y203" i="37"/>
  <c r="W203" i="37"/>
  <c r="V203" i="37"/>
  <c r="X201" i="37"/>
  <c r="AB201" i="37" s="1"/>
  <c r="V201" i="37"/>
  <c r="X200" i="37"/>
  <c r="V200" i="37"/>
  <c r="U200" i="37"/>
  <c r="X199" i="37"/>
  <c r="AF199" i="37" s="1"/>
  <c r="W199" i="37"/>
  <c r="V199" i="37"/>
  <c r="U199" i="37"/>
  <c r="V198" i="37"/>
  <c r="X198" i="37"/>
  <c r="X196" i="37"/>
  <c r="AB196" i="37" s="1"/>
  <c r="V196" i="37"/>
  <c r="X195" i="37"/>
  <c r="U195" i="37"/>
  <c r="X194" i="37"/>
  <c r="AB194" i="37" s="1"/>
  <c r="V194" i="37"/>
  <c r="V193" i="37"/>
  <c r="X193" i="37"/>
  <c r="U193" i="37"/>
  <c r="AJ192" i="37"/>
  <c r="AE192" i="37"/>
  <c r="V192" i="37"/>
  <c r="X192" i="37"/>
  <c r="X191" i="37"/>
  <c r="AB191" i="37" s="1"/>
  <c r="V191" i="37"/>
  <c r="V190" i="37"/>
  <c r="X190" i="37"/>
  <c r="AB190" i="37" s="1"/>
  <c r="W190" i="37"/>
  <c r="V189" i="37"/>
  <c r="V188" i="37"/>
  <c r="X188" i="37"/>
  <c r="AI188" i="37" s="1"/>
  <c r="X186" i="37"/>
  <c r="AI186" i="37" s="1"/>
  <c r="V186" i="37"/>
  <c r="X185" i="37"/>
  <c r="V185" i="37"/>
  <c r="X184" i="37"/>
  <c r="V184" i="37"/>
  <c r="U184" i="37"/>
  <c r="X183" i="37"/>
  <c r="AG183" i="37" s="1"/>
  <c r="V183" i="37"/>
  <c r="AJ182" i="37"/>
  <c r="AE182" i="37"/>
  <c r="X182" i="37"/>
  <c r="AG182" i="37" s="1"/>
  <c r="V182" i="37"/>
  <c r="AJ181" i="37"/>
  <c r="AE181" i="37"/>
  <c r="X181" i="37"/>
  <c r="AG181" i="37" s="1"/>
  <c r="V181" i="37"/>
  <c r="X180" i="37"/>
  <c r="AG180" i="37" s="1"/>
  <c r="V180" i="37"/>
  <c r="X179" i="37"/>
  <c r="AI179" i="37" s="1"/>
  <c r="W179" i="37"/>
  <c r="V179" i="37"/>
  <c r="V178" i="37"/>
  <c r="X177" i="37"/>
  <c r="V177" i="37"/>
  <c r="X176" i="37"/>
  <c r="Y176" i="37"/>
  <c r="V176" i="37"/>
  <c r="X175" i="37"/>
  <c r="V175" i="37"/>
  <c r="V174" i="37"/>
  <c r="X174" i="37"/>
  <c r="X173" i="37"/>
  <c r="V173" i="37"/>
  <c r="W173" i="37"/>
  <c r="V172" i="37"/>
  <c r="X172" i="37"/>
  <c r="AF172" i="37" s="1"/>
  <c r="U172" i="37"/>
  <c r="X171" i="37"/>
  <c r="V171" i="37"/>
  <c r="V170" i="37"/>
  <c r="U170" i="37"/>
  <c r="X170" i="37"/>
  <c r="AJ169" i="37"/>
  <c r="AE169" i="37"/>
  <c r="X169" i="37"/>
  <c r="V169" i="37"/>
  <c r="X168" i="37"/>
  <c r="AG168" i="37" s="1"/>
  <c r="V168" i="37"/>
  <c r="V167" i="37"/>
  <c r="X167" i="37"/>
  <c r="X166" i="37"/>
  <c r="U166" i="37"/>
  <c r="V166" i="37"/>
  <c r="V165" i="37"/>
  <c r="X164" i="37"/>
  <c r="V164" i="37"/>
  <c r="V163" i="37"/>
  <c r="X163" i="37"/>
  <c r="AG163" i="37" s="1"/>
  <c r="X162" i="37"/>
  <c r="V162" i="37"/>
  <c r="X161" i="37"/>
  <c r="AI161" i="37" s="1"/>
  <c r="V161" i="37"/>
  <c r="X160" i="37"/>
  <c r="V160" i="37"/>
  <c r="Y159" i="37"/>
  <c r="V159" i="37"/>
  <c r="X159" i="37"/>
  <c r="AG159" i="37" s="1"/>
  <c r="V158" i="37"/>
  <c r="U158" i="37"/>
  <c r="X157" i="37"/>
  <c r="AB157" i="37" s="1"/>
  <c r="V157" i="37"/>
  <c r="Y156" i="37"/>
  <c r="X156" i="37"/>
  <c r="AF156" i="37" s="1"/>
  <c r="V156" i="37"/>
  <c r="X155" i="37"/>
  <c r="AI155" i="37" s="1"/>
  <c r="V155" i="37"/>
  <c r="X154" i="37"/>
  <c r="AI154" i="37" s="1"/>
  <c r="V154" i="37"/>
  <c r="X153" i="37"/>
  <c r="AG153" i="37" s="1"/>
  <c r="V153" i="37"/>
  <c r="X152" i="37"/>
  <c r="AF152" i="37" s="1"/>
  <c r="V152" i="37"/>
  <c r="X151" i="37"/>
  <c r="AI151" i="37" s="1"/>
  <c r="V151" i="37"/>
  <c r="Y151" i="37"/>
  <c r="X150" i="37"/>
  <c r="AI150" i="37" s="1"/>
  <c r="V150" i="37"/>
  <c r="X149" i="37"/>
  <c r="AG149" i="37" s="1"/>
  <c r="V149" i="37"/>
  <c r="X148" i="37"/>
  <c r="AF148" i="37" s="1"/>
  <c r="V148" i="37"/>
  <c r="AE147" i="37"/>
  <c r="X147" i="37"/>
  <c r="AG147" i="37" s="1"/>
  <c r="V147" i="37"/>
  <c r="V146" i="37"/>
  <c r="U146" i="37"/>
  <c r="AJ145" i="37"/>
  <c r="AE145" i="37"/>
  <c r="V145" i="37"/>
  <c r="X144" i="37"/>
  <c r="AI144" i="37" s="1"/>
  <c r="V144" i="37"/>
  <c r="X143" i="37"/>
  <c r="AG143" i="37" s="1"/>
  <c r="V143" i="37"/>
  <c r="U143" i="37"/>
  <c r="X142" i="37"/>
  <c r="AF142" i="37" s="1"/>
  <c r="V142" i="37"/>
  <c r="U142" i="37"/>
  <c r="X141" i="37"/>
  <c r="AF141" i="37" s="1"/>
  <c r="V141" i="37"/>
  <c r="U141" i="37"/>
  <c r="X140" i="37"/>
  <c r="V140" i="37"/>
  <c r="U140" i="37"/>
  <c r="X139" i="37"/>
  <c r="AG139" i="37" s="1"/>
  <c r="V139" i="37"/>
  <c r="X138" i="37"/>
  <c r="AF138" i="37" s="1"/>
  <c r="V138" i="37"/>
  <c r="X137" i="37"/>
  <c r="AI137" i="37" s="1"/>
  <c r="V137" i="37"/>
  <c r="AJ136" i="37"/>
  <c r="AE136" i="37"/>
  <c r="X136" i="37"/>
  <c r="AI136" i="37" s="1"/>
  <c r="V136" i="37"/>
  <c r="X135" i="37"/>
  <c r="AI135" i="37" s="1"/>
  <c r="V135" i="37"/>
  <c r="AJ134" i="37"/>
  <c r="AE134" i="37"/>
  <c r="X134" i="37"/>
  <c r="AI134" i="37" s="1"/>
  <c r="V134" i="37"/>
  <c r="V133" i="37"/>
  <c r="X133" i="37"/>
  <c r="X132" i="37"/>
  <c r="AF132" i="37" s="1"/>
  <c r="V132" i="37"/>
  <c r="X131" i="37"/>
  <c r="AI131" i="37" s="1"/>
  <c r="V131" i="37"/>
  <c r="X130" i="37"/>
  <c r="AI130" i="37" s="1"/>
  <c r="V130" i="37"/>
  <c r="U130" i="37"/>
  <c r="V129" i="37"/>
  <c r="X129" i="37"/>
  <c r="X128" i="37"/>
  <c r="V128" i="37"/>
  <c r="U128" i="37"/>
  <c r="X127" i="37"/>
  <c r="AI127" i="37" s="1"/>
  <c r="V127" i="37"/>
  <c r="U127" i="37"/>
  <c r="X126" i="37"/>
  <c r="AG126" i="37" s="1"/>
  <c r="V126" i="37"/>
  <c r="X125" i="37"/>
  <c r="V125" i="37"/>
  <c r="U125" i="37"/>
  <c r="X124" i="37"/>
  <c r="AI124" i="37" s="1"/>
  <c r="V124" i="37"/>
  <c r="U124" i="37"/>
  <c r="AJ123" i="37"/>
  <c r="AE123" i="37"/>
  <c r="X123" i="37"/>
  <c r="AI123" i="37" s="1"/>
  <c r="V123" i="37"/>
  <c r="W123" i="37"/>
  <c r="X122" i="37"/>
  <c r="AI122" i="37" s="1"/>
  <c r="V122" i="37"/>
  <c r="X121" i="37"/>
  <c r="AG121" i="37" s="1"/>
  <c r="V121" i="37"/>
  <c r="X120" i="37"/>
  <c r="AF120" i="37" s="1"/>
  <c r="V120" i="37"/>
  <c r="U120" i="37"/>
  <c r="X119" i="37"/>
  <c r="AI119" i="37" s="1"/>
  <c r="V119" i="37"/>
  <c r="U119" i="37"/>
  <c r="X118" i="37"/>
  <c r="AF118" i="37" s="1"/>
  <c r="V118" i="37"/>
  <c r="X117" i="37"/>
  <c r="AG117" i="37" s="1"/>
  <c r="V117" i="37"/>
  <c r="X116" i="37"/>
  <c r="AF116" i="37" s="1"/>
  <c r="V116" i="37"/>
  <c r="X115" i="37"/>
  <c r="AI115" i="37" s="1"/>
  <c r="V115" i="37"/>
  <c r="X114" i="37"/>
  <c r="V114" i="37"/>
  <c r="X113" i="37"/>
  <c r="AG113" i="37" s="1"/>
  <c r="V113" i="37"/>
  <c r="X112" i="37"/>
  <c r="AF112" i="37" s="1"/>
  <c r="V112" i="37"/>
  <c r="X111" i="37"/>
  <c r="AG111" i="37" s="1"/>
  <c r="V111" i="37"/>
  <c r="X110" i="37"/>
  <c r="AF110" i="37" s="1"/>
  <c r="V110" i="37"/>
  <c r="AJ109" i="37"/>
  <c r="AE109" i="37"/>
  <c r="X109" i="37"/>
  <c r="AB109" i="37" s="1"/>
  <c r="V109" i="37"/>
  <c r="U109" i="37"/>
  <c r="X108" i="37"/>
  <c r="AG108" i="37" s="1"/>
  <c r="V108" i="37"/>
  <c r="X107" i="37"/>
  <c r="V107" i="37"/>
  <c r="V106" i="37"/>
  <c r="X106" i="37"/>
  <c r="X105" i="37"/>
  <c r="AB105" i="37" s="1"/>
  <c r="V105" i="37"/>
  <c r="X104" i="37"/>
  <c r="AG104" i="37" s="1"/>
  <c r="V104" i="37"/>
  <c r="U104" i="37"/>
  <c r="AC103" i="37"/>
  <c r="AJ103" i="37" s="1"/>
  <c r="V103" i="37"/>
  <c r="X103" i="37"/>
  <c r="X102" i="37"/>
  <c r="AI102" i="37" s="1"/>
  <c r="V102" i="37"/>
  <c r="W102" i="37"/>
  <c r="X101" i="37"/>
  <c r="AB101" i="37" s="1"/>
  <c r="V101" i="37"/>
  <c r="W101" i="37"/>
  <c r="X100" i="37"/>
  <c r="AG100" i="37" s="1"/>
  <c r="V100" i="37"/>
  <c r="X99" i="37"/>
  <c r="V99" i="37"/>
  <c r="X98" i="37"/>
  <c r="AB98" i="37" s="1"/>
  <c r="V98" i="37"/>
  <c r="X97" i="37"/>
  <c r="V97" i="37"/>
  <c r="U96" i="37"/>
  <c r="X96" i="37"/>
  <c r="V96" i="37"/>
  <c r="V95" i="37"/>
  <c r="V94" i="37"/>
  <c r="X94" i="37"/>
  <c r="AG94" i="37" s="1"/>
  <c r="X93" i="37"/>
  <c r="AF93" i="37" s="1"/>
  <c r="V93" i="37"/>
  <c r="X92" i="37"/>
  <c r="V92" i="37"/>
  <c r="X91" i="37"/>
  <c r="AG91" i="37" s="1"/>
  <c r="V91" i="37"/>
  <c r="Y90" i="37"/>
  <c r="V90" i="37"/>
  <c r="Y89" i="37"/>
  <c r="V89" i="37"/>
  <c r="U88" i="37"/>
  <c r="Y88" i="37"/>
  <c r="AC88" i="37" s="1"/>
  <c r="V88" i="37"/>
  <c r="Y87" i="37"/>
  <c r="AC87" i="37" s="1"/>
  <c r="AJ87" i="37" s="1"/>
  <c r="U87" i="37"/>
  <c r="V87" i="37"/>
  <c r="Y86" i="37"/>
  <c r="V86" i="37"/>
  <c r="Y85" i="37"/>
  <c r="V85" i="37"/>
  <c r="Y84" i="37"/>
  <c r="V84" i="37"/>
  <c r="Y83" i="37"/>
  <c r="AC83" i="37" s="1"/>
  <c r="V83" i="37"/>
  <c r="V82" i="37"/>
  <c r="Y82" i="37"/>
  <c r="Z81" i="37"/>
  <c r="Y81" i="37"/>
  <c r="S81" i="37"/>
  <c r="V81" i="37"/>
  <c r="U80" i="37"/>
  <c r="Y80" i="37"/>
  <c r="V80" i="37"/>
  <c r="Y79" i="37"/>
  <c r="AC79" i="37" s="1"/>
  <c r="V79" i="37"/>
  <c r="Y78" i="37"/>
  <c r="Y77" i="37"/>
  <c r="S76" i="37"/>
  <c r="Y76" i="37"/>
  <c r="V76" i="37"/>
  <c r="U76" i="37"/>
  <c r="Y75" i="37"/>
  <c r="AC75" i="37" s="1"/>
  <c r="AJ75" i="37" s="1"/>
  <c r="V75" i="37"/>
  <c r="U75" i="37"/>
  <c r="AJ74" i="37"/>
  <c r="AE74" i="37"/>
  <c r="Y74" i="37"/>
  <c r="AJ73" i="37"/>
  <c r="AE73" i="37"/>
  <c r="V73" i="37"/>
  <c r="Y73" i="37"/>
  <c r="V71" i="37"/>
  <c r="Y70" i="37"/>
  <c r="AC70" i="37" s="1"/>
  <c r="AJ70" i="37" s="1"/>
  <c r="AJ69" i="37"/>
  <c r="AE69" i="37"/>
  <c r="Y69" i="37"/>
  <c r="Y68" i="37"/>
  <c r="Y67" i="37"/>
  <c r="V66" i="37"/>
  <c r="Y66" i="37"/>
  <c r="V65" i="37"/>
  <c r="Y65" i="37"/>
  <c r="Y64" i="37"/>
  <c r="V63" i="37"/>
  <c r="Y62" i="37"/>
  <c r="V61" i="37"/>
  <c r="Y61" i="37"/>
  <c r="V60" i="37"/>
  <c r="Y60" i="37"/>
  <c r="Z59" i="37"/>
  <c r="Q56" i="34" s="1"/>
  <c r="V58" i="37"/>
  <c r="Y58" i="37"/>
  <c r="Y57" i="37"/>
  <c r="V56" i="37"/>
  <c r="Y56" i="37"/>
  <c r="Y54" i="37"/>
  <c r="AJ53" i="37"/>
  <c r="AI53" i="37"/>
  <c r="AG53" i="37"/>
  <c r="AF53" i="37"/>
  <c r="AE53" i="37"/>
  <c r="AD53" i="37"/>
  <c r="AB53" i="37"/>
  <c r="Y52" i="37"/>
  <c r="Y51" i="37"/>
  <c r="Y50" i="37"/>
  <c r="AJ49" i="37"/>
  <c r="AE49" i="37"/>
  <c r="Y49" i="37"/>
  <c r="Y47" i="37"/>
  <c r="AC47" i="37" s="1"/>
  <c r="AE47" i="37" s="1"/>
  <c r="Y45" i="37"/>
  <c r="Y44" i="37"/>
  <c r="Z43" i="37"/>
  <c r="Y43" i="37"/>
  <c r="Z42" i="37"/>
  <c r="Y42" i="37"/>
  <c r="Y41" i="37"/>
  <c r="Y40" i="37"/>
  <c r="Y39" i="37"/>
  <c r="AC39" i="37" s="1"/>
  <c r="AJ39" i="37" s="1"/>
  <c r="V39" i="37"/>
  <c r="Y38" i="37"/>
  <c r="Y37" i="37"/>
  <c r="Y36" i="37"/>
  <c r="Y35" i="37"/>
  <c r="Y34" i="37"/>
  <c r="U34" i="37"/>
  <c r="Y33" i="37"/>
  <c r="V33" i="37"/>
  <c r="Y32" i="37"/>
  <c r="Y31" i="37"/>
  <c r="Y30" i="37"/>
  <c r="Y29" i="37"/>
  <c r="Y28" i="37"/>
  <c r="V28" i="37"/>
  <c r="Y27" i="37"/>
  <c r="Y26" i="37"/>
  <c r="V26" i="37"/>
  <c r="Y25" i="37"/>
  <c r="V25" i="37"/>
  <c r="Z24" i="37"/>
  <c r="U24" i="37"/>
  <c r="Y24" i="37"/>
  <c r="Y23" i="37"/>
  <c r="AJ22" i="37"/>
  <c r="AE22" i="37"/>
  <c r="Y22" i="37"/>
  <c r="Y21" i="37"/>
  <c r="Y20" i="37"/>
  <c r="W20" i="37"/>
  <c r="Z19" i="37"/>
  <c r="S19" i="37"/>
  <c r="Y19" i="37"/>
  <c r="W19" i="37"/>
  <c r="W18" i="37"/>
  <c r="Z17" i="37"/>
  <c r="Y17" i="37"/>
  <c r="S17" i="37"/>
  <c r="W17" i="37"/>
  <c r="W16" i="37"/>
  <c r="Z15" i="37"/>
  <c r="S15" i="37"/>
  <c r="W15" i="37"/>
  <c r="W14" i="37"/>
  <c r="Z13" i="37"/>
  <c r="Y13" i="37"/>
  <c r="W13" i="37"/>
  <c r="Y12" i="37"/>
  <c r="W12" i="37"/>
  <c r="W11" i="37"/>
  <c r="Z10" i="37"/>
  <c r="W10" i="37"/>
  <c r="S10" i="37"/>
  <c r="Y10" i="37"/>
  <c r="AC10" i="37" s="1"/>
  <c r="AJ10" i="37" s="1"/>
  <c r="W9" i="37"/>
  <c r="Z9" i="37"/>
  <c r="Y8" i="37"/>
  <c r="Z8" i="37"/>
  <c r="W7" i="37"/>
  <c r="Z7" i="37"/>
  <c r="Y7" i="37"/>
  <c r="Z6" i="37"/>
  <c r="W6" i="37"/>
  <c r="S13" i="37" l="1"/>
  <c r="S190" i="37"/>
  <c r="Z44" i="37"/>
  <c r="S57" i="37"/>
  <c r="S26" i="37"/>
  <c r="S40" i="37"/>
  <c r="S52" i="37"/>
  <c r="Y11" i="37"/>
  <c r="F8" i="34" s="1"/>
  <c r="F184" i="34"/>
  <c r="S202" i="37"/>
  <c r="S199" i="37"/>
  <c r="S198" i="37"/>
  <c r="S185" i="37"/>
  <c r="S183" i="37"/>
  <c r="S182" i="37"/>
  <c r="S178" i="37"/>
  <c r="S176" i="37"/>
  <c r="S173" i="37"/>
  <c r="S165" i="37"/>
  <c r="S149" i="37"/>
  <c r="S126" i="37"/>
  <c r="S121" i="37"/>
  <c r="S118" i="37"/>
  <c r="S115" i="37"/>
  <c r="S111" i="37"/>
  <c r="S106" i="37"/>
  <c r="S101" i="37"/>
  <c r="S98" i="37"/>
  <c r="F155" i="34"/>
  <c r="Z149" i="37"/>
  <c r="Q146" i="34" s="1"/>
  <c r="S24" i="37"/>
  <c r="S28" i="37"/>
  <c r="S30" i="37"/>
  <c r="S32" i="37"/>
  <c r="S34" i="37"/>
  <c r="S56" i="37"/>
  <c r="S60" i="37"/>
  <c r="S64" i="37"/>
  <c r="AB25" i="37"/>
  <c r="S104" i="37"/>
  <c r="Z176" i="37"/>
  <c r="AD176" i="37" s="1"/>
  <c r="AB34" i="37"/>
  <c r="Z36" i="37"/>
  <c r="AD36" i="37" s="1"/>
  <c r="Z60" i="37"/>
  <c r="AD60" i="37" s="1"/>
  <c r="Z64" i="37"/>
  <c r="AD64" i="37" s="1"/>
  <c r="Z84" i="37"/>
  <c r="Q81" i="34" s="1"/>
  <c r="S49" i="37"/>
  <c r="S51" i="37"/>
  <c r="AB64" i="37"/>
  <c r="S80" i="37"/>
  <c r="S88" i="37"/>
  <c r="Z143" i="37"/>
  <c r="Q140" i="34" s="1"/>
  <c r="Z157" i="37"/>
  <c r="AD157" i="37" s="1"/>
  <c r="S179" i="37"/>
  <c r="S45" i="37"/>
  <c r="S47" i="37"/>
  <c r="S69" i="37"/>
  <c r="S70" i="37"/>
  <c r="S77" i="37"/>
  <c r="Z156" i="37"/>
  <c r="AD156" i="37" s="1"/>
  <c r="F181" i="34"/>
  <c r="Z34" i="37"/>
  <c r="AD34" i="37" s="1"/>
  <c r="S41" i="37"/>
  <c r="S54" i="37"/>
  <c r="S67" i="37"/>
  <c r="S114" i="37"/>
  <c r="Z121" i="37"/>
  <c r="Q118" i="34" s="1"/>
  <c r="AI44" i="37"/>
  <c r="S58" i="37"/>
  <c r="Z101" i="37"/>
  <c r="AD101" i="37" s="1"/>
  <c r="S206" i="37"/>
  <c r="AF51" i="37"/>
  <c r="S96" i="37"/>
  <c r="AI52" i="37"/>
  <c r="F72" i="34"/>
  <c r="F125" i="34"/>
  <c r="F138" i="34"/>
  <c r="F196" i="34"/>
  <c r="AI129" i="37"/>
  <c r="F11" i="34"/>
  <c r="F17" i="34"/>
  <c r="F124" i="34"/>
  <c r="F127" i="34"/>
  <c r="F140" i="34"/>
  <c r="S71" i="37"/>
  <c r="F42" i="34"/>
  <c r="F101" i="34"/>
  <c r="F137" i="34"/>
  <c r="AC28" i="37"/>
  <c r="AE28" i="37" s="1"/>
  <c r="AC194" i="37"/>
  <c r="AE194" i="37" s="1"/>
  <c r="F35" i="34"/>
  <c r="F73" i="34"/>
  <c r="F21" i="34"/>
  <c r="AD152" i="37"/>
  <c r="Q149" i="34"/>
  <c r="F3" i="34"/>
  <c r="F4" i="34"/>
  <c r="F6" i="34"/>
  <c r="F7" i="34"/>
  <c r="F10" i="34"/>
  <c r="F12" i="34"/>
  <c r="F13" i="34"/>
  <c r="F15" i="34"/>
  <c r="F16" i="34"/>
  <c r="F102" i="34"/>
  <c r="F111" i="34"/>
  <c r="F123" i="34"/>
  <c r="F147" i="34"/>
  <c r="F156" i="34"/>
  <c r="F165" i="34"/>
  <c r="F195" i="34"/>
  <c r="AD207" i="37"/>
  <c r="Q204" i="34"/>
  <c r="AD206" i="37"/>
  <c r="Q203" i="34"/>
  <c r="AD203" i="37"/>
  <c r="Q200" i="34"/>
  <c r="AD200" i="37"/>
  <c r="Q197" i="34"/>
  <c r="AD193" i="37"/>
  <c r="Q190" i="34"/>
  <c r="AD192" i="37"/>
  <c r="Q189" i="34"/>
  <c r="AD191" i="37"/>
  <c r="Q188" i="34"/>
  <c r="AD188" i="37"/>
  <c r="Q185" i="34"/>
  <c r="AD186" i="37"/>
  <c r="Q183" i="34"/>
  <c r="AD180" i="37"/>
  <c r="Q177" i="34"/>
  <c r="AD179" i="37"/>
  <c r="Q176" i="34"/>
  <c r="AD175" i="37"/>
  <c r="Q172" i="34"/>
  <c r="AD174" i="37"/>
  <c r="Q171" i="34"/>
  <c r="AD170" i="37"/>
  <c r="Q167" i="34"/>
  <c r="AD161" i="37"/>
  <c r="Q158" i="34"/>
  <c r="AD155" i="37"/>
  <c r="Q152" i="34"/>
  <c r="AD154" i="37"/>
  <c r="Q151" i="34"/>
  <c r="AD153" i="37"/>
  <c r="Q150" i="34"/>
  <c r="AD151" i="37"/>
  <c r="Q148" i="34"/>
  <c r="AD150" i="37"/>
  <c r="Q147" i="34"/>
  <c r="AD148" i="37"/>
  <c r="Q145" i="34"/>
  <c r="AD147" i="37"/>
  <c r="Q144" i="34"/>
  <c r="AD146" i="37"/>
  <c r="Q143" i="34"/>
  <c r="AD145" i="37"/>
  <c r="Q142" i="34"/>
  <c r="AD144" i="37"/>
  <c r="Q141" i="34"/>
  <c r="AD141" i="37"/>
  <c r="Q138" i="34"/>
  <c r="AD140" i="37"/>
  <c r="Q137" i="34"/>
  <c r="AD139" i="37"/>
  <c r="Q136" i="34"/>
  <c r="AD138" i="37"/>
  <c r="Q135" i="34"/>
  <c r="AD137" i="37"/>
  <c r="Q134" i="34"/>
  <c r="AD136" i="37"/>
  <c r="Q133" i="34"/>
  <c r="AD135" i="37"/>
  <c r="Q132" i="34"/>
  <c r="AD134" i="37"/>
  <c r="Q131" i="34"/>
  <c r="AD133" i="37"/>
  <c r="Q130" i="34"/>
  <c r="AD132" i="37"/>
  <c r="Q129" i="34"/>
  <c r="AD131" i="37"/>
  <c r="Q128" i="34"/>
  <c r="AD130" i="37"/>
  <c r="Q127" i="34"/>
  <c r="AD129" i="37"/>
  <c r="Q126" i="34"/>
  <c r="AD128" i="37"/>
  <c r="Q125" i="34"/>
  <c r="AD125" i="37"/>
  <c r="Q122" i="34"/>
  <c r="AD124" i="37"/>
  <c r="Q121" i="34"/>
  <c r="AD123" i="37"/>
  <c r="Q120" i="34"/>
  <c r="AD122" i="37"/>
  <c r="Q119" i="34"/>
  <c r="AD117" i="37"/>
  <c r="Q114" i="34"/>
  <c r="AD116" i="37"/>
  <c r="Q113" i="34"/>
  <c r="AD114" i="37"/>
  <c r="Q111" i="34"/>
  <c r="AD113" i="37"/>
  <c r="Q110" i="34"/>
  <c r="AD112" i="37"/>
  <c r="Q109" i="34"/>
  <c r="AD108" i="37"/>
  <c r="Q105" i="34"/>
  <c r="AD107" i="37"/>
  <c r="Q104" i="34"/>
  <c r="AD104" i="37"/>
  <c r="Q101" i="34"/>
  <c r="AD102" i="37"/>
  <c r="Q99" i="34"/>
  <c r="AD99" i="37"/>
  <c r="Q96" i="34"/>
  <c r="AD66" i="37"/>
  <c r="Q63" i="34"/>
  <c r="AD24" i="37"/>
  <c r="Q21" i="34"/>
  <c r="AD42" i="37"/>
  <c r="Q39" i="34"/>
  <c r="AD47" i="37"/>
  <c r="Q44" i="34"/>
  <c r="AD55" i="37"/>
  <c r="Q52" i="34"/>
  <c r="F77" i="34"/>
  <c r="AD81" i="37"/>
  <c r="Q78" i="34"/>
  <c r="F85" i="34"/>
  <c r="AG89" i="37"/>
  <c r="F93" i="34"/>
  <c r="Q153" i="34"/>
  <c r="F167" i="34"/>
  <c r="F5" i="34"/>
  <c r="F94" i="34"/>
  <c r="F103" i="34"/>
  <c r="F112" i="34"/>
  <c r="F126" i="34"/>
  <c r="F148" i="34"/>
  <c r="F157" i="34"/>
  <c r="F176" i="34"/>
  <c r="F198" i="34"/>
  <c r="F41" i="34"/>
  <c r="F9" i="34"/>
  <c r="AD30" i="37"/>
  <c r="Q27" i="34"/>
  <c r="F40" i="34"/>
  <c r="AD44" i="37"/>
  <c r="Q41" i="34"/>
  <c r="AD77" i="37"/>
  <c r="Q74" i="34"/>
  <c r="F84" i="34"/>
  <c r="F116" i="34"/>
  <c r="AE200" i="37"/>
  <c r="F95" i="34"/>
  <c r="F104" i="34"/>
  <c r="F136" i="34"/>
  <c r="F158" i="34"/>
  <c r="F168" i="34"/>
  <c r="F177" i="34"/>
  <c r="AD6" i="37"/>
  <c r="Q3" i="34"/>
  <c r="AD40" i="37"/>
  <c r="Q37" i="34"/>
  <c r="AB89" i="37"/>
  <c r="AD7" i="37"/>
  <c r="Q4" i="34"/>
  <c r="AD10" i="37"/>
  <c r="AE10" i="37" s="1"/>
  <c r="Q7" i="34"/>
  <c r="AD17" i="37"/>
  <c r="Q14" i="34"/>
  <c r="F29" i="34"/>
  <c r="AD46" i="37"/>
  <c r="Q43" i="34"/>
  <c r="AI47" i="37"/>
  <c r="AD49" i="37"/>
  <c r="Q46" i="34"/>
  <c r="AD65" i="37"/>
  <c r="Q62" i="34"/>
  <c r="AD72" i="37"/>
  <c r="Q69" i="34"/>
  <c r="AG77" i="37"/>
  <c r="AD80" i="37"/>
  <c r="Q77" i="34"/>
  <c r="AD88" i="37"/>
  <c r="Q85" i="34"/>
  <c r="F121" i="34"/>
  <c r="F190" i="34"/>
  <c r="F96" i="34"/>
  <c r="F105" i="34"/>
  <c r="F114" i="34"/>
  <c r="F129" i="34"/>
  <c r="F141" i="34"/>
  <c r="F150" i="34"/>
  <c r="F159" i="34"/>
  <c r="F170" i="34"/>
  <c r="F187" i="34"/>
  <c r="F200" i="34"/>
  <c r="AC36" i="37"/>
  <c r="AD61" i="37"/>
  <c r="Q58" i="34"/>
  <c r="AD13" i="37"/>
  <c r="Q10" i="34"/>
  <c r="AD26" i="37"/>
  <c r="Q23" i="34"/>
  <c r="AD32" i="37"/>
  <c r="Q29" i="34"/>
  <c r="AD41" i="37"/>
  <c r="Q38" i="34"/>
  <c r="AD69" i="37"/>
  <c r="Q66" i="34"/>
  <c r="AD70" i="37"/>
  <c r="Q67" i="34"/>
  <c r="F70" i="34"/>
  <c r="AD76" i="37"/>
  <c r="Q73" i="34"/>
  <c r="F143" i="34"/>
  <c r="AD172" i="37"/>
  <c r="Q169" i="34"/>
  <c r="F204" i="34"/>
  <c r="F88" i="34"/>
  <c r="F97" i="34"/>
  <c r="F107" i="34"/>
  <c r="F115" i="34"/>
  <c r="F130" i="34"/>
  <c r="F142" i="34"/>
  <c r="F151" i="34"/>
  <c r="F160" i="34"/>
  <c r="F171" i="34"/>
  <c r="F179" i="34"/>
  <c r="AD45" i="37"/>
  <c r="Q42" i="34"/>
  <c r="AD15" i="37"/>
  <c r="Q12" i="34"/>
  <c r="AD9" i="37"/>
  <c r="Q6" i="34"/>
  <c r="AI13" i="37"/>
  <c r="F14" i="34"/>
  <c r="AD19" i="37"/>
  <c r="Q16" i="34"/>
  <c r="F36" i="34"/>
  <c r="AD48" i="37"/>
  <c r="Q45" i="34"/>
  <c r="AD51" i="37"/>
  <c r="Q48" i="34"/>
  <c r="AD52" i="37"/>
  <c r="Q49" i="34"/>
  <c r="AD57" i="37"/>
  <c r="Q54" i="34"/>
  <c r="AD59" i="37"/>
  <c r="AD62" i="37"/>
  <c r="Q59" i="34"/>
  <c r="AD127" i="37"/>
  <c r="Q124" i="34"/>
  <c r="F163" i="34"/>
  <c r="AC172" i="37"/>
  <c r="AJ172" i="37" s="1"/>
  <c r="F197" i="34"/>
  <c r="F98" i="34"/>
  <c r="F108" i="34"/>
  <c r="F118" i="34"/>
  <c r="F144" i="34"/>
  <c r="F152" i="34"/>
  <c r="F161" i="34"/>
  <c r="F172" i="34"/>
  <c r="F180" i="34"/>
  <c r="F202" i="34"/>
  <c r="F18" i="34"/>
  <c r="F19" i="34"/>
  <c r="F20" i="34"/>
  <c r="F22" i="34"/>
  <c r="F23" i="34"/>
  <c r="F25" i="34"/>
  <c r="F26" i="34"/>
  <c r="F27" i="34"/>
  <c r="F32" i="34"/>
  <c r="F33" i="34"/>
  <c r="F34" i="34"/>
  <c r="F37" i="34"/>
  <c r="F38" i="34"/>
  <c r="F39" i="34"/>
  <c r="F44" i="34"/>
  <c r="F45" i="34"/>
  <c r="F46" i="34"/>
  <c r="F48" i="34"/>
  <c r="F53" i="34"/>
  <c r="F54" i="34"/>
  <c r="F57" i="34"/>
  <c r="F58" i="34"/>
  <c r="F59" i="34"/>
  <c r="F61" i="34"/>
  <c r="F62" i="34"/>
  <c r="F63" i="34"/>
  <c r="F67" i="34"/>
  <c r="F71" i="34"/>
  <c r="F74" i="34"/>
  <c r="F75" i="34"/>
  <c r="F76" i="34"/>
  <c r="F78" i="34"/>
  <c r="F79" i="34"/>
  <c r="F80" i="34"/>
  <c r="F81" i="34"/>
  <c r="F82" i="34"/>
  <c r="F83" i="34"/>
  <c r="F86" i="34"/>
  <c r="F87" i="34"/>
  <c r="F90" i="34"/>
  <c r="F119" i="34"/>
  <c r="F153" i="34"/>
  <c r="F173" i="34"/>
  <c r="F182" i="34"/>
  <c r="F191" i="34"/>
  <c r="F203" i="34"/>
  <c r="F24" i="34"/>
  <c r="AD28" i="37"/>
  <c r="Q25" i="34"/>
  <c r="F31" i="34"/>
  <c r="AG34" i="37"/>
  <c r="AD43" i="37"/>
  <c r="Q40" i="34"/>
  <c r="F49" i="34"/>
  <c r="AD56" i="37"/>
  <c r="Q53" i="34"/>
  <c r="AD84" i="37"/>
  <c r="F117" i="34"/>
  <c r="AD142" i="37"/>
  <c r="Q139" i="34"/>
  <c r="F169" i="34"/>
  <c r="F91" i="34"/>
  <c r="F110" i="34"/>
  <c r="F133" i="34"/>
  <c r="F146" i="34"/>
  <c r="F154" i="34"/>
  <c r="F164" i="34"/>
  <c r="F174" i="34"/>
  <c r="F193" i="34"/>
  <c r="F205" i="34"/>
  <c r="AD50" i="37"/>
  <c r="Q47" i="34"/>
  <c r="S50" i="37"/>
  <c r="F47" i="34"/>
  <c r="AD189" i="37"/>
  <c r="Q186" i="34"/>
  <c r="F186" i="34"/>
  <c r="S189" i="37"/>
  <c r="AD58" i="37"/>
  <c r="Q55" i="34"/>
  <c r="F55" i="34"/>
  <c r="F162" i="34"/>
  <c r="AD8" i="37"/>
  <c r="Q5" i="34"/>
  <c r="F51" i="34"/>
  <c r="AD54" i="37"/>
  <c r="Q51" i="34"/>
  <c r="F199" i="34"/>
  <c r="Z202" i="37"/>
  <c r="AF103" i="37"/>
  <c r="F100" i="34"/>
  <c r="AD103" i="37"/>
  <c r="Q100" i="34"/>
  <c r="AD195" i="37"/>
  <c r="Q192" i="34"/>
  <c r="F192" i="34"/>
  <c r="AD71" i="37"/>
  <c r="Q68" i="34"/>
  <c r="F68" i="34"/>
  <c r="F30" i="34"/>
  <c r="F175" i="34"/>
  <c r="F89" i="34"/>
  <c r="AD92" i="37"/>
  <c r="Q89" i="34"/>
  <c r="F28" i="34"/>
  <c r="AD95" i="37"/>
  <c r="Q92" i="34"/>
  <c r="F92" i="34"/>
  <c r="F64" i="34"/>
  <c r="AD67" i="37"/>
  <c r="Q64" i="34"/>
  <c r="Q60" i="34"/>
  <c r="AD63" i="37"/>
  <c r="AF63" i="37"/>
  <c r="S48" i="37"/>
  <c r="Z98" i="37"/>
  <c r="Z100" i="37"/>
  <c r="S103" i="37"/>
  <c r="Z106" i="37"/>
  <c r="S113" i="37"/>
  <c r="S117" i="37"/>
  <c r="Z119" i="37"/>
  <c r="Z120" i="37"/>
  <c r="S134" i="37"/>
  <c r="S151" i="37"/>
  <c r="S155" i="37"/>
  <c r="Z165" i="37"/>
  <c r="S175" i="37"/>
  <c r="Z182" i="37"/>
  <c r="S188" i="37"/>
  <c r="Z190" i="37"/>
  <c r="Z198" i="37"/>
  <c r="S207" i="37"/>
  <c r="Z96" i="37"/>
  <c r="S99" i="37"/>
  <c r="S102" i="37"/>
  <c r="S108" i="37"/>
  <c r="Z115" i="37"/>
  <c r="Z118" i="37"/>
  <c r="S123" i="37"/>
  <c r="Z126" i="37"/>
  <c r="S145" i="37"/>
  <c r="S147" i="37"/>
  <c r="S161" i="37"/>
  <c r="S174" i="37"/>
  <c r="Z178" i="37"/>
  <c r="Z194" i="37"/>
  <c r="AG110" i="37"/>
  <c r="S122" i="37"/>
  <c r="S124" i="37"/>
  <c r="S129" i="37"/>
  <c r="S130" i="37"/>
  <c r="S133" i="37"/>
  <c r="S146" i="37"/>
  <c r="S150" i="37"/>
  <c r="S154" i="37"/>
  <c r="S170" i="37"/>
  <c r="S192" i="37"/>
  <c r="Z204" i="37"/>
  <c r="AI109" i="37"/>
  <c r="AI114" i="37"/>
  <c r="S136" i="37"/>
  <c r="S139" i="37"/>
  <c r="S144" i="37"/>
  <c r="S153" i="37"/>
  <c r="Z169" i="37"/>
  <c r="Z177" i="37"/>
  <c r="Z187" i="37"/>
  <c r="S195" i="37"/>
  <c r="S203" i="37"/>
  <c r="S191" i="37"/>
  <c r="S193" i="37"/>
  <c r="Z105" i="37"/>
  <c r="S107" i="37"/>
  <c r="Z111" i="37"/>
  <c r="AB163" i="37"/>
  <c r="AB166" i="37"/>
  <c r="AF194" i="37"/>
  <c r="S92" i="37"/>
  <c r="AF47" i="37"/>
  <c r="AB77" i="37"/>
  <c r="AC89" i="37"/>
  <c r="AE89" i="37" s="1"/>
  <c r="AI100" i="37"/>
  <c r="AI108" i="37"/>
  <c r="AF114" i="37"/>
  <c r="AB121" i="37"/>
  <c r="AG205" i="37"/>
  <c r="AF61" i="37"/>
  <c r="AI77" i="37"/>
  <c r="AI153" i="37"/>
  <c r="AG16" i="37"/>
  <c r="AI60" i="37"/>
  <c r="AB104" i="37"/>
  <c r="AI126" i="37"/>
  <c r="AB139" i="37"/>
  <c r="AC166" i="37"/>
  <c r="AE166" i="37" s="1"/>
  <c r="AB162" i="37"/>
  <c r="AB28" i="37"/>
  <c r="AF31" i="37"/>
  <c r="AI73" i="37"/>
  <c r="AB100" i="37"/>
  <c r="AB110" i="37"/>
  <c r="AB143" i="37"/>
  <c r="AF146" i="37"/>
  <c r="AJ95" i="37"/>
  <c r="AE95" i="37"/>
  <c r="AB9" i="37"/>
  <c r="AG23" i="37"/>
  <c r="AG13" i="37"/>
  <c r="AF16" i="37"/>
  <c r="AI19" i="37"/>
  <c r="AG37" i="37"/>
  <c r="AI42" i="37"/>
  <c r="AF44" i="37"/>
  <c r="AB47" i="37"/>
  <c r="AF73" i="37"/>
  <c r="AI118" i="37"/>
  <c r="AI139" i="37"/>
  <c r="AI140" i="37"/>
  <c r="AI141" i="37"/>
  <c r="AI145" i="37"/>
  <c r="AB149" i="37"/>
  <c r="AI157" i="37"/>
  <c r="AF182" i="37"/>
  <c r="AJ198" i="37"/>
  <c r="AI199" i="37"/>
  <c r="AC8" i="37"/>
  <c r="AJ8" i="37" s="1"/>
  <c r="AC24" i="37"/>
  <c r="AJ24" i="37" s="1"/>
  <c r="AF25" i="37"/>
  <c r="AB32" i="37"/>
  <c r="AI62" i="37"/>
  <c r="AF66" i="37"/>
  <c r="AF98" i="37"/>
  <c r="AI110" i="37"/>
  <c r="AF111" i="37"/>
  <c r="AF115" i="37"/>
  <c r="AB117" i="37"/>
  <c r="AF130" i="37"/>
  <c r="AI149" i="37"/>
  <c r="AG162" i="37"/>
  <c r="AI177" i="37"/>
  <c r="AB178" i="37"/>
  <c r="AB187" i="37"/>
  <c r="AG201" i="37"/>
  <c r="AG26" i="37"/>
  <c r="AF29" i="37"/>
  <c r="AJ47" i="37"/>
  <c r="AF49" i="37"/>
  <c r="AB56" i="37"/>
  <c r="AI64" i="37"/>
  <c r="AI65" i="37"/>
  <c r="AB81" i="37"/>
  <c r="AE87" i="37"/>
  <c r="AI104" i="37"/>
  <c r="AI111" i="37"/>
  <c r="AB113" i="37"/>
  <c r="AI143" i="37"/>
  <c r="AF150" i="37"/>
  <c r="AF154" i="37"/>
  <c r="AJ180" i="37"/>
  <c r="AF181" i="37"/>
  <c r="AE195" i="37"/>
  <c r="AF196" i="37"/>
  <c r="AG21" i="37"/>
  <c r="AG67" i="37"/>
  <c r="AG81" i="37"/>
  <c r="AB86" i="37"/>
  <c r="AI121" i="37"/>
  <c r="AF135" i="37"/>
  <c r="AF144" i="37"/>
  <c r="AI181" i="37"/>
  <c r="AF187" i="37"/>
  <c r="AF204" i="37"/>
  <c r="AB37" i="37"/>
  <c r="AB38" i="37"/>
  <c r="AC42" i="37"/>
  <c r="AJ42" i="37" s="1"/>
  <c r="AF50" i="37"/>
  <c r="AI56" i="37"/>
  <c r="AF58" i="37"/>
  <c r="AI81" i="37"/>
  <c r="AB85" i="37"/>
  <c r="AB93" i="37"/>
  <c r="AF101" i="37"/>
  <c r="AF102" i="37"/>
  <c r="AI117" i="37"/>
  <c r="AF122" i="37"/>
  <c r="AF151" i="37"/>
  <c r="AF155" i="37"/>
  <c r="AI187" i="37"/>
  <c r="AF191" i="37"/>
  <c r="AB177" i="37"/>
  <c r="AB181" i="37"/>
  <c r="AB60" i="37"/>
  <c r="AG85" i="37"/>
  <c r="AG93" i="37"/>
  <c r="AI101" i="37"/>
  <c r="AG105" i="37"/>
  <c r="AB108" i="37"/>
  <c r="AI113" i="37"/>
  <c r="AB126" i="37"/>
  <c r="AB153" i="37"/>
  <c r="AG166" i="37"/>
  <c r="AG191" i="37"/>
  <c r="AI205" i="37"/>
  <c r="AG7" i="37"/>
  <c r="AB7" i="37"/>
  <c r="AI7" i="37"/>
  <c r="AF7" i="37"/>
  <c r="AF6" i="37"/>
  <c r="AG6" i="37"/>
  <c r="AB6" i="37"/>
  <c r="AI6" i="37"/>
  <c r="AC11" i="37"/>
  <c r="AG10" i="37"/>
  <c r="AB10" i="37"/>
  <c r="AI10" i="37"/>
  <c r="AF10" i="37"/>
  <c r="AI12" i="37"/>
  <c r="AG12" i="37"/>
  <c r="AB12" i="37"/>
  <c r="AF12" i="37"/>
  <c r="AE15" i="37"/>
  <c r="AC29" i="37"/>
  <c r="AB14" i="37"/>
  <c r="AI14" i="37"/>
  <c r="AG14" i="37"/>
  <c r="AF14" i="37"/>
  <c r="AC7" i="37"/>
  <c r="AB8" i="37"/>
  <c r="AI8" i="37"/>
  <c r="AG8" i="37"/>
  <c r="AF8" i="37"/>
  <c r="AB18" i="37"/>
  <c r="AI18" i="37"/>
  <c r="AG18" i="37"/>
  <c r="AF18" i="37"/>
  <c r="AC33" i="37"/>
  <c r="AC23" i="37"/>
  <c r="AC14" i="37"/>
  <c r="AB27" i="37"/>
  <c r="AI27" i="37"/>
  <c r="AG27" i="37"/>
  <c r="AF27" i="37"/>
  <c r="AC9" i="37"/>
  <c r="AC27" i="37"/>
  <c r="AF11" i="37"/>
  <c r="Z16" i="37"/>
  <c r="S16" i="37"/>
  <c r="AF17" i="37"/>
  <c r="AI11" i="37"/>
  <c r="Z14" i="37"/>
  <c r="S14" i="37"/>
  <c r="AB41" i="37"/>
  <c r="AG41" i="37"/>
  <c r="AF41" i="37"/>
  <c r="AC64" i="37"/>
  <c r="S7" i="37"/>
  <c r="AB11" i="37"/>
  <c r="Z12" i="37"/>
  <c r="S12" i="37"/>
  <c r="AC12" i="37"/>
  <c r="AC13" i="37"/>
  <c r="AC110" i="37"/>
  <c r="AJ16" i="37"/>
  <c r="AB20" i="37"/>
  <c r="Z27" i="37"/>
  <c r="S27" i="37"/>
  <c r="AG28" i="37"/>
  <c r="AF28" i="37"/>
  <c r="AG29" i="37"/>
  <c r="AB54" i="37"/>
  <c r="AG54" i="37"/>
  <c r="AI54" i="37"/>
  <c r="AF54" i="37"/>
  <c r="AC67" i="37"/>
  <c r="AJ88" i="37"/>
  <c r="AE88" i="37"/>
  <c r="AJ165" i="37"/>
  <c r="AB22" i="37"/>
  <c r="AF22" i="37"/>
  <c r="Z11" i="37"/>
  <c r="AF9" i="37"/>
  <c r="AF13" i="37"/>
  <c r="Z22" i="37"/>
  <c r="S22" i="37"/>
  <c r="AG22" i="37"/>
  <c r="Z25" i="37"/>
  <c r="S25" i="37"/>
  <c r="AC25" i="37"/>
  <c r="AC26" i="37"/>
  <c r="AB31" i="37"/>
  <c r="AI31" i="37"/>
  <c r="AB33" i="37"/>
  <c r="AC35" i="37"/>
  <c r="AC43" i="37"/>
  <c r="AC17" i="37"/>
  <c r="AC6" i="37"/>
  <c r="S8" i="37"/>
  <c r="Z20" i="37"/>
  <c r="S20" i="37"/>
  <c r="AF26" i="37"/>
  <c r="AI41" i="37"/>
  <c r="AI80" i="37"/>
  <c r="AG80" i="37"/>
  <c r="AF80" i="37"/>
  <c r="AB80" i="37"/>
  <c r="Z82" i="37"/>
  <c r="S82" i="37"/>
  <c r="S6" i="37"/>
  <c r="AG15" i="37"/>
  <c r="AF15" i="37"/>
  <c r="AB23" i="37"/>
  <c r="AI23" i="37"/>
  <c r="AF30" i="37"/>
  <c r="AC32" i="37"/>
  <c r="AG9" i="37"/>
  <c r="AC21" i="37"/>
  <c r="AI22" i="37"/>
  <c r="AI36" i="37"/>
  <c r="AG36" i="37"/>
  <c r="AF36" i="37"/>
  <c r="AC38" i="37"/>
  <c r="AB16" i="37"/>
  <c r="AI17" i="37"/>
  <c r="AC18" i="37"/>
  <c r="AF20" i="37"/>
  <c r="AF21" i="37"/>
  <c r="Z21" i="37"/>
  <c r="Z23" i="37"/>
  <c r="S23" i="37"/>
  <c r="AG24" i="37"/>
  <c r="AF24" i="37"/>
  <c r="AG25" i="37"/>
  <c r="AB26" i="37"/>
  <c r="AG30" i="37"/>
  <c r="Z33" i="37"/>
  <c r="S33" i="37"/>
  <c r="AC34" i="37"/>
  <c r="AF35" i="37"/>
  <c r="AE39" i="37"/>
  <c r="AC40" i="37"/>
  <c r="AC41" i="37"/>
  <c r="S43" i="37"/>
  <c r="Y46" i="37"/>
  <c r="S46" i="37"/>
  <c r="AC48" i="37"/>
  <c r="AB57" i="37"/>
  <c r="AG57" i="37"/>
  <c r="AI57" i="37"/>
  <c r="AF57" i="37"/>
  <c r="AB17" i="37"/>
  <c r="AG17" i="37"/>
  <c r="AC20" i="37"/>
  <c r="Z35" i="37"/>
  <c r="S35" i="37"/>
  <c r="AB36" i="37"/>
  <c r="AB40" i="37"/>
  <c r="AI40" i="37"/>
  <c r="AF40" i="37"/>
  <c r="S9" i="37"/>
  <c r="AI15" i="37"/>
  <c r="Z18" i="37"/>
  <c r="S18" i="37"/>
  <c r="AG19" i="37"/>
  <c r="AF19" i="37"/>
  <c r="AG20" i="37"/>
  <c r="AB21" i="37"/>
  <c r="AF23" i="37"/>
  <c r="AB24" i="37"/>
  <c r="AB29" i="37"/>
  <c r="AI30" i="37"/>
  <c r="AC31" i="37"/>
  <c r="AF33" i="37"/>
  <c r="AF34" i="37"/>
  <c r="AC37" i="37"/>
  <c r="AI38" i="37"/>
  <c r="AF38" i="37"/>
  <c r="AB39" i="37"/>
  <c r="AI39" i="37"/>
  <c r="AF39" i="37"/>
  <c r="AG39" i="37"/>
  <c r="AG40" i="37"/>
  <c r="AC44" i="37"/>
  <c r="AB45" i="37"/>
  <c r="AG45" i="37"/>
  <c r="AI45" i="37"/>
  <c r="AF45" i="37"/>
  <c r="Z31" i="37"/>
  <c r="S31" i="37"/>
  <c r="AG32" i="37"/>
  <c r="AF32" i="37"/>
  <c r="AG33" i="37"/>
  <c r="Z37" i="37"/>
  <c r="S37" i="37"/>
  <c r="AG43" i="37"/>
  <c r="AI43" i="37"/>
  <c r="AF43" i="37"/>
  <c r="AC101" i="37"/>
  <c r="AC51" i="37"/>
  <c r="O212" i="37"/>
  <c r="X68" i="37"/>
  <c r="AC19" i="37"/>
  <c r="Z29" i="37"/>
  <c r="S29" i="37"/>
  <c r="AC30" i="37"/>
  <c r="AB35" i="37"/>
  <c r="AI35" i="37"/>
  <c r="Z38" i="37"/>
  <c r="S38" i="37"/>
  <c r="Z39" i="37"/>
  <c r="S39" i="37"/>
  <c r="AB46" i="37"/>
  <c r="AG46" i="37"/>
  <c r="AF46" i="37"/>
  <c r="AB48" i="37"/>
  <c r="AG48" i="37"/>
  <c r="AI48" i="37"/>
  <c r="AF48" i="37"/>
  <c r="AI37" i="37"/>
  <c r="S42" i="37"/>
  <c r="AG44" i="37"/>
  <c r="AC45" i="37"/>
  <c r="AB49" i="37"/>
  <c r="AG49" i="37"/>
  <c r="AB50" i="37"/>
  <c r="AG50" i="37"/>
  <c r="AB51" i="37"/>
  <c r="AI51" i="37"/>
  <c r="AG51" i="37"/>
  <c r="AB55" i="37"/>
  <c r="AI55" i="37"/>
  <c r="AG55" i="37"/>
  <c r="AB58" i="37"/>
  <c r="AG58" i="37"/>
  <c r="AB61" i="37"/>
  <c r="AG61" i="37"/>
  <c r="AB74" i="37"/>
  <c r="AI74" i="37"/>
  <c r="AG74" i="37"/>
  <c r="AF74" i="37"/>
  <c r="AC82" i="37"/>
  <c r="AB91" i="37"/>
  <c r="AI91" i="37"/>
  <c r="AF91" i="37"/>
  <c r="AI97" i="37"/>
  <c r="AG97" i="37"/>
  <c r="AF97" i="37"/>
  <c r="AB97" i="37"/>
  <c r="AC60" i="37"/>
  <c r="S63" i="37"/>
  <c r="Y63" i="37"/>
  <c r="F60" i="34" s="1"/>
  <c r="AC65" i="37"/>
  <c r="AC66" i="37"/>
  <c r="AF71" i="37"/>
  <c r="AB71" i="37"/>
  <c r="AG71" i="37"/>
  <c r="AJ79" i="37"/>
  <c r="AB83" i="37"/>
  <c r="AI83" i="37"/>
  <c r="AF83" i="37"/>
  <c r="AG83" i="37"/>
  <c r="AI96" i="37"/>
  <c r="AG96" i="37"/>
  <c r="AF96" i="37"/>
  <c r="AB96" i="37"/>
  <c r="AB106" i="37"/>
  <c r="AI106" i="37"/>
  <c r="AG106" i="37"/>
  <c r="AF106" i="37"/>
  <c r="AC102" i="37"/>
  <c r="AC52" i="37"/>
  <c r="AC106" i="37"/>
  <c r="AC56" i="37"/>
  <c r="S59" i="37"/>
  <c r="Y59" i="37"/>
  <c r="F56" i="34" s="1"/>
  <c r="AC61" i="37"/>
  <c r="AC62" i="37"/>
  <c r="S72" i="37"/>
  <c r="Y72" i="37"/>
  <c r="F69" i="34" s="1"/>
  <c r="AI78" i="37"/>
  <c r="AB78" i="37"/>
  <c r="AG78" i="37"/>
  <c r="AB42" i="37"/>
  <c r="AG42" i="37"/>
  <c r="AC100" i="37"/>
  <c r="AC50" i="37"/>
  <c r="S55" i="37"/>
  <c r="Y55" i="37"/>
  <c r="F52" i="34" s="1"/>
  <c r="AC107" i="37"/>
  <c r="AC57" i="37"/>
  <c r="AC108" i="37"/>
  <c r="AC58" i="37"/>
  <c r="S65" i="37"/>
  <c r="S66" i="37"/>
  <c r="AI71" i="37"/>
  <c r="AC78" i="37"/>
  <c r="AI90" i="37"/>
  <c r="AF90" i="37"/>
  <c r="AG90" i="37"/>
  <c r="AB90" i="37"/>
  <c r="Z94" i="37"/>
  <c r="S94" i="37"/>
  <c r="Z109" i="37"/>
  <c r="S109" i="37"/>
  <c r="AC104" i="37"/>
  <c r="AC54" i="37"/>
  <c r="S61" i="37"/>
  <c r="S62" i="37"/>
  <c r="Z78" i="37"/>
  <c r="S78" i="37"/>
  <c r="AI84" i="37"/>
  <c r="AG84" i="37"/>
  <c r="AF84" i="37"/>
  <c r="AB84" i="37"/>
  <c r="AB63" i="37"/>
  <c r="AI63" i="37"/>
  <c r="AG63" i="37"/>
  <c r="AB66" i="37"/>
  <c r="AG66" i="37"/>
  <c r="AB67" i="37"/>
  <c r="AI67" i="37"/>
  <c r="AF67" i="37"/>
  <c r="AC68" i="37"/>
  <c r="AI69" i="37"/>
  <c r="AG69" i="37"/>
  <c r="AF69" i="37"/>
  <c r="AB69" i="37"/>
  <c r="AB79" i="37"/>
  <c r="AI79" i="37"/>
  <c r="AF79" i="37"/>
  <c r="AG79" i="37"/>
  <c r="AJ83" i="37"/>
  <c r="AE83" i="37"/>
  <c r="AB59" i="37"/>
  <c r="AI59" i="37"/>
  <c r="AG59" i="37"/>
  <c r="AB62" i="37"/>
  <c r="AG62" i="37"/>
  <c r="AB65" i="37"/>
  <c r="AG65" i="37"/>
  <c r="M212" i="37"/>
  <c r="V68" i="37"/>
  <c r="AC71" i="37"/>
  <c r="AC76" i="37"/>
  <c r="AI82" i="37"/>
  <c r="AB82" i="37"/>
  <c r="AG82" i="37"/>
  <c r="AB99" i="37"/>
  <c r="AG99" i="37"/>
  <c r="AI99" i="37"/>
  <c r="AF99" i="37"/>
  <c r="AB52" i="37"/>
  <c r="L212" i="37"/>
  <c r="Z73" i="37"/>
  <c r="S73" i="37"/>
  <c r="Z75" i="37"/>
  <c r="S75" i="37"/>
  <c r="AG76" i="37"/>
  <c r="AF76" i="37"/>
  <c r="AC86" i="37"/>
  <c r="AI88" i="37"/>
  <c r="AG88" i="37"/>
  <c r="AF88" i="37"/>
  <c r="AB88" i="37"/>
  <c r="AE91" i="37"/>
  <c r="AC92" i="37"/>
  <c r="N212" i="37"/>
  <c r="AE70" i="37"/>
  <c r="AB72" i="37"/>
  <c r="AG73" i="37"/>
  <c r="AC84" i="37"/>
  <c r="AC85" i="37"/>
  <c r="AI86" i="37"/>
  <c r="AF86" i="37"/>
  <c r="AB87" i="37"/>
  <c r="AI87" i="37"/>
  <c r="AF87" i="37"/>
  <c r="AG87" i="37"/>
  <c r="Z93" i="37"/>
  <c r="S93" i="37"/>
  <c r="AC96" i="37"/>
  <c r="AC97" i="37"/>
  <c r="Z79" i="37"/>
  <c r="S79" i="37"/>
  <c r="Z83" i="37"/>
  <c r="S83" i="37"/>
  <c r="Z89" i="37"/>
  <c r="S89" i="37"/>
  <c r="Z90" i="37"/>
  <c r="S90" i="37"/>
  <c r="Z91" i="37"/>
  <c r="S91" i="37"/>
  <c r="P212" i="37"/>
  <c r="AG70" i="37"/>
  <c r="AF70" i="37"/>
  <c r="Z74" i="37"/>
  <c r="S74" i="37"/>
  <c r="AC80" i="37"/>
  <c r="Z85" i="37"/>
  <c r="S85" i="37"/>
  <c r="Z86" i="37"/>
  <c r="S86" i="37"/>
  <c r="Z87" i="37"/>
  <c r="S87" i="37"/>
  <c r="AC94" i="37"/>
  <c r="AB95" i="37"/>
  <c r="AI95" i="37"/>
  <c r="AG95" i="37"/>
  <c r="AF95" i="37"/>
  <c r="Y102" i="37"/>
  <c r="F99" i="34" s="1"/>
  <c r="AB103" i="37"/>
  <c r="AI103" i="37"/>
  <c r="AG103" i="37"/>
  <c r="AB133" i="37"/>
  <c r="AG133" i="37"/>
  <c r="AF133" i="37"/>
  <c r="AI133" i="37"/>
  <c r="AF52" i="37"/>
  <c r="AF56" i="37"/>
  <c r="AF60" i="37"/>
  <c r="AF64" i="37"/>
  <c r="Z68" i="37"/>
  <c r="S68" i="37"/>
  <c r="AF72" i="37"/>
  <c r="AI76" i="37"/>
  <c r="AC111" i="37"/>
  <c r="Y131" i="37"/>
  <c r="F128" i="34" s="1"/>
  <c r="S131" i="37"/>
  <c r="AB70" i="37"/>
  <c r="AG72" i="37"/>
  <c r="AB75" i="37"/>
  <c r="AI75" i="37"/>
  <c r="AF75" i="37"/>
  <c r="AC77" i="37"/>
  <c r="AC81" i="37"/>
  <c r="AC93" i="37"/>
  <c r="Z97" i="37"/>
  <c r="AI72" i="37"/>
  <c r="AC90" i="37"/>
  <c r="AI92" i="37"/>
  <c r="AG92" i="37"/>
  <c r="AF92" i="37"/>
  <c r="AB92" i="37"/>
  <c r="AB94" i="37"/>
  <c r="AI94" i="37"/>
  <c r="AF94" i="37"/>
  <c r="AB107" i="37"/>
  <c r="AI107" i="37"/>
  <c r="AG107" i="37"/>
  <c r="AF107" i="37"/>
  <c r="AI85" i="37"/>
  <c r="AI89" i="37"/>
  <c r="AI93" i="37"/>
  <c r="AG101" i="37"/>
  <c r="AE103" i="37"/>
  <c r="AF105" i="37"/>
  <c r="S112" i="37"/>
  <c r="Y112" i="37"/>
  <c r="F109" i="34" s="1"/>
  <c r="AC114" i="37"/>
  <c r="AC115" i="37"/>
  <c r="S127" i="37"/>
  <c r="S128" i="37"/>
  <c r="AC156" i="37"/>
  <c r="AC158" i="37"/>
  <c r="AB173" i="37"/>
  <c r="AI173" i="37"/>
  <c r="AF173" i="37"/>
  <c r="AG173" i="37"/>
  <c r="AB175" i="37"/>
  <c r="AI175" i="37"/>
  <c r="AF175" i="37"/>
  <c r="AG175" i="37"/>
  <c r="AB185" i="37"/>
  <c r="AI185" i="37"/>
  <c r="AF185" i="37"/>
  <c r="AG185" i="37"/>
  <c r="AG98" i="37"/>
  <c r="AI105" i="37"/>
  <c r="Z110" i="37"/>
  <c r="AB125" i="37"/>
  <c r="AI125" i="37"/>
  <c r="AG125" i="37"/>
  <c r="AG128" i="37"/>
  <c r="AF128" i="37"/>
  <c r="AB128" i="37"/>
  <c r="Y137" i="37"/>
  <c r="F134" i="34" s="1"/>
  <c r="S137" i="37"/>
  <c r="AI98" i="37"/>
  <c r="AB111" i="37"/>
  <c r="AB116" i="37"/>
  <c r="AI116" i="37"/>
  <c r="AG116" i="37"/>
  <c r="AG119" i="37"/>
  <c r="AB119" i="37"/>
  <c r="AB120" i="37"/>
  <c r="AI120" i="37"/>
  <c r="AG120" i="37"/>
  <c r="AG123" i="37"/>
  <c r="AB123" i="37"/>
  <c r="AG124" i="37"/>
  <c r="AB124" i="37"/>
  <c r="AB127" i="37"/>
  <c r="AG127" i="37"/>
  <c r="S95" i="37"/>
  <c r="AC98" i="37"/>
  <c r="AC99" i="37"/>
  <c r="AG102" i="37"/>
  <c r="AG109" i="37"/>
  <c r="AF109" i="37"/>
  <c r="AB112" i="37"/>
  <c r="AI112" i="37"/>
  <c r="AG112" i="37"/>
  <c r="AG115" i="37"/>
  <c r="AB115" i="37"/>
  <c r="AB118" i="37"/>
  <c r="AG118" i="37"/>
  <c r="AB122" i="37"/>
  <c r="AG122" i="37"/>
  <c r="AC129" i="37"/>
  <c r="K212" i="37"/>
  <c r="AB114" i="37"/>
  <c r="AG114" i="37"/>
  <c r="AC126" i="37"/>
  <c r="AI128" i="37"/>
  <c r="AG131" i="37"/>
  <c r="AB131" i="37"/>
  <c r="AF131" i="37"/>
  <c r="AB102" i="37"/>
  <c r="AC117" i="37"/>
  <c r="AF119" i="37"/>
  <c r="AC120" i="37"/>
  <c r="AC121" i="37"/>
  <c r="AF123" i="37"/>
  <c r="AF124" i="37"/>
  <c r="S125" i="37"/>
  <c r="Y125" i="37"/>
  <c r="F122" i="34" s="1"/>
  <c r="AF125" i="37"/>
  <c r="AC127" i="37"/>
  <c r="AF127" i="37"/>
  <c r="AC128" i="37"/>
  <c r="Y135" i="37"/>
  <c r="F132" i="34" s="1"/>
  <c r="S135" i="37"/>
  <c r="AC113" i="37"/>
  <c r="S116" i="37"/>
  <c r="Y116" i="37"/>
  <c r="F113" i="34" s="1"/>
  <c r="AC118" i="37"/>
  <c r="AC119" i="37"/>
  <c r="AC122" i="37"/>
  <c r="AC124" i="37"/>
  <c r="AB130" i="37"/>
  <c r="AG130" i="37"/>
  <c r="AC133" i="37"/>
  <c r="S140" i="37"/>
  <c r="S141" i="37"/>
  <c r="AB152" i="37"/>
  <c r="AI152" i="37"/>
  <c r="AG152" i="37"/>
  <c r="AG155" i="37"/>
  <c r="AB155" i="37"/>
  <c r="AC157" i="37"/>
  <c r="AI167" i="37"/>
  <c r="AF167" i="37"/>
  <c r="AB167" i="37"/>
  <c r="AG167" i="37"/>
  <c r="AC179" i="37"/>
  <c r="S196" i="37"/>
  <c r="Z196" i="37"/>
  <c r="AF100" i="37"/>
  <c r="AF104" i="37"/>
  <c r="AF108" i="37"/>
  <c r="AF113" i="37"/>
  <c r="AF117" i="37"/>
  <c r="AF121" i="37"/>
  <c r="AF126" i="37"/>
  <c r="AB142" i="37"/>
  <c r="AI142" i="37"/>
  <c r="AG142" i="37"/>
  <c r="AG145" i="37"/>
  <c r="AB145" i="37"/>
  <c r="AG146" i="37"/>
  <c r="AB146" i="37"/>
  <c r="AF147" i="37"/>
  <c r="AB147" i="37"/>
  <c r="AI147" i="37"/>
  <c r="AB148" i="37"/>
  <c r="AI148" i="37"/>
  <c r="AG148" i="37"/>
  <c r="AG151" i="37"/>
  <c r="AB151" i="37"/>
  <c r="AB154" i="37"/>
  <c r="AG154" i="37"/>
  <c r="AI169" i="37"/>
  <c r="AF169" i="37"/>
  <c r="AB169" i="37"/>
  <c r="AG169" i="37"/>
  <c r="AI184" i="37"/>
  <c r="AF184" i="37"/>
  <c r="AB184" i="37"/>
  <c r="AG184" i="37"/>
  <c r="AC132" i="37"/>
  <c r="AB138" i="37"/>
  <c r="AI138" i="37"/>
  <c r="AG138" i="37"/>
  <c r="AG141" i="37"/>
  <c r="AB141" i="37"/>
  <c r="AB144" i="37"/>
  <c r="AG144" i="37"/>
  <c r="AB150" i="37"/>
  <c r="AG150" i="37"/>
  <c r="AB156" i="37"/>
  <c r="AI156" i="37"/>
  <c r="AG156" i="37"/>
  <c r="AC178" i="37"/>
  <c r="AB134" i="37"/>
  <c r="AG134" i="37"/>
  <c r="AF134" i="37"/>
  <c r="AG136" i="37"/>
  <c r="AB136" i="37"/>
  <c r="AG137" i="37"/>
  <c r="AB137" i="37"/>
  <c r="AB140" i="37"/>
  <c r="AG140" i="37"/>
  <c r="AC153" i="37"/>
  <c r="Z160" i="37"/>
  <c r="S160" i="37"/>
  <c r="AI171" i="37"/>
  <c r="AF171" i="37"/>
  <c r="AG171" i="37"/>
  <c r="AB171" i="37"/>
  <c r="AB129" i="37"/>
  <c r="AG129" i="37"/>
  <c r="AF129" i="37"/>
  <c r="AC130" i="37"/>
  <c r="AB135" i="37"/>
  <c r="AG135" i="37"/>
  <c r="AC143" i="37"/>
  <c r="AC149" i="37"/>
  <c r="S152" i="37"/>
  <c r="Y152" i="37"/>
  <c r="F149" i="34" s="1"/>
  <c r="AC154" i="37"/>
  <c r="AC155" i="37"/>
  <c r="S159" i="37"/>
  <c r="Z159" i="37"/>
  <c r="AF168" i="37"/>
  <c r="AB168" i="37"/>
  <c r="AI168" i="37"/>
  <c r="AC139" i="37"/>
  <c r="S142" i="37"/>
  <c r="Y142" i="37"/>
  <c r="F139" i="34" s="1"/>
  <c r="AC144" i="37"/>
  <c r="AC146" i="37"/>
  <c r="S148" i="37"/>
  <c r="Y148" i="37"/>
  <c r="F145" i="34" s="1"/>
  <c r="AC150" i="37"/>
  <c r="AC151" i="37"/>
  <c r="AI170" i="37"/>
  <c r="AF170" i="37"/>
  <c r="AB170" i="37"/>
  <c r="AG170" i="37"/>
  <c r="AB174" i="37"/>
  <c r="AI174" i="37"/>
  <c r="AF174" i="37"/>
  <c r="AG174" i="37"/>
  <c r="AG176" i="37"/>
  <c r="AF176" i="37"/>
  <c r="AI176" i="37"/>
  <c r="AB176" i="37"/>
  <c r="AB132" i="37"/>
  <c r="AI132" i="37"/>
  <c r="AG132" i="37"/>
  <c r="AF136" i="37"/>
  <c r="AF137" i="37"/>
  <c r="S138" i="37"/>
  <c r="Y138" i="37"/>
  <c r="F135" i="34" s="1"/>
  <c r="AC140" i="37"/>
  <c r="AF140" i="37"/>
  <c r="AC141" i="37"/>
  <c r="AF160" i="37"/>
  <c r="AB160" i="37"/>
  <c r="AI160" i="37"/>
  <c r="AG160" i="37"/>
  <c r="AJ161" i="37"/>
  <c r="AE161" i="37"/>
  <c r="AC177" i="37"/>
  <c r="S181" i="37"/>
  <c r="Z181" i="37"/>
  <c r="AC187" i="37"/>
  <c r="AG195" i="37"/>
  <c r="AI195" i="37"/>
  <c r="AB195" i="37"/>
  <c r="AF195" i="37"/>
  <c r="Z158" i="37"/>
  <c r="S158" i="37"/>
  <c r="AC159" i="37"/>
  <c r="AI163" i="37"/>
  <c r="AF163" i="37"/>
  <c r="AF164" i="37"/>
  <c r="AB164" i="37"/>
  <c r="AI164" i="37"/>
  <c r="AG164" i="37"/>
  <c r="AG172" i="37"/>
  <c r="AB172" i="37"/>
  <c r="AI172" i="37"/>
  <c r="Z173" i="37"/>
  <c r="AC175" i="37"/>
  <c r="AC183" i="37"/>
  <c r="AC185" i="37"/>
  <c r="AG186" i="37"/>
  <c r="AF186" i="37"/>
  <c r="AB186" i="37"/>
  <c r="Y188" i="37"/>
  <c r="F185" i="34" s="1"/>
  <c r="AC201" i="37"/>
  <c r="S132" i="37"/>
  <c r="AF139" i="37"/>
  <c r="AF143" i="37"/>
  <c r="AF149" i="37"/>
  <c r="AF153" i="37"/>
  <c r="AF158" i="37"/>
  <c r="AF159" i="37"/>
  <c r="Z166" i="37"/>
  <c r="S166" i="37"/>
  <c r="Z167" i="37"/>
  <c r="S167" i="37"/>
  <c r="Z168" i="37"/>
  <c r="S168" i="37"/>
  <c r="AF188" i="37"/>
  <c r="AC189" i="37"/>
  <c r="AG193" i="37"/>
  <c r="AB193" i="37"/>
  <c r="AI193" i="37"/>
  <c r="AF193" i="37"/>
  <c r="AC196" i="37"/>
  <c r="AG198" i="37"/>
  <c r="AF198" i="37"/>
  <c r="AB198" i="37"/>
  <c r="AI198" i="37"/>
  <c r="S201" i="37"/>
  <c r="Z201" i="37"/>
  <c r="S205" i="37"/>
  <c r="Z205" i="37"/>
  <c r="AG157" i="37"/>
  <c r="AF157" i="37"/>
  <c r="AG158" i="37"/>
  <c r="AB159" i="37"/>
  <c r="Z162" i="37"/>
  <c r="S162" i="37"/>
  <c r="AJ162" i="37"/>
  <c r="Z163" i="37"/>
  <c r="S163" i="37"/>
  <c r="Z164" i="37"/>
  <c r="S164" i="37"/>
  <c r="AC174" i="37"/>
  <c r="AB192" i="37"/>
  <c r="AG192" i="37"/>
  <c r="AF192" i="37"/>
  <c r="AI192" i="37"/>
  <c r="AC193" i="37"/>
  <c r="AC173" i="37"/>
  <c r="AC176" i="37"/>
  <c r="AB179" i="37"/>
  <c r="AG179" i="37"/>
  <c r="AF179" i="37"/>
  <c r="AI183" i="37"/>
  <c r="AF183" i="37"/>
  <c r="AB183" i="37"/>
  <c r="AG188" i="37"/>
  <c r="AB188" i="37"/>
  <c r="AC199" i="37"/>
  <c r="AC171" i="37"/>
  <c r="AC184" i="37"/>
  <c r="Y186" i="37"/>
  <c r="F183" i="34" s="1"/>
  <c r="S186" i="37"/>
  <c r="AB189" i="37"/>
  <c r="AG189" i="37"/>
  <c r="AF189" i="37"/>
  <c r="AG190" i="37"/>
  <c r="AI190" i="37"/>
  <c r="AF190" i="37"/>
  <c r="AG200" i="37"/>
  <c r="AI200" i="37"/>
  <c r="AF200" i="37"/>
  <c r="AG202" i="37"/>
  <c r="AF202" i="37"/>
  <c r="AB202" i="37"/>
  <c r="AG207" i="37"/>
  <c r="AB207" i="37"/>
  <c r="AI207" i="37"/>
  <c r="AF207" i="37"/>
  <c r="AC167" i="37"/>
  <c r="AC170" i="37"/>
  <c r="Z171" i="37"/>
  <c r="S171" i="37"/>
  <c r="AF206" i="37"/>
  <c r="AG206" i="37"/>
  <c r="AB206" i="37"/>
  <c r="AI206" i="37"/>
  <c r="AB158" i="37"/>
  <c r="AI159" i="37"/>
  <c r="AC160" i="37"/>
  <c r="AG161" i="37"/>
  <c r="AF161" i="37"/>
  <c r="AB161" i="37"/>
  <c r="AC163" i="37"/>
  <c r="AC164" i="37"/>
  <c r="AI165" i="37"/>
  <c r="AG165" i="37"/>
  <c r="AF165" i="37"/>
  <c r="AB165" i="37"/>
  <c r="AE168" i="37"/>
  <c r="AG178" i="37"/>
  <c r="AF178" i="37"/>
  <c r="AI189" i="37"/>
  <c r="AB199" i="37"/>
  <c r="AG199" i="37"/>
  <c r="AB200" i="37"/>
  <c r="Z183" i="37"/>
  <c r="Z184" i="37"/>
  <c r="Z185" i="37"/>
  <c r="Y191" i="37"/>
  <c r="F188" i="34" s="1"/>
  <c r="AI194" i="37"/>
  <c r="Z199" i="37"/>
  <c r="AF208" i="37"/>
  <c r="AB208" i="37"/>
  <c r="AI201" i="37"/>
  <c r="AF203" i="37"/>
  <c r="AE207" i="37"/>
  <c r="AF177" i="37"/>
  <c r="AF180" i="37"/>
  <c r="AJ190" i="37"/>
  <c r="AG196" i="37"/>
  <c r="Z208" i="37"/>
  <c r="AF162" i="37"/>
  <c r="AF166" i="37"/>
  <c r="AG177" i="37"/>
  <c r="AI180" i="37"/>
  <c r="AB182" i="37"/>
  <c r="AI196" i="37"/>
  <c r="AG208" i="37"/>
  <c r="AG203" i="37"/>
  <c r="AB203" i="37"/>
  <c r="AI208" i="37"/>
  <c r="AI162" i="37"/>
  <c r="AI166" i="37"/>
  <c r="S180" i="37"/>
  <c r="AB180" i="37"/>
  <c r="S172" i="37"/>
  <c r="AI182" i="37"/>
  <c r="AI191" i="37"/>
  <c r="AG194" i="37"/>
  <c r="S200" i="37"/>
  <c r="AF201" i="37"/>
  <c r="AC205" i="37"/>
  <c r="AB204" i="37"/>
  <c r="AB205" i="37"/>
  <c r="AG204" i="37"/>
  <c r="AH53" i="35"/>
  <c r="AH69" i="35"/>
  <c r="AH123" i="35"/>
  <c r="AH134" i="35"/>
  <c r="AH169" i="35"/>
  <c r="AH181" i="35"/>
  <c r="AH192" i="35"/>
  <c r="AJ53" i="11"/>
  <c r="AI53" i="35"/>
  <c r="AI69" i="35"/>
  <c r="AI123" i="35"/>
  <c r="AI134" i="35"/>
  <c r="AI169" i="35"/>
  <c r="AI181" i="35"/>
  <c r="AI192" i="35"/>
  <c r="AK53" i="35"/>
  <c r="T53" i="35"/>
  <c r="U53" i="35"/>
  <c r="F49" i="14"/>
  <c r="F217" i="14" s="1"/>
  <c r="G49" i="14"/>
  <c r="G217" i="14" s="1"/>
  <c r="H49" i="14"/>
  <c r="H217" i="14" s="1"/>
  <c r="I49" i="14"/>
  <c r="I217" i="14" s="1"/>
  <c r="J49" i="14"/>
  <c r="J217" i="14" s="1"/>
  <c r="K49" i="14"/>
  <c r="K217" i="14" s="1"/>
  <c r="L49" i="14"/>
  <c r="L217" i="14" s="1"/>
  <c r="M49" i="14"/>
  <c r="M217" i="14" s="1"/>
  <c r="N49" i="14"/>
  <c r="O49" i="14"/>
  <c r="O217" i="14" s="1"/>
  <c r="P49" i="14"/>
  <c r="P217" i="14" s="1"/>
  <c r="Q49" i="14"/>
  <c r="Q217" i="14" s="1"/>
  <c r="R49" i="14"/>
  <c r="R217" i="14" s="1"/>
  <c r="S49" i="14"/>
  <c r="S217" i="14" s="1"/>
  <c r="E49" i="14"/>
  <c r="S10" i="9"/>
  <c r="S11" i="9"/>
  <c r="S12" i="9"/>
  <c r="S13" i="9"/>
  <c r="S14" i="9"/>
  <c r="S15" i="9"/>
  <c r="S16" i="9"/>
  <c r="S17" i="9"/>
  <c r="U17" i="9" s="1"/>
  <c r="S18" i="9"/>
  <c r="S19" i="9"/>
  <c r="S20" i="9"/>
  <c r="S21" i="9"/>
  <c r="S22" i="9"/>
  <c r="S23" i="9"/>
  <c r="S24" i="9"/>
  <c r="S25" i="9"/>
  <c r="S26" i="9"/>
  <c r="S27" i="9"/>
  <c r="U27" i="9" s="1"/>
  <c r="S28" i="9"/>
  <c r="S29" i="9"/>
  <c r="S30" i="9"/>
  <c r="U30" i="9" s="1"/>
  <c r="S31" i="9"/>
  <c r="S32" i="9"/>
  <c r="S33" i="9"/>
  <c r="S34" i="9"/>
  <c r="U34" i="9" s="1"/>
  <c r="S35" i="9"/>
  <c r="S36" i="9"/>
  <c r="S37" i="9"/>
  <c r="S38" i="9"/>
  <c r="S39" i="9"/>
  <c r="S40" i="9"/>
  <c r="S41" i="9"/>
  <c r="S42" i="9"/>
  <c r="S43" i="9"/>
  <c r="U43" i="9" s="1"/>
  <c r="S44" i="9"/>
  <c r="S45" i="9"/>
  <c r="S46" i="9"/>
  <c r="S47" i="9"/>
  <c r="U47" i="9" s="1"/>
  <c r="S48" i="9"/>
  <c r="S49" i="9"/>
  <c r="S50" i="9"/>
  <c r="U50" i="9" s="1"/>
  <c r="S51" i="9"/>
  <c r="S52" i="9"/>
  <c r="S53" i="9"/>
  <c r="S54" i="9"/>
  <c r="S55" i="9"/>
  <c r="S56" i="9"/>
  <c r="S57" i="9"/>
  <c r="S58" i="9"/>
  <c r="S59" i="9"/>
  <c r="S60" i="9"/>
  <c r="U60" i="9" s="1"/>
  <c r="S61" i="9"/>
  <c r="S62" i="9"/>
  <c r="S63" i="9"/>
  <c r="S64" i="9"/>
  <c r="S65" i="9"/>
  <c r="U65" i="9" s="1"/>
  <c r="S66" i="9"/>
  <c r="S67" i="9"/>
  <c r="S68" i="9"/>
  <c r="S69" i="9"/>
  <c r="U69" i="9" s="1"/>
  <c r="S70" i="9"/>
  <c r="S71" i="9"/>
  <c r="S72" i="9"/>
  <c r="S73" i="9"/>
  <c r="S74" i="9"/>
  <c r="S75" i="9"/>
  <c r="S76" i="9"/>
  <c r="S77" i="9"/>
  <c r="S78" i="9"/>
  <c r="S79" i="9"/>
  <c r="U79" i="9" s="1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U104" i="9" s="1"/>
  <c r="S105" i="9"/>
  <c r="S106" i="9"/>
  <c r="S107" i="9"/>
  <c r="S108" i="9"/>
  <c r="S109" i="9"/>
  <c r="S110" i="9"/>
  <c r="S111" i="9"/>
  <c r="S112" i="9"/>
  <c r="U112" i="9" s="1"/>
  <c r="S113" i="9"/>
  <c r="U113" i="9" s="1"/>
  <c r="S114" i="9"/>
  <c r="S115" i="9"/>
  <c r="U115" i="9" s="1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U128" i="9" s="1"/>
  <c r="S129" i="9"/>
  <c r="S130" i="9"/>
  <c r="S131" i="9"/>
  <c r="S132" i="9"/>
  <c r="S133" i="9"/>
  <c r="S134" i="9"/>
  <c r="U134" i="9" s="1"/>
  <c r="S135" i="9"/>
  <c r="S136" i="9"/>
  <c r="S137" i="9"/>
  <c r="U137" i="9" s="1"/>
  <c r="S138" i="9"/>
  <c r="S139" i="9"/>
  <c r="S140" i="9"/>
  <c r="S141" i="9"/>
  <c r="S142" i="9"/>
  <c r="S143" i="9"/>
  <c r="S144" i="9"/>
  <c r="S145" i="9"/>
  <c r="S146" i="9"/>
  <c r="U146" i="9" s="1"/>
  <c r="S147" i="9"/>
  <c r="S148" i="9"/>
  <c r="S149" i="9"/>
  <c r="S150" i="9"/>
  <c r="S151" i="9"/>
  <c r="S152" i="9"/>
  <c r="U152" i="9" s="1"/>
  <c r="S153" i="9"/>
  <c r="S154" i="9"/>
  <c r="S155" i="9"/>
  <c r="S156" i="9"/>
  <c r="S157" i="9"/>
  <c r="S158" i="9"/>
  <c r="S159" i="9"/>
  <c r="S160" i="9"/>
  <c r="S161" i="9"/>
  <c r="S162" i="9"/>
  <c r="S163" i="9"/>
  <c r="S164" i="9"/>
  <c r="U164" i="9" s="1"/>
  <c r="S165" i="9"/>
  <c r="S166" i="9"/>
  <c r="S167" i="9"/>
  <c r="U167" i="9" s="1"/>
  <c r="S168" i="9"/>
  <c r="S169" i="9"/>
  <c r="S170" i="9"/>
  <c r="S171" i="9"/>
  <c r="S172" i="9"/>
  <c r="U172" i="9" s="1"/>
  <c r="S173" i="9"/>
  <c r="S174" i="9"/>
  <c r="S175" i="9"/>
  <c r="S176" i="9"/>
  <c r="S177" i="9"/>
  <c r="S178" i="9"/>
  <c r="S179" i="9"/>
  <c r="S180" i="9"/>
  <c r="S181" i="9"/>
  <c r="U181" i="9" s="1"/>
  <c r="S182" i="9"/>
  <c r="S183" i="9"/>
  <c r="S184" i="9"/>
  <c r="S185" i="9"/>
  <c r="S186" i="9"/>
  <c r="S187" i="9"/>
  <c r="S188" i="9"/>
  <c r="S189" i="9"/>
  <c r="S190" i="9"/>
  <c r="U190" i="9" s="1"/>
  <c r="S191" i="9"/>
  <c r="S192" i="9"/>
  <c r="S193" i="9"/>
  <c r="S194" i="9"/>
  <c r="S195" i="9"/>
  <c r="S196" i="9"/>
  <c r="S198" i="9"/>
  <c r="S199" i="9"/>
  <c r="S200" i="9"/>
  <c r="S201" i="9"/>
  <c r="S202" i="9"/>
  <c r="S203" i="9"/>
  <c r="S204" i="9"/>
  <c r="S205" i="9"/>
  <c r="S206" i="9"/>
  <c r="S207" i="9"/>
  <c r="S208" i="9"/>
  <c r="S8" i="9"/>
  <c r="S9" i="9"/>
  <c r="S7" i="9"/>
  <c r="S6" i="9"/>
  <c r="H219" i="9" l="1"/>
  <c r="H219" i="5"/>
  <c r="H219" i="1"/>
  <c r="G219" i="9"/>
  <c r="G219" i="5"/>
  <c r="G219" i="1"/>
  <c r="F219" i="9"/>
  <c r="F219" i="5"/>
  <c r="F219" i="1"/>
  <c r="E219" i="9"/>
  <c r="E219" i="5"/>
  <c r="E219" i="1"/>
  <c r="P219" i="9"/>
  <c r="P219" i="5"/>
  <c r="P219" i="1"/>
  <c r="D219" i="9"/>
  <c r="D219" i="5"/>
  <c r="D219" i="1"/>
  <c r="O219" i="9"/>
  <c r="O219" i="5"/>
  <c r="O219" i="1"/>
  <c r="C219" i="9"/>
  <c r="C219" i="5"/>
  <c r="C219" i="1"/>
  <c r="N219" i="9"/>
  <c r="N219" i="5"/>
  <c r="N219" i="1"/>
  <c r="M219" i="9"/>
  <c r="M219" i="5"/>
  <c r="M219" i="1"/>
  <c r="L219" i="9"/>
  <c r="L219" i="5"/>
  <c r="L219" i="1"/>
  <c r="K219" i="9"/>
  <c r="K219" i="5"/>
  <c r="K219" i="1"/>
  <c r="J219" i="9"/>
  <c r="J219" i="5"/>
  <c r="J219" i="1"/>
  <c r="I219" i="9"/>
  <c r="I219" i="5"/>
  <c r="I219" i="1"/>
  <c r="B218" i="1"/>
  <c r="B219" i="9"/>
  <c r="B219" i="5"/>
  <c r="AJ28" i="37"/>
  <c r="AD149" i="37"/>
  <c r="Q57" i="34"/>
  <c r="AD143" i="37"/>
  <c r="Q33" i="34"/>
  <c r="Q173" i="34"/>
  <c r="AJ89" i="37"/>
  <c r="AJ166" i="37"/>
  <c r="AE42" i="37"/>
  <c r="Y53" i="12"/>
  <c r="Y53" i="9"/>
  <c r="X53" i="12"/>
  <c r="X53" i="9"/>
  <c r="AD53" i="12"/>
  <c r="AD53" i="9"/>
  <c r="U53" i="9" s="1"/>
  <c r="U49" i="14"/>
  <c r="AC53" i="12"/>
  <c r="AC53" i="9"/>
  <c r="AB53" i="12"/>
  <c r="AB53" i="9"/>
  <c r="AA53" i="12"/>
  <c r="AA53" i="9"/>
  <c r="Z53" i="12"/>
  <c r="Z53" i="9"/>
  <c r="AD121" i="37"/>
  <c r="AD20" i="37"/>
  <c r="Q17" i="34"/>
  <c r="AE172" i="37"/>
  <c r="Q98" i="34"/>
  <c r="Q31" i="34"/>
  <c r="Q154" i="34"/>
  <c r="AJ194" i="37"/>
  <c r="F65" i="34"/>
  <c r="Q61" i="34"/>
  <c r="Z210" i="37"/>
  <c r="F43" i="34"/>
  <c r="AD171" i="37"/>
  <c r="Q168" i="34"/>
  <c r="AD21" i="37"/>
  <c r="Q18" i="34"/>
  <c r="AD199" i="37"/>
  <c r="Q196" i="34"/>
  <c r="AD196" i="37"/>
  <c r="Q193" i="34"/>
  <c r="AD74" i="37"/>
  <c r="Q71" i="34"/>
  <c r="AD90" i="37"/>
  <c r="Q87" i="34"/>
  <c r="AD39" i="37"/>
  <c r="Q36" i="34"/>
  <c r="AD29" i="37"/>
  <c r="Q26" i="34"/>
  <c r="AD35" i="37"/>
  <c r="Q32" i="34"/>
  <c r="AD164" i="37"/>
  <c r="Q161" i="34"/>
  <c r="AD168" i="37"/>
  <c r="Q165" i="34"/>
  <c r="AD87" i="37"/>
  <c r="Q84" i="34"/>
  <c r="AD75" i="37"/>
  <c r="AE75" i="37" s="1"/>
  <c r="Q72" i="34"/>
  <c r="AD109" i="37"/>
  <c r="Q106" i="34"/>
  <c r="AD25" i="37"/>
  <c r="Q22" i="34"/>
  <c r="AD126" i="37"/>
  <c r="Q123" i="34"/>
  <c r="AD96" i="37"/>
  <c r="Q93" i="34"/>
  <c r="AD106" i="37"/>
  <c r="Q103" i="34"/>
  <c r="AD159" i="37"/>
  <c r="Q156" i="34"/>
  <c r="AD110" i="37"/>
  <c r="Q107" i="34"/>
  <c r="AD89" i="37"/>
  <c r="Q86" i="34"/>
  <c r="AD38" i="37"/>
  <c r="Q35" i="34"/>
  <c r="AD185" i="37"/>
  <c r="Q182" i="34"/>
  <c r="AD163" i="37"/>
  <c r="Q160" i="34"/>
  <c r="AD167" i="37"/>
  <c r="Q164" i="34"/>
  <c r="AD86" i="37"/>
  <c r="Q83" i="34"/>
  <c r="AD93" i="37"/>
  <c r="Q90" i="34"/>
  <c r="AD73" i="37"/>
  <c r="Q70" i="34"/>
  <c r="AD94" i="37"/>
  <c r="Q91" i="34"/>
  <c r="AD82" i="37"/>
  <c r="Q79" i="34"/>
  <c r="AD11" i="37"/>
  <c r="Q8" i="34"/>
  <c r="AD12" i="37"/>
  <c r="Q9" i="34"/>
  <c r="AD16" i="37"/>
  <c r="Q13" i="34"/>
  <c r="AD194" i="37"/>
  <c r="Q191" i="34"/>
  <c r="AD118" i="37"/>
  <c r="Q115" i="34"/>
  <c r="AD198" i="37"/>
  <c r="Q195" i="34"/>
  <c r="AD184" i="37"/>
  <c r="Q181" i="34"/>
  <c r="AD160" i="37"/>
  <c r="Q157" i="34"/>
  <c r="AD83" i="37"/>
  <c r="Q80" i="34"/>
  <c r="AD22" i="37"/>
  <c r="Q19" i="34"/>
  <c r="AD111" i="37"/>
  <c r="AE111" i="37" s="1"/>
  <c r="Q108" i="34"/>
  <c r="AD187" i="37"/>
  <c r="Q184" i="34"/>
  <c r="AD115" i="37"/>
  <c r="Q112" i="34"/>
  <c r="AD190" i="37"/>
  <c r="Q187" i="34"/>
  <c r="AD100" i="37"/>
  <c r="Q97" i="34"/>
  <c r="AD205" i="37"/>
  <c r="Q202" i="34"/>
  <c r="AD183" i="37"/>
  <c r="Q180" i="34"/>
  <c r="AD166" i="37"/>
  <c r="Q163" i="34"/>
  <c r="AD85" i="37"/>
  <c r="Q82" i="34"/>
  <c r="AD37" i="37"/>
  <c r="Q34" i="34"/>
  <c r="AD177" i="37"/>
  <c r="Q174" i="34"/>
  <c r="AD204" i="37"/>
  <c r="Q201" i="34"/>
  <c r="AD120" i="37"/>
  <c r="Q117" i="34"/>
  <c r="AD98" i="37"/>
  <c r="Q95" i="34"/>
  <c r="AD162" i="37"/>
  <c r="AE162" i="37" s="1"/>
  <c r="Q159" i="34"/>
  <c r="AD201" i="37"/>
  <c r="Q198" i="34"/>
  <c r="AD173" i="37"/>
  <c r="Q170" i="34"/>
  <c r="AD158" i="37"/>
  <c r="Q155" i="34"/>
  <c r="AD181" i="37"/>
  <c r="Q178" i="34"/>
  <c r="AD97" i="37"/>
  <c r="Q94" i="34"/>
  <c r="AD68" i="37"/>
  <c r="Q65" i="34"/>
  <c r="AD91" i="37"/>
  <c r="Q88" i="34"/>
  <c r="AD79" i="37"/>
  <c r="AE79" i="37" s="1"/>
  <c r="Q76" i="34"/>
  <c r="AD18" i="37"/>
  <c r="Q15" i="34"/>
  <c r="AD23" i="37"/>
  <c r="Q20" i="34"/>
  <c r="AD14" i="37"/>
  <c r="Q11" i="34"/>
  <c r="AD105" i="37"/>
  <c r="Q102" i="34"/>
  <c r="AD169" i="37"/>
  <c r="Q166" i="34"/>
  <c r="AD182" i="37"/>
  <c r="Q179" i="34"/>
  <c r="AD119" i="37"/>
  <c r="AE119" i="37" s="1"/>
  <c r="Q116" i="34"/>
  <c r="U193" i="9"/>
  <c r="T193" i="9"/>
  <c r="U97" i="9"/>
  <c r="T97" i="9"/>
  <c r="U41" i="9"/>
  <c r="T41" i="9"/>
  <c r="U7" i="9"/>
  <c r="T7" i="9"/>
  <c r="U203" i="9"/>
  <c r="T203" i="9"/>
  <c r="U194" i="9"/>
  <c r="T194" i="9"/>
  <c r="U162" i="9"/>
  <c r="T162" i="9"/>
  <c r="U74" i="9"/>
  <c r="T74" i="9"/>
  <c r="U145" i="9"/>
  <c r="T145" i="9"/>
  <c r="U192" i="9"/>
  <c r="T192" i="9"/>
  <c r="U176" i="9"/>
  <c r="T176" i="9"/>
  <c r="U160" i="9"/>
  <c r="T160" i="9"/>
  <c r="U136" i="9"/>
  <c r="T136" i="9"/>
  <c r="U88" i="9"/>
  <c r="T88" i="9"/>
  <c r="U80" i="9"/>
  <c r="T80" i="9"/>
  <c r="U208" i="9"/>
  <c r="T208" i="9"/>
  <c r="U175" i="9"/>
  <c r="T175" i="9"/>
  <c r="U127" i="9"/>
  <c r="T127" i="9"/>
  <c r="U119" i="9"/>
  <c r="T119" i="9"/>
  <c r="U95" i="9"/>
  <c r="T95" i="9"/>
  <c r="U55" i="9"/>
  <c r="T55" i="9"/>
  <c r="U15" i="9"/>
  <c r="T15" i="9"/>
  <c r="U9" i="9"/>
  <c r="T9" i="9"/>
  <c r="U169" i="9"/>
  <c r="T169" i="9"/>
  <c r="U174" i="9"/>
  <c r="T174" i="9"/>
  <c r="U158" i="9"/>
  <c r="T158" i="9"/>
  <c r="U126" i="9"/>
  <c r="T126" i="9"/>
  <c r="U118" i="9"/>
  <c r="T118" i="9"/>
  <c r="U110" i="9"/>
  <c r="T110" i="9"/>
  <c r="U102" i="9"/>
  <c r="T102" i="9"/>
  <c r="U70" i="9"/>
  <c r="T70" i="9"/>
  <c r="U54" i="9"/>
  <c r="T54" i="9"/>
  <c r="U38" i="9"/>
  <c r="T38" i="9"/>
  <c r="U22" i="9"/>
  <c r="T22" i="9"/>
  <c r="U14" i="9"/>
  <c r="T14" i="9"/>
  <c r="U202" i="9"/>
  <c r="T202" i="9"/>
  <c r="U121" i="9"/>
  <c r="T121" i="9"/>
  <c r="U206" i="9"/>
  <c r="T206" i="9"/>
  <c r="U165" i="9"/>
  <c r="T165" i="9"/>
  <c r="U157" i="9"/>
  <c r="T157" i="9"/>
  <c r="U117" i="9"/>
  <c r="T117" i="9"/>
  <c r="U61" i="9"/>
  <c r="T61" i="9"/>
  <c r="U37" i="9"/>
  <c r="T37" i="9"/>
  <c r="U49" i="9"/>
  <c r="T49" i="9"/>
  <c r="U188" i="9"/>
  <c r="T188" i="9"/>
  <c r="U132" i="9"/>
  <c r="T132" i="9"/>
  <c r="U116" i="9"/>
  <c r="T116" i="9"/>
  <c r="U76" i="9"/>
  <c r="T76" i="9"/>
  <c r="U52" i="9"/>
  <c r="T52" i="9"/>
  <c r="U44" i="9"/>
  <c r="T44" i="9"/>
  <c r="U36" i="9"/>
  <c r="T36" i="9"/>
  <c r="U20" i="9"/>
  <c r="T20" i="9"/>
  <c r="U12" i="9"/>
  <c r="T12" i="9"/>
  <c r="U185" i="9"/>
  <c r="T185" i="9"/>
  <c r="U73" i="9"/>
  <c r="T73" i="9"/>
  <c r="U25" i="9"/>
  <c r="T25" i="9"/>
  <c r="U204" i="9"/>
  <c r="T204" i="9"/>
  <c r="U171" i="9"/>
  <c r="T171" i="9"/>
  <c r="U147" i="9"/>
  <c r="T147" i="9"/>
  <c r="U123" i="9"/>
  <c r="T123" i="9"/>
  <c r="U107" i="9"/>
  <c r="T107" i="9"/>
  <c r="U75" i="9"/>
  <c r="T75" i="9"/>
  <c r="U59" i="9"/>
  <c r="T59" i="9"/>
  <c r="U19" i="9"/>
  <c r="T19" i="9"/>
  <c r="U11" i="9"/>
  <c r="T11" i="9"/>
  <c r="AD27" i="37"/>
  <c r="Q24" i="34"/>
  <c r="AD165" i="37"/>
  <c r="AE165" i="37" s="1"/>
  <c r="Q162" i="34"/>
  <c r="AE8" i="37"/>
  <c r="AD202" i="37"/>
  <c r="AE202" i="37" s="1"/>
  <c r="Q199" i="34"/>
  <c r="AD78" i="37"/>
  <c r="Q75" i="34"/>
  <c r="AD33" i="37"/>
  <c r="Q30" i="34"/>
  <c r="AD178" i="37"/>
  <c r="Q175" i="34"/>
  <c r="AD31" i="37"/>
  <c r="Q28" i="34"/>
  <c r="S211" i="9"/>
  <c r="S210" i="9"/>
  <c r="AE24" i="37"/>
  <c r="AC186" i="37"/>
  <c r="AE174" i="37"/>
  <c r="AJ174" i="37"/>
  <c r="AJ201" i="37"/>
  <c r="AE201" i="37"/>
  <c r="AC125" i="37"/>
  <c r="AJ129" i="37"/>
  <c r="AE129" i="37"/>
  <c r="AJ94" i="37"/>
  <c r="AE94" i="37"/>
  <c r="AE104" i="37"/>
  <c r="AJ104" i="37"/>
  <c r="AJ19" i="37"/>
  <c r="AE19" i="37"/>
  <c r="AE43" i="37"/>
  <c r="AJ43" i="37"/>
  <c r="AC191" i="37"/>
  <c r="AJ144" i="37"/>
  <c r="AE144" i="37"/>
  <c r="AE124" i="37"/>
  <c r="AJ124" i="37"/>
  <c r="AJ118" i="37"/>
  <c r="AE118" i="37"/>
  <c r="AE158" i="37"/>
  <c r="AJ158" i="37"/>
  <c r="AJ111" i="37"/>
  <c r="AJ84" i="37"/>
  <c r="AE84" i="37"/>
  <c r="AJ106" i="37"/>
  <c r="AE106" i="37"/>
  <c r="AJ66" i="37"/>
  <c r="AE66" i="37"/>
  <c r="AJ45" i="37"/>
  <c r="AE45" i="37"/>
  <c r="AE20" i="37"/>
  <c r="AJ20" i="37"/>
  <c r="AJ67" i="37"/>
  <c r="AE67" i="37"/>
  <c r="AJ27" i="37"/>
  <c r="AE27" i="37"/>
  <c r="AJ14" i="37"/>
  <c r="AE14" i="37"/>
  <c r="AJ163" i="37"/>
  <c r="AE163" i="37"/>
  <c r="AJ80" i="37"/>
  <c r="AE80" i="37"/>
  <c r="AE85" i="37"/>
  <c r="AJ85" i="37"/>
  <c r="AE199" i="37"/>
  <c r="AJ199" i="37"/>
  <c r="AJ176" i="37"/>
  <c r="AE176" i="37"/>
  <c r="AJ193" i="37"/>
  <c r="AE193" i="37"/>
  <c r="AC188" i="37"/>
  <c r="AE187" i="37"/>
  <c r="AJ187" i="37"/>
  <c r="AC148" i="37"/>
  <c r="AC152" i="37"/>
  <c r="AJ130" i="37"/>
  <c r="AE130" i="37"/>
  <c r="AJ133" i="37"/>
  <c r="AE133" i="37"/>
  <c r="AJ117" i="37"/>
  <c r="AE117" i="37"/>
  <c r="AJ98" i="37"/>
  <c r="AE98" i="37"/>
  <c r="AC137" i="37"/>
  <c r="AE93" i="37"/>
  <c r="AJ93" i="37"/>
  <c r="AJ62" i="37"/>
  <c r="AE62" i="37"/>
  <c r="AB68" i="37"/>
  <c r="AI68" i="37"/>
  <c r="AI211" i="37" s="1"/>
  <c r="AF68" i="37"/>
  <c r="AF210" i="37" s="1"/>
  <c r="AG68" i="37"/>
  <c r="AG210" i="37" s="1"/>
  <c r="AJ31" i="37"/>
  <c r="AE31" i="37"/>
  <c r="AJ170" i="37"/>
  <c r="AE170" i="37"/>
  <c r="AE159" i="37"/>
  <c r="AJ159" i="37"/>
  <c r="AJ119" i="37"/>
  <c r="AJ99" i="37"/>
  <c r="AE99" i="37"/>
  <c r="AE12" i="37"/>
  <c r="AJ12" i="37"/>
  <c r="AE64" i="37"/>
  <c r="AJ64" i="37"/>
  <c r="AJ167" i="37"/>
  <c r="AE167" i="37"/>
  <c r="AJ184" i="37"/>
  <c r="AE184" i="37"/>
  <c r="AE141" i="37"/>
  <c r="AJ141" i="37"/>
  <c r="AC142" i="37"/>
  <c r="AC116" i="37"/>
  <c r="AE128" i="37"/>
  <c r="AJ128" i="37"/>
  <c r="AE115" i="37"/>
  <c r="AJ115" i="37"/>
  <c r="AJ76" i="37"/>
  <c r="AE76" i="37"/>
  <c r="AJ58" i="37"/>
  <c r="AE58" i="37"/>
  <c r="AE52" i="37"/>
  <c r="AJ52" i="37"/>
  <c r="AE65" i="37"/>
  <c r="AJ65" i="37"/>
  <c r="AJ82" i="37"/>
  <c r="AE82" i="37"/>
  <c r="AJ41" i="37"/>
  <c r="AE41" i="37"/>
  <c r="AJ38" i="37"/>
  <c r="AE38" i="37"/>
  <c r="AE21" i="37"/>
  <c r="AJ21" i="37"/>
  <c r="AE6" i="37"/>
  <c r="AJ6" i="37"/>
  <c r="AE26" i="37"/>
  <c r="AJ26" i="37"/>
  <c r="AJ23" i="37"/>
  <c r="AE23" i="37"/>
  <c r="AJ154" i="37"/>
  <c r="AE154" i="37"/>
  <c r="AC105" i="37"/>
  <c r="AC55" i="37"/>
  <c r="AE183" i="37"/>
  <c r="AJ183" i="37"/>
  <c r="AJ178" i="37"/>
  <c r="AE178" i="37"/>
  <c r="AE132" i="37"/>
  <c r="AJ132" i="37"/>
  <c r="AJ122" i="37"/>
  <c r="AE122" i="37"/>
  <c r="AJ156" i="37"/>
  <c r="AE156" i="37"/>
  <c r="AJ114" i="37"/>
  <c r="AE114" i="37"/>
  <c r="AE97" i="37"/>
  <c r="AJ97" i="37"/>
  <c r="AE108" i="37"/>
  <c r="AJ108" i="37"/>
  <c r="AJ50" i="37"/>
  <c r="AE50" i="37"/>
  <c r="AE61" i="37"/>
  <c r="AJ61" i="37"/>
  <c r="AJ102" i="37"/>
  <c r="AE102" i="37"/>
  <c r="AC63" i="37"/>
  <c r="AJ30" i="37"/>
  <c r="AE30" i="37"/>
  <c r="AE44" i="37"/>
  <c r="AJ44" i="37"/>
  <c r="AJ34" i="37"/>
  <c r="AE34" i="37"/>
  <c r="AE25" i="37"/>
  <c r="AJ25" i="37"/>
  <c r="AJ196" i="37"/>
  <c r="AE196" i="37"/>
  <c r="AJ185" i="37"/>
  <c r="AE185" i="37"/>
  <c r="AJ150" i="37"/>
  <c r="AE150" i="37"/>
  <c r="AC135" i="37"/>
  <c r="AE56" i="37"/>
  <c r="AJ56" i="37"/>
  <c r="AE173" i="37"/>
  <c r="AJ173" i="37"/>
  <c r="AJ140" i="37"/>
  <c r="AE140" i="37"/>
  <c r="AJ149" i="37"/>
  <c r="AE149" i="37"/>
  <c r="AJ179" i="37"/>
  <c r="AE179" i="37"/>
  <c r="AJ127" i="37"/>
  <c r="AE127" i="37"/>
  <c r="AJ121" i="37"/>
  <c r="AE121" i="37"/>
  <c r="AJ126" i="37"/>
  <c r="AE126" i="37"/>
  <c r="AE81" i="37"/>
  <c r="AJ81" i="37"/>
  <c r="AE96" i="37"/>
  <c r="AJ96" i="37"/>
  <c r="AJ78" i="37"/>
  <c r="AE78" i="37"/>
  <c r="AE100" i="37"/>
  <c r="AJ100" i="37"/>
  <c r="AC59" i="37"/>
  <c r="AJ51" i="37"/>
  <c r="AE51" i="37"/>
  <c r="AE48" i="37"/>
  <c r="AJ48" i="37"/>
  <c r="AE40" i="37"/>
  <c r="AJ40" i="37"/>
  <c r="AJ32" i="37"/>
  <c r="AE32" i="37"/>
  <c r="S211" i="37"/>
  <c r="S210" i="37"/>
  <c r="AJ17" i="37"/>
  <c r="AE17" i="37"/>
  <c r="AJ35" i="37"/>
  <c r="AE35" i="37"/>
  <c r="AE110" i="37"/>
  <c r="AJ110" i="37"/>
  <c r="AJ7" i="37"/>
  <c r="AE7" i="37"/>
  <c r="AE29" i="37"/>
  <c r="AJ29" i="37"/>
  <c r="AE11" i="37"/>
  <c r="AJ11" i="37"/>
  <c r="AE171" i="37"/>
  <c r="AE177" i="37"/>
  <c r="AJ177" i="37"/>
  <c r="AE146" i="37"/>
  <c r="AJ146" i="37"/>
  <c r="AE157" i="37"/>
  <c r="AJ157" i="37"/>
  <c r="AJ113" i="37"/>
  <c r="AE113" i="37"/>
  <c r="AC112" i="37"/>
  <c r="AE77" i="37"/>
  <c r="AJ77" i="37"/>
  <c r="AC131" i="37"/>
  <c r="AE57" i="37"/>
  <c r="AJ57" i="37"/>
  <c r="AC72" i="37"/>
  <c r="AE37" i="37"/>
  <c r="AJ37" i="37"/>
  <c r="AJ18" i="37"/>
  <c r="AE18" i="37"/>
  <c r="AJ9" i="37"/>
  <c r="AE9" i="37"/>
  <c r="AE33" i="37"/>
  <c r="AJ33" i="37"/>
  <c r="AJ164" i="37"/>
  <c r="AE164" i="37"/>
  <c r="AJ160" i="37"/>
  <c r="AE160" i="37"/>
  <c r="AE189" i="37"/>
  <c r="AJ189" i="37"/>
  <c r="AJ139" i="37"/>
  <c r="AE139" i="37"/>
  <c r="AE205" i="37"/>
  <c r="AJ205" i="37"/>
  <c r="AJ175" i="37"/>
  <c r="AE175" i="37"/>
  <c r="AC138" i="37"/>
  <c r="AE151" i="37"/>
  <c r="AJ151" i="37"/>
  <c r="AE155" i="37"/>
  <c r="AJ155" i="37"/>
  <c r="AJ143" i="37"/>
  <c r="AE143" i="37"/>
  <c r="AJ153" i="37"/>
  <c r="AE153" i="37"/>
  <c r="AE120" i="37"/>
  <c r="AJ120" i="37"/>
  <c r="AJ90" i="37"/>
  <c r="AE90" i="37"/>
  <c r="AJ92" i="37"/>
  <c r="AE92" i="37"/>
  <c r="AJ86" i="37"/>
  <c r="AE86" i="37"/>
  <c r="AE71" i="37"/>
  <c r="AJ71" i="37"/>
  <c r="AJ68" i="37"/>
  <c r="AE68" i="37"/>
  <c r="AJ54" i="37"/>
  <c r="AE54" i="37"/>
  <c r="AJ107" i="37"/>
  <c r="AE107" i="37"/>
  <c r="AE60" i="37"/>
  <c r="AJ60" i="37"/>
  <c r="AE101" i="37"/>
  <c r="AJ101" i="37"/>
  <c r="AC46" i="37"/>
  <c r="AJ36" i="37"/>
  <c r="AE36" i="37"/>
  <c r="AE13" i="37"/>
  <c r="AJ13" i="37"/>
  <c r="AH50" i="34"/>
  <c r="AI50" i="34"/>
  <c r="AH66" i="34"/>
  <c r="AI66" i="34"/>
  <c r="AH120" i="34"/>
  <c r="AI120" i="34"/>
  <c r="AH131" i="34"/>
  <c r="AI131" i="34"/>
  <c r="AH166" i="34"/>
  <c r="AI166" i="34"/>
  <c r="AH178" i="34"/>
  <c r="AI178" i="34"/>
  <c r="AH189" i="34"/>
  <c r="AI189" i="34"/>
  <c r="AF131" i="34"/>
  <c r="AG131" i="34"/>
  <c r="AF166" i="34"/>
  <c r="AG166" i="34"/>
  <c r="AF178" i="34"/>
  <c r="AG178" i="34"/>
  <c r="AF189" i="34"/>
  <c r="AG189" i="34"/>
  <c r="AG120" i="34"/>
  <c r="AF120" i="34"/>
  <c r="AG66" i="34"/>
  <c r="AF66" i="34"/>
  <c r="AG50" i="34"/>
  <c r="AF50" i="34"/>
  <c r="AG53" i="12" l="1"/>
  <c r="K50" i="34" s="1"/>
  <c r="T53" i="9"/>
  <c r="T210" i="9" s="1"/>
  <c r="AG53" i="9"/>
  <c r="AI53" i="9" s="1"/>
  <c r="AI210" i="9" s="1"/>
  <c r="U53" i="12"/>
  <c r="T53" i="12"/>
  <c r="AI210" i="37"/>
  <c r="AD210" i="37"/>
  <c r="AG211" i="37"/>
  <c r="U210" i="9"/>
  <c r="U211" i="9"/>
  <c r="AE138" i="37"/>
  <c r="AJ138" i="37"/>
  <c r="AE72" i="37"/>
  <c r="AJ72" i="37"/>
  <c r="AE148" i="37"/>
  <c r="AJ148" i="37"/>
  <c r="AE142" i="37"/>
  <c r="AJ142" i="37"/>
  <c r="AJ46" i="37"/>
  <c r="AE46" i="37"/>
  <c r="AJ191" i="37"/>
  <c r="AE191" i="37"/>
  <c r="AE112" i="37"/>
  <c r="AJ112" i="37"/>
  <c r="AJ55" i="37"/>
  <c r="AE55" i="37"/>
  <c r="AJ186" i="37"/>
  <c r="AE186" i="37"/>
  <c r="AJ135" i="37"/>
  <c r="AE135" i="37"/>
  <c r="AE131" i="37"/>
  <c r="AJ131" i="37"/>
  <c r="AJ59" i="37"/>
  <c r="AE59" i="37"/>
  <c r="AE152" i="37"/>
  <c r="AJ152" i="37"/>
  <c r="AJ188" i="37"/>
  <c r="AE188" i="37"/>
  <c r="AE125" i="37"/>
  <c r="AJ125" i="37"/>
  <c r="AE137" i="37"/>
  <c r="AJ137" i="37"/>
  <c r="AJ63" i="37"/>
  <c r="AE63" i="37"/>
  <c r="AE105" i="37"/>
  <c r="AJ105" i="37"/>
  <c r="AE116" i="37"/>
  <c r="AJ116" i="37"/>
  <c r="AC210" i="37"/>
  <c r="Q86" i="11"/>
  <c r="P80" i="11"/>
  <c r="Q80" i="11"/>
  <c r="Q146" i="11"/>
  <c r="T211" i="9" l="1"/>
  <c r="J50" i="34"/>
  <c r="Q49" i="36" s="1"/>
  <c r="T210" i="12"/>
  <c r="T211" i="12"/>
  <c r="U210" i="12"/>
  <c r="U211" i="12"/>
  <c r="AE210" i="37"/>
  <c r="S80" i="11"/>
  <c r="S146" i="15"/>
  <c r="T146" i="15"/>
  <c r="U146" i="15"/>
  <c r="W146" i="15" s="1"/>
  <c r="V146" i="15"/>
  <c r="X146" i="15" s="1"/>
  <c r="Q63" i="11" l="1"/>
  <c r="Q121" i="11" l="1"/>
  <c r="Q116" i="11" l="1"/>
  <c r="Q50" i="11" l="1"/>
  <c r="Q91" i="11" l="1"/>
  <c r="Q142" i="11"/>
  <c r="Q25" i="11"/>
  <c r="Q19" i="33"/>
  <c r="Q19" i="11"/>
  <c r="Z210" i="15"/>
  <c r="Q173" i="11"/>
  <c r="Y210" i="15" l="1"/>
  <c r="Q149" i="11"/>
  <c r="U208" i="15"/>
  <c r="W208" i="15" s="1"/>
  <c r="T208" i="15"/>
  <c r="S208" i="15"/>
  <c r="U207" i="15"/>
  <c r="W207" i="15" s="1"/>
  <c r="T207" i="15"/>
  <c r="S207" i="15"/>
  <c r="U206" i="15"/>
  <c r="W206" i="15" s="1"/>
  <c r="T206" i="15"/>
  <c r="S206" i="15"/>
  <c r="U205" i="15"/>
  <c r="W205" i="15" s="1"/>
  <c r="T205" i="15"/>
  <c r="S205" i="15"/>
  <c r="U204" i="15"/>
  <c r="W204" i="15" s="1"/>
  <c r="T204" i="15"/>
  <c r="S204" i="15"/>
  <c r="U203" i="15"/>
  <c r="W203" i="15" s="1"/>
  <c r="T203" i="15"/>
  <c r="S203" i="15"/>
  <c r="U202" i="15"/>
  <c r="W202" i="15" s="1"/>
  <c r="T202" i="15"/>
  <c r="S202" i="15"/>
  <c r="U201" i="15"/>
  <c r="W201" i="15" s="1"/>
  <c r="T201" i="15"/>
  <c r="S201" i="15"/>
  <c r="U200" i="15"/>
  <c r="W200" i="15" s="1"/>
  <c r="T200" i="15"/>
  <c r="S200" i="15"/>
  <c r="U199" i="15"/>
  <c r="W199" i="15" s="1"/>
  <c r="T199" i="15"/>
  <c r="S199" i="15"/>
  <c r="U198" i="15"/>
  <c r="W198" i="15" s="1"/>
  <c r="T198" i="15"/>
  <c r="S198" i="15"/>
  <c r="U196" i="15"/>
  <c r="W196" i="15" s="1"/>
  <c r="T196" i="15"/>
  <c r="S196" i="15"/>
  <c r="U195" i="15"/>
  <c r="W195" i="15" s="1"/>
  <c r="T195" i="15"/>
  <c r="S195" i="15"/>
  <c r="U194" i="15"/>
  <c r="W194" i="15" s="1"/>
  <c r="T194" i="15"/>
  <c r="S194" i="15"/>
  <c r="U193" i="15"/>
  <c r="W193" i="15" s="1"/>
  <c r="T193" i="15"/>
  <c r="S193" i="15"/>
  <c r="U192" i="15"/>
  <c r="W192" i="15" s="1"/>
  <c r="T192" i="15"/>
  <c r="S192" i="15"/>
  <c r="U191" i="15"/>
  <c r="W191" i="15" s="1"/>
  <c r="T191" i="15"/>
  <c r="S191" i="15"/>
  <c r="U190" i="15"/>
  <c r="W190" i="15" s="1"/>
  <c r="T190" i="15"/>
  <c r="S190" i="15"/>
  <c r="U189" i="15"/>
  <c r="W189" i="15" s="1"/>
  <c r="T189" i="15"/>
  <c r="S189" i="15"/>
  <c r="U188" i="15"/>
  <c r="W188" i="15" s="1"/>
  <c r="T188" i="15"/>
  <c r="S188" i="15"/>
  <c r="U187" i="15"/>
  <c r="W187" i="15" s="1"/>
  <c r="T187" i="15"/>
  <c r="S187" i="15"/>
  <c r="U186" i="15"/>
  <c r="W186" i="15" s="1"/>
  <c r="T186" i="15"/>
  <c r="S186" i="15"/>
  <c r="U185" i="15"/>
  <c r="W185" i="15" s="1"/>
  <c r="T185" i="15"/>
  <c r="S185" i="15"/>
  <c r="U184" i="15"/>
  <c r="W184" i="15" s="1"/>
  <c r="T184" i="15"/>
  <c r="S184" i="15"/>
  <c r="U183" i="15"/>
  <c r="W183" i="15" s="1"/>
  <c r="T183" i="15"/>
  <c r="S183" i="15"/>
  <c r="U182" i="15"/>
  <c r="W182" i="15" s="1"/>
  <c r="T182" i="15"/>
  <c r="S182" i="15"/>
  <c r="U181" i="15"/>
  <c r="W181" i="15" s="1"/>
  <c r="T181" i="15"/>
  <c r="S181" i="15"/>
  <c r="U180" i="15"/>
  <c r="W180" i="15" s="1"/>
  <c r="T180" i="15"/>
  <c r="S180" i="15"/>
  <c r="U179" i="15"/>
  <c r="W179" i="15" s="1"/>
  <c r="T179" i="15"/>
  <c r="S179" i="15"/>
  <c r="U178" i="15"/>
  <c r="W178" i="15" s="1"/>
  <c r="T178" i="15"/>
  <c r="S178" i="15"/>
  <c r="U177" i="15"/>
  <c r="W177" i="15" s="1"/>
  <c r="T177" i="15"/>
  <c r="S177" i="15"/>
  <c r="U176" i="15"/>
  <c r="W176" i="15" s="1"/>
  <c r="T176" i="15"/>
  <c r="S176" i="15"/>
  <c r="U175" i="15"/>
  <c r="W175" i="15" s="1"/>
  <c r="T175" i="15"/>
  <c r="S175" i="15"/>
  <c r="U174" i="15"/>
  <c r="W174" i="15" s="1"/>
  <c r="T174" i="15"/>
  <c r="S174" i="15"/>
  <c r="U173" i="15"/>
  <c r="W173" i="15" s="1"/>
  <c r="T173" i="15"/>
  <c r="S173" i="15"/>
  <c r="U172" i="15"/>
  <c r="W172" i="15" s="1"/>
  <c r="T172" i="15"/>
  <c r="S172" i="15"/>
  <c r="U171" i="15"/>
  <c r="W171" i="15" s="1"/>
  <c r="T171" i="15"/>
  <c r="S171" i="15"/>
  <c r="U170" i="15"/>
  <c r="W170" i="15" s="1"/>
  <c r="T170" i="15"/>
  <c r="S170" i="15"/>
  <c r="U169" i="15"/>
  <c r="W169" i="15" s="1"/>
  <c r="T169" i="15"/>
  <c r="S169" i="15"/>
  <c r="U168" i="15"/>
  <c r="W168" i="15" s="1"/>
  <c r="T168" i="15"/>
  <c r="S168" i="15"/>
  <c r="U167" i="15"/>
  <c r="W167" i="15" s="1"/>
  <c r="T167" i="15"/>
  <c r="S167" i="15"/>
  <c r="U166" i="15"/>
  <c r="W166" i="15" s="1"/>
  <c r="T166" i="15"/>
  <c r="S166" i="15"/>
  <c r="U165" i="15"/>
  <c r="W165" i="15" s="1"/>
  <c r="T165" i="15"/>
  <c r="S165" i="15"/>
  <c r="U164" i="15"/>
  <c r="W164" i="15" s="1"/>
  <c r="T164" i="15"/>
  <c r="S164" i="15"/>
  <c r="U163" i="15"/>
  <c r="W163" i="15" s="1"/>
  <c r="T163" i="15"/>
  <c r="S163" i="15"/>
  <c r="U162" i="15"/>
  <c r="W162" i="15" s="1"/>
  <c r="T162" i="15"/>
  <c r="S162" i="15"/>
  <c r="U161" i="15"/>
  <c r="W161" i="15" s="1"/>
  <c r="T161" i="15"/>
  <c r="S161" i="15"/>
  <c r="U160" i="15"/>
  <c r="W160" i="15" s="1"/>
  <c r="T160" i="15"/>
  <c r="S160" i="15"/>
  <c r="U159" i="15"/>
  <c r="W159" i="15" s="1"/>
  <c r="T159" i="15"/>
  <c r="S159" i="15"/>
  <c r="U158" i="15"/>
  <c r="W158" i="15" s="1"/>
  <c r="T158" i="15"/>
  <c r="S158" i="15"/>
  <c r="U157" i="15"/>
  <c r="W157" i="15" s="1"/>
  <c r="T157" i="15"/>
  <c r="S157" i="15"/>
  <c r="U156" i="15"/>
  <c r="W156" i="15" s="1"/>
  <c r="T156" i="15"/>
  <c r="S156" i="15"/>
  <c r="U155" i="15"/>
  <c r="W155" i="15" s="1"/>
  <c r="T155" i="15"/>
  <c r="S155" i="15"/>
  <c r="U154" i="15"/>
  <c r="W154" i="15" s="1"/>
  <c r="T154" i="15"/>
  <c r="S154" i="15"/>
  <c r="U153" i="15"/>
  <c r="W153" i="15" s="1"/>
  <c r="T153" i="15"/>
  <c r="S153" i="15"/>
  <c r="U152" i="15"/>
  <c r="W152" i="15" s="1"/>
  <c r="T152" i="15"/>
  <c r="S152" i="15"/>
  <c r="U151" i="15"/>
  <c r="W151" i="15" s="1"/>
  <c r="T151" i="15"/>
  <c r="S151" i="15"/>
  <c r="U150" i="15"/>
  <c r="W150" i="15" s="1"/>
  <c r="T150" i="15"/>
  <c r="S150" i="15"/>
  <c r="U149" i="15"/>
  <c r="W149" i="15" s="1"/>
  <c r="T149" i="15"/>
  <c r="S149" i="15"/>
  <c r="U148" i="15"/>
  <c r="W148" i="15" s="1"/>
  <c r="T148" i="15"/>
  <c r="S148" i="15"/>
  <c r="U147" i="15"/>
  <c r="W147" i="15" s="1"/>
  <c r="T147" i="15"/>
  <c r="S147" i="15"/>
  <c r="U145" i="15"/>
  <c r="W145" i="15" s="1"/>
  <c r="T145" i="15"/>
  <c r="S145" i="15"/>
  <c r="U144" i="15"/>
  <c r="W144" i="15" s="1"/>
  <c r="T144" i="15"/>
  <c r="S144" i="15"/>
  <c r="U143" i="15"/>
  <c r="W143" i="15" s="1"/>
  <c r="T143" i="15"/>
  <c r="S143" i="15"/>
  <c r="U142" i="15"/>
  <c r="W142" i="15" s="1"/>
  <c r="T142" i="15"/>
  <c r="S142" i="15"/>
  <c r="U141" i="15"/>
  <c r="W141" i="15" s="1"/>
  <c r="T141" i="15"/>
  <c r="S141" i="15"/>
  <c r="U140" i="15"/>
  <c r="W140" i="15" s="1"/>
  <c r="T140" i="15"/>
  <c r="S140" i="15"/>
  <c r="U139" i="15"/>
  <c r="W139" i="15" s="1"/>
  <c r="T139" i="15"/>
  <c r="S139" i="15"/>
  <c r="U138" i="15"/>
  <c r="W138" i="15" s="1"/>
  <c r="T138" i="15"/>
  <c r="S138" i="15"/>
  <c r="U137" i="15"/>
  <c r="W137" i="15" s="1"/>
  <c r="T137" i="15"/>
  <c r="S137" i="15"/>
  <c r="U136" i="15"/>
  <c r="W136" i="15" s="1"/>
  <c r="T136" i="15"/>
  <c r="S136" i="15"/>
  <c r="U135" i="15"/>
  <c r="W135" i="15" s="1"/>
  <c r="T135" i="15"/>
  <c r="S135" i="15"/>
  <c r="U134" i="15"/>
  <c r="W134" i="15" s="1"/>
  <c r="T134" i="15"/>
  <c r="S134" i="15"/>
  <c r="U133" i="15"/>
  <c r="W133" i="15" s="1"/>
  <c r="T133" i="15"/>
  <c r="S133" i="15"/>
  <c r="U132" i="15"/>
  <c r="W132" i="15" s="1"/>
  <c r="T132" i="15"/>
  <c r="S132" i="15"/>
  <c r="U131" i="15"/>
  <c r="W131" i="15" s="1"/>
  <c r="T131" i="15"/>
  <c r="S131" i="15"/>
  <c r="U130" i="15"/>
  <c r="W130" i="15" s="1"/>
  <c r="T130" i="15"/>
  <c r="S130" i="15"/>
  <c r="U129" i="15"/>
  <c r="W129" i="15" s="1"/>
  <c r="T129" i="15"/>
  <c r="S129" i="15"/>
  <c r="U128" i="15"/>
  <c r="W128" i="15" s="1"/>
  <c r="T128" i="15"/>
  <c r="S128" i="15"/>
  <c r="U127" i="15"/>
  <c r="W127" i="15" s="1"/>
  <c r="T127" i="15"/>
  <c r="S127" i="15"/>
  <c r="U126" i="15"/>
  <c r="W126" i="15" s="1"/>
  <c r="T126" i="15"/>
  <c r="S126" i="15"/>
  <c r="U125" i="15"/>
  <c r="W125" i="15" s="1"/>
  <c r="T125" i="15"/>
  <c r="S125" i="15"/>
  <c r="U124" i="15"/>
  <c r="W124" i="15" s="1"/>
  <c r="T124" i="15"/>
  <c r="S124" i="15"/>
  <c r="U123" i="15"/>
  <c r="W123" i="15" s="1"/>
  <c r="T123" i="15"/>
  <c r="S123" i="15"/>
  <c r="U122" i="15"/>
  <c r="W122" i="15" s="1"/>
  <c r="T122" i="15"/>
  <c r="S122" i="15"/>
  <c r="U121" i="15"/>
  <c r="W121" i="15" s="1"/>
  <c r="T121" i="15"/>
  <c r="S121" i="15"/>
  <c r="U120" i="15"/>
  <c r="W120" i="15" s="1"/>
  <c r="T120" i="15"/>
  <c r="S120" i="15"/>
  <c r="U119" i="15"/>
  <c r="W119" i="15" s="1"/>
  <c r="T119" i="15"/>
  <c r="S119" i="15"/>
  <c r="U118" i="15"/>
  <c r="W118" i="15" s="1"/>
  <c r="T118" i="15"/>
  <c r="S118" i="15"/>
  <c r="U117" i="15"/>
  <c r="W117" i="15" s="1"/>
  <c r="T117" i="15"/>
  <c r="S117" i="15"/>
  <c r="U116" i="15"/>
  <c r="W116" i="15" s="1"/>
  <c r="T116" i="15"/>
  <c r="S116" i="15"/>
  <c r="U115" i="15"/>
  <c r="W115" i="15" s="1"/>
  <c r="T115" i="15"/>
  <c r="S115" i="15"/>
  <c r="U114" i="15"/>
  <c r="W114" i="15" s="1"/>
  <c r="T114" i="15"/>
  <c r="S114" i="15"/>
  <c r="U113" i="15"/>
  <c r="W113" i="15" s="1"/>
  <c r="T113" i="15"/>
  <c r="S113" i="15"/>
  <c r="U112" i="15"/>
  <c r="W112" i="15" s="1"/>
  <c r="T112" i="15"/>
  <c r="S112" i="15"/>
  <c r="U111" i="15"/>
  <c r="W111" i="15" s="1"/>
  <c r="T111" i="15"/>
  <c r="S111" i="15"/>
  <c r="U110" i="15"/>
  <c r="W110" i="15" s="1"/>
  <c r="T110" i="15"/>
  <c r="S110" i="15"/>
  <c r="U109" i="15"/>
  <c r="W109" i="15" s="1"/>
  <c r="T109" i="15"/>
  <c r="S109" i="15"/>
  <c r="U108" i="15"/>
  <c r="W108" i="15" s="1"/>
  <c r="T108" i="15"/>
  <c r="S108" i="15"/>
  <c r="U107" i="15"/>
  <c r="W107" i="15" s="1"/>
  <c r="T107" i="15"/>
  <c r="S107" i="15"/>
  <c r="U106" i="15"/>
  <c r="W106" i="15" s="1"/>
  <c r="T106" i="15"/>
  <c r="S106" i="15"/>
  <c r="U105" i="15"/>
  <c r="W105" i="15" s="1"/>
  <c r="T105" i="15"/>
  <c r="S105" i="15"/>
  <c r="U104" i="15"/>
  <c r="W104" i="15" s="1"/>
  <c r="T104" i="15"/>
  <c r="S104" i="15"/>
  <c r="U103" i="15"/>
  <c r="W103" i="15" s="1"/>
  <c r="T103" i="15"/>
  <c r="S103" i="15"/>
  <c r="U102" i="15"/>
  <c r="W102" i="15" s="1"/>
  <c r="T102" i="15"/>
  <c r="S102" i="15"/>
  <c r="U101" i="15"/>
  <c r="W101" i="15" s="1"/>
  <c r="T101" i="15"/>
  <c r="S101" i="15"/>
  <c r="U100" i="15"/>
  <c r="W100" i="15" s="1"/>
  <c r="T100" i="15"/>
  <c r="S100" i="15"/>
  <c r="U99" i="15"/>
  <c r="W99" i="15" s="1"/>
  <c r="T99" i="15"/>
  <c r="S99" i="15"/>
  <c r="U98" i="15"/>
  <c r="W98" i="15" s="1"/>
  <c r="T98" i="15"/>
  <c r="S98" i="15"/>
  <c r="U97" i="15"/>
  <c r="W97" i="15" s="1"/>
  <c r="T97" i="15"/>
  <c r="S97" i="15"/>
  <c r="U96" i="15"/>
  <c r="W96" i="15" s="1"/>
  <c r="T96" i="15"/>
  <c r="S96" i="15"/>
  <c r="U95" i="15"/>
  <c r="W95" i="15" s="1"/>
  <c r="T95" i="15"/>
  <c r="S95" i="15"/>
  <c r="U94" i="15"/>
  <c r="W94" i="15" s="1"/>
  <c r="T94" i="15"/>
  <c r="S94" i="15"/>
  <c r="U93" i="15"/>
  <c r="W93" i="15" s="1"/>
  <c r="T93" i="15"/>
  <c r="S93" i="15"/>
  <c r="U92" i="15"/>
  <c r="W92" i="15" s="1"/>
  <c r="T92" i="15"/>
  <c r="S92" i="15"/>
  <c r="U91" i="15"/>
  <c r="W91" i="15" s="1"/>
  <c r="T91" i="15"/>
  <c r="S91" i="15"/>
  <c r="U90" i="15"/>
  <c r="W90" i="15" s="1"/>
  <c r="T90" i="15"/>
  <c r="S90" i="15"/>
  <c r="U89" i="15"/>
  <c r="W89" i="15" s="1"/>
  <c r="T89" i="15"/>
  <c r="S89" i="15"/>
  <c r="U88" i="15"/>
  <c r="W88" i="15" s="1"/>
  <c r="T88" i="15"/>
  <c r="S88" i="15"/>
  <c r="U87" i="15"/>
  <c r="W87" i="15" s="1"/>
  <c r="T87" i="15"/>
  <c r="S87" i="15"/>
  <c r="U86" i="15"/>
  <c r="W86" i="15" s="1"/>
  <c r="T86" i="15"/>
  <c r="S86" i="15"/>
  <c r="U85" i="15"/>
  <c r="W85" i="15" s="1"/>
  <c r="T85" i="15"/>
  <c r="S85" i="15"/>
  <c r="U84" i="15"/>
  <c r="W84" i="15" s="1"/>
  <c r="T84" i="15"/>
  <c r="S84" i="15"/>
  <c r="U83" i="15"/>
  <c r="W83" i="15" s="1"/>
  <c r="T83" i="15"/>
  <c r="S83" i="15"/>
  <c r="U82" i="15"/>
  <c r="W82" i="15" s="1"/>
  <c r="T82" i="15"/>
  <c r="S82" i="15"/>
  <c r="U81" i="15"/>
  <c r="W81" i="15" s="1"/>
  <c r="T81" i="15"/>
  <c r="S81" i="15"/>
  <c r="U80" i="15"/>
  <c r="W80" i="15" s="1"/>
  <c r="T80" i="15"/>
  <c r="S80" i="15"/>
  <c r="U79" i="15"/>
  <c r="W79" i="15" s="1"/>
  <c r="T79" i="15"/>
  <c r="S79" i="15"/>
  <c r="U78" i="15"/>
  <c r="W78" i="15" s="1"/>
  <c r="T78" i="15"/>
  <c r="S78" i="15"/>
  <c r="U77" i="15"/>
  <c r="W77" i="15" s="1"/>
  <c r="T77" i="15"/>
  <c r="S77" i="15"/>
  <c r="U76" i="15"/>
  <c r="W76" i="15" s="1"/>
  <c r="T76" i="15"/>
  <c r="S76" i="15"/>
  <c r="U75" i="15"/>
  <c r="W75" i="15" s="1"/>
  <c r="T75" i="15"/>
  <c r="S75" i="15"/>
  <c r="U74" i="15"/>
  <c r="W74" i="15" s="1"/>
  <c r="T74" i="15"/>
  <c r="S74" i="15"/>
  <c r="U73" i="15"/>
  <c r="W73" i="15" s="1"/>
  <c r="T73" i="15"/>
  <c r="S73" i="15"/>
  <c r="U72" i="15"/>
  <c r="W72" i="15" s="1"/>
  <c r="T72" i="15"/>
  <c r="S72" i="15"/>
  <c r="U71" i="15"/>
  <c r="W71" i="15" s="1"/>
  <c r="T71" i="15"/>
  <c r="S71" i="15"/>
  <c r="U70" i="15"/>
  <c r="W70" i="15" s="1"/>
  <c r="T70" i="15"/>
  <c r="S70" i="15"/>
  <c r="U69" i="15"/>
  <c r="W69" i="15" s="1"/>
  <c r="T69" i="15"/>
  <c r="S69" i="15"/>
  <c r="U68" i="15"/>
  <c r="W68" i="15" s="1"/>
  <c r="T68" i="15"/>
  <c r="S68" i="15"/>
  <c r="U67" i="15"/>
  <c r="W67" i="15" s="1"/>
  <c r="T67" i="15"/>
  <c r="S67" i="15"/>
  <c r="U66" i="15"/>
  <c r="W66" i="15" s="1"/>
  <c r="T66" i="15"/>
  <c r="S66" i="15"/>
  <c r="U65" i="15"/>
  <c r="W65" i="15" s="1"/>
  <c r="T65" i="15"/>
  <c r="S65" i="15"/>
  <c r="U64" i="15"/>
  <c r="W64" i="15" s="1"/>
  <c r="T64" i="15"/>
  <c r="S64" i="15"/>
  <c r="U63" i="15"/>
  <c r="W63" i="15" s="1"/>
  <c r="T63" i="15"/>
  <c r="S63" i="15"/>
  <c r="U62" i="15"/>
  <c r="W62" i="15" s="1"/>
  <c r="T62" i="15"/>
  <c r="S62" i="15"/>
  <c r="U61" i="15"/>
  <c r="W61" i="15" s="1"/>
  <c r="T61" i="15"/>
  <c r="S61" i="15"/>
  <c r="U60" i="15"/>
  <c r="W60" i="15" s="1"/>
  <c r="T60" i="15"/>
  <c r="S60" i="15"/>
  <c r="U59" i="15"/>
  <c r="W59" i="15" s="1"/>
  <c r="T59" i="15"/>
  <c r="S59" i="15"/>
  <c r="U58" i="15"/>
  <c r="W58" i="15" s="1"/>
  <c r="T58" i="15"/>
  <c r="S58" i="15"/>
  <c r="U57" i="15"/>
  <c r="W57" i="15" s="1"/>
  <c r="T57" i="15"/>
  <c r="S57" i="15"/>
  <c r="U56" i="15"/>
  <c r="W56" i="15" s="1"/>
  <c r="T56" i="15"/>
  <c r="S56" i="15"/>
  <c r="U55" i="15"/>
  <c r="W55" i="15" s="1"/>
  <c r="T55" i="15"/>
  <c r="S55" i="15"/>
  <c r="U54" i="15"/>
  <c r="W54" i="15" s="1"/>
  <c r="T54" i="15"/>
  <c r="S54" i="15"/>
  <c r="U53" i="15"/>
  <c r="W53" i="15" s="1"/>
  <c r="T53" i="15"/>
  <c r="S53" i="15"/>
  <c r="U52" i="15"/>
  <c r="W52" i="15" s="1"/>
  <c r="T52" i="15"/>
  <c r="S52" i="15"/>
  <c r="U51" i="15"/>
  <c r="W51" i="15" s="1"/>
  <c r="T51" i="15"/>
  <c r="S51" i="15"/>
  <c r="U50" i="15"/>
  <c r="W50" i="15" s="1"/>
  <c r="T50" i="15"/>
  <c r="S50" i="15"/>
  <c r="U49" i="15"/>
  <c r="W49" i="15" s="1"/>
  <c r="T49" i="15"/>
  <c r="S49" i="15"/>
  <c r="U48" i="15"/>
  <c r="W48" i="15" s="1"/>
  <c r="T48" i="15"/>
  <c r="S48" i="15"/>
  <c r="U47" i="15"/>
  <c r="W47" i="15" s="1"/>
  <c r="T47" i="15"/>
  <c r="S47" i="15"/>
  <c r="U46" i="15"/>
  <c r="W46" i="15" s="1"/>
  <c r="T46" i="15"/>
  <c r="S46" i="15"/>
  <c r="U45" i="15"/>
  <c r="W45" i="15" s="1"/>
  <c r="T45" i="15"/>
  <c r="S45" i="15"/>
  <c r="U44" i="15"/>
  <c r="W44" i="15" s="1"/>
  <c r="T44" i="15"/>
  <c r="S44" i="15"/>
  <c r="U43" i="15"/>
  <c r="W43" i="15" s="1"/>
  <c r="T43" i="15"/>
  <c r="S43" i="15"/>
  <c r="U42" i="15"/>
  <c r="W42" i="15" s="1"/>
  <c r="T42" i="15"/>
  <c r="S42" i="15"/>
  <c r="U41" i="15"/>
  <c r="W41" i="15" s="1"/>
  <c r="T41" i="15"/>
  <c r="S41" i="15"/>
  <c r="U40" i="15"/>
  <c r="W40" i="15" s="1"/>
  <c r="T40" i="15"/>
  <c r="S40" i="15"/>
  <c r="U39" i="15"/>
  <c r="W39" i="15" s="1"/>
  <c r="T39" i="15"/>
  <c r="S39" i="15"/>
  <c r="U38" i="15"/>
  <c r="W38" i="15" s="1"/>
  <c r="T38" i="15"/>
  <c r="S38" i="15"/>
  <c r="U37" i="15"/>
  <c r="W37" i="15" s="1"/>
  <c r="T37" i="15"/>
  <c r="S37" i="15"/>
  <c r="U36" i="15"/>
  <c r="W36" i="15" s="1"/>
  <c r="T36" i="15"/>
  <c r="S36" i="15"/>
  <c r="U35" i="15"/>
  <c r="W35" i="15" s="1"/>
  <c r="T35" i="15"/>
  <c r="S35" i="15"/>
  <c r="U34" i="15"/>
  <c r="W34" i="15" s="1"/>
  <c r="T34" i="15"/>
  <c r="S34" i="15"/>
  <c r="U33" i="15"/>
  <c r="W33" i="15" s="1"/>
  <c r="T33" i="15"/>
  <c r="S33" i="15"/>
  <c r="U32" i="15"/>
  <c r="W32" i="15" s="1"/>
  <c r="T32" i="15"/>
  <c r="S32" i="15"/>
  <c r="U31" i="15"/>
  <c r="W31" i="15" s="1"/>
  <c r="T31" i="15"/>
  <c r="S31" i="15"/>
  <c r="U30" i="15"/>
  <c r="W30" i="15" s="1"/>
  <c r="T30" i="15"/>
  <c r="S30" i="15"/>
  <c r="U29" i="15"/>
  <c r="W29" i="15" s="1"/>
  <c r="T29" i="15"/>
  <c r="S29" i="15"/>
  <c r="U28" i="15"/>
  <c r="W28" i="15" s="1"/>
  <c r="T28" i="15"/>
  <c r="S28" i="15"/>
  <c r="U27" i="15"/>
  <c r="W27" i="15" s="1"/>
  <c r="T27" i="15"/>
  <c r="S27" i="15"/>
  <c r="U26" i="15"/>
  <c r="W26" i="15" s="1"/>
  <c r="T26" i="15"/>
  <c r="S26" i="15"/>
  <c r="U25" i="15"/>
  <c r="W25" i="15" s="1"/>
  <c r="T25" i="15"/>
  <c r="S25" i="15"/>
  <c r="U24" i="15"/>
  <c r="W24" i="15" s="1"/>
  <c r="T24" i="15"/>
  <c r="S24" i="15"/>
  <c r="U23" i="15"/>
  <c r="W23" i="15" s="1"/>
  <c r="T23" i="15"/>
  <c r="S23" i="15"/>
  <c r="U22" i="15"/>
  <c r="W22" i="15" s="1"/>
  <c r="T22" i="15"/>
  <c r="S22" i="15"/>
  <c r="U21" i="15"/>
  <c r="W21" i="15" s="1"/>
  <c r="T21" i="15"/>
  <c r="S21" i="15"/>
  <c r="U20" i="15"/>
  <c r="W20" i="15" s="1"/>
  <c r="T20" i="15"/>
  <c r="S20" i="15"/>
  <c r="U19" i="15"/>
  <c r="W19" i="15" s="1"/>
  <c r="T19" i="15"/>
  <c r="S19" i="15"/>
  <c r="U18" i="15"/>
  <c r="W18" i="15" s="1"/>
  <c r="T18" i="15"/>
  <c r="S18" i="15"/>
  <c r="U17" i="15"/>
  <c r="W17" i="15" s="1"/>
  <c r="T17" i="15"/>
  <c r="S17" i="15"/>
  <c r="U16" i="15"/>
  <c r="W16" i="15" s="1"/>
  <c r="T16" i="15"/>
  <c r="S16" i="15"/>
  <c r="U15" i="15"/>
  <c r="W15" i="15" s="1"/>
  <c r="T15" i="15"/>
  <c r="S15" i="15"/>
  <c r="U14" i="15"/>
  <c r="W14" i="15" s="1"/>
  <c r="T14" i="15"/>
  <c r="S14" i="15"/>
  <c r="U13" i="15"/>
  <c r="W13" i="15" s="1"/>
  <c r="T13" i="15"/>
  <c r="S13" i="15"/>
  <c r="U12" i="15"/>
  <c r="W12" i="15" s="1"/>
  <c r="T12" i="15"/>
  <c r="S12" i="15"/>
  <c r="U11" i="15"/>
  <c r="W11" i="15" s="1"/>
  <c r="T11" i="15"/>
  <c r="S11" i="15"/>
  <c r="U10" i="15"/>
  <c r="W10" i="15" s="1"/>
  <c r="T10" i="15"/>
  <c r="S10" i="15"/>
  <c r="U9" i="15"/>
  <c r="W9" i="15" s="1"/>
  <c r="T9" i="15"/>
  <c r="S9" i="15"/>
  <c r="U8" i="15"/>
  <c r="W8" i="15" s="1"/>
  <c r="T8" i="15"/>
  <c r="S8" i="15"/>
  <c r="U7" i="15"/>
  <c r="W7" i="15" s="1"/>
  <c r="T7" i="15"/>
  <c r="S7" i="15"/>
  <c r="U6" i="15"/>
  <c r="W6" i="15" s="1"/>
  <c r="T6" i="15"/>
  <c r="S6" i="15"/>
  <c r="V208" i="15"/>
  <c r="X208" i="15" s="1"/>
  <c r="V207" i="15"/>
  <c r="X207" i="15" s="1"/>
  <c r="V206" i="15"/>
  <c r="X206" i="15" s="1"/>
  <c r="V205" i="15"/>
  <c r="X205" i="15" s="1"/>
  <c r="V204" i="15"/>
  <c r="X204" i="15" s="1"/>
  <c r="V203" i="15"/>
  <c r="X203" i="15" s="1"/>
  <c r="V202" i="15"/>
  <c r="X202" i="15" s="1"/>
  <c r="V201" i="15"/>
  <c r="X201" i="15" s="1"/>
  <c r="V200" i="15"/>
  <c r="X200" i="15" s="1"/>
  <c r="V199" i="15"/>
  <c r="X199" i="15" s="1"/>
  <c r="V198" i="15"/>
  <c r="X198" i="15" s="1"/>
  <c r="V196" i="15"/>
  <c r="X196" i="15" s="1"/>
  <c r="V195" i="15"/>
  <c r="X195" i="15" s="1"/>
  <c r="V194" i="15"/>
  <c r="X194" i="15" s="1"/>
  <c r="V193" i="15"/>
  <c r="X193" i="15" s="1"/>
  <c r="V192" i="15"/>
  <c r="X192" i="15" s="1"/>
  <c r="V191" i="15"/>
  <c r="X191" i="15" s="1"/>
  <c r="V190" i="15"/>
  <c r="X190" i="15" s="1"/>
  <c r="V189" i="15"/>
  <c r="X189" i="15" s="1"/>
  <c r="V188" i="15"/>
  <c r="X188" i="15" s="1"/>
  <c r="V187" i="15"/>
  <c r="X187" i="15" s="1"/>
  <c r="V186" i="15"/>
  <c r="X186" i="15" s="1"/>
  <c r="V185" i="15"/>
  <c r="X185" i="15" s="1"/>
  <c r="V184" i="15"/>
  <c r="X184" i="15" s="1"/>
  <c r="V183" i="15"/>
  <c r="X183" i="15" s="1"/>
  <c r="V182" i="15"/>
  <c r="X182" i="15" s="1"/>
  <c r="V181" i="15"/>
  <c r="X181" i="15" s="1"/>
  <c r="V180" i="15"/>
  <c r="X180" i="15" s="1"/>
  <c r="V179" i="15"/>
  <c r="X179" i="15" s="1"/>
  <c r="V178" i="15"/>
  <c r="X178" i="15" s="1"/>
  <c r="V177" i="15"/>
  <c r="X177" i="15" s="1"/>
  <c r="V176" i="15"/>
  <c r="X176" i="15" s="1"/>
  <c r="V175" i="15"/>
  <c r="X175" i="15" s="1"/>
  <c r="V174" i="15"/>
  <c r="X174" i="15" s="1"/>
  <c r="V173" i="15"/>
  <c r="X173" i="15" s="1"/>
  <c r="V172" i="15"/>
  <c r="X172" i="15" s="1"/>
  <c r="V171" i="15"/>
  <c r="X171" i="15" s="1"/>
  <c r="V170" i="15"/>
  <c r="X170" i="15" s="1"/>
  <c r="V169" i="15"/>
  <c r="X169" i="15" s="1"/>
  <c r="V168" i="15"/>
  <c r="X168" i="15" s="1"/>
  <c r="V167" i="15"/>
  <c r="X167" i="15" s="1"/>
  <c r="V166" i="15"/>
  <c r="X166" i="15" s="1"/>
  <c r="V165" i="15"/>
  <c r="X165" i="15" s="1"/>
  <c r="V164" i="15"/>
  <c r="X164" i="15" s="1"/>
  <c r="V163" i="15"/>
  <c r="X163" i="15" s="1"/>
  <c r="V162" i="15"/>
  <c r="X162" i="15" s="1"/>
  <c r="V161" i="15"/>
  <c r="X161" i="15" s="1"/>
  <c r="V160" i="15"/>
  <c r="X160" i="15" s="1"/>
  <c r="V159" i="15"/>
  <c r="X159" i="15" s="1"/>
  <c r="V158" i="15"/>
  <c r="X158" i="15" s="1"/>
  <c r="V157" i="15"/>
  <c r="X157" i="15" s="1"/>
  <c r="V156" i="15"/>
  <c r="X156" i="15" s="1"/>
  <c r="V155" i="15"/>
  <c r="X155" i="15" s="1"/>
  <c r="V154" i="15"/>
  <c r="X154" i="15" s="1"/>
  <c r="V153" i="15"/>
  <c r="X153" i="15" s="1"/>
  <c r="V152" i="15"/>
  <c r="X152" i="15" s="1"/>
  <c r="V151" i="15"/>
  <c r="X151" i="15" s="1"/>
  <c r="V150" i="15"/>
  <c r="X150" i="15" s="1"/>
  <c r="V149" i="15"/>
  <c r="X149" i="15" s="1"/>
  <c r="V148" i="15"/>
  <c r="X148" i="15" s="1"/>
  <c r="V147" i="15"/>
  <c r="X147" i="15" s="1"/>
  <c r="V145" i="15"/>
  <c r="X145" i="15" s="1"/>
  <c r="V144" i="15"/>
  <c r="X144" i="15" s="1"/>
  <c r="V143" i="15"/>
  <c r="X143" i="15" s="1"/>
  <c r="V142" i="15"/>
  <c r="X142" i="15" s="1"/>
  <c r="V141" i="15"/>
  <c r="X141" i="15" s="1"/>
  <c r="V140" i="15"/>
  <c r="X140" i="15" s="1"/>
  <c r="V139" i="15"/>
  <c r="X139" i="15" s="1"/>
  <c r="V138" i="15"/>
  <c r="X138" i="15" s="1"/>
  <c r="V137" i="15"/>
  <c r="X137" i="15" s="1"/>
  <c r="V136" i="15"/>
  <c r="X136" i="15" s="1"/>
  <c r="V135" i="15"/>
  <c r="X135" i="15" s="1"/>
  <c r="V134" i="15"/>
  <c r="X134" i="15" s="1"/>
  <c r="V133" i="15"/>
  <c r="X133" i="15" s="1"/>
  <c r="V132" i="15"/>
  <c r="X132" i="15" s="1"/>
  <c r="V131" i="15"/>
  <c r="X131" i="15" s="1"/>
  <c r="V130" i="15"/>
  <c r="X130" i="15" s="1"/>
  <c r="V129" i="15"/>
  <c r="X129" i="15" s="1"/>
  <c r="V128" i="15"/>
  <c r="X128" i="15" s="1"/>
  <c r="V127" i="15"/>
  <c r="X127" i="15" s="1"/>
  <c r="V126" i="15"/>
  <c r="X126" i="15" s="1"/>
  <c r="V125" i="15"/>
  <c r="X125" i="15" s="1"/>
  <c r="V124" i="15"/>
  <c r="X124" i="15" s="1"/>
  <c r="V123" i="15"/>
  <c r="X123" i="15" s="1"/>
  <c r="V122" i="15"/>
  <c r="X122" i="15" s="1"/>
  <c r="V121" i="15"/>
  <c r="X121" i="15" s="1"/>
  <c r="V120" i="15"/>
  <c r="X120" i="15" s="1"/>
  <c r="V119" i="15"/>
  <c r="X119" i="15" s="1"/>
  <c r="V118" i="15"/>
  <c r="X118" i="15" s="1"/>
  <c r="V117" i="15"/>
  <c r="X117" i="15" s="1"/>
  <c r="V116" i="15"/>
  <c r="X116" i="15" s="1"/>
  <c r="V115" i="15"/>
  <c r="X115" i="15" s="1"/>
  <c r="V114" i="15"/>
  <c r="X114" i="15" s="1"/>
  <c r="V113" i="15"/>
  <c r="X113" i="15" s="1"/>
  <c r="V112" i="15"/>
  <c r="X112" i="15" s="1"/>
  <c r="V111" i="15"/>
  <c r="X111" i="15" s="1"/>
  <c r="V110" i="15"/>
  <c r="X110" i="15" s="1"/>
  <c r="V109" i="15"/>
  <c r="X109" i="15" s="1"/>
  <c r="V108" i="15"/>
  <c r="X108" i="15" s="1"/>
  <c r="V107" i="15"/>
  <c r="X107" i="15" s="1"/>
  <c r="V106" i="15"/>
  <c r="X106" i="15" s="1"/>
  <c r="V105" i="15"/>
  <c r="X105" i="15" s="1"/>
  <c r="V104" i="15"/>
  <c r="X104" i="15" s="1"/>
  <c r="V103" i="15"/>
  <c r="X103" i="15" s="1"/>
  <c r="V102" i="15"/>
  <c r="X102" i="15" s="1"/>
  <c r="V101" i="15"/>
  <c r="X101" i="15" s="1"/>
  <c r="V100" i="15"/>
  <c r="X100" i="15" s="1"/>
  <c r="V99" i="15"/>
  <c r="X99" i="15" s="1"/>
  <c r="V98" i="15"/>
  <c r="X98" i="15" s="1"/>
  <c r="V97" i="15"/>
  <c r="X97" i="15" s="1"/>
  <c r="V96" i="15"/>
  <c r="X96" i="15" s="1"/>
  <c r="V95" i="15"/>
  <c r="X95" i="15" s="1"/>
  <c r="V94" i="15"/>
  <c r="X94" i="15" s="1"/>
  <c r="V93" i="15"/>
  <c r="X93" i="15" s="1"/>
  <c r="V92" i="15"/>
  <c r="X92" i="15" s="1"/>
  <c r="V91" i="15"/>
  <c r="X91" i="15" s="1"/>
  <c r="V90" i="15"/>
  <c r="X90" i="15" s="1"/>
  <c r="V89" i="15"/>
  <c r="X89" i="15" s="1"/>
  <c r="V88" i="15"/>
  <c r="X88" i="15" s="1"/>
  <c r="V87" i="15"/>
  <c r="X87" i="15" s="1"/>
  <c r="V86" i="15"/>
  <c r="X86" i="15" s="1"/>
  <c r="V85" i="15"/>
  <c r="X85" i="15" s="1"/>
  <c r="V84" i="15"/>
  <c r="X84" i="15" s="1"/>
  <c r="V83" i="15"/>
  <c r="X83" i="15" s="1"/>
  <c r="V82" i="15"/>
  <c r="X82" i="15" s="1"/>
  <c r="V81" i="15"/>
  <c r="X81" i="15" s="1"/>
  <c r="V80" i="15"/>
  <c r="X80" i="15" s="1"/>
  <c r="V79" i="15"/>
  <c r="X79" i="15" s="1"/>
  <c r="V78" i="15"/>
  <c r="X78" i="15" s="1"/>
  <c r="V77" i="15"/>
  <c r="X77" i="15" s="1"/>
  <c r="V76" i="15"/>
  <c r="X76" i="15" s="1"/>
  <c r="V75" i="15"/>
  <c r="X75" i="15" s="1"/>
  <c r="V74" i="15"/>
  <c r="X74" i="15" s="1"/>
  <c r="V73" i="15"/>
  <c r="X73" i="15" s="1"/>
  <c r="V72" i="15"/>
  <c r="X72" i="15" s="1"/>
  <c r="V71" i="15"/>
  <c r="X71" i="15" s="1"/>
  <c r="V70" i="15"/>
  <c r="X70" i="15" s="1"/>
  <c r="V69" i="15"/>
  <c r="X69" i="15" s="1"/>
  <c r="V68" i="15"/>
  <c r="X68" i="15" s="1"/>
  <c r="V67" i="15"/>
  <c r="X67" i="15" s="1"/>
  <c r="V66" i="15"/>
  <c r="X66" i="15" s="1"/>
  <c r="V65" i="15"/>
  <c r="X65" i="15" s="1"/>
  <c r="V64" i="15"/>
  <c r="X64" i="15" s="1"/>
  <c r="V63" i="15"/>
  <c r="X63" i="15" s="1"/>
  <c r="V62" i="15"/>
  <c r="X62" i="15" s="1"/>
  <c r="V61" i="15"/>
  <c r="X61" i="15" s="1"/>
  <c r="V60" i="15"/>
  <c r="X60" i="15" s="1"/>
  <c r="V59" i="15"/>
  <c r="X59" i="15" s="1"/>
  <c r="V58" i="15"/>
  <c r="X58" i="15" s="1"/>
  <c r="V57" i="15"/>
  <c r="X57" i="15" s="1"/>
  <c r="V56" i="15"/>
  <c r="X56" i="15" s="1"/>
  <c r="V55" i="15"/>
  <c r="X55" i="15" s="1"/>
  <c r="V54" i="15"/>
  <c r="X54" i="15" s="1"/>
  <c r="V53" i="15"/>
  <c r="X53" i="15" s="1"/>
  <c r="V52" i="15"/>
  <c r="X52" i="15" s="1"/>
  <c r="V51" i="15"/>
  <c r="X51" i="15" s="1"/>
  <c r="V50" i="15"/>
  <c r="X50" i="15" s="1"/>
  <c r="V49" i="15"/>
  <c r="X49" i="15" s="1"/>
  <c r="V48" i="15"/>
  <c r="X48" i="15" s="1"/>
  <c r="V47" i="15"/>
  <c r="X47" i="15" s="1"/>
  <c r="V46" i="15"/>
  <c r="X46" i="15" s="1"/>
  <c r="V45" i="15"/>
  <c r="X45" i="15" s="1"/>
  <c r="V44" i="15"/>
  <c r="X44" i="15" s="1"/>
  <c r="V43" i="15"/>
  <c r="X43" i="15" s="1"/>
  <c r="V42" i="15"/>
  <c r="X42" i="15" s="1"/>
  <c r="V41" i="15"/>
  <c r="X41" i="15" s="1"/>
  <c r="V40" i="15"/>
  <c r="X40" i="15" s="1"/>
  <c r="V39" i="15"/>
  <c r="X39" i="15" s="1"/>
  <c r="V38" i="15"/>
  <c r="X38" i="15" s="1"/>
  <c r="V37" i="15"/>
  <c r="X37" i="15" s="1"/>
  <c r="V36" i="15"/>
  <c r="X36" i="15" s="1"/>
  <c r="V35" i="15"/>
  <c r="X35" i="15" s="1"/>
  <c r="V34" i="15"/>
  <c r="X34" i="15" s="1"/>
  <c r="V33" i="15"/>
  <c r="X33" i="15" s="1"/>
  <c r="V32" i="15"/>
  <c r="X32" i="15" s="1"/>
  <c r="V31" i="15"/>
  <c r="X31" i="15" s="1"/>
  <c r="V30" i="15"/>
  <c r="X30" i="15" s="1"/>
  <c r="V29" i="15"/>
  <c r="X29" i="15" s="1"/>
  <c r="V28" i="15"/>
  <c r="X28" i="15" s="1"/>
  <c r="V27" i="15"/>
  <c r="X27" i="15" s="1"/>
  <c r="V26" i="15"/>
  <c r="X26" i="15" s="1"/>
  <c r="V25" i="15"/>
  <c r="X25" i="15" s="1"/>
  <c r="V24" i="15"/>
  <c r="X24" i="15" s="1"/>
  <c r="V23" i="15"/>
  <c r="X23" i="15" s="1"/>
  <c r="V22" i="15"/>
  <c r="X22" i="15" s="1"/>
  <c r="V21" i="15"/>
  <c r="X21" i="15" s="1"/>
  <c r="V20" i="15"/>
  <c r="X20" i="15" s="1"/>
  <c r="V19" i="15"/>
  <c r="X19" i="15" s="1"/>
  <c r="V18" i="15"/>
  <c r="X18" i="15" s="1"/>
  <c r="V17" i="15"/>
  <c r="X17" i="15" s="1"/>
  <c r="V16" i="15"/>
  <c r="X16" i="15" s="1"/>
  <c r="V15" i="15"/>
  <c r="X15" i="15" s="1"/>
  <c r="V14" i="15"/>
  <c r="X14" i="15" s="1"/>
  <c r="V13" i="15"/>
  <c r="X13" i="15" s="1"/>
  <c r="V12" i="15"/>
  <c r="X12" i="15" s="1"/>
  <c r="V11" i="15"/>
  <c r="X11" i="15" s="1"/>
  <c r="V10" i="15"/>
  <c r="X10" i="15" s="1"/>
  <c r="V9" i="15"/>
  <c r="X9" i="15" s="1"/>
  <c r="V8" i="15"/>
  <c r="X8" i="15" s="1"/>
  <c r="V7" i="15"/>
  <c r="X7" i="15" s="1"/>
  <c r="V6" i="15"/>
  <c r="X6" i="15" s="1"/>
  <c r="S210" i="15" l="1"/>
  <c r="T210" i="15"/>
  <c r="U210" i="15"/>
  <c r="O49" i="36"/>
  <c r="O65" i="36"/>
  <c r="O119" i="36"/>
  <c r="O130" i="36"/>
  <c r="O165" i="36"/>
  <c r="O177" i="36"/>
  <c r="O188" i="36"/>
  <c r="I49" i="36"/>
  <c r="J49" i="36"/>
  <c r="K49" i="36"/>
  <c r="L49" i="36"/>
  <c r="M49" i="36"/>
  <c r="N49" i="36"/>
  <c r="I65" i="36"/>
  <c r="J65" i="36"/>
  <c r="K65" i="36"/>
  <c r="L65" i="36"/>
  <c r="M65" i="36"/>
  <c r="N65" i="36"/>
  <c r="M105" i="36"/>
  <c r="I119" i="36"/>
  <c r="J119" i="36"/>
  <c r="K119" i="36"/>
  <c r="L119" i="36"/>
  <c r="M119" i="36"/>
  <c r="N119" i="36"/>
  <c r="I130" i="36"/>
  <c r="J130" i="36"/>
  <c r="K130" i="36"/>
  <c r="L130" i="36"/>
  <c r="M130" i="36"/>
  <c r="N130" i="36"/>
  <c r="I165" i="36"/>
  <c r="J165" i="36"/>
  <c r="K165" i="36"/>
  <c r="L165" i="36"/>
  <c r="M165" i="36"/>
  <c r="N165" i="36"/>
  <c r="I177" i="36"/>
  <c r="J177" i="36"/>
  <c r="K177" i="36"/>
  <c r="L177" i="36"/>
  <c r="M177" i="36"/>
  <c r="N177" i="36"/>
  <c r="I188" i="36"/>
  <c r="J188" i="36"/>
  <c r="K188" i="36"/>
  <c r="L188" i="36"/>
  <c r="M188" i="36"/>
  <c r="N188" i="36"/>
  <c r="M200" i="36"/>
  <c r="G150" i="36"/>
  <c r="G147" i="36"/>
  <c r="G26" i="36"/>
  <c r="G137" i="36"/>
  <c r="G163" i="36"/>
  <c r="G48" i="36"/>
  <c r="G121" i="36"/>
  <c r="G107" i="36"/>
  <c r="G83" i="36"/>
  <c r="G122" i="36"/>
  <c r="G157" i="36"/>
  <c r="G102" i="36"/>
  <c r="G61" i="36"/>
  <c r="G162" i="36"/>
  <c r="G52" i="36"/>
  <c r="G197" i="36"/>
  <c r="G192" i="36"/>
  <c r="G41" i="36"/>
  <c r="G179" i="36"/>
  <c r="G151" i="36"/>
  <c r="G120" i="36"/>
  <c r="G30" i="36"/>
  <c r="G100" i="36"/>
  <c r="G94" i="36"/>
  <c r="G72" i="36"/>
  <c r="G3" i="36"/>
  <c r="G19" i="36"/>
  <c r="G14" i="36"/>
  <c r="G10" i="36"/>
  <c r="G184" i="36"/>
  <c r="G143" i="36"/>
  <c r="G198" i="36"/>
  <c r="G96" i="36"/>
  <c r="G66" i="36"/>
  <c r="G164" i="36"/>
  <c r="G203" i="36"/>
  <c r="G31" i="36"/>
  <c r="G191" i="36"/>
  <c r="G186" i="36"/>
  <c r="G183" i="36"/>
  <c r="G180" i="36"/>
  <c r="G62" i="36"/>
  <c r="G173" i="36"/>
  <c r="G127" i="36"/>
  <c r="G159" i="36"/>
  <c r="G156" i="36"/>
  <c r="G158" i="36"/>
  <c r="G154" i="36"/>
  <c r="G152" i="36"/>
  <c r="G204" i="36"/>
  <c r="G136" i="36"/>
  <c r="G135" i="36"/>
  <c r="G125" i="36"/>
  <c r="G124" i="36"/>
  <c r="G115" i="36"/>
  <c r="G113" i="36"/>
  <c r="G110" i="36"/>
  <c r="G109" i="36"/>
  <c r="G106" i="36"/>
  <c r="G104" i="36"/>
  <c r="G95" i="36"/>
  <c r="G47" i="36"/>
  <c r="G78" i="36"/>
  <c r="G74" i="36"/>
  <c r="G71" i="36"/>
  <c r="G70" i="36"/>
  <c r="G63" i="36"/>
  <c r="G22" i="36"/>
  <c r="G44" i="36"/>
  <c r="G45" i="36"/>
  <c r="G43" i="36"/>
  <c r="G208" i="36"/>
  <c r="G207" i="36"/>
  <c r="G33" i="36"/>
  <c r="G35" i="36"/>
  <c r="G32" i="36"/>
  <c r="G27" i="36"/>
  <c r="G6" i="36"/>
  <c r="G4" i="36"/>
  <c r="G200" i="36"/>
  <c r="G181" i="36"/>
  <c r="G160" i="36"/>
  <c r="G146" i="36"/>
  <c r="G140" i="36"/>
  <c r="G129" i="36"/>
  <c r="G112" i="36"/>
  <c r="G111" i="36"/>
  <c r="G40" i="36"/>
  <c r="G101" i="36"/>
  <c r="G97" i="36"/>
  <c r="G86" i="36"/>
  <c r="G85" i="36"/>
  <c r="G39" i="36"/>
  <c r="G169" i="36"/>
  <c r="G34" i="36"/>
  <c r="G126" i="36"/>
  <c r="G29" i="36"/>
  <c r="G17" i="36"/>
  <c r="G202" i="36"/>
  <c r="G59" i="36"/>
  <c r="G211" i="36"/>
  <c r="G155" i="36"/>
  <c r="G149" i="36"/>
  <c r="G139" i="36"/>
  <c r="G103" i="36"/>
  <c r="G99" i="36"/>
  <c r="G93" i="36"/>
  <c r="G89" i="36"/>
  <c r="G87" i="36"/>
  <c r="G209" i="36"/>
  <c r="G51" i="36"/>
  <c r="G16" i="36"/>
  <c r="G185" i="36"/>
  <c r="G174" i="36"/>
  <c r="G172" i="36"/>
  <c r="G171" i="36"/>
  <c r="G170" i="36"/>
  <c r="G210" i="36"/>
  <c r="G91" i="36"/>
  <c r="G21" i="36"/>
  <c r="G80" i="36"/>
  <c r="G76" i="36"/>
  <c r="G55" i="36"/>
  <c r="G18" i="36"/>
  <c r="G11" i="36"/>
  <c r="G15" i="36"/>
  <c r="G8" i="36"/>
  <c r="G199" i="36"/>
  <c r="G196" i="36"/>
  <c r="G145" i="36"/>
  <c r="G144" i="36"/>
  <c r="G142" i="36"/>
  <c r="G134" i="36"/>
  <c r="G118" i="36"/>
  <c r="G82" i="36"/>
  <c r="G81" i="36"/>
  <c r="G77" i="36"/>
  <c r="G60" i="36"/>
  <c r="G58" i="36"/>
  <c r="G56" i="36"/>
  <c r="G46" i="36"/>
  <c r="G42" i="36"/>
  <c r="G38" i="36"/>
  <c r="G28" i="36"/>
  <c r="G25" i="36"/>
  <c r="G9" i="36"/>
  <c r="G166" i="36"/>
  <c r="G133" i="36"/>
  <c r="G12" i="36"/>
  <c r="G187" i="36"/>
  <c r="G168" i="36"/>
  <c r="G148" i="36"/>
  <c r="G114" i="36"/>
  <c r="G88" i="36"/>
  <c r="G84" i="36"/>
  <c r="G75" i="36"/>
  <c r="G67" i="36"/>
  <c r="G92" i="36"/>
  <c r="G36" i="36"/>
  <c r="G176" i="36"/>
  <c r="G175" i="36"/>
  <c r="G138" i="36"/>
  <c r="G131" i="36"/>
  <c r="G108" i="36"/>
  <c r="G90" i="36"/>
  <c r="G73" i="36"/>
  <c r="G68" i="36"/>
  <c r="G53" i="36"/>
  <c r="G20" i="36"/>
  <c r="G13" i="36"/>
  <c r="G194" i="36"/>
  <c r="G195" i="36"/>
  <c r="P12" i="31" l="1"/>
  <c r="Q12" i="31"/>
  <c r="V210" i="15"/>
  <c r="P174" i="11"/>
  <c r="Q174" i="11"/>
  <c r="P175" i="11"/>
  <c r="Q175" i="11"/>
  <c r="P176" i="11"/>
  <c r="Q176" i="11"/>
  <c r="Q127" i="11"/>
  <c r="P127" i="11"/>
  <c r="P59" i="11"/>
  <c r="Q59" i="11"/>
  <c r="P11" i="11"/>
  <c r="AA11" i="11" s="1"/>
  <c r="AJ11" i="11" s="1"/>
  <c r="Q11" i="11"/>
  <c r="P12" i="11"/>
  <c r="AA12" i="11" s="1"/>
  <c r="AJ12" i="11" s="1"/>
  <c r="Q12" i="11"/>
  <c r="P61" i="11"/>
  <c r="Q61" i="11"/>
  <c r="S59" i="11" l="1"/>
  <c r="S174" i="11"/>
  <c r="S175" i="11"/>
  <c r="S61" i="11"/>
  <c r="AB11" i="11"/>
  <c r="V7" i="36" s="1"/>
  <c r="S11" i="11"/>
  <c r="S127" i="11"/>
  <c r="AB12" i="11"/>
  <c r="S12" i="11"/>
  <c r="S176" i="11"/>
  <c r="P50" i="34"/>
  <c r="B7" i="35"/>
  <c r="C7" i="35"/>
  <c r="D7" i="35"/>
  <c r="E7" i="35"/>
  <c r="F7" i="35"/>
  <c r="G7" i="35"/>
  <c r="H7" i="35"/>
  <c r="I7" i="35"/>
  <c r="J7" i="35"/>
  <c r="K7" i="35"/>
  <c r="L7" i="35"/>
  <c r="M7" i="35"/>
  <c r="X7" i="35" s="1"/>
  <c r="N7" i="35"/>
  <c r="Y7" i="35" s="1"/>
  <c r="O7" i="35"/>
  <c r="Z7" i="35" s="1"/>
  <c r="AD7" i="35" s="1"/>
  <c r="P7" i="35"/>
  <c r="Q7" i="35"/>
  <c r="B8" i="35"/>
  <c r="C8" i="35"/>
  <c r="D8" i="35"/>
  <c r="E8" i="35"/>
  <c r="F8" i="35"/>
  <c r="G8" i="35"/>
  <c r="H8" i="35"/>
  <c r="I8" i="35"/>
  <c r="J8" i="35"/>
  <c r="K8" i="35"/>
  <c r="L8" i="35"/>
  <c r="M8" i="35"/>
  <c r="X8" i="35" s="1"/>
  <c r="N8" i="35"/>
  <c r="Y8" i="35" s="1"/>
  <c r="O8" i="35"/>
  <c r="Z8" i="35" s="1"/>
  <c r="P8" i="35"/>
  <c r="Q8" i="35"/>
  <c r="B9" i="35"/>
  <c r="C9" i="35"/>
  <c r="D9" i="35"/>
  <c r="E9" i="35"/>
  <c r="F9" i="35"/>
  <c r="G9" i="35"/>
  <c r="H9" i="35"/>
  <c r="I9" i="35"/>
  <c r="J9" i="35"/>
  <c r="K9" i="35"/>
  <c r="L9" i="35"/>
  <c r="M9" i="35"/>
  <c r="X9" i="35" s="1"/>
  <c r="N9" i="35"/>
  <c r="Y9" i="35" s="1"/>
  <c r="O9" i="35"/>
  <c r="Z9" i="35" s="1"/>
  <c r="AM9" i="35" s="1"/>
  <c r="P9" i="35"/>
  <c r="Q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X10" i="35" s="1"/>
  <c r="N10" i="35"/>
  <c r="Y10" i="35" s="1"/>
  <c r="O10" i="35"/>
  <c r="Z10" i="35" s="1"/>
  <c r="AD10" i="35" s="1"/>
  <c r="P10" i="35"/>
  <c r="Q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X11" i="35" s="1"/>
  <c r="N11" i="35"/>
  <c r="Y11" i="35" s="1"/>
  <c r="O11" i="35"/>
  <c r="Z11" i="35" s="1"/>
  <c r="P11" i="35"/>
  <c r="Q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X12" i="35" s="1"/>
  <c r="N12" i="35"/>
  <c r="Y12" i="35" s="1"/>
  <c r="O12" i="35"/>
  <c r="Z12" i="35" s="1"/>
  <c r="P12" i="35"/>
  <c r="Q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X13" i="35" s="1"/>
  <c r="N13" i="35"/>
  <c r="Y13" i="35" s="1"/>
  <c r="O13" i="35"/>
  <c r="Z13" i="35" s="1"/>
  <c r="AM13" i="35" s="1"/>
  <c r="P13" i="35"/>
  <c r="Q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X14" i="35" s="1"/>
  <c r="N14" i="35"/>
  <c r="Y14" i="35" s="1"/>
  <c r="O14" i="35"/>
  <c r="Z14" i="35" s="1"/>
  <c r="AD14" i="35" s="1"/>
  <c r="P14" i="35"/>
  <c r="Q14" i="35"/>
  <c r="B15" i="35"/>
  <c r="C15" i="35"/>
  <c r="D15" i="35"/>
  <c r="E15" i="35"/>
  <c r="F15" i="35"/>
  <c r="G15" i="35"/>
  <c r="H15" i="35"/>
  <c r="I15" i="35"/>
  <c r="J15" i="35"/>
  <c r="K15" i="35"/>
  <c r="L15" i="35"/>
  <c r="M15" i="35"/>
  <c r="X15" i="35" s="1"/>
  <c r="N15" i="35"/>
  <c r="Y15" i="35" s="1"/>
  <c r="O15" i="35"/>
  <c r="Z15" i="35" s="1"/>
  <c r="P15" i="35"/>
  <c r="Q15" i="35"/>
  <c r="B16" i="35"/>
  <c r="C16" i="35"/>
  <c r="D16" i="35"/>
  <c r="E16" i="35"/>
  <c r="F16" i="35"/>
  <c r="G16" i="35"/>
  <c r="H16" i="35"/>
  <c r="I16" i="35"/>
  <c r="J16" i="35"/>
  <c r="K16" i="35"/>
  <c r="L16" i="35"/>
  <c r="M16" i="35"/>
  <c r="X16" i="35" s="1"/>
  <c r="N16" i="35"/>
  <c r="Y16" i="35" s="1"/>
  <c r="O16" i="35"/>
  <c r="Z16" i="35" s="1"/>
  <c r="AL16" i="35" s="1"/>
  <c r="P16" i="35"/>
  <c r="Q16" i="35"/>
  <c r="B17" i="35"/>
  <c r="C17" i="35"/>
  <c r="D17" i="35"/>
  <c r="E17" i="35"/>
  <c r="F17" i="35"/>
  <c r="G17" i="35"/>
  <c r="H17" i="35"/>
  <c r="I17" i="35"/>
  <c r="J17" i="35"/>
  <c r="K17" i="35"/>
  <c r="L17" i="35"/>
  <c r="M17" i="35"/>
  <c r="X17" i="35" s="1"/>
  <c r="N17" i="35"/>
  <c r="Y17" i="35" s="1"/>
  <c r="O17" i="35"/>
  <c r="Z17" i="35" s="1"/>
  <c r="P17" i="35"/>
  <c r="Q17" i="35"/>
  <c r="B18" i="35"/>
  <c r="C18" i="35"/>
  <c r="D18" i="35"/>
  <c r="E18" i="35"/>
  <c r="F18" i="35"/>
  <c r="G18" i="35"/>
  <c r="H18" i="35"/>
  <c r="I18" i="35"/>
  <c r="J18" i="35"/>
  <c r="K18" i="35"/>
  <c r="L18" i="35"/>
  <c r="M18" i="35"/>
  <c r="X18" i="35" s="1"/>
  <c r="N18" i="35"/>
  <c r="Y18" i="35" s="1"/>
  <c r="O18" i="35"/>
  <c r="Z18" i="35" s="1"/>
  <c r="P18" i="35"/>
  <c r="Q18" i="35"/>
  <c r="B19" i="35"/>
  <c r="C19" i="35"/>
  <c r="D19" i="35"/>
  <c r="E19" i="35"/>
  <c r="F19" i="35"/>
  <c r="G19" i="35"/>
  <c r="H19" i="35"/>
  <c r="I19" i="35"/>
  <c r="J19" i="35"/>
  <c r="K19" i="35"/>
  <c r="L19" i="35"/>
  <c r="M19" i="35"/>
  <c r="X19" i="35" s="1"/>
  <c r="N19" i="35"/>
  <c r="Y19" i="35" s="1"/>
  <c r="O19" i="35"/>
  <c r="Z19" i="35" s="1"/>
  <c r="AL19" i="35" s="1"/>
  <c r="P19" i="35"/>
  <c r="Q19" i="35"/>
  <c r="B20" i="35"/>
  <c r="C20" i="35"/>
  <c r="D20" i="35"/>
  <c r="E20" i="35"/>
  <c r="F20" i="35"/>
  <c r="G20" i="35"/>
  <c r="H20" i="35"/>
  <c r="I20" i="35"/>
  <c r="J20" i="35"/>
  <c r="K20" i="35"/>
  <c r="L20" i="35"/>
  <c r="M20" i="35"/>
  <c r="X20" i="35" s="1"/>
  <c r="N20" i="35"/>
  <c r="Y20" i="35" s="1"/>
  <c r="O20" i="35"/>
  <c r="Z20" i="35" s="1"/>
  <c r="AE20" i="35" s="1"/>
  <c r="B21" i="35"/>
  <c r="C21" i="35"/>
  <c r="D21" i="35"/>
  <c r="E21" i="35"/>
  <c r="F21" i="35"/>
  <c r="G21" i="35"/>
  <c r="H21" i="35"/>
  <c r="I21" i="35"/>
  <c r="J21" i="35"/>
  <c r="K21" i="35"/>
  <c r="L21" i="35"/>
  <c r="M21" i="35"/>
  <c r="X21" i="35" s="1"/>
  <c r="N21" i="35"/>
  <c r="O21" i="35"/>
  <c r="Z21" i="35" s="1"/>
  <c r="P21" i="35"/>
  <c r="Q21" i="35"/>
  <c r="X22" i="35"/>
  <c r="Z22" i="35"/>
  <c r="B23" i="35"/>
  <c r="C23" i="35"/>
  <c r="D23" i="35"/>
  <c r="E23" i="35"/>
  <c r="F23" i="35"/>
  <c r="G23" i="35"/>
  <c r="H23" i="35"/>
  <c r="I23" i="35"/>
  <c r="J23" i="35"/>
  <c r="K23" i="35"/>
  <c r="L23" i="35"/>
  <c r="M23" i="35"/>
  <c r="X23" i="35" s="1"/>
  <c r="N23" i="35"/>
  <c r="Y23" i="35" s="1"/>
  <c r="O23" i="35"/>
  <c r="Z23" i="35" s="1"/>
  <c r="P23" i="35"/>
  <c r="Q23" i="35"/>
  <c r="B24" i="35"/>
  <c r="C24" i="35"/>
  <c r="D24" i="35"/>
  <c r="E24" i="35"/>
  <c r="F24" i="35"/>
  <c r="G24" i="35"/>
  <c r="H24" i="35"/>
  <c r="I24" i="35"/>
  <c r="J24" i="35"/>
  <c r="K24" i="35"/>
  <c r="L24" i="35"/>
  <c r="M24" i="35"/>
  <c r="X24" i="35" s="1"/>
  <c r="N24" i="35"/>
  <c r="Y24" i="35" s="1"/>
  <c r="O24" i="35"/>
  <c r="Z24" i="35" s="1"/>
  <c r="AL24" i="35" s="1"/>
  <c r="P24" i="35"/>
  <c r="Q24" i="35"/>
  <c r="B25" i="35"/>
  <c r="C25" i="35"/>
  <c r="D25" i="35"/>
  <c r="E25" i="35"/>
  <c r="F25" i="35"/>
  <c r="G25" i="35"/>
  <c r="H25" i="35"/>
  <c r="I25" i="35"/>
  <c r="J25" i="35"/>
  <c r="K25" i="35"/>
  <c r="L25" i="35"/>
  <c r="M25" i="35"/>
  <c r="X25" i="35" s="1"/>
  <c r="N25" i="35"/>
  <c r="Y25" i="35" s="1"/>
  <c r="O25" i="35"/>
  <c r="Z25" i="35" s="1"/>
  <c r="AD25" i="35" s="1"/>
  <c r="P25" i="35"/>
  <c r="Q25" i="35"/>
  <c r="B26" i="35"/>
  <c r="C26" i="35"/>
  <c r="D26" i="35"/>
  <c r="E26" i="35"/>
  <c r="F26" i="35"/>
  <c r="G26" i="35"/>
  <c r="H26" i="35"/>
  <c r="I26" i="35"/>
  <c r="J26" i="35"/>
  <c r="K26" i="35"/>
  <c r="L26" i="35"/>
  <c r="M26" i="35"/>
  <c r="X26" i="35" s="1"/>
  <c r="N26" i="35"/>
  <c r="Y26" i="35" s="1"/>
  <c r="O26" i="35"/>
  <c r="Z26" i="35" s="1"/>
  <c r="P26" i="35"/>
  <c r="Q26" i="35"/>
  <c r="B27" i="35"/>
  <c r="C27" i="35"/>
  <c r="D27" i="35"/>
  <c r="E27" i="35"/>
  <c r="F27" i="35"/>
  <c r="G27" i="35"/>
  <c r="H27" i="35"/>
  <c r="I27" i="35"/>
  <c r="J27" i="35"/>
  <c r="K27" i="35"/>
  <c r="L27" i="35"/>
  <c r="M27" i="35"/>
  <c r="X27" i="35" s="1"/>
  <c r="N27" i="35"/>
  <c r="Y27" i="35" s="1"/>
  <c r="O27" i="35"/>
  <c r="Z27" i="35" s="1"/>
  <c r="AM27" i="35" s="1"/>
  <c r="P27" i="35"/>
  <c r="Q27" i="35"/>
  <c r="B28" i="35"/>
  <c r="C28" i="35"/>
  <c r="D28" i="35"/>
  <c r="E28" i="35"/>
  <c r="F28" i="35"/>
  <c r="G28" i="35"/>
  <c r="H28" i="35"/>
  <c r="I28" i="35"/>
  <c r="J28" i="35"/>
  <c r="K28" i="35"/>
  <c r="L28" i="35"/>
  <c r="M28" i="35"/>
  <c r="X28" i="35" s="1"/>
  <c r="N28" i="35"/>
  <c r="Y28" i="35" s="1"/>
  <c r="O28" i="35"/>
  <c r="Z28" i="35" s="1"/>
  <c r="AE28" i="35" s="1"/>
  <c r="P28" i="35"/>
  <c r="Q28" i="35"/>
  <c r="B29" i="35"/>
  <c r="C29" i="35"/>
  <c r="D29" i="35"/>
  <c r="E29" i="35"/>
  <c r="F29" i="35"/>
  <c r="G29" i="35"/>
  <c r="H29" i="35"/>
  <c r="I29" i="35"/>
  <c r="J29" i="35"/>
  <c r="K29" i="35"/>
  <c r="L29" i="35"/>
  <c r="M29" i="35"/>
  <c r="X29" i="35" s="1"/>
  <c r="N29" i="35"/>
  <c r="Y29" i="35" s="1"/>
  <c r="O29" i="35"/>
  <c r="Z29" i="35" s="1"/>
  <c r="P29" i="35"/>
  <c r="Q29" i="35"/>
  <c r="B30" i="35"/>
  <c r="C30" i="35"/>
  <c r="D30" i="35"/>
  <c r="E30" i="35"/>
  <c r="F30" i="35"/>
  <c r="G30" i="35"/>
  <c r="H30" i="35"/>
  <c r="I30" i="35"/>
  <c r="J30" i="35"/>
  <c r="K30" i="35"/>
  <c r="L30" i="35"/>
  <c r="M30" i="35"/>
  <c r="X30" i="35" s="1"/>
  <c r="N30" i="35"/>
  <c r="Y30" i="35" s="1"/>
  <c r="O30" i="35"/>
  <c r="Z30" i="35" s="1"/>
  <c r="AM30" i="35" s="1"/>
  <c r="P30" i="35"/>
  <c r="Q30" i="35"/>
  <c r="B31" i="35"/>
  <c r="C31" i="35"/>
  <c r="D31" i="35"/>
  <c r="E31" i="35"/>
  <c r="F31" i="35"/>
  <c r="G31" i="35"/>
  <c r="H31" i="35"/>
  <c r="I31" i="35"/>
  <c r="J31" i="35"/>
  <c r="K31" i="35"/>
  <c r="L31" i="35"/>
  <c r="M31" i="35"/>
  <c r="X31" i="35" s="1"/>
  <c r="N31" i="35"/>
  <c r="Y31" i="35" s="1"/>
  <c r="O31" i="35"/>
  <c r="Z31" i="35" s="1"/>
  <c r="AD31" i="35" s="1"/>
  <c r="P31" i="35"/>
  <c r="Q31" i="35"/>
  <c r="B32" i="35"/>
  <c r="C32" i="35"/>
  <c r="D32" i="35"/>
  <c r="E32" i="35"/>
  <c r="F32" i="35"/>
  <c r="G32" i="35"/>
  <c r="H32" i="35"/>
  <c r="I32" i="35"/>
  <c r="J32" i="35"/>
  <c r="K32" i="35"/>
  <c r="L32" i="35"/>
  <c r="M32" i="35"/>
  <c r="X32" i="35" s="1"/>
  <c r="N32" i="35"/>
  <c r="Y32" i="35" s="1"/>
  <c r="O32" i="35"/>
  <c r="Z32" i="35" s="1"/>
  <c r="AD32" i="35" s="1"/>
  <c r="P32" i="35"/>
  <c r="Q32" i="35"/>
  <c r="B33" i="35"/>
  <c r="C33" i="35"/>
  <c r="D33" i="35"/>
  <c r="E33" i="35"/>
  <c r="F33" i="35"/>
  <c r="G33" i="35"/>
  <c r="H33" i="35"/>
  <c r="I33" i="35"/>
  <c r="J33" i="35"/>
  <c r="K33" i="35"/>
  <c r="L33" i="35"/>
  <c r="M33" i="35"/>
  <c r="X33" i="35" s="1"/>
  <c r="N33" i="35"/>
  <c r="Y33" i="35" s="1"/>
  <c r="O33" i="35"/>
  <c r="Z33" i="35" s="1"/>
  <c r="AD33" i="35" s="1"/>
  <c r="P33" i="35"/>
  <c r="AA33" i="35" s="1"/>
  <c r="AJ33" i="35" s="1"/>
  <c r="Q33" i="35"/>
  <c r="B34" i="35"/>
  <c r="C34" i="35"/>
  <c r="D34" i="35"/>
  <c r="E34" i="35"/>
  <c r="F34" i="35"/>
  <c r="G34" i="35"/>
  <c r="H34" i="35"/>
  <c r="I34" i="35"/>
  <c r="J34" i="35"/>
  <c r="K34" i="35"/>
  <c r="L34" i="35"/>
  <c r="M34" i="35"/>
  <c r="X34" i="35" s="1"/>
  <c r="N34" i="35"/>
  <c r="Y34" i="35" s="1"/>
  <c r="O34" i="35"/>
  <c r="Z34" i="35" s="1"/>
  <c r="AM34" i="35" s="1"/>
  <c r="P34" i="35"/>
  <c r="Q34" i="35"/>
  <c r="B35" i="35"/>
  <c r="C35" i="35"/>
  <c r="D35" i="35"/>
  <c r="E35" i="35"/>
  <c r="F35" i="35"/>
  <c r="G35" i="35"/>
  <c r="H35" i="35"/>
  <c r="I35" i="35"/>
  <c r="J35" i="35"/>
  <c r="K35" i="35"/>
  <c r="L35" i="35"/>
  <c r="M35" i="35"/>
  <c r="X35" i="35" s="1"/>
  <c r="N35" i="35"/>
  <c r="Y35" i="35" s="1"/>
  <c r="O35" i="35"/>
  <c r="Z35" i="35" s="1"/>
  <c r="AD35" i="35" s="1"/>
  <c r="P35" i="35"/>
  <c r="Q35" i="35"/>
  <c r="B36" i="35"/>
  <c r="C36" i="35"/>
  <c r="D36" i="35"/>
  <c r="E36" i="35"/>
  <c r="F36" i="35"/>
  <c r="G36" i="35"/>
  <c r="H36" i="35"/>
  <c r="I36" i="35"/>
  <c r="J36" i="35"/>
  <c r="K36" i="35"/>
  <c r="L36" i="35"/>
  <c r="M36" i="35"/>
  <c r="X36" i="35" s="1"/>
  <c r="N36" i="35"/>
  <c r="Y36" i="35" s="1"/>
  <c r="O36" i="35"/>
  <c r="Z36" i="35" s="1"/>
  <c r="P36" i="35"/>
  <c r="Q36" i="35"/>
  <c r="B37" i="35"/>
  <c r="C37" i="35"/>
  <c r="D37" i="35"/>
  <c r="E37" i="35"/>
  <c r="F37" i="35"/>
  <c r="G37" i="35"/>
  <c r="H37" i="35"/>
  <c r="I37" i="35"/>
  <c r="J37" i="35"/>
  <c r="K37" i="35"/>
  <c r="L37" i="35"/>
  <c r="M37" i="35"/>
  <c r="X37" i="35" s="1"/>
  <c r="N37" i="35"/>
  <c r="Y37" i="35" s="1"/>
  <c r="O37" i="35"/>
  <c r="Z37" i="35" s="1"/>
  <c r="P37" i="35"/>
  <c r="Q37" i="35"/>
  <c r="B38" i="35"/>
  <c r="C38" i="35"/>
  <c r="D38" i="35"/>
  <c r="E38" i="35"/>
  <c r="F38" i="35"/>
  <c r="G38" i="35"/>
  <c r="H38" i="35"/>
  <c r="I38" i="35"/>
  <c r="J38" i="35"/>
  <c r="K38" i="35"/>
  <c r="L38" i="35"/>
  <c r="M38" i="35"/>
  <c r="X38" i="35" s="1"/>
  <c r="N38" i="35"/>
  <c r="Y38" i="35" s="1"/>
  <c r="O38" i="35"/>
  <c r="Z38" i="35" s="1"/>
  <c r="AE38" i="35" s="1"/>
  <c r="P38" i="35"/>
  <c r="Q38" i="35"/>
  <c r="B39" i="35"/>
  <c r="C39" i="35"/>
  <c r="D39" i="35"/>
  <c r="E39" i="35"/>
  <c r="F39" i="35"/>
  <c r="G39" i="35"/>
  <c r="H39" i="35"/>
  <c r="I39" i="35"/>
  <c r="J39" i="35"/>
  <c r="K39" i="35"/>
  <c r="L39" i="35"/>
  <c r="M39" i="35"/>
  <c r="X39" i="35" s="1"/>
  <c r="N39" i="35"/>
  <c r="Y39" i="35" s="1"/>
  <c r="O39" i="35"/>
  <c r="Z39" i="35" s="1"/>
  <c r="AE39" i="35" s="1"/>
  <c r="P39" i="35"/>
  <c r="Q39" i="35"/>
  <c r="B40" i="35"/>
  <c r="C40" i="35"/>
  <c r="D40" i="35"/>
  <c r="E40" i="35"/>
  <c r="F40" i="35"/>
  <c r="G40" i="35"/>
  <c r="H40" i="35"/>
  <c r="I40" i="35"/>
  <c r="J40" i="35"/>
  <c r="K40" i="35"/>
  <c r="L40" i="35"/>
  <c r="M40" i="35"/>
  <c r="X40" i="35" s="1"/>
  <c r="N40" i="35"/>
  <c r="Y40" i="35" s="1"/>
  <c r="O40" i="35"/>
  <c r="Z40" i="35" s="1"/>
  <c r="P40" i="35"/>
  <c r="Q40" i="35"/>
  <c r="B41" i="35"/>
  <c r="C41" i="35"/>
  <c r="D41" i="35"/>
  <c r="E41" i="35"/>
  <c r="F41" i="35"/>
  <c r="G41" i="35"/>
  <c r="H41" i="35"/>
  <c r="I41" i="35"/>
  <c r="J41" i="35"/>
  <c r="K41" i="35"/>
  <c r="L41" i="35"/>
  <c r="M41" i="35"/>
  <c r="X41" i="35" s="1"/>
  <c r="N41" i="35"/>
  <c r="Y41" i="35" s="1"/>
  <c r="O41" i="35"/>
  <c r="Z41" i="35" s="1"/>
  <c r="AD41" i="35" s="1"/>
  <c r="P41" i="35"/>
  <c r="Q41" i="35"/>
  <c r="B42" i="35"/>
  <c r="C42" i="35"/>
  <c r="D42" i="35"/>
  <c r="E42" i="35"/>
  <c r="F42" i="35"/>
  <c r="G42" i="35"/>
  <c r="H42" i="35"/>
  <c r="I42" i="35"/>
  <c r="J42" i="35"/>
  <c r="K42" i="35"/>
  <c r="L42" i="35"/>
  <c r="M42" i="35"/>
  <c r="X42" i="35" s="1"/>
  <c r="N42" i="35"/>
  <c r="Y42" i="35" s="1"/>
  <c r="O42" i="35"/>
  <c r="Z42" i="35" s="1"/>
  <c r="AM42" i="35" s="1"/>
  <c r="P42" i="35"/>
  <c r="Q42" i="35"/>
  <c r="B43" i="35"/>
  <c r="C43" i="35"/>
  <c r="D43" i="35"/>
  <c r="E43" i="35"/>
  <c r="F43" i="35"/>
  <c r="G43" i="35"/>
  <c r="H43" i="35"/>
  <c r="I43" i="35"/>
  <c r="J43" i="35"/>
  <c r="K43" i="35"/>
  <c r="L43" i="35"/>
  <c r="M43" i="35"/>
  <c r="X43" i="35" s="1"/>
  <c r="N43" i="35"/>
  <c r="Y43" i="35" s="1"/>
  <c r="O43" i="35"/>
  <c r="Z43" i="35" s="1"/>
  <c r="P43" i="35"/>
  <c r="Q43" i="35"/>
  <c r="B44" i="35"/>
  <c r="C44" i="35"/>
  <c r="D44" i="35"/>
  <c r="E44" i="35"/>
  <c r="F44" i="35"/>
  <c r="G44" i="35"/>
  <c r="H44" i="35"/>
  <c r="I44" i="35"/>
  <c r="J44" i="35"/>
  <c r="K44" i="35"/>
  <c r="L44" i="35"/>
  <c r="M44" i="35"/>
  <c r="X44" i="35" s="1"/>
  <c r="N44" i="35"/>
  <c r="Y44" i="35" s="1"/>
  <c r="O44" i="35"/>
  <c r="Z44" i="35" s="1"/>
  <c r="P44" i="35"/>
  <c r="B45" i="35"/>
  <c r="C45" i="35"/>
  <c r="D45" i="35"/>
  <c r="E45" i="35"/>
  <c r="F45" i="35"/>
  <c r="G45" i="35"/>
  <c r="H45" i="35"/>
  <c r="I45" i="35"/>
  <c r="J45" i="35"/>
  <c r="K45" i="35"/>
  <c r="L45" i="35"/>
  <c r="M45" i="35"/>
  <c r="X45" i="35" s="1"/>
  <c r="N45" i="35"/>
  <c r="Y45" i="35" s="1"/>
  <c r="O45" i="35"/>
  <c r="Z45" i="35" s="1"/>
  <c r="AM45" i="35" s="1"/>
  <c r="P45" i="35"/>
  <c r="Q45" i="35"/>
  <c r="B46" i="35"/>
  <c r="C46" i="35"/>
  <c r="D46" i="35"/>
  <c r="E46" i="35"/>
  <c r="F46" i="35"/>
  <c r="G46" i="35"/>
  <c r="H46" i="35"/>
  <c r="I46" i="35"/>
  <c r="J46" i="35"/>
  <c r="K46" i="35"/>
  <c r="L46" i="35"/>
  <c r="M46" i="35"/>
  <c r="X46" i="35" s="1"/>
  <c r="N46" i="35"/>
  <c r="Y46" i="35" s="1"/>
  <c r="O46" i="35"/>
  <c r="Z46" i="35" s="1"/>
  <c r="P46" i="35"/>
  <c r="Q46" i="35"/>
  <c r="B47" i="35"/>
  <c r="C47" i="35"/>
  <c r="D47" i="35"/>
  <c r="E47" i="35"/>
  <c r="F47" i="35"/>
  <c r="G47" i="35"/>
  <c r="H47" i="35"/>
  <c r="I47" i="35"/>
  <c r="J47" i="35"/>
  <c r="K47" i="35"/>
  <c r="L47" i="35"/>
  <c r="M47" i="35"/>
  <c r="N47" i="35"/>
  <c r="Y47" i="35" s="1"/>
  <c r="O47" i="35"/>
  <c r="Z47" i="35" s="1"/>
  <c r="AD47" i="35" s="1"/>
  <c r="P47" i="35"/>
  <c r="Q47" i="35"/>
  <c r="B48" i="35"/>
  <c r="C48" i="35"/>
  <c r="D48" i="35"/>
  <c r="E48" i="35"/>
  <c r="F48" i="35"/>
  <c r="G48" i="35"/>
  <c r="H48" i="35"/>
  <c r="I48" i="35"/>
  <c r="J48" i="35"/>
  <c r="K48" i="35"/>
  <c r="L48" i="35"/>
  <c r="M48" i="35"/>
  <c r="X48" i="35" s="1"/>
  <c r="N48" i="35"/>
  <c r="O48" i="35"/>
  <c r="Z48" i="35" s="1"/>
  <c r="P48" i="35"/>
  <c r="Q48" i="35"/>
  <c r="B49" i="35"/>
  <c r="C49" i="35"/>
  <c r="D49" i="35"/>
  <c r="E49" i="35"/>
  <c r="F49" i="35"/>
  <c r="G49" i="35"/>
  <c r="H49" i="35"/>
  <c r="I49" i="35"/>
  <c r="J49" i="35"/>
  <c r="K49" i="35"/>
  <c r="L49" i="35"/>
  <c r="M49" i="35"/>
  <c r="X49" i="35" s="1"/>
  <c r="N49" i="35"/>
  <c r="Y49" i="35" s="1"/>
  <c r="O49" i="35"/>
  <c r="Z49" i="35" s="1"/>
  <c r="AM49" i="35" s="1"/>
  <c r="P49" i="35"/>
  <c r="Q49" i="35"/>
  <c r="B50" i="35"/>
  <c r="C50" i="35"/>
  <c r="D50" i="35"/>
  <c r="E50" i="35"/>
  <c r="F50" i="35"/>
  <c r="G50" i="35"/>
  <c r="H50" i="35"/>
  <c r="I50" i="35"/>
  <c r="J50" i="35"/>
  <c r="K50" i="35"/>
  <c r="L50" i="35"/>
  <c r="M50" i="35"/>
  <c r="X50" i="35" s="1"/>
  <c r="N50" i="35"/>
  <c r="Y50" i="35" s="1"/>
  <c r="O50" i="35"/>
  <c r="Z50" i="35" s="1"/>
  <c r="P50" i="35"/>
  <c r="Q50" i="35"/>
  <c r="B51" i="35"/>
  <c r="C51" i="35"/>
  <c r="D51" i="35"/>
  <c r="E51" i="35"/>
  <c r="F51" i="35"/>
  <c r="G51" i="35"/>
  <c r="H51" i="35"/>
  <c r="I51" i="35"/>
  <c r="J51" i="35"/>
  <c r="K51" i="35"/>
  <c r="L51" i="35"/>
  <c r="M51" i="35"/>
  <c r="X51" i="35" s="1"/>
  <c r="N51" i="35"/>
  <c r="Y51" i="35" s="1"/>
  <c r="O51" i="35"/>
  <c r="Z51" i="35" s="1"/>
  <c r="AE51" i="35" s="1"/>
  <c r="P51" i="35"/>
  <c r="Q51" i="35"/>
  <c r="B52" i="35"/>
  <c r="C52" i="35"/>
  <c r="D52" i="35"/>
  <c r="E52" i="35"/>
  <c r="F52" i="35"/>
  <c r="G52" i="35"/>
  <c r="H52" i="35"/>
  <c r="I52" i="35"/>
  <c r="J52" i="35"/>
  <c r="K52" i="35"/>
  <c r="L52" i="35"/>
  <c r="M52" i="35"/>
  <c r="N52" i="35"/>
  <c r="O52" i="35"/>
  <c r="Z52" i="35" s="1"/>
  <c r="AE52" i="35" s="1"/>
  <c r="P52" i="35"/>
  <c r="Q52" i="35"/>
  <c r="B53" i="35"/>
  <c r="C53" i="35"/>
  <c r="D53" i="35"/>
  <c r="E53" i="35"/>
  <c r="F53" i="35"/>
  <c r="G53" i="35"/>
  <c r="H53" i="35"/>
  <c r="I53" i="35"/>
  <c r="J53" i="35"/>
  <c r="K53" i="35"/>
  <c r="L53" i="35"/>
  <c r="M53" i="35"/>
  <c r="N53" i="35"/>
  <c r="O53" i="35"/>
  <c r="P53" i="35"/>
  <c r="Q53" i="35"/>
  <c r="B54" i="35"/>
  <c r="C54" i="35"/>
  <c r="D54" i="35"/>
  <c r="E54" i="35"/>
  <c r="F54" i="35"/>
  <c r="G54" i="35"/>
  <c r="H54" i="35"/>
  <c r="I54" i="35"/>
  <c r="J54" i="35"/>
  <c r="K54" i="35"/>
  <c r="L54" i="35"/>
  <c r="M54" i="35"/>
  <c r="X54" i="35" s="1"/>
  <c r="N54" i="35"/>
  <c r="Y54" i="35" s="1"/>
  <c r="O54" i="35"/>
  <c r="Z54" i="35" s="1"/>
  <c r="AD54" i="35" s="1"/>
  <c r="P54" i="35"/>
  <c r="Q54" i="35"/>
  <c r="B55" i="35"/>
  <c r="C55" i="35"/>
  <c r="D55" i="35"/>
  <c r="E55" i="35"/>
  <c r="F55" i="35"/>
  <c r="G55" i="35"/>
  <c r="H55" i="35"/>
  <c r="I55" i="35"/>
  <c r="J55" i="35"/>
  <c r="K55" i="35"/>
  <c r="L55" i="35"/>
  <c r="M55" i="35"/>
  <c r="X55" i="35" s="1"/>
  <c r="N55" i="35"/>
  <c r="O55" i="35"/>
  <c r="Z55" i="35" s="1"/>
  <c r="AM55" i="35" s="1"/>
  <c r="P55" i="35"/>
  <c r="Q55" i="35"/>
  <c r="B56" i="35"/>
  <c r="C56" i="35"/>
  <c r="D56" i="35"/>
  <c r="E56" i="35"/>
  <c r="F56" i="35"/>
  <c r="G56" i="35"/>
  <c r="H56" i="35"/>
  <c r="I56" i="35"/>
  <c r="J56" i="35"/>
  <c r="K56" i="35"/>
  <c r="L56" i="35"/>
  <c r="M56" i="35"/>
  <c r="X56" i="35" s="1"/>
  <c r="N56" i="35"/>
  <c r="Y56" i="35" s="1"/>
  <c r="O56" i="35"/>
  <c r="Z56" i="35" s="1"/>
  <c r="P56" i="35"/>
  <c r="Q56" i="35"/>
  <c r="B57" i="35"/>
  <c r="C57" i="35"/>
  <c r="D57" i="35"/>
  <c r="E57" i="35"/>
  <c r="F57" i="35"/>
  <c r="G57" i="35"/>
  <c r="H57" i="35"/>
  <c r="I57" i="35"/>
  <c r="J57" i="35"/>
  <c r="K57" i="35"/>
  <c r="L57" i="35"/>
  <c r="M57" i="35"/>
  <c r="N57" i="35"/>
  <c r="Y57" i="35" s="1"/>
  <c r="O57" i="35"/>
  <c r="Z57" i="35" s="1"/>
  <c r="P57" i="35"/>
  <c r="Q57" i="35"/>
  <c r="B58" i="35"/>
  <c r="C58" i="35"/>
  <c r="D58" i="35"/>
  <c r="E58" i="35"/>
  <c r="F58" i="35"/>
  <c r="G58" i="35"/>
  <c r="H58" i="35"/>
  <c r="I58" i="35"/>
  <c r="J58" i="35"/>
  <c r="K58" i="35"/>
  <c r="L58" i="35"/>
  <c r="M58" i="35"/>
  <c r="X58" i="35" s="1"/>
  <c r="N58" i="35"/>
  <c r="O58" i="35"/>
  <c r="Z58" i="35" s="1"/>
  <c r="AM58" i="35" s="1"/>
  <c r="P58" i="35"/>
  <c r="Q58" i="35"/>
  <c r="B59" i="35"/>
  <c r="C59" i="35"/>
  <c r="D59" i="35"/>
  <c r="E59" i="35"/>
  <c r="F59" i="35"/>
  <c r="G59" i="35"/>
  <c r="H59" i="35"/>
  <c r="I59" i="35"/>
  <c r="J59" i="35"/>
  <c r="K59" i="35"/>
  <c r="L59" i="35"/>
  <c r="M59" i="35"/>
  <c r="X59" i="35" s="1"/>
  <c r="N59" i="35"/>
  <c r="Y59" i="35" s="1"/>
  <c r="O59" i="35"/>
  <c r="Z59" i="35" s="1"/>
  <c r="AE59" i="35" s="1"/>
  <c r="P59" i="35"/>
  <c r="AA59" i="35" s="1"/>
  <c r="AJ59" i="35" s="1"/>
  <c r="Q59" i="35"/>
  <c r="B60" i="35"/>
  <c r="C60" i="35"/>
  <c r="D60" i="35"/>
  <c r="E60" i="35"/>
  <c r="F60" i="35"/>
  <c r="G60" i="35"/>
  <c r="H60" i="35"/>
  <c r="I60" i="35"/>
  <c r="J60" i="35"/>
  <c r="K60" i="35"/>
  <c r="L60" i="35"/>
  <c r="M60" i="35"/>
  <c r="X60" i="35" s="1"/>
  <c r="N60" i="35"/>
  <c r="O60" i="35"/>
  <c r="Z60" i="35" s="1"/>
  <c r="AE60" i="35" s="1"/>
  <c r="P60" i="35"/>
  <c r="Q60" i="35"/>
  <c r="B61" i="35"/>
  <c r="C61" i="35"/>
  <c r="D61" i="35"/>
  <c r="E61" i="35"/>
  <c r="F61" i="35"/>
  <c r="G61" i="35"/>
  <c r="H61" i="35"/>
  <c r="I61" i="35"/>
  <c r="J61" i="35"/>
  <c r="K61" i="35"/>
  <c r="L61" i="35"/>
  <c r="M61" i="35"/>
  <c r="X61" i="35" s="1"/>
  <c r="N61" i="35"/>
  <c r="Y61" i="35" s="1"/>
  <c r="O61" i="35"/>
  <c r="Z61" i="35" s="1"/>
  <c r="P61" i="35"/>
  <c r="Q61" i="35"/>
  <c r="B62" i="35"/>
  <c r="C62" i="35"/>
  <c r="D62" i="35"/>
  <c r="E62" i="35"/>
  <c r="F62" i="35"/>
  <c r="G62" i="35"/>
  <c r="H62" i="35"/>
  <c r="I62" i="35"/>
  <c r="J62" i="35"/>
  <c r="K62" i="35"/>
  <c r="L62" i="35"/>
  <c r="M62" i="35"/>
  <c r="N62" i="35"/>
  <c r="Y62" i="35" s="1"/>
  <c r="O62" i="35"/>
  <c r="Z62" i="35" s="1"/>
  <c r="AM62" i="35" s="1"/>
  <c r="P62" i="35"/>
  <c r="Q62" i="35"/>
  <c r="B63" i="35"/>
  <c r="C63" i="35"/>
  <c r="D63" i="35"/>
  <c r="E63" i="35"/>
  <c r="F63" i="35"/>
  <c r="G63" i="35"/>
  <c r="H63" i="35"/>
  <c r="I63" i="35"/>
  <c r="J63" i="35"/>
  <c r="K63" i="35"/>
  <c r="L63" i="35"/>
  <c r="M63" i="35"/>
  <c r="X63" i="35" s="1"/>
  <c r="N63" i="35"/>
  <c r="Y63" i="35" s="1"/>
  <c r="O63" i="35"/>
  <c r="Z63" i="35" s="1"/>
  <c r="AD63" i="35" s="1"/>
  <c r="P63" i="35"/>
  <c r="Q63" i="35"/>
  <c r="B64" i="35"/>
  <c r="C64" i="35"/>
  <c r="D64" i="35"/>
  <c r="E64" i="35"/>
  <c r="F64" i="35"/>
  <c r="G64" i="35"/>
  <c r="H64" i="35"/>
  <c r="I64" i="35"/>
  <c r="J64" i="35"/>
  <c r="K64" i="35"/>
  <c r="L64" i="35"/>
  <c r="M64" i="35"/>
  <c r="X64" i="35" s="1"/>
  <c r="N64" i="35"/>
  <c r="O64" i="35"/>
  <c r="Z64" i="35" s="1"/>
  <c r="P64" i="35"/>
  <c r="Q64" i="35"/>
  <c r="B65" i="35"/>
  <c r="C65" i="35"/>
  <c r="D65" i="35"/>
  <c r="E65" i="35"/>
  <c r="F65" i="35"/>
  <c r="G65" i="35"/>
  <c r="H65" i="35"/>
  <c r="I65" i="35"/>
  <c r="J65" i="35"/>
  <c r="K65" i="35"/>
  <c r="L65" i="35"/>
  <c r="M65" i="35"/>
  <c r="X65" i="35" s="1"/>
  <c r="N65" i="35"/>
  <c r="Y65" i="35" s="1"/>
  <c r="O65" i="35"/>
  <c r="Z65" i="35" s="1"/>
  <c r="P65" i="35"/>
  <c r="Q65" i="35"/>
  <c r="B66" i="35"/>
  <c r="C66" i="35"/>
  <c r="D66" i="35"/>
  <c r="E66" i="35"/>
  <c r="F66" i="35"/>
  <c r="G66" i="35"/>
  <c r="H66" i="35"/>
  <c r="I66" i="35"/>
  <c r="J66" i="35"/>
  <c r="K66" i="35"/>
  <c r="L66" i="35"/>
  <c r="M66" i="35"/>
  <c r="X66" i="35" s="1"/>
  <c r="N66" i="35"/>
  <c r="Y66" i="35" s="1"/>
  <c r="O66" i="35"/>
  <c r="Z66" i="35" s="1"/>
  <c r="AM66" i="35" s="1"/>
  <c r="P66" i="35"/>
  <c r="Q66" i="35"/>
  <c r="B67" i="35"/>
  <c r="C67" i="35"/>
  <c r="D67" i="35"/>
  <c r="E67" i="35"/>
  <c r="F67" i="35"/>
  <c r="G67" i="35"/>
  <c r="H67" i="35"/>
  <c r="I67" i="35"/>
  <c r="J67" i="35"/>
  <c r="K67" i="35"/>
  <c r="L67" i="35"/>
  <c r="M67" i="35"/>
  <c r="X67" i="35" s="1"/>
  <c r="N67" i="35"/>
  <c r="Y67" i="35" s="1"/>
  <c r="O67" i="35"/>
  <c r="Z67" i="35" s="1"/>
  <c r="AE67" i="35" s="1"/>
  <c r="P67" i="35"/>
  <c r="Q67" i="35"/>
  <c r="B68" i="35"/>
  <c r="C68" i="35"/>
  <c r="D68" i="35"/>
  <c r="E68" i="35"/>
  <c r="F68" i="35"/>
  <c r="G68" i="35"/>
  <c r="H68" i="35"/>
  <c r="I68" i="35"/>
  <c r="J68" i="35"/>
  <c r="K68" i="35"/>
  <c r="L68" i="35"/>
  <c r="M68" i="35"/>
  <c r="X68" i="35" s="1"/>
  <c r="N68" i="35"/>
  <c r="Y68" i="35" s="1"/>
  <c r="O68" i="35"/>
  <c r="Z68" i="35" s="1"/>
  <c r="AE68" i="35" s="1"/>
  <c r="P68" i="35"/>
  <c r="AA68" i="35" s="1"/>
  <c r="AJ68" i="35" s="1"/>
  <c r="Q68" i="35"/>
  <c r="B69" i="35"/>
  <c r="C69" i="35"/>
  <c r="D69" i="35"/>
  <c r="E69" i="35"/>
  <c r="F69" i="35"/>
  <c r="G69" i="35"/>
  <c r="H69" i="35"/>
  <c r="I69" i="35"/>
  <c r="J69" i="35"/>
  <c r="K69" i="35"/>
  <c r="L69" i="35"/>
  <c r="M69" i="35"/>
  <c r="X69" i="35" s="1"/>
  <c r="N69" i="35"/>
  <c r="Y69" i="35" s="1"/>
  <c r="O69" i="35"/>
  <c r="Z69" i="35" s="1"/>
  <c r="AM69" i="35" s="1"/>
  <c r="P69" i="35"/>
  <c r="Q69" i="35"/>
  <c r="B70" i="35"/>
  <c r="C70" i="35"/>
  <c r="D70" i="35"/>
  <c r="E70" i="35"/>
  <c r="F70" i="35"/>
  <c r="G70" i="35"/>
  <c r="H70" i="35"/>
  <c r="I70" i="35"/>
  <c r="J70" i="35"/>
  <c r="K70" i="35"/>
  <c r="L70" i="35"/>
  <c r="M70" i="35"/>
  <c r="X70" i="35" s="1"/>
  <c r="N70" i="35"/>
  <c r="Y70" i="35" s="1"/>
  <c r="O70" i="35"/>
  <c r="Z70" i="35" s="1"/>
  <c r="P70" i="35"/>
  <c r="Q70" i="35"/>
  <c r="B71" i="35"/>
  <c r="C71" i="35"/>
  <c r="D71" i="35"/>
  <c r="E71" i="35"/>
  <c r="F71" i="35"/>
  <c r="G71" i="35"/>
  <c r="H71" i="35"/>
  <c r="I71" i="35"/>
  <c r="J71" i="35"/>
  <c r="K71" i="35"/>
  <c r="L71" i="35"/>
  <c r="M71" i="35"/>
  <c r="X71" i="35" s="1"/>
  <c r="N71" i="35"/>
  <c r="Y71" i="35" s="1"/>
  <c r="O71" i="35"/>
  <c r="Z71" i="35" s="1"/>
  <c r="P71" i="35"/>
  <c r="Q71" i="35"/>
  <c r="B72" i="35"/>
  <c r="C72" i="35"/>
  <c r="D72" i="35"/>
  <c r="E72" i="35"/>
  <c r="F72" i="35"/>
  <c r="G72" i="35"/>
  <c r="H72" i="35"/>
  <c r="I72" i="35"/>
  <c r="J72" i="35"/>
  <c r="K72" i="35"/>
  <c r="L72" i="35"/>
  <c r="M72" i="35"/>
  <c r="X72" i="35" s="1"/>
  <c r="N72" i="35"/>
  <c r="Y72" i="35" s="1"/>
  <c r="O72" i="35"/>
  <c r="Z72" i="35" s="1"/>
  <c r="AD72" i="35" s="1"/>
  <c r="P72" i="35"/>
  <c r="Q72" i="35"/>
  <c r="B73" i="35"/>
  <c r="C73" i="35"/>
  <c r="D73" i="35"/>
  <c r="E73" i="35"/>
  <c r="F73" i="35"/>
  <c r="G73" i="35"/>
  <c r="H73" i="35"/>
  <c r="I73" i="35"/>
  <c r="J73" i="35"/>
  <c r="K73" i="35"/>
  <c r="L73" i="35"/>
  <c r="M73" i="35"/>
  <c r="X73" i="35" s="1"/>
  <c r="N73" i="35"/>
  <c r="Y73" i="35" s="1"/>
  <c r="O73" i="35"/>
  <c r="Z73" i="35" s="1"/>
  <c r="P73" i="35"/>
  <c r="Q73" i="35"/>
  <c r="B74" i="35"/>
  <c r="C74" i="35"/>
  <c r="D74" i="35"/>
  <c r="E74" i="35"/>
  <c r="F74" i="35"/>
  <c r="G74" i="35"/>
  <c r="H74" i="35"/>
  <c r="I74" i="35"/>
  <c r="J74" i="35"/>
  <c r="K74" i="35"/>
  <c r="L74" i="35"/>
  <c r="M74" i="35"/>
  <c r="X74" i="35" s="1"/>
  <c r="N74" i="35"/>
  <c r="Y74" i="35" s="1"/>
  <c r="O74" i="35"/>
  <c r="Z74" i="35" s="1"/>
  <c r="AM74" i="35" s="1"/>
  <c r="P74" i="35"/>
  <c r="Q74" i="35"/>
  <c r="B75" i="35"/>
  <c r="C75" i="35"/>
  <c r="D75" i="35"/>
  <c r="E75" i="35"/>
  <c r="F75" i="35"/>
  <c r="G75" i="35"/>
  <c r="H75" i="35"/>
  <c r="I75" i="35"/>
  <c r="J75" i="35"/>
  <c r="K75" i="35"/>
  <c r="L75" i="35"/>
  <c r="M75" i="35"/>
  <c r="X75" i="35" s="1"/>
  <c r="N75" i="35"/>
  <c r="Y75" i="35" s="1"/>
  <c r="O75" i="35"/>
  <c r="Z75" i="35" s="1"/>
  <c r="AM75" i="35" s="1"/>
  <c r="P75" i="35"/>
  <c r="Q75" i="35"/>
  <c r="B76" i="35"/>
  <c r="C76" i="35"/>
  <c r="D76" i="35"/>
  <c r="E76" i="35"/>
  <c r="F76" i="35"/>
  <c r="G76" i="35"/>
  <c r="H76" i="35"/>
  <c r="I76" i="35"/>
  <c r="J76" i="35"/>
  <c r="K76" i="35"/>
  <c r="L76" i="35"/>
  <c r="M76" i="35"/>
  <c r="X76" i="35" s="1"/>
  <c r="N76" i="35"/>
  <c r="Y76" i="35" s="1"/>
  <c r="O76" i="35"/>
  <c r="Z76" i="35" s="1"/>
  <c r="AE76" i="35" s="1"/>
  <c r="P76" i="35"/>
  <c r="AA76" i="35" s="1"/>
  <c r="AJ76" i="35" s="1"/>
  <c r="Q76" i="35"/>
  <c r="B77" i="35"/>
  <c r="C77" i="35"/>
  <c r="D77" i="35"/>
  <c r="E77" i="35"/>
  <c r="F77" i="35"/>
  <c r="G77" i="35"/>
  <c r="H77" i="35"/>
  <c r="I77" i="35"/>
  <c r="J77" i="35"/>
  <c r="K77" i="35"/>
  <c r="L77" i="35"/>
  <c r="M77" i="35"/>
  <c r="X77" i="35" s="1"/>
  <c r="N77" i="35"/>
  <c r="Y77" i="35" s="1"/>
  <c r="O77" i="35"/>
  <c r="Z77" i="35" s="1"/>
  <c r="P77" i="35"/>
  <c r="Q77" i="35"/>
  <c r="B78" i="35"/>
  <c r="C78" i="35"/>
  <c r="D78" i="35"/>
  <c r="E78" i="35"/>
  <c r="F78" i="35"/>
  <c r="G78" i="35"/>
  <c r="H78" i="35"/>
  <c r="I78" i="35"/>
  <c r="J78" i="35"/>
  <c r="K78" i="35"/>
  <c r="L78" i="35"/>
  <c r="M78" i="35"/>
  <c r="X78" i="35" s="1"/>
  <c r="N78" i="35"/>
  <c r="Y78" i="35" s="1"/>
  <c r="O78" i="35"/>
  <c r="Z78" i="35" s="1"/>
  <c r="P78" i="35"/>
  <c r="Q78" i="35"/>
  <c r="B79" i="35"/>
  <c r="C79" i="35"/>
  <c r="D79" i="35"/>
  <c r="E79" i="35"/>
  <c r="F79" i="35"/>
  <c r="G79" i="35"/>
  <c r="H79" i="35"/>
  <c r="I79" i="35"/>
  <c r="J79" i="35"/>
  <c r="K79" i="35"/>
  <c r="L79" i="35"/>
  <c r="M79" i="35"/>
  <c r="X79" i="35" s="1"/>
  <c r="N79" i="35"/>
  <c r="Y79" i="35" s="1"/>
  <c r="O79" i="35"/>
  <c r="Z79" i="35" s="1"/>
  <c r="AE79" i="35" s="1"/>
  <c r="P79" i="35"/>
  <c r="Q79" i="35"/>
  <c r="B80" i="35"/>
  <c r="C80" i="35"/>
  <c r="D80" i="35"/>
  <c r="E80" i="35"/>
  <c r="F80" i="35"/>
  <c r="G80" i="35"/>
  <c r="H80" i="35"/>
  <c r="I80" i="35"/>
  <c r="J80" i="35"/>
  <c r="K80" i="35"/>
  <c r="L80" i="35"/>
  <c r="M80" i="35"/>
  <c r="X80" i="35" s="1"/>
  <c r="N80" i="35"/>
  <c r="Y80" i="35" s="1"/>
  <c r="O80" i="35"/>
  <c r="Z80" i="35" s="1"/>
  <c r="AL80" i="35" s="1"/>
  <c r="P80" i="35"/>
  <c r="Q80" i="35"/>
  <c r="B81" i="35"/>
  <c r="C81" i="35"/>
  <c r="D81" i="35"/>
  <c r="E81" i="35"/>
  <c r="F81" i="35"/>
  <c r="G81" i="35"/>
  <c r="H81" i="35"/>
  <c r="I81" i="35"/>
  <c r="J81" i="35"/>
  <c r="K81" i="35"/>
  <c r="L81" i="35"/>
  <c r="M81" i="35"/>
  <c r="X81" i="35" s="1"/>
  <c r="N81" i="35"/>
  <c r="Y81" i="35" s="1"/>
  <c r="O81" i="35"/>
  <c r="Z81" i="35" s="1"/>
  <c r="P81" i="35"/>
  <c r="Q81" i="35"/>
  <c r="B82" i="35"/>
  <c r="C82" i="35"/>
  <c r="D82" i="35"/>
  <c r="E82" i="35"/>
  <c r="F82" i="35"/>
  <c r="G82" i="35"/>
  <c r="H82" i="35"/>
  <c r="I82" i="35"/>
  <c r="J82" i="35"/>
  <c r="K82" i="35"/>
  <c r="L82" i="35"/>
  <c r="M82" i="35"/>
  <c r="X82" i="35" s="1"/>
  <c r="N82" i="35"/>
  <c r="Y82" i="35" s="1"/>
  <c r="O82" i="35"/>
  <c r="Z82" i="35" s="1"/>
  <c r="P82" i="35"/>
  <c r="Q82" i="35"/>
  <c r="B83" i="35"/>
  <c r="C83" i="35"/>
  <c r="D83" i="35"/>
  <c r="E83" i="35"/>
  <c r="F83" i="35"/>
  <c r="G83" i="35"/>
  <c r="H83" i="35"/>
  <c r="I83" i="35"/>
  <c r="J83" i="35"/>
  <c r="K83" i="35"/>
  <c r="L83" i="35"/>
  <c r="M83" i="35"/>
  <c r="X83" i="35" s="1"/>
  <c r="N83" i="35"/>
  <c r="Y83" i="35" s="1"/>
  <c r="O83" i="35"/>
  <c r="Z83" i="35" s="1"/>
  <c r="AE83" i="35" s="1"/>
  <c r="P83" i="35"/>
  <c r="Q83" i="35"/>
  <c r="B84" i="35"/>
  <c r="C84" i="35"/>
  <c r="D84" i="35"/>
  <c r="E84" i="35"/>
  <c r="F84" i="35"/>
  <c r="G84" i="35"/>
  <c r="H84" i="35"/>
  <c r="I84" i="35"/>
  <c r="J84" i="35"/>
  <c r="K84" i="35"/>
  <c r="L84" i="35"/>
  <c r="M84" i="35"/>
  <c r="N84" i="35"/>
  <c r="Y84" i="35" s="1"/>
  <c r="O84" i="35"/>
  <c r="Z84" i="35" s="1"/>
  <c r="P84" i="35"/>
  <c r="Q84" i="35"/>
  <c r="B85" i="35"/>
  <c r="C85" i="35"/>
  <c r="D85" i="35"/>
  <c r="E85" i="35"/>
  <c r="F85" i="35"/>
  <c r="G85" i="35"/>
  <c r="H85" i="35"/>
  <c r="I85" i="35"/>
  <c r="J85" i="35"/>
  <c r="K85" i="35"/>
  <c r="L85" i="35"/>
  <c r="M85" i="35"/>
  <c r="X85" i="35" s="1"/>
  <c r="N85" i="35"/>
  <c r="O85" i="35"/>
  <c r="Z85" i="35" s="1"/>
  <c r="P85" i="35"/>
  <c r="Q85" i="35"/>
  <c r="B86" i="35"/>
  <c r="C86" i="35"/>
  <c r="D86" i="35"/>
  <c r="E86" i="35"/>
  <c r="F86" i="35"/>
  <c r="G86" i="35"/>
  <c r="H86" i="35"/>
  <c r="I86" i="35"/>
  <c r="J86" i="35"/>
  <c r="K86" i="35"/>
  <c r="L86" i="35"/>
  <c r="M86" i="35"/>
  <c r="X86" i="35" s="1"/>
  <c r="N86" i="35"/>
  <c r="Y86" i="35" s="1"/>
  <c r="O86" i="35"/>
  <c r="Z86" i="35" s="1"/>
  <c r="P86" i="35"/>
  <c r="Q86" i="35"/>
  <c r="B87" i="35"/>
  <c r="C87" i="35"/>
  <c r="D87" i="35"/>
  <c r="E87" i="35"/>
  <c r="F87" i="35"/>
  <c r="G87" i="35"/>
  <c r="H87" i="35"/>
  <c r="I87" i="35"/>
  <c r="J87" i="35"/>
  <c r="K87" i="35"/>
  <c r="L87" i="35"/>
  <c r="M87" i="35"/>
  <c r="X87" i="35" s="1"/>
  <c r="N87" i="35"/>
  <c r="Y87" i="35" s="1"/>
  <c r="O87" i="35"/>
  <c r="Z87" i="35" s="1"/>
  <c r="P87" i="35"/>
  <c r="Q87" i="35"/>
  <c r="B88" i="35"/>
  <c r="C88" i="35"/>
  <c r="D88" i="35"/>
  <c r="E88" i="35"/>
  <c r="F88" i="35"/>
  <c r="G88" i="35"/>
  <c r="H88" i="35"/>
  <c r="I88" i="35"/>
  <c r="J88" i="35"/>
  <c r="K88" i="35"/>
  <c r="L88" i="35"/>
  <c r="M88" i="35"/>
  <c r="X88" i="35" s="1"/>
  <c r="N88" i="35"/>
  <c r="Y88" i="35" s="1"/>
  <c r="O88" i="35"/>
  <c r="Z88" i="35" s="1"/>
  <c r="P88" i="35"/>
  <c r="Q88" i="35"/>
  <c r="B89" i="35"/>
  <c r="C89" i="35"/>
  <c r="D89" i="35"/>
  <c r="E89" i="35"/>
  <c r="F89" i="35"/>
  <c r="G89" i="35"/>
  <c r="H89" i="35"/>
  <c r="I89" i="35"/>
  <c r="J89" i="35"/>
  <c r="K89" i="35"/>
  <c r="L89" i="35"/>
  <c r="M89" i="35"/>
  <c r="X89" i="35" s="1"/>
  <c r="N89" i="35"/>
  <c r="O89" i="35"/>
  <c r="Z89" i="35" s="1"/>
  <c r="P89" i="35"/>
  <c r="Q89" i="35"/>
  <c r="B90" i="35"/>
  <c r="C90" i="35"/>
  <c r="D90" i="35"/>
  <c r="E90" i="35"/>
  <c r="F90" i="35"/>
  <c r="G90" i="35"/>
  <c r="H90" i="35"/>
  <c r="I90" i="35"/>
  <c r="J90" i="35"/>
  <c r="K90" i="35"/>
  <c r="L90" i="35"/>
  <c r="M90" i="35"/>
  <c r="X90" i="35" s="1"/>
  <c r="N90" i="35"/>
  <c r="Y90" i="35" s="1"/>
  <c r="O90" i="35"/>
  <c r="Z90" i="35" s="1"/>
  <c r="AD90" i="35" s="1"/>
  <c r="P90" i="35"/>
  <c r="Q90" i="35"/>
  <c r="B91" i="35"/>
  <c r="C91" i="35"/>
  <c r="D91" i="35"/>
  <c r="E91" i="35"/>
  <c r="F91" i="35"/>
  <c r="G91" i="35"/>
  <c r="H91" i="35"/>
  <c r="I91" i="35"/>
  <c r="J91" i="35"/>
  <c r="K91" i="35"/>
  <c r="L91" i="35"/>
  <c r="M91" i="35"/>
  <c r="X91" i="35" s="1"/>
  <c r="N91" i="35"/>
  <c r="Y91" i="35" s="1"/>
  <c r="O91" i="35"/>
  <c r="Z91" i="35" s="1"/>
  <c r="P91" i="35"/>
  <c r="Q91" i="35"/>
  <c r="B92" i="35"/>
  <c r="C92" i="35"/>
  <c r="D92" i="35"/>
  <c r="E92" i="35"/>
  <c r="F92" i="35"/>
  <c r="G92" i="35"/>
  <c r="H92" i="35"/>
  <c r="I92" i="35"/>
  <c r="J92" i="35"/>
  <c r="K92" i="35"/>
  <c r="L92" i="35"/>
  <c r="M92" i="35"/>
  <c r="N92" i="35"/>
  <c r="Y92" i="35" s="1"/>
  <c r="O92" i="35"/>
  <c r="Z92" i="35" s="1"/>
  <c r="AM92" i="35" s="1"/>
  <c r="P92" i="35"/>
  <c r="Q92" i="35"/>
  <c r="B93" i="35"/>
  <c r="C93" i="35"/>
  <c r="D93" i="35"/>
  <c r="E93" i="35"/>
  <c r="F93" i="35"/>
  <c r="G93" i="35"/>
  <c r="H93" i="35"/>
  <c r="I93" i="35"/>
  <c r="J93" i="35"/>
  <c r="K93" i="35"/>
  <c r="L93" i="35"/>
  <c r="M93" i="35"/>
  <c r="X93" i="35" s="1"/>
  <c r="N93" i="35"/>
  <c r="O93" i="35"/>
  <c r="Z93" i="35" s="1"/>
  <c r="AL93" i="35" s="1"/>
  <c r="P93" i="35"/>
  <c r="Q93" i="35"/>
  <c r="B94" i="35"/>
  <c r="C94" i="35"/>
  <c r="D94" i="35"/>
  <c r="E94" i="35"/>
  <c r="F94" i="35"/>
  <c r="G94" i="35"/>
  <c r="H94" i="35"/>
  <c r="I94" i="35"/>
  <c r="J94" i="35"/>
  <c r="K94" i="35"/>
  <c r="L94" i="35"/>
  <c r="M94" i="35"/>
  <c r="X94" i="35" s="1"/>
  <c r="N94" i="35"/>
  <c r="Y94" i="35" s="1"/>
  <c r="O94" i="35"/>
  <c r="Z94" i="35" s="1"/>
  <c r="AM94" i="35" s="1"/>
  <c r="P94" i="35"/>
  <c r="Q94" i="35"/>
  <c r="B95" i="35"/>
  <c r="C95" i="35"/>
  <c r="D95" i="35"/>
  <c r="E95" i="35"/>
  <c r="F95" i="35"/>
  <c r="G95" i="35"/>
  <c r="H95" i="35"/>
  <c r="I95" i="35"/>
  <c r="J95" i="35"/>
  <c r="K95" i="35"/>
  <c r="L95" i="35"/>
  <c r="M95" i="35"/>
  <c r="X95" i="35" s="1"/>
  <c r="N95" i="35"/>
  <c r="Y95" i="35" s="1"/>
  <c r="O95" i="35"/>
  <c r="Z95" i="35" s="1"/>
  <c r="P95" i="35"/>
  <c r="Q95" i="35"/>
  <c r="B96" i="35"/>
  <c r="C96" i="35"/>
  <c r="D96" i="35"/>
  <c r="E96" i="35"/>
  <c r="F96" i="35"/>
  <c r="G96" i="35"/>
  <c r="H96" i="35"/>
  <c r="I96" i="35"/>
  <c r="J96" i="35"/>
  <c r="K96" i="35"/>
  <c r="L96" i="35"/>
  <c r="M96" i="35"/>
  <c r="X96" i="35" s="1"/>
  <c r="N96" i="35"/>
  <c r="Y96" i="35" s="1"/>
  <c r="O96" i="35"/>
  <c r="Z96" i="35" s="1"/>
  <c r="AL96" i="35" s="1"/>
  <c r="P96" i="35"/>
  <c r="Q96" i="35"/>
  <c r="B97" i="35"/>
  <c r="C97" i="35"/>
  <c r="D97" i="35"/>
  <c r="E97" i="35"/>
  <c r="F97" i="35"/>
  <c r="G97" i="35"/>
  <c r="H97" i="35"/>
  <c r="I97" i="35"/>
  <c r="J97" i="35"/>
  <c r="K97" i="35"/>
  <c r="L97" i="35"/>
  <c r="M97" i="35"/>
  <c r="X97" i="35" s="1"/>
  <c r="N97" i="35"/>
  <c r="Y97" i="35" s="1"/>
  <c r="O97" i="35"/>
  <c r="Z97" i="35" s="1"/>
  <c r="AE97" i="35" s="1"/>
  <c r="P97" i="35"/>
  <c r="Q97" i="35"/>
  <c r="B98" i="35"/>
  <c r="C98" i="35"/>
  <c r="D98" i="35"/>
  <c r="E98" i="35"/>
  <c r="F98" i="35"/>
  <c r="G98" i="35"/>
  <c r="H98" i="35"/>
  <c r="I98" i="35"/>
  <c r="J98" i="35"/>
  <c r="K98" i="35"/>
  <c r="L98" i="35"/>
  <c r="M98" i="35"/>
  <c r="X98" i="35" s="1"/>
  <c r="N98" i="35"/>
  <c r="O98" i="35"/>
  <c r="Z98" i="35" s="1"/>
  <c r="AM98" i="35" s="1"/>
  <c r="P98" i="35"/>
  <c r="Q98" i="35"/>
  <c r="B99" i="35"/>
  <c r="C99" i="35"/>
  <c r="D99" i="35"/>
  <c r="E99" i="35"/>
  <c r="F99" i="35"/>
  <c r="G99" i="35"/>
  <c r="H99" i="35"/>
  <c r="I99" i="35"/>
  <c r="J99" i="35"/>
  <c r="K99" i="35"/>
  <c r="L99" i="35"/>
  <c r="M99" i="35"/>
  <c r="X99" i="35" s="1"/>
  <c r="N99" i="35"/>
  <c r="Y99" i="35" s="1"/>
  <c r="O99" i="35"/>
  <c r="Z99" i="35" s="1"/>
  <c r="AL99" i="35" s="1"/>
  <c r="P99" i="35"/>
  <c r="AA99" i="35" s="1"/>
  <c r="AJ99" i="35" s="1"/>
  <c r="Q99" i="35"/>
  <c r="S99" i="35" s="1"/>
  <c r="B100" i="35"/>
  <c r="C100" i="35"/>
  <c r="D100" i="35"/>
  <c r="E100" i="35"/>
  <c r="F100" i="35"/>
  <c r="G100" i="35"/>
  <c r="H100" i="35"/>
  <c r="I100" i="35"/>
  <c r="J100" i="35"/>
  <c r="K100" i="35"/>
  <c r="L100" i="35"/>
  <c r="M100" i="35"/>
  <c r="X100" i="35" s="1"/>
  <c r="N100" i="35"/>
  <c r="Y100" i="35" s="1"/>
  <c r="O100" i="35"/>
  <c r="Z100" i="35" s="1"/>
  <c r="AD100" i="35" s="1"/>
  <c r="P100" i="35"/>
  <c r="Q100" i="35"/>
  <c r="B101" i="35"/>
  <c r="C101" i="35"/>
  <c r="D101" i="35"/>
  <c r="E101" i="35"/>
  <c r="F101" i="35"/>
  <c r="G101" i="35"/>
  <c r="H101" i="35"/>
  <c r="I101" i="35"/>
  <c r="J101" i="35"/>
  <c r="K101" i="35"/>
  <c r="L101" i="35"/>
  <c r="M101" i="35"/>
  <c r="X101" i="35" s="1"/>
  <c r="N101" i="35"/>
  <c r="Y101" i="35" s="1"/>
  <c r="O101" i="35"/>
  <c r="Z101" i="35" s="1"/>
  <c r="P101" i="35"/>
  <c r="Q101" i="35"/>
  <c r="B102" i="35"/>
  <c r="C102" i="35"/>
  <c r="D102" i="35"/>
  <c r="E102" i="35"/>
  <c r="F102" i="35"/>
  <c r="G102" i="35"/>
  <c r="H102" i="35"/>
  <c r="I102" i="35"/>
  <c r="J102" i="35"/>
  <c r="K102" i="35"/>
  <c r="L102" i="35"/>
  <c r="M102" i="35"/>
  <c r="X102" i="35" s="1"/>
  <c r="N102" i="35"/>
  <c r="O102" i="35"/>
  <c r="Z102" i="35" s="1"/>
  <c r="AM102" i="35" s="1"/>
  <c r="P102" i="35"/>
  <c r="Q102" i="35"/>
  <c r="B103" i="35"/>
  <c r="C103" i="35"/>
  <c r="D103" i="35"/>
  <c r="E103" i="35"/>
  <c r="F103" i="35"/>
  <c r="G103" i="35"/>
  <c r="H103" i="35"/>
  <c r="I103" i="35"/>
  <c r="J103" i="35"/>
  <c r="K103" i="35"/>
  <c r="L103" i="35"/>
  <c r="M103" i="35"/>
  <c r="X103" i="35" s="1"/>
  <c r="N103" i="35"/>
  <c r="Y103" i="35" s="1"/>
  <c r="O103" i="35"/>
  <c r="Z103" i="35" s="1"/>
  <c r="P103" i="35"/>
  <c r="Q103" i="35"/>
  <c r="B104" i="35"/>
  <c r="C104" i="35"/>
  <c r="D104" i="35"/>
  <c r="E104" i="35"/>
  <c r="F104" i="35"/>
  <c r="G104" i="35"/>
  <c r="H104" i="35"/>
  <c r="I104" i="35"/>
  <c r="J104" i="35"/>
  <c r="K104" i="35"/>
  <c r="L104" i="35"/>
  <c r="M104" i="35"/>
  <c r="X104" i="35" s="1"/>
  <c r="N104" i="35"/>
  <c r="Y104" i="35" s="1"/>
  <c r="O104" i="35"/>
  <c r="Z104" i="35" s="1"/>
  <c r="P104" i="35"/>
  <c r="Q104" i="35"/>
  <c r="B105" i="35"/>
  <c r="C105" i="35"/>
  <c r="D105" i="35"/>
  <c r="E105" i="35"/>
  <c r="F105" i="35"/>
  <c r="G105" i="35"/>
  <c r="H105" i="35"/>
  <c r="I105" i="35"/>
  <c r="J105" i="35"/>
  <c r="K105" i="35"/>
  <c r="L105" i="35"/>
  <c r="M105" i="35"/>
  <c r="X105" i="35" s="1"/>
  <c r="N105" i="35"/>
  <c r="Y105" i="35" s="1"/>
  <c r="O105" i="35"/>
  <c r="Z105" i="35" s="1"/>
  <c r="AL105" i="35" s="1"/>
  <c r="P105" i="35"/>
  <c r="Q105" i="35"/>
  <c r="B106" i="35"/>
  <c r="C106" i="35"/>
  <c r="D106" i="35"/>
  <c r="E106" i="35"/>
  <c r="F106" i="35"/>
  <c r="G106" i="35"/>
  <c r="H106" i="35"/>
  <c r="I106" i="35"/>
  <c r="J106" i="35"/>
  <c r="K106" i="35"/>
  <c r="L106" i="35"/>
  <c r="M106" i="35"/>
  <c r="X106" i="35" s="1"/>
  <c r="N106" i="35"/>
  <c r="O106" i="35"/>
  <c r="Z106" i="35" s="1"/>
  <c r="AM106" i="35" s="1"/>
  <c r="P106" i="35"/>
  <c r="Q106" i="35"/>
  <c r="B107" i="35"/>
  <c r="C107" i="35"/>
  <c r="D107" i="35"/>
  <c r="E107" i="35"/>
  <c r="F107" i="35"/>
  <c r="G107" i="35"/>
  <c r="H107" i="35"/>
  <c r="I107" i="35"/>
  <c r="J107" i="35"/>
  <c r="K107" i="35"/>
  <c r="L107" i="35"/>
  <c r="M107" i="35"/>
  <c r="X107" i="35" s="1"/>
  <c r="N107" i="35"/>
  <c r="Y107" i="35" s="1"/>
  <c r="O107" i="35"/>
  <c r="Z107" i="35" s="1"/>
  <c r="P107" i="35"/>
  <c r="Q107" i="35"/>
  <c r="B108" i="35"/>
  <c r="C108" i="35"/>
  <c r="D108" i="35"/>
  <c r="E108" i="35"/>
  <c r="F108" i="35"/>
  <c r="G108" i="35"/>
  <c r="H108" i="35"/>
  <c r="I108" i="35"/>
  <c r="J108" i="35"/>
  <c r="K108" i="35"/>
  <c r="L108" i="35"/>
  <c r="M108" i="35"/>
  <c r="X108" i="35" s="1"/>
  <c r="N108" i="35"/>
  <c r="Y108" i="35" s="1"/>
  <c r="O108" i="35"/>
  <c r="Z108" i="35" s="1"/>
  <c r="P108" i="35"/>
  <c r="Q108" i="35"/>
  <c r="B109" i="35"/>
  <c r="C109" i="35"/>
  <c r="D109" i="35"/>
  <c r="E109" i="35"/>
  <c r="F109" i="35"/>
  <c r="G109" i="35"/>
  <c r="H109" i="35"/>
  <c r="I109" i="35"/>
  <c r="J109" i="35"/>
  <c r="K109" i="35"/>
  <c r="L109" i="35"/>
  <c r="M109" i="35"/>
  <c r="X109" i="35" s="1"/>
  <c r="N109" i="35"/>
  <c r="Y109" i="35" s="1"/>
  <c r="O109" i="35"/>
  <c r="Z109" i="35" s="1"/>
  <c r="AM109" i="35" s="1"/>
  <c r="P109" i="35"/>
  <c r="Q109" i="35"/>
  <c r="B110" i="35"/>
  <c r="C110" i="35"/>
  <c r="D110" i="35"/>
  <c r="E110" i="35"/>
  <c r="F110" i="35"/>
  <c r="G110" i="35"/>
  <c r="H110" i="35"/>
  <c r="I110" i="35"/>
  <c r="J110" i="35"/>
  <c r="K110" i="35"/>
  <c r="L110" i="35"/>
  <c r="M110" i="35"/>
  <c r="X110" i="35" s="1"/>
  <c r="N110" i="35"/>
  <c r="O110" i="35"/>
  <c r="Z110" i="35" s="1"/>
  <c r="P110" i="35"/>
  <c r="Q110" i="35"/>
  <c r="B111" i="35"/>
  <c r="C111" i="35"/>
  <c r="D111" i="35"/>
  <c r="E111" i="35"/>
  <c r="F111" i="35"/>
  <c r="G111" i="35"/>
  <c r="H111" i="35"/>
  <c r="I111" i="35"/>
  <c r="J111" i="35"/>
  <c r="K111" i="35"/>
  <c r="L111" i="35"/>
  <c r="M111" i="35"/>
  <c r="X111" i="35" s="1"/>
  <c r="N111" i="35"/>
  <c r="Y111" i="35" s="1"/>
  <c r="O111" i="35"/>
  <c r="Z111" i="35" s="1"/>
  <c r="AM111" i="35" s="1"/>
  <c r="P111" i="35"/>
  <c r="Q111" i="35"/>
  <c r="B112" i="35"/>
  <c r="C112" i="35"/>
  <c r="D112" i="35"/>
  <c r="E112" i="35"/>
  <c r="F112" i="35"/>
  <c r="G112" i="35"/>
  <c r="H112" i="35"/>
  <c r="I112" i="35"/>
  <c r="J112" i="35"/>
  <c r="K112" i="35"/>
  <c r="L112" i="35"/>
  <c r="M112" i="35"/>
  <c r="N112" i="35"/>
  <c r="Y112" i="35" s="1"/>
  <c r="O112" i="35"/>
  <c r="Z112" i="35" s="1"/>
  <c r="P112" i="35"/>
  <c r="Q112" i="35"/>
  <c r="B113" i="35"/>
  <c r="C113" i="35"/>
  <c r="D113" i="35"/>
  <c r="E113" i="35"/>
  <c r="F113" i="35"/>
  <c r="G113" i="35"/>
  <c r="H113" i="35"/>
  <c r="I113" i="35"/>
  <c r="J113" i="35"/>
  <c r="K113" i="35"/>
  <c r="L113" i="35"/>
  <c r="M113" i="35"/>
  <c r="X113" i="35" s="1"/>
  <c r="N113" i="35"/>
  <c r="O113" i="35"/>
  <c r="Z113" i="35" s="1"/>
  <c r="AM113" i="35" s="1"/>
  <c r="P113" i="35"/>
  <c r="AA113" i="35" s="1"/>
  <c r="AJ113" i="35" s="1"/>
  <c r="Q113" i="35"/>
  <c r="B114" i="35"/>
  <c r="C114" i="35"/>
  <c r="D114" i="35"/>
  <c r="E114" i="35"/>
  <c r="F114" i="35"/>
  <c r="G114" i="35"/>
  <c r="H114" i="35"/>
  <c r="I114" i="35"/>
  <c r="J114" i="35"/>
  <c r="K114" i="35"/>
  <c r="L114" i="35"/>
  <c r="M114" i="35"/>
  <c r="X114" i="35" s="1"/>
  <c r="N114" i="35"/>
  <c r="Y114" i="35" s="1"/>
  <c r="O114" i="35"/>
  <c r="Z114" i="35" s="1"/>
  <c r="P114" i="35"/>
  <c r="Q114" i="35"/>
  <c r="B115" i="35"/>
  <c r="C115" i="35"/>
  <c r="D115" i="35"/>
  <c r="E115" i="35"/>
  <c r="F115" i="35"/>
  <c r="G115" i="35"/>
  <c r="H115" i="35"/>
  <c r="I115" i="35"/>
  <c r="J115" i="35"/>
  <c r="K115" i="35"/>
  <c r="L115" i="35"/>
  <c r="M115" i="35"/>
  <c r="X115" i="35" s="1"/>
  <c r="N115" i="35"/>
  <c r="Y115" i="35" s="1"/>
  <c r="O115" i="35"/>
  <c r="Z115" i="35" s="1"/>
  <c r="AE115" i="35" s="1"/>
  <c r="P115" i="35"/>
  <c r="Q115" i="35"/>
  <c r="B116" i="35"/>
  <c r="C116" i="35"/>
  <c r="D116" i="35"/>
  <c r="E116" i="35"/>
  <c r="F116" i="35"/>
  <c r="G116" i="35"/>
  <c r="H116" i="35"/>
  <c r="I116" i="35"/>
  <c r="J116" i="35"/>
  <c r="K116" i="35"/>
  <c r="L116" i="35"/>
  <c r="M116" i="35"/>
  <c r="N116" i="35"/>
  <c r="Y116" i="35" s="1"/>
  <c r="O116" i="35"/>
  <c r="Z116" i="35" s="1"/>
  <c r="P116" i="35"/>
  <c r="Q116" i="35"/>
  <c r="B117" i="35"/>
  <c r="C117" i="35"/>
  <c r="D117" i="35"/>
  <c r="E117" i="35"/>
  <c r="F117" i="35"/>
  <c r="G117" i="35"/>
  <c r="H117" i="35"/>
  <c r="I117" i="35"/>
  <c r="J117" i="35"/>
  <c r="K117" i="35"/>
  <c r="L117" i="35"/>
  <c r="M117" i="35"/>
  <c r="X117" i="35" s="1"/>
  <c r="N117" i="35"/>
  <c r="O117" i="35"/>
  <c r="Z117" i="35" s="1"/>
  <c r="P117" i="35"/>
  <c r="Q117" i="35"/>
  <c r="B118" i="35"/>
  <c r="C118" i="35"/>
  <c r="D118" i="35"/>
  <c r="E118" i="35"/>
  <c r="F118" i="35"/>
  <c r="G118" i="35"/>
  <c r="H118" i="35"/>
  <c r="I118" i="35"/>
  <c r="J118" i="35"/>
  <c r="K118" i="35"/>
  <c r="L118" i="35"/>
  <c r="M118" i="35"/>
  <c r="X118" i="35" s="1"/>
  <c r="N118" i="35"/>
  <c r="Y118" i="35" s="1"/>
  <c r="O118" i="35"/>
  <c r="Z118" i="35" s="1"/>
  <c r="AM118" i="35" s="1"/>
  <c r="P118" i="35"/>
  <c r="Q118" i="35"/>
  <c r="B119" i="35"/>
  <c r="C119" i="35"/>
  <c r="D119" i="35"/>
  <c r="E119" i="35"/>
  <c r="F119" i="35"/>
  <c r="G119" i="35"/>
  <c r="H119" i="35"/>
  <c r="I119" i="35"/>
  <c r="J119" i="35"/>
  <c r="K119" i="35"/>
  <c r="L119" i="35"/>
  <c r="M119" i="35"/>
  <c r="X119" i="35" s="1"/>
  <c r="N119" i="35"/>
  <c r="Y119" i="35" s="1"/>
  <c r="O119" i="35"/>
  <c r="Z119" i="35" s="1"/>
  <c r="AE119" i="35" s="1"/>
  <c r="P119" i="35"/>
  <c r="Q119" i="35"/>
  <c r="B120" i="35"/>
  <c r="C120" i="35"/>
  <c r="D120" i="35"/>
  <c r="E120" i="35"/>
  <c r="F120" i="35"/>
  <c r="G120" i="35"/>
  <c r="H120" i="35"/>
  <c r="I120" i="35"/>
  <c r="J120" i="35"/>
  <c r="K120" i="35"/>
  <c r="L120" i="35"/>
  <c r="M120" i="35"/>
  <c r="X120" i="35" s="1"/>
  <c r="N120" i="35"/>
  <c r="Y120" i="35" s="1"/>
  <c r="O120" i="35"/>
  <c r="Z120" i="35" s="1"/>
  <c r="AD120" i="35" s="1"/>
  <c r="P120" i="35"/>
  <c r="Q120" i="35"/>
  <c r="B121" i="35"/>
  <c r="C121" i="35"/>
  <c r="D121" i="35"/>
  <c r="E121" i="35"/>
  <c r="F121" i="35"/>
  <c r="G121" i="35"/>
  <c r="H121" i="35"/>
  <c r="I121" i="35"/>
  <c r="J121" i="35"/>
  <c r="K121" i="35"/>
  <c r="L121" i="35"/>
  <c r="M121" i="35"/>
  <c r="X121" i="35" s="1"/>
  <c r="N121" i="35"/>
  <c r="O121" i="35"/>
  <c r="Z121" i="35" s="1"/>
  <c r="P121" i="35"/>
  <c r="Q121" i="35"/>
  <c r="B122" i="35"/>
  <c r="C122" i="35"/>
  <c r="D122" i="35"/>
  <c r="E122" i="35"/>
  <c r="F122" i="35"/>
  <c r="G122" i="35"/>
  <c r="H122" i="35"/>
  <c r="I122" i="35"/>
  <c r="J122" i="35"/>
  <c r="K122" i="35"/>
  <c r="L122" i="35"/>
  <c r="M122" i="35"/>
  <c r="X122" i="35" s="1"/>
  <c r="N122" i="35"/>
  <c r="Y122" i="35" s="1"/>
  <c r="O122" i="35"/>
  <c r="Z122" i="35" s="1"/>
  <c r="AE122" i="35" s="1"/>
  <c r="P122" i="35"/>
  <c r="Q122" i="35"/>
  <c r="B123" i="35"/>
  <c r="C123" i="35"/>
  <c r="D123" i="35"/>
  <c r="E123" i="35"/>
  <c r="F123" i="35"/>
  <c r="G123" i="35"/>
  <c r="H123" i="35"/>
  <c r="I123" i="35"/>
  <c r="J123" i="35"/>
  <c r="K123" i="35"/>
  <c r="L123" i="35"/>
  <c r="M123" i="35"/>
  <c r="X123" i="35" s="1"/>
  <c r="N123" i="35"/>
  <c r="Y123" i="35" s="1"/>
  <c r="O123" i="35"/>
  <c r="Z123" i="35" s="1"/>
  <c r="AM123" i="35" s="1"/>
  <c r="P123" i="35"/>
  <c r="Q123" i="35"/>
  <c r="B124" i="35"/>
  <c r="C124" i="35"/>
  <c r="D124" i="35"/>
  <c r="E124" i="35"/>
  <c r="F124" i="35"/>
  <c r="G124" i="35"/>
  <c r="H124" i="35"/>
  <c r="I124" i="35"/>
  <c r="J124" i="35"/>
  <c r="K124" i="35"/>
  <c r="L124" i="35"/>
  <c r="M124" i="35"/>
  <c r="X124" i="35" s="1"/>
  <c r="N124" i="35"/>
  <c r="Y124" i="35" s="1"/>
  <c r="O124" i="35"/>
  <c r="Z124" i="35" s="1"/>
  <c r="P124" i="35"/>
  <c r="Q124" i="35"/>
  <c r="B125" i="35"/>
  <c r="C125" i="35"/>
  <c r="D125" i="35"/>
  <c r="E125" i="35"/>
  <c r="F125" i="35"/>
  <c r="G125" i="35"/>
  <c r="H125" i="35"/>
  <c r="I125" i="35"/>
  <c r="J125" i="35"/>
  <c r="K125" i="35"/>
  <c r="L125" i="35"/>
  <c r="M125" i="35"/>
  <c r="X125" i="35" s="1"/>
  <c r="N125" i="35"/>
  <c r="O125" i="35"/>
  <c r="Z125" i="35" s="1"/>
  <c r="AM125" i="35" s="1"/>
  <c r="P125" i="35"/>
  <c r="Q125" i="35"/>
  <c r="B126" i="35"/>
  <c r="C126" i="35"/>
  <c r="D126" i="35"/>
  <c r="E126" i="35"/>
  <c r="F126" i="35"/>
  <c r="G126" i="35"/>
  <c r="H126" i="35"/>
  <c r="I126" i="35"/>
  <c r="J126" i="35"/>
  <c r="K126" i="35"/>
  <c r="L126" i="35"/>
  <c r="M126" i="35"/>
  <c r="X126" i="35" s="1"/>
  <c r="N126" i="35"/>
  <c r="Y126" i="35" s="1"/>
  <c r="O126" i="35"/>
  <c r="Z126" i="35" s="1"/>
  <c r="AM126" i="35" s="1"/>
  <c r="P126" i="35"/>
  <c r="Q126" i="35"/>
  <c r="B127" i="35"/>
  <c r="C127" i="35"/>
  <c r="D127" i="35"/>
  <c r="E127" i="35"/>
  <c r="F127" i="35"/>
  <c r="G127" i="35"/>
  <c r="H127" i="35"/>
  <c r="I127" i="35"/>
  <c r="J127" i="35"/>
  <c r="K127" i="35"/>
  <c r="L127" i="35"/>
  <c r="M127" i="35"/>
  <c r="X127" i="35" s="1"/>
  <c r="N127" i="35"/>
  <c r="Y127" i="35" s="1"/>
  <c r="O127" i="35"/>
  <c r="Z127" i="35" s="1"/>
  <c r="AE127" i="35" s="1"/>
  <c r="P127" i="35"/>
  <c r="AA127" i="35" s="1"/>
  <c r="AJ127" i="35" s="1"/>
  <c r="Q127" i="35"/>
  <c r="B128" i="35"/>
  <c r="C128" i="35"/>
  <c r="D128" i="35"/>
  <c r="E128" i="35"/>
  <c r="F128" i="35"/>
  <c r="G128" i="35"/>
  <c r="H128" i="35"/>
  <c r="I128" i="35"/>
  <c r="J128" i="35"/>
  <c r="K128" i="35"/>
  <c r="L128" i="35"/>
  <c r="M128" i="35"/>
  <c r="X128" i="35" s="1"/>
  <c r="N128" i="35"/>
  <c r="Y128" i="35" s="1"/>
  <c r="O128" i="35"/>
  <c r="Z128" i="35" s="1"/>
  <c r="P128" i="35"/>
  <c r="Q128" i="35"/>
  <c r="B129" i="35"/>
  <c r="C129" i="35"/>
  <c r="D129" i="35"/>
  <c r="E129" i="35"/>
  <c r="F129" i="35"/>
  <c r="G129" i="35"/>
  <c r="H129" i="35"/>
  <c r="I129" i="35"/>
  <c r="J129" i="35"/>
  <c r="K129" i="35"/>
  <c r="L129" i="35"/>
  <c r="M129" i="35"/>
  <c r="X129" i="35" s="1"/>
  <c r="N129" i="35"/>
  <c r="O129" i="35"/>
  <c r="Z129" i="35" s="1"/>
  <c r="AM129" i="35" s="1"/>
  <c r="P129" i="35"/>
  <c r="Q129" i="35"/>
  <c r="B130" i="35"/>
  <c r="C130" i="35"/>
  <c r="D130" i="35"/>
  <c r="E130" i="35"/>
  <c r="F130" i="35"/>
  <c r="G130" i="35"/>
  <c r="H130" i="35"/>
  <c r="I130" i="35"/>
  <c r="J130" i="35"/>
  <c r="K130" i="35"/>
  <c r="L130" i="35"/>
  <c r="M130" i="35"/>
  <c r="X130" i="35" s="1"/>
  <c r="N130" i="35"/>
  <c r="O130" i="35"/>
  <c r="Z130" i="35" s="1"/>
  <c r="AE130" i="35" s="1"/>
  <c r="P130" i="35"/>
  <c r="Q130" i="35"/>
  <c r="B131" i="35"/>
  <c r="C131" i="35"/>
  <c r="D131" i="35"/>
  <c r="E131" i="35"/>
  <c r="F131" i="35"/>
  <c r="G131" i="35"/>
  <c r="H131" i="35"/>
  <c r="I131" i="35"/>
  <c r="J131" i="35"/>
  <c r="K131" i="35"/>
  <c r="L131" i="35"/>
  <c r="M131" i="35"/>
  <c r="X131" i="35" s="1"/>
  <c r="N131" i="35"/>
  <c r="Y131" i="35" s="1"/>
  <c r="O131" i="35"/>
  <c r="Z131" i="35" s="1"/>
  <c r="AD131" i="35" s="1"/>
  <c r="P131" i="35"/>
  <c r="Q131" i="35"/>
  <c r="B132" i="35"/>
  <c r="C132" i="35"/>
  <c r="D132" i="35"/>
  <c r="E132" i="35"/>
  <c r="F132" i="35"/>
  <c r="G132" i="35"/>
  <c r="H132" i="35"/>
  <c r="I132" i="35"/>
  <c r="J132" i="35"/>
  <c r="K132" i="35"/>
  <c r="L132" i="35"/>
  <c r="M132" i="35"/>
  <c r="X132" i="35" s="1"/>
  <c r="N132" i="35"/>
  <c r="Y132" i="35" s="1"/>
  <c r="O132" i="35"/>
  <c r="Z132" i="35" s="1"/>
  <c r="P132" i="35"/>
  <c r="Q132" i="35"/>
  <c r="B133" i="35"/>
  <c r="C133" i="35"/>
  <c r="D133" i="35"/>
  <c r="E133" i="35"/>
  <c r="F133" i="35"/>
  <c r="G133" i="35"/>
  <c r="H133" i="35"/>
  <c r="I133" i="35"/>
  <c r="J133" i="35"/>
  <c r="K133" i="35"/>
  <c r="L133" i="35"/>
  <c r="M133" i="35"/>
  <c r="X133" i="35" s="1"/>
  <c r="N133" i="35"/>
  <c r="O133" i="35"/>
  <c r="Z133" i="35" s="1"/>
  <c r="P133" i="35"/>
  <c r="Q133" i="35"/>
  <c r="B134" i="35"/>
  <c r="C134" i="35"/>
  <c r="D134" i="35"/>
  <c r="E134" i="35"/>
  <c r="F134" i="35"/>
  <c r="G134" i="35"/>
  <c r="H134" i="35"/>
  <c r="I134" i="35"/>
  <c r="J134" i="35"/>
  <c r="K134" i="35"/>
  <c r="L134" i="35"/>
  <c r="M134" i="35"/>
  <c r="X134" i="35" s="1"/>
  <c r="N134" i="35"/>
  <c r="Y134" i="35" s="1"/>
  <c r="O134" i="35"/>
  <c r="Z134" i="35" s="1"/>
  <c r="AM134" i="35" s="1"/>
  <c r="P134" i="35"/>
  <c r="Q134" i="35"/>
  <c r="B135" i="35"/>
  <c r="C135" i="35"/>
  <c r="D135" i="35"/>
  <c r="E135" i="35"/>
  <c r="F135" i="35"/>
  <c r="G135" i="35"/>
  <c r="H135" i="35"/>
  <c r="I135" i="35"/>
  <c r="J135" i="35"/>
  <c r="K135" i="35"/>
  <c r="L135" i="35"/>
  <c r="M135" i="35"/>
  <c r="N135" i="35"/>
  <c r="Y135" i="35" s="1"/>
  <c r="O135" i="35"/>
  <c r="Z135" i="35" s="1"/>
  <c r="AM135" i="35" s="1"/>
  <c r="P135" i="35"/>
  <c r="Q135" i="35"/>
  <c r="B136" i="35"/>
  <c r="C136" i="35"/>
  <c r="D136" i="35"/>
  <c r="E136" i="35"/>
  <c r="F136" i="35"/>
  <c r="G136" i="35"/>
  <c r="H136" i="35"/>
  <c r="I136" i="35"/>
  <c r="J136" i="35"/>
  <c r="K136" i="35"/>
  <c r="L136" i="35"/>
  <c r="M136" i="35"/>
  <c r="X136" i="35" s="1"/>
  <c r="N136" i="35"/>
  <c r="Y136" i="35" s="1"/>
  <c r="O136" i="35"/>
  <c r="Z136" i="35" s="1"/>
  <c r="P136" i="35"/>
  <c r="Q136" i="35"/>
  <c r="B137" i="35"/>
  <c r="C137" i="35"/>
  <c r="D137" i="35"/>
  <c r="E137" i="35"/>
  <c r="F137" i="35"/>
  <c r="G137" i="35"/>
  <c r="H137" i="35"/>
  <c r="I137" i="35"/>
  <c r="J137" i="35"/>
  <c r="K137" i="35"/>
  <c r="L137" i="35"/>
  <c r="M137" i="35"/>
  <c r="X137" i="35" s="1"/>
  <c r="N137" i="35"/>
  <c r="O137" i="35"/>
  <c r="Z137" i="35" s="1"/>
  <c r="P137" i="35"/>
  <c r="Q137" i="35"/>
  <c r="B138" i="35"/>
  <c r="C138" i="35"/>
  <c r="D138" i="35"/>
  <c r="E138" i="35"/>
  <c r="F138" i="35"/>
  <c r="G138" i="35"/>
  <c r="H138" i="35"/>
  <c r="I138" i="35"/>
  <c r="J138" i="35"/>
  <c r="K138" i="35"/>
  <c r="L138" i="35"/>
  <c r="M138" i="35"/>
  <c r="X138" i="35" s="1"/>
  <c r="N138" i="35"/>
  <c r="Y138" i="35" s="1"/>
  <c r="O138" i="35"/>
  <c r="Z138" i="35" s="1"/>
  <c r="AE138" i="35" s="1"/>
  <c r="P138" i="35"/>
  <c r="Q138" i="35"/>
  <c r="B139" i="35"/>
  <c r="C139" i="35"/>
  <c r="D139" i="35"/>
  <c r="E139" i="35"/>
  <c r="F139" i="35"/>
  <c r="G139" i="35"/>
  <c r="H139" i="35"/>
  <c r="I139" i="35"/>
  <c r="J139" i="35"/>
  <c r="K139" i="35"/>
  <c r="L139" i="35"/>
  <c r="M139" i="35"/>
  <c r="X139" i="35" s="1"/>
  <c r="N139" i="35"/>
  <c r="Y139" i="35" s="1"/>
  <c r="O139" i="35"/>
  <c r="Z139" i="35" s="1"/>
  <c r="AM139" i="35" s="1"/>
  <c r="P139" i="35"/>
  <c r="Q139" i="35"/>
  <c r="B140" i="35"/>
  <c r="C140" i="35"/>
  <c r="D140" i="35"/>
  <c r="E140" i="35"/>
  <c r="F140" i="35"/>
  <c r="G140" i="35"/>
  <c r="H140" i="35"/>
  <c r="I140" i="35"/>
  <c r="J140" i="35"/>
  <c r="K140" i="35"/>
  <c r="L140" i="35"/>
  <c r="M140" i="35"/>
  <c r="X140" i="35" s="1"/>
  <c r="N140" i="35"/>
  <c r="Y140" i="35" s="1"/>
  <c r="O140" i="35"/>
  <c r="Z140" i="35" s="1"/>
  <c r="AM140" i="35" s="1"/>
  <c r="P140" i="35"/>
  <c r="Q140" i="35"/>
  <c r="B141" i="35"/>
  <c r="C141" i="35"/>
  <c r="D141" i="35"/>
  <c r="E141" i="35"/>
  <c r="F141" i="35"/>
  <c r="G141" i="35"/>
  <c r="H141" i="35"/>
  <c r="I141" i="35"/>
  <c r="J141" i="35"/>
  <c r="K141" i="35"/>
  <c r="L141" i="35"/>
  <c r="M141" i="35"/>
  <c r="X141" i="35" s="1"/>
  <c r="N141" i="35"/>
  <c r="O141" i="35"/>
  <c r="Z141" i="35" s="1"/>
  <c r="P141" i="35"/>
  <c r="AA141" i="35" s="1"/>
  <c r="AJ141" i="35" s="1"/>
  <c r="Q141" i="35"/>
  <c r="B142" i="35"/>
  <c r="C142" i="35"/>
  <c r="D142" i="35"/>
  <c r="E142" i="35"/>
  <c r="F142" i="35"/>
  <c r="G142" i="35"/>
  <c r="H142" i="35"/>
  <c r="I142" i="35"/>
  <c r="J142" i="35"/>
  <c r="K142" i="35"/>
  <c r="L142" i="35"/>
  <c r="M142" i="35"/>
  <c r="X142" i="35" s="1"/>
  <c r="N142" i="35"/>
  <c r="Y142" i="35" s="1"/>
  <c r="O142" i="35"/>
  <c r="Z142" i="35" s="1"/>
  <c r="AM142" i="35" s="1"/>
  <c r="P142" i="35"/>
  <c r="Q142" i="35"/>
  <c r="B143" i="35"/>
  <c r="C143" i="35"/>
  <c r="D143" i="35"/>
  <c r="E143" i="35"/>
  <c r="F143" i="35"/>
  <c r="G143" i="35"/>
  <c r="H143" i="35"/>
  <c r="I143" i="35"/>
  <c r="J143" i="35"/>
  <c r="K143" i="35"/>
  <c r="L143" i="35"/>
  <c r="M143" i="35"/>
  <c r="X143" i="35" s="1"/>
  <c r="N143" i="35"/>
  <c r="Y143" i="35" s="1"/>
  <c r="O143" i="35"/>
  <c r="Z143" i="35" s="1"/>
  <c r="AL143" i="35" s="1"/>
  <c r="P143" i="35"/>
  <c r="Q143" i="35"/>
  <c r="B144" i="35"/>
  <c r="C144" i="35"/>
  <c r="D144" i="35"/>
  <c r="E144" i="35"/>
  <c r="F144" i="35"/>
  <c r="G144" i="35"/>
  <c r="H144" i="35"/>
  <c r="I144" i="35"/>
  <c r="J144" i="35"/>
  <c r="K144" i="35"/>
  <c r="L144" i="35"/>
  <c r="M144" i="35"/>
  <c r="X144" i="35" s="1"/>
  <c r="N144" i="35"/>
  <c r="Y144" i="35" s="1"/>
  <c r="O144" i="35"/>
  <c r="Z144" i="35" s="1"/>
  <c r="P144" i="35"/>
  <c r="Q144" i="35"/>
  <c r="B145" i="35"/>
  <c r="C145" i="35"/>
  <c r="D145" i="35"/>
  <c r="E145" i="35"/>
  <c r="F145" i="35"/>
  <c r="G145" i="35"/>
  <c r="H145" i="35"/>
  <c r="I145" i="35"/>
  <c r="J145" i="35"/>
  <c r="K145" i="35"/>
  <c r="L145" i="35"/>
  <c r="M145" i="35"/>
  <c r="X145" i="35" s="1"/>
  <c r="N145" i="35"/>
  <c r="Y145" i="35" s="1"/>
  <c r="O145" i="35"/>
  <c r="Z145" i="35" s="1"/>
  <c r="P145" i="35"/>
  <c r="Q145" i="35"/>
  <c r="B146" i="35"/>
  <c r="C146" i="35"/>
  <c r="D146" i="35"/>
  <c r="E146" i="35"/>
  <c r="F146" i="35"/>
  <c r="G146" i="35"/>
  <c r="H146" i="35"/>
  <c r="I146" i="35"/>
  <c r="J146" i="35"/>
  <c r="K146" i="35"/>
  <c r="L146" i="35"/>
  <c r="M146" i="35"/>
  <c r="X146" i="35" s="1"/>
  <c r="N146" i="35"/>
  <c r="O146" i="35"/>
  <c r="Z146" i="35" s="1"/>
  <c r="AM146" i="35" s="1"/>
  <c r="P146" i="35"/>
  <c r="Q146" i="35"/>
  <c r="B147" i="35"/>
  <c r="C147" i="35"/>
  <c r="D147" i="35"/>
  <c r="E147" i="35"/>
  <c r="F147" i="35"/>
  <c r="G147" i="35"/>
  <c r="H147" i="35"/>
  <c r="I147" i="35"/>
  <c r="J147" i="35"/>
  <c r="K147" i="35"/>
  <c r="L147" i="35"/>
  <c r="M147" i="35"/>
  <c r="X147" i="35" s="1"/>
  <c r="N147" i="35"/>
  <c r="Y147" i="35" s="1"/>
  <c r="O147" i="35"/>
  <c r="Z147" i="35" s="1"/>
  <c r="AM147" i="35" s="1"/>
  <c r="P147" i="35"/>
  <c r="Q147" i="35"/>
  <c r="B148" i="35"/>
  <c r="C148" i="35"/>
  <c r="D148" i="35"/>
  <c r="E148" i="35"/>
  <c r="F148" i="35"/>
  <c r="G148" i="35"/>
  <c r="H148" i="35"/>
  <c r="I148" i="35"/>
  <c r="J148" i="35"/>
  <c r="K148" i="35"/>
  <c r="L148" i="35"/>
  <c r="M148" i="35"/>
  <c r="X148" i="35" s="1"/>
  <c r="N148" i="35"/>
  <c r="Y148" i="35" s="1"/>
  <c r="O148" i="35"/>
  <c r="Z148" i="35" s="1"/>
  <c r="AE148" i="35" s="1"/>
  <c r="P148" i="35"/>
  <c r="Q148" i="35"/>
  <c r="B149" i="35"/>
  <c r="C149" i="35"/>
  <c r="D149" i="35"/>
  <c r="E149" i="35"/>
  <c r="F149" i="35"/>
  <c r="G149" i="35"/>
  <c r="H149" i="35"/>
  <c r="I149" i="35"/>
  <c r="J149" i="35"/>
  <c r="K149" i="35"/>
  <c r="L149" i="35"/>
  <c r="M149" i="35"/>
  <c r="X149" i="35" s="1"/>
  <c r="N149" i="35"/>
  <c r="Y149" i="35" s="1"/>
  <c r="O149" i="35"/>
  <c r="Z149" i="35" s="1"/>
  <c r="P149" i="35"/>
  <c r="Q149" i="35"/>
  <c r="B150" i="35"/>
  <c r="C150" i="35"/>
  <c r="D150" i="35"/>
  <c r="E150" i="35"/>
  <c r="F150" i="35"/>
  <c r="G150" i="35"/>
  <c r="H150" i="35"/>
  <c r="I150" i="35"/>
  <c r="J150" i="35"/>
  <c r="K150" i="35"/>
  <c r="L150" i="35"/>
  <c r="M150" i="35"/>
  <c r="X150" i="35" s="1"/>
  <c r="N150" i="35"/>
  <c r="O150" i="35"/>
  <c r="Z150" i="35" s="1"/>
  <c r="AM150" i="35" s="1"/>
  <c r="P150" i="35"/>
  <c r="Q150" i="35"/>
  <c r="B151" i="35"/>
  <c r="C151" i="35"/>
  <c r="D151" i="35"/>
  <c r="E151" i="35"/>
  <c r="F151" i="35"/>
  <c r="G151" i="35"/>
  <c r="H151" i="35"/>
  <c r="I151" i="35"/>
  <c r="J151" i="35"/>
  <c r="K151" i="35"/>
  <c r="L151" i="35"/>
  <c r="M151" i="35"/>
  <c r="X151" i="35" s="1"/>
  <c r="N151" i="35"/>
  <c r="Y151" i="35" s="1"/>
  <c r="O151" i="35"/>
  <c r="Z151" i="35" s="1"/>
  <c r="AD151" i="35" s="1"/>
  <c r="P151" i="35"/>
  <c r="Q151" i="35"/>
  <c r="B152" i="35"/>
  <c r="C152" i="35"/>
  <c r="D152" i="35"/>
  <c r="E152" i="35"/>
  <c r="F152" i="35"/>
  <c r="G152" i="35"/>
  <c r="H152" i="35"/>
  <c r="I152" i="35"/>
  <c r="J152" i="35"/>
  <c r="K152" i="35"/>
  <c r="L152" i="35"/>
  <c r="M152" i="35"/>
  <c r="X152" i="35" s="1"/>
  <c r="N152" i="35"/>
  <c r="Y152" i="35" s="1"/>
  <c r="O152" i="35"/>
  <c r="Z152" i="35" s="1"/>
  <c r="P152" i="35"/>
  <c r="Q152" i="35"/>
  <c r="B153" i="35"/>
  <c r="C153" i="35"/>
  <c r="D153" i="35"/>
  <c r="E153" i="35"/>
  <c r="F153" i="35"/>
  <c r="G153" i="35"/>
  <c r="H153" i="35"/>
  <c r="I153" i="35"/>
  <c r="J153" i="35"/>
  <c r="K153" i="35"/>
  <c r="L153" i="35"/>
  <c r="M153" i="35"/>
  <c r="X153" i="35" s="1"/>
  <c r="N153" i="35"/>
  <c r="Y153" i="35" s="1"/>
  <c r="O153" i="35"/>
  <c r="Z153" i="35" s="1"/>
  <c r="AE153" i="35" s="1"/>
  <c r="P153" i="35"/>
  <c r="Q153" i="35"/>
  <c r="B154" i="35"/>
  <c r="C154" i="35"/>
  <c r="D154" i="35"/>
  <c r="E154" i="35"/>
  <c r="F154" i="35"/>
  <c r="G154" i="35"/>
  <c r="H154" i="35"/>
  <c r="I154" i="35"/>
  <c r="J154" i="35"/>
  <c r="K154" i="35"/>
  <c r="L154" i="35"/>
  <c r="M154" i="35"/>
  <c r="X154" i="35" s="1"/>
  <c r="N154" i="35"/>
  <c r="Y154" i="35" s="1"/>
  <c r="O154" i="35"/>
  <c r="Z154" i="35" s="1"/>
  <c r="AD154" i="35" s="1"/>
  <c r="P154" i="35"/>
  <c r="AA154" i="35" s="1"/>
  <c r="AJ154" i="35" s="1"/>
  <c r="Q154" i="35"/>
  <c r="B155" i="35"/>
  <c r="C155" i="35"/>
  <c r="D155" i="35"/>
  <c r="E155" i="35"/>
  <c r="F155" i="35"/>
  <c r="G155" i="35"/>
  <c r="H155" i="35"/>
  <c r="I155" i="35"/>
  <c r="J155" i="35"/>
  <c r="K155" i="35"/>
  <c r="L155" i="35"/>
  <c r="M155" i="35"/>
  <c r="X155" i="35" s="1"/>
  <c r="N155" i="35"/>
  <c r="O155" i="35"/>
  <c r="Z155" i="35" s="1"/>
  <c r="AM155" i="35" s="1"/>
  <c r="P155" i="35"/>
  <c r="Q155" i="35"/>
  <c r="B156" i="35"/>
  <c r="C156" i="35"/>
  <c r="D156" i="35"/>
  <c r="E156" i="35"/>
  <c r="F156" i="35"/>
  <c r="G156" i="35"/>
  <c r="H156" i="35"/>
  <c r="I156" i="35"/>
  <c r="J156" i="35"/>
  <c r="K156" i="35"/>
  <c r="L156" i="35"/>
  <c r="M156" i="35"/>
  <c r="X156" i="35" s="1"/>
  <c r="N156" i="35"/>
  <c r="Y156" i="35" s="1"/>
  <c r="O156" i="35"/>
  <c r="Z156" i="35" s="1"/>
  <c r="AE156" i="35" s="1"/>
  <c r="P156" i="35"/>
  <c r="Q156" i="35"/>
  <c r="B157" i="35"/>
  <c r="C157" i="35"/>
  <c r="D157" i="35"/>
  <c r="E157" i="35"/>
  <c r="F157" i="35"/>
  <c r="G157" i="35"/>
  <c r="H157" i="35"/>
  <c r="I157" i="35"/>
  <c r="J157" i="35"/>
  <c r="K157" i="35"/>
  <c r="L157" i="35"/>
  <c r="M157" i="35"/>
  <c r="X157" i="35" s="1"/>
  <c r="N157" i="35"/>
  <c r="Y157" i="35" s="1"/>
  <c r="O157" i="35"/>
  <c r="Z157" i="35" s="1"/>
  <c r="P157" i="35"/>
  <c r="Q157" i="35"/>
  <c r="B158" i="35"/>
  <c r="C158" i="35"/>
  <c r="D158" i="35"/>
  <c r="E158" i="35"/>
  <c r="F158" i="35"/>
  <c r="G158" i="35"/>
  <c r="H158" i="35"/>
  <c r="I158" i="35"/>
  <c r="J158" i="35"/>
  <c r="K158" i="35"/>
  <c r="L158" i="35"/>
  <c r="M158" i="35"/>
  <c r="X158" i="35" s="1"/>
  <c r="N158" i="35"/>
  <c r="Y158" i="35" s="1"/>
  <c r="O158" i="35"/>
  <c r="Z158" i="35" s="1"/>
  <c r="AD158" i="35" s="1"/>
  <c r="P158" i="35"/>
  <c r="Q158" i="35"/>
  <c r="B159" i="35"/>
  <c r="C159" i="35"/>
  <c r="D159" i="35"/>
  <c r="E159" i="35"/>
  <c r="F159" i="35"/>
  <c r="G159" i="35"/>
  <c r="H159" i="35"/>
  <c r="I159" i="35"/>
  <c r="J159" i="35"/>
  <c r="K159" i="35"/>
  <c r="L159" i="35"/>
  <c r="M159" i="35"/>
  <c r="X159" i="35" s="1"/>
  <c r="N159" i="35"/>
  <c r="Y159" i="35" s="1"/>
  <c r="O159" i="35"/>
  <c r="Z159" i="35" s="1"/>
  <c r="AM159" i="35" s="1"/>
  <c r="P159" i="35"/>
  <c r="Q159" i="35"/>
  <c r="B160" i="35"/>
  <c r="C160" i="35"/>
  <c r="D160" i="35"/>
  <c r="E160" i="35"/>
  <c r="F160" i="35"/>
  <c r="G160" i="35"/>
  <c r="H160" i="35"/>
  <c r="I160" i="35"/>
  <c r="J160" i="35"/>
  <c r="K160" i="35"/>
  <c r="L160" i="35"/>
  <c r="M160" i="35"/>
  <c r="X160" i="35" s="1"/>
  <c r="N160" i="35"/>
  <c r="O160" i="35"/>
  <c r="Z160" i="35" s="1"/>
  <c r="AL160" i="35" s="1"/>
  <c r="P160" i="35"/>
  <c r="Q160" i="35"/>
  <c r="B161" i="35"/>
  <c r="C161" i="35"/>
  <c r="D161" i="35"/>
  <c r="E161" i="35"/>
  <c r="F161" i="35"/>
  <c r="G161" i="35"/>
  <c r="H161" i="35"/>
  <c r="I161" i="35"/>
  <c r="J161" i="35"/>
  <c r="K161" i="35"/>
  <c r="L161" i="35"/>
  <c r="M161" i="35"/>
  <c r="X161" i="35" s="1"/>
  <c r="N161" i="35"/>
  <c r="Y161" i="35" s="1"/>
  <c r="O161" i="35"/>
  <c r="Z161" i="35" s="1"/>
  <c r="P161" i="35"/>
  <c r="Q161" i="35"/>
  <c r="B162" i="35"/>
  <c r="C162" i="35"/>
  <c r="D162" i="35"/>
  <c r="E162" i="35"/>
  <c r="F162" i="35"/>
  <c r="G162" i="35"/>
  <c r="H162" i="35"/>
  <c r="I162" i="35"/>
  <c r="J162" i="35"/>
  <c r="K162" i="35"/>
  <c r="L162" i="35"/>
  <c r="M162" i="35"/>
  <c r="X162" i="35" s="1"/>
  <c r="N162" i="35"/>
  <c r="Y162" i="35" s="1"/>
  <c r="O162" i="35"/>
  <c r="Z162" i="35" s="1"/>
  <c r="P162" i="35"/>
  <c r="Q162" i="35"/>
  <c r="B163" i="35"/>
  <c r="C163" i="35"/>
  <c r="D163" i="35"/>
  <c r="E163" i="35"/>
  <c r="F163" i="35"/>
  <c r="G163" i="35"/>
  <c r="H163" i="35"/>
  <c r="I163" i="35"/>
  <c r="J163" i="35"/>
  <c r="K163" i="35"/>
  <c r="L163" i="35"/>
  <c r="M163" i="35"/>
  <c r="X163" i="35" s="1"/>
  <c r="N163" i="35"/>
  <c r="Y163" i="35" s="1"/>
  <c r="O163" i="35"/>
  <c r="Z163" i="35" s="1"/>
  <c r="AL163" i="35" s="1"/>
  <c r="P163" i="35"/>
  <c r="Q163" i="35"/>
  <c r="B164" i="35"/>
  <c r="C164" i="35"/>
  <c r="D164" i="35"/>
  <c r="E164" i="35"/>
  <c r="F164" i="35"/>
  <c r="G164" i="35"/>
  <c r="H164" i="35"/>
  <c r="I164" i="35"/>
  <c r="J164" i="35"/>
  <c r="K164" i="35"/>
  <c r="L164" i="35"/>
  <c r="M164" i="35"/>
  <c r="X164" i="35" s="1"/>
  <c r="N164" i="35"/>
  <c r="Y164" i="35" s="1"/>
  <c r="O164" i="35"/>
  <c r="Z164" i="35" s="1"/>
  <c r="AE164" i="35" s="1"/>
  <c r="P164" i="35"/>
  <c r="Q164" i="35"/>
  <c r="B165" i="35"/>
  <c r="C165" i="35"/>
  <c r="D165" i="35"/>
  <c r="E165" i="35"/>
  <c r="F165" i="35"/>
  <c r="G165" i="35"/>
  <c r="H165" i="35"/>
  <c r="I165" i="35"/>
  <c r="J165" i="35"/>
  <c r="K165" i="35"/>
  <c r="L165" i="35"/>
  <c r="M165" i="35"/>
  <c r="X165" i="35" s="1"/>
  <c r="N165" i="35"/>
  <c r="O165" i="35"/>
  <c r="Z165" i="35" s="1"/>
  <c r="AM165" i="35" s="1"/>
  <c r="P165" i="35"/>
  <c r="Q165" i="35"/>
  <c r="B166" i="35"/>
  <c r="C166" i="35"/>
  <c r="D166" i="35"/>
  <c r="E166" i="35"/>
  <c r="F166" i="35"/>
  <c r="G166" i="35"/>
  <c r="H166" i="35"/>
  <c r="I166" i="35"/>
  <c r="J166" i="35"/>
  <c r="K166" i="35"/>
  <c r="L166" i="35"/>
  <c r="M166" i="35"/>
  <c r="X166" i="35" s="1"/>
  <c r="N166" i="35"/>
  <c r="Y166" i="35" s="1"/>
  <c r="O166" i="35"/>
  <c r="Z166" i="35" s="1"/>
  <c r="AM166" i="35" s="1"/>
  <c r="P166" i="35"/>
  <c r="Q166" i="35"/>
  <c r="B167" i="35"/>
  <c r="C167" i="35"/>
  <c r="D167" i="35"/>
  <c r="E167" i="35"/>
  <c r="F167" i="35"/>
  <c r="G167" i="35"/>
  <c r="H167" i="35"/>
  <c r="I167" i="35"/>
  <c r="J167" i="35"/>
  <c r="K167" i="35"/>
  <c r="L167" i="35"/>
  <c r="M167" i="35"/>
  <c r="X167" i="35" s="1"/>
  <c r="N167" i="35"/>
  <c r="Y167" i="35" s="1"/>
  <c r="O167" i="35"/>
  <c r="Z167" i="35" s="1"/>
  <c r="P167" i="35"/>
  <c r="Q167" i="35"/>
  <c r="B168" i="35"/>
  <c r="C168" i="35"/>
  <c r="D168" i="35"/>
  <c r="E168" i="35"/>
  <c r="F168" i="35"/>
  <c r="G168" i="35"/>
  <c r="H168" i="35"/>
  <c r="I168" i="35"/>
  <c r="J168" i="35"/>
  <c r="K168" i="35"/>
  <c r="L168" i="35"/>
  <c r="M168" i="35"/>
  <c r="X168" i="35" s="1"/>
  <c r="N168" i="35"/>
  <c r="Y168" i="35" s="1"/>
  <c r="O168" i="35"/>
  <c r="Z168" i="35" s="1"/>
  <c r="P168" i="35"/>
  <c r="Q168" i="35"/>
  <c r="B169" i="35"/>
  <c r="C169" i="35"/>
  <c r="D169" i="35"/>
  <c r="E169" i="35"/>
  <c r="F169" i="35"/>
  <c r="G169" i="35"/>
  <c r="H169" i="35"/>
  <c r="I169" i="35"/>
  <c r="J169" i="35"/>
  <c r="K169" i="35"/>
  <c r="L169" i="35"/>
  <c r="W169" i="35" s="1"/>
  <c r="M169" i="35"/>
  <c r="X169" i="35" s="1"/>
  <c r="N169" i="35"/>
  <c r="Y169" i="35" s="1"/>
  <c r="O169" i="35"/>
  <c r="Z169" i="35" s="1"/>
  <c r="P169" i="35"/>
  <c r="Q169" i="35"/>
  <c r="B170" i="35"/>
  <c r="C170" i="35"/>
  <c r="D170" i="35"/>
  <c r="E170" i="35"/>
  <c r="F170" i="35"/>
  <c r="G170" i="35"/>
  <c r="H170" i="35"/>
  <c r="I170" i="35"/>
  <c r="J170" i="35"/>
  <c r="K170" i="35"/>
  <c r="L170" i="35"/>
  <c r="W170" i="35" s="1"/>
  <c r="M170" i="35"/>
  <c r="X170" i="35" s="1"/>
  <c r="N170" i="35"/>
  <c r="Y170" i="35" s="1"/>
  <c r="O170" i="35"/>
  <c r="Z170" i="35" s="1"/>
  <c r="AL170" i="35" s="1"/>
  <c r="P170" i="35"/>
  <c r="Q170" i="35"/>
  <c r="B171" i="35"/>
  <c r="C171" i="35"/>
  <c r="D171" i="35"/>
  <c r="E171" i="35"/>
  <c r="F171" i="35"/>
  <c r="G171" i="35"/>
  <c r="H171" i="35"/>
  <c r="I171" i="35"/>
  <c r="J171" i="35"/>
  <c r="K171" i="35"/>
  <c r="L171" i="35"/>
  <c r="M171" i="35"/>
  <c r="X171" i="35" s="1"/>
  <c r="N171" i="35"/>
  <c r="Y171" i="35" s="1"/>
  <c r="O171" i="35"/>
  <c r="Z171" i="35" s="1"/>
  <c r="P171" i="35"/>
  <c r="Q171" i="35"/>
  <c r="B172" i="35"/>
  <c r="C172" i="35"/>
  <c r="D172" i="35"/>
  <c r="E172" i="35"/>
  <c r="F172" i="35"/>
  <c r="G172" i="35"/>
  <c r="H172" i="35"/>
  <c r="I172" i="35"/>
  <c r="J172" i="35"/>
  <c r="K172" i="35"/>
  <c r="L172" i="35"/>
  <c r="M172" i="35"/>
  <c r="X172" i="35" s="1"/>
  <c r="N172" i="35"/>
  <c r="O172" i="35"/>
  <c r="Z172" i="35" s="1"/>
  <c r="P172" i="35"/>
  <c r="Q172" i="35"/>
  <c r="B173" i="35"/>
  <c r="C173" i="35"/>
  <c r="D173" i="35"/>
  <c r="E173" i="35"/>
  <c r="F173" i="35"/>
  <c r="G173" i="35"/>
  <c r="H173" i="35"/>
  <c r="I173" i="35"/>
  <c r="J173" i="35"/>
  <c r="K173" i="35"/>
  <c r="L173" i="35"/>
  <c r="M173" i="35"/>
  <c r="X173" i="35" s="1"/>
  <c r="N173" i="35"/>
  <c r="Y173" i="35" s="1"/>
  <c r="O173" i="35"/>
  <c r="Z173" i="35" s="1"/>
  <c r="AM173" i="35" s="1"/>
  <c r="P173" i="35"/>
  <c r="Q173" i="35"/>
  <c r="B174" i="35"/>
  <c r="C174" i="35"/>
  <c r="D174" i="35"/>
  <c r="E174" i="35"/>
  <c r="F174" i="35"/>
  <c r="G174" i="35"/>
  <c r="H174" i="35"/>
  <c r="I174" i="35"/>
  <c r="J174" i="35"/>
  <c r="K174" i="35"/>
  <c r="L174" i="35"/>
  <c r="M174" i="35"/>
  <c r="X174" i="35" s="1"/>
  <c r="N174" i="35"/>
  <c r="Y174" i="35" s="1"/>
  <c r="O174" i="35"/>
  <c r="Z174" i="35" s="1"/>
  <c r="AM174" i="35" s="1"/>
  <c r="P174" i="35"/>
  <c r="Q174" i="35"/>
  <c r="B175" i="35"/>
  <c r="C175" i="35"/>
  <c r="D175" i="35"/>
  <c r="E175" i="35"/>
  <c r="F175" i="35"/>
  <c r="G175" i="35"/>
  <c r="H175" i="35"/>
  <c r="I175" i="35"/>
  <c r="J175" i="35"/>
  <c r="K175" i="35"/>
  <c r="L175" i="35"/>
  <c r="M175" i="35"/>
  <c r="X175" i="35" s="1"/>
  <c r="N175" i="35"/>
  <c r="O175" i="35"/>
  <c r="Z175" i="35" s="1"/>
  <c r="AE175" i="35" s="1"/>
  <c r="P175" i="35"/>
  <c r="Q175" i="35"/>
  <c r="B176" i="35"/>
  <c r="C176" i="35"/>
  <c r="D176" i="35"/>
  <c r="E176" i="35"/>
  <c r="F176" i="35"/>
  <c r="G176" i="35"/>
  <c r="H176" i="35"/>
  <c r="I176" i="35"/>
  <c r="J176" i="35"/>
  <c r="K176" i="35"/>
  <c r="L176" i="35"/>
  <c r="M176" i="35"/>
  <c r="X176" i="35" s="1"/>
  <c r="N176" i="35"/>
  <c r="Y176" i="35" s="1"/>
  <c r="O176" i="35"/>
  <c r="Z176" i="35" s="1"/>
  <c r="P176" i="35"/>
  <c r="Q176" i="35"/>
  <c r="B177" i="35"/>
  <c r="C177" i="35"/>
  <c r="D177" i="35"/>
  <c r="E177" i="35"/>
  <c r="F177" i="35"/>
  <c r="G177" i="35"/>
  <c r="H177" i="35"/>
  <c r="I177" i="35"/>
  <c r="J177" i="35"/>
  <c r="K177" i="35"/>
  <c r="L177" i="35"/>
  <c r="W177" i="35" s="1"/>
  <c r="M177" i="35"/>
  <c r="X177" i="35" s="1"/>
  <c r="N177" i="35"/>
  <c r="Y177" i="35" s="1"/>
  <c r="O177" i="35"/>
  <c r="Z177" i="35" s="1"/>
  <c r="AD177" i="35" s="1"/>
  <c r="P177" i="35"/>
  <c r="Q177" i="35"/>
  <c r="B178" i="35"/>
  <c r="C178" i="35"/>
  <c r="D178" i="35"/>
  <c r="E178" i="35"/>
  <c r="F178" i="35"/>
  <c r="G178" i="35"/>
  <c r="H178" i="35"/>
  <c r="I178" i="35"/>
  <c r="J178" i="35"/>
  <c r="K178" i="35"/>
  <c r="L178" i="35"/>
  <c r="W178" i="35" s="1"/>
  <c r="M178" i="35"/>
  <c r="N178" i="35"/>
  <c r="Y178" i="35" s="1"/>
  <c r="O178" i="35"/>
  <c r="Z178" i="35" s="1"/>
  <c r="P178" i="35"/>
  <c r="Q178" i="35"/>
  <c r="B179" i="35"/>
  <c r="C179" i="35"/>
  <c r="D179" i="35"/>
  <c r="E179" i="35"/>
  <c r="F179" i="35"/>
  <c r="G179" i="35"/>
  <c r="H179" i="35"/>
  <c r="I179" i="35"/>
  <c r="J179" i="35"/>
  <c r="K179" i="35"/>
  <c r="L179" i="35"/>
  <c r="M179" i="35"/>
  <c r="X179" i="35" s="1"/>
  <c r="N179" i="35"/>
  <c r="Y179" i="35" s="1"/>
  <c r="O179" i="35"/>
  <c r="Z179" i="35" s="1"/>
  <c r="AE179" i="35" s="1"/>
  <c r="P179" i="35"/>
  <c r="Q179" i="35"/>
  <c r="B180" i="35"/>
  <c r="C180" i="35"/>
  <c r="D180" i="35"/>
  <c r="E180" i="35"/>
  <c r="F180" i="35"/>
  <c r="G180" i="35"/>
  <c r="H180" i="35"/>
  <c r="I180" i="35"/>
  <c r="J180" i="35"/>
  <c r="K180" i="35"/>
  <c r="L180" i="35"/>
  <c r="M180" i="35"/>
  <c r="X180" i="35" s="1"/>
  <c r="N180" i="35"/>
  <c r="Y180" i="35" s="1"/>
  <c r="O180" i="35"/>
  <c r="Z180" i="35" s="1"/>
  <c r="AD180" i="35" s="1"/>
  <c r="P180" i="35"/>
  <c r="Q180" i="35"/>
  <c r="B181" i="35"/>
  <c r="C181" i="35"/>
  <c r="D181" i="35"/>
  <c r="E181" i="35"/>
  <c r="F181" i="35"/>
  <c r="G181" i="35"/>
  <c r="H181" i="35"/>
  <c r="I181" i="35"/>
  <c r="J181" i="35"/>
  <c r="K181" i="35"/>
  <c r="L181" i="35"/>
  <c r="W181" i="35" s="1"/>
  <c r="M181" i="35"/>
  <c r="X181" i="35" s="1"/>
  <c r="N181" i="35"/>
  <c r="Y181" i="35" s="1"/>
  <c r="O181" i="35"/>
  <c r="Z181" i="35" s="1"/>
  <c r="AM181" i="35" s="1"/>
  <c r="P181" i="35"/>
  <c r="AA181" i="35" s="1"/>
  <c r="Q181" i="35"/>
  <c r="B182" i="35"/>
  <c r="C182" i="35"/>
  <c r="D182" i="35"/>
  <c r="E182" i="35"/>
  <c r="F182" i="35"/>
  <c r="G182" i="35"/>
  <c r="H182" i="35"/>
  <c r="I182" i="35"/>
  <c r="J182" i="35"/>
  <c r="K182" i="35"/>
  <c r="L182" i="35"/>
  <c r="W182" i="35" s="1"/>
  <c r="M182" i="35"/>
  <c r="X182" i="35" s="1"/>
  <c r="N182" i="35"/>
  <c r="O182" i="35"/>
  <c r="Z182" i="35" s="1"/>
  <c r="P182" i="35"/>
  <c r="Q182" i="35"/>
  <c r="B183" i="35"/>
  <c r="C183" i="35"/>
  <c r="D183" i="35"/>
  <c r="E183" i="35"/>
  <c r="F183" i="35"/>
  <c r="G183" i="35"/>
  <c r="H183" i="35"/>
  <c r="I183" i="35"/>
  <c r="J183" i="35"/>
  <c r="K183" i="35"/>
  <c r="L183" i="35"/>
  <c r="M183" i="35"/>
  <c r="X183" i="35" s="1"/>
  <c r="N183" i="35"/>
  <c r="O183" i="35"/>
  <c r="Z183" i="35" s="1"/>
  <c r="AE183" i="35" s="1"/>
  <c r="P183" i="35"/>
  <c r="Q183" i="35"/>
  <c r="B184" i="35"/>
  <c r="C184" i="35"/>
  <c r="D184" i="35"/>
  <c r="E184" i="35"/>
  <c r="F184" i="35"/>
  <c r="G184" i="35"/>
  <c r="H184" i="35"/>
  <c r="I184" i="35"/>
  <c r="J184" i="35"/>
  <c r="K184" i="35"/>
  <c r="L184" i="35"/>
  <c r="M184" i="35"/>
  <c r="X184" i="35" s="1"/>
  <c r="N184" i="35"/>
  <c r="Y184" i="35" s="1"/>
  <c r="O184" i="35"/>
  <c r="Z184" i="35" s="1"/>
  <c r="AD184" i="35" s="1"/>
  <c r="P184" i="35"/>
  <c r="Q184" i="35"/>
  <c r="B185" i="35"/>
  <c r="C185" i="35"/>
  <c r="D185" i="35"/>
  <c r="E185" i="35"/>
  <c r="F185" i="35"/>
  <c r="G185" i="35"/>
  <c r="H185" i="35"/>
  <c r="I185" i="35"/>
  <c r="J185" i="35"/>
  <c r="K185" i="35"/>
  <c r="L185" i="35"/>
  <c r="M185" i="35"/>
  <c r="X185" i="35" s="1"/>
  <c r="N185" i="35"/>
  <c r="Y185" i="35" s="1"/>
  <c r="O185" i="35"/>
  <c r="Z185" i="35" s="1"/>
  <c r="P185" i="35"/>
  <c r="Q185" i="35"/>
  <c r="B186" i="35"/>
  <c r="C186" i="35"/>
  <c r="D186" i="35"/>
  <c r="E186" i="35"/>
  <c r="F186" i="35"/>
  <c r="G186" i="35"/>
  <c r="H186" i="35"/>
  <c r="I186" i="35"/>
  <c r="J186" i="35"/>
  <c r="K186" i="35"/>
  <c r="L186" i="35"/>
  <c r="M186" i="35"/>
  <c r="X186" i="35" s="1"/>
  <c r="N186" i="35"/>
  <c r="Y186" i="35" s="1"/>
  <c r="O186" i="35"/>
  <c r="Z186" i="35" s="1"/>
  <c r="AE186" i="35" s="1"/>
  <c r="P186" i="35"/>
  <c r="Q186" i="35"/>
  <c r="B187" i="35"/>
  <c r="C187" i="35"/>
  <c r="D187" i="35"/>
  <c r="E187" i="35"/>
  <c r="F187" i="35"/>
  <c r="G187" i="35"/>
  <c r="H187" i="35"/>
  <c r="I187" i="35"/>
  <c r="J187" i="35"/>
  <c r="K187" i="35"/>
  <c r="L187" i="35"/>
  <c r="M187" i="35"/>
  <c r="X187" i="35" s="1"/>
  <c r="N187" i="35"/>
  <c r="Y187" i="35" s="1"/>
  <c r="O187" i="35"/>
  <c r="Z187" i="35" s="1"/>
  <c r="P187" i="35"/>
  <c r="AA187" i="35" s="1"/>
  <c r="AJ187" i="35" s="1"/>
  <c r="Q187" i="35"/>
  <c r="B188" i="35"/>
  <c r="C188" i="35"/>
  <c r="D188" i="35"/>
  <c r="E188" i="35"/>
  <c r="F188" i="35"/>
  <c r="G188" i="35"/>
  <c r="H188" i="35"/>
  <c r="I188" i="35"/>
  <c r="J188" i="35"/>
  <c r="K188" i="35"/>
  <c r="L188" i="35"/>
  <c r="W188" i="35" s="1"/>
  <c r="M188" i="35"/>
  <c r="X188" i="35" s="1"/>
  <c r="N188" i="35"/>
  <c r="Y188" i="35" s="1"/>
  <c r="O188" i="35"/>
  <c r="Z188" i="35" s="1"/>
  <c r="P188" i="35"/>
  <c r="Q188" i="35"/>
  <c r="B189" i="35"/>
  <c r="C189" i="35"/>
  <c r="D189" i="35"/>
  <c r="E189" i="35"/>
  <c r="F189" i="35"/>
  <c r="G189" i="35"/>
  <c r="H189" i="35"/>
  <c r="I189" i="35"/>
  <c r="J189" i="35"/>
  <c r="K189" i="35"/>
  <c r="L189" i="35"/>
  <c r="M189" i="35"/>
  <c r="X189" i="35" s="1"/>
  <c r="N189" i="35"/>
  <c r="Y189" i="35" s="1"/>
  <c r="O189" i="35"/>
  <c r="Z189" i="35" s="1"/>
  <c r="AM189" i="35" s="1"/>
  <c r="P189" i="35"/>
  <c r="Q189" i="35"/>
  <c r="B190" i="35"/>
  <c r="C190" i="35"/>
  <c r="D190" i="35"/>
  <c r="E190" i="35"/>
  <c r="F190" i="35"/>
  <c r="G190" i="35"/>
  <c r="H190" i="35"/>
  <c r="I190" i="35"/>
  <c r="J190" i="35"/>
  <c r="K190" i="35"/>
  <c r="L190" i="35"/>
  <c r="M190" i="35"/>
  <c r="X190" i="35" s="1"/>
  <c r="N190" i="35"/>
  <c r="O190" i="35"/>
  <c r="Z190" i="35" s="1"/>
  <c r="AE190" i="35" s="1"/>
  <c r="P190" i="35"/>
  <c r="Q190" i="35"/>
  <c r="B191" i="35"/>
  <c r="C191" i="35"/>
  <c r="D191" i="35"/>
  <c r="E191" i="35"/>
  <c r="F191" i="35"/>
  <c r="G191" i="35"/>
  <c r="H191" i="35"/>
  <c r="I191" i="35"/>
  <c r="J191" i="35"/>
  <c r="K191" i="35"/>
  <c r="L191" i="35"/>
  <c r="M191" i="35"/>
  <c r="X191" i="35" s="1"/>
  <c r="N191" i="35"/>
  <c r="O191" i="35"/>
  <c r="Z191" i="35" s="1"/>
  <c r="P191" i="35"/>
  <c r="Q191" i="35"/>
  <c r="B192" i="35"/>
  <c r="C192" i="35"/>
  <c r="D192" i="35"/>
  <c r="E192" i="35"/>
  <c r="F192" i="35"/>
  <c r="G192" i="35"/>
  <c r="H192" i="35"/>
  <c r="I192" i="35"/>
  <c r="J192" i="35"/>
  <c r="K192" i="35"/>
  <c r="L192" i="35"/>
  <c r="W192" i="35" s="1"/>
  <c r="M192" i="35"/>
  <c r="X192" i="35" s="1"/>
  <c r="N192" i="35"/>
  <c r="Y192" i="35" s="1"/>
  <c r="O192" i="35"/>
  <c r="Z192" i="35" s="1"/>
  <c r="P192" i="35"/>
  <c r="Q192" i="35"/>
  <c r="B193" i="35"/>
  <c r="C193" i="35"/>
  <c r="D193" i="35"/>
  <c r="E193" i="35"/>
  <c r="F193" i="35"/>
  <c r="G193" i="35"/>
  <c r="H193" i="35"/>
  <c r="I193" i="35"/>
  <c r="J193" i="35"/>
  <c r="K193" i="35"/>
  <c r="L193" i="35"/>
  <c r="M193" i="35"/>
  <c r="X193" i="35" s="1"/>
  <c r="N193" i="35"/>
  <c r="Y193" i="35" s="1"/>
  <c r="O193" i="35"/>
  <c r="Z193" i="35" s="1"/>
  <c r="P193" i="35"/>
  <c r="Q193" i="35"/>
  <c r="B194" i="35"/>
  <c r="C194" i="35"/>
  <c r="D194" i="35"/>
  <c r="E194" i="35"/>
  <c r="F194" i="35"/>
  <c r="G194" i="35"/>
  <c r="H194" i="35"/>
  <c r="I194" i="35"/>
  <c r="J194" i="35"/>
  <c r="K194" i="35"/>
  <c r="L194" i="35"/>
  <c r="W194" i="35" s="1"/>
  <c r="M194" i="35"/>
  <c r="X194" i="35" s="1"/>
  <c r="N194" i="35"/>
  <c r="Y194" i="35" s="1"/>
  <c r="O194" i="35"/>
  <c r="Z194" i="35" s="1"/>
  <c r="AL194" i="35" s="1"/>
  <c r="P194" i="35"/>
  <c r="Q194" i="35"/>
  <c r="B195" i="35"/>
  <c r="C195" i="35"/>
  <c r="D195" i="35"/>
  <c r="E195" i="35"/>
  <c r="F195" i="35"/>
  <c r="G195" i="35"/>
  <c r="H195" i="35"/>
  <c r="I195" i="35"/>
  <c r="J195" i="35"/>
  <c r="K195" i="35"/>
  <c r="L195" i="35"/>
  <c r="M195" i="35"/>
  <c r="X195" i="35" s="1"/>
  <c r="N195" i="35"/>
  <c r="Y195" i="35" s="1"/>
  <c r="O195" i="35"/>
  <c r="Z195" i="35" s="1"/>
  <c r="P195" i="35"/>
  <c r="Q195" i="35"/>
  <c r="B196" i="35"/>
  <c r="C196" i="35"/>
  <c r="D196" i="35"/>
  <c r="E196" i="35"/>
  <c r="F196" i="35"/>
  <c r="G196" i="35"/>
  <c r="H196" i="35"/>
  <c r="I196" i="35"/>
  <c r="J196" i="35"/>
  <c r="K196" i="35"/>
  <c r="L196" i="35"/>
  <c r="M196" i="35"/>
  <c r="X196" i="35" s="1"/>
  <c r="N196" i="35"/>
  <c r="Y196" i="35" s="1"/>
  <c r="O196" i="35"/>
  <c r="Z196" i="35" s="1"/>
  <c r="P196" i="35"/>
  <c r="Q196" i="35"/>
  <c r="B198" i="35"/>
  <c r="C198" i="35"/>
  <c r="D198" i="35"/>
  <c r="E198" i="35"/>
  <c r="F198" i="35"/>
  <c r="G198" i="35"/>
  <c r="H198" i="35"/>
  <c r="I198" i="35"/>
  <c r="J198" i="35"/>
  <c r="K198" i="35"/>
  <c r="L198" i="35"/>
  <c r="M198" i="35"/>
  <c r="X198" i="35" s="1"/>
  <c r="N198" i="35"/>
  <c r="Y198" i="35" s="1"/>
  <c r="O198" i="35"/>
  <c r="Z198" i="35" s="1"/>
  <c r="AM198" i="35" s="1"/>
  <c r="P198" i="35"/>
  <c r="Q198" i="35"/>
  <c r="B199" i="35"/>
  <c r="C199" i="35"/>
  <c r="D199" i="35"/>
  <c r="E199" i="35"/>
  <c r="F199" i="35"/>
  <c r="G199" i="35"/>
  <c r="H199" i="35"/>
  <c r="I199" i="35"/>
  <c r="J199" i="35"/>
  <c r="K199" i="35"/>
  <c r="L199" i="35"/>
  <c r="M199" i="35"/>
  <c r="X199" i="35" s="1"/>
  <c r="N199" i="35"/>
  <c r="Y199" i="35" s="1"/>
  <c r="O199" i="35"/>
  <c r="Z199" i="35" s="1"/>
  <c r="AE199" i="35" s="1"/>
  <c r="P199" i="35"/>
  <c r="Q199" i="35"/>
  <c r="B200" i="35"/>
  <c r="C200" i="35"/>
  <c r="D200" i="35"/>
  <c r="E200" i="35"/>
  <c r="F200" i="35"/>
  <c r="G200" i="35"/>
  <c r="H200" i="35"/>
  <c r="I200" i="35"/>
  <c r="J200" i="35"/>
  <c r="K200" i="35"/>
  <c r="L200" i="35"/>
  <c r="M200" i="35"/>
  <c r="X200" i="35" s="1"/>
  <c r="N200" i="35"/>
  <c r="Y200" i="35" s="1"/>
  <c r="O200" i="35"/>
  <c r="Z200" i="35" s="1"/>
  <c r="P200" i="35"/>
  <c r="Q200" i="35"/>
  <c r="B201" i="35"/>
  <c r="C201" i="35"/>
  <c r="D201" i="35"/>
  <c r="E201" i="35"/>
  <c r="F201" i="35"/>
  <c r="G201" i="35"/>
  <c r="H201" i="35"/>
  <c r="I201" i="35"/>
  <c r="J201" i="35"/>
  <c r="K201" i="35"/>
  <c r="L201" i="35"/>
  <c r="W201" i="35" s="1"/>
  <c r="M201" i="35"/>
  <c r="X201" i="35" s="1"/>
  <c r="N201" i="35"/>
  <c r="Y201" i="35" s="1"/>
  <c r="O201" i="35"/>
  <c r="Z201" i="35" s="1"/>
  <c r="AE201" i="35" s="1"/>
  <c r="P201" i="35"/>
  <c r="Q201" i="35"/>
  <c r="B202" i="35"/>
  <c r="C202" i="35"/>
  <c r="D202" i="35"/>
  <c r="E202" i="35"/>
  <c r="F202" i="35"/>
  <c r="G202" i="35"/>
  <c r="H202" i="35"/>
  <c r="I202" i="35"/>
  <c r="J202" i="35"/>
  <c r="K202" i="35"/>
  <c r="L202" i="35"/>
  <c r="M202" i="35"/>
  <c r="X202" i="35" s="1"/>
  <c r="N202" i="35"/>
  <c r="Y202" i="35" s="1"/>
  <c r="O202" i="35"/>
  <c r="Z202" i="35" s="1"/>
  <c r="AE202" i="35" s="1"/>
  <c r="P202" i="35"/>
  <c r="Q202" i="35"/>
  <c r="B203" i="35"/>
  <c r="C203" i="35"/>
  <c r="D203" i="35"/>
  <c r="E203" i="35"/>
  <c r="F203" i="35"/>
  <c r="G203" i="35"/>
  <c r="H203" i="35"/>
  <c r="I203" i="35"/>
  <c r="J203" i="35"/>
  <c r="K203" i="35"/>
  <c r="L203" i="35"/>
  <c r="M203" i="35"/>
  <c r="X203" i="35" s="1"/>
  <c r="N203" i="35"/>
  <c r="Y203" i="35" s="1"/>
  <c r="O203" i="35"/>
  <c r="Z203" i="35" s="1"/>
  <c r="AM203" i="35" s="1"/>
  <c r="P203" i="35"/>
  <c r="AA203" i="35" s="1"/>
  <c r="Q203" i="35"/>
  <c r="B204" i="35"/>
  <c r="C204" i="35"/>
  <c r="D204" i="35"/>
  <c r="E204" i="35"/>
  <c r="F204" i="35"/>
  <c r="G204" i="35"/>
  <c r="H204" i="35"/>
  <c r="I204" i="35"/>
  <c r="J204" i="35"/>
  <c r="K204" i="35"/>
  <c r="L204" i="35"/>
  <c r="W204" i="35" s="1"/>
  <c r="M204" i="35"/>
  <c r="X204" i="35" s="1"/>
  <c r="N204" i="35"/>
  <c r="Y204" i="35" s="1"/>
  <c r="O204" i="35"/>
  <c r="Z204" i="35" s="1"/>
  <c r="AM204" i="35" s="1"/>
  <c r="AA204" i="35"/>
  <c r="AJ204" i="35" s="1"/>
  <c r="B205" i="35"/>
  <c r="C205" i="35"/>
  <c r="D205" i="35"/>
  <c r="E205" i="35"/>
  <c r="F205" i="35"/>
  <c r="G205" i="35"/>
  <c r="H205" i="35"/>
  <c r="I205" i="35"/>
  <c r="J205" i="35"/>
  <c r="K205" i="35"/>
  <c r="L205" i="35"/>
  <c r="M205" i="35"/>
  <c r="X205" i="35" s="1"/>
  <c r="N205" i="35"/>
  <c r="Y205" i="35" s="1"/>
  <c r="O205" i="35"/>
  <c r="Z205" i="35" s="1"/>
  <c r="P205" i="35"/>
  <c r="Q205" i="35"/>
  <c r="B206" i="35"/>
  <c r="C206" i="35"/>
  <c r="D206" i="35"/>
  <c r="E206" i="35"/>
  <c r="F206" i="35"/>
  <c r="G206" i="35"/>
  <c r="H206" i="35"/>
  <c r="I206" i="35"/>
  <c r="J206" i="35"/>
  <c r="K206" i="35"/>
  <c r="L206" i="35"/>
  <c r="M206" i="35"/>
  <c r="X206" i="35" s="1"/>
  <c r="N206" i="35"/>
  <c r="Y206" i="35" s="1"/>
  <c r="O206" i="35"/>
  <c r="Z206" i="35" s="1"/>
  <c r="P206" i="35"/>
  <c r="AA206" i="35" s="1"/>
  <c r="Q206" i="35"/>
  <c r="B207" i="35"/>
  <c r="C207" i="35"/>
  <c r="D207" i="35"/>
  <c r="E207" i="35"/>
  <c r="F207" i="35"/>
  <c r="G207" i="35"/>
  <c r="H207" i="35"/>
  <c r="I207" i="35"/>
  <c r="J207" i="35"/>
  <c r="K207" i="35"/>
  <c r="L207" i="35"/>
  <c r="W207" i="35" s="1"/>
  <c r="M207" i="35"/>
  <c r="X207" i="35" s="1"/>
  <c r="N207" i="35"/>
  <c r="Y207" i="35" s="1"/>
  <c r="O207" i="35"/>
  <c r="Z207" i="35" s="1"/>
  <c r="AM207" i="35" s="1"/>
  <c r="P207" i="35"/>
  <c r="Q207" i="35"/>
  <c r="B208" i="35"/>
  <c r="C208" i="35"/>
  <c r="D208" i="35"/>
  <c r="E208" i="35"/>
  <c r="F208" i="35"/>
  <c r="G208" i="35"/>
  <c r="H208" i="35"/>
  <c r="I208" i="35"/>
  <c r="J208" i="35"/>
  <c r="K208" i="35"/>
  <c r="L208" i="35"/>
  <c r="M208" i="35"/>
  <c r="X208" i="35" s="1"/>
  <c r="N208" i="35"/>
  <c r="Y208" i="35" s="1"/>
  <c r="O208" i="35"/>
  <c r="Z208" i="35" s="1"/>
  <c r="P208" i="35"/>
  <c r="AA208" i="35" s="1"/>
  <c r="AF208" i="35" s="1"/>
  <c r="Q208" i="35"/>
  <c r="C6" i="35"/>
  <c r="D6" i="35"/>
  <c r="E6" i="35"/>
  <c r="F6" i="35"/>
  <c r="G6" i="35"/>
  <c r="H6" i="35"/>
  <c r="I6" i="35"/>
  <c r="J6" i="35"/>
  <c r="K6" i="35"/>
  <c r="L6" i="35"/>
  <c r="M6" i="35"/>
  <c r="X6" i="35" s="1"/>
  <c r="N6" i="35"/>
  <c r="Y6" i="35" s="1"/>
  <c r="O6" i="35"/>
  <c r="Z6" i="35" s="1"/>
  <c r="AM6" i="35" s="1"/>
  <c r="P6" i="35"/>
  <c r="Q6" i="35"/>
  <c r="AB99" i="35"/>
  <c r="B6" i="35"/>
  <c r="Y191" i="35"/>
  <c r="Y190" i="35"/>
  <c r="Y183" i="35"/>
  <c r="Y182" i="35"/>
  <c r="Y175" i="35"/>
  <c r="Y172" i="35"/>
  <c r="W166" i="35"/>
  <c r="Y165" i="35"/>
  <c r="W164" i="35"/>
  <c r="W162" i="35"/>
  <c r="Y160" i="35"/>
  <c r="W160" i="35"/>
  <c r="W158" i="35"/>
  <c r="W156" i="35"/>
  <c r="Y155" i="35"/>
  <c r="W155" i="35"/>
  <c r="W154" i="35"/>
  <c r="W152" i="35"/>
  <c r="W151" i="35"/>
  <c r="Y150" i="35"/>
  <c r="W150" i="35"/>
  <c r="W149" i="35"/>
  <c r="W148" i="35"/>
  <c r="W147" i="35"/>
  <c r="Y146" i="35"/>
  <c r="W145" i="35"/>
  <c r="W143" i="35"/>
  <c r="W142" i="35"/>
  <c r="Y141" i="35"/>
  <c r="W141" i="35"/>
  <c r="W140" i="35"/>
  <c r="W139" i="35"/>
  <c r="W138" i="35"/>
  <c r="Y137" i="35"/>
  <c r="W137" i="35"/>
  <c r="W136" i="35"/>
  <c r="X135" i="35"/>
  <c r="W135" i="35"/>
  <c r="W134" i="35"/>
  <c r="Y133" i="35"/>
  <c r="W133" i="35"/>
  <c r="W132" i="35"/>
  <c r="W131" i="35"/>
  <c r="W130" i="35"/>
  <c r="Y130" i="35"/>
  <c r="Y129" i="35"/>
  <c r="W129" i="35"/>
  <c r="W128" i="35"/>
  <c r="W126" i="35"/>
  <c r="Y125" i="35"/>
  <c r="W125" i="35"/>
  <c r="W124" i="35"/>
  <c r="W123" i="35"/>
  <c r="W122" i="35"/>
  <c r="Y121" i="35"/>
  <c r="W121" i="35"/>
  <c r="W120" i="35"/>
  <c r="W119" i="35"/>
  <c r="W118" i="35"/>
  <c r="Y117" i="35"/>
  <c r="W117" i="35"/>
  <c r="W116" i="35"/>
  <c r="X116" i="35"/>
  <c r="W115" i="35"/>
  <c r="W114" i="35"/>
  <c r="Y113" i="35"/>
  <c r="W113" i="35"/>
  <c r="X112" i="35"/>
  <c r="W112" i="35"/>
  <c r="W111" i="35"/>
  <c r="Y110" i="35"/>
  <c r="W110" i="35"/>
  <c r="W109" i="35"/>
  <c r="W108" i="35"/>
  <c r="W107" i="35"/>
  <c r="Y106" i="35"/>
  <c r="W106" i="35"/>
  <c r="W105" i="35"/>
  <c r="W104" i="35"/>
  <c r="W103" i="35"/>
  <c r="Y102" i="35"/>
  <c r="W102" i="35"/>
  <c r="W101" i="35"/>
  <c r="W100" i="35"/>
  <c r="W99" i="35"/>
  <c r="Y98" i="35"/>
  <c r="W98" i="35"/>
  <c r="W97" i="35"/>
  <c r="W96" i="35"/>
  <c r="W95" i="35"/>
  <c r="W94" i="35"/>
  <c r="Y93" i="35"/>
  <c r="W93" i="35"/>
  <c r="X92" i="35"/>
  <c r="W92" i="35"/>
  <c r="W91" i="35"/>
  <c r="W90" i="35"/>
  <c r="W89" i="35"/>
  <c r="Y89" i="35"/>
  <c r="W88" i="35"/>
  <c r="W87" i="35"/>
  <c r="W86" i="35"/>
  <c r="W85" i="35"/>
  <c r="Y85" i="35"/>
  <c r="X84" i="35"/>
  <c r="W84" i="35"/>
  <c r="W83" i="35"/>
  <c r="W82" i="35"/>
  <c r="W81" i="35"/>
  <c r="W79" i="35"/>
  <c r="W78" i="35"/>
  <c r="W77" i="35"/>
  <c r="W76" i="35"/>
  <c r="W75" i="35"/>
  <c r="W74" i="35"/>
  <c r="W73" i="35"/>
  <c r="W72" i="35"/>
  <c r="W71" i="35"/>
  <c r="W70" i="35"/>
  <c r="W69" i="35"/>
  <c r="W67" i="35"/>
  <c r="W66" i="35"/>
  <c r="W65" i="35"/>
  <c r="W64" i="35"/>
  <c r="Y64" i="35"/>
  <c r="W63" i="35"/>
  <c r="X62" i="35"/>
  <c r="W62" i="35"/>
  <c r="W60" i="35"/>
  <c r="Y60" i="35"/>
  <c r="Y58" i="35"/>
  <c r="W58" i="35"/>
  <c r="X57" i="35"/>
  <c r="W57" i="35"/>
  <c r="W56" i="35"/>
  <c r="Y55" i="35"/>
  <c r="W55" i="35"/>
  <c r="W54" i="35"/>
  <c r="AM53" i="35"/>
  <c r="AL53" i="35"/>
  <c r="AD53" i="35"/>
  <c r="X52" i="35"/>
  <c r="W52" i="35"/>
  <c r="Y52" i="35"/>
  <c r="W51" i="35"/>
  <c r="W50" i="35"/>
  <c r="W49" i="35"/>
  <c r="Y48" i="35"/>
  <c r="W48" i="35"/>
  <c r="W47" i="35"/>
  <c r="X47" i="35"/>
  <c r="W46" i="35"/>
  <c r="W45" i="35"/>
  <c r="W44" i="35"/>
  <c r="W43" i="35"/>
  <c r="W42" i="35"/>
  <c r="W41" i="35"/>
  <c r="W40" i="35"/>
  <c r="W39" i="35"/>
  <c r="W38" i="35"/>
  <c r="W37" i="35"/>
  <c r="W36" i="35"/>
  <c r="W35" i="35"/>
  <c r="W34" i="35"/>
  <c r="W33" i="35"/>
  <c r="W32" i="35"/>
  <c r="W31" i="35"/>
  <c r="W30" i="35"/>
  <c r="W29" i="35"/>
  <c r="W28" i="35"/>
  <c r="W27" i="35"/>
  <c r="W26" i="35"/>
  <c r="W25" i="35"/>
  <c r="W24" i="35"/>
  <c r="W23" i="35"/>
  <c r="Y22" i="35"/>
  <c r="W22" i="35"/>
  <c r="W21" i="35"/>
  <c r="Y21" i="35"/>
  <c r="W20" i="35"/>
  <c r="W19" i="35"/>
  <c r="W18" i="35"/>
  <c r="W17" i="35"/>
  <c r="W16" i="35"/>
  <c r="W15" i="35"/>
  <c r="W14" i="35"/>
  <c r="W13" i="35"/>
  <c r="W11" i="35"/>
  <c r="W10" i="35"/>
  <c r="W9" i="35"/>
  <c r="W8" i="35"/>
  <c r="W7" i="35"/>
  <c r="S53" i="35" l="1"/>
  <c r="AG33" i="35"/>
  <c r="AG141" i="35"/>
  <c r="AF181" i="35"/>
  <c r="AJ181" i="35"/>
  <c r="AG76" i="35"/>
  <c r="AH76" i="35" s="1"/>
  <c r="AG113" i="35"/>
  <c r="AH113" i="35" s="1"/>
  <c r="AG154" i="35"/>
  <c r="AI154" i="35" s="1"/>
  <c r="AF203" i="35"/>
  <c r="AJ203" i="35"/>
  <c r="AF206" i="35"/>
  <c r="AJ206" i="35"/>
  <c r="AG99" i="35"/>
  <c r="AI99" i="35" s="1"/>
  <c r="AG204" i="35"/>
  <c r="S184" i="35"/>
  <c r="AF204" i="35"/>
  <c r="AH204" i="9"/>
  <c r="E201" i="34"/>
  <c r="AF187" i="35"/>
  <c r="AF154" i="35"/>
  <c r="AI141" i="35"/>
  <c r="AF141" i="35"/>
  <c r="AF127" i="35"/>
  <c r="AF113" i="35"/>
  <c r="AF99" i="35"/>
  <c r="AF76" i="35"/>
  <c r="AF68" i="35"/>
  <c r="AF59" i="35"/>
  <c r="AF33" i="35"/>
  <c r="AH113" i="9"/>
  <c r="AH99" i="9"/>
  <c r="AB184" i="35"/>
  <c r="AK184" i="35" s="1"/>
  <c r="AN20" i="35"/>
  <c r="AH33" i="9"/>
  <c r="AN19" i="35"/>
  <c r="AN18" i="35"/>
  <c r="AN17" i="35"/>
  <c r="AN16" i="35"/>
  <c r="AN15" i="35"/>
  <c r="AN14" i="35"/>
  <c r="W167" i="35"/>
  <c r="AN167" i="35"/>
  <c r="AN166" i="35"/>
  <c r="W165" i="35"/>
  <c r="AN165" i="35"/>
  <c r="AN164" i="35"/>
  <c r="W163" i="35"/>
  <c r="AN163" i="35"/>
  <c r="AN162" i="35"/>
  <c r="W161" i="35"/>
  <c r="AN161" i="35"/>
  <c r="AN160" i="35"/>
  <c r="W159" i="35"/>
  <c r="AN159" i="35"/>
  <c r="AN158" i="35"/>
  <c r="W157" i="35"/>
  <c r="AN157" i="35"/>
  <c r="AN156" i="35"/>
  <c r="AN155" i="35"/>
  <c r="AN154" i="35"/>
  <c r="W153" i="35"/>
  <c r="AN153" i="35"/>
  <c r="AN152" i="35"/>
  <c r="AN151" i="35"/>
  <c r="AN150" i="35"/>
  <c r="AN149" i="35"/>
  <c r="AN148" i="35"/>
  <c r="AN147" i="35"/>
  <c r="W146" i="35"/>
  <c r="AN146" i="35"/>
  <c r="AN145" i="35"/>
  <c r="W144" i="35"/>
  <c r="AN144" i="35"/>
  <c r="AN143" i="35"/>
  <c r="AN142" i="35"/>
  <c r="AN141" i="35"/>
  <c r="AN140" i="35"/>
  <c r="AN139" i="35"/>
  <c r="AN138" i="35"/>
  <c r="AN137" i="35"/>
  <c r="AN136" i="35"/>
  <c r="AN135" i="35"/>
  <c r="AN133" i="35"/>
  <c r="AN132" i="35"/>
  <c r="AN131" i="35"/>
  <c r="AN130" i="35"/>
  <c r="AN129" i="35"/>
  <c r="AN128" i="35"/>
  <c r="W127" i="35"/>
  <c r="AN127" i="35"/>
  <c r="AN126" i="35"/>
  <c r="AN125" i="35"/>
  <c r="AN124" i="35"/>
  <c r="AN122" i="35"/>
  <c r="AN121" i="35"/>
  <c r="AN120" i="35"/>
  <c r="AN119" i="35"/>
  <c r="AN118" i="35"/>
  <c r="AN117" i="35"/>
  <c r="AN116" i="35"/>
  <c r="AN115" i="35"/>
  <c r="AN114" i="35"/>
  <c r="AN113" i="35"/>
  <c r="AN112" i="35"/>
  <c r="AN111" i="35"/>
  <c r="AN110" i="35"/>
  <c r="AN109" i="35"/>
  <c r="W208" i="35"/>
  <c r="AN208" i="35"/>
  <c r="AN196" i="35"/>
  <c r="W195" i="35"/>
  <c r="AN195" i="35"/>
  <c r="W191" i="35"/>
  <c r="AN191" i="35"/>
  <c r="W187" i="35"/>
  <c r="AN187" i="35"/>
  <c r="W183" i="35"/>
  <c r="AN183" i="35"/>
  <c r="W179" i="35"/>
  <c r="AN179" i="35"/>
  <c r="W175" i="35"/>
  <c r="AN175" i="35"/>
  <c r="W172" i="35"/>
  <c r="AN172" i="35"/>
  <c r="AH141" i="9"/>
  <c r="AH154" i="9"/>
  <c r="AN6" i="35"/>
  <c r="W202" i="35"/>
  <c r="AN202" i="35"/>
  <c r="W206" i="35"/>
  <c r="AN206" i="35"/>
  <c r="AN203" i="35"/>
  <c r="AN199" i="35"/>
  <c r="W198" i="35"/>
  <c r="AN198" i="35"/>
  <c r="W193" i="35"/>
  <c r="AN193" i="35"/>
  <c r="AN188" i="35"/>
  <c r="AN184" i="35"/>
  <c r="AN176" i="35"/>
  <c r="W173" i="35"/>
  <c r="AN173" i="35"/>
  <c r="W184" i="35"/>
  <c r="W196" i="35"/>
  <c r="AN207" i="35"/>
  <c r="W205" i="35"/>
  <c r="AN205" i="35"/>
  <c r="AN201" i="35"/>
  <c r="W200" i="35"/>
  <c r="AN200" i="35"/>
  <c r="AN194" i="35"/>
  <c r="W190" i="35"/>
  <c r="AN190" i="35"/>
  <c r="W189" i="35"/>
  <c r="AN189" i="35"/>
  <c r="W186" i="35"/>
  <c r="AN186" i="35"/>
  <c r="W185" i="35"/>
  <c r="AN185" i="35"/>
  <c r="AN182" i="35"/>
  <c r="AN180" i="35"/>
  <c r="AN177" i="35"/>
  <c r="W174" i="35"/>
  <c r="AN174" i="35"/>
  <c r="W171" i="35"/>
  <c r="AN171" i="35"/>
  <c r="AN170" i="35"/>
  <c r="AN168" i="35"/>
  <c r="W203" i="35"/>
  <c r="W168" i="35"/>
  <c r="W176" i="35"/>
  <c r="W180" i="35"/>
  <c r="W199" i="35"/>
  <c r="W6" i="35"/>
  <c r="AH76" i="9"/>
  <c r="AN108" i="35"/>
  <c r="AN107" i="35"/>
  <c r="AN106" i="35"/>
  <c r="AN105" i="35"/>
  <c r="AN104" i="35"/>
  <c r="AN103" i="35"/>
  <c r="AN102" i="35"/>
  <c r="AN101" i="35"/>
  <c r="AN100" i="35"/>
  <c r="AN99" i="35"/>
  <c r="AN98" i="35"/>
  <c r="AN97" i="35"/>
  <c r="AN96" i="35"/>
  <c r="AN95" i="35"/>
  <c r="AN94" i="35"/>
  <c r="AN93" i="35"/>
  <c r="AN92" i="35"/>
  <c r="AN91" i="35"/>
  <c r="AN90" i="35"/>
  <c r="AN89" i="35"/>
  <c r="AN88" i="35"/>
  <c r="AN87" i="35"/>
  <c r="AN86" i="35"/>
  <c r="AN85" i="35"/>
  <c r="AN84" i="35"/>
  <c r="AN83" i="35"/>
  <c r="AN82" i="35"/>
  <c r="AN81" i="35"/>
  <c r="W80" i="35"/>
  <c r="AN80" i="35"/>
  <c r="AN79" i="35"/>
  <c r="AN78" i="35"/>
  <c r="AN77" i="35"/>
  <c r="AN76" i="35"/>
  <c r="AN75" i="35"/>
  <c r="AN74" i="35"/>
  <c r="AN73" i="35"/>
  <c r="AN72" i="35"/>
  <c r="AN71" i="35"/>
  <c r="AN70" i="35"/>
  <c r="AN68" i="35"/>
  <c r="AN67" i="35"/>
  <c r="AN66" i="35"/>
  <c r="AN65" i="35"/>
  <c r="AN64" i="35"/>
  <c r="AN63" i="35"/>
  <c r="AN62" i="35"/>
  <c r="W61" i="35"/>
  <c r="AN61" i="35"/>
  <c r="AN60" i="35"/>
  <c r="W59" i="35"/>
  <c r="AN59" i="35"/>
  <c r="AN58" i="35"/>
  <c r="AN57" i="35"/>
  <c r="AN56" i="35"/>
  <c r="AN55" i="35"/>
  <c r="AN54" i="35"/>
  <c r="AN53" i="35"/>
  <c r="AN52" i="35"/>
  <c r="AN51" i="35"/>
  <c r="AN50" i="35"/>
  <c r="AN49" i="35"/>
  <c r="AN48" i="35"/>
  <c r="AN47" i="35"/>
  <c r="AN46" i="35"/>
  <c r="AN45" i="35"/>
  <c r="AN44" i="35"/>
  <c r="AN43" i="35"/>
  <c r="AN42" i="35"/>
  <c r="AN41" i="35"/>
  <c r="AN40" i="35"/>
  <c r="AN39" i="35"/>
  <c r="AN38" i="35"/>
  <c r="AN37" i="35"/>
  <c r="AN36" i="35"/>
  <c r="AN35" i="35"/>
  <c r="AN34" i="35"/>
  <c r="AN33" i="35"/>
  <c r="AN32" i="35"/>
  <c r="AN31" i="35"/>
  <c r="AN30" i="35"/>
  <c r="AN29" i="35"/>
  <c r="AN28" i="35"/>
  <c r="AN27" i="35"/>
  <c r="AN26" i="35"/>
  <c r="AN25" i="35"/>
  <c r="AN24" i="35"/>
  <c r="AN23" i="35"/>
  <c r="AN22" i="35"/>
  <c r="AN21" i="35"/>
  <c r="AI33" i="35"/>
  <c r="AH33" i="35"/>
  <c r="AN13" i="35"/>
  <c r="W12" i="35"/>
  <c r="AN12" i="35"/>
  <c r="AN11" i="35"/>
  <c r="AN10" i="35"/>
  <c r="AN9" i="35"/>
  <c r="AN8" i="35"/>
  <c r="AN7" i="35"/>
  <c r="X178" i="35"/>
  <c r="AN178" i="35"/>
  <c r="Z50" i="34"/>
  <c r="AL50" i="34" s="1"/>
  <c r="AM50" i="34" s="1"/>
  <c r="AN50" i="34" s="1"/>
  <c r="U49" i="36"/>
  <c r="P96" i="34"/>
  <c r="AK99" i="35"/>
  <c r="T33" i="35"/>
  <c r="U33" i="35"/>
  <c r="T154" i="35"/>
  <c r="U154" i="35"/>
  <c r="T127" i="35"/>
  <c r="U127" i="35"/>
  <c r="T113" i="35"/>
  <c r="U113" i="35"/>
  <c r="T99" i="35"/>
  <c r="U99" i="35"/>
  <c r="T68" i="35"/>
  <c r="U68" i="35"/>
  <c r="T141" i="35"/>
  <c r="U141" i="35"/>
  <c r="AA169" i="35"/>
  <c r="AA75" i="35"/>
  <c r="AJ75" i="35" s="1"/>
  <c r="AA69" i="35"/>
  <c r="AA49" i="35"/>
  <c r="AJ49" i="35" s="1"/>
  <c r="AA171" i="35"/>
  <c r="AJ171" i="35" s="1"/>
  <c r="AA134" i="35"/>
  <c r="AA74" i="35"/>
  <c r="AJ74" i="35" s="1"/>
  <c r="AA146" i="35"/>
  <c r="AJ146" i="35" s="1"/>
  <c r="AA136" i="35"/>
  <c r="AJ136" i="35" s="1"/>
  <c r="AA118" i="35"/>
  <c r="AJ118" i="35" s="1"/>
  <c r="AA41" i="35"/>
  <c r="AJ41" i="35" s="1"/>
  <c r="AA22" i="35"/>
  <c r="AG22" i="35" s="1"/>
  <c r="AA158" i="35"/>
  <c r="AJ158" i="35" s="1"/>
  <c r="AA160" i="35"/>
  <c r="AG160" i="35" s="1"/>
  <c r="AA157" i="35"/>
  <c r="AA198" i="35"/>
  <c r="AJ198" i="35" s="1"/>
  <c r="AA92" i="35"/>
  <c r="AJ92" i="35" s="1"/>
  <c r="AA24" i="35"/>
  <c r="AJ24" i="35" s="1"/>
  <c r="AA73" i="35"/>
  <c r="AJ73" i="35" s="1"/>
  <c r="AA180" i="35"/>
  <c r="AA6" i="35"/>
  <c r="AJ6" i="35" s="1"/>
  <c r="AA172" i="35"/>
  <c r="AJ172" i="35" s="1"/>
  <c r="AA150" i="35"/>
  <c r="AJ150" i="35" s="1"/>
  <c r="AA103" i="35"/>
  <c r="AJ103" i="35" s="1"/>
  <c r="AA84" i="35"/>
  <c r="AJ84" i="35" s="1"/>
  <c r="AA16" i="35"/>
  <c r="AJ16" i="35" s="1"/>
  <c r="AA166" i="35"/>
  <c r="AA162" i="35"/>
  <c r="AG162" i="35" s="1"/>
  <c r="AA145" i="35"/>
  <c r="AJ145" i="35" s="1"/>
  <c r="AA140" i="35"/>
  <c r="AJ140" i="35" s="1"/>
  <c r="AA131" i="35"/>
  <c r="AJ131" i="35" s="1"/>
  <c r="AA126" i="35"/>
  <c r="AJ126" i="35" s="1"/>
  <c r="AA122" i="35"/>
  <c r="AJ122" i="35" s="1"/>
  <c r="AA117" i="35"/>
  <c r="AJ117" i="35" s="1"/>
  <c r="AA107" i="35"/>
  <c r="AJ107" i="35" s="1"/>
  <c r="AA91" i="35"/>
  <c r="AG91" i="35" s="1"/>
  <c r="AA83" i="35"/>
  <c r="AJ83" i="35" s="1"/>
  <c r="AA67" i="35"/>
  <c r="AJ67" i="35" s="1"/>
  <c r="AA58" i="35"/>
  <c r="AJ58" i="35" s="1"/>
  <c r="AA48" i="35"/>
  <c r="AJ48" i="35" s="1"/>
  <c r="AA40" i="35"/>
  <c r="AJ40" i="35" s="1"/>
  <c r="AA32" i="35"/>
  <c r="AJ32" i="35" s="1"/>
  <c r="AA23" i="35"/>
  <c r="AJ23" i="35" s="1"/>
  <c r="AA15" i="35"/>
  <c r="AJ15" i="35" s="1"/>
  <c r="E73" i="34"/>
  <c r="L73" i="34" s="1"/>
  <c r="E96" i="34"/>
  <c r="L96" i="34" s="1"/>
  <c r="AA189" i="35"/>
  <c r="AJ189" i="35" s="1"/>
  <c r="AA184" i="35"/>
  <c r="AJ184" i="35" s="1"/>
  <c r="AA153" i="35"/>
  <c r="AJ153" i="35" s="1"/>
  <c r="AA149" i="35"/>
  <c r="AJ149" i="35" s="1"/>
  <c r="AA139" i="35"/>
  <c r="AJ139" i="35" s="1"/>
  <c r="AA135" i="35"/>
  <c r="AJ135" i="35" s="1"/>
  <c r="AA130" i="35"/>
  <c r="AJ130" i="35" s="1"/>
  <c r="AA112" i="35"/>
  <c r="AJ112" i="35" s="1"/>
  <c r="AA102" i="35"/>
  <c r="AJ102" i="35" s="1"/>
  <c r="AA98" i="35"/>
  <c r="AG98" i="35" s="1"/>
  <c r="AA90" i="35"/>
  <c r="AJ90" i="35" s="1"/>
  <c r="AA82" i="35"/>
  <c r="AJ82" i="35" s="1"/>
  <c r="AA66" i="35"/>
  <c r="AA57" i="35"/>
  <c r="AG57" i="35" s="1"/>
  <c r="AA47" i="35"/>
  <c r="AJ47" i="35" s="1"/>
  <c r="AA39" i="35"/>
  <c r="AJ39" i="35" s="1"/>
  <c r="AA31" i="35"/>
  <c r="AJ31" i="35" s="1"/>
  <c r="AA14" i="35"/>
  <c r="AJ14" i="35" s="1"/>
  <c r="AA165" i="35"/>
  <c r="AJ165" i="35" s="1"/>
  <c r="AA161" i="35"/>
  <c r="AJ161" i="35" s="1"/>
  <c r="AA144" i="35"/>
  <c r="AJ144" i="35" s="1"/>
  <c r="AA125" i="35"/>
  <c r="AG125" i="35" s="1"/>
  <c r="AA121" i="35"/>
  <c r="AJ121" i="35" s="1"/>
  <c r="AA116" i="35"/>
  <c r="AJ116" i="35" s="1"/>
  <c r="AA111" i="35"/>
  <c r="AJ111" i="35" s="1"/>
  <c r="AA106" i="35"/>
  <c r="AG106" i="35" s="1"/>
  <c r="AA101" i="35"/>
  <c r="AJ101" i="35" s="1"/>
  <c r="AA97" i="35"/>
  <c r="AJ97" i="35" s="1"/>
  <c r="AA89" i="35"/>
  <c r="AG89" i="35" s="1"/>
  <c r="AA81" i="35"/>
  <c r="AG81" i="35" s="1"/>
  <c r="AA65" i="35"/>
  <c r="AJ65" i="35" s="1"/>
  <c r="AA56" i="35"/>
  <c r="AJ56" i="35" s="1"/>
  <c r="AA46" i="35"/>
  <c r="AJ46" i="35" s="1"/>
  <c r="AA38" i="35"/>
  <c r="AA30" i="35"/>
  <c r="AG30" i="35" s="1"/>
  <c r="AA21" i="35"/>
  <c r="AJ21" i="35" s="1"/>
  <c r="AA13" i="35"/>
  <c r="AJ13" i="35" s="1"/>
  <c r="AA177" i="35"/>
  <c r="AG177" i="35" s="1"/>
  <c r="AA156" i="35"/>
  <c r="AJ156" i="35" s="1"/>
  <c r="AA152" i="35"/>
  <c r="AJ152" i="35" s="1"/>
  <c r="AA148" i="35"/>
  <c r="AJ148" i="35" s="1"/>
  <c r="AA138" i="35"/>
  <c r="AJ138" i="35" s="1"/>
  <c r="AA129" i="35"/>
  <c r="AJ129" i="35" s="1"/>
  <c r="AA115" i="35"/>
  <c r="AG115" i="35" s="1"/>
  <c r="AA105" i="35"/>
  <c r="AJ105" i="35" s="1"/>
  <c r="AA96" i="35"/>
  <c r="AG96" i="35" s="1"/>
  <c r="AA88" i="35"/>
  <c r="AJ88" i="35" s="1"/>
  <c r="AA80" i="35"/>
  <c r="AJ80" i="35" s="1"/>
  <c r="AA72" i="35"/>
  <c r="AJ72" i="35" s="1"/>
  <c r="AA64" i="35"/>
  <c r="AJ64" i="35" s="1"/>
  <c r="AA55" i="35"/>
  <c r="AG55" i="35" s="1"/>
  <c r="AA45" i="35"/>
  <c r="AA37" i="35"/>
  <c r="AJ37" i="35" s="1"/>
  <c r="AA29" i="35"/>
  <c r="AJ29" i="35" s="1"/>
  <c r="AA20" i="35"/>
  <c r="AJ20" i="35" s="1"/>
  <c r="AA10" i="35"/>
  <c r="AJ10" i="35" s="1"/>
  <c r="AA193" i="35"/>
  <c r="AJ193" i="35" s="1"/>
  <c r="AA168" i="35"/>
  <c r="AJ168" i="35" s="1"/>
  <c r="AA164" i="35"/>
  <c r="AJ164" i="35" s="1"/>
  <c r="AA143" i="35"/>
  <c r="AG143" i="35" s="1"/>
  <c r="AA133" i="35"/>
  <c r="AJ133" i="35" s="1"/>
  <c r="AA124" i="35"/>
  <c r="AJ124" i="35" s="1"/>
  <c r="AA120" i="35"/>
  <c r="AJ120" i="35" s="1"/>
  <c r="AA110" i="35"/>
  <c r="AJ110" i="35" s="1"/>
  <c r="AA100" i="35"/>
  <c r="AJ100" i="35" s="1"/>
  <c r="AA95" i="35"/>
  <c r="AJ95" i="35" s="1"/>
  <c r="AA87" i="35"/>
  <c r="AJ87" i="35" s="1"/>
  <c r="AA79" i="35"/>
  <c r="AJ79" i="35" s="1"/>
  <c r="AA71" i="35"/>
  <c r="AJ71" i="35" s="1"/>
  <c r="AA63" i="35"/>
  <c r="AJ63" i="35" s="1"/>
  <c r="AA54" i="35"/>
  <c r="AG54" i="35" s="1"/>
  <c r="AA44" i="35"/>
  <c r="AJ44" i="35" s="1"/>
  <c r="AA36" i="35"/>
  <c r="AJ36" i="35" s="1"/>
  <c r="AA28" i="35"/>
  <c r="AJ28" i="35" s="1"/>
  <c r="AA19" i="35"/>
  <c r="AJ19" i="35" s="1"/>
  <c r="AA9" i="35"/>
  <c r="AJ9" i="35" s="1"/>
  <c r="E38" i="34"/>
  <c r="L38" i="34" s="1"/>
  <c r="AA176" i="35"/>
  <c r="AJ176" i="35" s="1"/>
  <c r="AA159" i="35"/>
  <c r="AJ159" i="35" s="1"/>
  <c r="AA155" i="35"/>
  <c r="AJ155" i="35" s="1"/>
  <c r="AA151" i="35"/>
  <c r="AJ151" i="35" s="1"/>
  <c r="AA147" i="35"/>
  <c r="AJ147" i="35" s="1"/>
  <c r="AA137" i="35"/>
  <c r="AJ137" i="35" s="1"/>
  <c r="AA128" i="35"/>
  <c r="AJ128" i="35" s="1"/>
  <c r="AA114" i="35"/>
  <c r="AJ114" i="35" s="1"/>
  <c r="AA109" i="35"/>
  <c r="AJ109" i="35" s="1"/>
  <c r="AA104" i="35"/>
  <c r="AJ104" i="35" s="1"/>
  <c r="AA94" i="35"/>
  <c r="AG94" i="35" s="1"/>
  <c r="AA86" i="35"/>
  <c r="AJ86" i="35" s="1"/>
  <c r="AA78" i="35"/>
  <c r="AJ78" i="35" s="1"/>
  <c r="AA70" i="35"/>
  <c r="AJ70" i="35" s="1"/>
  <c r="AA62" i="35"/>
  <c r="AJ62" i="35" s="1"/>
  <c r="AA52" i="35"/>
  <c r="AJ52" i="35" s="1"/>
  <c r="AA43" i="35"/>
  <c r="AJ43" i="35" s="1"/>
  <c r="AA35" i="35"/>
  <c r="AG35" i="35" s="1"/>
  <c r="AA27" i="35"/>
  <c r="AJ27" i="35" s="1"/>
  <c r="AA18" i="35"/>
  <c r="AJ18" i="35" s="1"/>
  <c r="AA8" i="35"/>
  <c r="AJ8" i="35" s="1"/>
  <c r="E30" i="34"/>
  <c r="AA205" i="35"/>
  <c r="AJ205" i="35" s="1"/>
  <c r="AA185" i="35"/>
  <c r="AJ185" i="35" s="1"/>
  <c r="AA167" i="35"/>
  <c r="AJ167" i="35" s="1"/>
  <c r="AA163" i="35"/>
  <c r="AA142" i="35"/>
  <c r="AJ142" i="35" s="1"/>
  <c r="AA132" i="35"/>
  <c r="AJ132" i="35" s="1"/>
  <c r="AA123" i="35"/>
  <c r="AA119" i="35"/>
  <c r="AJ119" i="35" s="1"/>
  <c r="AA108" i="35"/>
  <c r="AJ108" i="35" s="1"/>
  <c r="AA93" i="35"/>
  <c r="AJ93" i="35" s="1"/>
  <c r="AA85" i="35"/>
  <c r="AJ85" i="35" s="1"/>
  <c r="AA77" i="35"/>
  <c r="AJ77" i="35" s="1"/>
  <c r="AA60" i="35"/>
  <c r="AJ60" i="35" s="1"/>
  <c r="AA51" i="35"/>
  <c r="AJ51" i="35" s="1"/>
  <c r="AA42" i="35"/>
  <c r="AJ42" i="35" s="1"/>
  <c r="AA34" i="35"/>
  <c r="AJ34" i="35" s="1"/>
  <c r="AA26" i="35"/>
  <c r="AJ26" i="35" s="1"/>
  <c r="AA17" i="35"/>
  <c r="AJ17" i="35" s="1"/>
  <c r="AA7" i="35"/>
  <c r="AJ7" i="35" s="1"/>
  <c r="E138" i="34"/>
  <c r="L138" i="34" s="1"/>
  <c r="AB6" i="35"/>
  <c r="S6" i="35"/>
  <c r="AA207" i="35"/>
  <c r="AA201" i="35"/>
  <c r="AJ201" i="35" s="1"/>
  <c r="AA200" i="35"/>
  <c r="AJ200" i="35" s="1"/>
  <c r="AA199" i="35"/>
  <c r="AA196" i="35"/>
  <c r="AJ196" i="35" s="1"/>
  <c r="E151" i="34"/>
  <c r="AA202" i="35"/>
  <c r="AJ202" i="35" s="1"/>
  <c r="AA192" i="35"/>
  <c r="AA188" i="35"/>
  <c r="AJ188" i="35" s="1"/>
  <c r="AB208" i="35"/>
  <c r="P205" i="34" s="1"/>
  <c r="S208" i="35"/>
  <c r="T208" i="35" s="1"/>
  <c r="U208" i="35" s="1"/>
  <c r="AB207" i="35"/>
  <c r="S207" i="35"/>
  <c r="AB206" i="35"/>
  <c r="S206" i="35"/>
  <c r="T206" i="35" s="1"/>
  <c r="U206" i="35" s="1"/>
  <c r="AB205" i="35"/>
  <c r="S205" i="35"/>
  <c r="AB204" i="35"/>
  <c r="S204" i="35"/>
  <c r="T204" i="35" s="1"/>
  <c r="U204" i="35" s="1"/>
  <c r="AB203" i="35"/>
  <c r="S203" i="35"/>
  <c r="T203" i="35" s="1"/>
  <c r="U203" i="35" s="1"/>
  <c r="AB202" i="35"/>
  <c r="S202" i="35"/>
  <c r="AB201" i="35"/>
  <c r="S201" i="35"/>
  <c r="AB200" i="35"/>
  <c r="S200" i="35"/>
  <c r="AB199" i="35"/>
  <c r="S199" i="35"/>
  <c r="AB198" i="35"/>
  <c r="S198" i="35"/>
  <c r="AB196" i="35"/>
  <c r="S196" i="35"/>
  <c r="AB195" i="35"/>
  <c r="S195" i="35"/>
  <c r="AB194" i="35"/>
  <c r="S194" i="35"/>
  <c r="AB193" i="35"/>
  <c r="S193" i="35"/>
  <c r="AB192" i="35"/>
  <c r="S192" i="35"/>
  <c r="AB191" i="35"/>
  <c r="S191" i="35"/>
  <c r="AB190" i="35"/>
  <c r="S190" i="35"/>
  <c r="AB189" i="35"/>
  <c r="S189" i="35"/>
  <c r="AB188" i="35"/>
  <c r="S188" i="35"/>
  <c r="AB187" i="35"/>
  <c r="S187" i="35"/>
  <c r="T187" i="35" s="1"/>
  <c r="U187" i="35" s="1"/>
  <c r="AB186" i="35"/>
  <c r="S186" i="35"/>
  <c r="AB185" i="35"/>
  <c r="S185" i="35"/>
  <c r="AB183" i="35"/>
  <c r="S183" i="35"/>
  <c r="AB182" i="35"/>
  <c r="S182" i="35"/>
  <c r="AB181" i="35"/>
  <c r="S181" i="35"/>
  <c r="T181" i="35" s="1"/>
  <c r="U181" i="35" s="1"/>
  <c r="AB180" i="35"/>
  <c r="S180" i="35"/>
  <c r="AB179" i="35"/>
  <c r="S179" i="35"/>
  <c r="AB178" i="35"/>
  <c r="S178" i="35"/>
  <c r="AB177" i="35"/>
  <c r="S177" i="35"/>
  <c r="AB176" i="35"/>
  <c r="S176" i="35"/>
  <c r="AB175" i="35"/>
  <c r="S175" i="35"/>
  <c r="AB174" i="35"/>
  <c r="S174" i="35"/>
  <c r="AB173" i="35"/>
  <c r="S173" i="35"/>
  <c r="AB172" i="35"/>
  <c r="S172" i="35"/>
  <c r="AB171" i="35"/>
  <c r="S171" i="35"/>
  <c r="AB170" i="35"/>
  <c r="S170" i="35"/>
  <c r="AB169" i="35"/>
  <c r="S169" i="35"/>
  <c r="AB168" i="35"/>
  <c r="S168" i="35"/>
  <c r="AB167" i="35"/>
  <c r="S167" i="35"/>
  <c r="AB166" i="35"/>
  <c r="S166" i="35"/>
  <c r="AB165" i="35"/>
  <c r="S165" i="35"/>
  <c r="AB164" i="35"/>
  <c r="S164" i="35"/>
  <c r="AB163" i="35"/>
  <c r="S163" i="35"/>
  <c r="AB162" i="35"/>
  <c r="S162" i="35"/>
  <c r="AB161" i="35"/>
  <c r="S161" i="35"/>
  <c r="AB160" i="35"/>
  <c r="S160" i="35"/>
  <c r="AB159" i="35"/>
  <c r="S159" i="35"/>
  <c r="AB158" i="35"/>
  <c r="S158" i="35"/>
  <c r="AB157" i="35"/>
  <c r="S157" i="35"/>
  <c r="AB156" i="35"/>
  <c r="S156" i="35"/>
  <c r="AB155" i="35"/>
  <c r="S155" i="35"/>
  <c r="AB154" i="35"/>
  <c r="S154" i="35"/>
  <c r="AB153" i="35"/>
  <c r="S153" i="35"/>
  <c r="AB152" i="35"/>
  <c r="S152" i="35"/>
  <c r="AB151" i="35"/>
  <c r="S151" i="35"/>
  <c r="AB150" i="35"/>
  <c r="S150" i="35"/>
  <c r="AB149" i="35"/>
  <c r="S149" i="35"/>
  <c r="AB148" i="35"/>
  <c r="S148" i="35"/>
  <c r="AB147" i="35"/>
  <c r="S147" i="35"/>
  <c r="AB146" i="35"/>
  <c r="S146" i="35"/>
  <c r="AB145" i="35"/>
  <c r="S145" i="35"/>
  <c r="AB144" i="35"/>
  <c r="S144" i="35"/>
  <c r="AB143" i="35"/>
  <c r="S143" i="35"/>
  <c r="AB142" i="35"/>
  <c r="S142" i="35"/>
  <c r="AB141" i="35"/>
  <c r="S141" i="35"/>
  <c r="AB140" i="35"/>
  <c r="S140" i="35"/>
  <c r="AB139" i="35"/>
  <c r="S139" i="35"/>
  <c r="AB138" i="35"/>
  <c r="S138" i="35"/>
  <c r="AB137" i="35"/>
  <c r="S137" i="35"/>
  <c r="AB136" i="35"/>
  <c r="S136" i="35"/>
  <c r="AB135" i="35"/>
  <c r="S135" i="35"/>
  <c r="AB134" i="35"/>
  <c r="S134" i="35"/>
  <c r="AB133" i="35"/>
  <c r="S133" i="35"/>
  <c r="AB132" i="35"/>
  <c r="S132" i="35"/>
  <c r="AB131" i="35"/>
  <c r="S131" i="35"/>
  <c r="AB130" i="35"/>
  <c r="S130" i="35"/>
  <c r="AB129" i="35"/>
  <c r="S129" i="35"/>
  <c r="AB128" i="35"/>
  <c r="S128" i="35"/>
  <c r="AB127" i="35"/>
  <c r="S127" i="35"/>
  <c r="AB126" i="35"/>
  <c r="S126" i="35"/>
  <c r="AB125" i="35"/>
  <c r="S125" i="35"/>
  <c r="AB124" i="35"/>
  <c r="S124" i="35"/>
  <c r="AB123" i="35"/>
  <c r="S123" i="35"/>
  <c r="AB122" i="35"/>
  <c r="S122" i="35"/>
  <c r="AB121" i="35"/>
  <c r="S121" i="35"/>
  <c r="AB120" i="35"/>
  <c r="S120" i="35"/>
  <c r="AB119" i="35"/>
  <c r="S119" i="35"/>
  <c r="AB118" i="35"/>
  <c r="S118" i="35"/>
  <c r="AB117" i="35"/>
  <c r="S117" i="35"/>
  <c r="AB116" i="35"/>
  <c r="S116" i="35"/>
  <c r="AB115" i="35"/>
  <c r="S115" i="35"/>
  <c r="AB114" i="35"/>
  <c r="S114" i="35"/>
  <c r="AB113" i="35"/>
  <c r="S113" i="35"/>
  <c r="AB112" i="35"/>
  <c r="S112" i="35"/>
  <c r="AB111" i="35"/>
  <c r="S111" i="35"/>
  <c r="AB110" i="35"/>
  <c r="S110" i="35"/>
  <c r="AB109" i="35"/>
  <c r="S109" i="35"/>
  <c r="AB108" i="35"/>
  <c r="S108" i="35"/>
  <c r="AB107" i="35"/>
  <c r="S107" i="35"/>
  <c r="AB106" i="35"/>
  <c r="S106" i="35"/>
  <c r="AB105" i="35"/>
  <c r="S105" i="35"/>
  <c r="AB104" i="35"/>
  <c r="S104" i="35"/>
  <c r="AB103" i="35"/>
  <c r="S103" i="35"/>
  <c r="AB102" i="35"/>
  <c r="S102" i="35"/>
  <c r="AB101" i="35"/>
  <c r="S101" i="35"/>
  <c r="AB100" i="35"/>
  <c r="S100" i="35"/>
  <c r="AB98" i="35"/>
  <c r="S98" i="35"/>
  <c r="AB97" i="35"/>
  <c r="S97" i="35"/>
  <c r="AB96" i="35"/>
  <c r="S96" i="35"/>
  <c r="AB95" i="35"/>
  <c r="S95" i="35"/>
  <c r="AB94" i="35"/>
  <c r="S94" i="35"/>
  <c r="AB93" i="35"/>
  <c r="S93" i="35"/>
  <c r="AB92" i="35"/>
  <c r="S92" i="35"/>
  <c r="AB91" i="35"/>
  <c r="S91" i="35"/>
  <c r="AB90" i="35"/>
  <c r="S90" i="35"/>
  <c r="AB89" i="35"/>
  <c r="S89" i="35"/>
  <c r="AB88" i="35"/>
  <c r="S88" i="35"/>
  <c r="AB87" i="35"/>
  <c r="S87" i="35"/>
  <c r="AB86" i="35"/>
  <c r="S86" i="35"/>
  <c r="AB85" i="35"/>
  <c r="S85" i="35"/>
  <c r="AB84" i="35"/>
  <c r="S84" i="35"/>
  <c r="AB83" i="35"/>
  <c r="S83" i="35"/>
  <c r="AB82" i="35"/>
  <c r="S82" i="35"/>
  <c r="AB81" i="35"/>
  <c r="S81" i="35"/>
  <c r="AB80" i="35"/>
  <c r="S80" i="35"/>
  <c r="AB79" i="35"/>
  <c r="S79" i="35"/>
  <c r="AB78" i="35"/>
  <c r="S78" i="35"/>
  <c r="AB77" i="35"/>
  <c r="S77" i="35"/>
  <c r="AB76" i="35"/>
  <c r="S76" i="35"/>
  <c r="T76" i="35" s="1"/>
  <c r="U76" i="35" s="1"/>
  <c r="AB75" i="35"/>
  <c r="S75" i="35"/>
  <c r="AB74" i="35"/>
  <c r="S74" i="35"/>
  <c r="AB73" i="35"/>
  <c r="S73" i="35"/>
  <c r="AB72" i="35"/>
  <c r="S72" i="35"/>
  <c r="AB71" i="35"/>
  <c r="S71" i="35"/>
  <c r="AB70" i="35"/>
  <c r="S70" i="35"/>
  <c r="AB69" i="35"/>
  <c r="S69" i="35"/>
  <c r="AB68" i="35"/>
  <c r="S68" i="35"/>
  <c r="AB67" i="35"/>
  <c r="S67" i="35"/>
  <c r="AB66" i="35"/>
  <c r="S66" i="35"/>
  <c r="AB65" i="35"/>
  <c r="S65" i="35"/>
  <c r="AB64" i="35"/>
  <c r="S64" i="35"/>
  <c r="AB63" i="35"/>
  <c r="S63" i="35"/>
  <c r="AB62" i="35"/>
  <c r="S62" i="35"/>
  <c r="AB61" i="35"/>
  <c r="S61" i="35"/>
  <c r="AB60" i="35"/>
  <c r="S60" i="35"/>
  <c r="AB59" i="35"/>
  <c r="S59" i="35"/>
  <c r="T59" i="35" s="1"/>
  <c r="U59" i="35" s="1"/>
  <c r="AB58" i="35"/>
  <c r="S58" i="35"/>
  <c r="AB57" i="35"/>
  <c r="S57" i="35"/>
  <c r="AB56" i="35"/>
  <c r="S56" i="35"/>
  <c r="AB55" i="35"/>
  <c r="S55" i="35"/>
  <c r="AB54" i="35"/>
  <c r="S54" i="35"/>
  <c r="AB52" i="35"/>
  <c r="S52" i="35"/>
  <c r="AB51" i="35"/>
  <c r="S51" i="35"/>
  <c r="AB50" i="35"/>
  <c r="S50" i="35"/>
  <c r="AB49" i="35"/>
  <c r="S49" i="35"/>
  <c r="AB48" i="35"/>
  <c r="S48" i="35"/>
  <c r="AB47" i="35"/>
  <c r="S47" i="35"/>
  <c r="AB46" i="35"/>
  <c r="S46" i="35"/>
  <c r="AB45" i="35"/>
  <c r="S45" i="35"/>
  <c r="AB44" i="35"/>
  <c r="S44" i="35"/>
  <c r="AB43" i="35"/>
  <c r="S43" i="35"/>
  <c r="AB42" i="35"/>
  <c r="S42" i="35"/>
  <c r="AB41" i="35"/>
  <c r="S41" i="35"/>
  <c r="AB40" i="35"/>
  <c r="S40" i="35"/>
  <c r="AB39" i="35"/>
  <c r="S39" i="35"/>
  <c r="AB38" i="35"/>
  <c r="S38" i="35"/>
  <c r="AB37" i="35"/>
  <c r="S37" i="35"/>
  <c r="AB36" i="35"/>
  <c r="S36" i="35"/>
  <c r="AB35" i="35"/>
  <c r="S35" i="35"/>
  <c r="AB34" i="35"/>
  <c r="S34" i="35"/>
  <c r="AB33" i="35"/>
  <c r="S33" i="35"/>
  <c r="AB32" i="35"/>
  <c r="S32" i="35"/>
  <c r="AB31" i="35"/>
  <c r="S31" i="35"/>
  <c r="AB30" i="35"/>
  <c r="S30" i="35"/>
  <c r="AB29" i="35"/>
  <c r="S29" i="35"/>
  <c r="AB28" i="35"/>
  <c r="S28" i="35"/>
  <c r="AB27" i="35"/>
  <c r="S27" i="35"/>
  <c r="AB26" i="35"/>
  <c r="S26" i="35"/>
  <c r="AB25" i="35"/>
  <c r="S25" i="35"/>
  <c r="AB24" i="35"/>
  <c r="S24" i="35"/>
  <c r="AB23" i="35"/>
  <c r="S23" i="35"/>
  <c r="AB22" i="35"/>
  <c r="S22" i="35"/>
  <c r="AB21" i="35"/>
  <c r="S21" i="35"/>
  <c r="AB20" i="35"/>
  <c r="S20" i="35"/>
  <c r="AB19" i="35"/>
  <c r="S19" i="35"/>
  <c r="AB18" i="35"/>
  <c r="S18" i="35"/>
  <c r="AB17" i="35"/>
  <c r="S17" i="35"/>
  <c r="AB16" i="35"/>
  <c r="S16" i="35"/>
  <c r="AB15" i="35"/>
  <c r="S15" i="35"/>
  <c r="AB14" i="35"/>
  <c r="S14" i="35"/>
  <c r="AB13" i="35"/>
  <c r="S13" i="35"/>
  <c r="AB12" i="35"/>
  <c r="S12" i="35"/>
  <c r="AB11" i="35"/>
  <c r="S11" i="35"/>
  <c r="AB10" i="35"/>
  <c r="S10" i="35"/>
  <c r="AB9" i="35"/>
  <c r="S9" i="35"/>
  <c r="AB8" i="35"/>
  <c r="S8" i="35"/>
  <c r="AB7" i="35"/>
  <c r="S7" i="35"/>
  <c r="AA61" i="35"/>
  <c r="AJ61" i="35" s="1"/>
  <c r="AA50" i="35"/>
  <c r="AJ50" i="35" s="1"/>
  <c r="AA25" i="35"/>
  <c r="AJ25" i="35" s="1"/>
  <c r="AA12" i="35"/>
  <c r="AJ12" i="35" s="1"/>
  <c r="AA11" i="35"/>
  <c r="AJ11" i="35" s="1"/>
  <c r="AA195" i="35"/>
  <c r="AJ195" i="35" s="1"/>
  <c r="AA191" i="35"/>
  <c r="AJ191" i="35" s="1"/>
  <c r="AA175" i="35"/>
  <c r="AJ175" i="35" s="1"/>
  <c r="AA170" i="35"/>
  <c r="AJ170" i="35" s="1"/>
  <c r="E110" i="34"/>
  <c r="L110" i="34" s="1"/>
  <c r="AA183" i="35"/>
  <c r="AJ183" i="35" s="1"/>
  <c r="AA179" i="35"/>
  <c r="AJ179" i="35" s="1"/>
  <c r="AA174" i="35"/>
  <c r="AJ174" i="35" s="1"/>
  <c r="AA194" i="35"/>
  <c r="AJ194" i="35" s="1"/>
  <c r="AA190" i="35"/>
  <c r="AJ190" i="35" s="1"/>
  <c r="AA186" i="35"/>
  <c r="AJ186" i="35" s="1"/>
  <c r="AA182" i="35"/>
  <c r="AJ182" i="35" s="1"/>
  <c r="AA178" i="35"/>
  <c r="AJ178" i="35" s="1"/>
  <c r="AA173" i="35"/>
  <c r="AJ173" i="35" s="1"/>
  <c r="AL83" i="35"/>
  <c r="AL153" i="35"/>
  <c r="AM16" i="35"/>
  <c r="AE171" i="35"/>
  <c r="AM20" i="35"/>
  <c r="AL127" i="35"/>
  <c r="AL76" i="35"/>
  <c r="AE7" i="35"/>
  <c r="AE14" i="35"/>
  <c r="AM19" i="35"/>
  <c r="AM76" i="35"/>
  <c r="AE84" i="35"/>
  <c r="AM59" i="35"/>
  <c r="AL7" i="35"/>
  <c r="AL14" i="35"/>
  <c r="AD75" i="35"/>
  <c r="AM170" i="35"/>
  <c r="AL35" i="35"/>
  <c r="AE102" i="35"/>
  <c r="AL10" i="35"/>
  <c r="AD52" i="35"/>
  <c r="AM83" i="35"/>
  <c r="AL126" i="35"/>
  <c r="AE151" i="35"/>
  <c r="AD202" i="35"/>
  <c r="AD138" i="35"/>
  <c r="AM24" i="35"/>
  <c r="AL140" i="35"/>
  <c r="AL179" i="35"/>
  <c r="AL186" i="35"/>
  <c r="AL20" i="35"/>
  <c r="AM32" i="35"/>
  <c r="AD60" i="35"/>
  <c r="AL208" i="35"/>
  <c r="AM208" i="35"/>
  <c r="AD22" i="35"/>
  <c r="AL22" i="35"/>
  <c r="AM22" i="35"/>
  <c r="AD203" i="35"/>
  <c r="AD49" i="35"/>
  <c r="AD123" i="35"/>
  <c r="AM206" i="35"/>
  <c r="AD74" i="35"/>
  <c r="AL122" i="35"/>
  <c r="AE184" i="35"/>
  <c r="AE10" i="35"/>
  <c r="AL28" i="35"/>
  <c r="AL38" i="35"/>
  <c r="AL63" i="35"/>
  <c r="AL72" i="35"/>
  <c r="AM73" i="35"/>
  <c r="AD93" i="35"/>
  <c r="AD96" i="35"/>
  <c r="AD99" i="35"/>
  <c r="AE113" i="35"/>
  <c r="AL123" i="35"/>
  <c r="AE132" i="35"/>
  <c r="AM160" i="35"/>
  <c r="AL183" i="35"/>
  <c r="AL190" i="35"/>
  <c r="AL201" i="35"/>
  <c r="AL203" i="35"/>
  <c r="AM63" i="35"/>
  <c r="AL68" i="35"/>
  <c r="AD69" i="35"/>
  <c r="AM72" i="35"/>
  <c r="AL79" i="35"/>
  <c r="AE93" i="35"/>
  <c r="AD94" i="35"/>
  <c r="AM95" i="35"/>
  <c r="AE96" i="35"/>
  <c r="AE99" i="35"/>
  <c r="AL106" i="35"/>
  <c r="AL118" i="35"/>
  <c r="AD143" i="35"/>
  <c r="AD164" i="35"/>
  <c r="AL174" i="35"/>
  <c r="AL175" i="35"/>
  <c r="AM28" i="35"/>
  <c r="AM38" i="35"/>
  <c r="AL51" i="35"/>
  <c r="AE25" i="35"/>
  <c r="AM51" i="35"/>
  <c r="AL67" i="35"/>
  <c r="AM68" i="35"/>
  <c r="AM79" i="35"/>
  <c r="AL111" i="35"/>
  <c r="AL119" i="35"/>
  <c r="AL130" i="35"/>
  <c r="AE143" i="35"/>
  <c r="AD148" i="35"/>
  <c r="AE157" i="35"/>
  <c r="AL169" i="35"/>
  <c r="AD170" i="35"/>
  <c r="AD208" i="35"/>
  <c r="AM67" i="35"/>
  <c r="AL69" i="35"/>
  <c r="AL156" i="35"/>
  <c r="AM169" i="35"/>
  <c r="AE170" i="35"/>
  <c r="AE36" i="35"/>
  <c r="AL25" i="35"/>
  <c r="AL32" i="35"/>
  <c r="AM35" i="35"/>
  <c r="AE43" i="35"/>
  <c r="AL59" i="35"/>
  <c r="AD11" i="35"/>
  <c r="AE11" i="35"/>
  <c r="AM11" i="35"/>
  <c r="AL11" i="35"/>
  <c r="AM18" i="35"/>
  <c r="AE18" i="35"/>
  <c r="AL18" i="35"/>
  <c r="AD18" i="35"/>
  <c r="AE12" i="35"/>
  <c r="AM12" i="35"/>
  <c r="AL12" i="35"/>
  <c r="AD12" i="35"/>
  <c r="AE26" i="35"/>
  <c r="AM26" i="35"/>
  <c r="AD26" i="35"/>
  <c r="AL26" i="35"/>
  <c r="AD17" i="35"/>
  <c r="AE17" i="35"/>
  <c r="AM17" i="35"/>
  <c r="AL17" i="35"/>
  <c r="AD23" i="35"/>
  <c r="AM23" i="35"/>
  <c r="AL23" i="35"/>
  <c r="AE23" i="35"/>
  <c r="AE8" i="35"/>
  <c r="AM8" i="35"/>
  <c r="AD8" i="35"/>
  <c r="AL8" i="35"/>
  <c r="AM15" i="35"/>
  <c r="AL15" i="35"/>
  <c r="AD15" i="35"/>
  <c r="AE15" i="35"/>
  <c r="AD21" i="35"/>
  <c r="AL21" i="35"/>
  <c r="AM21" i="35"/>
  <c r="AE21" i="35"/>
  <c r="AE29" i="35"/>
  <c r="AM29" i="35"/>
  <c r="AD29" i="35"/>
  <c r="AL29" i="35"/>
  <c r="AM7" i="35"/>
  <c r="AM10" i="35"/>
  <c r="AM14" i="35"/>
  <c r="AM25" i="35"/>
  <c r="AD27" i="35"/>
  <c r="AM37" i="35"/>
  <c r="AL37" i="35"/>
  <c r="AE37" i="35"/>
  <c r="AD37" i="35"/>
  <c r="AM39" i="35"/>
  <c r="AL39" i="35"/>
  <c r="AD39" i="35"/>
  <c r="AM44" i="35"/>
  <c r="AL44" i="35"/>
  <c r="AE44" i="35"/>
  <c r="AL48" i="35"/>
  <c r="AE48" i="35"/>
  <c r="AD48" i="35"/>
  <c r="AM48" i="35"/>
  <c r="AM61" i="35"/>
  <c r="AL61" i="35"/>
  <c r="AE61" i="35"/>
  <c r="AE87" i="35"/>
  <c r="AD87" i="35"/>
  <c r="AM87" i="35"/>
  <c r="AL87" i="35"/>
  <c r="AD13" i="35"/>
  <c r="AE27" i="35"/>
  <c r="AD30" i="35"/>
  <c r="AM57" i="35"/>
  <c r="AL57" i="35"/>
  <c r="AE57" i="35"/>
  <c r="AD57" i="35"/>
  <c r="AD89" i="35"/>
  <c r="AM89" i="35"/>
  <c r="AL89" i="35"/>
  <c r="AE89" i="35"/>
  <c r="AE45" i="35"/>
  <c r="AD45" i="35"/>
  <c r="AL45" i="35"/>
  <c r="AM64" i="35"/>
  <c r="AL64" i="35"/>
  <c r="AE64" i="35"/>
  <c r="AM77" i="35"/>
  <c r="AL77" i="35"/>
  <c r="AL85" i="35"/>
  <c r="AM85" i="35"/>
  <c r="AD85" i="35"/>
  <c r="AE6" i="35"/>
  <c r="AD9" i="35"/>
  <c r="AE13" i="35"/>
  <c r="AD16" i="35"/>
  <c r="AD19" i="35"/>
  <c r="AD24" i="35"/>
  <c r="AE30" i="35"/>
  <c r="AE42" i="35"/>
  <c r="AD42" i="35"/>
  <c r="AL42" i="35"/>
  <c r="AM52" i="35"/>
  <c r="AL52" i="35"/>
  <c r="AE56" i="35"/>
  <c r="AD80" i="35"/>
  <c r="AM80" i="35"/>
  <c r="AE80" i="35"/>
  <c r="AM84" i="35"/>
  <c r="AL84" i="35"/>
  <c r="AD84" i="35"/>
  <c r="AM86" i="35"/>
  <c r="AL86" i="35"/>
  <c r="AE86" i="35"/>
  <c r="AD86" i="35"/>
  <c r="AM112" i="35"/>
  <c r="AL112" i="35"/>
  <c r="AE112" i="35"/>
  <c r="AD112" i="35"/>
  <c r="AM65" i="35"/>
  <c r="AL65" i="35"/>
  <c r="AE65" i="35"/>
  <c r="AM46" i="35"/>
  <c r="AL46" i="35"/>
  <c r="AD46" i="35"/>
  <c r="AM81" i="35"/>
  <c r="AL81" i="35"/>
  <c r="AE81" i="35"/>
  <c r="AM103" i="35"/>
  <c r="AL103" i="35"/>
  <c r="AE103" i="35"/>
  <c r="AD103" i="35"/>
  <c r="AE16" i="35"/>
  <c r="AE19" i="35"/>
  <c r="AD20" i="35"/>
  <c r="AE24" i="35"/>
  <c r="AL27" i="35"/>
  <c r="AD28" i="35"/>
  <c r="AE34" i="35"/>
  <c r="AD34" i="35"/>
  <c r="AL34" i="35"/>
  <c r="AM36" i="35"/>
  <c r="AL36" i="35"/>
  <c r="AD36" i="35"/>
  <c r="AM43" i="35"/>
  <c r="AL43" i="35"/>
  <c r="AD43" i="35"/>
  <c r="AE55" i="35"/>
  <c r="AD55" i="35"/>
  <c r="AL55" i="35"/>
  <c r="AD64" i="35"/>
  <c r="AD65" i="35"/>
  <c r="AM78" i="35"/>
  <c r="AL78" i="35"/>
  <c r="AE78" i="35"/>
  <c r="AD78" i="35"/>
  <c r="AE85" i="35"/>
  <c r="AM136" i="35"/>
  <c r="AL136" i="35"/>
  <c r="AD136" i="35"/>
  <c r="AE137" i="35"/>
  <c r="AD137" i="35"/>
  <c r="AL137" i="35"/>
  <c r="AM137" i="35"/>
  <c r="AM70" i="35"/>
  <c r="AL70" i="35"/>
  <c r="AE70" i="35"/>
  <c r="AD6" i="35"/>
  <c r="AL6" i="35"/>
  <c r="AL9" i="35"/>
  <c r="AL13" i="35"/>
  <c r="AL30" i="35"/>
  <c r="AL31" i="35"/>
  <c r="AE31" i="35"/>
  <c r="AM31" i="35"/>
  <c r="AM33" i="35"/>
  <c r="AL33" i="35"/>
  <c r="AE33" i="35"/>
  <c r="AM41" i="35"/>
  <c r="AL41" i="35"/>
  <c r="AE41" i="35"/>
  <c r="AD44" i="35"/>
  <c r="AM47" i="35"/>
  <c r="AL47" i="35"/>
  <c r="AE47" i="35"/>
  <c r="AL50" i="35"/>
  <c r="AE50" i="35"/>
  <c r="AD50" i="35"/>
  <c r="AM50" i="35"/>
  <c r="AM56" i="35"/>
  <c r="AL56" i="35"/>
  <c r="AD56" i="35"/>
  <c r="AM60" i="35"/>
  <c r="AL60" i="35"/>
  <c r="AD61" i="35"/>
  <c r="K212" i="35"/>
  <c r="AD70" i="35"/>
  <c r="AL71" i="35"/>
  <c r="AE71" i="35"/>
  <c r="AD71" i="35"/>
  <c r="AM71" i="35"/>
  <c r="AD77" i="35"/>
  <c r="AD81" i="35"/>
  <c r="AL82" i="35"/>
  <c r="AE82" i="35"/>
  <c r="AD82" i="35"/>
  <c r="AM82" i="35"/>
  <c r="AM104" i="35"/>
  <c r="AL104" i="35"/>
  <c r="AE104" i="35"/>
  <c r="AD104" i="35"/>
  <c r="AE105" i="35"/>
  <c r="AD105" i="35"/>
  <c r="AM105" i="35"/>
  <c r="AD107" i="35"/>
  <c r="AM107" i="35"/>
  <c r="AL107" i="35"/>
  <c r="AE107" i="35"/>
  <c r="AE58" i="35"/>
  <c r="AD58" i="35"/>
  <c r="AL58" i="35"/>
  <c r="AE62" i="35"/>
  <c r="AD62" i="35"/>
  <c r="AL62" i="35"/>
  <c r="AM40" i="35"/>
  <c r="AL40" i="35"/>
  <c r="AE40" i="35"/>
  <c r="AD40" i="35"/>
  <c r="AE46" i="35"/>
  <c r="AM54" i="35"/>
  <c r="AL54" i="35"/>
  <c r="AE54" i="35"/>
  <c r="AE66" i="35"/>
  <c r="AD66" i="35"/>
  <c r="AL66" i="35"/>
  <c r="L212" i="35"/>
  <c r="W68" i="35"/>
  <c r="AG68" i="35" s="1"/>
  <c r="AH68" i="35" s="1"/>
  <c r="AE77" i="35"/>
  <c r="AL91" i="35"/>
  <c r="AE91" i="35"/>
  <c r="AD91" i="35"/>
  <c r="AM91" i="35"/>
  <c r="AM124" i="35"/>
  <c r="AL124" i="35"/>
  <c r="AE124" i="35"/>
  <c r="AD124" i="35"/>
  <c r="AE32" i="35"/>
  <c r="AE35" i="35"/>
  <c r="AE63" i="35"/>
  <c r="AE72" i="35"/>
  <c r="AL73" i="35"/>
  <c r="AM116" i="35"/>
  <c r="AL116" i="35"/>
  <c r="AE116" i="35"/>
  <c r="AL125" i="35"/>
  <c r="AE125" i="35"/>
  <c r="AD125" i="35"/>
  <c r="AM128" i="35"/>
  <c r="AL128" i="35"/>
  <c r="AE128" i="35"/>
  <c r="AL135" i="35"/>
  <c r="AE135" i="35"/>
  <c r="AD135" i="35"/>
  <c r="AM141" i="35"/>
  <c r="AL141" i="35"/>
  <c r="AM161" i="35"/>
  <c r="AL161" i="35"/>
  <c r="AE161" i="35"/>
  <c r="AD161" i="35"/>
  <c r="AD195" i="35"/>
  <c r="AM195" i="35"/>
  <c r="AL195" i="35"/>
  <c r="AE195" i="35"/>
  <c r="M212" i="35"/>
  <c r="AL88" i="35"/>
  <c r="AE88" i="35"/>
  <c r="AM90" i="35"/>
  <c r="AL90" i="35"/>
  <c r="AE90" i="35"/>
  <c r="AM100" i="35"/>
  <c r="AL100" i="35"/>
  <c r="AE100" i="35"/>
  <c r="AM117" i="35"/>
  <c r="AL117" i="35"/>
  <c r="AE117" i="35"/>
  <c r="AD117" i="35"/>
  <c r="AE140" i="35"/>
  <c r="AD140" i="35"/>
  <c r="AM191" i="35"/>
  <c r="AL191" i="35"/>
  <c r="AE191" i="35"/>
  <c r="AD191" i="35"/>
  <c r="N212" i="35"/>
  <c r="AE75" i="35"/>
  <c r="AE101" i="35"/>
  <c r="AD101" i="35"/>
  <c r="AM110" i="35"/>
  <c r="AL110" i="35"/>
  <c r="AE110" i="35"/>
  <c r="AD110" i="35"/>
  <c r="AL114" i="35"/>
  <c r="AE114" i="35"/>
  <c r="AD114" i="35"/>
  <c r="AD115" i="35"/>
  <c r="AM115" i="35"/>
  <c r="AL115" i="35"/>
  <c r="AE118" i="35"/>
  <c r="AD118" i="35"/>
  <c r="AM131" i="35"/>
  <c r="AL131" i="35"/>
  <c r="AE131" i="35"/>
  <c r="AD132" i="35"/>
  <c r="AM132" i="35"/>
  <c r="AL132" i="35"/>
  <c r="AD141" i="35"/>
  <c r="AM200" i="35"/>
  <c r="AL200" i="35"/>
  <c r="AE200" i="35"/>
  <c r="AD200" i="35"/>
  <c r="AL49" i="35"/>
  <c r="O212" i="35"/>
  <c r="AL74" i="35"/>
  <c r="AD88" i="35"/>
  <c r="AM93" i="35"/>
  <c r="AM97" i="35"/>
  <c r="AL97" i="35"/>
  <c r="AD97" i="35"/>
  <c r="AM99" i="35"/>
  <c r="AD102" i="35"/>
  <c r="AL102" i="35"/>
  <c r="AE106" i="35"/>
  <c r="AD106" i="35"/>
  <c r="AE111" i="35"/>
  <c r="AD111" i="35"/>
  <c r="AD116" i="35"/>
  <c r="AM121" i="35"/>
  <c r="AL121" i="35"/>
  <c r="AE121" i="35"/>
  <c r="AD121" i="35"/>
  <c r="AD128" i="35"/>
  <c r="AE141" i="35"/>
  <c r="AM162" i="35"/>
  <c r="AL162" i="35"/>
  <c r="AE162" i="35"/>
  <c r="AD162" i="35"/>
  <c r="AD187" i="35"/>
  <c r="AM187" i="35"/>
  <c r="AL187" i="35"/>
  <c r="AE187" i="35"/>
  <c r="AD38" i="35"/>
  <c r="AD51" i="35"/>
  <c r="AD59" i="35"/>
  <c r="AD67" i="35"/>
  <c r="P212" i="35"/>
  <c r="AD68" i="35"/>
  <c r="AD73" i="35"/>
  <c r="AL75" i="35"/>
  <c r="AD76" i="35"/>
  <c r="AD79" i="35"/>
  <c r="AD83" i="35"/>
  <c r="AM88" i="35"/>
  <c r="AE92" i="35"/>
  <c r="AD92" i="35"/>
  <c r="AL92" i="35"/>
  <c r="AL94" i="35"/>
  <c r="AE94" i="35"/>
  <c r="AM96" i="35"/>
  <c r="AE98" i="35"/>
  <c r="AD98" i="35"/>
  <c r="AL98" i="35"/>
  <c r="AL101" i="35"/>
  <c r="AM108" i="35"/>
  <c r="AL108" i="35"/>
  <c r="AE108" i="35"/>
  <c r="AD108" i="35"/>
  <c r="AM114" i="35"/>
  <c r="AE126" i="35"/>
  <c r="AD126" i="35"/>
  <c r="AM138" i="35"/>
  <c r="AL138" i="35"/>
  <c r="AM178" i="35"/>
  <c r="AL178" i="35"/>
  <c r="AE178" i="35"/>
  <c r="AD178" i="35"/>
  <c r="AE95" i="35"/>
  <c r="AD95" i="35"/>
  <c r="AL95" i="35"/>
  <c r="AM101" i="35"/>
  <c r="AM120" i="35"/>
  <c r="AL120" i="35"/>
  <c r="AE120" i="35"/>
  <c r="AL129" i="35"/>
  <c r="AE129" i="35"/>
  <c r="AD129" i="35"/>
  <c r="AM133" i="35"/>
  <c r="AL133" i="35"/>
  <c r="AE133" i="35"/>
  <c r="AD133" i="35"/>
  <c r="AD109" i="35"/>
  <c r="AD113" i="35"/>
  <c r="AM119" i="35"/>
  <c r="AM122" i="35"/>
  <c r="AM127" i="35"/>
  <c r="AM130" i="35"/>
  <c r="AD134" i="35"/>
  <c r="AD139" i="35"/>
  <c r="AD142" i="35"/>
  <c r="AM152" i="35"/>
  <c r="AL152" i="35"/>
  <c r="AE152" i="35"/>
  <c r="AD152" i="35"/>
  <c r="AD157" i="35"/>
  <c r="AM157" i="35"/>
  <c r="AL157" i="35"/>
  <c r="AM182" i="35"/>
  <c r="AL182" i="35"/>
  <c r="AD182" i="35"/>
  <c r="AM192" i="35"/>
  <c r="AL192" i="35"/>
  <c r="AD192" i="35"/>
  <c r="AM193" i="35"/>
  <c r="AL193" i="35"/>
  <c r="AE193" i="35"/>
  <c r="AD193" i="35"/>
  <c r="AE194" i="35"/>
  <c r="AD194" i="35"/>
  <c r="AM194" i="35"/>
  <c r="AE139" i="35"/>
  <c r="AE142" i="35"/>
  <c r="AM144" i="35"/>
  <c r="AL144" i="35"/>
  <c r="AE144" i="35"/>
  <c r="AM145" i="35"/>
  <c r="AL145" i="35"/>
  <c r="AM148" i="35"/>
  <c r="AL148" i="35"/>
  <c r="AM168" i="35"/>
  <c r="AL168" i="35"/>
  <c r="AE168" i="35"/>
  <c r="AD168" i="35"/>
  <c r="AD171" i="35"/>
  <c r="AM171" i="35"/>
  <c r="AL171" i="35"/>
  <c r="AM177" i="35"/>
  <c r="AL177" i="35"/>
  <c r="AE177" i="35"/>
  <c r="AM199" i="35"/>
  <c r="AL199" i="35"/>
  <c r="AL109" i="35"/>
  <c r="AL134" i="35"/>
  <c r="AM143" i="35"/>
  <c r="AL147" i="35"/>
  <c r="AM151" i="35"/>
  <c r="AL151" i="35"/>
  <c r="AE167" i="35"/>
  <c r="AE176" i="35"/>
  <c r="AM185" i="35"/>
  <c r="AL185" i="35"/>
  <c r="AE185" i="35"/>
  <c r="AD185" i="35"/>
  <c r="AL189" i="35"/>
  <c r="AE189" i="35"/>
  <c r="AD189" i="35"/>
  <c r="AM196" i="35"/>
  <c r="AL196" i="35"/>
  <c r="AE196" i="35"/>
  <c r="AD196" i="35"/>
  <c r="AL198" i="35"/>
  <c r="AL207" i="35"/>
  <c r="AE207" i="35"/>
  <c r="AD207" i="35"/>
  <c r="AL113" i="35"/>
  <c r="AL139" i="35"/>
  <c r="AL142" i="35"/>
  <c r="AD144" i="35"/>
  <c r="AL150" i="35"/>
  <c r="AL155" i="35"/>
  <c r="AE155" i="35"/>
  <c r="AD155" i="35"/>
  <c r="AL159" i="35"/>
  <c r="AE159" i="35"/>
  <c r="AD159" i="35"/>
  <c r="AE160" i="35"/>
  <c r="AD160" i="35"/>
  <c r="AM164" i="35"/>
  <c r="AL164" i="35"/>
  <c r="AM188" i="35"/>
  <c r="AL188" i="35"/>
  <c r="AE188" i="35"/>
  <c r="AD188" i="35"/>
  <c r="AM202" i="35"/>
  <c r="AL202" i="35"/>
  <c r="AD119" i="35"/>
  <c r="AD122" i="35"/>
  <c r="AD127" i="35"/>
  <c r="AD130" i="35"/>
  <c r="AD145" i="35"/>
  <c r="AM149" i="35"/>
  <c r="AL149" i="35"/>
  <c r="AE149" i="35"/>
  <c r="AD149" i="35"/>
  <c r="AM154" i="35"/>
  <c r="AL154" i="35"/>
  <c r="AE154" i="35"/>
  <c r="AM158" i="35"/>
  <c r="AL158" i="35"/>
  <c r="AE158" i="35"/>
  <c r="AL165" i="35"/>
  <c r="AE165" i="35"/>
  <c r="AD165" i="35"/>
  <c r="AL173" i="35"/>
  <c r="AE173" i="35"/>
  <c r="AD173" i="35"/>
  <c r="AE174" i="35"/>
  <c r="AD174" i="35"/>
  <c r="AM180" i="35"/>
  <c r="AL180" i="35"/>
  <c r="AE180" i="35"/>
  <c r="AM184" i="35"/>
  <c r="AL184" i="35"/>
  <c r="AE198" i="35"/>
  <c r="AD198" i="35"/>
  <c r="AL146" i="35"/>
  <c r="AE146" i="35"/>
  <c r="AD146" i="35"/>
  <c r="AE147" i="35"/>
  <c r="AD147" i="35"/>
  <c r="AE150" i="35"/>
  <c r="AD150" i="35"/>
  <c r="AE163" i="35"/>
  <c r="AD163" i="35"/>
  <c r="AM163" i="35"/>
  <c r="AL166" i="35"/>
  <c r="AE166" i="35"/>
  <c r="AD166" i="35"/>
  <c r="AD167" i="35"/>
  <c r="AM167" i="35"/>
  <c r="AL167" i="35"/>
  <c r="AM172" i="35"/>
  <c r="AL172" i="35"/>
  <c r="AE172" i="35"/>
  <c r="AD172" i="35"/>
  <c r="AD176" i="35"/>
  <c r="AM176" i="35"/>
  <c r="AL176" i="35"/>
  <c r="AD199" i="35"/>
  <c r="AM205" i="35"/>
  <c r="AL205" i="35"/>
  <c r="AE205" i="35"/>
  <c r="AD205" i="35"/>
  <c r="AM153" i="35"/>
  <c r="AM156" i="35"/>
  <c r="AM175" i="35"/>
  <c r="AM179" i="35"/>
  <c r="AD181" i="35"/>
  <c r="AM183" i="35"/>
  <c r="AM186" i="35"/>
  <c r="AM190" i="35"/>
  <c r="AM201" i="35"/>
  <c r="AD204" i="35"/>
  <c r="AD206" i="35"/>
  <c r="AL181" i="35"/>
  <c r="AL204" i="35"/>
  <c r="AL206" i="35"/>
  <c r="AD169" i="35"/>
  <c r="AD153" i="35"/>
  <c r="AD156" i="35"/>
  <c r="AD175" i="35"/>
  <c r="AD179" i="35"/>
  <c r="AD183" i="35"/>
  <c r="AD186" i="35"/>
  <c r="AD190" i="35"/>
  <c r="AD201" i="35"/>
  <c r="E81" i="34" l="1"/>
  <c r="L81" i="34" s="1"/>
  <c r="E37" i="34"/>
  <c r="L37" i="34" s="1"/>
  <c r="AH99" i="35"/>
  <c r="AH154" i="35"/>
  <c r="E133" i="34"/>
  <c r="L133" i="34" s="1"/>
  <c r="AG201" i="35"/>
  <c r="AG165" i="35"/>
  <c r="AG27" i="35"/>
  <c r="AF69" i="35"/>
  <c r="AJ69" i="35"/>
  <c r="AG73" i="35"/>
  <c r="AG136" i="35"/>
  <c r="AG41" i="35"/>
  <c r="AH41" i="35" s="1"/>
  <c r="AF134" i="35"/>
  <c r="AJ134" i="35"/>
  <c r="AG61" i="35"/>
  <c r="AH127" i="9"/>
  <c r="AG127" i="35"/>
  <c r="AH127" i="35" s="1"/>
  <c r="AG11" i="35"/>
  <c r="AH11" i="35" s="1"/>
  <c r="AF54" i="35"/>
  <c r="AJ54" i="35"/>
  <c r="AG193" i="35"/>
  <c r="AG176" i="35"/>
  <c r="AH176" i="35" s="1"/>
  <c r="AG171" i="35"/>
  <c r="AG200" i="35"/>
  <c r="AG146" i="35"/>
  <c r="AG153" i="35"/>
  <c r="AI153" i="35" s="1"/>
  <c r="AG159" i="35"/>
  <c r="AH159" i="35" s="1"/>
  <c r="AG103" i="35"/>
  <c r="AH103" i="35" s="1"/>
  <c r="AG132" i="35"/>
  <c r="AG46" i="35"/>
  <c r="AG51" i="35"/>
  <c r="AG145" i="35"/>
  <c r="AH145" i="35" s="1"/>
  <c r="AG178" i="35"/>
  <c r="AG56" i="35"/>
  <c r="AG112" i="35"/>
  <c r="AI112" i="35" s="1"/>
  <c r="AG110" i="35"/>
  <c r="AG130" i="35"/>
  <c r="AF89" i="35"/>
  <c r="AJ89" i="35"/>
  <c r="AF66" i="35"/>
  <c r="AJ66" i="35"/>
  <c r="AF166" i="35"/>
  <c r="AJ166" i="35"/>
  <c r="AG80" i="35"/>
  <c r="AH80" i="35" s="1"/>
  <c r="AG180" i="35"/>
  <c r="AG185" i="35"/>
  <c r="AG198" i="35"/>
  <c r="AI198" i="35" s="1"/>
  <c r="AG140" i="35"/>
  <c r="AG67" i="35"/>
  <c r="AG79" i="35"/>
  <c r="AG118" i="35"/>
  <c r="AH118" i="35" s="1"/>
  <c r="AG131" i="35"/>
  <c r="AI131" i="35" s="1"/>
  <c r="AG66" i="35"/>
  <c r="AG60" i="35"/>
  <c r="AG194" i="35"/>
  <c r="AI194" i="35" s="1"/>
  <c r="AG65" i="35"/>
  <c r="AG121" i="35"/>
  <c r="AG150" i="35"/>
  <c r="AH150" i="35" s="1"/>
  <c r="AG93" i="35"/>
  <c r="AH93" i="35" s="1"/>
  <c r="AG10" i="35"/>
  <c r="AH10" i="35" s="1"/>
  <c r="E42" i="34"/>
  <c r="AH42" i="34" s="1"/>
  <c r="AJ45" i="35"/>
  <c r="AG183" i="35"/>
  <c r="AH183" i="35" s="1"/>
  <c r="AG75" i="35"/>
  <c r="AG62" i="35"/>
  <c r="AH204" i="35"/>
  <c r="AI204" i="35"/>
  <c r="AI103" i="35"/>
  <c r="AF207" i="35"/>
  <c r="AJ207" i="35"/>
  <c r="E52" i="34"/>
  <c r="L52" i="34" s="1"/>
  <c r="AJ55" i="35"/>
  <c r="E27" i="34"/>
  <c r="L27" i="34" s="1"/>
  <c r="AJ30" i="35"/>
  <c r="AF169" i="35"/>
  <c r="AJ169" i="35"/>
  <c r="AH59" i="9"/>
  <c r="AG59" i="35"/>
  <c r="AH59" i="35" s="1"/>
  <c r="AG168" i="35"/>
  <c r="AI168" i="35" s="1"/>
  <c r="AG186" i="35"/>
  <c r="AH208" i="9"/>
  <c r="AG208" i="35"/>
  <c r="AH208" i="35" s="1"/>
  <c r="AG128" i="35"/>
  <c r="AH128" i="35" s="1"/>
  <c r="AG40" i="35"/>
  <c r="AG71" i="35"/>
  <c r="AG102" i="35"/>
  <c r="AG108" i="35"/>
  <c r="AG95" i="35"/>
  <c r="AG142" i="35"/>
  <c r="AI142" i="35" s="1"/>
  <c r="AG44" i="35"/>
  <c r="AH44" i="35" s="1"/>
  <c r="AG85" i="35"/>
  <c r="AI85" i="35" s="1"/>
  <c r="AG17" i="35"/>
  <c r="AI17" i="35" s="1"/>
  <c r="AG133" i="35"/>
  <c r="AG72" i="35"/>
  <c r="AI72" i="35" s="1"/>
  <c r="AG107" i="35"/>
  <c r="AF123" i="35"/>
  <c r="AJ123" i="35"/>
  <c r="E35" i="34"/>
  <c r="L35" i="34" s="1"/>
  <c r="AJ38" i="35"/>
  <c r="E103" i="34"/>
  <c r="L103" i="34" s="1"/>
  <c r="AJ106" i="35"/>
  <c r="E95" i="34"/>
  <c r="L95" i="34" s="1"/>
  <c r="AJ98" i="35"/>
  <c r="AG174" i="35"/>
  <c r="AG172" i="35"/>
  <c r="AI172" i="35" s="1"/>
  <c r="AH187" i="9"/>
  <c r="AG187" i="35"/>
  <c r="AH187" i="35" s="1"/>
  <c r="AG109" i="35"/>
  <c r="AG36" i="35"/>
  <c r="AG29" i="35"/>
  <c r="AI29" i="35" s="1"/>
  <c r="AG43" i="35"/>
  <c r="AG48" i="35"/>
  <c r="AG104" i="35"/>
  <c r="AG50" i="35"/>
  <c r="AG170" i="35"/>
  <c r="AG156" i="35"/>
  <c r="AG31" i="35"/>
  <c r="AI31" i="35" s="1"/>
  <c r="AG7" i="35"/>
  <c r="AG82" i="35"/>
  <c r="AG8" i="35"/>
  <c r="AG129" i="35"/>
  <c r="AI129" i="35" s="1"/>
  <c r="AG63" i="35"/>
  <c r="AI63" i="35" s="1"/>
  <c r="AG77" i="35"/>
  <c r="AG173" i="35"/>
  <c r="AG189" i="35"/>
  <c r="AG205" i="35"/>
  <c r="AI205" i="35" s="1"/>
  <c r="AH206" i="9"/>
  <c r="AG206" i="35"/>
  <c r="AG161" i="35"/>
  <c r="AH161" i="35" s="1"/>
  <c r="AG105" i="35"/>
  <c r="AG25" i="35"/>
  <c r="AG149" i="35"/>
  <c r="AG32" i="35"/>
  <c r="AG16" i="35"/>
  <c r="AI16" i="35" s="1"/>
  <c r="AG39" i="35"/>
  <c r="AG152" i="35"/>
  <c r="AG86" i="35"/>
  <c r="AH86" i="35" s="1"/>
  <c r="AG23" i="35"/>
  <c r="AG49" i="35"/>
  <c r="AG166" i="35"/>
  <c r="AG64" i="35"/>
  <c r="AG117" i="35"/>
  <c r="AH117" i="35" s="1"/>
  <c r="AG124" i="35"/>
  <c r="AG58" i="35"/>
  <c r="AG42" i="35"/>
  <c r="AH42" i="35" s="1"/>
  <c r="AF192" i="35"/>
  <c r="AJ192" i="35"/>
  <c r="AF94" i="35"/>
  <c r="AJ94" i="35"/>
  <c r="E157" i="34"/>
  <c r="L157" i="34" s="1"/>
  <c r="AJ160" i="35"/>
  <c r="AG12" i="35"/>
  <c r="AH203" i="9"/>
  <c r="AG203" i="35"/>
  <c r="AG175" i="35"/>
  <c r="AG191" i="35"/>
  <c r="AG167" i="35"/>
  <c r="AG101" i="35"/>
  <c r="AG14" i="35"/>
  <c r="AG119" i="35"/>
  <c r="AG28" i="35"/>
  <c r="AG207" i="35"/>
  <c r="AG92" i="35"/>
  <c r="AG24" i="35"/>
  <c r="AG148" i="35"/>
  <c r="AI148" i="35" s="1"/>
  <c r="AG83" i="35"/>
  <c r="AI83" i="35" s="1"/>
  <c r="AG126" i="35"/>
  <c r="AG151" i="35"/>
  <c r="AG52" i="35"/>
  <c r="AG120" i="35"/>
  <c r="AI120" i="35" s="1"/>
  <c r="AG47" i="35"/>
  <c r="AI47" i="35" s="1"/>
  <c r="AG9" i="35"/>
  <c r="E112" i="34"/>
  <c r="L111" i="36" s="1"/>
  <c r="AJ115" i="35"/>
  <c r="AF163" i="35"/>
  <c r="AJ163" i="35"/>
  <c r="E32" i="34"/>
  <c r="AH32" i="34" s="1"/>
  <c r="AJ35" i="35"/>
  <c r="AG6" i="35"/>
  <c r="AG190" i="35"/>
  <c r="AG196" i="35"/>
  <c r="AI196" i="35" s="1"/>
  <c r="AG202" i="35"/>
  <c r="AG144" i="35"/>
  <c r="AG157" i="35"/>
  <c r="AG164" i="35"/>
  <c r="AH164" i="35" s="1"/>
  <c r="AG97" i="35"/>
  <c r="AH97" i="35" s="1"/>
  <c r="AG138" i="35"/>
  <c r="AH138" i="35" s="1"/>
  <c r="AG100" i="35"/>
  <c r="AG13" i="35"/>
  <c r="AG87" i="35"/>
  <c r="AH87" i="35" s="1"/>
  <c r="AG19" i="35"/>
  <c r="AG182" i="35"/>
  <c r="AG135" i="35"/>
  <c r="AH135" i="35" s="1"/>
  <c r="AG78" i="35"/>
  <c r="AH78" i="35" s="1"/>
  <c r="AG111" i="35"/>
  <c r="AG147" i="35"/>
  <c r="AI147" i="35" s="1"/>
  <c r="AG45" i="35"/>
  <c r="AH45" i="35" s="1"/>
  <c r="AG116" i="35"/>
  <c r="AG21" i="35"/>
  <c r="AG155" i="35"/>
  <c r="E140" i="34"/>
  <c r="L140" i="34" s="1"/>
  <c r="AJ143" i="35"/>
  <c r="AG26" i="35"/>
  <c r="AI26" i="35" s="1"/>
  <c r="AF199" i="35"/>
  <c r="AJ199" i="35"/>
  <c r="AF96" i="35"/>
  <c r="AJ96" i="35"/>
  <c r="AF177" i="35"/>
  <c r="AJ177" i="35"/>
  <c r="AF81" i="35"/>
  <c r="AJ81" i="35"/>
  <c r="AF125" i="35"/>
  <c r="AJ125" i="35"/>
  <c r="AF57" i="35"/>
  <c r="AJ57" i="35"/>
  <c r="AF91" i="35"/>
  <c r="AJ91" i="35"/>
  <c r="AF162" i="35"/>
  <c r="AJ162" i="35"/>
  <c r="AF180" i="35"/>
  <c r="AJ180" i="35"/>
  <c r="AH22" i="35"/>
  <c r="AJ22" i="35"/>
  <c r="AG199" i="35"/>
  <c r="AG184" i="35"/>
  <c r="AI184" i="35" s="1"/>
  <c r="AG179" i="35"/>
  <c r="AH179" i="35" s="1"/>
  <c r="AG195" i="35"/>
  <c r="AG163" i="35"/>
  <c r="AG158" i="35"/>
  <c r="AH158" i="35" s="1"/>
  <c r="AG88" i="35"/>
  <c r="AG18" i="35"/>
  <c r="AG84" i="35"/>
  <c r="AG20" i="35"/>
  <c r="AH20" i="35" s="1"/>
  <c r="AG139" i="35"/>
  <c r="AI139" i="35" s="1"/>
  <c r="AG70" i="35"/>
  <c r="AG90" i="35"/>
  <c r="AG188" i="35"/>
  <c r="AH188" i="35" s="1"/>
  <c r="AG122" i="35"/>
  <c r="AH122" i="35" s="1"/>
  <c r="AG74" i="35"/>
  <c r="AG38" i="35"/>
  <c r="AG137" i="35"/>
  <c r="AH137" i="35" s="1"/>
  <c r="AG114" i="35"/>
  <c r="AI114" i="35" s="1"/>
  <c r="AG34" i="35"/>
  <c r="AG15" i="35"/>
  <c r="AG37" i="35"/>
  <c r="AH37" i="35" s="1"/>
  <c r="AF157" i="35"/>
  <c r="AJ157" i="35"/>
  <c r="E6" i="34"/>
  <c r="L6" i="34" s="1"/>
  <c r="AF24" i="35"/>
  <c r="E16" i="34"/>
  <c r="L16" i="34" s="1"/>
  <c r="AF10" i="35"/>
  <c r="AF15" i="35"/>
  <c r="AF13" i="35"/>
  <c r="AF23" i="35"/>
  <c r="L201" i="34"/>
  <c r="AK201" i="34"/>
  <c r="AH201" i="34"/>
  <c r="AI201" i="34"/>
  <c r="AF201" i="34"/>
  <c r="AG201" i="34"/>
  <c r="L200" i="36"/>
  <c r="AI187" i="35"/>
  <c r="AI113" i="35"/>
  <c r="E124" i="34"/>
  <c r="AH124" i="34" s="1"/>
  <c r="E164" i="34"/>
  <c r="L164" i="34" s="1"/>
  <c r="AI81" i="34"/>
  <c r="AH141" i="35"/>
  <c r="E184" i="34"/>
  <c r="L184" i="34" s="1"/>
  <c r="E203" i="34"/>
  <c r="L203" i="34" s="1"/>
  <c r="E200" i="34"/>
  <c r="L200" i="34" s="1"/>
  <c r="P181" i="34"/>
  <c r="U180" i="36" s="1"/>
  <c r="E56" i="34"/>
  <c r="AK56" i="34" s="1"/>
  <c r="AH27" i="9"/>
  <c r="AF27" i="35"/>
  <c r="AF148" i="35"/>
  <c r="AH102" i="9"/>
  <c r="AF102" i="35"/>
  <c r="AH74" i="9"/>
  <c r="AF74" i="35"/>
  <c r="AF178" i="35"/>
  <c r="AF179" i="35"/>
  <c r="AH12" i="35"/>
  <c r="AF12" i="35"/>
  <c r="AF188" i="35"/>
  <c r="AF196" i="35"/>
  <c r="AH51" i="9"/>
  <c r="AF51" i="35"/>
  <c r="AH132" i="35"/>
  <c r="AF132" i="35"/>
  <c r="AI18" i="35"/>
  <c r="AF18" i="35"/>
  <c r="AF86" i="35"/>
  <c r="AF151" i="35"/>
  <c r="AH28" i="9"/>
  <c r="AF28" i="35"/>
  <c r="AH95" i="35"/>
  <c r="AF95" i="35"/>
  <c r="AF168" i="35"/>
  <c r="AF64" i="35"/>
  <c r="AF138" i="35"/>
  <c r="AH38" i="35"/>
  <c r="AF38" i="35"/>
  <c r="AH106" i="9"/>
  <c r="AF106" i="35"/>
  <c r="AH14" i="35"/>
  <c r="AF14" i="35"/>
  <c r="AH98" i="35"/>
  <c r="AF98" i="35"/>
  <c r="AF184" i="35"/>
  <c r="AF48" i="35"/>
  <c r="AF126" i="35"/>
  <c r="AH103" i="9"/>
  <c r="AF103" i="35"/>
  <c r="AF198" i="35"/>
  <c r="AF146" i="35"/>
  <c r="AF193" i="35"/>
  <c r="AH58" i="9"/>
  <c r="AF58" i="35"/>
  <c r="AH50" i="9"/>
  <c r="AF50" i="35"/>
  <c r="AF200" i="35"/>
  <c r="AF77" i="35"/>
  <c r="AH35" i="35"/>
  <c r="AF35" i="35"/>
  <c r="AH104" i="9"/>
  <c r="AF104" i="35"/>
  <c r="AF159" i="35"/>
  <c r="AF44" i="35"/>
  <c r="E107" i="34"/>
  <c r="AF107" i="34" s="1"/>
  <c r="AF110" i="35"/>
  <c r="AF80" i="35"/>
  <c r="AF152" i="35"/>
  <c r="AH56" i="9"/>
  <c r="AF56" i="35"/>
  <c r="AH116" i="9"/>
  <c r="AF116" i="35"/>
  <c r="AH39" i="35"/>
  <c r="AF39" i="35"/>
  <c r="AF112" i="35"/>
  <c r="AF67" i="35"/>
  <c r="AH140" i="35"/>
  <c r="AF140" i="35"/>
  <c r="AF172" i="35"/>
  <c r="AF160" i="35"/>
  <c r="AI127" i="35"/>
  <c r="AF142" i="35"/>
  <c r="AF72" i="35"/>
  <c r="AH189" i="35"/>
  <c r="AF189" i="35"/>
  <c r="AF170" i="35"/>
  <c r="AH61" i="35"/>
  <c r="AF61" i="35"/>
  <c r="AH201" i="35"/>
  <c r="AF201" i="35"/>
  <c r="AH7" i="9"/>
  <c r="AF7" i="35"/>
  <c r="AF85" i="35"/>
  <c r="AI167" i="35"/>
  <c r="AF167" i="35"/>
  <c r="AI43" i="35"/>
  <c r="AF43" i="35"/>
  <c r="AH109" i="9"/>
  <c r="AF109" i="35"/>
  <c r="AF176" i="35"/>
  <c r="AF120" i="35"/>
  <c r="AF20" i="35"/>
  <c r="AF88" i="35"/>
  <c r="AF156" i="35"/>
  <c r="AH65" i="35"/>
  <c r="AF65" i="35"/>
  <c r="AH121" i="35"/>
  <c r="AF121" i="35"/>
  <c r="AF47" i="35"/>
  <c r="AF130" i="35"/>
  <c r="AF83" i="35"/>
  <c r="AH145" i="9"/>
  <c r="AF145" i="35"/>
  <c r="AI6" i="35"/>
  <c r="AF6" i="35"/>
  <c r="AF158" i="35"/>
  <c r="AF171" i="35"/>
  <c r="AI68" i="35"/>
  <c r="AH36" i="9"/>
  <c r="AF36" i="35"/>
  <c r="AF150" i="35"/>
  <c r="AF186" i="35"/>
  <c r="AH175" i="35"/>
  <c r="AF175" i="35"/>
  <c r="AH202" i="35"/>
  <c r="AF202" i="35"/>
  <c r="AF17" i="35"/>
  <c r="AF93" i="35"/>
  <c r="AH185" i="35"/>
  <c r="AF185" i="35"/>
  <c r="E49" i="34"/>
  <c r="L48" i="36" s="1"/>
  <c r="AF52" i="35"/>
  <c r="AF114" i="35"/>
  <c r="AF63" i="35"/>
  <c r="AI124" i="35"/>
  <c r="AF124" i="35"/>
  <c r="AF29" i="35"/>
  <c r="AF135" i="35"/>
  <c r="AH22" i="9"/>
  <c r="AF22" i="35"/>
  <c r="AH49" i="9"/>
  <c r="AF49" i="35"/>
  <c r="AF183" i="35"/>
  <c r="AH46" i="35"/>
  <c r="AF46" i="35"/>
  <c r="AF190" i="35"/>
  <c r="AH191" i="35"/>
  <c r="AF191" i="35"/>
  <c r="AF26" i="35"/>
  <c r="AH108" i="9"/>
  <c r="AF108" i="35"/>
  <c r="AF205" i="35"/>
  <c r="AH62" i="35"/>
  <c r="AF62" i="35"/>
  <c r="AF128" i="35"/>
  <c r="AH71" i="35"/>
  <c r="AF71" i="35"/>
  <c r="AF133" i="35"/>
  <c r="AF37" i="35"/>
  <c r="E102" i="34"/>
  <c r="L102" i="34" s="1"/>
  <c r="AF105" i="35"/>
  <c r="AF144" i="35"/>
  <c r="AF139" i="35"/>
  <c r="E104" i="34"/>
  <c r="AK104" i="34" s="1"/>
  <c r="AF107" i="35"/>
  <c r="AH73" i="9"/>
  <c r="AF73" i="35"/>
  <c r="AF41" i="35"/>
  <c r="AF25" i="35"/>
  <c r="AH60" i="35"/>
  <c r="AF60" i="35"/>
  <c r="E97" i="34"/>
  <c r="L97" i="34" s="1"/>
  <c r="AF100" i="35"/>
  <c r="AF31" i="35"/>
  <c r="AF131" i="35"/>
  <c r="AF194" i="35"/>
  <c r="AI195" i="35"/>
  <c r="AF195" i="35"/>
  <c r="AH34" i="35"/>
  <c r="AF34" i="35"/>
  <c r="AF119" i="35"/>
  <c r="AH70" i="35"/>
  <c r="AF70" i="35"/>
  <c r="AF137" i="35"/>
  <c r="AH9" i="35"/>
  <c r="AF9" i="35"/>
  <c r="AH79" i="9"/>
  <c r="AF79" i="35"/>
  <c r="AI143" i="35"/>
  <c r="AF143" i="35"/>
  <c r="AF45" i="35"/>
  <c r="AI115" i="35"/>
  <c r="AF115" i="35"/>
  <c r="AH21" i="35"/>
  <c r="AF21" i="35"/>
  <c r="AF97" i="35"/>
  <c r="AF161" i="35"/>
  <c r="AI82" i="35"/>
  <c r="AF82" i="35"/>
  <c r="AF149" i="35"/>
  <c r="AI32" i="35"/>
  <c r="AF32" i="35"/>
  <c r="AF117" i="35"/>
  <c r="AF16" i="35"/>
  <c r="AF118" i="35"/>
  <c r="AH75" i="35"/>
  <c r="AF75" i="35"/>
  <c r="AH182" i="9"/>
  <c r="AF182" i="35"/>
  <c r="AH155" i="9"/>
  <c r="AF155" i="35"/>
  <c r="AF111" i="35"/>
  <c r="AH173" i="35"/>
  <c r="AF173" i="35"/>
  <c r="AH174" i="35"/>
  <c r="AF174" i="35"/>
  <c r="AF11" i="35"/>
  <c r="AF42" i="35"/>
  <c r="AI8" i="35"/>
  <c r="AF8" i="35"/>
  <c r="AF78" i="35"/>
  <c r="AH147" i="9"/>
  <c r="AF147" i="35"/>
  <c r="AH19" i="35"/>
  <c r="AF19" i="35"/>
  <c r="AF87" i="35"/>
  <c r="AF164" i="35"/>
  <c r="AH55" i="9"/>
  <c r="AF55" i="35"/>
  <c r="AF129" i="35"/>
  <c r="AI30" i="35"/>
  <c r="AF30" i="35"/>
  <c r="AH101" i="9"/>
  <c r="AF101" i="35"/>
  <c r="AH165" i="35"/>
  <c r="AF165" i="35"/>
  <c r="AF90" i="35"/>
  <c r="AF153" i="35"/>
  <c r="AI40" i="35"/>
  <c r="AF40" i="35"/>
  <c r="AF122" i="35"/>
  <c r="AF84" i="35"/>
  <c r="AI92" i="35"/>
  <c r="AF92" i="35"/>
  <c r="AH136" i="9"/>
  <c r="AF136" i="35"/>
  <c r="E205" i="34"/>
  <c r="L205" i="34" s="1"/>
  <c r="E193" i="34"/>
  <c r="AK193" i="34" s="1"/>
  <c r="AH20" i="9"/>
  <c r="E101" i="34"/>
  <c r="L101" i="34" s="1"/>
  <c r="E143" i="34"/>
  <c r="AK143" i="34" s="1"/>
  <c r="E156" i="34"/>
  <c r="L156" i="34" s="1"/>
  <c r="E70" i="34"/>
  <c r="L70" i="34" s="1"/>
  <c r="E84" i="34"/>
  <c r="L84" i="34" s="1"/>
  <c r="E181" i="34"/>
  <c r="L181" i="34" s="1"/>
  <c r="AH112" i="34"/>
  <c r="AI138" i="34"/>
  <c r="E90" i="34"/>
  <c r="L90" i="34" s="1"/>
  <c r="E127" i="34"/>
  <c r="L127" i="34" s="1"/>
  <c r="E182" i="34"/>
  <c r="L182" i="34" s="1"/>
  <c r="E161" i="34"/>
  <c r="L161" i="34" s="1"/>
  <c r="E106" i="34"/>
  <c r="AH10" i="9"/>
  <c r="AL211" i="35"/>
  <c r="AL210" i="35"/>
  <c r="AM210" i="35"/>
  <c r="AM211" i="35"/>
  <c r="AF112" i="34"/>
  <c r="AG95" i="34"/>
  <c r="L41" i="36"/>
  <c r="AF42" i="34"/>
  <c r="AG42" i="34"/>
  <c r="AI42" i="34"/>
  <c r="AF96" i="34"/>
  <c r="AI96" i="34"/>
  <c r="AF81" i="34"/>
  <c r="AH178" i="9"/>
  <c r="L112" i="34"/>
  <c r="AI156" i="35"/>
  <c r="AH156" i="35"/>
  <c r="AH130" i="35"/>
  <c r="AI130" i="35"/>
  <c r="AH31" i="9"/>
  <c r="AH100" i="9"/>
  <c r="AH11" i="9"/>
  <c r="AH71" i="9"/>
  <c r="AH190" i="9"/>
  <c r="AH129" i="9"/>
  <c r="AH196" i="9"/>
  <c r="AH126" i="9"/>
  <c r="AH82" i="9"/>
  <c r="AH37" i="9"/>
  <c r="AH62" i="9"/>
  <c r="AH98" i="9"/>
  <c r="AH144" i="9"/>
  <c r="AH157" i="9"/>
  <c r="AH46" i="9"/>
  <c r="E204" i="34"/>
  <c r="L204" i="34" s="1"/>
  <c r="AH29" i="35"/>
  <c r="E93" i="34"/>
  <c r="L93" i="34" s="1"/>
  <c r="E174" i="34"/>
  <c r="AG174" i="34" s="1"/>
  <c r="E78" i="34"/>
  <c r="AG78" i="34" s="1"/>
  <c r="E122" i="34"/>
  <c r="L122" i="34" s="1"/>
  <c r="E12" i="34"/>
  <c r="AH12" i="34" s="1"/>
  <c r="E88" i="34"/>
  <c r="AI88" i="34" s="1"/>
  <c r="E159" i="34"/>
  <c r="L159" i="34" s="1"/>
  <c r="E177" i="34"/>
  <c r="L177" i="34" s="1"/>
  <c r="AH61" i="9"/>
  <c r="AH149" i="9"/>
  <c r="AH97" i="9"/>
  <c r="AH26" i="9"/>
  <c r="AH88" i="9"/>
  <c r="AH148" i="9"/>
  <c r="AH135" i="9"/>
  <c r="AH47" i="9"/>
  <c r="AH120" i="9"/>
  <c r="AH184" i="9"/>
  <c r="AH118" i="9"/>
  <c r="AH70" i="9"/>
  <c r="AH39" i="9"/>
  <c r="AH193" i="9"/>
  <c r="AH158" i="9"/>
  <c r="AH57" i="9"/>
  <c r="AH202" i="9"/>
  <c r="AH85" i="9"/>
  <c r="AH179" i="9"/>
  <c r="AH195" i="9"/>
  <c r="AH143" i="9"/>
  <c r="AH163" i="9"/>
  <c r="AH63" i="9"/>
  <c r="AI183" i="35"/>
  <c r="AI34" i="35"/>
  <c r="AH119" i="35"/>
  <c r="AI30" i="34"/>
  <c r="L30" i="34"/>
  <c r="AI71" i="35"/>
  <c r="AH133" i="35"/>
  <c r="AI133" i="35"/>
  <c r="E10" i="34"/>
  <c r="L10" i="34" s="1"/>
  <c r="E86" i="34"/>
  <c r="L86" i="34" s="1"/>
  <c r="E63" i="34"/>
  <c r="L62" i="36" s="1"/>
  <c r="E20" i="34"/>
  <c r="L20" i="34" s="1"/>
  <c r="E163" i="34"/>
  <c r="L163" i="34" s="1"/>
  <c r="AH140" i="9"/>
  <c r="AH93" i="9"/>
  <c r="AH23" i="9"/>
  <c r="AH6" i="9"/>
  <c r="AH122" i="9"/>
  <c r="AH29" i="9"/>
  <c r="AH185" i="9"/>
  <c r="AH64" i="9"/>
  <c r="AH166" i="9"/>
  <c r="AH111" i="9"/>
  <c r="AH66" i="9"/>
  <c r="AH9" i="9"/>
  <c r="AH133" i="9"/>
  <c r="AH160" i="9"/>
  <c r="AH43" i="9"/>
  <c r="AH8" i="9"/>
  <c r="AH137" i="9"/>
  <c r="AH112" i="9"/>
  <c r="AH177" i="9"/>
  <c r="AH151" i="34"/>
  <c r="L151" i="34"/>
  <c r="E76" i="34"/>
  <c r="L76" i="34" s="1"/>
  <c r="AI45" i="35"/>
  <c r="AH115" i="35"/>
  <c r="AI149" i="35"/>
  <c r="AH149" i="35"/>
  <c r="E21" i="34"/>
  <c r="AH21" i="34" s="1"/>
  <c r="AH12" i="9"/>
  <c r="AH199" i="9"/>
  <c r="AH52" i="9"/>
  <c r="AH48" i="9"/>
  <c r="AH115" i="9"/>
  <c r="AH171" i="9"/>
  <c r="AH200" i="9"/>
  <c r="AH24" i="9"/>
  <c r="AH151" i="9"/>
  <c r="AH107" i="9"/>
  <c r="AH198" i="9"/>
  <c r="AH25" i="9"/>
  <c r="AH84" i="9"/>
  <c r="AH125" i="9"/>
  <c r="AH183" i="9"/>
  <c r="AH67" i="9"/>
  <c r="AH146" i="9"/>
  <c r="AH153" i="9"/>
  <c r="AH159" i="9"/>
  <c r="AH170" i="9"/>
  <c r="AI186" i="35"/>
  <c r="AH186" i="35"/>
  <c r="AH25" i="35"/>
  <c r="E48" i="34"/>
  <c r="L48" i="34" s="1"/>
  <c r="AH151" i="35"/>
  <c r="AI151" i="35"/>
  <c r="AI84" i="35"/>
  <c r="AH84" i="35"/>
  <c r="AH80" i="9"/>
  <c r="AH132" i="9"/>
  <c r="AH72" i="9"/>
  <c r="AH16" i="9"/>
  <c r="AH180" i="9"/>
  <c r="AH45" i="9"/>
  <c r="AH19" i="9"/>
  <c r="AH18" i="9"/>
  <c r="AH186" i="9"/>
  <c r="AH13" i="9"/>
  <c r="AH91" i="9"/>
  <c r="AH40" i="9"/>
  <c r="AH173" i="9"/>
  <c r="AH81" i="9"/>
  <c r="AH114" i="9"/>
  <c r="AH14" i="9"/>
  <c r="AH44" i="9"/>
  <c r="AH121" i="9"/>
  <c r="AH30" i="9"/>
  <c r="AH165" i="9"/>
  <c r="E65" i="34"/>
  <c r="L65" i="34" s="1"/>
  <c r="AH68" i="9"/>
  <c r="E176" i="34"/>
  <c r="L176" i="34" s="1"/>
  <c r="AH190" i="35"/>
  <c r="AI190" i="35"/>
  <c r="E24" i="34"/>
  <c r="AF24" i="34" s="1"/>
  <c r="E91" i="34"/>
  <c r="L91" i="34" s="1"/>
  <c r="E152" i="34"/>
  <c r="AH152" i="34" s="1"/>
  <c r="E25" i="34"/>
  <c r="AG25" i="34" s="1"/>
  <c r="AI64" i="35"/>
  <c r="AH64" i="35"/>
  <c r="AH126" i="35"/>
  <c r="AH128" i="9"/>
  <c r="AH156" i="9"/>
  <c r="AH176" i="9"/>
  <c r="AH41" i="9"/>
  <c r="AH139" i="9"/>
  <c r="AH95" i="9"/>
  <c r="AH174" i="9"/>
  <c r="AH162" i="9"/>
  <c r="AH142" i="9"/>
  <c r="AH86" i="9"/>
  <c r="AH60" i="9"/>
  <c r="AH90" i="9"/>
  <c r="AH94" i="9"/>
  <c r="AH117" i="9"/>
  <c r="AH172" i="9"/>
  <c r="AH194" i="9"/>
  <c r="AH201" i="9"/>
  <c r="AK42" i="34"/>
  <c r="L42" i="34"/>
  <c r="E196" i="34"/>
  <c r="L196" i="34" s="1"/>
  <c r="AI77" i="35"/>
  <c r="AH77" i="35"/>
  <c r="E160" i="34"/>
  <c r="L160" i="34" s="1"/>
  <c r="E33" i="34"/>
  <c r="AH33" i="34" s="1"/>
  <c r="AH193" i="35"/>
  <c r="AI111" i="35"/>
  <c r="AH111" i="35"/>
  <c r="AI189" i="35"/>
  <c r="E154" i="34"/>
  <c r="L153" i="36" s="1"/>
  <c r="AH42" i="9"/>
  <c r="AH131" i="9"/>
  <c r="AH168" i="9"/>
  <c r="AH34" i="9"/>
  <c r="AH96" i="9"/>
  <c r="AH92" i="9"/>
  <c r="AH89" i="9"/>
  <c r="AH189" i="9"/>
  <c r="AH205" i="9"/>
  <c r="AH138" i="9"/>
  <c r="AH83" i="9"/>
  <c r="AH21" i="9"/>
  <c r="AH35" i="9"/>
  <c r="AH77" i="9"/>
  <c r="AH110" i="9"/>
  <c r="AH164" i="9"/>
  <c r="AH161" i="9"/>
  <c r="AH207" i="9"/>
  <c r="AI170" i="35"/>
  <c r="AH170" i="35"/>
  <c r="AH200" i="35"/>
  <c r="AI200" i="35"/>
  <c r="E4" i="34"/>
  <c r="L4" i="34" s="1"/>
  <c r="AH152" i="35"/>
  <c r="E113" i="34"/>
  <c r="L113" i="34" s="1"/>
  <c r="AH160" i="35"/>
  <c r="AH105" i="9"/>
  <c r="AH38" i="9"/>
  <c r="AH119" i="9"/>
  <c r="AH15" i="9"/>
  <c r="AH54" i="9"/>
  <c r="AH87" i="9"/>
  <c r="AH17" i="9"/>
  <c r="AH75" i="9"/>
  <c r="AH130" i="9"/>
  <c r="AH78" i="9"/>
  <c r="AH152" i="9"/>
  <c r="AH65" i="9"/>
  <c r="AH32" i="9"/>
  <c r="AH150" i="9"/>
  <c r="AH175" i="9"/>
  <c r="AH191" i="9"/>
  <c r="AH124" i="9"/>
  <c r="AH167" i="9"/>
  <c r="AH188" i="9"/>
  <c r="AI178" i="35"/>
  <c r="AH178" i="35"/>
  <c r="AF151" i="34"/>
  <c r="AH103" i="34"/>
  <c r="AK103" i="34"/>
  <c r="L150" i="36"/>
  <c r="AK151" i="34"/>
  <c r="AH37" i="34"/>
  <c r="AK37" i="34"/>
  <c r="Z96" i="34"/>
  <c r="AL96" i="34" s="1"/>
  <c r="U95" i="36"/>
  <c r="AI110" i="34"/>
  <c r="AK110" i="34"/>
  <c r="AK35" i="34"/>
  <c r="AH81" i="34"/>
  <c r="AK81" i="34"/>
  <c r="AG96" i="34"/>
  <c r="AK96" i="34"/>
  <c r="AF138" i="34"/>
  <c r="AK138" i="34"/>
  <c r="AI73" i="34"/>
  <c r="AK73" i="34"/>
  <c r="AF133" i="34"/>
  <c r="AK133" i="34"/>
  <c r="Z205" i="34"/>
  <c r="AL205" i="34" s="1"/>
  <c r="U204" i="36"/>
  <c r="AG30" i="34"/>
  <c r="AK30" i="34"/>
  <c r="AH38" i="34"/>
  <c r="AK38" i="34"/>
  <c r="AK102" i="34"/>
  <c r="AQ50" i="34"/>
  <c r="AO50" i="34"/>
  <c r="AP50" i="34"/>
  <c r="AI67" i="35"/>
  <c r="AH67" i="35"/>
  <c r="AI90" i="35"/>
  <c r="AH90" i="35"/>
  <c r="AH184" i="34"/>
  <c r="AK184" i="34"/>
  <c r="AH146" i="35"/>
  <c r="AI144" i="35"/>
  <c r="AH144" i="35"/>
  <c r="E141" i="34"/>
  <c r="AI48" i="35"/>
  <c r="AH48" i="35"/>
  <c r="P4" i="34"/>
  <c r="AK7" i="35"/>
  <c r="P32" i="34"/>
  <c r="AK35" i="35"/>
  <c r="P65" i="34"/>
  <c r="U64" i="36" s="1"/>
  <c r="AK68" i="35"/>
  <c r="P85" i="34"/>
  <c r="U84" i="36" s="1"/>
  <c r="AK88" i="35"/>
  <c r="P106" i="34"/>
  <c r="AK109" i="35"/>
  <c r="P126" i="34"/>
  <c r="U125" i="36" s="1"/>
  <c r="AK129" i="35"/>
  <c r="P142" i="34"/>
  <c r="AK145" i="35"/>
  <c r="AI145" i="35" s="1"/>
  <c r="P162" i="34"/>
  <c r="AK165" i="35"/>
  <c r="AI165" i="35" s="1"/>
  <c r="P178" i="34"/>
  <c r="AK181" i="35"/>
  <c r="P200" i="34"/>
  <c r="AK203" i="35"/>
  <c r="P24" i="34"/>
  <c r="AK27" i="35"/>
  <c r="P40" i="34"/>
  <c r="U39" i="36" s="1"/>
  <c r="AK43" i="35"/>
  <c r="P57" i="34"/>
  <c r="U56" i="36" s="1"/>
  <c r="AK60" i="35"/>
  <c r="P73" i="34"/>
  <c r="U72" i="36" s="1"/>
  <c r="AK76" i="35"/>
  <c r="AI76" i="35" s="1"/>
  <c r="P93" i="34"/>
  <c r="U92" i="36" s="1"/>
  <c r="AK96" i="35"/>
  <c r="P122" i="34"/>
  <c r="U121" i="36" s="1"/>
  <c r="AK125" i="35"/>
  <c r="P138" i="34"/>
  <c r="AK141" i="35"/>
  <c r="P166" i="34"/>
  <c r="AK169" i="35"/>
  <c r="P187" i="34"/>
  <c r="AK190" i="35"/>
  <c r="P5" i="34"/>
  <c r="AK8" i="35"/>
  <c r="P9" i="34"/>
  <c r="U8" i="36" s="1"/>
  <c r="AK12" i="35"/>
  <c r="P13" i="34"/>
  <c r="U12" i="36" s="1"/>
  <c r="AK16" i="35"/>
  <c r="P17" i="34"/>
  <c r="U16" i="36" s="1"/>
  <c r="AK20" i="35"/>
  <c r="P21" i="34"/>
  <c r="U20" i="36" s="1"/>
  <c r="AK24" i="35"/>
  <c r="P25" i="34"/>
  <c r="AK28" i="35"/>
  <c r="P29" i="34"/>
  <c r="U28" i="36" s="1"/>
  <c r="AK32" i="35"/>
  <c r="P33" i="34"/>
  <c r="AK36" i="35"/>
  <c r="P37" i="34"/>
  <c r="AK40" i="35"/>
  <c r="P41" i="34"/>
  <c r="AK44" i="35"/>
  <c r="P45" i="34"/>
  <c r="AK48" i="35"/>
  <c r="P49" i="34"/>
  <c r="AK52" i="35"/>
  <c r="P54" i="34"/>
  <c r="U53" i="36" s="1"/>
  <c r="AK57" i="35"/>
  <c r="P58" i="34"/>
  <c r="AK61" i="35"/>
  <c r="P62" i="34"/>
  <c r="U61" i="36" s="1"/>
  <c r="AK65" i="35"/>
  <c r="P66" i="34"/>
  <c r="AK69" i="35"/>
  <c r="P70" i="34"/>
  <c r="AK73" i="35"/>
  <c r="P74" i="34"/>
  <c r="AK77" i="35"/>
  <c r="P78" i="34"/>
  <c r="U77" i="36" s="1"/>
  <c r="AK81" i="35"/>
  <c r="P82" i="34"/>
  <c r="AK85" i="35"/>
  <c r="P86" i="34"/>
  <c r="U85" i="36" s="1"/>
  <c r="AK89" i="35"/>
  <c r="P90" i="34"/>
  <c r="AK93" i="35"/>
  <c r="P94" i="34"/>
  <c r="AK97" i="35"/>
  <c r="P99" i="34"/>
  <c r="U98" i="36" s="1"/>
  <c r="AK102" i="35"/>
  <c r="P103" i="34"/>
  <c r="U102" i="36" s="1"/>
  <c r="AK106" i="35"/>
  <c r="P107" i="34"/>
  <c r="AK110" i="35"/>
  <c r="P111" i="34"/>
  <c r="AK114" i="35"/>
  <c r="P115" i="34"/>
  <c r="U114" i="36" s="1"/>
  <c r="AK118" i="35"/>
  <c r="P119" i="34"/>
  <c r="U118" i="36" s="1"/>
  <c r="AK122" i="35"/>
  <c r="P123" i="34"/>
  <c r="U122" i="36" s="1"/>
  <c r="AK126" i="35"/>
  <c r="AI126" i="35" s="1"/>
  <c r="P127" i="34"/>
  <c r="AK130" i="35"/>
  <c r="P131" i="34"/>
  <c r="AK134" i="35"/>
  <c r="P135" i="34"/>
  <c r="U134" i="36" s="1"/>
  <c r="AK138" i="35"/>
  <c r="P139" i="34"/>
  <c r="AK142" i="35"/>
  <c r="P143" i="34"/>
  <c r="U142" i="36" s="1"/>
  <c r="AK146" i="35"/>
  <c r="AI146" i="35" s="1"/>
  <c r="P147" i="34"/>
  <c r="U146" i="36" s="1"/>
  <c r="AK150" i="35"/>
  <c r="P151" i="34"/>
  <c r="AK154" i="35"/>
  <c r="P155" i="34"/>
  <c r="AK158" i="35"/>
  <c r="P159" i="34"/>
  <c r="U158" i="36" s="1"/>
  <c r="AK162" i="35"/>
  <c r="P163" i="34"/>
  <c r="U162" i="36" s="1"/>
  <c r="AK166" i="35"/>
  <c r="P167" i="34"/>
  <c r="U166" i="36" s="1"/>
  <c r="AK170" i="35"/>
  <c r="P171" i="34"/>
  <c r="AK174" i="35"/>
  <c r="P175" i="34"/>
  <c r="AK178" i="35"/>
  <c r="P179" i="34"/>
  <c r="U178" i="36" s="1"/>
  <c r="AK182" i="35"/>
  <c r="P184" i="34"/>
  <c r="AK187" i="35"/>
  <c r="P188" i="34"/>
  <c r="U187" i="36" s="1"/>
  <c r="AK191" i="35"/>
  <c r="P192" i="34"/>
  <c r="AK195" i="35"/>
  <c r="P197" i="34"/>
  <c r="U196" i="36" s="1"/>
  <c r="AK200" i="35"/>
  <c r="P201" i="34"/>
  <c r="AK204" i="35"/>
  <c r="P20" i="34"/>
  <c r="AK23" i="35"/>
  <c r="P53" i="34"/>
  <c r="U52" i="36" s="1"/>
  <c r="AK56" i="35"/>
  <c r="P102" i="34"/>
  <c r="AK105" i="35"/>
  <c r="P154" i="34"/>
  <c r="AK157" i="35"/>
  <c r="P196" i="34"/>
  <c r="AK199" i="35"/>
  <c r="P16" i="34"/>
  <c r="U15" i="36" s="1"/>
  <c r="AK19" i="35"/>
  <c r="P44" i="34"/>
  <c r="AK47" i="35"/>
  <c r="P81" i="34"/>
  <c r="AK84" i="35"/>
  <c r="P114" i="34"/>
  <c r="AK117" i="35"/>
  <c r="P146" i="34"/>
  <c r="U145" i="36" s="1"/>
  <c r="AK149" i="35"/>
  <c r="P191" i="34"/>
  <c r="AK194" i="35"/>
  <c r="P6" i="34"/>
  <c r="AK9" i="35"/>
  <c r="AI9" i="35" s="1"/>
  <c r="P10" i="34"/>
  <c r="U9" i="36" s="1"/>
  <c r="AK13" i="35"/>
  <c r="P14" i="34"/>
  <c r="U13" i="36" s="1"/>
  <c r="AK17" i="35"/>
  <c r="P18" i="34"/>
  <c r="AK21" i="35"/>
  <c r="P22" i="34"/>
  <c r="U21" i="36" s="1"/>
  <c r="AK25" i="35"/>
  <c r="P26" i="34"/>
  <c r="U25" i="36" s="1"/>
  <c r="AK29" i="35"/>
  <c r="P30" i="34"/>
  <c r="AK33" i="35"/>
  <c r="P34" i="34"/>
  <c r="AK37" i="35"/>
  <c r="P38" i="34"/>
  <c r="AK41" i="35"/>
  <c r="P42" i="34"/>
  <c r="AK45" i="35"/>
  <c r="P46" i="34"/>
  <c r="AK49" i="35"/>
  <c r="P51" i="34"/>
  <c r="AK54" i="35"/>
  <c r="P55" i="34"/>
  <c r="AK58" i="35"/>
  <c r="P59" i="34"/>
  <c r="U58" i="36" s="1"/>
  <c r="AK62" i="35"/>
  <c r="P63" i="34"/>
  <c r="AK66" i="35"/>
  <c r="P67" i="34"/>
  <c r="AK70" i="35"/>
  <c r="P71" i="34"/>
  <c r="AK74" i="35"/>
  <c r="P75" i="34"/>
  <c r="AK78" i="35"/>
  <c r="P79" i="34"/>
  <c r="AK82" i="35"/>
  <c r="P83" i="34"/>
  <c r="AK86" i="35"/>
  <c r="P87" i="34"/>
  <c r="U86" i="36" s="1"/>
  <c r="AK90" i="35"/>
  <c r="P91" i="34"/>
  <c r="U90" i="36" s="1"/>
  <c r="AK94" i="35"/>
  <c r="P95" i="34"/>
  <c r="U94" i="36" s="1"/>
  <c r="AK98" i="35"/>
  <c r="P100" i="34"/>
  <c r="AK103" i="35"/>
  <c r="P104" i="34"/>
  <c r="AK107" i="35"/>
  <c r="P108" i="34"/>
  <c r="U107" i="36" s="1"/>
  <c r="AK111" i="35"/>
  <c r="P112" i="34"/>
  <c r="U111" i="36" s="1"/>
  <c r="AK115" i="35"/>
  <c r="P116" i="34"/>
  <c r="AK119" i="35"/>
  <c r="P120" i="34"/>
  <c r="AK123" i="35"/>
  <c r="P124" i="34"/>
  <c r="U123" i="36" s="1"/>
  <c r="AK127" i="35"/>
  <c r="P128" i="34"/>
  <c r="U127" i="36" s="1"/>
  <c r="AK131" i="35"/>
  <c r="P132" i="34"/>
  <c r="U131" i="36" s="1"/>
  <c r="AK135" i="35"/>
  <c r="P136" i="34"/>
  <c r="AK139" i="35"/>
  <c r="P140" i="34"/>
  <c r="AK143" i="35"/>
  <c r="P144" i="34"/>
  <c r="AK147" i="35"/>
  <c r="P148" i="34"/>
  <c r="U147" i="36" s="1"/>
  <c r="AK151" i="35"/>
  <c r="P152" i="34"/>
  <c r="U151" i="36" s="1"/>
  <c r="AK155" i="35"/>
  <c r="P156" i="34"/>
  <c r="U155" i="36" s="1"/>
  <c r="AK159" i="35"/>
  <c r="P160" i="34"/>
  <c r="AK163" i="35"/>
  <c r="P164" i="34"/>
  <c r="AK167" i="35"/>
  <c r="P168" i="34"/>
  <c r="AK171" i="35"/>
  <c r="P172" i="34"/>
  <c r="U171" i="36" s="1"/>
  <c r="AK175" i="35"/>
  <c r="P176" i="34"/>
  <c r="U175" i="36" s="1"/>
  <c r="AK179" i="35"/>
  <c r="P180" i="34"/>
  <c r="AK183" i="35"/>
  <c r="P185" i="34"/>
  <c r="U184" i="36" s="1"/>
  <c r="AK188" i="35"/>
  <c r="P189" i="34"/>
  <c r="AK192" i="35"/>
  <c r="P193" i="34"/>
  <c r="AK196" i="35"/>
  <c r="P198" i="34"/>
  <c r="AK201" i="35"/>
  <c r="P202" i="34"/>
  <c r="AK205" i="35"/>
  <c r="P3" i="34"/>
  <c r="U2" i="36" s="1"/>
  <c r="AK6" i="35"/>
  <c r="P12" i="34"/>
  <c r="U11" i="36" s="1"/>
  <c r="AK15" i="35"/>
  <c r="P36" i="34"/>
  <c r="AK39" i="35"/>
  <c r="P61" i="34"/>
  <c r="U60" i="36" s="1"/>
  <c r="AK64" i="35"/>
  <c r="P89" i="34"/>
  <c r="AK92" i="35"/>
  <c r="P110" i="34"/>
  <c r="AK113" i="35"/>
  <c r="P130" i="34"/>
  <c r="U129" i="36" s="1"/>
  <c r="AK133" i="35"/>
  <c r="P150" i="34"/>
  <c r="U149" i="36" s="1"/>
  <c r="AK153" i="35"/>
  <c r="P170" i="34"/>
  <c r="U169" i="36" s="1"/>
  <c r="AK173" i="35"/>
  <c r="P183" i="34"/>
  <c r="U182" i="36" s="1"/>
  <c r="AK186" i="35"/>
  <c r="P204" i="34"/>
  <c r="AK207" i="35"/>
  <c r="AI205" i="34"/>
  <c r="P8" i="34"/>
  <c r="U7" i="36" s="1"/>
  <c r="AK11" i="35"/>
  <c r="AI11" i="35" s="1"/>
  <c r="P28" i="34"/>
  <c r="AK31" i="35"/>
  <c r="P48" i="34"/>
  <c r="AK51" i="35"/>
  <c r="P69" i="34"/>
  <c r="U68" i="36" s="1"/>
  <c r="AK72" i="35"/>
  <c r="P77" i="34"/>
  <c r="U76" i="36" s="1"/>
  <c r="AK80" i="35"/>
  <c r="P98" i="34"/>
  <c r="U97" i="36" s="1"/>
  <c r="AK101" i="35"/>
  <c r="P118" i="34"/>
  <c r="U117" i="36" s="1"/>
  <c r="AK121" i="35"/>
  <c r="P134" i="34"/>
  <c r="U133" i="36" s="1"/>
  <c r="AK137" i="35"/>
  <c r="P158" i="34"/>
  <c r="U157" i="36" s="1"/>
  <c r="AK161" i="35"/>
  <c r="P174" i="34"/>
  <c r="AK177" i="35"/>
  <c r="P7" i="34"/>
  <c r="U6" i="36" s="1"/>
  <c r="AK10" i="35"/>
  <c r="P11" i="34"/>
  <c r="U10" i="36" s="1"/>
  <c r="AK14" i="35"/>
  <c r="P15" i="34"/>
  <c r="U14" i="36" s="1"/>
  <c r="AK18" i="35"/>
  <c r="P19" i="34"/>
  <c r="AK22" i="35"/>
  <c r="AI22" i="35" s="1"/>
  <c r="P23" i="34"/>
  <c r="AK26" i="35"/>
  <c r="P27" i="34"/>
  <c r="U26" i="36" s="1"/>
  <c r="AK30" i="35"/>
  <c r="P31" i="34"/>
  <c r="U30" i="36" s="1"/>
  <c r="AK34" i="35"/>
  <c r="P35" i="34"/>
  <c r="AK38" i="35"/>
  <c r="P39" i="34"/>
  <c r="U38" i="36" s="1"/>
  <c r="AK42" i="35"/>
  <c r="P43" i="34"/>
  <c r="U42" i="36" s="1"/>
  <c r="AK46" i="35"/>
  <c r="P47" i="34"/>
  <c r="U46" i="36" s="1"/>
  <c r="AK50" i="35"/>
  <c r="P52" i="34"/>
  <c r="U51" i="36" s="1"/>
  <c r="AK55" i="35"/>
  <c r="P56" i="34"/>
  <c r="U55" i="36" s="1"/>
  <c r="AK59" i="35"/>
  <c r="AI59" i="35" s="1"/>
  <c r="P60" i="34"/>
  <c r="U59" i="36" s="1"/>
  <c r="AK63" i="35"/>
  <c r="P64" i="34"/>
  <c r="AK67" i="35"/>
  <c r="P68" i="34"/>
  <c r="AK71" i="35"/>
  <c r="P72" i="34"/>
  <c r="AK75" i="35"/>
  <c r="P76" i="34"/>
  <c r="U75" i="36" s="1"/>
  <c r="AK79" i="35"/>
  <c r="P80" i="34"/>
  <c r="AK83" i="35"/>
  <c r="P84" i="34"/>
  <c r="AK87" i="35"/>
  <c r="P88" i="34"/>
  <c r="U87" i="36" s="1"/>
  <c r="AK91" i="35"/>
  <c r="P92" i="34"/>
  <c r="AK95" i="35"/>
  <c r="P97" i="34"/>
  <c r="AK100" i="35"/>
  <c r="P101" i="34"/>
  <c r="AK104" i="35"/>
  <c r="P105" i="34"/>
  <c r="U104" i="36" s="1"/>
  <c r="AK108" i="35"/>
  <c r="P109" i="34"/>
  <c r="U108" i="36" s="1"/>
  <c r="AK112" i="35"/>
  <c r="P113" i="34"/>
  <c r="U112" i="36" s="1"/>
  <c r="AK116" i="35"/>
  <c r="P117" i="34"/>
  <c r="AK120" i="35"/>
  <c r="P121" i="34"/>
  <c r="U120" i="36" s="1"/>
  <c r="AK124" i="35"/>
  <c r="P125" i="34"/>
  <c r="U124" i="36" s="1"/>
  <c r="AK128" i="35"/>
  <c r="P129" i="34"/>
  <c r="AK132" i="35"/>
  <c r="P133" i="34"/>
  <c r="AK136" i="35"/>
  <c r="P137" i="34"/>
  <c r="U136" i="36" s="1"/>
  <c r="AK140" i="35"/>
  <c r="P141" i="34"/>
  <c r="AK144" i="35"/>
  <c r="P145" i="34"/>
  <c r="U144" i="36" s="1"/>
  <c r="AK148" i="35"/>
  <c r="P149" i="34"/>
  <c r="AK152" i="35"/>
  <c r="AI152" i="35" s="1"/>
  <c r="P153" i="34"/>
  <c r="AK156" i="35"/>
  <c r="P157" i="34"/>
  <c r="AK160" i="35"/>
  <c r="AI160" i="35" s="1"/>
  <c r="P161" i="34"/>
  <c r="AK164" i="35"/>
  <c r="P165" i="34"/>
  <c r="U164" i="36" s="1"/>
  <c r="AK168" i="35"/>
  <c r="P169" i="34"/>
  <c r="U168" i="36" s="1"/>
  <c r="AK172" i="35"/>
  <c r="P173" i="34"/>
  <c r="U172" i="36" s="1"/>
  <c r="AK176" i="35"/>
  <c r="P177" i="34"/>
  <c r="AK180" i="35"/>
  <c r="P182" i="34"/>
  <c r="AK185" i="35"/>
  <c r="P186" i="34"/>
  <c r="AK189" i="35"/>
  <c r="P190" i="34"/>
  <c r="AK193" i="35"/>
  <c r="AI193" i="35" s="1"/>
  <c r="P195" i="34"/>
  <c r="U194" i="36" s="1"/>
  <c r="AK198" i="35"/>
  <c r="P199" i="34"/>
  <c r="AK202" i="35"/>
  <c r="P203" i="34"/>
  <c r="AK206" i="35"/>
  <c r="AH96" i="34"/>
  <c r="L95" i="36"/>
  <c r="T169" i="35"/>
  <c r="U169" i="35" s="1"/>
  <c r="AH110" i="34"/>
  <c r="E75" i="34"/>
  <c r="AF75" i="34" s="1"/>
  <c r="T78" i="35"/>
  <c r="U78" i="35"/>
  <c r="E92" i="34"/>
  <c r="T95" i="35"/>
  <c r="U95" i="35" s="1"/>
  <c r="U138" i="35"/>
  <c r="T138" i="35"/>
  <c r="E158" i="34"/>
  <c r="L158" i="34" s="1"/>
  <c r="T161" i="35"/>
  <c r="U161" i="35"/>
  <c r="E146" i="34"/>
  <c r="L146" i="34" s="1"/>
  <c r="T149" i="35"/>
  <c r="U149" i="35"/>
  <c r="E29" i="34"/>
  <c r="L29" i="34" s="1"/>
  <c r="T32" i="35"/>
  <c r="U32" i="35"/>
  <c r="T16" i="35"/>
  <c r="U16" i="35"/>
  <c r="T118" i="35"/>
  <c r="U118" i="35" s="1"/>
  <c r="T75" i="35"/>
  <c r="U75" i="35" s="1"/>
  <c r="L26" i="36"/>
  <c r="E197" i="34"/>
  <c r="T200" i="35"/>
  <c r="U200" i="35"/>
  <c r="E23" i="34"/>
  <c r="AF23" i="34" s="1"/>
  <c r="T26" i="35"/>
  <c r="U26" i="35"/>
  <c r="E105" i="34"/>
  <c r="AG105" i="34" s="1"/>
  <c r="T108" i="35"/>
  <c r="U108" i="35"/>
  <c r="E202" i="34"/>
  <c r="AF202" i="34" s="1"/>
  <c r="T205" i="35"/>
  <c r="U205" i="35"/>
  <c r="T52" i="35"/>
  <c r="U52" i="35" s="1"/>
  <c r="E111" i="34"/>
  <c r="L111" i="34" s="1"/>
  <c r="U114" i="35"/>
  <c r="T114" i="35"/>
  <c r="E68" i="34"/>
  <c r="AI68" i="34" s="1"/>
  <c r="T71" i="35"/>
  <c r="U71" i="35"/>
  <c r="T133" i="35"/>
  <c r="U133" i="35"/>
  <c r="T37" i="35"/>
  <c r="U37" i="35" s="1"/>
  <c r="T105" i="35"/>
  <c r="U105" i="35"/>
  <c r="E62" i="34"/>
  <c r="L62" i="34" s="1"/>
  <c r="U65" i="35"/>
  <c r="T65" i="35"/>
  <c r="E118" i="34"/>
  <c r="AI118" i="34" s="1"/>
  <c r="T121" i="35"/>
  <c r="U121" i="35" s="1"/>
  <c r="T47" i="35"/>
  <c r="U47" i="35"/>
  <c r="T130" i="35"/>
  <c r="U130" i="35"/>
  <c r="E80" i="34"/>
  <c r="AG80" i="34" s="1"/>
  <c r="T83" i="35"/>
  <c r="U83" i="35"/>
  <c r="E142" i="34"/>
  <c r="L142" i="34" s="1"/>
  <c r="T145" i="35"/>
  <c r="U145" i="35" s="1"/>
  <c r="E3" i="34"/>
  <c r="L3" i="34" s="1"/>
  <c r="U6" i="35"/>
  <c r="T6" i="35"/>
  <c r="E155" i="34"/>
  <c r="T158" i="35"/>
  <c r="U158" i="35" s="1"/>
  <c r="E168" i="34"/>
  <c r="L168" i="34" s="1"/>
  <c r="T171" i="35"/>
  <c r="U171" i="35" s="1"/>
  <c r="L80" i="36"/>
  <c r="AG151" i="34"/>
  <c r="L132" i="36"/>
  <c r="E135" i="34"/>
  <c r="E9" i="34"/>
  <c r="L9" i="34" s="1"/>
  <c r="T12" i="35"/>
  <c r="U12" i="35" s="1"/>
  <c r="E185" i="34"/>
  <c r="U188" i="35"/>
  <c r="T188" i="35"/>
  <c r="E198" i="34"/>
  <c r="AG198" i="34" s="1"/>
  <c r="T201" i="35"/>
  <c r="U201" i="35"/>
  <c r="E31" i="34"/>
  <c r="AH31" i="34" s="1"/>
  <c r="T34" i="35"/>
  <c r="U34" i="35"/>
  <c r="E116" i="34"/>
  <c r="T119" i="35"/>
  <c r="U119" i="35" s="1"/>
  <c r="E59" i="34"/>
  <c r="L59" i="34" s="1"/>
  <c r="T62" i="35"/>
  <c r="U62" i="35"/>
  <c r="E125" i="34"/>
  <c r="AH125" i="34" s="1"/>
  <c r="T128" i="35"/>
  <c r="U128" i="35" s="1"/>
  <c r="T9" i="35"/>
  <c r="U9" i="35" s="1"/>
  <c r="T79" i="35"/>
  <c r="U79" i="35" s="1"/>
  <c r="T143" i="35"/>
  <c r="U143" i="35"/>
  <c r="T45" i="35"/>
  <c r="U45" i="35"/>
  <c r="T115" i="35"/>
  <c r="U115" i="35"/>
  <c r="E13" i="34"/>
  <c r="U81" i="35"/>
  <c r="T81" i="35"/>
  <c r="T125" i="35"/>
  <c r="U125" i="35"/>
  <c r="E54" i="34"/>
  <c r="AF54" i="34" s="1"/>
  <c r="T57" i="35"/>
  <c r="U57" i="35"/>
  <c r="E132" i="34"/>
  <c r="L132" i="34" s="1"/>
  <c r="T135" i="35"/>
  <c r="U135" i="35"/>
  <c r="T15" i="35"/>
  <c r="U15" i="35" s="1"/>
  <c r="T91" i="35"/>
  <c r="U91" i="35"/>
  <c r="T162" i="35"/>
  <c r="U162" i="35" s="1"/>
  <c r="T180" i="35"/>
  <c r="U180" i="35"/>
  <c r="E19" i="34"/>
  <c r="L19" i="34" s="1"/>
  <c r="T22" i="35"/>
  <c r="U22" i="35" s="1"/>
  <c r="E46" i="34"/>
  <c r="L46" i="34" s="1"/>
  <c r="T49" i="35"/>
  <c r="U49" i="35" s="1"/>
  <c r="E172" i="34"/>
  <c r="L172" i="34" s="1"/>
  <c r="T175" i="35"/>
  <c r="U175" i="35" s="1"/>
  <c r="E129" i="34"/>
  <c r="T132" i="35"/>
  <c r="U132" i="35" s="1"/>
  <c r="E144" i="34"/>
  <c r="L144" i="34" s="1"/>
  <c r="T147" i="35"/>
  <c r="U147" i="35" s="1"/>
  <c r="T64" i="35"/>
  <c r="U64" i="35"/>
  <c r="E18" i="34"/>
  <c r="L18" i="34" s="1"/>
  <c r="T21" i="35"/>
  <c r="U21" i="35"/>
  <c r="E79" i="34"/>
  <c r="L79" i="34" s="1"/>
  <c r="T82" i="35"/>
  <c r="U82" i="35"/>
  <c r="E114" i="34"/>
  <c r="L114" i="34" s="1"/>
  <c r="T117" i="35"/>
  <c r="U117" i="35" s="1"/>
  <c r="U24" i="35"/>
  <c r="T24" i="35"/>
  <c r="E8" i="34"/>
  <c r="T11" i="35"/>
  <c r="U11" i="35" s="1"/>
  <c r="AG81" i="34"/>
  <c r="AF184" i="34"/>
  <c r="AI151" i="34"/>
  <c r="AI133" i="34"/>
  <c r="E115" i="34"/>
  <c r="L115" i="34" s="1"/>
  <c r="E130" i="34"/>
  <c r="E167" i="34"/>
  <c r="L167" i="34" s="1"/>
  <c r="T170" i="35"/>
  <c r="U170" i="35"/>
  <c r="E22" i="34"/>
  <c r="T25" i="35"/>
  <c r="U25" i="35" s="1"/>
  <c r="T192" i="35"/>
  <c r="U192" i="35" s="1"/>
  <c r="T207" i="35"/>
  <c r="U207" i="35"/>
  <c r="E39" i="34"/>
  <c r="L39" i="34" s="1"/>
  <c r="U42" i="35"/>
  <c r="T42" i="35"/>
  <c r="T123" i="35"/>
  <c r="U123" i="35" s="1"/>
  <c r="E67" i="34"/>
  <c r="T70" i="35"/>
  <c r="U70" i="35" s="1"/>
  <c r="E134" i="34"/>
  <c r="T137" i="35"/>
  <c r="U137" i="35"/>
  <c r="T19" i="35"/>
  <c r="U19" i="35" s="1"/>
  <c r="T87" i="35"/>
  <c r="U87" i="35"/>
  <c r="U164" i="35"/>
  <c r="T164" i="35"/>
  <c r="T55" i="35"/>
  <c r="U55" i="35" s="1"/>
  <c r="E126" i="34"/>
  <c r="L126" i="34" s="1"/>
  <c r="U129" i="35"/>
  <c r="T129" i="35"/>
  <c r="T13" i="35"/>
  <c r="U13" i="35"/>
  <c r="U89" i="35"/>
  <c r="T89" i="35"/>
  <c r="T144" i="35"/>
  <c r="U144" i="35"/>
  <c r="T66" i="35"/>
  <c r="U66" i="35"/>
  <c r="E136" i="34"/>
  <c r="AG136" i="34" s="1"/>
  <c r="T139" i="35"/>
  <c r="U139" i="35"/>
  <c r="T23" i="35"/>
  <c r="U23" i="35"/>
  <c r="T107" i="35"/>
  <c r="U107" i="35"/>
  <c r="T166" i="35"/>
  <c r="U166" i="35"/>
  <c r="T73" i="35"/>
  <c r="U73" i="35" s="1"/>
  <c r="T41" i="35"/>
  <c r="U41" i="35" s="1"/>
  <c r="T69" i="35"/>
  <c r="U69" i="35" s="1"/>
  <c r="E187" i="34"/>
  <c r="T190" i="35"/>
  <c r="U190" i="35"/>
  <c r="E188" i="34"/>
  <c r="L188" i="34" s="1"/>
  <c r="T191" i="35"/>
  <c r="U191" i="35"/>
  <c r="E34" i="34"/>
  <c r="L34" i="34" s="1"/>
  <c r="E57" i="34"/>
  <c r="L56" i="36" s="1"/>
  <c r="T60" i="35"/>
  <c r="U60" i="35" s="1"/>
  <c r="E139" i="34"/>
  <c r="L138" i="36" s="1"/>
  <c r="U142" i="35"/>
  <c r="T142" i="35"/>
  <c r="E15" i="34"/>
  <c r="T18" i="35"/>
  <c r="U18" i="35"/>
  <c r="E83" i="34"/>
  <c r="AH83" i="34" s="1"/>
  <c r="T86" i="35"/>
  <c r="U86" i="35"/>
  <c r="E148" i="34"/>
  <c r="L148" i="34" s="1"/>
  <c r="U151" i="35"/>
  <c r="T151" i="35"/>
  <c r="E72" i="34"/>
  <c r="T36" i="35"/>
  <c r="U36" i="35" s="1"/>
  <c r="T100" i="35"/>
  <c r="U100" i="35"/>
  <c r="T193" i="35"/>
  <c r="U193" i="35" s="1"/>
  <c r="E69" i="34"/>
  <c r="AG69" i="34" s="1"/>
  <c r="T72" i="35"/>
  <c r="U72" i="35"/>
  <c r="E145" i="34"/>
  <c r="L145" i="34" s="1"/>
  <c r="T148" i="35"/>
  <c r="U148" i="35"/>
  <c r="T30" i="35"/>
  <c r="U30" i="35"/>
  <c r="E98" i="34"/>
  <c r="L98" i="34" s="1"/>
  <c r="T101" i="35"/>
  <c r="U101" i="35"/>
  <c r="E162" i="34"/>
  <c r="L162" i="34" s="1"/>
  <c r="T165" i="35"/>
  <c r="U165" i="35" s="1"/>
  <c r="T90" i="35"/>
  <c r="U90" i="35"/>
  <c r="E150" i="34"/>
  <c r="AI150" i="34" s="1"/>
  <c r="T153" i="35"/>
  <c r="U153" i="35"/>
  <c r="T40" i="35"/>
  <c r="U40" i="35"/>
  <c r="T122" i="35"/>
  <c r="U122" i="35"/>
  <c r="T84" i="35"/>
  <c r="U84" i="35"/>
  <c r="E89" i="34"/>
  <c r="T92" i="35"/>
  <c r="U92" i="35"/>
  <c r="T136" i="35"/>
  <c r="U136" i="35" s="1"/>
  <c r="T178" i="35"/>
  <c r="U178" i="35"/>
  <c r="E191" i="34"/>
  <c r="L191" i="34" s="1"/>
  <c r="T194" i="35"/>
  <c r="U194" i="35"/>
  <c r="U179" i="35"/>
  <c r="T179" i="35"/>
  <c r="E192" i="34"/>
  <c r="L192" i="34" s="1"/>
  <c r="T195" i="35"/>
  <c r="U195" i="35"/>
  <c r="E190" i="34"/>
  <c r="L190" i="34" s="1"/>
  <c r="E74" i="34"/>
  <c r="AF74" i="34" s="1"/>
  <c r="T77" i="35"/>
  <c r="U77" i="35"/>
  <c r="T163" i="35"/>
  <c r="U163" i="35"/>
  <c r="T27" i="35"/>
  <c r="U27" i="35"/>
  <c r="T94" i="35"/>
  <c r="U94" i="35"/>
  <c r="U155" i="35"/>
  <c r="T155" i="35"/>
  <c r="E41" i="34"/>
  <c r="T44" i="35"/>
  <c r="U44" i="35" s="1"/>
  <c r="T110" i="35"/>
  <c r="U110" i="35" s="1"/>
  <c r="E7" i="34"/>
  <c r="L7" i="34" s="1"/>
  <c r="T10" i="35"/>
  <c r="U10" i="35"/>
  <c r="E77" i="34"/>
  <c r="T80" i="35"/>
  <c r="U80" i="35" s="1"/>
  <c r="E149" i="34"/>
  <c r="T152" i="35"/>
  <c r="U152" i="35" s="1"/>
  <c r="T38" i="35"/>
  <c r="U38" i="35" s="1"/>
  <c r="U106" i="35"/>
  <c r="T106" i="35"/>
  <c r="E11" i="34"/>
  <c r="L11" i="34" s="1"/>
  <c r="T14" i="35"/>
  <c r="U14" i="35"/>
  <c r="U98" i="35"/>
  <c r="T98" i="35"/>
  <c r="T184" i="35"/>
  <c r="U184" i="35"/>
  <c r="E45" i="34"/>
  <c r="L45" i="34" s="1"/>
  <c r="T48" i="35"/>
  <c r="U48" i="35"/>
  <c r="E123" i="34"/>
  <c r="L123" i="34" s="1"/>
  <c r="T126" i="35"/>
  <c r="U126" i="35" s="1"/>
  <c r="E100" i="34"/>
  <c r="L100" i="34" s="1"/>
  <c r="T103" i="35"/>
  <c r="U103" i="35"/>
  <c r="E195" i="34"/>
  <c r="AG195" i="34" s="1"/>
  <c r="T198" i="35"/>
  <c r="U198" i="35"/>
  <c r="T146" i="35"/>
  <c r="U146" i="35"/>
  <c r="E183" i="34"/>
  <c r="L183" i="34" s="1"/>
  <c r="T186" i="35"/>
  <c r="U186" i="35"/>
  <c r="U51" i="35"/>
  <c r="T51" i="35"/>
  <c r="T168" i="35"/>
  <c r="U168" i="35"/>
  <c r="E179" i="34"/>
  <c r="L179" i="34" s="1"/>
  <c r="T182" i="35"/>
  <c r="U182" i="35"/>
  <c r="E180" i="34"/>
  <c r="T183" i="35"/>
  <c r="U183" i="35"/>
  <c r="E165" i="34"/>
  <c r="L165" i="34" s="1"/>
  <c r="E119" i="34"/>
  <c r="L119" i="34" s="1"/>
  <c r="E175" i="34"/>
  <c r="L175" i="34" s="1"/>
  <c r="T196" i="35"/>
  <c r="U196" i="35"/>
  <c r="T7" i="35"/>
  <c r="U7" i="35"/>
  <c r="E82" i="34"/>
  <c r="L82" i="34" s="1"/>
  <c r="U85" i="35"/>
  <c r="T85" i="35"/>
  <c r="T167" i="35"/>
  <c r="U167" i="35"/>
  <c r="T35" i="35"/>
  <c r="U35" i="35"/>
  <c r="T104" i="35"/>
  <c r="U104" i="35"/>
  <c r="T159" i="35"/>
  <c r="U159" i="35"/>
  <c r="E61" i="34"/>
  <c r="L61" i="34" s="1"/>
  <c r="E51" i="34"/>
  <c r="L51" i="34" s="1"/>
  <c r="T54" i="35"/>
  <c r="U54" i="35" s="1"/>
  <c r="E117" i="34"/>
  <c r="T120" i="35"/>
  <c r="U120" i="35"/>
  <c r="E17" i="34"/>
  <c r="T20" i="35"/>
  <c r="U20" i="35" s="1"/>
  <c r="E85" i="34"/>
  <c r="T88" i="35"/>
  <c r="U88" i="35"/>
  <c r="E153" i="34"/>
  <c r="L153" i="34" s="1"/>
  <c r="T156" i="35"/>
  <c r="U156" i="35"/>
  <c r="E43" i="34"/>
  <c r="L43" i="34" s="1"/>
  <c r="T46" i="35"/>
  <c r="U46" i="35"/>
  <c r="E108" i="34"/>
  <c r="L108" i="34" s="1"/>
  <c r="T111" i="35"/>
  <c r="U111" i="35"/>
  <c r="E28" i="34"/>
  <c r="T31" i="35"/>
  <c r="U31" i="35"/>
  <c r="E99" i="34"/>
  <c r="L98" i="36" s="1"/>
  <c r="T102" i="35"/>
  <c r="U102" i="35" s="1"/>
  <c r="E186" i="34"/>
  <c r="T189" i="35"/>
  <c r="U189" i="35"/>
  <c r="E55" i="34"/>
  <c r="AG55" i="34" s="1"/>
  <c r="T58" i="35"/>
  <c r="U58" i="35"/>
  <c r="E128" i="34"/>
  <c r="L128" i="34" s="1"/>
  <c r="T131" i="35"/>
  <c r="U131" i="35"/>
  <c r="E147" i="34"/>
  <c r="AG147" i="34" s="1"/>
  <c r="T150" i="35"/>
  <c r="U150" i="35"/>
  <c r="T157" i="35"/>
  <c r="U157" i="35" s="1"/>
  <c r="E71" i="34"/>
  <c r="L70" i="36" s="1"/>
  <c r="T74" i="35"/>
  <c r="U74" i="35" s="1"/>
  <c r="E47" i="34"/>
  <c r="AF47" i="34" s="1"/>
  <c r="T50" i="35"/>
  <c r="U50" i="35"/>
  <c r="E199" i="34"/>
  <c r="T202" i="35"/>
  <c r="U202" i="35" s="1"/>
  <c r="E5" i="34"/>
  <c r="L5" i="34" s="1"/>
  <c r="T8" i="35"/>
  <c r="U8" i="35"/>
  <c r="T28" i="35"/>
  <c r="U28" i="35"/>
  <c r="E94" i="34"/>
  <c r="AH94" i="34" s="1"/>
  <c r="T97" i="35"/>
  <c r="U97" i="35" s="1"/>
  <c r="E170" i="34"/>
  <c r="L170" i="34" s="1"/>
  <c r="T173" i="35"/>
  <c r="U173" i="35"/>
  <c r="E171" i="34"/>
  <c r="AI171" i="34" s="1"/>
  <c r="T174" i="35"/>
  <c r="U174" i="35" s="1"/>
  <c r="E58" i="34"/>
  <c r="L58" i="34" s="1"/>
  <c r="T61" i="35"/>
  <c r="U61" i="35" s="1"/>
  <c r="T199" i="35"/>
  <c r="U199" i="35"/>
  <c r="E87" i="34"/>
  <c r="L87" i="34" s="1"/>
  <c r="E14" i="34"/>
  <c r="L14" i="34" s="1"/>
  <c r="T17" i="35"/>
  <c r="U17" i="35"/>
  <c r="U93" i="35"/>
  <c r="T93" i="35"/>
  <c r="T185" i="35"/>
  <c r="U185" i="35" s="1"/>
  <c r="E40" i="34"/>
  <c r="L40" i="34" s="1"/>
  <c r="T43" i="35"/>
  <c r="U43" i="35"/>
  <c r="T109" i="35"/>
  <c r="U109" i="35"/>
  <c r="E173" i="34"/>
  <c r="L173" i="34" s="1"/>
  <c r="T176" i="35"/>
  <c r="U176" i="35" s="1"/>
  <c r="E44" i="34"/>
  <c r="L44" i="34" s="1"/>
  <c r="E60" i="34"/>
  <c r="AH60" i="34" s="1"/>
  <c r="T63" i="35"/>
  <c r="U63" i="35"/>
  <c r="E121" i="34"/>
  <c r="L121" i="34" s="1"/>
  <c r="T124" i="35"/>
  <c r="U124" i="35"/>
  <c r="E26" i="34"/>
  <c r="T29" i="35"/>
  <c r="U29" i="35"/>
  <c r="T96" i="35"/>
  <c r="U96" i="35"/>
  <c r="T177" i="35"/>
  <c r="U177" i="35"/>
  <c r="E53" i="34"/>
  <c r="U56" i="35"/>
  <c r="T56" i="35"/>
  <c r="T116" i="35"/>
  <c r="U116" i="35" s="1"/>
  <c r="E36" i="34"/>
  <c r="AH36" i="34" s="1"/>
  <c r="T39" i="35"/>
  <c r="U39" i="35"/>
  <c r="E109" i="34"/>
  <c r="L109" i="34" s="1"/>
  <c r="T112" i="35"/>
  <c r="U112" i="35"/>
  <c r="E64" i="34"/>
  <c r="AI64" i="34" s="1"/>
  <c r="T67" i="35"/>
  <c r="U67" i="35" s="1"/>
  <c r="E137" i="34"/>
  <c r="L136" i="36" s="1"/>
  <c r="T140" i="35"/>
  <c r="U140" i="35"/>
  <c r="E169" i="34"/>
  <c r="T172" i="35"/>
  <c r="U172" i="35"/>
  <c r="T160" i="35"/>
  <c r="U160" i="35" s="1"/>
  <c r="T134" i="35"/>
  <c r="U134" i="35" s="1"/>
  <c r="L102" i="36"/>
  <c r="AH30" i="34"/>
  <c r="AF103" i="34"/>
  <c r="AG103" i="34"/>
  <c r="L29" i="36"/>
  <c r="AI103" i="34"/>
  <c r="AF30" i="34"/>
  <c r="AI37" i="34"/>
  <c r="AG133" i="34"/>
  <c r="AF157" i="34"/>
  <c r="L36" i="36"/>
  <c r="AG184" i="34"/>
  <c r="AG37" i="34"/>
  <c r="AH133" i="34"/>
  <c r="AF37" i="34"/>
  <c r="L137" i="36"/>
  <c r="L94" i="36"/>
  <c r="AG138" i="34"/>
  <c r="AH138" i="34"/>
  <c r="AF110" i="34"/>
  <c r="AH73" i="34"/>
  <c r="L183" i="36"/>
  <c r="AG110" i="34"/>
  <c r="L37" i="36"/>
  <c r="AI184" i="34"/>
  <c r="L109" i="36"/>
  <c r="AI38" i="34"/>
  <c r="L72" i="36"/>
  <c r="S211" i="35"/>
  <c r="S210" i="35"/>
  <c r="L204" i="36"/>
  <c r="AG156" i="34"/>
  <c r="L55" i="36"/>
  <c r="L123" i="36"/>
  <c r="AE210" i="35"/>
  <c r="L181" i="36" l="1"/>
  <c r="AI16" i="34"/>
  <c r="AH31" i="35"/>
  <c r="AI176" i="35"/>
  <c r="AH148" i="35"/>
  <c r="AF52" i="34"/>
  <c r="L156" i="36"/>
  <c r="AH16" i="35"/>
  <c r="AH205" i="35"/>
  <c r="AH95" i="34"/>
  <c r="L51" i="36"/>
  <c r="AI95" i="34"/>
  <c r="AH157" i="34"/>
  <c r="AI44" i="35"/>
  <c r="AK157" i="34"/>
  <c r="AK95" i="34"/>
  <c r="AH168" i="35"/>
  <c r="AI150" i="35"/>
  <c r="AI157" i="34"/>
  <c r="AG157" i="34"/>
  <c r="AF95" i="34"/>
  <c r="AK52" i="34"/>
  <c r="AI52" i="34"/>
  <c r="AI88" i="35"/>
  <c r="AH52" i="34"/>
  <c r="AI93" i="35"/>
  <c r="AH84" i="34"/>
  <c r="AI41" i="35"/>
  <c r="AI119" i="35"/>
  <c r="AK112" i="34"/>
  <c r="AI112" i="34"/>
  <c r="AG112" i="34"/>
  <c r="L5" i="36"/>
  <c r="AI159" i="34"/>
  <c r="AI27" i="34"/>
  <c r="L124" i="34"/>
  <c r="AH205" i="34"/>
  <c r="AK124" i="34"/>
  <c r="AF27" i="34"/>
  <c r="AK6" i="34"/>
  <c r="L158" i="36"/>
  <c r="AH6" i="34"/>
  <c r="AF124" i="34"/>
  <c r="AI6" i="34"/>
  <c r="AG124" i="34"/>
  <c r="AK27" i="34"/>
  <c r="AI124" i="34"/>
  <c r="AG27" i="34"/>
  <c r="AH27" i="34"/>
  <c r="AH112" i="35"/>
  <c r="AH63" i="35"/>
  <c r="AK97" i="34"/>
  <c r="AH114" i="35"/>
  <c r="AI35" i="34"/>
  <c r="AG140" i="34"/>
  <c r="AK16" i="34"/>
  <c r="AI179" i="35"/>
  <c r="AG164" i="34"/>
  <c r="L163" i="36"/>
  <c r="AH16" i="34"/>
  <c r="AI97" i="34"/>
  <c r="AI118" i="35"/>
  <c r="AI159" i="35"/>
  <c r="L34" i="36"/>
  <c r="AH35" i="34"/>
  <c r="L15" i="36"/>
  <c r="AI193" i="34"/>
  <c r="AH196" i="35"/>
  <c r="AG193" i="34"/>
  <c r="AH136" i="35"/>
  <c r="AI136" i="35"/>
  <c r="AK156" i="34"/>
  <c r="L192" i="36"/>
  <c r="AH139" i="35"/>
  <c r="AI73" i="35"/>
  <c r="AH73" i="35"/>
  <c r="AI158" i="35"/>
  <c r="AK205" i="34"/>
  <c r="L193" i="34"/>
  <c r="AI42" i="35"/>
  <c r="AF140" i="34"/>
  <c r="AH140" i="34"/>
  <c r="AI86" i="35"/>
  <c r="AH203" i="35"/>
  <c r="AI203" i="35"/>
  <c r="AI56" i="34"/>
  <c r="L139" i="36"/>
  <c r="AI164" i="34"/>
  <c r="AI182" i="35"/>
  <c r="AH182" i="35"/>
  <c r="AI206" i="35"/>
  <c r="AH206" i="35"/>
  <c r="AI10" i="35"/>
  <c r="AH172" i="35"/>
  <c r="AH129" i="35"/>
  <c r="AI32" i="34"/>
  <c r="AF32" i="34"/>
  <c r="AJ210" i="35"/>
  <c r="AI74" i="35"/>
  <c r="AH74" i="35"/>
  <c r="AH56" i="34"/>
  <c r="AF164" i="34"/>
  <c r="AG32" i="34"/>
  <c r="AI140" i="34"/>
  <c r="AK164" i="34"/>
  <c r="L32" i="34"/>
  <c r="AH131" i="35"/>
  <c r="AI135" i="35"/>
  <c r="AH164" i="34"/>
  <c r="AK32" i="34"/>
  <c r="AH109" i="35"/>
  <c r="AI109" i="35"/>
  <c r="AK140" i="34"/>
  <c r="L31" i="36"/>
  <c r="AH49" i="35"/>
  <c r="AI49" i="35"/>
  <c r="L202" i="36"/>
  <c r="AH181" i="34"/>
  <c r="AF4" i="34"/>
  <c r="AH203" i="34"/>
  <c r="AF203" i="34"/>
  <c r="AI203" i="34"/>
  <c r="AK203" i="34"/>
  <c r="AG203" i="34"/>
  <c r="AH85" i="35"/>
  <c r="AI25" i="35"/>
  <c r="AH18" i="35"/>
  <c r="AI21" i="35"/>
  <c r="AI14" i="35"/>
  <c r="AI19" i="35"/>
  <c r="L175" i="36"/>
  <c r="AI176" i="34"/>
  <c r="AF176" i="34"/>
  <c r="AG176" i="34"/>
  <c r="AH159" i="34"/>
  <c r="AI122" i="35"/>
  <c r="L199" i="36"/>
  <c r="L3" i="36"/>
  <c r="AI4" i="34"/>
  <c r="AH43" i="35"/>
  <c r="AG4" i="34"/>
  <c r="L142" i="36"/>
  <c r="AH25" i="34"/>
  <c r="L24" i="36"/>
  <c r="AF25" i="34"/>
  <c r="AF200" i="34"/>
  <c r="AK200" i="34"/>
  <c r="AH200" i="34"/>
  <c r="AG200" i="34"/>
  <c r="AI70" i="35"/>
  <c r="AI37" i="35"/>
  <c r="AI200" i="34"/>
  <c r="L103" i="36"/>
  <c r="AH153" i="35"/>
  <c r="AI98" i="35"/>
  <c r="AH8" i="35"/>
  <c r="AI121" i="35"/>
  <c r="AH72" i="35"/>
  <c r="L143" i="34"/>
  <c r="AI201" i="35"/>
  <c r="AH143" i="34"/>
  <c r="AI143" i="34"/>
  <c r="AF143" i="34"/>
  <c r="AI46" i="35"/>
  <c r="AH82" i="35"/>
  <c r="AH17" i="35"/>
  <c r="AH114" i="34"/>
  <c r="L56" i="34"/>
  <c r="AK159" i="34"/>
  <c r="AI174" i="35"/>
  <c r="Z181" i="34"/>
  <c r="AL181" i="34" s="1"/>
  <c r="AH184" i="35"/>
  <c r="AI182" i="34"/>
  <c r="AI137" i="35"/>
  <c r="AG202" i="34"/>
  <c r="AG20" i="34"/>
  <c r="AH182" i="34"/>
  <c r="AH97" i="34"/>
  <c r="AF156" i="34"/>
  <c r="AF102" i="34"/>
  <c r="L96" i="36"/>
  <c r="AH40" i="35"/>
  <c r="AI164" i="35"/>
  <c r="AI161" i="35"/>
  <c r="AH195" i="35"/>
  <c r="AF204" i="34"/>
  <c r="AI49" i="34"/>
  <c r="L101" i="36"/>
  <c r="AG102" i="34"/>
  <c r="AI202" i="35"/>
  <c r="AI38" i="35"/>
  <c r="AK49" i="34"/>
  <c r="AH49" i="34"/>
  <c r="AH198" i="35"/>
  <c r="AI188" i="35"/>
  <c r="AH20" i="34"/>
  <c r="AG97" i="34"/>
  <c r="AI156" i="34"/>
  <c r="AK182" i="34"/>
  <c r="AI39" i="35"/>
  <c r="AI78" i="35"/>
  <c r="AH6" i="35"/>
  <c r="AF88" i="34"/>
  <c r="AF65" i="34"/>
  <c r="AF20" i="34"/>
  <c r="AH102" i="34"/>
  <c r="AI102" i="34"/>
  <c r="AI80" i="35"/>
  <c r="AF182" i="34"/>
  <c r="L49" i="34"/>
  <c r="AH26" i="35"/>
  <c r="L155" i="36"/>
  <c r="AF97" i="34"/>
  <c r="AH156" i="34"/>
  <c r="AI128" i="35"/>
  <c r="AI95" i="35"/>
  <c r="AI117" i="35"/>
  <c r="AF183" i="34"/>
  <c r="AI25" i="34"/>
  <c r="L9" i="36"/>
  <c r="L19" i="36"/>
  <c r="AI171" i="35"/>
  <c r="AI61" i="35"/>
  <c r="AH167" i="35"/>
  <c r="AI65" i="35"/>
  <c r="AH113" i="34"/>
  <c r="AH142" i="35"/>
  <c r="AH83" i="35"/>
  <c r="AH120" i="35"/>
  <c r="AI113" i="34"/>
  <c r="AF104" i="34"/>
  <c r="AI75" i="35"/>
  <c r="AH92" i="35"/>
  <c r="AH90" i="34"/>
  <c r="AI35" i="35"/>
  <c r="AI62" i="35"/>
  <c r="AI185" i="35"/>
  <c r="AG104" i="34"/>
  <c r="AI90" i="34"/>
  <c r="L107" i="34"/>
  <c r="AH143" i="35"/>
  <c r="L106" i="36"/>
  <c r="AI104" i="34"/>
  <c r="AK101" i="34"/>
  <c r="AF90" i="34"/>
  <c r="AK107" i="34"/>
  <c r="AH32" i="35"/>
  <c r="AG107" i="34"/>
  <c r="AI132" i="35"/>
  <c r="AG101" i="34"/>
  <c r="AH30" i="35"/>
  <c r="AI87" i="35"/>
  <c r="AH124" i="35"/>
  <c r="AI107" i="34"/>
  <c r="AI175" i="35"/>
  <c r="AI97" i="35"/>
  <c r="L89" i="36"/>
  <c r="AI173" i="35"/>
  <c r="AI138" i="35"/>
  <c r="AH194" i="35"/>
  <c r="L104" i="34"/>
  <c r="AF101" i="34"/>
  <c r="AH104" i="34"/>
  <c r="AH107" i="34"/>
  <c r="AG90" i="34"/>
  <c r="AI140" i="35"/>
  <c r="L100" i="36"/>
  <c r="AI191" i="35"/>
  <c r="AF210" i="35"/>
  <c r="AI12" i="35"/>
  <c r="AI60" i="35"/>
  <c r="AI122" i="34"/>
  <c r="AI161" i="34"/>
  <c r="AG161" i="34"/>
  <c r="AK70" i="34"/>
  <c r="AK161" i="34"/>
  <c r="AH70" i="34"/>
  <c r="AF161" i="34"/>
  <c r="AH88" i="35"/>
  <c r="AH161" i="34"/>
  <c r="AI70" i="34"/>
  <c r="L69" i="36"/>
  <c r="AH47" i="35"/>
  <c r="L160" i="36"/>
  <c r="AF70" i="34"/>
  <c r="AK176" i="34"/>
  <c r="AK90" i="34"/>
  <c r="AK113" i="34"/>
  <c r="L112" i="36"/>
  <c r="AK4" i="34"/>
  <c r="AH4" i="34"/>
  <c r="AH176" i="34"/>
  <c r="Z159" i="34"/>
  <c r="AG159" i="34" s="1"/>
  <c r="AK84" i="34"/>
  <c r="AK181" i="34"/>
  <c r="L180" i="36"/>
  <c r="AK196" i="34"/>
  <c r="AF84" i="34"/>
  <c r="AI181" i="34"/>
  <c r="L83" i="36"/>
  <c r="AF196" i="34"/>
  <c r="AF181" i="34"/>
  <c r="AI84" i="34"/>
  <c r="AG181" i="34"/>
  <c r="AG84" i="34"/>
  <c r="AF193" i="34"/>
  <c r="AH193" i="34"/>
  <c r="AH101" i="34"/>
  <c r="AI101" i="34"/>
  <c r="AI31" i="34"/>
  <c r="AK127" i="34"/>
  <c r="AH127" i="34"/>
  <c r="AF127" i="34"/>
  <c r="AG127" i="34"/>
  <c r="AI127" i="34"/>
  <c r="L126" i="36"/>
  <c r="Z118" i="34"/>
  <c r="AG118" i="34" s="1"/>
  <c r="AF76" i="34"/>
  <c r="AI100" i="34"/>
  <c r="AI185" i="34"/>
  <c r="L184" i="36"/>
  <c r="L106" i="34"/>
  <c r="AK106" i="34"/>
  <c r="AI106" i="34"/>
  <c r="AG106" i="34"/>
  <c r="AF106" i="34"/>
  <c r="AH106" i="34"/>
  <c r="L105" i="36"/>
  <c r="E208" i="34"/>
  <c r="F208" i="34"/>
  <c r="J208" i="34"/>
  <c r="I208" i="34"/>
  <c r="L23" i="36"/>
  <c r="AK160" i="34"/>
  <c r="AI12" i="34"/>
  <c r="AH160" i="34"/>
  <c r="Z8" i="34"/>
  <c r="AG8" i="34" s="1"/>
  <c r="AF39" i="34"/>
  <c r="AG39" i="34"/>
  <c r="AF55" i="34"/>
  <c r="AK48" i="34"/>
  <c r="L182" i="36"/>
  <c r="L90" i="36"/>
  <c r="AG121" i="34"/>
  <c r="AK91" i="34"/>
  <c r="AG23" i="34"/>
  <c r="L82" i="36"/>
  <c r="AF83" i="34"/>
  <c r="AI94" i="34"/>
  <c r="AH55" i="34"/>
  <c r="AG83" i="34"/>
  <c r="AH57" i="34"/>
  <c r="AI83" i="34"/>
  <c r="L63" i="36"/>
  <c r="AF86" i="34"/>
  <c r="AG86" i="34"/>
  <c r="AI78" i="34"/>
  <c r="AF78" i="34"/>
  <c r="AI86" i="34"/>
  <c r="L77" i="36"/>
  <c r="AH78" i="34"/>
  <c r="L85" i="36"/>
  <c r="L11" i="36"/>
  <c r="AK86" i="34"/>
  <c r="AH86" i="34"/>
  <c r="AI91" i="34"/>
  <c r="AF48" i="34"/>
  <c r="AG91" i="34"/>
  <c r="AG48" i="34"/>
  <c r="AH48" i="34"/>
  <c r="AH202" i="34"/>
  <c r="AH91" i="34"/>
  <c r="AF80" i="34"/>
  <c r="AI48" i="34"/>
  <c r="AF91" i="34"/>
  <c r="L47" i="36"/>
  <c r="AG31" i="34"/>
  <c r="Z73" i="34"/>
  <c r="AG73" i="34" s="1"/>
  <c r="AI80" i="34"/>
  <c r="AF31" i="34"/>
  <c r="AH80" i="34"/>
  <c r="AK163" i="34"/>
  <c r="AI202" i="34"/>
  <c r="L201" i="36"/>
  <c r="L79" i="36"/>
  <c r="AK20" i="34"/>
  <c r="L20" i="36"/>
  <c r="Z143" i="34"/>
  <c r="AG143" i="34" s="1"/>
  <c r="AH9" i="34"/>
  <c r="Z78" i="34"/>
  <c r="AL78" i="34" s="1"/>
  <c r="Z56" i="34"/>
  <c r="AG56" i="34" s="1"/>
  <c r="Z39" i="34"/>
  <c r="AL39" i="34" s="1"/>
  <c r="AF10" i="34"/>
  <c r="L117" i="36"/>
  <c r="AI145" i="34"/>
  <c r="AI23" i="34"/>
  <c r="L92" i="36"/>
  <c r="AH93" i="34"/>
  <c r="AH147" i="34"/>
  <c r="AG93" i="34"/>
  <c r="AF118" i="34"/>
  <c r="AI75" i="34"/>
  <c r="L54" i="36"/>
  <c r="AK93" i="34"/>
  <c r="AI93" i="34"/>
  <c r="AG75" i="34"/>
  <c r="AH23" i="34"/>
  <c r="AH76" i="34"/>
  <c r="AK76" i="34"/>
  <c r="AH75" i="34"/>
  <c r="L74" i="36"/>
  <c r="AI76" i="34"/>
  <c r="AH118" i="34"/>
  <c r="L22" i="36"/>
  <c r="AF93" i="34"/>
  <c r="L75" i="36"/>
  <c r="AG88" i="34"/>
  <c r="AH196" i="34"/>
  <c r="L64" i="36"/>
  <c r="L195" i="36"/>
  <c r="AF122" i="34"/>
  <c r="AI8" i="34"/>
  <c r="AG65" i="34"/>
  <c r="AG33" i="34"/>
  <c r="AI192" i="34"/>
  <c r="L151" i="36"/>
  <c r="AI71" i="34"/>
  <c r="AI125" i="34"/>
  <c r="AG100" i="34"/>
  <c r="Z197" i="34"/>
  <c r="AL197" i="34" s="1"/>
  <c r="AI65" i="34"/>
  <c r="AG87" i="34"/>
  <c r="AF163" i="34"/>
  <c r="L162" i="36"/>
  <c r="AG21" i="34"/>
  <c r="AI152" i="34"/>
  <c r="AI63" i="34"/>
  <c r="AH163" i="34"/>
  <c r="AG122" i="34"/>
  <c r="AH88" i="34"/>
  <c r="Z124" i="34"/>
  <c r="AL124" i="34" s="1"/>
  <c r="AM124" i="34" s="1"/>
  <c r="AN124" i="34" s="1"/>
  <c r="AP124" i="34" s="1"/>
  <c r="AF87" i="34"/>
  <c r="AI57" i="34"/>
  <c r="L121" i="36"/>
  <c r="AI21" i="34"/>
  <c r="AH63" i="34"/>
  <c r="Z65" i="34"/>
  <c r="AL65" i="34" s="1"/>
  <c r="Z88" i="34"/>
  <c r="AL88" i="34" s="1"/>
  <c r="L87" i="36"/>
  <c r="AH65" i="34"/>
  <c r="AG163" i="34"/>
  <c r="AH105" i="34"/>
  <c r="AF57" i="34"/>
  <c r="AF152" i="34"/>
  <c r="AI163" i="34"/>
  <c r="AF21" i="34"/>
  <c r="AG63" i="34"/>
  <c r="AG152" i="34"/>
  <c r="AG47" i="34"/>
  <c r="Z152" i="34"/>
  <c r="AL152" i="34" s="1"/>
  <c r="Z16" i="34"/>
  <c r="AG16" i="34" s="1"/>
  <c r="L32" i="36"/>
  <c r="AF63" i="34"/>
  <c r="AK122" i="34"/>
  <c r="AF33" i="34"/>
  <c r="L7" i="36"/>
  <c r="AI196" i="34"/>
  <c r="AG196" i="34"/>
  <c r="AI33" i="34"/>
  <c r="AF192" i="34"/>
  <c r="AG71" i="34"/>
  <c r="Z93" i="34"/>
  <c r="AL93" i="34" s="1"/>
  <c r="AH122" i="34"/>
  <c r="AK65" i="34"/>
  <c r="L159" i="36"/>
  <c r="AH47" i="34"/>
  <c r="AF139" i="34"/>
  <c r="AI204" i="34"/>
  <c r="AH150" i="34"/>
  <c r="AH171" i="34"/>
  <c r="Z112" i="34"/>
  <c r="AL112" i="34" s="1"/>
  <c r="AM112" i="34" s="1"/>
  <c r="AN112" i="34" s="1"/>
  <c r="AP112" i="34" s="1"/>
  <c r="AG185" i="34"/>
  <c r="AG204" i="34"/>
  <c r="L125" i="36"/>
  <c r="AF150" i="34"/>
  <c r="Z10" i="34"/>
  <c r="AL10" i="34" s="1"/>
  <c r="AG10" i="34"/>
  <c r="AH204" i="34"/>
  <c r="AI47" i="34"/>
  <c r="AH8" i="34"/>
  <c r="AG139" i="34"/>
  <c r="AH115" i="34"/>
  <c r="AH185" i="34"/>
  <c r="AF126" i="34"/>
  <c r="Z176" i="34"/>
  <c r="AL176" i="34" s="1"/>
  <c r="L86" i="36"/>
  <c r="AG150" i="34"/>
  <c r="AH174" i="34"/>
  <c r="AI154" i="34"/>
  <c r="AI24" i="34"/>
  <c r="AH154" i="34"/>
  <c r="AK177" i="34"/>
  <c r="AG24" i="34"/>
  <c r="AG160" i="34"/>
  <c r="L149" i="36"/>
  <c r="AI177" i="34"/>
  <c r="AF177" i="34"/>
  <c r="AH24" i="34"/>
  <c r="AH177" i="34"/>
  <c r="L203" i="36"/>
  <c r="L46" i="36"/>
  <c r="AI139" i="34"/>
  <c r="Z86" i="34"/>
  <c r="AL86" i="34" s="1"/>
  <c r="Z150" i="34"/>
  <c r="AL150" i="34" s="1"/>
  <c r="AF132" i="34"/>
  <c r="AI79" i="34"/>
  <c r="L173" i="36"/>
  <c r="AG125" i="34"/>
  <c r="L176" i="36"/>
  <c r="AK10" i="34"/>
  <c r="AF36" i="34"/>
  <c r="AG197" i="34"/>
  <c r="Z126" i="34"/>
  <c r="AL126" i="34" s="1"/>
  <c r="AI144" i="34"/>
  <c r="AI160" i="34"/>
  <c r="AF160" i="34"/>
  <c r="AI126" i="34"/>
  <c r="AI20" i="34"/>
  <c r="AF79" i="34"/>
  <c r="AF174" i="34"/>
  <c r="L124" i="36"/>
  <c r="AG177" i="34"/>
  <c r="AI174" i="34"/>
  <c r="AH10" i="34"/>
  <c r="AI10" i="34"/>
  <c r="L170" i="36"/>
  <c r="AH139" i="34"/>
  <c r="Z122" i="34"/>
  <c r="AL122" i="34" s="1"/>
  <c r="AH126" i="34"/>
  <c r="Z103" i="34"/>
  <c r="AL103" i="34" s="1"/>
  <c r="AM103" i="34" s="1"/>
  <c r="AN103" i="34" s="1"/>
  <c r="AK204" i="34"/>
  <c r="AF198" i="34"/>
  <c r="L113" i="36"/>
  <c r="AI74" i="34"/>
  <c r="AF71" i="34"/>
  <c r="AH64" i="34"/>
  <c r="L146" i="36"/>
  <c r="AH74" i="34"/>
  <c r="AG114" i="34"/>
  <c r="AG74" i="34"/>
  <c r="AF94" i="34"/>
  <c r="L93" i="36"/>
  <c r="AH71" i="34"/>
  <c r="L197" i="36"/>
  <c r="L120" i="36"/>
  <c r="AI43" i="34"/>
  <c r="AF64" i="34"/>
  <c r="AI147" i="34"/>
  <c r="L57" i="36"/>
  <c r="L73" i="36"/>
  <c r="AG64" i="34"/>
  <c r="AF147" i="34"/>
  <c r="AI58" i="34"/>
  <c r="AI105" i="34"/>
  <c r="AK64" i="34"/>
  <c r="L64" i="34"/>
  <c r="AK71" i="34"/>
  <c r="L71" i="34"/>
  <c r="AK17" i="34"/>
  <c r="L17" i="34"/>
  <c r="AK83" i="34"/>
  <c r="L83" i="34"/>
  <c r="AK57" i="34"/>
  <c r="L57" i="34"/>
  <c r="AK8" i="34"/>
  <c r="L8" i="34"/>
  <c r="AK13" i="34"/>
  <c r="L13" i="34"/>
  <c r="Z185" i="34"/>
  <c r="AL185" i="34" s="1"/>
  <c r="L185" i="34"/>
  <c r="Z21" i="34"/>
  <c r="AL21" i="34" s="1"/>
  <c r="AI110" i="35"/>
  <c r="AH110" i="35"/>
  <c r="AI81" i="35"/>
  <c r="AH81" i="35"/>
  <c r="AH27" i="35"/>
  <c r="AI27" i="35"/>
  <c r="AI50" i="35"/>
  <c r="AH50" i="35"/>
  <c r="AI180" i="35"/>
  <c r="AH180" i="35"/>
  <c r="AK12" i="34"/>
  <c r="L12" i="34"/>
  <c r="AK78" i="34"/>
  <c r="L78" i="34"/>
  <c r="AG53" i="34"/>
  <c r="L53" i="34"/>
  <c r="AK55" i="34"/>
  <c r="L55" i="34"/>
  <c r="AF28" i="34"/>
  <c r="L28" i="34"/>
  <c r="AK72" i="34"/>
  <c r="L72" i="34"/>
  <c r="AK67" i="34"/>
  <c r="L67" i="34"/>
  <c r="AK125" i="34"/>
  <c r="L125" i="34"/>
  <c r="AK31" i="34"/>
  <c r="L31" i="34"/>
  <c r="AK92" i="34"/>
  <c r="L92" i="34"/>
  <c r="AI116" i="35"/>
  <c r="AH116" i="35"/>
  <c r="AI36" i="35"/>
  <c r="AH36" i="35"/>
  <c r="AH199" i="35"/>
  <c r="AI199" i="35"/>
  <c r="AK24" i="34"/>
  <c r="L24" i="34"/>
  <c r="AH100" i="35"/>
  <c r="AI100" i="35"/>
  <c r="AI105" i="35"/>
  <c r="AH105" i="35"/>
  <c r="AI51" i="35"/>
  <c r="AH51" i="35"/>
  <c r="AH166" i="35"/>
  <c r="AI166" i="35"/>
  <c r="AI66" i="35"/>
  <c r="AH66" i="35"/>
  <c r="AI177" i="35"/>
  <c r="AH177" i="35"/>
  <c r="AH207" i="35"/>
  <c r="AI207" i="35"/>
  <c r="AI54" i="35"/>
  <c r="AH54" i="35"/>
  <c r="L25" i="36"/>
  <c r="L26" i="34"/>
  <c r="AK149" i="34"/>
  <c r="L149" i="34"/>
  <c r="AK129" i="34"/>
  <c r="L129" i="34"/>
  <c r="AH129" i="34"/>
  <c r="AF169" i="34"/>
  <c r="L169" i="34"/>
  <c r="AK199" i="34"/>
  <c r="L199" i="34"/>
  <c r="AG117" i="34"/>
  <c r="L117" i="34"/>
  <c r="AF180" i="34"/>
  <c r="L180" i="34"/>
  <c r="AK77" i="34"/>
  <c r="L77" i="34"/>
  <c r="AH15" i="34"/>
  <c r="L15" i="34"/>
  <c r="AK136" i="34"/>
  <c r="L136" i="34"/>
  <c r="AK22" i="34"/>
  <c r="L22" i="34"/>
  <c r="AK54" i="34"/>
  <c r="L54" i="34"/>
  <c r="AG135" i="34"/>
  <c r="L135" i="34"/>
  <c r="AK33" i="34"/>
  <c r="L33" i="34"/>
  <c r="AI28" i="35"/>
  <c r="AH28" i="35"/>
  <c r="AI55" i="35"/>
  <c r="AH55" i="35"/>
  <c r="AI101" i="35"/>
  <c r="AH101" i="35"/>
  <c r="AK63" i="34"/>
  <c r="L63" i="34"/>
  <c r="AI162" i="35"/>
  <c r="AH162" i="35"/>
  <c r="AK174" i="34"/>
  <c r="L174" i="34"/>
  <c r="AH104" i="35"/>
  <c r="AI104" i="35"/>
  <c r="AK41" i="34"/>
  <c r="L41" i="34"/>
  <c r="Z95" i="34"/>
  <c r="AL95" i="34" s="1"/>
  <c r="AM95" i="34" s="1"/>
  <c r="AN95" i="34" s="1"/>
  <c r="AK94" i="34"/>
  <c r="L94" i="34"/>
  <c r="AK147" i="34"/>
  <c r="L147" i="34"/>
  <c r="AK74" i="34"/>
  <c r="L74" i="34"/>
  <c r="AK118" i="34"/>
  <c r="L118" i="34"/>
  <c r="AK23" i="34"/>
  <c r="L23" i="34"/>
  <c r="AI56" i="35"/>
  <c r="AH56" i="35"/>
  <c r="AI58" i="35"/>
  <c r="AH58" i="35"/>
  <c r="AK25" i="34"/>
  <c r="L25" i="34"/>
  <c r="AI89" i="35"/>
  <c r="AH89" i="35"/>
  <c r="AH57" i="35"/>
  <c r="AI57" i="35"/>
  <c r="AH96" i="35"/>
  <c r="AI96" i="35"/>
  <c r="Z47" i="34"/>
  <c r="AL47" i="34" s="1"/>
  <c r="L104" i="36"/>
  <c r="L185" i="36"/>
  <c r="L186" i="34"/>
  <c r="AH195" i="34"/>
  <c r="L195" i="34"/>
  <c r="AK89" i="34"/>
  <c r="L89" i="34"/>
  <c r="AK69" i="34"/>
  <c r="L69" i="34"/>
  <c r="AK198" i="34"/>
  <c r="L198" i="34"/>
  <c r="AK75" i="34"/>
  <c r="L75" i="34"/>
  <c r="AI106" i="35"/>
  <c r="AH106" i="35"/>
  <c r="AH108" i="35"/>
  <c r="AI108" i="35"/>
  <c r="AI155" i="35"/>
  <c r="AH155" i="35"/>
  <c r="AI24" i="35"/>
  <c r="AH24" i="35"/>
  <c r="AI79" i="35"/>
  <c r="AH79" i="35"/>
  <c r="AH91" i="35"/>
  <c r="AI91" i="35"/>
  <c r="AI107" i="35"/>
  <c r="AH107" i="35"/>
  <c r="Z105" i="34"/>
  <c r="AL105" i="34" s="1"/>
  <c r="AG137" i="34"/>
  <c r="L137" i="34"/>
  <c r="L35" i="36"/>
  <c r="L36" i="34"/>
  <c r="AK171" i="34"/>
  <c r="L171" i="34"/>
  <c r="AK47" i="34"/>
  <c r="L47" i="34"/>
  <c r="AI85" i="34"/>
  <c r="L85" i="34"/>
  <c r="AK150" i="34"/>
  <c r="L150" i="34"/>
  <c r="AK139" i="34"/>
  <c r="L139" i="34"/>
  <c r="AI155" i="34"/>
  <c r="L155" i="34"/>
  <c r="AK80" i="34"/>
  <c r="L80" i="34"/>
  <c r="AK202" i="34"/>
  <c r="L202" i="34"/>
  <c r="L140" i="36"/>
  <c r="L141" i="34"/>
  <c r="AI7" i="35"/>
  <c r="AH7" i="35"/>
  <c r="AI157" i="35"/>
  <c r="AH157" i="35"/>
  <c r="AH163" i="35"/>
  <c r="AI163" i="35"/>
  <c r="AK152" i="34"/>
  <c r="L152" i="34"/>
  <c r="AK21" i="34"/>
  <c r="L21" i="34"/>
  <c r="AH23" i="35"/>
  <c r="AI23" i="35"/>
  <c r="AH13" i="35"/>
  <c r="AI13" i="35"/>
  <c r="AK88" i="34"/>
  <c r="L88" i="34"/>
  <c r="AH125" i="35"/>
  <c r="AI125" i="35"/>
  <c r="AH102" i="35"/>
  <c r="AI102" i="35"/>
  <c r="AK105" i="34"/>
  <c r="L105" i="34"/>
  <c r="Z31" i="34"/>
  <c r="AL31" i="34" s="1"/>
  <c r="AF105" i="34"/>
  <c r="AK60" i="34"/>
  <c r="L60" i="34"/>
  <c r="AI99" i="34"/>
  <c r="L99" i="34"/>
  <c r="AF187" i="34"/>
  <c r="L187" i="34"/>
  <c r="L133" i="36"/>
  <c r="L134" i="34"/>
  <c r="L129" i="36"/>
  <c r="L130" i="34"/>
  <c r="AK116" i="34"/>
  <c r="L116" i="34"/>
  <c r="AK68" i="34"/>
  <c r="L68" i="34"/>
  <c r="AK197" i="34"/>
  <c r="L197" i="34"/>
  <c r="AK154" i="34"/>
  <c r="L154" i="34"/>
  <c r="AI94" i="35"/>
  <c r="AH94" i="35"/>
  <c r="AH15" i="35"/>
  <c r="AI15" i="35"/>
  <c r="AI52" i="35"/>
  <c r="AH52" i="35"/>
  <c r="Z156" i="34"/>
  <c r="AL156" i="34" s="1"/>
  <c r="Z135" i="34"/>
  <c r="AL135" i="34" s="1"/>
  <c r="L59" i="36"/>
  <c r="AF136" i="34"/>
  <c r="Z52" i="34"/>
  <c r="AG52" i="34" s="1"/>
  <c r="L67" i="36"/>
  <c r="AI136" i="34"/>
  <c r="Z91" i="34"/>
  <c r="AL91" i="34" s="1"/>
  <c r="L196" i="36"/>
  <c r="AI134" i="34"/>
  <c r="AF68" i="34"/>
  <c r="AG180" i="34"/>
  <c r="Z60" i="34"/>
  <c r="AL60" i="34" s="1"/>
  <c r="AH136" i="34"/>
  <c r="Z27" i="34"/>
  <c r="AL27" i="34" s="1"/>
  <c r="AM27" i="34" s="1"/>
  <c r="AN27" i="34" s="1"/>
  <c r="AI197" i="34"/>
  <c r="Z147" i="34"/>
  <c r="AL147" i="34" s="1"/>
  <c r="AG68" i="34"/>
  <c r="L76" i="36"/>
  <c r="AI187" i="34"/>
  <c r="Z11" i="34"/>
  <c r="AL11" i="34" s="1"/>
  <c r="AG60" i="34"/>
  <c r="AH197" i="34"/>
  <c r="AH137" i="34"/>
  <c r="AH68" i="34"/>
  <c r="AF60" i="34"/>
  <c r="AI135" i="34"/>
  <c r="AF135" i="34"/>
  <c r="AF197" i="34"/>
  <c r="L21" i="36"/>
  <c r="AI77" i="34"/>
  <c r="AH77" i="34"/>
  <c r="Z163" i="34"/>
  <c r="AL163" i="34" s="1"/>
  <c r="Z130" i="34"/>
  <c r="AL130" i="34" s="1"/>
  <c r="AI60" i="34"/>
  <c r="L135" i="36"/>
  <c r="Z134" i="34"/>
  <c r="AL134" i="34" s="1"/>
  <c r="L115" i="36"/>
  <c r="AF149" i="34"/>
  <c r="AI55" i="34"/>
  <c r="AH41" i="34"/>
  <c r="L128" i="36"/>
  <c r="L134" i="36"/>
  <c r="AH67" i="34"/>
  <c r="L30" i="36"/>
  <c r="AI198" i="34"/>
  <c r="AG129" i="34"/>
  <c r="AI129" i="34"/>
  <c r="Z125" i="34"/>
  <c r="AL125" i="34" s="1"/>
  <c r="AF125" i="34"/>
  <c r="AF129" i="34"/>
  <c r="AG169" i="34"/>
  <c r="AG89" i="34"/>
  <c r="Z113" i="34"/>
  <c r="AF113" i="34" s="1"/>
  <c r="AG26" i="34"/>
  <c r="AK26" i="34"/>
  <c r="AG5" i="34"/>
  <c r="AK5" i="34"/>
  <c r="AI34" i="34"/>
  <c r="AK34" i="34"/>
  <c r="AI69" i="34"/>
  <c r="AI41" i="34"/>
  <c r="AH149" i="34"/>
  <c r="AF89" i="34"/>
  <c r="L66" i="36"/>
  <c r="AH116" i="34"/>
  <c r="AI26" i="34"/>
  <c r="Z121" i="34"/>
  <c r="AL121" i="34" s="1"/>
  <c r="AK121" i="34"/>
  <c r="AH58" i="34"/>
  <c r="AK58" i="34"/>
  <c r="L10" i="36"/>
  <c r="AK11" i="34"/>
  <c r="AI9" i="34"/>
  <c r="AK9" i="34"/>
  <c r="AI3" i="34"/>
  <c r="AK3" i="34"/>
  <c r="Z48" i="34"/>
  <c r="AL48" i="34" s="1"/>
  <c r="U47" i="36"/>
  <c r="AH108" i="34"/>
  <c r="AK108" i="34"/>
  <c r="AK190" i="34"/>
  <c r="AG98" i="34"/>
  <c r="AK98" i="34"/>
  <c r="AH135" i="34"/>
  <c r="AK135" i="34"/>
  <c r="AG111" i="34"/>
  <c r="AK111" i="34"/>
  <c r="Z199" i="34"/>
  <c r="AL199" i="34" s="1"/>
  <c r="U198" i="36"/>
  <c r="Z182" i="34"/>
  <c r="U181" i="36"/>
  <c r="Z149" i="34"/>
  <c r="U148" i="36"/>
  <c r="Z133" i="34"/>
  <c r="AL133" i="34" s="1"/>
  <c r="AM133" i="34" s="1"/>
  <c r="AN133" i="34" s="1"/>
  <c r="U132" i="36"/>
  <c r="Z117" i="34"/>
  <c r="AL117" i="34" s="1"/>
  <c r="U116" i="36"/>
  <c r="Z101" i="34"/>
  <c r="AL101" i="34" s="1"/>
  <c r="U100" i="36"/>
  <c r="Z84" i="34"/>
  <c r="AL84" i="34" s="1"/>
  <c r="U83" i="36"/>
  <c r="Z68" i="34"/>
  <c r="AL68" i="34" s="1"/>
  <c r="U67" i="36"/>
  <c r="Z35" i="34"/>
  <c r="AF35" i="34" s="1"/>
  <c r="U34" i="36"/>
  <c r="Z19" i="34"/>
  <c r="AF19" i="34" s="1"/>
  <c r="U18" i="36"/>
  <c r="Z204" i="34"/>
  <c r="AL204" i="34" s="1"/>
  <c r="U203" i="36"/>
  <c r="Z36" i="34"/>
  <c r="AL36" i="34" s="1"/>
  <c r="U35" i="36"/>
  <c r="Z198" i="34"/>
  <c r="AL198" i="34" s="1"/>
  <c r="U197" i="36"/>
  <c r="Z180" i="34"/>
  <c r="AL180" i="34" s="1"/>
  <c r="U179" i="36"/>
  <c r="Z164" i="34"/>
  <c r="AL164" i="34" s="1"/>
  <c r="U163" i="36"/>
  <c r="Z116" i="34"/>
  <c r="AL116" i="34" s="1"/>
  <c r="U115" i="36"/>
  <c r="Z100" i="34"/>
  <c r="AL100" i="34" s="1"/>
  <c r="U99" i="36"/>
  <c r="Z83" i="34"/>
  <c r="AL83" i="34" s="1"/>
  <c r="U82" i="36"/>
  <c r="Z67" i="34"/>
  <c r="AL67" i="34" s="1"/>
  <c r="U66" i="36"/>
  <c r="Z51" i="34"/>
  <c r="AL51" i="34" s="1"/>
  <c r="U50" i="36"/>
  <c r="Z34" i="34"/>
  <c r="AG34" i="34" s="1"/>
  <c r="U33" i="36"/>
  <c r="Z18" i="34"/>
  <c r="AL18" i="34" s="1"/>
  <c r="U17" i="36"/>
  <c r="Z81" i="34"/>
  <c r="AL81" i="34" s="1"/>
  <c r="AM81" i="34" s="1"/>
  <c r="AN81" i="34" s="1"/>
  <c r="U80" i="36"/>
  <c r="Z196" i="34"/>
  <c r="AL196" i="34" s="1"/>
  <c r="AM196" i="34" s="1"/>
  <c r="AN196" i="34" s="1"/>
  <c r="U195" i="36"/>
  <c r="Z20" i="34"/>
  <c r="AL20" i="34" s="1"/>
  <c r="U19" i="36"/>
  <c r="Z171" i="34"/>
  <c r="AG171" i="34" s="1"/>
  <c r="U170" i="36"/>
  <c r="Z139" i="34"/>
  <c r="AL139" i="34" s="1"/>
  <c r="U138" i="36"/>
  <c r="Z107" i="34"/>
  <c r="AL107" i="34" s="1"/>
  <c r="U106" i="36"/>
  <c r="Z90" i="34"/>
  <c r="AL90" i="34" s="1"/>
  <c r="U89" i="36"/>
  <c r="Z74" i="34"/>
  <c r="AL74" i="34" s="1"/>
  <c r="U73" i="36"/>
  <c r="Z58" i="34"/>
  <c r="AF58" i="34" s="1"/>
  <c r="U57" i="36"/>
  <c r="Z41" i="34"/>
  <c r="AF41" i="34" s="1"/>
  <c r="U40" i="36"/>
  <c r="Z25" i="34"/>
  <c r="AL25" i="34" s="1"/>
  <c r="U24" i="36"/>
  <c r="Z138" i="34"/>
  <c r="AL138" i="34" s="1"/>
  <c r="AM138" i="34" s="1"/>
  <c r="AN138" i="34" s="1"/>
  <c r="U137" i="36"/>
  <c r="Z178" i="34"/>
  <c r="AL178" i="34" s="1"/>
  <c r="AM178" i="34" s="1"/>
  <c r="AN178" i="34" s="1"/>
  <c r="U177" i="36"/>
  <c r="Z106" i="34"/>
  <c r="AL106" i="34" s="1"/>
  <c r="U105" i="36"/>
  <c r="Z4" i="34"/>
  <c r="AL4" i="34" s="1"/>
  <c r="AM4" i="34" s="1"/>
  <c r="AN4" i="34" s="1"/>
  <c r="U3" i="36"/>
  <c r="L13" i="36"/>
  <c r="AK14" i="34"/>
  <c r="AK51" i="34"/>
  <c r="AH148" i="34"/>
  <c r="AK148" i="34"/>
  <c r="Z188" i="34"/>
  <c r="AL188" i="34" s="1"/>
  <c r="AK188" i="34"/>
  <c r="AI18" i="34"/>
  <c r="AK18" i="34"/>
  <c r="AH69" i="34"/>
  <c r="AI54" i="34"/>
  <c r="AH89" i="34"/>
  <c r="Z77" i="34"/>
  <c r="AF77" i="34" s="1"/>
  <c r="AI67" i="34"/>
  <c r="AF116" i="34"/>
  <c r="AH198" i="34"/>
  <c r="AF137" i="34"/>
  <c r="AK137" i="34"/>
  <c r="AG36" i="34"/>
  <c r="AK36" i="34"/>
  <c r="L84" i="36"/>
  <c r="AK85" i="34"/>
  <c r="AH61" i="34"/>
  <c r="AK61" i="34"/>
  <c r="AF175" i="34"/>
  <c r="AK175" i="34"/>
  <c r="AI179" i="34"/>
  <c r="AK179" i="34"/>
  <c r="AG7" i="34"/>
  <c r="AK7" i="34"/>
  <c r="AH146" i="34"/>
  <c r="AK146" i="34"/>
  <c r="Z12" i="34"/>
  <c r="AF12" i="34" s="1"/>
  <c r="Z174" i="34"/>
  <c r="AL174" i="34" s="1"/>
  <c r="U173" i="36"/>
  <c r="AH18" i="34"/>
  <c r="AH54" i="34"/>
  <c r="AI89" i="34"/>
  <c r="AG116" i="34"/>
  <c r="AF40" i="34"/>
  <c r="AK40" i="34"/>
  <c r="AG128" i="34"/>
  <c r="AK128" i="34"/>
  <c r="Z99" i="34"/>
  <c r="AF99" i="34" s="1"/>
  <c r="AK99" i="34"/>
  <c r="Z119" i="34"/>
  <c r="AL119" i="34" s="1"/>
  <c r="AK119" i="34"/>
  <c r="AG126" i="34"/>
  <c r="AK126" i="34"/>
  <c r="AI39" i="34"/>
  <c r="AK39" i="34"/>
  <c r="AI114" i="34"/>
  <c r="AK114" i="34"/>
  <c r="AG46" i="34"/>
  <c r="AK46" i="34"/>
  <c r="AH59" i="34"/>
  <c r="AK59" i="34"/>
  <c r="AH168" i="34"/>
  <c r="AK168" i="34"/>
  <c r="Z177" i="34"/>
  <c r="AL177" i="34" s="1"/>
  <c r="U176" i="36"/>
  <c r="Z161" i="34"/>
  <c r="AL161" i="34" s="1"/>
  <c r="U160" i="36"/>
  <c r="Z129" i="34"/>
  <c r="AL129" i="34" s="1"/>
  <c r="U128" i="36"/>
  <c r="Z97" i="34"/>
  <c r="AL97" i="34" s="1"/>
  <c r="AM97" i="34" s="1"/>
  <c r="AN97" i="34" s="1"/>
  <c r="U96" i="36"/>
  <c r="Z80" i="34"/>
  <c r="AL80" i="34" s="1"/>
  <c r="U79" i="36"/>
  <c r="Z110" i="34"/>
  <c r="AL110" i="34" s="1"/>
  <c r="AM110" i="34" s="1"/>
  <c r="AN110" i="34" s="1"/>
  <c r="U109" i="36"/>
  <c r="Z193" i="34"/>
  <c r="AL193" i="34" s="1"/>
  <c r="AM193" i="34" s="1"/>
  <c r="AN193" i="34" s="1"/>
  <c r="U192" i="36"/>
  <c r="Z160" i="34"/>
  <c r="AL160" i="34" s="1"/>
  <c r="U159" i="36"/>
  <c r="Z144" i="34"/>
  <c r="AL144" i="34" s="1"/>
  <c r="U143" i="36"/>
  <c r="Z79" i="34"/>
  <c r="AL79" i="34" s="1"/>
  <c r="U78" i="36"/>
  <c r="Z63" i="34"/>
  <c r="AL63" i="34" s="1"/>
  <c r="U62" i="36"/>
  <c r="Z46" i="34"/>
  <c r="AL46" i="34" s="1"/>
  <c r="U45" i="36"/>
  <c r="Z30" i="34"/>
  <c r="AL30" i="34" s="1"/>
  <c r="AM30" i="34" s="1"/>
  <c r="AN30" i="34" s="1"/>
  <c r="U29" i="36"/>
  <c r="Z191" i="34"/>
  <c r="AL191" i="34" s="1"/>
  <c r="U190" i="36"/>
  <c r="Z44" i="34"/>
  <c r="AL44" i="34" s="1"/>
  <c r="U43" i="36"/>
  <c r="Z154" i="34"/>
  <c r="U153" i="36"/>
  <c r="Z201" i="34"/>
  <c r="AL201" i="34" s="1"/>
  <c r="AM201" i="34" s="1"/>
  <c r="AN201" i="34" s="1"/>
  <c r="U200" i="36"/>
  <c r="Z151" i="34"/>
  <c r="AL151" i="34" s="1"/>
  <c r="AM151" i="34" s="1"/>
  <c r="AN151" i="34" s="1"/>
  <c r="U150" i="36"/>
  <c r="Z70" i="34"/>
  <c r="U69" i="36"/>
  <c r="Z37" i="34"/>
  <c r="AL37" i="34" s="1"/>
  <c r="AM37" i="34" s="1"/>
  <c r="AN37" i="34" s="1"/>
  <c r="U36" i="36"/>
  <c r="Z5" i="34"/>
  <c r="AL5" i="34" s="1"/>
  <c r="U4" i="36"/>
  <c r="Z162" i="34"/>
  <c r="AL162" i="34" s="1"/>
  <c r="U161" i="36"/>
  <c r="AI186" i="34"/>
  <c r="AK186" i="34"/>
  <c r="AF195" i="34"/>
  <c r="AK195" i="34"/>
  <c r="AH191" i="34"/>
  <c r="AK191" i="34"/>
  <c r="AI172" i="34"/>
  <c r="AK172" i="34"/>
  <c r="AI22" i="34"/>
  <c r="AI191" i="34"/>
  <c r="AH22" i="34"/>
  <c r="AH172" i="34"/>
  <c r="Z108" i="34"/>
  <c r="AL108" i="34" s="1"/>
  <c r="AG108" i="34"/>
  <c r="Z54" i="34"/>
  <c r="AL54" i="34" s="1"/>
  <c r="AG18" i="34"/>
  <c r="AI51" i="34"/>
  <c r="AG54" i="34"/>
  <c r="L88" i="36"/>
  <c r="Z26" i="34"/>
  <c r="AL26" i="34" s="1"/>
  <c r="AI116" i="34"/>
  <c r="AF44" i="34"/>
  <c r="AK44" i="34"/>
  <c r="L42" i="36"/>
  <c r="AK43" i="34"/>
  <c r="L164" i="36"/>
  <c r="AK165" i="34"/>
  <c r="AH183" i="34"/>
  <c r="AK183" i="34"/>
  <c r="AF100" i="34"/>
  <c r="AK100" i="34"/>
  <c r="AH192" i="34"/>
  <c r="AK192" i="34"/>
  <c r="AH187" i="34"/>
  <c r="AK187" i="34"/>
  <c r="AH134" i="34"/>
  <c r="AK134" i="34"/>
  <c r="AH167" i="34"/>
  <c r="AK167" i="34"/>
  <c r="AM96" i="34"/>
  <c r="AN96" i="34" s="1"/>
  <c r="Z158" i="34"/>
  <c r="AL158" i="34" s="1"/>
  <c r="AK158" i="34"/>
  <c r="Z190" i="34"/>
  <c r="AL190" i="34" s="1"/>
  <c r="U189" i="36"/>
  <c r="Z157" i="34"/>
  <c r="AL157" i="34" s="1"/>
  <c r="AM157" i="34" s="1"/>
  <c r="AN157" i="34" s="1"/>
  <c r="U156" i="36"/>
  <c r="Z189" i="34"/>
  <c r="AL189" i="34" s="1"/>
  <c r="AM189" i="34" s="1"/>
  <c r="AN189" i="34" s="1"/>
  <c r="U188" i="36"/>
  <c r="Z140" i="34"/>
  <c r="AL140" i="34" s="1"/>
  <c r="AM140" i="34" s="1"/>
  <c r="AN140" i="34" s="1"/>
  <c r="U139" i="36"/>
  <c r="Z75" i="34"/>
  <c r="AL75" i="34" s="1"/>
  <c r="U74" i="36"/>
  <c r="Z42" i="34"/>
  <c r="AL42" i="34" s="1"/>
  <c r="AM42" i="34" s="1"/>
  <c r="AN42" i="34" s="1"/>
  <c r="U41" i="36"/>
  <c r="Z102" i="34"/>
  <c r="AL102" i="34" s="1"/>
  <c r="AM102" i="34" s="1"/>
  <c r="AN102" i="34" s="1"/>
  <c r="U101" i="36"/>
  <c r="Z131" i="34"/>
  <c r="AL131" i="34" s="1"/>
  <c r="AM131" i="34" s="1"/>
  <c r="AN131" i="34" s="1"/>
  <c r="U130" i="36"/>
  <c r="Z82" i="34"/>
  <c r="AL82" i="34" s="1"/>
  <c r="U81" i="36"/>
  <c r="Z66" i="34"/>
  <c r="AL66" i="34" s="1"/>
  <c r="AM66" i="34" s="1"/>
  <c r="AN66" i="34" s="1"/>
  <c r="U65" i="36"/>
  <c r="Z49" i="34"/>
  <c r="U48" i="36"/>
  <c r="Z33" i="34"/>
  <c r="AL33" i="34" s="1"/>
  <c r="U32" i="36"/>
  <c r="Z187" i="34"/>
  <c r="AL187" i="34" s="1"/>
  <c r="U186" i="36"/>
  <c r="Z24" i="34"/>
  <c r="AL24" i="34" s="1"/>
  <c r="U23" i="36"/>
  <c r="L169" i="36"/>
  <c r="AK170" i="34"/>
  <c r="AG82" i="34"/>
  <c r="AK82" i="34"/>
  <c r="AG130" i="34"/>
  <c r="AK130" i="34"/>
  <c r="AH144" i="34"/>
  <c r="AK144" i="34"/>
  <c r="AI19" i="34"/>
  <c r="AK19" i="34"/>
  <c r="Z69" i="34"/>
  <c r="AL69" i="34" s="1"/>
  <c r="L68" i="36"/>
  <c r="L53" i="36"/>
  <c r="L148" i="36"/>
  <c r="AF148" i="34"/>
  <c r="AH26" i="34"/>
  <c r="AH53" i="34"/>
  <c r="AK53" i="34"/>
  <c r="Z173" i="34"/>
  <c r="AF173" i="34" s="1"/>
  <c r="AK173" i="34"/>
  <c r="L122" i="36"/>
  <c r="AK123" i="34"/>
  <c r="AH162" i="34"/>
  <c r="AK162" i="34"/>
  <c r="AG145" i="34"/>
  <c r="AK145" i="34"/>
  <c r="Z76" i="34"/>
  <c r="AI115" i="34"/>
  <c r="AK115" i="34"/>
  <c r="AG79" i="34"/>
  <c r="AK79" i="34"/>
  <c r="L131" i="36"/>
  <c r="AK132" i="34"/>
  <c r="AF185" i="34"/>
  <c r="AK185" i="34"/>
  <c r="Z62" i="34"/>
  <c r="AL62" i="34" s="1"/>
  <c r="AK62" i="34"/>
  <c r="AM205" i="34"/>
  <c r="AN205" i="34" s="1"/>
  <c r="Z22" i="34"/>
  <c r="AG22" i="34" s="1"/>
  <c r="AF69" i="34"/>
  <c r="L40" i="36"/>
  <c r="AI149" i="34"/>
  <c r="AF26" i="34"/>
  <c r="L168" i="36"/>
  <c r="AK169" i="34"/>
  <c r="AH109" i="34"/>
  <c r="AK109" i="34"/>
  <c r="L152" i="36"/>
  <c r="AK153" i="34"/>
  <c r="L116" i="36"/>
  <c r="AK117" i="34"/>
  <c r="AH180" i="34"/>
  <c r="AK180" i="34"/>
  <c r="AF15" i="34"/>
  <c r="AK15" i="34"/>
  <c r="AI29" i="34"/>
  <c r="AK29" i="34"/>
  <c r="Z203" i="34"/>
  <c r="AL203" i="34" s="1"/>
  <c r="U202" i="36"/>
  <c r="Z186" i="34"/>
  <c r="AL186" i="34" s="1"/>
  <c r="U185" i="36"/>
  <c r="Z153" i="34"/>
  <c r="AL153" i="34" s="1"/>
  <c r="U152" i="36"/>
  <c r="Z72" i="34"/>
  <c r="AL72" i="34" s="1"/>
  <c r="U71" i="36"/>
  <c r="Z23" i="34"/>
  <c r="AL23" i="34" s="1"/>
  <c r="U22" i="36"/>
  <c r="Z202" i="34"/>
  <c r="AL202" i="34" s="1"/>
  <c r="U201" i="36"/>
  <c r="Z168" i="34"/>
  <c r="AL168" i="34" s="1"/>
  <c r="U167" i="36"/>
  <c r="Z136" i="34"/>
  <c r="AL136" i="34" s="1"/>
  <c r="U135" i="36"/>
  <c r="Z120" i="34"/>
  <c r="AL120" i="34" s="1"/>
  <c r="AM120" i="34" s="1"/>
  <c r="AN120" i="34" s="1"/>
  <c r="U119" i="36"/>
  <c r="Z104" i="34"/>
  <c r="AL104" i="34" s="1"/>
  <c r="AM104" i="34" s="1"/>
  <c r="AN104" i="34" s="1"/>
  <c r="U103" i="36"/>
  <c r="Z71" i="34"/>
  <c r="AL71" i="34" s="1"/>
  <c r="U70" i="36"/>
  <c r="Z55" i="34"/>
  <c r="AL55" i="34" s="1"/>
  <c r="U54" i="36"/>
  <c r="Z38" i="34"/>
  <c r="U37" i="36"/>
  <c r="Z6" i="34"/>
  <c r="U5" i="36"/>
  <c r="Z114" i="34"/>
  <c r="AL114" i="34" s="1"/>
  <c r="U113" i="36"/>
  <c r="Z192" i="34"/>
  <c r="AL192" i="34" s="1"/>
  <c r="U191" i="36"/>
  <c r="Z175" i="34"/>
  <c r="AL175" i="34" s="1"/>
  <c r="U174" i="36"/>
  <c r="Z127" i="34"/>
  <c r="AL127" i="34" s="1"/>
  <c r="U126" i="36"/>
  <c r="Z111" i="34"/>
  <c r="AL111" i="34" s="1"/>
  <c r="U110" i="36"/>
  <c r="Z94" i="34"/>
  <c r="U93" i="36"/>
  <c r="Z166" i="34"/>
  <c r="AL166" i="34" s="1"/>
  <c r="AM166" i="34" s="1"/>
  <c r="AN166" i="34" s="1"/>
  <c r="U165" i="36"/>
  <c r="Z200" i="34"/>
  <c r="AL200" i="34" s="1"/>
  <c r="U199" i="36"/>
  <c r="Z32" i="34"/>
  <c r="AL32" i="34" s="1"/>
  <c r="AM32" i="34" s="1"/>
  <c r="AN32" i="34" s="1"/>
  <c r="U31" i="36"/>
  <c r="Z89" i="34"/>
  <c r="AL89" i="34" s="1"/>
  <c r="U88" i="36"/>
  <c r="AI28" i="34"/>
  <c r="AK28" i="34"/>
  <c r="Z28" i="34"/>
  <c r="AL28" i="34" s="1"/>
  <c r="U27" i="36"/>
  <c r="AI92" i="34"/>
  <c r="AH92" i="34"/>
  <c r="L91" i="36"/>
  <c r="Z92" i="34"/>
  <c r="U91" i="36"/>
  <c r="Z64" i="34"/>
  <c r="AL64" i="34" s="1"/>
  <c r="U63" i="36"/>
  <c r="AH87" i="34"/>
  <c r="AK87" i="34"/>
  <c r="Z184" i="34"/>
  <c r="AL184" i="34" s="1"/>
  <c r="AM184" i="34" s="1"/>
  <c r="AN184" i="34" s="1"/>
  <c r="U183" i="36"/>
  <c r="AF141" i="34"/>
  <c r="AG141" i="34"/>
  <c r="AK141" i="34"/>
  <c r="AI141" i="34"/>
  <c r="AH141" i="34"/>
  <c r="L141" i="36"/>
  <c r="AK142" i="34"/>
  <c r="Z141" i="34"/>
  <c r="AL141" i="34" s="1"/>
  <c r="U140" i="36"/>
  <c r="Z142" i="34"/>
  <c r="AL142" i="34" s="1"/>
  <c r="U141" i="36"/>
  <c r="AH155" i="34"/>
  <c r="AK155" i="34"/>
  <c r="Z155" i="34"/>
  <c r="AG155" i="34" s="1"/>
  <c r="U154" i="36"/>
  <c r="AK210" i="35"/>
  <c r="Z45" i="34"/>
  <c r="AL45" i="34" s="1"/>
  <c r="U44" i="36"/>
  <c r="AG45" i="34"/>
  <c r="AK45" i="34"/>
  <c r="Z17" i="34"/>
  <c r="AI20" i="35"/>
  <c r="L16" i="36"/>
  <c r="AI17" i="34"/>
  <c r="AH46" i="34"/>
  <c r="AI188" i="34"/>
  <c r="L45" i="36"/>
  <c r="AG175" i="34"/>
  <c r="L99" i="36"/>
  <c r="AI46" i="34"/>
  <c r="AH179" i="34"/>
  <c r="AF82" i="34"/>
  <c r="L81" i="36"/>
  <c r="AG61" i="34"/>
  <c r="AF61" i="34"/>
  <c r="AI61" i="34"/>
  <c r="Z59" i="34"/>
  <c r="AL59" i="34" s="1"/>
  <c r="AH119" i="34"/>
  <c r="AH51" i="34"/>
  <c r="AG59" i="34"/>
  <c r="L172" i="36"/>
  <c r="AF108" i="34"/>
  <c r="AH100" i="34"/>
  <c r="AH82" i="34"/>
  <c r="AH99" i="34"/>
  <c r="AI121" i="34"/>
  <c r="L50" i="36"/>
  <c r="AI62" i="34"/>
  <c r="L161" i="36"/>
  <c r="Z109" i="34"/>
  <c r="AL109" i="34" s="1"/>
  <c r="AH153" i="34"/>
  <c r="L108" i="36"/>
  <c r="AH45" i="34"/>
  <c r="Z57" i="34"/>
  <c r="AI173" i="34"/>
  <c r="AI108" i="34"/>
  <c r="AF46" i="34"/>
  <c r="AH17" i="34"/>
  <c r="AH175" i="34"/>
  <c r="L178" i="36"/>
  <c r="AF144" i="34"/>
  <c r="AH121" i="34"/>
  <c r="AF51" i="34"/>
  <c r="AH170" i="34"/>
  <c r="AI162" i="34"/>
  <c r="AF153" i="34"/>
  <c r="AG109" i="34"/>
  <c r="AF45" i="34"/>
  <c r="AH173" i="34"/>
  <c r="Z179" i="34"/>
  <c r="AL179" i="34" s="1"/>
  <c r="L107" i="36"/>
  <c r="AG179" i="34"/>
  <c r="AI170" i="34"/>
  <c r="AI130" i="34"/>
  <c r="L143" i="36"/>
  <c r="AF121" i="34"/>
  <c r="AI87" i="34"/>
  <c r="AI59" i="34"/>
  <c r="AH14" i="34"/>
  <c r="AF170" i="34"/>
  <c r="AI142" i="34"/>
  <c r="AF188" i="34"/>
  <c r="AF119" i="34"/>
  <c r="L118" i="36"/>
  <c r="AI153" i="34"/>
  <c r="AF109" i="34"/>
  <c r="AI45" i="34"/>
  <c r="L58" i="36"/>
  <c r="L174" i="36"/>
  <c r="AF17" i="34"/>
  <c r="AF179" i="34"/>
  <c r="AI175" i="34"/>
  <c r="AI82" i="34"/>
  <c r="AF130" i="34"/>
  <c r="AF59" i="34"/>
  <c r="L60" i="36"/>
  <c r="Z170" i="34"/>
  <c r="AL170" i="34" s="1"/>
  <c r="AH142" i="34"/>
  <c r="AH130" i="34"/>
  <c r="AG153" i="34"/>
  <c r="AI109" i="34"/>
  <c r="L44" i="36"/>
  <c r="AF29" i="34"/>
  <c r="Z167" i="34"/>
  <c r="AL167" i="34" s="1"/>
  <c r="AG170" i="34"/>
  <c r="AG144" i="34"/>
  <c r="Z61" i="34"/>
  <c r="AL61" i="34" s="1"/>
  <c r="Z87" i="34"/>
  <c r="AL87" i="34" s="1"/>
  <c r="AF14" i="34"/>
  <c r="AH169" i="34"/>
  <c r="L78" i="36"/>
  <c r="AI195" i="34"/>
  <c r="L154" i="36"/>
  <c r="AH188" i="34"/>
  <c r="Z9" i="34"/>
  <c r="AL9" i="34" s="1"/>
  <c r="Z123" i="34"/>
  <c r="AF123" i="34" s="1"/>
  <c r="AG134" i="34"/>
  <c r="L127" i="36"/>
  <c r="AG186" i="34"/>
  <c r="AH186" i="34"/>
  <c r="Z172" i="34"/>
  <c r="AG172" i="34" s="1"/>
  <c r="L110" i="36"/>
  <c r="Z115" i="34"/>
  <c r="AG191" i="34"/>
  <c r="L179" i="36"/>
  <c r="L186" i="36"/>
  <c r="L8" i="36"/>
  <c r="AI148" i="34"/>
  <c r="AH165" i="34"/>
  <c r="L17" i="36"/>
  <c r="L61" i="36"/>
  <c r="L191" i="36"/>
  <c r="AG132" i="34"/>
  <c r="AF114" i="34"/>
  <c r="AH29" i="34"/>
  <c r="AF111" i="34"/>
  <c r="L190" i="36"/>
  <c r="AI199" i="34"/>
  <c r="AI180" i="34"/>
  <c r="AG187" i="34"/>
  <c r="L14" i="36"/>
  <c r="L147" i="36"/>
  <c r="AI15" i="34"/>
  <c r="AF18" i="34"/>
  <c r="AF62" i="34"/>
  <c r="AG192" i="34"/>
  <c r="AI132" i="34"/>
  <c r="AG40" i="34"/>
  <c r="Z53" i="34"/>
  <c r="AL53" i="34" s="1"/>
  <c r="Z43" i="34"/>
  <c r="AL43" i="34" s="1"/>
  <c r="AI169" i="34"/>
  <c r="AH79" i="34"/>
  <c r="L187" i="36"/>
  <c r="AF3" i="34"/>
  <c r="AI44" i="34"/>
  <c r="Z85" i="34"/>
  <c r="AF134" i="34"/>
  <c r="AH128" i="34"/>
  <c r="L27" i="36"/>
  <c r="AH62" i="34"/>
  <c r="AG165" i="34"/>
  <c r="AH123" i="34"/>
  <c r="AF43" i="34"/>
  <c r="AG183" i="34"/>
  <c r="Z128" i="34"/>
  <c r="AL128" i="34" s="1"/>
  <c r="Z15" i="34"/>
  <c r="AL15" i="34" s="1"/>
  <c r="AI158" i="34"/>
  <c r="L144" i="36"/>
  <c r="AG62" i="34"/>
  <c r="L28" i="36"/>
  <c r="AG15" i="34"/>
  <c r="AG43" i="34"/>
  <c r="L4" i="36"/>
  <c r="AF98" i="34"/>
  <c r="AI123" i="34"/>
  <c r="AH43" i="34"/>
  <c r="AG148" i="34"/>
  <c r="AG188" i="34"/>
  <c r="AF145" i="34"/>
  <c r="AG44" i="34"/>
  <c r="AF85" i="34"/>
  <c r="L171" i="36"/>
  <c r="AF191" i="34"/>
  <c r="AI5" i="34"/>
  <c r="Z183" i="34"/>
  <c r="AL183" i="34" s="1"/>
  <c r="AF5" i="34"/>
  <c r="AI183" i="34"/>
  <c r="AI111" i="34"/>
  <c r="Z29" i="34"/>
  <c r="AL29" i="34" s="1"/>
  <c r="Z165" i="34"/>
  <c r="AL165" i="34" s="1"/>
  <c r="AH158" i="34"/>
  <c r="AH145" i="34"/>
  <c r="AH132" i="34"/>
  <c r="AG29" i="34"/>
  <c r="L43" i="36"/>
  <c r="Z169" i="34"/>
  <c r="AL169" i="34" s="1"/>
  <c r="AH19" i="34"/>
  <c r="AH5" i="34"/>
  <c r="AI98" i="34"/>
  <c r="L194" i="36"/>
  <c r="Z132" i="34"/>
  <c r="AL132" i="34" s="1"/>
  <c r="AG158" i="34"/>
  <c r="Z195" i="34"/>
  <c r="AL195" i="34" s="1"/>
  <c r="AF165" i="34"/>
  <c r="AF158" i="34"/>
  <c r="L18" i="36"/>
  <c r="L157" i="36"/>
  <c r="AH111" i="34"/>
  <c r="AI165" i="34"/>
  <c r="Z145" i="34"/>
  <c r="AL145" i="34" s="1"/>
  <c r="Z98" i="34"/>
  <c r="AL98" i="34" s="1"/>
  <c r="L38" i="36"/>
  <c r="Z148" i="34"/>
  <c r="AL148" i="34" s="1"/>
  <c r="AH44" i="34"/>
  <c r="AH39" i="34"/>
  <c r="AF168" i="34"/>
  <c r="AH199" i="34"/>
  <c r="L166" i="36"/>
  <c r="L145" i="36"/>
  <c r="AF117" i="34"/>
  <c r="AI40" i="34"/>
  <c r="Z7" i="34"/>
  <c r="AL7" i="34" s="1"/>
  <c r="L6" i="36"/>
  <c r="AH3" i="34"/>
  <c r="AI168" i="34"/>
  <c r="AF167" i="34"/>
  <c r="AH117" i="34"/>
  <c r="AH40" i="34"/>
  <c r="AF53" i="34"/>
  <c r="Z137" i="34"/>
  <c r="AL137" i="34" s="1"/>
  <c r="AI53" i="34"/>
  <c r="Z14" i="34"/>
  <c r="AL14" i="34" s="1"/>
  <c r="AI7" i="34"/>
  <c r="L97" i="36"/>
  <c r="AI137" i="34"/>
  <c r="AG3" i="34"/>
  <c r="AH28" i="34"/>
  <c r="AH85" i="34"/>
  <c r="AI36" i="34"/>
  <c r="AH34" i="34"/>
  <c r="L33" i="36"/>
  <c r="L114" i="36"/>
  <c r="AF115" i="34"/>
  <c r="AI117" i="34"/>
  <c r="L39" i="36"/>
  <c r="AH7" i="34"/>
  <c r="L2" i="36"/>
  <c r="AG167" i="34"/>
  <c r="L167" i="36"/>
  <c r="AI11" i="34"/>
  <c r="AF7" i="34"/>
  <c r="AG11" i="34"/>
  <c r="L198" i="36"/>
  <c r="Z146" i="34"/>
  <c r="AL146" i="34" s="1"/>
  <c r="AI146" i="34"/>
  <c r="AH11" i="34"/>
  <c r="AI14" i="34"/>
  <c r="AH98" i="34"/>
  <c r="AI128" i="34"/>
  <c r="AG28" i="34"/>
  <c r="AG14" i="34"/>
  <c r="AG119" i="34"/>
  <c r="AI119" i="34"/>
  <c r="AG210" i="35"/>
  <c r="AG168" i="34"/>
  <c r="AI167" i="34"/>
  <c r="Z40" i="34"/>
  <c r="AL40" i="34" s="1"/>
  <c r="AF146" i="34"/>
  <c r="AF11" i="34"/>
  <c r="L52" i="36"/>
  <c r="AF128" i="34"/>
  <c r="AF186" i="34"/>
  <c r="AG72" i="34"/>
  <c r="L71" i="36"/>
  <c r="AH72" i="34"/>
  <c r="AF72" i="34"/>
  <c r="AI72" i="34"/>
  <c r="AI13" i="34"/>
  <c r="AH13" i="34"/>
  <c r="AF13" i="34"/>
  <c r="L12" i="36"/>
  <c r="AG13" i="34"/>
  <c r="T211" i="35"/>
  <c r="T210" i="35"/>
  <c r="AG146" i="34"/>
  <c r="Z3" i="34"/>
  <c r="AL3" i="34" s="1"/>
  <c r="AH190" i="34"/>
  <c r="L189" i="36"/>
  <c r="AI190" i="34"/>
  <c r="U210" i="35"/>
  <c r="U211" i="35"/>
  <c r="Z13" i="34"/>
  <c r="AL13" i="34" s="1"/>
  <c r="V8" i="36"/>
  <c r="S16" i="34"/>
  <c r="X15" i="36" s="1"/>
  <c r="C182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B182" i="11"/>
  <c r="AM156" i="34" l="1"/>
  <c r="AN156" i="34" s="1"/>
  <c r="AQ156" i="34" s="1"/>
  <c r="AM164" i="34"/>
  <c r="AN164" i="34" s="1"/>
  <c r="AL113" i="34"/>
  <c r="AM113" i="34" s="1"/>
  <c r="AN113" i="34" s="1"/>
  <c r="AG113" i="34"/>
  <c r="AM200" i="34"/>
  <c r="AN200" i="34" s="1"/>
  <c r="AO200" i="34" s="1"/>
  <c r="AM203" i="34"/>
  <c r="AN203" i="34" s="1"/>
  <c r="AP203" i="34" s="1"/>
  <c r="AM107" i="34"/>
  <c r="AN107" i="34" s="1"/>
  <c r="AQ107" i="34" s="1"/>
  <c r="AM101" i="34"/>
  <c r="AN101" i="34" s="1"/>
  <c r="AQ101" i="34" s="1"/>
  <c r="AL8" i="34"/>
  <c r="AM8" i="34" s="1"/>
  <c r="AN8" i="34" s="1"/>
  <c r="AQ8" i="34" s="1"/>
  <c r="AM176" i="34"/>
  <c r="AN176" i="34" s="1"/>
  <c r="AQ176" i="34" s="1"/>
  <c r="AM181" i="34"/>
  <c r="AN181" i="34" s="1"/>
  <c r="AQ181" i="34" s="1"/>
  <c r="AF8" i="34"/>
  <c r="AL118" i="34"/>
  <c r="AM118" i="34" s="1"/>
  <c r="AN118" i="34" s="1"/>
  <c r="AP118" i="34" s="1"/>
  <c r="AM161" i="34"/>
  <c r="AN161" i="34" s="1"/>
  <c r="AP161" i="34" s="1"/>
  <c r="AL159" i="34"/>
  <c r="AM159" i="34" s="1"/>
  <c r="AN159" i="34" s="1"/>
  <c r="AQ159" i="34" s="1"/>
  <c r="AF16" i="34"/>
  <c r="AF159" i="34"/>
  <c r="AM48" i="34"/>
  <c r="AN48" i="34" s="1"/>
  <c r="AQ48" i="34" s="1"/>
  <c r="AM127" i="34"/>
  <c r="AN127" i="34" s="1"/>
  <c r="AQ127" i="34" s="1"/>
  <c r="AG67" i="34"/>
  <c r="AM90" i="34"/>
  <c r="AN90" i="34" s="1"/>
  <c r="AO90" i="34" s="1"/>
  <c r="AF67" i="34"/>
  <c r="AL16" i="34"/>
  <c r="AM16" i="34" s="1"/>
  <c r="AN16" i="34" s="1"/>
  <c r="AQ16" i="34" s="1"/>
  <c r="AM84" i="34"/>
  <c r="AN84" i="34" s="1"/>
  <c r="AQ84" i="34" s="1"/>
  <c r="AM106" i="34"/>
  <c r="AN106" i="34" s="1"/>
  <c r="AP106" i="34" s="1"/>
  <c r="AM67" i="34"/>
  <c r="AN67" i="34" s="1"/>
  <c r="AP67" i="34" s="1"/>
  <c r="AM163" i="34"/>
  <c r="AN163" i="34" s="1"/>
  <c r="AM78" i="34"/>
  <c r="AN78" i="34" s="1"/>
  <c r="AO78" i="34" s="1"/>
  <c r="AM160" i="34"/>
  <c r="AN160" i="34" s="1"/>
  <c r="AQ160" i="34" s="1"/>
  <c r="AM147" i="34"/>
  <c r="AN147" i="34" s="1"/>
  <c r="AP147" i="34" s="1"/>
  <c r="AM75" i="34"/>
  <c r="AN75" i="34" s="1"/>
  <c r="AP75" i="34" s="1"/>
  <c r="AM105" i="34"/>
  <c r="AN105" i="34" s="1"/>
  <c r="AO105" i="34" s="1"/>
  <c r="AM91" i="34"/>
  <c r="AN91" i="34" s="1"/>
  <c r="AQ91" i="34" s="1"/>
  <c r="AI210" i="35"/>
  <c r="AM86" i="34"/>
  <c r="AN86" i="34" s="1"/>
  <c r="AO86" i="34" s="1"/>
  <c r="AF199" i="34"/>
  <c r="AM100" i="34"/>
  <c r="AN100" i="34" s="1"/>
  <c r="AO100" i="34" s="1"/>
  <c r="AF56" i="34"/>
  <c r="AL56" i="34"/>
  <c r="AM56" i="34" s="1"/>
  <c r="AN56" i="34" s="1"/>
  <c r="AQ56" i="34" s="1"/>
  <c r="AM198" i="34"/>
  <c r="AN198" i="34" s="1"/>
  <c r="AQ198" i="34" s="1"/>
  <c r="AF73" i="34"/>
  <c r="AM23" i="34"/>
  <c r="AN23" i="34" s="1"/>
  <c r="AP23" i="34" s="1"/>
  <c r="AM51" i="34"/>
  <c r="AN51" i="34" s="1"/>
  <c r="AM150" i="34"/>
  <c r="AN150" i="34" s="1"/>
  <c r="AQ150" i="34" s="1"/>
  <c r="AM72" i="34"/>
  <c r="AN72" i="34" s="1"/>
  <c r="AQ72" i="34" s="1"/>
  <c r="AM24" i="34"/>
  <c r="AN24" i="34" s="1"/>
  <c r="AP24" i="34" s="1"/>
  <c r="AL73" i="34"/>
  <c r="AM73" i="34" s="1"/>
  <c r="AN73" i="34" s="1"/>
  <c r="AQ73" i="34" s="1"/>
  <c r="AG51" i="34"/>
  <c r="AM13" i="34"/>
  <c r="AN13" i="34" s="1"/>
  <c r="AQ13" i="34" s="1"/>
  <c r="AM139" i="34"/>
  <c r="AN139" i="34" s="1"/>
  <c r="AP139" i="34" s="1"/>
  <c r="AM122" i="34"/>
  <c r="AN122" i="34" s="1"/>
  <c r="AM36" i="34"/>
  <c r="AN36" i="34" s="1"/>
  <c r="AO36" i="34" s="1"/>
  <c r="AM20" i="34"/>
  <c r="AN20" i="34" s="1"/>
  <c r="AQ20" i="34" s="1"/>
  <c r="AM93" i="34"/>
  <c r="AN93" i="34" s="1"/>
  <c r="AQ93" i="34" s="1"/>
  <c r="AM71" i="34"/>
  <c r="AN71" i="34" s="1"/>
  <c r="AO71" i="34" s="1"/>
  <c r="AM39" i="34"/>
  <c r="AN39" i="34" s="1"/>
  <c r="AQ39" i="34" s="1"/>
  <c r="AL143" i="34"/>
  <c r="AM143" i="34" s="1"/>
  <c r="AN143" i="34" s="1"/>
  <c r="AP143" i="34" s="1"/>
  <c r="AM185" i="34"/>
  <c r="AN185" i="34" s="1"/>
  <c r="AQ185" i="34" s="1"/>
  <c r="AM60" i="34"/>
  <c r="AN60" i="34" s="1"/>
  <c r="AP60" i="34" s="1"/>
  <c r="AM126" i="34"/>
  <c r="AN126" i="34" s="1"/>
  <c r="AP126" i="34" s="1"/>
  <c r="AM174" i="34"/>
  <c r="AN174" i="34" s="1"/>
  <c r="AO174" i="34" s="1"/>
  <c r="AM54" i="34"/>
  <c r="AN54" i="34" s="1"/>
  <c r="AQ54" i="34" s="1"/>
  <c r="AM88" i="34"/>
  <c r="AN88" i="34" s="1"/>
  <c r="AP88" i="34" s="1"/>
  <c r="AM83" i="34"/>
  <c r="AN83" i="34" s="1"/>
  <c r="AQ83" i="34" s="1"/>
  <c r="AM152" i="34"/>
  <c r="AN152" i="34" s="1"/>
  <c r="AQ152" i="34" s="1"/>
  <c r="AM116" i="34"/>
  <c r="AN116" i="34" s="1"/>
  <c r="AO116" i="34" s="1"/>
  <c r="AM65" i="34"/>
  <c r="AN65" i="34" s="1"/>
  <c r="AM199" i="34"/>
  <c r="AN199" i="34" s="1"/>
  <c r="AP199" i="34" s="1"/>
  <c r="AM204" i="34"/>
  <c r="AN204" i="34" s="1"/>
  <c r="AP204" i="34" s="1"/>
  <c r="AM197" i="34"/>
  <c r="AN197" i="34" s="1"/>
  <c r="AP197" i="34" s="1"/>
  <c r="AO124" i="34"/>
  <c r="AM11" i="34"/>
  <c r="AN11" i="34" s="1"/>
  <c r="AP11" i="34" s="1"/>
  <c r="AQ124" i="34"/>
  <c r="AM44" i="34"/>
  <c r="AN44" i="34" s="1"/>
  <c r="AP44" i="34" s="1"/>
  <c r="AM64" i="34"/>
  <c r="AN64" i="34" s="1"/>
  <c r="AP64" i="34" s="1"/>
  <c r="AM130" i="34"/>
  <c r="AN130" i="34" s="1"/>
  <c r="AP130" i="34" s="1"/>
  <c r="AM74" i="34"/>
  <c r="AN74" i="34" s="1"/>
  <c r="AQ74" i="34" s="1"/>
  <c r="AM89" i="34"/>
  <c r="AN89" i="34" s="1"/>
  <c r="AQ89" i="34" s="1"/>
  <c r="AM117" i="34"/>
  <c r="AN117" i="34" s="1"/>
  <c r="AP117" i="34" s="1"/>
  <c r="AM125" i="34"/>
  <c r="AN125" i="34" s="1"/>
  <c r="AQ125" i="34" s="1"/>
  <c r="AM80" i="34"/>
  <c r="AN80" i="34" s="1"/>
  <c r="AO80" i="34" s="1"/>
  <c r="AM177" i="34"/>
  <c r="AN177" i="34" s="1"/>
  <c r="AM55" i="34"/>
  <c r="AN55" i="34" s="1"/>
  <c r="AP55" i="34" s="1"/>
  <c r="AM135" i="34"/>
  <c r="AN135" i="34" s="1"/>
  <c r="AQ135" i="34" s="1"/>
  <c r="AG199" i="34"/>
  <c r="AM68" i="34"/>
  <c r="AN68" i="34" s="1"/>
  <c r="AQ68" i="34" s="1"/>
  <c r="AM47" i="34"/>
  <c r="AN47" i="34" s="1"/>
  <c r="AQ47" i="34" s="1"/>
  <c r="AM129" i="34"/>
  <c r="AN129" i="34" s="1"/>
  <c r="AO129" i="34" s="1"/>
  <c r="AM31" i="34"/>
  <c r="AN31" i="34" s="1"/>
  <c r="AQ31" i="34" s="1"/>
  <c r="AM10" i="34"/>
  <c r="AN10" i="34" s="1"/>
  <c r="AO10" i="34" s="1"/>
  <c r="AM162" i="34"/>
  <c r="AN162" i="34" s="1"/>
  <c r="AQ162" i="34" s="1"/>
  <c r="AM202" i="34"/>
  <c r="AN202" i="34" s="1"/>
  <c r="AQ202" i="34" s="1"/>
  <c r="AM134" i="34"/>
  <c r="AN134" i="34" s="1"/>
  <c r="AP134" i="34" s="1"/>
  <c r="AF162" i="34"/>
  <c r="AM79" i="34"/>
  <c r="AN79" i="34" s="1"/>
  <c r="AP79" i="34" s="1"/>
  <c r="AM180" i="34"/>
  <c r="AN180" i="34" s="1"/>
  <c r="AQ180" i="34" s="1"/>
  <c r="AM25" i="34"/>
  <c r="AN25" i="34" s="1"/>
  <c r="AP25" i="34" s="1"/>
  <c r="AG162" i="34"/>
  <c r="AL52" i="34"/>
  <c r="AM52" i="34" s="1"/>
  <c r="AN52" i="34" s="1"/>
  <c r="AP52" i="34" s="1"/>
  <c r="AO112" i="34"/>
  <c r="AQ112" i="34"/>
  <c r="AM136" i="34"/>
  <c r="AN136" i="34" s="1"/>
  <c r="AP136" i="34" s="1"/>
  <c r="AM69" i="34"/>
  <c r="AN69" i="34" s="1"/>
  <c r="AP69" i="34" s="1"/>
  <c r="AM33" i="34"/>
  <c r="AN33" i="34" s="1"/>
  <c r="AQ33" i="34" s="1"/>
  <c r="AM63" i="34"/>
  <c r="AN63" i="34" s="1"/>
  <c r="AQ63" i="34" s="1"/>
  <c r="L207" i="34"/>
  <c r="S182" i="11"/>
  <c r="AG142" i="34"/>
  <c r="AM21" i="34"/>
  <c r="AN21" i="34" s="1"/>
  <c r="AM188" i="34"/>
  <c r="AN188" i="34" s="1"/>
  <c r="AP188" i="34" s="1"/>
  <c r="AM18" i="34"/>
  <c r="AN18" i="34" s="1"/>
  <c r="AO18" i="34" s="1"/>
  <c r="AF190" i="34"/>
  <c r="AM144" i="34"/>
  <c r="AN144" i="34" s="1"/>
  <c r="AQ144" i="34" s="1"/>
  <c r="AM158" i="34"/>
  <c r="AN158" i="34" s="1"/>
  <c r="AO158" i="34" s="1"/>
  <c r="AM46" i="34"/>
  <c r="AN46" i="34" s="1"/>
  <c r="AQ46" i="34" s="1"/>
  <c r="AM119" i="34"/>
  <c r="AN119" i="34" s="1"/>
  <c r="AQ119" i="34" s="1"/>
  <c r="AP102" i="34"/>
  <c r="AQ102" i="34"/>
  <c r="AO102" i="34"/>
  <c r="AO203" i="34"/>
  <c r="AP157" i="34"/>
  <c r="AQ157" i="34"/>
  <c r="AO157" i="34"/>
  <c r="AP110" i="34"/>
  <c r="AQ110" i="34"/>
  <c r="AO110" i="34"/>
  <c r="AQ95" i="34"/>
  <c r="AO95" i="34"/>
  <c r="AP95" i="34"/>
  <c r="AO166" i="34"/>
  <c r="AQ166" i="34"/>
  <c r="AP166" i="34"/>
  <c r="AL38" i="34"/>
  <c r="AM38" i="34" s="1"/>
  <c r="AN38" i="34" s="1"/>
  <c r="AG38" i="34"/>
  <c r="AF38" i="34"/>
  <c r="AP120" i="34"/>
  <c r="AQ120" i="34"/>
  <c r="AO120" i="34"/>
  <c r="AQ30" i="34"/>
  <c r="AP30" i="34"/>
  <c r="AO30" i="34"/>
  <c r="AG76" i="34"/>
  <c r="AL76" i="34"/>
  <c r="AM76" i="34" s="1"/>
  <c r="AN76" i="34" s="1"/>
  <c r="AP140" i="34"/>
  <c r="AO140" i="34"/>
  <c r="AQ140" i="34"/>
  <c r="AM165" i="34"/>
  <c r="AN165" i="34" s="1"/>
  <c r="AM186" i="34"/>
  <c r="AN186" i="34" s="1"/>
  <c r="AM59" i="34"/>
  <c r="AN59" i="34" s="1"/>
  <c r="AM40" i="34"/>
  <c r="AN40" i="34" s="1"/>
  <c r="AM148" i="34"/>
  <c r="AN148" i="34" s="1"/>
  <c r="AQ4" i="34"/>
  <c r="AO4" i="34"/>
  <c r="AP4" i="34"/>
  <c r="AG41" i="34"/>
  <c r="AL41" i="34"/>
  <c r="AM41" i="34" s="1"/>
  <c r="AN41" i="34" s="1"/>
  <c r="AG190" i="34"/>
  <c r="AM9" i="34"/>
  <c r="AN9" i="34" s="1"/>
  <c r="AF172" i="34"/>
  <c r="AL172" i="34"/>
  <c r="AM172" i="34" s="1"/>
  <c r="AN172" i="34" s="1"/>
  <c r="AM29" i="34"/>
  <c r="AN29" i="34" s="1"/>
  <c r="AM169" i="34"/>
  <c r="AN169" i="34" s="1"/>
  <c r="AM132" i="34"/>
  <c r="AN132" i="34" s="1"/>
  <c r="AQ196" i="34"/>
  <c r="AO196" i="34"/>
  <c r="AP196" i="34"/>
  <c r="AM61" i="34"/>
  <c r="AN61" i="34" s="1"/>
  <c r="AM137" i="34"/>
  <c r="AN137" i="34" s="1"/>
  <c r="AP138" i="34"/>
  <c r="AQ138" i="34"/>
  <c r="AO138" i="34"/>
  <c r="AM108" i="34"/>
  <c r="AN108" i="34" s="1"/>
  <c r="AL94" i="34"/>
  <c r="AM94" i="34" s="1"/>
  <c r="AN94" i="34" s="1"/>
  <c r="AG94" i="34"/>
  <c r="AQ37" i="34"/>
  <c r="AO37" i="34"/>
  <c r="AP37" i="34"/>
  <c r="AM145" i="34"/>
  <c r="AN145" i="34" s="1"/>
  <c r="AG173" i="34"/>
  <c r="AL173" i="34"/>
  <c r="AM173" i="34" s="1"/>
  <c r="AN173" i="34" s="1"/>
  <c r="AQ164" i="34"/>
  <c r="AO164" i="34"/>
  <c r="AP164" i="34"/>
  <c r="AM167" i="34"/>
  <c r="AN167" i="34" s="1"/>
  <c r="AM192" i="34"/>
  <c r="AN192" i="34" s="1"/>
  <c r="AP201" i="34"/>
  <c r="AQ201" i="34"/>
  <c r="AO201" i="34"/>
  <c r="AO119" i="34"/>
  <c r="AQ178" i="34"/>
  <c r="AO178" i="34"/>
  <c r="AP178" i="34"/>
  <c r="AG58" i="34"/>
  <c r="AL58" i="34"/>
  <c r="AM58" i="34" s="1"/>
  <c r="AN58" i="34" s="1"/>
  <c r="AG149" i="34"/>
  <c r="AL149" i="34"/>
  <c r="AM149" i="34" s="1"/>
  <c r="AN149" i="34" s="1"/>
  <c r="AM5" i="34"/>
  <c r="AN5" i="34" s="1"/>
  <c r="AG85" i="34"/>
  <c r="AL85" i="34"/>
  <c r="AM85" i="34" s="1"/>
  <c r="AN85" i="34" s="1"/>
  <c r="AG17" i="34"/>
  <c r="AL17" i="34"/>
  <c r="AM17" i="34" s="1"/>
  <c r="AN17" i="34" s="1"/>
  <c r="AP48" i="34"/>
  <c r="AM53" i="34"/>
  <c r="AN53" i="34" s="1"/>
  <c r="AQ131" i="34"/>
  <c r="AO131" i="34"/>
  <c r="AP131" i="34"/>
  <c r="AM43" i="34"/>
  <c r="AN43" i="34" s="1"/>
  <c r="AO97" i="34"/>
  <c r="AQ97" i="34"/>
  <c r="AP97" i="34"/>
  <c r="AM7" i="34"/>
  <c r="AN7" i="34" s="1"/>
  <c r="AP32" i="34"/>
  <c r="AQ32" i="34"/>
  <c r="AO32" i="34"/>
  <c r="AM153" i="34"/>
  <c r="AN153" i="34" s="1"/>
  <c r="AM62" i="34"/>
  <c r="AN62" i="34" s="1"/>
  <c r="AM82" i="34"/>
  <c r="AN82" i="34" s="1"/>
  <c r="AQ133" i="34"/>
  <c r="AO133" i="34"/>
  <c r="AP133" i="34"/>
  <c r="AM191" i="34"/>
  <c r="AN191" i="34" s="1"/>
  <c r="AP27" i="34"/>
  <c r="AQ27" i="34"/>
  <c r="AO27" i="34"/>
  <c r="AL154" i="34"/>
  <c r="AM154" i="34" s="1"/>
  <c r="AN154" i="34" s="1"/>
  <c r="AF154" i="34"/>
  <c r="AG154" i="34"/>
  <c r="AM114" i="34"/>
  <c r="AN114" i="34" s="1"/>
  <c r="AM14" i="34"/>
  <c r="AN14" i="34" s="1"/>
  <c r="AF171" i="34"/>
  <c r="AL171" i="34"/>
  <c r="AM171" i="34" s="1"/>
  <c r="AN171" i="34" s="1"/>
  <c r="AG19" i="34"/>
  <c r="AL19" i="34"/>
  <c r="AM19" i="34" s="1"/>
  <c r="AN19" i="34" s="1"/>
  <c r="AL182" i="34"/>
  <c r="AM182" i="34" s="1"/>
  <c r="AN182" i="34" s="1"/>
  <c r="AG182" i="34"/>
  <c r="AM121" i="34"/>
  <c r="AN121" i="34" s="1"/>
  <c r="AM26" i="34"/>
  <c r="AN26" i="34" s="1"/>
  <c r="AM15" i="34"/>
  <c r="AN15" i="34" s="1"/>
  <c r="AG49" i="34"/>
  <c r="AL49" i="34"/>
  <c r="AM49" i="34" s="1"/>
  <c r="AN49" i="34" s="1"/>
  <c r="AF49" i="34"/>
  <c r="AQ189" i="34"/>
  <c r="AO189" i="34"/>
  <c r="AP189" i="34"/>
  <c r="AM168" i="34"/>
  <c r="AN168" i="34" s="1"/>
  <c r="AG99" i="34"/>
  <c r="AL99" i="34"/>
  <c r="AM99" i="34" s="1"/>
  <c r="AN99" i="34" s="1"/>
  <c r="AM179" i="34"/>
  <c r="AN179" i="34" s="1"/>
  <c r="AM98" i="34"/>
  <c r="AN98" i="34" s="1"/>
  <c r="AG123" i="34"/>
  <c r="AL123" i="34"/>
  <c r="AM123" i="34" s="1"/>
  <c r="AN123" i="34" s="1"/>
  <c r="AP151" i="34"/>
  <c r="AO151" i="34"/>
  <c r="AQ151" i="34"/>
  <c r="AL6" i="34"/>
  <c r="AM6" i="34" s="1"/>
  <c r="AN6" i="34" s="1"/>
  <c r="AF6" i="34"/>
  <c r="AG6" i="34"/>
  <c r="AP104" i="34"/>
  <c r="AQ104" i="34"/>
  <c r="AO104" i="34"/>
  <c r="AP205" i="34"/>
  <c r="AO205" i="34"/>
  <c r="AQ205" i="34"/>
  <c r="AM170" i="34"/>
  <c r="AN170" i="34" s="1"/>
  <c r="AQ81" i="34"/>
  <c r="AP81" i="34"/>
  <c r="AO81" i="34"/>
  <c r="AM187" i="34"/>
  <c r="AN187" i="34" s="1"/>
  <c r="AM183" i="34"/>
  <c r="AN183" i="34" s="1"/>
  <c r="AM195" i="34"/>
  <c r="AN195" i="34" s="1"/>
  <c r="AG70" i="34"/>
  <c r="AL70" i="34"/>
  <c r="AM70" i="34" s="1"/>
  <c r="AN70" i="34" s="1"/>
  <c r="AQ193" i="34"/>
  <c r="AO193" i="34"/>
  <c r="AP193" i="34"/>
  <c r="AM128" i="34"/>
  <c r="AN128" i="34" s="1"/>
  <c r="AG12" i="34"/>
  <c r="AL12" i="34"/>
  <c r="AM12" i="34" s="1"/>
  <c r="AN12" i="34" s="1"/>
  <c r="AG77" i="34"/>
  <c r="AL77" i="34"/>
  <c r="AM77" i="34" s="1"/>
  <c r="AN77" i="34" s="1"/>
  <c r="AQ103" i="34"/>
  <c r="AO103" i="34"/>
  <c r="AP103" i="34"/>
  <c r="AF34" i="34"/>
  <c r="AL34" i="34"/>
  <c r="AM34" i="34" s="1"/>
  <c r="AN34" i="34" s="1"/>
  <c r="AG35" i="34"/>
  <c r="AL35" i="34"/>
  <c r="AM35" i="34" s="1"/>
  <c r="AN35" i="34" s="1"/>
  <c r="AM3" i="34"/>
  <c r="AN3" i="34" s="1"/>
  <c r="AG115" i="34"/>
  <c r="AL115" i="34"/>
  <c r="AM115" i="34" s="1"/>
  <c r="AN115" i="34" s="1"/>
  <c r="AG57" i="34"/>
  <c r="AL57" i="34"/>
  <c r="AM57" i="34" s="1"/>
  <c r="AN57" i="34" s="1"/>
  <c r="AM109" i="34"/>
  <c r="AN109" i="34" s="1"/>
  <c r="AF22" i="34"/>
  <c r="AL22" i="34"/>
  <c r="AM22" i="34" s="1"/>
  <c r="AN22" i="34" s="1"/>
  <c r="AQ113" i="34"/>
  <c r="AP113" i="34"/>
  <c r="AQ66" i="34"/>
  <c r="AO66" i="34"/>
  <c r="AP66" i="34"/>
  <c r="AP42" i="34"/>
  <c r="AQ42" i="34"/>
  <c r="AO42" i="34"/>
  <c r="AP96" i="34"/>
  <c r="AQ96" i="34"/>
  <c r="AO96" i="34"/>
  <c r="AO176" i="34"/>
  <c r="AP176" i="34"/>
  <c r="AM146" i="34"/>
  <c r="AN146" i="34" s="1"/>
  <c r="AM175" i="34"/>
  <c r="AN175" i="34" s="1"/>
  <c r="AM111" i="34"/>
  <c r="AN111" i="34" s="1"/>
  <c r="AM190" i="34"/>
  <c r="AN190" i="34" s="1"/>
  <c r="AM28" i="34"/>
  <c r="AN28" i="34" s="1"/>
  <c r="AL92" i="34"/>
  <c r="AM92" i="34" s="1"/>
  <c r="AN92" i="34" s="1"/>
  <c r="AF92" i="34"/>
  <c r="AG92" i="34"/>
  <c r="AA50" i="34"/>
  <c r="V49" i="36"/>
  <c r="AM87" i="34"/>
  <c r="AN87" i="34" s="1"/>
  <c r="AP184" i="34"/>
  <c r="AO184" i="34"/>
  <c r="AQ184" i="34"/>
  <c r="AF142" i="34"/>
  <c r="AM142" i="34"/>
  <c r="AN142" i="34" s="1"/>
  <c r="AM141" i="34"/>
  <c r="AN141" i="34" s="1"/>
  <c r="AP156" i="34"/>
  <c r="AF155" i="34"/>
  <c r="AL155" i="34"/>
  <c r="AM155" i="34" s="1"/>
  <c r="AN155" i="34" s="1"/>
  <c r="AM45" i="34"/>
  <c r="AN45" i="34" s="1"/>
  <c r="AI208" i="34"/>
  <c r="AG9" i="34"/>
  <c r="AF9" i="34"/>
  <c r="AH208" i="34"/>
  <c r="B204" i="11"/>
  <c r="A199" i="34"/>
  <c r="H198" i="36" s="1"/>
  <c r="A200" i="34"/>
  <c r="H199" i="36" s="1"/>
  <c r="A201" i="34"/>
  <c r="H200" i="36" s="1"/>
  <c r="A202" i="34"/>
  <c r="H201" i="36" s="1"/>
  <c r="A203" i="34"/>
  <c r="H202" i="36" s="1"/>
  <c r="A204" i="34"/>
  <c r="H203" i="36" s="1"/>
  <c r="A205" i="34"/>
  <c r="H204" i="36" s="1"/>
  <c r="A4" i="34"/>
  <c r="H3" i="36" s="1"/>
  <c r="A5" i="34"/>
  <c r="H4" i="36" s="1"/>
  <c r="A6" i="34"/>
  <c r="H5" i="36" s="1"/>
  <c r="A7" i="34"/>
  <c r="H6" i="36" s="1"/>
  <c r="A8" i="34"/>
  <c r="H7" i="36" s="1"/>
  <c r="A9" i="34"/>
  <c r="H8" i="36" s="1"/>
  <c r="A10" i="34"/>
  <c r="H9" i="36" s="1"/>
  <c r="A11" i="34"/>
  <c r="H10" i="36" s="1"/>
  <c r="A12" i="34"/>
  <c r="H11" i="36" s="1"/>
  <c r="A13" i="34"/>
  <c r="H12" i="36" s="1"/>
  <c r="A14" i="34"/>
  <c r="H13" i="36" s="1"/>
  <c r="A15" i="34"/>
  <c r="H14" i="36" s="1"/>
  <c r="A16" i="34"/>
  <c r="H15" i="36" s="1"/>
  <c r="A17" i="34"/>
  <c r="H16" i="36" s="1"/>
  <c r="A18" i="34"/>
  <c r="H17" i="36" s="1"/>
  <c r="A19" i="34"/>
  <c r="H18" i="36" s="1"/>
  <c r="A20" i="34"/>
  <c r="H19" i="36" s="1"/>
  <c r="A21" i="34"/>
  <c r="H20" i="36" s="1"/>
  <c r="A22" i="34"/>
  <c r="H21" i="36" s="1"/>
  <c r="A23" i="34"/>
  <c r="H22" i="36" s="1"/>
  <c r="A24" i="34"/>
  <c r="H23" i="36" s="1"/>
  <c r="A25" i="34"/>
  <c r="H24" i="36" s="1"/>
  <c r="A26" i="34"/>
  <c r="H25" i="36" s="1"/>
  <c r="A27" i="34"/>
  <c r="H26" i="36" s="1"/>
  <c r="A28" i="34"/>
  <c r="H27" i="36" s="1"/>
  <c r="A29" i="34"/>
  <c r="H28" i="36" s="1"/>
  <c r="A30" i="34"/>
  <c r="H29" i="36" s="1"/>
  <c r="A31" i="34"/>
  <c r="H30" i="36" s="1"/>
  <c r="A32" i="34"/>
  <c r="H31" i="36" s="1"/>
  <c r="A33" i="34"/>
  <c r="H32" i="36" s="1"/>
  <c r="A34" i="34"/>
  <c r="H33" i="36" s="1"/>
  <c r="A35" i="34"/>
  <c r="H34" i="36" s="1"/>
  <c r="A36" i="34"/>
  <c r="H35" i="36" s="1"/>
  <c r="A37" i="34"/>
  <c r="H36" i="36" s="1"/>
  <c r="A38" i="34"/>
  <c r="H37" i="36" s="1"/>
  <c r="A39" i="34"/>
  <c r="H38" i="36" s="1"/>
  <c r="A40" i="34"/>
  <c r="H39" i="36" s="1"/>
  <c r="A41" i="34"/>
  <c r="H40" i="36" s="1"/>
  <c r="A42" i="34"/>
  <c r="H41" i="36" s="1"/>
  <c r="A43" i="34"/>
  <c r="H42" i="36" s="1"/>
  <c r="A44" i="34"/>
  <c r="H43" i="36" s="1"/>
  <c r="A45" i="34"/>
  <c r="H44" i="36" s="1"/>
  <c r="A46" i="34"/>
  <c r="H45" i="36" s="1"/>
  <c r="A47" i="34"/>
  <c r="H46" i="36" s="1"/>
  <c r="A48" i="34"/>
  <c r="H47" i="36" s="1"/>
  <c r="A49" i="34"/>
  <c r="H48" i="36" s="1"/>
  <c r="A50" i="34"/>
  <c r="H49" i="36" s="1"/>
  <c r="A51" i="34"/>
  <c r="H50" i="36" s="1"/>
  <c r="A52" i="34"/>
  <c r="H51" i="36" s="1"/>
  <c r="A53" i="34"/>
  <c r="H52" i="36" s="1"/>
  <c r="A54" i="34"/>
  <c r="H53" i="36" s="1"/>
  <c r="A55" i="34"/>
  <c r="H54" i="36" s="1"/>
  <c r="A56" i="34"/>
  <c r="H55" i="36" s="1"/>
  <c r="A57" i="34"/>
  <c r="H56" i="36" s="1"/>
  <c r="A58" i="34"/>
  <c r="H57" i="36" s="1"/>
  <c r="A59" i="34"/>
  <c r="H58" i="36" s="1"/>
  <c r="A60" i="34"/>
  <c r="H59" i="36" s="1"/>
  <c r="A61" i="34"/>
  <c r="H60" i="36" s="1"/>
  <c r="A62" i="34"/>
  <c r="H61" i="36" s="1"/>
  <c r="A63" i="34"/>
  <c r="H62" i="36" s="1"/>
  <c r="A64" i="34"/>
  <c r="H63" i="36" s="1"/>
  <c r="A65" i="34"/>
  <c r="H64" i="36" s="1"/>
  <c r="A66" i="34"/>
  <c r="H65" i="36" s="1"/>
  <c r="A67" i="34"/>
  <c r="H66" i="36" s="1"/>
  <c r="A68" i="34"/>
  <c r="H67" i="36" s="1"/>
  <c r="A69" i="34"/>
  <c r="H68" i="36" s="1"/>
  <c r="A70" i="34"/>
  <c r="H69" i="36" s="1"/>
  <c r="A71" i="34"/>
  <c r="H70" i="36" s="1"/>
  <c r="A72" i="34"/>
  <c r="H71" i="36" s="1"/>
  <c r="A73" i="34"/>
  <c r="H72" i="36" s="1"/>
  <c r="A74" i="34"/>
  <c r="H73" i="36" s="1"/>
  <c r="A75" i="34"/>
  <c r="H74" i="36" s="1"/>
  <c r="A76" i="34"/>
  <c r="H75" i="36" s="1"/>
  <c r="A77" i="34"/>
  <c r="H76" i="36" s="1"/>
  <c r="A78" i="34"/>
  <c r="H77" i="36" s="1"/>
  <c r="A79" i="34"/>
  <c r="H78" i="36" s="1"/>
  <c r="A80" i="34"/>
  <c r="H79" i="36" s="1"/>
  <c r="A81" i="34"/>
  <c r="H80" i="36" s="1"/>
  <c r="A82" i="34"/>
  <c r="H81" i="36" s="1"/>
  <c r="A83" i="34"/>
  <c r="H82" i="36" s="1"/>
  <c r="A84" i="34"/>
  <c r="H83" i="36" s="1"/>
  <c r="A85" i="34"/>
  <c r="H84" i="36" s="1"/>
  <c r="A86" i="34"/>
  <c r="H85" i="36" s="1"/>
  <c r="A87" i="34"/>
  <c r="H86" i="36" s="1"/>
  <c r="A88" i="34"/>
  <c r="H87" i="36" s="1"/>
  <c r="A89" i="34"/>
  <c r="H88" i="36" s="1"/>
  <c r="A90" i="34"/>
  <c r="H89" i="36" s="1"/>
  <c r="A91" i="34"/>
  <c r="H90" i="36" s="1"/>
  <c r="A92" i="34"/>
  <c r="H91" i="36" s="1"/>
  <c r="A93" i="34"/>
  <c r="H92" i="36" s="1"/>
  <c r="A94" i="34"/>
  <c r="H93" i="36" s="1"/>
  <c r="A95" i="34"/>
  <c r="H94" i="36" s="1"/>
  <c r="A96" i="34"/>
  <c r="H95" i="36" s="1"/>
  <c r="A97" i="34"/>
  <c r="H96" i="36" s="1"/>
  <c r="A98" i="34"/>
  <c r="H97" i="36" s="1"/>
  <c r="A99" i="34"/>
  <c r="H98" i="36" s="1"/>
  <c r="A100" i="34"/>
  <c r="H99" i="36" s="1"/>
  <c r="A101" i="34"/>
  <c r="H100" i="36" s="1"/>
  <c r="A102" i="34"/>
  <c r="H101" i="36" s="1"/>
  <c r="A103" i="34"/>
  <c r="H102" i="36" s="1"/>
  <c r="A104" i="34"/>
  <c r="H103" i="36" s="1"/>
  <c r="A105" i="34"/>
  <c r="H104" i="36" s="1"/>
  <c r="A106" i="34"/>
  <c r="H105" i="36" s="1"/>
  <c r="A107" i="34"/>
  <c r="H106" i="36" s="1"/>
  <c r="A108" i="34"/>
  <c r="H107" i="36" s="1"/>
  <c r="A109" i="34"/>
  <c r="H108" i="36" s="1"/>
  <c r="A110" i="34"/>
  <c r="H109" i="36" s="1"/>
  <c r="A111" i="34"/>
  <c r="H110" i="36" s="1"/>
  <c r="A112" i="34"/>
  <c r="H111" i="36" s="1"/>
  <c r="A113" i="34"/>
  <c r="H112" i="36" s="1"/>
  <c r="A114" i="34"/>
  <c r="H113" i="36" s="1"/>
  <c r="A115" i="34"/>
  <c r="H114" i="36" s="1"/>
  <c r="A116" i="34"/>
  <c r="H115" i="36" s="1"/>
  <c r="A117" i="34"/>
  <c r="H116" i="36" s="1"/>
  <c r="A118" i="34"/>
  <c r="H117" i="36" s="1"/>
  <c r="A119" i="34"/>
  <c r="H118" i="36" s="1"/>
  <c r="A120" i="34"/>
  <c r="H119" i="36" s="1"/>
  <c r="A121" i="34"/>
  <c r="H120" i="36" s="1"/>
  <c r="A122" i="34"/>
  <c r="H121" i="36" s="1"/>
  <c r="A123" i="34"/>
  <c r="H122" i="36" s="1"/>
  <c r="A124" i="34"/>
  <c r="H123" i="36" s="1"/>
  <c r="A125" i="34"/>
  <c r="H124" i="36" s="1"/>
  <c r="A126" i="34"/>
  <c r="H125" i="36" s="1"/>
  <c r="A127" i="34"/>
  <c r="H126" i="36" s="1"/>
  <c r="A128" i="34"/>
  <c r="H127" i="36" s="1"/>
  <c r="A129" i="34"/>
  <c r="H128" i="36" s="1"/>
  <c r="A130" i="34"/>
  <c r="H129" i="36" s="1"/>
  <c r="A131" i="34"/>
  <c r="H130" i="36" s="1"/>
  <c r="A132" i="34"/>
  <c r="H131" i="36" s="1"/>
  <c r="A133" i="34"/>
  <c r="H132" i="36" s="1"/>
  <c r="A134" i="34"/>
  <c r="H133" i="36" s="1"/>
  <c r="A135" i="34"/>
  <c r="H134" i="36" s="1"/>
  <c r="A136" i="34"/>
  <c r="H135" i="36" s="1"/>
  <c r="A137" i="34"/>
  <c r="H136" i="36" s="1"/>
  <c r="A138" i="34"/>
  <c r="H137" i="36" s="1"/>
  <c r="A139" i="34"/>
  <c r="H138" i="36" s="1"/>
  <c r="A140" i="34"/>
  <c r="H139" i="36" s="1"/>
  <c r="A141" i="34"/>
  <c r="H140" i="36" s="1"/>
  <c r="A142" i="34"/>
  <c r="H141" i="36" s="1"/>
  <c r="A143" i="34"/>
  <c r="H142" i="36" s="1"/>
  <c r="A144" i="34"/>
  <c r="H143" i="36" s="1"/>
  <c r="A145" i="34"/>
  <c r="H144" i="36" s="1"/>
  <c r="A146" i="34"/>
  <c r="H145" i="36" s="1"/>
  <c r="A147" i="34"/>
  <c r="H146" i="36" s="1"/>
  <c r="A148" i="34"/>
  <c r="H147" i="36" s="1"/>
  <c r="A149" i="34"/>
  <c r="H148" i="36" s="1"/>
  <c r="A150" i="34"/>
  <c r="H149" i="36" s="1"/>
  <c r="A151" i="34"/>
  <c r="H150" i="36" s="1"/>
  <c r="A152" i="34"/>
  <c r="H151" i="36" s="1"/>
  <c r="A153" i="34"/>
  <c r="H152" i="36" s="1"/>
  <c r="A154" i="34"/>
  <c r="H153" i="36" s="1"/>
  <c r="A155" i="34"/>
  <c r="H154" i="36" s="1"/>
  <c r="A156" i="34"/>
  <c r="H155" i="36" s="1"/>
  <c r="A157" i="34"/>
  <c r="H156" i="36" s="1"/>
  <c r="A158" i="34"/>
  <c r="H157" i="36" s="1"/>
  <c r="A159" i="34"/>
  <c r="H158" i="36" s="1"/>
  <c r="A160" i="34"/>
  <c r="H159" i="36" s="1"/>
  <c r="A161" i="34"/>
  <c r="H160" i="36" s="1"/>
  <c r="A162" i="34"/>
  <c r="H161" i="36" s="1"/>
  <c r="A163" i="34"/>
  <c r="H162" i="36" s="1"/>
  <c r="A164" i="34"/>
  <c r="H163" i="36" s="1"/>
  <c r="A165" i="34"/>
  <c r="H164" i="36" s="1"/>
  <c r="A166" i="34"/>
  <c r="H165" i="36" s="1"/>
  <c r="A167" i="34"/>
  <c r="H166" i="36" s="1"/>
  <c r="A168" i="34"/>
  <c r="H167" i="36" s="1"/>
  <c r="A169" i="34"/>
  <c r="H168" i="36" s="1"/>
  <c r="A170" i="34"/>
  <c r="H169" i="36" s="1"/>
  <c r="A171" i="34"/>
  <c r="H170" i="36" s="1"/>
  <c r="A172" i="34"/>
  <c r="H171" i="36" s="1"/>
  <c r="A173" i="34"/>
  <c r="H172" i="36" s="1"/>
  <c r="A174" i="34"/>
  <c r="H173" i="36" s="1"/>
  <c r="A175" i="34"/>
  <c r="H174" i="36" s="1"/>
  <c r="A176" i="34"/>
  <c r="H175" i="36" s="1"/>
  <c r="A177" i="34"/>
  <c r="H176" i="36" s="1"/>
  <c r="A178" i="34"/>
  <c r="H177" i="36" s="1"/>
  <c r="A179" i="34"/>
  <c r="H178" i="36" s="1"/>
  <c r="A180" i="34"/>
  <c r="H179" i="36" s="1"/>
  <c r="A181" i="34"/>
  <c r="H180" i="36" s="1"/>
  <c r="A182" i="34"/>
  <c r="H181" i="36" s="1"/>
  <c r="A183" i="34"/>
  <c r="H182" i="36" s="1"/>
  <c r="A184" i="34"/>
  <c r="H183" i="36" s="1"/>
  <c r="A185" i="34"/>
  <c r="H184" i="36" s="1"/>
  <c r="A186" i="34"/>
  <c r="H185" i="36" s="1"/>
  <c r="A187" i="34"/>
  <c r="H186" i="36" s="1"/>
  <c r="A188" i="34"/>
  <c r="H187" i="36" s="1"/>
  <c r="A189" i="34"/>
  <c r="H188" i="36" s="1"/>
  <c r="A190" i="34"/>
  <c r="H189" i="36" s="1"/>
  <c r="A191" i="34"/>
  <c r="H190" i="36" s="1"/>
  <c r="A192" i="34"/>
  <c r="H191" i="36" s="1"/>
  <c r="A193" i="34"/>
  <c r="H192" i="36" s="1"/>
  <c r="A195" i="34"/>
  <c r="H194" i="36" s="1"/>
  <c r="A196" i="34"/>
  <c r="H195" i="36" s="1"/>
  <c r="A197" i="34"/>
  <c r="H196" i="36" s="1"/>
  <c r="A198" i="34"/>
  <c r="H197" i="36" s="1"/>
  <c r="A3" i="34"/>
  <c r="H2" i="36" s="1"/>
  <c r="AP200" i="34" l="1"/>
  <c r="AQ200" i="34"/>
  <c r="AO156" i="34"/>
  <c r="AP101" i="34"/>
  <c r="AP84" i="34"/>
  <c r="AO84" i="34"/>
  <c r="AP107" i="34"/>
  <c r="AQ203" i="34"/>
  <c r="AO107" i="34"/>
  <c r="AO101" i="34"/>
  <c r="AO106" i="34"/>
  <c r="AO91" i="34"/>
  <c r="AQ106" i="34"/>
  <c r="AP91" i="34"/>
  <c r="AP78" i="34"/>
  <c r="AQ78" i="34"/>
  <c r="AO51" i="34"/>
  <c r="AP181" i="34"/>
  <c r="AO181" i="34"/>
  <c r="AO72" i="34"/>
  <c r="AQ100" i="34"/>
  <c r="AP100" i="34"/>
  <c r="AP72" i="34"/>
  <c r="AP160" i="34"/>
  <c r="AP90" i="34"/>
  <c r="AP20" i="34"/>
  <c r="AQ52" i="34"/>
  <c r="AO160" i="34"/>
  <c r="AO20" i="34"/>
  <c r="AQ90" i="34"/>
  <c r="AP174" i="34"/>
  <c r="AQ174" i="34"/>
  <c r="AO204" i="34"/>
  <c r="AO161" i="34"/>
  <c r="AQ161" i="34"/>
  <c r="AP159" i="34"/>
  <c r="AP16" i="34"/>
  <c r="AP177" i="34"/>
  <c r="AO177" i="34"/>
  <c r="AP163" i="34"/>
  <c r="AO163" i="34"/>
  <c r="AO122" i="34"/>
  <c r="AQ122" i="34"/>
  <c r="AO65" i="34"/>
  <c r="AQ65" i="34"/>
  <c r="AP122" i="34"/>
  <c r="AQ64" i="34"/>
  <c r="AP65" i="34"/>
  <c r="AQ163" i="34"/>
  <c r="AQ60" i="34"/>
  <c r="AO48" i="34"/>
  <c r="AQ51" i="34"/>
  <c r="AO127" i="34"/>
  <c r="AP127" i="34"/>
  <c r="AO60" i="34"/>
  <c r="AP51" i="34"/>
  <c r="AO23" i="34"/>
  <c r="AO139" i="34"/>
  <c r="AP86" i="34"/>
  <c r="AO64" i="34"/>
  <c r="AQ10" i="34"/>
  <c r="AQ86" i="34"/>
  <c r="AP63" i="34"/>
  <c r="AQ139" i="34"/>
  <c r="AQ23" i="34"/>
  <c r="AQ67" i="34"/>
  <c r="AO44" i="34"/>
  <c r="AQ44" i="34"/>
  <c r="AP185" i="34"/>
  <c r="AO185" i="34"/>
  <c r="AO24" i="34"/>
  <c r="AQ24" i="34"/>
  <c r="AO147" i="34"/>
  <c r="AQ147" i="34"/>
  <c r="AO198" i="34"/>
  <c r="AP56" i="34"/>
  <c r="AO75" i="34"/>
  <c r="AQ75" i="34"/>
  <c r="AO39" i="34"/>
  <c r="AP198" i="34"/>
  <c r="AP39" i="34"/>
  <c r="AP105" i="34"/>
  <c r="AO83" i="34"/>
  <c r="AQ105" i="34"/>
  <c r="AO11" i="34"/>
  <c r="AQ11" i="34"/>
  <c r="AQ117" i="34"/>
  <c r="AQ130" i="34"/>
  <c r="AP36" i="34"/>
  <c r="AO150" i="34"/>
  <c r="AP116" i="34"/>
  <c r="AQ116" i="34"/>
  <c r="AQ80" i="34"/>
  <c r="AP31" i="34"/>
  <c r="AO47" i="34"/>
  <c r="AP47" i="34"/>
  <c r="AN208" i="34"/>
  <c r="AP119" i="34"/>
  <c r="AO117" i="34"/>
  <c r="AP83" i="34"/>
  <c r="AO136" i="34"/>
  <c r="AO13" i="34"/>
  <c r="AP13" i="34"/>
  <c r="AQ143" i="34"/>
  <c r="AQ36" i="34"/>
  <c r="AP150" i="34"/>
  <c r="AO130" i="34"/>
  <c r="AQ55" i="34"/>
  <c r="AQ18" i="34"/>
  <c r="AQ126" i="34"/>
  <c r="AO199" i="34"/>
  <c r="AP162" i="34"/>
  <c r="AO126" i="34"/>
  <c r="AQ199" i="34"/>
  <c r="AO162" i="34"/>
  <c r="AO55" i="34"/>
  <c r="AP73" i="34"/>
  <c r="AQ71" i="34"/>
  <c r="AP71" i="34"/>
  <c r="AQ197" i="34"/>
  <c r="AP93" i="34"/>
  <c r="AO93" i="34"/>
  <c r="AP54" i="34"/>
  <c r="AO54" i="34"/>
  <c r="AQ136" i="34"/>
  <c r="AP18" i="34"/>
  <c r="AO89" i="34"/>
  <c r="AP89" i="34"/>
  <c r="AP68" i="34"/>
  <c r="AP125" i="34"/>
  <c r="AO68" i="34"/>
  <c r="AO152" i="34"/>
  <c r="AP135" i="34"/>
  <c r="AQ204" i="34"/>
  <c r="AO69" i="34"/>
  <c r="AO135" i="34"/>
  <c r="AQ88" i="34"/>
  <c r="AP202" i="34"/>
  <c r="AP74" i="34"/>
  <c r="AO88" i="34"/>
  <c r="AO202" i="34"/>
  <c r="AO74" i="34"/>
  <c r="AP10" i="34"/>
  <c r="AP152" i="34"/>
  <c r="AQ177" i="34"/>
  <c r="AQ118" i="34"/>
  <c r="AQ188" i="34"/>
  <c r="AO197" i="34"/>
  <c r="AO188" i="34"/>
  <c r="AQ134" i="34"/>
  <c r="AP8" i="34"/>
  <c r="AO134" i="34"/>
  <c r="AO31" i="34"/>
  <c r="AQ69" i="34"/>
  <c r="AP144" i="34"/>
  <c r="AO125" i="34"/>
  <c r="AP180" i="34"/>
  <c r="AO144" i="34"/>
  <c r="AO79" i="34"/>
  <c r="AQ79" i="34"/>
  <c r="AP129" i="34"/>
  <c r="AQ129" i="34"/>
  <c r="AP80" i="34"/>
  <c r="AP158" i="34"/>
  <c r="AP33" i="34"/>
  <c r="AO63" i="34"/>
  <c r="AQ158" i="34"/>
  <c r="AO33" i="34"/>
  <c r="AP46" i="34"/>
  <c r="AO180" i="34"/>
  <c r="AO46" i="34"/>
  <c r="AO25" i="34"/>
  <c r="AQ25" i="34"/>
  <c r="AQ21" i="34"/>
  <c r="AP21" i="34"/>
  <c r="AO21" i="34"/>
  <c r="AG208" i="34"/>
  <c r="AO16" i="34"/>
  <c r="AF209" i="34"/>
  <c r="AO8" i="34"/>
  <c r="AQ172" i="34"/>
  <c r="AO172" i="34"/>
  <c r="AP172" i="34"/>
  <c r="AQ115" i="34"/>
  <c r="AO115" i="34"/>
  <c r="AP115" i="34"/>
  <c r="AQ99" i="34"/>
  <c r="AO99" i="34"/>
  <c r="AP99" i="34"/>
  <c r="AQ123" i="34"/>
  <c r="AO123" i="34"/>
  <c r="AP123" i="34"/>
  <c r="AP173" i="34"/>
  <c r="AQ173" i="34"/>
  <c r="AO173" i="34"/>
  <c r="AQ58" i="34"/>
  <c r="AO58" i="34"/>
  <c r="AP58" i="34"/>
  <c r="AP128" i="34"/>
  <c r="AQ128" i="34"/>
  <c r="AO128" i="34"/>
  <c r="AP195" i="34"/>
  <c r="AQ195" i="34"/>
  <c r="AO195" i="34"/>
  <c r="AP98" i="34"/>
  <c r="AQ98" i="34"/>
  <c r="AO98" i="34"/>
  <c r="AO67" i="34"/>
  <c r="AP167" i="34"/>
  <c r="AQ167" i="34"/>
  <c r="AO167" i="34"/>
  <c r="AP169" i="34"/>
  <c r="AQ169" i="34"/>
  <c r="AO169" i="34"/>
  <c r="AP9" i="34"/>
  <c r="AQ9" i="34"/>
  <c r="AO9" i="34"/>
  <c r="AQ76" i="34"/>
  <c r="AO76" i="34"/>
  <c r="AP76" i="34"/>
  <c r="AQ38" i="34"/>
  <c r="AP38" i="34"/>
  <c r="AO38" i="34"/>
  <c r="AP145" i="34"/>
  <c r="AO145" i="34"/>
  <c r="AQ145" i="34"/>
  <c r="AP34" i="34"/>
  <c r="AQ34" i="34"/>
  <c r="AO34" i="34"/>
  <c r="AQ168" i="34"/>
  <c r="AO168" i="34"/>
  <c r="AP168" i="34"/>
  <c r="AP49" i="34"/>
  <c r="AQ49" i="34"/>
  <c r="AO49" i="34"/>
  <c r="AO121" i="34"/>
  <c r="AQ121" i="34"/>
  <c r="AP121" i="34"/>
  <c r="AQ82" i="34"/>
  <c r="AO82" i="34"/>
  <c r="AP82" i="34"/>
  <c r="AP85" i="34"/>
  <c r="AQ85" i="34"/>
  <c r="AO85" i="34"/>
  <c r="AP59" i="34"/>
  <c r="AQ59" i="34"/>
  <c r="AO59" i="34"/>
  <c r="AO159" i="34"/>
  <c r="AO118" i="34"/>
  <c r="AQ14" i="34"/>
  <c r="AO14" i="34"/>
  <c r="AP14" i="34"/>
  <c r="AP53" i="34"/>
  <c r="AQ53" i="34"/>
  <c r="AO53" i="34"/>
  <c r="AQ29" i="34"/>
  <c r="AO29" i="34"/>
  <c r="AP29" i="34"/>
  <c r="AG209" i="34"/>
  <c r="AP190" i="34"/>
  <c r="AQ190" i="34"/>
  <c r="AO190" i="34"/>
  <c r="AP175" i="34"/>
  <c r="AQ175" i="34"/>
  <c r="AO175" i="34"/>
  <c r="AP57" i="34"/>
  <c r="AQ57" i="34"/>
  <c r="AO57" i="34"/>
  <c r="AO70" i="34"/>
  <c r="AQ70" i="34"/>
  <c r="AP70" i="34"/>
  <c r="AP7" i="34"/>
  <c r="AQ7" i="34"/>
  <c r="AO7" i="34"/>
  <c r="AP186" i="34"/>
  <c r="AO186" i="34"/>
  <c r="AQ186" i="34"/>
  <c r="AO143" i="34"/>
  <c r="AQ111" i="34"/>
  <c r="AO111" i="34"/>
  <c r="AP111" i="34"/>
  <c r="AQ146" i="34"/>
  <c r="AO146" i="34"/>
  <c r="AP146" i="34"/>
  <c r="AO113" i="34"/>
  <c r="AQ3" i="34"/>
  <c r="AO3" i="34"/>
  <c r="AP3" i="34"/>
  <c r="AP183" i="34"/>
  <c r="AQ183" i="34"/>
  <c r="AO183" i="34"/>
  <c r="AQ170" i="34"/>
  <c r="AO170" i="34"/>
  <c r="AP170" i="34"/>
  <c r="AP179" i="34"/>
  <c r="AO179" i="34"/>
  <c r="AQ179" i="34"/>
  <c r="AO182" i="34"/>
  <c r="AQ182" i="34"/>
  <c r="AP182" i="34"/>
  <c r="AP94" i="34"/>
  <c r="AQ94" i="34"/>
  <c r="AO94" i="34"/>
  <c r="AP132" i="34"/>
  <c r="AQ132" i="34"/>
  <c r="AO132" i="34"/>
  <c r="AP165" i="34"/>
  <c r="AQ165" i="34"/>
  <c r="AO165" i="34"/>
  <c r="AF208" i="34"/>
  <c r="AQ22" i="34"/>
  <c r="AO22" i="34"/>
  <c r="AP22" i="34"/>
  <c r="AO35" i="34"/>
  <c r="AQ35" i="34"/>
  <c r="AP35" i="34"/>
  <c r="AP77" i="34"/>
  <c r="AQ77" i="34"/>
  <c r="AO77" i="34"/>
  <c r="AQ187" i="34"/>
  <c r="AO187" i="34"/>
  <c r="AP187" i="34"/>
  <c r="AQ6" i="34"/>
  <c r="AO6" i="34"/>
  <c r="AP6" i="34"/>
  <c r="AO52" i="34"/>
  <c r="AO191" i="34"/>
  <c r="AQ191" i="34"/>
  <c r="AP191" i="34"/>
  <c r="AQ41" i="34"/>
  <c r="AO41" i="34"/>
  <c r="AP41" i="34"/>
  <c r="AO148" i="34"/>
  <c r="AQ148" i="34"/>
  <c r="AP148" i="34"/>
  <c r="AO26" i="34"/>
  <c r="AQ26" i="34"/>
  <c r="AP26" i="34"/>
  <c r="AP15" i="34"/>
  <c r="AQ15" i="34"/>
  <c r="AO15" i="34"/>
  <c r="AP114" i="34"/>
  <c r="AQ114" i="34"/>
  <c r="AO114" i="34"/>
  <c r="AP62" i="34"/>
  <c r="AQ62" i="34"/>
  <c r="AO62" i="34"/>
  <c r="AO73" i="34"/>
  <c r="AP17" i="34"/>
  <c r="AQ17" i="34"/>
  <c r="AO17" i="34"/>
  <c r="AQ5" i="34"/>
  <c r="AP5" i="34"/>
  <c r="AO5" i="34"/>
  <c r="AP149" i="34"/>
  <c r="AQ149" i="34"/>
  <c r="AO149" i="34"/>
  <c r="AO137" i="34"/>
  <c r="AQ137" i="34"/>
  <c r="AP137" i="34"/>
  <c r="AP40" i="34"/>
  <c r="AQ40" i="34"/>
  <c r="AO40" i="34"/>
  <c r="AO56" i="34"/>
  <c r="AQ154" i="34"/>
  <c r="AO154" i="34"/>
  <c r="AP154" i="34"/>
  <c r="AQ109" i="34"/>
  <c r="AO109" i="34"/>
  <c r="AP109" i="34"/>
  <c r="AQ12" i="34"/>
  <c r="AO12" i="34"/>
  <c r="AP12" i="34"/>
  <c r="AP19" i="34"/>
  <c r="AQ19" i="34"/>
  <c r="AO19" i="34"/>
  <c r="AP171" i="34"/>
  <c r="AO171" i="34"/>
  <c r="AQ171" i="34"/>
  <c r="AP153" i="34"/>
  <c r="AO153" i="34"/>
  <c r="AQ153" i="34"/>
  <c r="AO43" i="34"/>
  <c r="AQ43" i="34"/>
  <c r="AP43" i="34"/>
  <c r="AP192" i="34"/>
  <c r="AQ192" i="34"/>
  <c r="AO192" i="34"/>
  <c r="AQ108" i="34"/>
  <c r="AP108" i="34"/>
  <c r="AO108" i="34"/>
  <c r="AO61" i="34"/>
  <c r="AQ61" i="34"/>
  <c r="AP61" i="34"/>
  <c r="AQ28" i="34"/>
  <c r="AO28" i="34"/>
  <c r="AP28" i="34"/>
  <c r="AQ92" i="34"/>
  <c r="AP92" i="34"/>
  <c r="AO92" i="34"/>
  <c r="AO87" i="34"/>
  <c r="AQ87" i="34"/>
  <c r="AP87" i="34"/>
  <c r="AQ141" i="34"/>
  <c r="AP141" i="34"/>
  <c r="AO141" i="34"/>
  <c r="AP142" i="34"/>
  <c r="AQ142" i="34"/>
  <c r="AO142" i="34"/>
  <c r="AO155" i="34"/>
  <c r="AP155" i="34"/>
  <c r="AQ155" i="34"/>
  <c r="AQ45" i="34"/>
  <c r="AP45" i="34"/>
  <c r="AO45" i="34"/>
  <c r="H33" i="11"/>
  <c r="I33" i="11"/>
  <c r="J33" i="11"/>
  <c r="K33" i="11"/>
  <c r="L33" i="11"/>
  <c r="M33" i="11"/>
  <c r="N33" i="11"/>
  <c r="O33" i="11"/>
  <c r="P33" i="11"/>
  <c r="Q33" i="11"/>
  <c r="G33" i="11"/>
  <c r="Q208" i="33"/>
  <c r="S205" i="34" s="1"/>
  <c r="P208" i="33"/>
  <c r="O208" i="33"/>
  <c r="N208" i="33"/>
  <c r="M208" i="33"/>
  <c r="L208" i="33"/>
  <c r="K208" i="33"/>
  <c r="J208" i="33"/>
  <c r="I208" i="33"/>
  <c r="H208" i="33"/>
  <c r="G208" i="33"/>
  <c r="F208" i="33"/>
  <c r="E208" i="33"/>
  <c r="D208" i="33"/>
  <c r="C208" i="33"/>
  <c r="B208" i="33"/>
  <c r="Q207" i="33"/>
  <c r="S204" i="34" s="1"/>
  <c r="X203" i="36" s="1"/>
  <c r="P207" i="33"/>
  <c r="O207" i="33"/>
  <c r="N207" i="33"/>
  <c r="M207" i="33"/>
  <c r="L207" i="33"/>
  <c r="K207" i="33"/>
  <c r="J207" i="33"/>
  <c r="I207" i="33"/>
  <c r="H207" i="33"/>
  <c r="G207" i="33"/>
  <c r="F207" i="33"/>
  <c r="E207" i="33"/>
  <c r="D207" i="33"/>
  <c r="C207" i="33"/>
  <c r="B207" i="33"/>
  <c r="Q206" i="33"/>
  <c r="S203" i="34" s="1"/>
  <c r="P206" i="33"/>
  <c r="O206" i="33"/>
  <c r="N206" i="33"/>
  <c r="M206" i="33"/>
  <c r="L206" i="33"/>
  <c r="K206" i="33"/>
  <c r="J206" i="33"/>
  <c r="I206" i="33"/>
  <c r="H206" i="33"/>
  <c r="G206" i="33"/>
  <c r="F206" i="33"/>
  <c r="E206" i="33"/>
  <c r="D206" i="33"/>
  <c r="C206" i="33"/>
  <c r="B206" i="33"/>
  <c r="Q205" i="33"/>
  <c r="S202" i="34" s="1"/>
  <c r="P205" i="33"/>
  <c r="O205" i="33"/>
  <c r="N205" i="33"/>
  <c r="M205" i="33"/>
  <c r="L205" i="33"/>
  <c r="K205" i="33"/>
  <c r="J205" i="33"/>
  <c r="I205" i="33"/>
  <c r="H205" i="33"/>
  <c r="G205" i="33"/>
  <c r="F205" i="33"/>
  <c r="E205" i="33"/>
  <c r="D205" i="33"/>
  <c r="C205" i="33"/>
  <c r="B205" i="33"/>
  <c r="Q204" i="33"/>
  <c r="S201" i="34" s="1"/>
  <c r="P204" i="33"/>
  <c r="O204" i="33"/>
  <c r="N204" i="33"/>
  <c r="M204" i="33"/>
  <c r="L204" i="33"/>
  <c r="K204" i="33"/>
  <c r="J204" i="33"/>
  <c r="I204" i="33"/>
  <c r="H204" i="33"/>
  <c r="G204" i="33"/>
  <c r="F204" i="33"/>
  <c r="E204" i="33"/>
  <c r="D204" i="33"/>
  <c r="C204" i="33"/>
  <c r="B204" i="33"/>
  <c r="Q203" i="33"/>
  <c r="S200" i="34" s="1"/>
  <c r="P203" i="33"/>
  <c r="O203" i="33"/>
  <c r="N203" i="33"/>
  <c r="M203" i="33"/>
  <c r="L203" i="33"/>
  <c r="K203" i="33"/>
  <c r="J203" i="33"/>
  <c r="I203" i="33"/>
  <c r="H203" i="33"/>
  <c r="G203" i="33"/>
  <c r="F203" i="33"/>
  <c r="E203" i="33"/>
  <c r="D203" i="33"/>
  <c r="C203" i="33"/>
  <c r="B203" i="33"/>
  <c r="Q202" i="33"/>
  <c r="S199" i="34" s="1"/>
  <c r="P202" i="33"/>
  <c r="O202" i="33"/>
  <c r="N202" i="33"/>
  <c r="M202" i="33"/>
  <c r="L202" i="33"/>
  <c r="K202" i="33"/>
  <c r="J202" i="33"/>
  <c r="I202" i="33"/>
  <c r="H202" i="33"/>
  <c r="G202" i="33"/>
  <c r="F202" i="33"/>
  <c r="E202" i="33"/>
  <c r="D202" i="33"/>
  <c r="C202" i="33"/>
  <c r="B202" i="33"/>
  <c r="Q201" i="33"/>
  <c r="S198" i="34" s="1"/>
  <c r="X197" i="36" s="1"/>
  <c r="P201" i="33"/>
  <c r="O201" i="33"/>
  <c r="N201" i="33"/>
  <c r="M201" i="33"/>
  <c r="L201" i="33"/>
  <c r="K201" i="33"/>
  <c r="J201" i="33"/>
  <c r="I201" i="33"/>
  <c r="H201" i="33"/>
  <c r="G201" i="33"/>
  <c r="F201" i="33"/>
  <c r="E201" i="33"/>
  <c r="D201" i="33"/>
  <c r="C201" i="33"/>
  <c r="B201" i="33"/>
  <c r="Q200" i="33"/>
  <c r="S197" i="34" s="1"/>
  <c r="X196" i="36" s="1"/>
  <c r="P200" i="33"/>
  <c r="O200" i="33"/>
  <c r="N200" i="33"/>
  <c r="M200" i="33"/>
  <c r="L200" i="33"/>
  <c r="K200" i="33"/>
  <c r="J200" i="33"/>
  <c r="I200" i="33"/>
  <c r="H200" i="33"/>
  <c r="G200" i="33"/>
  <c r="F200" i="33"/>
  <c r="E200" i="33"/>
  <c r="D200" i="33"/>
  <c r="C200" i="33"/>
  <c r="B200" i="33"/>
  <c r="Q199" i="33"/>
  <c r="S196" i="34" s="1"/>
  <c r="X195" i="36" s="1"/>
  <c r="P199" i="33"/>
  <c r="O199" i="33"/>
  <c r="N199" i="33"/>
  <c r="M199" i="33"/>
  <c r="L199" i="33"/>
  <c r="K199" i="33"/>
  <c r="J199" i="33"/>
  <c r="I199" i="33"/>
  <c r="H199" i="33"/>
  <c r="G199" i="33"/>
  <c r="F199" i="33"/>
  <c r="E199" i="33"/>
  <c r="D199" i="33"/>
  <c r="C199" i="33"/>
  <c r="B199" i="33"/>
  <c r="Q198" i="33"/>
  <c r="S195" i="34" s="1"/>
  <c r="X194" i="36" s="1"/>
  <c r="P198" i="33"/>
  <c r="O198" i="33"/>
  <c r="N198" i="33"/>
  <c r="M198" i="33"/>
  <c r="L198" i="33"/>
  <c r="K198" i="33"/>
  <c r="J198" i="33"/>
  <c r="I198" i="33"/>
  <c r="H198" i="33"/>
  <c r="G198" i="33"/>
  <c r="F198" i="33"/>
  <c r="E198" i="33"/>
  <c r="D198" i="33"/>
  <c r="C198" i="33"/>
  <c r="B198" i="33"/>
  <c r="Q196" i="33"/>
  <c r="S193" i="34" s="1"/>
  <c r="X192" i="36" s="1"/>
  <c r="P196" i="33"/>
  <c r="O196" i="33"/>
  <c r="N196" i="33"/>
  <c r="M196" i="33"/>
  <c r="L196" i="33"/>
  <c r="K196" i="33"/>
  <c r="J196" i="33"/>
  <c r="I196" i="33"/>
  <c r="H196" i="33"/>
  <c r="G196" i="33"/>
  <c r="F196" i="33"/>
  <c r="E196" i="33"/>
  <c r="D196" i="33"/>
  <c r="C196" i="33"/>
  <c r="B196" i="33"/>
  <c r="Q195" i="33"/>
  <c r="S192" i="34" s="1"/>
  <c r="P195" i="33"/>
  <c r="O195" i="33"/>
  <c r="N195" i="33"/>
  <c r="M195" i="33"/>
  <c r="L195" i="33"/>
  <c r="K195" i="33"/>
  <c r="J195" i="33"/>
  <c r="I195" i="33"/>
  <c r="H195" i="33"/>
  <c r="G195" i="33"/>
  <c r="F195" i="33"/>
  <c r="E195" i="33"/>
  <c r="D195" i="33"/>
  <c r="C195" i="33"/>
  <c r="B195" i="33"/>
  <c r="Q194" i="33"/>
  <c r="S191" i="34" s="1"/>
  <c r="P194" i="33"/>
  <c r="O194" i="33"/>
  <c r="N194" i="33"/>
  <c r="M194" i="33"/>
  <c r="L194" i="33"/>
  <c r="K194" i="33"/>
  <c r="J194" i="33"/>
  <c r="I194" i="33"/>
  <c r="H194" i="33"/>
  <c r="G194" i="33"/>
  <c r="F194" i="33"/>
  <c r="E194" i="33"/>
  <c r="D194" i="33"/>
  <c r="C194" i="33"/>
  <c r="B194" i="33"/>
  <c r="Q193" i="33"/>
  <c r="S190" i="34" s="1"/>
  <c r="P193" i="33"/>
  <c r="O193" i="33"/>
  <c r="N193" i="33"/>
  <c r="M193" i="33"/>
  <c r="L193" i="33"/>
  <c r="K193" i="33"/>
  <c r="J193" i="33"/>
  <c r="I193" i="33"/>
  <c r="H193" i="33"/>
  <c r="G193" i="33"/>
  <c r="F193" i="33"/>
  <c r="E193" i="33"/>
  <c r="D193" i="33"/>
  <c r="C193" i="33"/>
  <c r="B193" i="33"/>
  <c r="Q192" i="33"/>
  <c r="S189" i="34" s="1"/>
  <c r="P192" i="33"/>
  <c r="O192" i="33"/>
  <c r="N192" i="33"/>
  <c r="M192" i="33"/>
  <c r="L192" i="33"/>
  <c r="K192" i="33"/>
  <c r="J192" i="33"/>
  <c r="I192" i="33"/>
  <c r="H192" i="33"/>
  <c r="G192" i="33"/>
  <c r="F192" i="33"/>
  <c r="E192" i="33"/>
  <c r="D192" i="33"/>
  <c r="C192" i="33"/>
  <c r="B192" i="33"/>
  <c r="Q191" i="33"/>
  <c r="S188" i="34" s="1"/>
  <c r="X187" i="36" s="1"/>
  <c r="P191" i="33"/>
  <c r="O191" i="33"/>
  <c r="N191" i="33"/>
  <c r="M191" i="33"/>
  <c r="L191" i="33"/>
  <c r="K191" i="33"/>
  <c r="J191" i="33"/>
  <c r="I191" i="33"/>
  <c r="H191" i="33"/>
  <c r="G191" i="33"/>
  <c r="F191" i="33"/>
  <c r="E191" i="33"/>
  <c r="D191" i="33"/>
  <c r="C191" i="33"/>
  <c r="B191" i="33"/>
  <c r="Q190" i="33"/>
  <c r="S187" i="34" s="1"/>
  <c r="P190" i="33"/>
  <c r="O190" i="33"/>
  <c r="N190" i="33"/>
  <c r="M190" i="33"/>
  <c r="L190" i="33"/>
  <c r="K190" i="33"/>
  <c r="J190" i="33"/>
  <c r="I190" i="33"/>
  <c r="H190" i="33"/>
  <c r="G190" i="33"/>
  <c r="F190" i="33"/>
  <c r="E190" i="33"/>
  <c r="D190" i="33"/>
  <c r="C190" i="33"/>
  <c r="B190" i="33"/>
  <c r="Q189" i="33"/>
  <c r="S186" i="34" s="1"/>
  <c r="P189" i="33"/>
  <c r="O189" i="33"/>
  <c r="N189" i="33"/>
  <c r="M189" i="33"/>
  <c r="L189" i="33"/>
  <c r="K189" i="33"/>
  <c r="J189" i="33"/>
  <c r="I189" i="33"/>
  <c r="H189" i="33"/>
  <c r="G189" i="33"/>
  <c r="F189" i="33"/>
  <c r="E189" i="33"/>
  <c r="D189" i="33"/>
  <c r="C189" i="33"/>
  <c r="B189" i="33"/>
  <c r="Q188" i="33"/>
  <c r="S185" i="34" s="1"/>
  <c r="X184" i="36" s="1"/>
  <c r="P188" i="33"/>
  <c r="O188" i="33"/>
  <c r="N188" i="33"/>
  <c r="M188" i="33"/>
  <c r="L188" i="33"/>
  <c r="K188" i="33"/>
  <c r="J188" i="33"/>
  <c r="I188" i="33"/>
  <c r="H188" i="33"/>
  <c r="G188" i="33"/>
  <c r="F188" i="33"/>
  <c r="E188" i="33"/>
  <c r="D188" i="33"/>
  <c r="C188" i="33"/>
  <c r="B188" i="33"/>
  <c r="Q187" i="33"/>
  <c r="S184" i="34" s="1"/>
  <c r="P187" i="33"/>
  <c r="O187" i="33"/>
  <c r="N187" i="33"/>
  <c r="M187" i="33"/>
  <c r="L187" i="33"/>
  <c r="K187" i="33"/>
  <c r="J187" i="33"/>
  <c r="I187" i="33"/>
  <c r="H187" i="33"/>
  <c r="G187" i="33"/>
  <c r="F187" i="33"/>
  <c r="E187" i="33"/>
  <c r="D187" i="33"/>
  <c r="C187" i="33"/>
  <c r="B187" i="33"/>
  <c r="Q186" i="33"/>
  <c r="S183" i="34" s="1"/>
  <c r="X182" i="36" s="1"/>
  <c r="P186" i="33"/>
  <c r="O186" i="33"/>
  <c r="N186" i="33"/>
  <c r="M186" i="33"/>
  <c r="L186" i="33"/>
  <c r="K186" i="33"/>
  <c r="J186" i="33"/>
  <c r="I186" i="33"/>
  <c r="H186" i="33"/>
  <c r="G186" i="33"/>
  <c r="F186" i="33"/>
  <c r="E186" i="33"/>
  <c r="D186" i="33"/>
  <c r="C186" i="33"/>
  <c r="B186" i="33"/>
  <c r="Q185" i="33"/>
  <c r="S182" i="34" s="1"/>
  <c r="X181" i="36" s="1"/>
  <c r="P185" i="33"/>
  <c r="O185" i="33"/>
  <c r="N185" i="33"/>
  <c r="M185" i="33"/>
  <c r="L185" i="33"/>
  <c r="K185" i="33"/>
  <c r="J185" i="33"/>
  <c r="I185" i="33"/>
  <c r="H185" i="33"/>
  <c r="G185" i="33"/>
  <c r="F185" i="33"/>
  <c r="E185" i="33"/>
  <c r="D185" i="33"/>
  <c r="C185" i="33"/>
  <c r="B185" i="33"/>
  <c r="Q184" i="33"/>
  <c r="S181" i="34" s="1"/>
  <c r="P184" i="33"/>
  <c r="O184" i="33"/>
  <c r="N184" i="33"/>
  <c r="M184" i="33"/>
  <c r="L184" i="33"/>
  <c r="K184" i="33"/>
  <c r="J184" i="33"/>
  <c r="I184" i="33"/>
  <c r="H184" i="33"/>
  <c r="G184" i="33"/>
  <c r="F184" i="33"/>
  <c r="E184" i="33"/>
  <c r="D184" i="33"/>
  <c r="C184" i="33"/>
  <c r="B184" i="33"/>
  <c r="Q183" i="33"/>
  <c r="S180" i="34" s="1"/>
  <c r="X179" i="36" s="1"/>
  <c r="P183" i="33"/>
  <c r="O183" i="33"/>
  <c r="N183" i="33"/>
  <c r="M183" i="33"/>
  <c r="L183" i="33"/>
  <c r="K183" i="33"/>
  <c r="J183" i="33"/>
  <c r="I183" i="33"/>
  <c r="H183" i="33"/>
  <c r="G183" i="33"/>
  <c r="F183" i="33"/>
  <c r="E183" i="33"/>
  <c r="D183" i="33"/>
  <c r="C183" i="33"/>
  <c r="B183" i="33"/>
  <c r="Q182" i="33"/>
  <c r="S179" i="34" s="1"/>
  <c r="X178" i="36" s="1"/>
  <c r="P182" i="33"/>
  <c r="O182" i="33"/>
  <c r="N182" i="33"/>
  <c r="M182" i="33"/>
  <c r="L182" i="33"/>
  <c r="K182" i="33"/>
  <c r="J182" i="33"/>
  <c r="I182" i="33"/>
  <c r="H182" i="33"/>
  <c r="G182" i="33"/>
  <c r="F182" i="33"/>
  <c r="E182" i="33"/>
  <c r="D182" i="33"/>
  <c r="C182" i="33"/>
  <c r="B182" i="33"/>
  <c r="Q181" i="33"/>
  <c r="S178" i="34" s="1"/>
  <c r="P181" i="33"/>
  <c r="O181" i="33"/>
  <c r="N181" i="33"/>
  <c r="M181" i="33"/>
  <c r="L181" i="33"/>
  <c r="K181" i="33"/>
  <c r="J181" i="33"/>
  <c r="I181" i="33"/>
  <c r="H181" i="33"/>
  <c r="G181" i="33"/>
  <c r="F181" i="33"/>
  <c r="E181" i="33"/>
  <c r="D181" i="33"/>
  <c r="C181" i="33"/>
  <c r="B181" i="33"/>
  <c r="Q180" i="33"/>
  <c r="S177" i="34" s="1"/>
  <c r="X176" i="36" s="1"/>
  <c r="P180" i="33"/>
  <c r="O180" i="33"/>
  <c r="N180" i="33"/>
  <c r="M180" i="33"/>
  <c r="L180" i="33"/>
  <c r="K180" i="33"/>
  <c r="J180" i="33"/>
  <c r="I180" i="33"/>
  <c r="H180" i="33"/>
  <c r="G180" i="33"/>
  <c r="F180" i="33"/>
  <c r="E180" i="33"/>
  <c r="D180" i="33"/>
  <c r="C180" i="33"/>
  <c r="B180" i="33"/>
  <c r="Q179" i="33"/>
  <c r="S176" i="34" s="1"/>
  <c r="X175" i="36" s="1"/>
  <c r="P179" i="33"/>
  <c r="O179" i="33"/>
  <c r="N179" i="33"/>
  <c r="M179" i="33"/>
  <c r="L179" i="33"/>
  <c r="K179" i="33"/>
  <c r="J179" i="33"/>
  <c r="I179" i="33"/>
  <c r="H179" i="33"/>
  <c r="G179" i="33"/>
  <c r="F179" i="33"/>
  <c r="E179" i="33"/>
  <c r="D179" i="33"/>
  <c r="C179" i="33"/>
  <c r="B179" i="33"/>
  <c r="Q178" i="33"/>
  <c r="S175" i="34" s="1"/>
  <c r="P178" i="33"/>
  <c r="O178" i="33"/>
  <c r="N178" i="33"/>
  <c r="M178" i="33"/>
  <c r="L178" i="33"/>
  <c r="K178" i="33"/>
  <c r="J178" i="33"/>
  <c r="I178" i="33"/>
  <c r="H178" i="33"/>
  <c r="G178" i="33"/>
  <c r="F178" i="33"/>
  <c r="E178" i="33"/>
  <c r="D178" i="33"/>
  <c r="C178" i="33"/>
  <c r="B178" i="33"/>
  <c r="Q177" i="33"/>
  <c r="S174" i="34" s="1"/>
  <c r="P177" i="33"/>
  <c r="O177" i="33"/>
  <c r="N177" i="33"/>
  <c r="M177" i="33"/>
  <c r="L177" i="33"/>
  <c r="K177" i="33"/>
  <c r="J177" i="33"/>
  <c r="I177" i="33"/>
  <c r="H177" i="33"/>
  <c r="G177" i="33"/>
  <c r="F177" i="33"/>
  <c r="E177" i="33"/>
  <c r="D177" i="33"/>
  <c r="C177" i="33"/>
  <c r="B177" i="33"/>
  <c r="Q176" i="33"/>
  <c r="S173" i="34" s="1"/>
  <c r="P176" i="33"/>
  <c r="O176" i="33"/>
  <c r="N176" i="33"/>
  <c r="M176" i="33"/>
  <c r="L176" i="33"/>
  <c r="K176" i="33"/>
  <c r="J176" i="33"/>
  <c r="I176" i="33"/>
  <c r="H176" i="33"/>
  <c r="G176" i="33"/>
  <c r="F176" i="33"/>
  <c r="E176" i="33"/>
  <c r="D176" i="33"/>
  <c r="C176" i="33"/>
  <c r="B176" i="33"/>
  <c r="Q175" i="33"/>
  <c r="S172" i="34" s="1"/>
  <c r="P175" i="33"/>
  <c r="O175" i="33"/>
  <c r="N175" i="33"/>
  <c r="M175" i="33"/>
  <c r="L175" i="33"/>
  <c r="K175" i="33"/>
  <c r="J175" i="33"/>
  <c r="I175" i="33"/>
  <c r="H175" i="33"/>
  <c r="G175" i="33"/>
  <c r="F175" i="33"/>
  <c r="E175" i="33"/>
  <c r="D175" i="33"/>
  <c r="C175" i="33"/>
  <c r="B175" i="33"/>
  <c r="Q174" i="33"/>
  <c r="S171" i="34" s="1"/>
  <c r="P174" i="33"/>
  <c r="O174" i="33"/>
  <c r="N174" i="33"/>
  <c r="M174" i="33"/>
  <c r="L174" i="33"/>
  <c r="K174" i="33"/>
  <c r="J174" i="33"/>
  <c r="I174" i="33"/>
  <c r="H174" i="33"/>
  <c r="G174" i="33"/>
  <c r="F174" i="33"/>
  <c r="E174" i="33"/>
  <c r="D174" i="33"/>
  <c r="C174" i="33"/>
  <c r="B174" i="33"/>
  <c r="Q173" i="33"/>
  <c r="S170" i="34" s="1"/>
  <c r="X169" i="36" s="1"/>
  <c r="P173" i="33"/>
  <c r="O173" i="33"/>
  <c r="N173" i="33"/>
  <c r="M173" i="33"/>
  <c r="L173" i="33"/>
  <c r="K173" i="33"/>
  <c r="J173" i="33"/>
  <c r="I173" i="33"/>
  <c r="H173" i="33"/>
  <c r="G173" i="33"/>
  <c r="F173" i="33"/>
  <c r="E173" i="33"/>
  <c r="D173" i="33"/>
  <c r="C173" i="33"/>
  <c r="B173" i="33"/>
  <c r="Q172" i="33"/>
  <c r="S169" i="34" s="1"/>
  <c r="X168" i="36" s="1"/>
  <c r="P172" i="33"/>
  <c r="O172" i="33"/>
  <c r="N172" i="33"/>
  <c r="M172" i="33"/>
  <c r="L172" i="33"/>
  <c r="K172" i="33"/>
  <c r="J172" i="33"/>
  <c r="I172" i="33"/>
  <c r="H172" i="33"/>
  <c r="G172" i="33"/>
  <c r="F172" i="33"/>
  <c r="E172" i="33"/>
  <c r="D172" i="33"/>
  <c r="C172" i="33"/>
  <c r="B172" i="33"/>
  <c r="Q171" i="33"/>
  <c r="S168" i="34" s="1"/>
  <c r="P171" i="33"/>
  <c r="O171" i="33"/>
  <c r="N171" i="33"/>
  <c r="M171" i="33"/>
  <c r="L171" i="33"/>
  <c r="K171" i="33"/>
  <c r="J171" i="33"/>
  <c r="I171" i="33"/>
  <c r="H171" i="33"/>
  <c r="G171" i="33"/>
  <c r="F171" i="33"/>
  <c r="E171" i="33"/>
  <c r="D171" i="33"/>
  <c r="C171" i="33"/>
  <c r="B171" i="33"/>
  <c r="Q170" i="33"/>
  <c r="S167" i="34" s="1"/>
  <c r="X166" i="36" s="1"/>
  <c r="P170" i="33"/>
  <c r="O170" i="33"/>
  <c r="N170" i="33"/>
  <c r="M170" i="33"/>
  <c r="L170" i="33"/>
  <c r="K170" i="33"/>
  <c r="J170" i="33"/>
  <c r="I170" i="33"/>
  <c r="H170" i="33"/>
  <c r="G170" i="33"/>
  <c r="F170" i="33"/>
  <c r="E170" i="33"/>
  <c r="D170" i="33"/>
  <c r="C170" i="33"/>
  <c r="B170" i="33"/>
  <c r="Q169" i="33"/>
  <c r="S166" i="34" s="1"/>
  <c r="P169" i="33"/>
  <c r="O169" i="33"/>
  <c r="N169" i="33"/>
  <c r="M169" i="33"/>
  <c r="L169" i="33"/>
  <c r="K169" i="33"/>
  <c r="J169" i="33"/>
  <c r="I169" i="33"/>
  <c r="H169" i="33"/>
  <c r="G169" i="33"/>
  <c r="F169" i="33"/>
  <c r="E169" i="33"/>
  <c r="D169" i="33"/>
  <c r="C169" i="33"/>
  <c r="B169" i="33"/>
  <c r="Q168" i="33"/>
  <c r="S165" i="34" s="1"/>
  <c r="X164" i="36" s="1"/>
  <c r="P168" i="33"/>
  <c r="O168" i="33"/>
  <c r="N168" i="33"/>
  <c r="M168" i="33"/>
  <c r="L168" i="33"/>
  <c r="K168" i="33"/>
  <c r="J168" i="33"/>
  <c r="I168" i="33"/>
  <c r="H168" i="33"/>
  <c r="G168" i="33"/>
  <c r="F168" i="33"/>
  <c r="E168" i="33"/>
  <c r="D168" i="33"/>
  <c r="C168" i="33"/>
  <c r="B168" i="33"/>
  <c r="Q167" i="33"/>
  <c r="S164" i="34" s="1"/>
  <c r="X163" i="36" s="1"/>
  <c r="P167" i="33"/>
  <c r="O167" i="33"/>
  <c r="N167" i="33"/>
  <c r="M167" i="33"/>
  <c r="L167" i="33"/>
  <c r="K167" i="33"/>
  <c r="J167" i="33"/>
  <c r="I167" i="33"/>
  <c r="H167" i="33"/>
  <c r="G167" i="33"/>
  <c r="F167" i="33"/>
  <c r="E167" i="33"/>
  <c r="D167" i="33"/>
  <c r="C167" i="33"/>
  <c r="B167" i="33"/>
  <c r="Q166" i="33"/>
  <c r="S163" i="34" s="1"/>
  <c r="X162" i="36" s="1"/>
  <c r="P166" i="33"/>
  <c r="O166" i="33"/>
  <c r="N166" i="33"/>
  <c r="M166" i="33"/>
  <c r="L166" i="33"/>
  <c r="K166" i="33"/>
  <c r="J166" i="33"/>
  <c r="I166" i="33"/>
  <c r="H166" i="33"/>
  <c r="G166" i="33"/>
  <c r="F166" i="33"/>
  <c r="E166" i="33"/>
  <c r="D166" i="33"/>
  <c r="C166" i="33"/>
  <c r="B166" i="33"/>
  <c r="Q165" i="33"/>
  <c r="S162" i="34" s="1"/>
  <c r="P165" i="33"/>
  <c r="O165" i="33"/>
  <c r="N165" i="33"/>
  <c r="M165" i="33"/>
  <c r="L165" i="33"/>
  <c r="K165" i="33"/>
  <c r="J165" i="33"/>
  <c r="I165" i="33"/>
  <c r="H165" i="33"/>
  <c r="G165" i="33"/>
  <c r="F165" i="33"/>
  <c r="E165" i="33"/>
  <c r="D165" i="33"/>
  <c r="C165" i="33"/>
  <c r="B165" i="33"/>
  <c r="Q164" i="33"/>
  <c r="S161" i="34" s="1"/>
  <c r="X160" i="36" s="1"/>
  <c r="P164" i="33"/>
  <c r="O164" i="33"/>
  <c r="N164" i="33"/>
  <c r="M164" i="33"/>
  <c r="L164" i="33"/>
  <c r="K164" i="33"/>
  <c r="J164" i="33"/>
  <c r="I164" i="33"/>
  <c r="H164" i="33"/>
  <c r="G164" i="33"/>
  <c r="F164" i="33"/>
  <c r="E164" i="33"/>
  <c r="D164" i="33"/>
  <c r="C164" i="33"/>
  <c r="B164" i="33"/>
  <c r="Q163" i="33"/>
  <c r="S160" i="34" s="1"/>
  <c r="P163" i="33"/>
  <c r="O163" i="33"/>
  <c r="N163" i="33"/>
  <c r="M163" i="33"/>
  <c r="L163" i="33"/>
  <c r="K163" i="33"/>
  <c r="J163" i="33"/>
  <c r="I163" i="33"/>
  <c r="H163" i="33"/>
  <c r="G163" i="33"/>
  <c r="F163" i="33"/>
  <c r="E163" i="33"/>
  <c r="D163" i="33"/>
  <c r="C163" i="33"/>
  <c r="B163" i="33"/>
  <c r="Q162" i="33"/>
  <c r="S159" i="34" s="1"/>
  <c r="X158" i="36" s="1"/>
  <c r="P162" i="33"/>
  <c r="O162" i="33"/>
  <c r="N162" i="33"/>
  <c r="M162" i="33"/>
  <c r="L162" i="33"/>
  <c r="K162" i="33"/>
  <c r="J162" i="33"/>
  <c r="I162" i="33"/>
  <c r="H162" i="33"/>
  <c r="G162" i="33"/>
  <c r="F162" i="33"/>
  <c r="E162" i="33"/>
  <c r="D162" i="33"/>
  <c r="C162" i="33"/>
  <c r="B162" i="33"/>
  <c r="Q161" i="33"/>
  <c r="S158" i="34" s="1"/>
  <c r="X157" i="36" s="1"/>
  <c r="P161" i="33"/>
  <c r="O161" i="33"/>
  <c r="N161" i="33"/>
  <c r="M161" i="33"/>
  <c r="L161" i="33"/>
  <c r="K161" i="33"/>
  <c r="J161" i="33"/>
  <c r="I161" i="33"/>
  <c r="H161" i="33"/>
  <c r="G161" i="33"/>
  <c r="F161" i="33"/>
  <c r="E161" i="33"/>
  <c r="D161" i="33"/>
  <c r="C161" i="33"/>
  <c r="B161" i="33"/>
  <c r="Q160" i="33"/>
  <c r="S157" i="34" s="1"/>
  <c r="P160" i="33"/>
  <c r="O160" i="33"/>
  <c r="N160" i="33"/>
  <c r="M160" i="33"/>
  <c r="L160" i="33"/>
  <c r="K160" i="33"/>
  <c r="J160" i="33"/>
  <c r="I160" i="33"/>
  <c r="H160" i="33"/>
  <c r="G160" i="33"/>
  <c r="F160" i="33"/>
  <c r="E160" i="33"/>
  <c r="D160" i="33"/>
  <c r="C160" i="33"/>
  <c r="B160" i="33"/>
  <c r="Q159" i="33"/>
  <c r="S156" i="34" s="1"/>
  <c r="X155" i="36" s="1"/>
  <c r="P159" i="33"/>
  <c r="O159" i="33"/>
  <c r="N159" i="33"/>
  <c r="M159" i="33"/>
  <c r="L159" i="33"/>
  <c r="K159" i="33"/>
  <c r="J159" i="33"/>
  <c r="I159" i="33"/>
  <c r="H159" i="33"/>
  <c r="G159" i="33"/>
  <c r="F159" i="33"/>
  <c r="E159" i="33"/>
  <c r="D159" i="33"/>
  <c r="C159" i="33"/>
  <c r="B159" i="33"/>
  <c r="Q158" i="33"/>
  <c r="S155" i="34" s="1"/>
  <c r="P158" i="33"/>
  <c r="O158" i="33"/>
  <c r="N158" i="33"/>
  <c r="M158" i="33"/>
  <c r="L158" i="33"/>
  <c r="K158" i="33"/>
  <c r="J158" i="33"/>
  <c r="I158" i="33"/>
  <c r="H158" i="33"/>
  <c r="G158" i="33"/>
  <c r="F158" i="33"/>
  <c r="E158" i="33"/>
  <c r="D158" i="33"/>
  <c r="C158" i="33"/>
  <c r="B158" i="33"/>
  <c r="Q157" i="33"/>
  <c r="S154" i="34" s="1"/>
  <c r="P157" i="33"/>
  <c r="O157" i="33"/>
  <c r="N157" i="33"/>
  <c r="M157" i="33"/>
  <c r="L157" i="33"/>
  <c r="K157" i="33"/>
  <c r="J157" i="33"/>
  <c r="I157" i="33"/>
  <c r="H157" i="33"/>
  <c r="G157" i="33"/>
  <c r="F157" i="33"/>
  <c r="E157" i="33"/>
  <c r="D157" i="33"/>
  <c r="C157" i="33"/>
  <c r="B157" i="33"/>
  <c r="Q156" i="33"/>
  <c r="S153" i="34" s="1"/>
  <c r="P156" i="33"/>
  <c r="O156" i="33"/>
  <c r="N156" i="33"/>
  <c r="M156" i="33"/>
  <c r="L156" i="33"/>
  <c r="K156" i="33"/>
  <c r="J156" i="33"/>
  <c r="I156" i="33"/>
  <c r="H156" i="33"/>
  <c r="G156" i="33"/>
  <c r="F156" i="33"/>
  <c r="E156" i="33"/>
  <c r="D156" i="33"/>
  <c r="C156" i="33"/>
  <c r="B156" i="33"/>
  <c r="Q155" i="33"/>
  <c r="S152" i="34" s="1"/>
  <c r="X151" i="36" s="1"/>
  <c r="P155" i="33"/>
  <c r="O155" i="33"/>
  <c r="N155" i="33"/>
  <c r="M155" i="33"/>
  <c r="L155" i="33"/>
  <c r="K155" i="33"/>
  <c r="J155" i="33"/>
  <c r="I155" i="33"/>
  <c r="H155" i="33"/>
  <c r="G155" i="33"/>
  <c r="F155" i="33"/>
  <c r="E155" i="33"/>
  <c r="D155" i="33"/>
  <c r="C155" i="33"/>
  <c r="B155" i="33"/>
  <c r="Q154" i="33"/>
  <c r="S151" i="34" s="1"/>
  <c r="X150" i="36" s="1"/>
  <c r="P154" i="33"/>
  <c r="O154" i="33"/>
  <c r="N154" i="33"/>
  <c r="M154" i="33"/>
  <c r="L154" i="33"/>
  <c r="K154" i="33"/>
  <c r="J154" i="33"/>
  <c r="I154" i="33"/>
  <c r="H154" i="33"/>
  <c r="G154" i="33"/>
  <c r="F154" i="33"/>
  <c r="E154" i="33"/>
  <c r="D154" i="33"/>
  <c r="C154" i="33"/>
  <c r="B154" i="33"/>
  <c r="Q153" i="33"/>
  <c r="S150" i="34" s="1"/>
  <c r="X149" i="36" s="1"/>
  <c r="P153" i="33"/>
  <c r="O153" i="33"/>
  <c r="N153" i="33"/>
  <c r="M153" i="33"/>
  <c r="L153" i="33"/>
  <c r="K153" i="33"/>
  <c r="J153" i="33"/>
  <c r="I153" i="33"/>
  <c r="H153" i="33"/>
  <c r="G153" i="33"/>
  <c r="F153" i="33"/>
  <c r="E153" i="33"/>
  <c r="D153" i="33"/>
  <c r="C153" i="33"/>
  <c r="B153" i="33"/>
  <c r="Q152" i="33"/>
  <c r="S149" i="34" s="1"/>
  <c r="X148" i="36" s="1"/>
  <c r="P152" i="33"/>
  <c r="O152" i="33"/>
  <c r="N152" i="33"/>
  <c r="M152" i="33"/>
  <c r="L152" i="33"/>
  <c r="K152" i="33"/>
  <c r="J152" i="33"/>
  <c r="I152" i="33"/>
  <c r="H152" i="33"/>
  <c r="G152" i="33"/>
  <c r="F152" i="33"/>
  <c r="E152" i="33"/>
  <c r="D152" i="33"/>
  <c r="C152" i="33"/>
  <c r="B152" i="33"/>
  <c r="Q151" i="33"/>
  <c r="S148" i="34" s="1"/>
  <c r="X147" i="36" s="1"/>
  <c r="P151" i="33"/>
  <c r="O151" i="33"/>
  <c r="N151" i="33"/>
  <c r="M151" i="33"/>
  <c r="L151" i="33"/>
  <c r="K151" i="33"/>
  <c r="J151" i="33"/>
  <c r="I151" i="33"/>
  <c r="H151" i="33"/>
  <c r="G151" i="33"/>
  <c r="F151" i="33"/>
  <c r="E151" i="33"/>
  <c r="D151" i="33"/>
  <c r="C151" i="33"/>
  <c r="B151" i="33"/>
  <c r="Q150" i="33"/>
  <c r="S147" i="34" s="1"/>
  <c r="X146" i="36" s="1"/>
  <c r="P150" i="33"/>
  <c r="O150" i="33"/>
  <c r="N150" i="33"/>
  <c r="M150" i="33"/>
  <c r="L150" i="33"/>
  <c r="K150" i="33"/>
  <c r="J150" i="33"/>
  <c r="I150" i="33"/>
  <c r="H150" i="33"/>
  <c r="G150" i="33"/>
  <c r="F150" i="33"/>
  <c r="E150" i="33"/>
  <c r="D150" i="33"/>
  <c r="C150" i="33"/>
  <c r="B150" i="33"/>
  <c r="Q149" i="33"/>
  <c r="S146" i="34" s="1"/>
  <c r="P149" i="33"/>
  <c r="O149" i="33"/>
  <c r="N149" i="33"/>
  <c r="M149" i="33"/>
  <c r="L149" i="33"/>
  <c r="K149" i="33"/>
  <c r="J149" i="33"/>
  <c r="I149" i="33"/>
  <c r="H149" i="33"/>
  <c r="G149" i="33"/>
  <c r="F149" i="33"/>
  <c r="E149" i="33"/>
  <c r="D149" i="33"/>
  <c r="C149" i="33"/>
  <c r="B149" i="33"/>
  <c r="Q148" i="33"/>
  <c r="S145" i="34" s="1"/>
  <c r="X144" i="36" s="1"/>
  <c r="P148" i="33"/>
  <c r="O148" i="33"/>
  <c r="N148" i="33"/>
  <c r="M148" i="33"/>
  <c r="L148" i="33"/>
  <c r="K148" i="33"/>
  <c r="J148" i="33"/>
  <c r="I148" i="33"/>
  <c r="H148" i="33"/>
  <c r="G148" i="33"/>
  <c r="F148" i="33"/>
  <c r="E148" i="33"/>
  <c r="D148" i="33"/>
  <c r="C148" i="33"/>
  <c r="B148" i="33"/>
  <c r="Q147" i="33"/>
  <c r="S144" i="34" s="1"/>
  <c r="P147" i="33"/>
  <c r="O147" i="33"/>
  <c r="N147" i="33"/>
  <c r="M147" i="33"/>
  <c r="L147" i="33"/>
  <c r="K147" i="33"/>
  <c r="J147" i="33"/>
  <c r="I147" i="33"/>
  <c r="H147" i="33"/>
  <c r="G147" i="33"/>
  <c r="F147" i="33"/>
  <c r="E147" i="33"/>
  <c r="D147" i="33"/>
  <c r="C147" i="33"/>
  <c r="B147" i="33"/>
  <c r="Q146" i="33"/>
  <c r="S143" i="34" s="1"/>
  <c r="P146" i="33"/>
  <c r="O146" i="33"/>
  <c r="N146" i="33"/>
  <c r="M146" i="33"/>
  <c r="L146" i="33"/>
  <c r="K146" i="33"/>
  <c r="J146" i="33"/>
  <c r="I146" i="33"/>
  <c r="H146" i="33"/>
  <c r="G146" i="33"/>
  <c r="F146" i="33"/>
  <c r="E146" i="33"/>
  <c r="D146" i="33"/>
  <c r="C146" i="33"/>
  <c r="B146" i="33"/>
  <c r="Q145" i="33"/>
  <c r="S142" i="34" s="1"/>
  <c r="P145" i="33"/>
  <c r="O145" i="33"/>
  <c r="N145" i="33"/>
  <c r="M145" i="33"/>
  <c r="L145" i="33"/>
  <c r="K145" i="33"/>
  <c r="J145" i="33"/>
  <c r="I145" i="33"/>
  <c r="H145" i="33"/>
  <c r="G145" i="33"/>
  <c r="F145" i="33"/>
  <c r="E145" i="33"/>
  <c r="D145" i="33"/>
  <c r="C145" i="33"/>
  <c r="B145" i="33"/>
  <c r="Q144" i="33"/>
  <c r="S141" i="34" s="1"/>
  <c r="X140" i="36" s="1"/>
  <c r="P144" i="33"/>
  <c r="O144" i="33"/>
  <c r="N144" i="33"/>
  <c r="M144" i="33"/>
  <c r="L144" i="33"/>
  <c r="K144" i="33"/>
  <c r="J144" i="33"/>
  <c r="I144" i="33"/>
  <c r="H144" i="33"/>
  <c r="G144" i="33"/>
  <c r="F144" i="33"/>
  <c r="E144" i="33"/>
  <c r="D144" i="33"/>
  <c r="C144" i="33"/>
  <c r="B144" i="33"/>
  <c r="Q143" i="33"/>
  <c r="S140" i="34" s="1"/>
  <c r="P143" i="33"/>
  <c r="O143" i="33"/>
  <c r="N143" i="33"/>
  <c r="M143" i="33"/>
  <c r="L143" i="33"/>
  <c r="K143" i="33"/>
  <c r="J143" i="33"/>
  <c r="I143" i="33"/>
  <c r="H143" i="33"/>
  <c r="G143" i="33"/>
  <c r="F143" i="33"/>
  <c r="E143" i="33"/>
  <c r="D143" i="33"/>
  <c r="C143" i="33"/>
  <c r="B143" i="33"/>
  <c r="Q142" i="33"/>
  <c r="S139" i="34" s="1"/>
  <c r="X138" i="36" s="1"/>
  <c r="P142" i="33"/>
  <c r="O142" i="33"/>
  <c r="N142" i="33"/>
  <c r="M142" i="33"/>
  <c r="L142" i="33"/>
  <c r="K142" i="33"/>
  <c r="J142" i="33"/>
  <c r="I142" i="33"/>
  <c r="H142" i="33"/>
  <c r="G142" i="33"/>
  <c r="F142" i="33"/>
  <c r="E142" i="33"/>
  <c r="D142" i="33"/>
  <c r="C142" i="33"/>
  <c r="B142" i="33"/>
  <c r="Q141" i="33"/>
  <c r="S138" i="34" s="1"/>
  <c r="X137" i="36" s="1"/>
  <c r="P141" i="33"/>
  <c r="O141" i="33"/>
  <c r="N141" i="33"/>
  <c r="M141" i="33"/>
  <c r="L141" i="33"/>
  <c r="K141" i="33"/>
  <c r="J141" i="33"/>
  <c r="I141" i="33"/>
  <c r="H141" i="33"/>
  <c r="G141" i="33"/>
  <c r="F141" i="33"/>
  <c r="E141" i="33"/>
  <c r="D141" i="33"/>
  <c r="C141" i="33"/>
  <c r="B141" i="33"/>
  <c r="Q140" i="33"/>
  <c r="S137" i="34" s="1"/>
  <c r="X136" i="36" s="1"/>
  <c r="P140" i="33"/>
  <c r="O140" i="33"/>
  <c r="N140" i="33"/>
  <c r="M140" i="33"/>
  <c r="L140" i="33"/>
  <c r="K140" i="33"/>
  <c r="J140" i="33"/>
  <c r="I140" i="33"/>
  <c r="H140" i="33"/>
  <c r="G140" i="33"/>
  <c r="F140" i="33"/>
  <c r="E140" i="33"/>
  <c r="D140" i="33"/>
  <c r="C140" i="33"/>
  <c r="B140" i="33"/>
  <c r="Q139" i="33"/>
  <c r="S136" i="34" s="1"/>
  <c r="P139" i="33"/>
  <c r="O139" i="33"/>
  <c r="N139" i="33"/>
  <c r="M139" i="33"/>
  <c r="L139" i="33"/>
  <c r="K139" i="33"/>
  <c r="J139" i="33"/>
  <c r="I139" i="33"/>
  <c r="H139" i="33"/>
  <c r="G139" i="33"/>
  <c r="F139" i="33"/>
  <c r="E139" i="33"/>
  <c r="D139" i="33"/>
  <c r="C139" i="33"/>
  <c r="B139" i="33"/>
  <c r="Q138" i="33"/>
  <c r="S135" i="34" s="1"/>
  <c r="X134" i="36" s="1"/>
  <c r="P138" i="33"/>
  <c r="O138" i="33"/>
  <c r="N138" i="33"/>
  <c r="M138" i="33"/>
  <c r="L138" i="33"/>
  <c r="K138" i="33"/>
  <c r="J138" i="33"/>
  <c r="I138" i="33"/>
  <c r="H138" i="33"/>
  <c r="G138" i="33"/>
  <c r="F138" i="33"/>
  <c r="E138" i="33"/>
  <c r="D138" i="33"/>
  <c r="C138" i="33"/>
  <c r="B138" i="33"/>
  <c r="Q137" i="33"/>
  <c r="S134" i="34" s="1"/>
  <c r="X133" i="36" s="1"/>
  <c r="P137" i="33"/>
  <c r="O137" i="33"/>
  <c r="N137" i="33"/>
  <c r="M137" i="33"/>
  <c r="L137" i="33"/>
  <c r="K137" i="33"/>
  <c r="J137" i="33"/>
  <c r="I137" i="33"/>
  <c r="H137" i="33"/>
  <c r="G137" i="33"/>
  <c r="F137" i="33"/>
  <c r="E137" i="33"/>
  <c r="D137" i="33"/>
  <c r="C137" i="33"/>
  <c r="B137" i="33"/>
  <c r="Q136" i="33"/>
  <c r="S133" i="34" s="1"/>
  <c r="P136" i="33"/>
  <c r="O136" i="33"/>
  <c r="N136" i="33"/>
  <c r="M136" i="33"/>
  <c r="L136" i="33"/>
  <c r="K136" i="33"/>
  <c r="J136" i="33"/>
  <c r="I136" i="33"/>
  <c r="H136" i="33"/>
  <c r="G136" i="33"/>
  <c r="F136" i="33"/>
  <c r="E136" i="33"/>
  <c r="D136" i="33"/>
  <c r="C136" i="33"/>
  <c r="B136" i="33"/>
  <c r="Q135" i="33"/>
  <c r="S132" i="34" s="1"/>
  <c r="X131" i="36" s="1"/>
  <c r="P135" i="33"/>
  <c r="O135" i="33"/>
  <c r="N135" i="33"/>
  <c r="M135" i="33"/>
  <c r="L135" i="33"/>
  <c r="K135" i="33"/>
  <c r="J135" i="33"/>
  <c r="I135" i="33"/>
  <c r="H135" i="33"/>
  <c r="G135" i="33"/>
  <c r="F135" i="33"/>
  <c r="E135" i="33"/>
  <c r="D135" i="33"/>
  <c r="C135" i="33"/>
  <c r="B135" i="33"/>
  <c r="Q134" i="33"/>
  <c r="S131" i="34" s="1"/>
  <c r="P134" i="33"/>
  <c r="O134" i="33"/>
  <c r="N134" i="33"/>
  <c r="M134" i="33"/>
  <c r="L134" i="33"/>
  <c r="K134" i="33"/>
  <c r="J134" i="33"/>
  <c r="I134" i="33"/>
  <c r="H134" i="33"/>
  <c r="G134" i="33"/>
  <c r="F134" i="33"/>
  <c r="E134" i="33"/>
  <c r="D134" i="33"/>
  <c r="C134" i="33"/>
  <c r="B134" i="33"/>
  <c r="Q133" i="33"/>
  <c r="S130" i="34" s="1"/>
  <c r="X129" i="36" s="1"/>
  <c r="P133" i="33"/>
  <c r="O133" i="33"/>
  <c r="N133" i="33"/>
  <c r="M133" i="33"/>
  <c r="L133" i="33"/>
  <c r="K133" i="33"/>
  <c r="J133" i="33"/>
  <c r="I133" i="33"/>
  <c r="H133" i="33"/>
  <c r="G133" i="33"/>
  <c r="F133" i="33"/>
  <c r="E133" i="33"/>
  <c r="D133" i="33"/>
  <c r="C133" i="33"/>
  <c r="B133" i="33"/>
  <c r="Q132" i="33"/>
  <c r="S129" i="34" s="1"/>
  <c r="P132" i="33"/>
  <c r="O132" i="33"/>
  <c r="N132" i="33"/>
  <c r="M132" i="33"/>
  <c r="L132" i="33"/>
  <c r="K132" i="33"/>
  <c r="J132" i="33"/>
  <c r="I132" i="33"/>
  <c r="H132" i="33"/>
  <c r="G132" i="33"/>
  <c r="F132" i="33"/>
  <c r="E132" i="33"/>
  <c r="D132" i="33"/>
  <c r="C132" i="33"/>
  <c r="B132" i="33"/>
  <c r="Q131" i="33"/>
  <c r="S128" i="34" s="1"/>
  <c r="X127" i="36" s="1"/>
  <c r="P131" i="33"/>
  <c r="O131" i="33"/>
  <c r="N131" i="33"/>
  <c r="M131" i="33"/>
  <c r="L131" i="33"/>
  <c r="K131" i="33"/>
  <c r="J131" i="33"/>
  <c r="I131" i="33"/>
  <c r="H131" i="33"/>
  <c r="G131" i="33"/>
  <c r="F131" i="33"/>
  <c r="E131" i="33"/>
  <c r="D131" i="33"/>
  <c r="C131" i="33"/>
  <c r="B131" i="33"/>
  <c r="Q130" i="33"/>
  <c r="S127" i="34" s="1"/>
  <c r="P130" i="33"/>
  <c r="O130" i="33"/>
  <c r="N130" i="33"/>
  <c r="M130" i="33"/>
  <c r="L130" i="33"/>
  <c r="K130" i="33"/>
  <c r="J130" i="33"/>
  <c r="I130" i="33"/>
  <c r="H130" i="33"/>
  <c r="G130" i="33"/>
  <c r="F130" i="33"/>
  <c r="E130" i="33"/>
  <c r="D130" i="33"/>
  <c r="C130" i="33"/>
  <c r="B130" i="33"/>
  <c r="Q129" i="33"/>
  <c r="S126" i="34" s="1"/>
  <c r="X125" i="36" s="1"/>
  <c r="P129" i="33"/>
  <c r="O129" i="33"/>
  <c r="N129" i="33"/>
  <c r="M129" i="33"/>
  <c r="L129" i="33"/>
  <c r="K129" i="33"/>
  <c r="J129" i="33"/>
  <c r="I129" i="33"/>
  <c r="H129" i="33"/>
  <c r="G129" i="33"/>
  <c r="F129" i="33"/>
  <c r="E129" i="33"/>
  <c r="D129" i="33"/>
  <c r="C129" i="33"/>
  <c r="B129" i="33"/>
  <c r="Q128" i="33"/>
  <c r="S125" i="34" s="1"/>
  <c r="X124" i="36" s="1"/>
  <c r="P128" i="33"/>
  <c r="O128" i="33"/>
  <c r="N128" i="33"/>
  <c r="M128" i="33"/>
  <c r="L128" i="33"/>
  <c r="K128" i="33"/>
  <c r="J128" i="33"/>
  <c r="I128" i="33"/>
  <c r="H128" i="33"/>
  <c r="G128" i="33"/>
  <c r="F128" i="33"/>
  <c r="E128" i="33"/>
  <c r="D128" i="33"/>
  <c r="C128" i="33"/>
  <c r="B128" i="33"/>
  <c r="Q127" i="33"/>
  <c r="S124" i="34" s="1"/>
  <c r="P127" i="33"/>
  <c r="O127" i="33"/>
  <c r="N127" i="33"/>
  <c r="M127" i="33"/>
  <c r="L127" i="33"/>
  <c r="K127" i="33"/>
  <c r="J127" i="33"/>
  <c r="I127" i="33"/>
  <c r="H127" i="33"/>
  <c r="G127" i="33"/>
  <c r="F127" i="33"/>
  <c r="E127" i="33"/>
  <c r="D127" i="33"/>
  <c r="C127" i="33"/>
  <c r="B127" i="33"/>
  <c r="Q126" i="33"/>
  <c r="S123" i="34" s="1"/>
  <c r="X122" i="36" s="1"/>
  <c r="P126" i="33"/>
  <c r="O126" i="33"/>
  <c r="N126" i="33"/>
  <c r="M126" i="33"/>
  <c r="L126" i="33"/>
  <c r="K126" i="33"/>
  <c r="J126" i="33"/>
  <c r="I126" i="33"/>
  <c r="H126" i="33"/>
  <c r="G126" i="33"/>
  <c r="F126" i="33"/>
  <c r="E126" i="33"/>
  <c r="D126" i="33"/>
  <c r="C126" i="33"/>
  <c r="B126" i="33"/>
  <c r="Q125" i="33"/>
  <c r="S122" i="34" s="1"/>
  <c r="X121" i="36" s="1"/>
  <c r="P125" i="33"/>
  <c r="O125" i="33"/>
  <c r="N125" i="33"/>
  <c r="M125" i="33"/>
  <c r="L125" i="33"/>
  <c r="K125" i="33"/>
  <c r="J125" i="33"/>
  <c r="I125" i="33"/>
  <c r="H125" i="33"/>
  <c r="G125" i="33"/>
  <c r="F125" i="33"/>
  <c r="E125" i="33"/>
  <c r="D125" i="33"/>
  <c r="C125" i="33"/>
  <c r="B125" i="33"/>
  <c r="Q124" i="33"/>
  <c r="S121" i="34" s="1"/>
  <c r="X120" i="36" s="1"/>
  <c r="P124" i="33"/>
  <c r="O124" i="33"/>
  <c r="N124" i="33"/>
  <c r="M124" i="33"/>
  <c r="L124" i="33"/>
  <c r="K124" i="33"/>
  <c r="J124" i="33"/>
  <c r="I124" i="33"/>
  <c r="H124" i="33"/>
  <c r="G124" i="33"/>
  <c r="F124" i="33"/>
  <c r="E124" i="33"/>
  <c r="D124" i="33"/>
  <c r="C124" i="33"/>
  <c r="B124" i="33"/>
  <c r="Q123" i="33"/>
  <c r="S120" i="34" s="1"/>
  <c r="P123" i="33"/>
  <c r="O123" i="33"/>
  <c r="N123" i="33"/>
  <c r="M123" i="33"/>
  <c r="L123" i="33"/>
  <c r="K123" i="33"/>
  <c r="J123" i="33"/>
  <c r="I123" i="33"/>
  <c r="H123" i="33"/>
  <c r="G123" i="33"/>
  <c r="F123" i="33"/>
  <c r="E123" i="33"/>
  <c r="D123" i="33"/>
  <c r="C123" i="33"/>
  <c r="B123" i="33"/>
  <c r="Q122" i="33"/>
  <c r="S119" i="34" s="1"/>
  <c r="X118" i="36" s="1"/>
  <c r="P122" i="33"/>
  <c r="O122" i="33"/>
  <c r="N122" i="33"/>
  <c r="M122" i="33"/>
  <c r="L122" i="33"/>
  <c r="K122" i="33"/>
  <c r="J122" i="33"/>
  <c r="I122" i="33"/>
  <c r="H122" i="33"/>
  <c r="G122" i="33"/>
  <c r="F122" i="33"/>
  <c r="E122" i="33"/>
  <c r="D122" i="33"/>
  <c r="C122" i="33"/>
  <c r="B122" i="33"/>
  <c r="Q121" i="33"/>
  <c r="S118" i="34" s="1"/>
  <c r="P121" i="33"/>
  <c r="O121" i="33"/>
  <c r="N121" i="33"/>
  <c r="M121" i="33"/>
  <c r="L121" i="33"/>
  <c r="K121" i="33"/>
  <c r="J121" i="33"/>
  <c r="I121" i="33"/>
  <c r="H121" i="33"/>
  <c r="G121" i="33"/>
  <c r="F121" i="33"/>
  <c r="E121" i="33"/>
  <c r="D121" i="33"/>
  <c r="C121" i="33"/>
  <c r="B121" i="33"/>
  <c r="Q120" i="33"/>
  <c r="S117" i="34" s="1"/>
  <c r="P120" i="33"/>
  <c r="O120" i="33"/>
  <c r="N120" i="33"/>
  <c r="M120" i="33"/>
  <c r="L120" i="33"/>
  <c r="K120" i="33"/>
  <c r="J120" i="33"/>
  <c r="I120" i="33"/>
  <c r="H120" i="33"/>
  <c r="G120" i="33"/>
  <c r="F120" i="33"/>
  <c r="E120" i="33"/>
  <c r="D120" i="33"/>
  <c r="C120" i="33"/>
  <c r="B120" i="33"/>
  <c r="Q119" i="33"/>
  <c r="S116" i="34" s="1"/>
  <c r="P119" i="33"/>
  <c r="O119" i="33"/>
  <c r="N119" i="33"/>
  <c r="M119" i="33"/>
  <c r="L119" i="33"/>
  <c r="K119" i="33"/>
  <c r="J119" i="33"/>
  <c r="I119" i="33"/>
  <c r="H119" i="33"/>
  <c r="G119" i="33"/>
  <c r="F119" i="33"/>
  <c r="E119" i="33"/>
  <c r="D119" i="33"/>
  <c r="C119" i="33"/>
  <c r="B119" i="33"/>
  <c r="Q118" i="33"/>
  <c r="S115" i="34" s="1"/>
  <c r="X114" i="36" s="1"/>
  <c r="P118" i="33"/>
  <c r="O118" i="33"/>
  <c r="N118" i="33"/>
  <c r="M118" i="33"/>
  <c r="L118" i="33"/>
  <c r="K118" i="33"/>
  <c r="J118" i="33"/>
  <c r="I118" i="33"/>
  <c r="H118" i="33"/>
  <c r="G118" i="33"/>
  <c r="F118" i="33"/>
  <c r="E118" i="33"/>
  <c r="D118" i="33"/>
  <c r="C118" i="33"/>
  <c r="B118" i="33"/>
  <c r="Q117" i="33"/>
  <c r="S114" i="34" s="1"/>
  <c r="P117" i="33"/>
  <c r="O117" i="33"/>
  <c r="N117" i="33"/>
  <c r="M117" i="33"/>
  <c r="L117" i="33"/>
  <c r="K117" i="33"/>
  <c r="J117" i="33"/>
  <c r="I117" i="33"/>
  <c r="H117" i="33"/>
  <c r="G117" i="33"/>
  <c r="F117" i="33"/>
  <c r="E117" i="33"/>
  <c r="D117" i="33"/>
  <c r="C117" i="33"/>
  <c r="B117" i="33"/>
  <c r="Q116" i="33"/>
  <c r="S113" i="34" s="1"/>
  <c r="P116" i="33"/>
  <c r="O116" i="33"/>
  <c r="N116" i="33"/>
  <c r="M116" i="33"/>
  <c r="L116" i="33"/>
  <c r="K116" i="33"/>
  <c r="J116" i="33"/>
  <c r="I116" i="33"/>
  <c r="H116" i="33"/>
  <c r="G116" i="33"/>
  <c r="F116" i="33"/>
  <c r="E116" i="33"/>
  <c r="D116" i="33"/>
  <c r="C116" i="33"/>
  <c r="B116" i="33"/>
  <c r="Q115" i="33"/>
  <c r="S112" i="34" s="1"/>
  <c r="X111" i="36" s="1"/>
  <c r="P115" i="33"/>
  <c r="O115" i="33"/>
  <c r="N115" i="33"/>
  <c r="M115" i="33"/>
  <c r="L115" i="33"/>
  <c r="K115" i="33"/>
  <c r="J115" i="33"/>
  <c r="I115" i="33"/>
  <c r="H115" i="33"/>
  <c r="G115" i="33"/>
  <c r="F115" i="33"/>
  <c r="E115" i="33"/>
  <c r="D115" i="33"/>
  <c r="C115" i="33"/>
  <c r="B115" i="33"/>
  <c r="Q114" i="33"/>
  <c r="S111" i="34" s="1"/>
  <c r="P114" i="33"/>
  <c r="O114" i="33"/>
  <c r="N114" i="33"/>
  <c r="M114" i="33"/>
  <c r="L114" i="33"/>
  <c r="K114" i="33"/>
  <c r="J114" i="33"/>
  <c r="I114" i="33"/>
  <c r="H114" i="33"/>
  <c r="G114" i="33"/>
  <c r="F114" i="33"/>
  <c r="E114" i="33"/>
  <c r="D114" i="33"/>
  <c r="C114" i="33"/>
  <c r="B114" i="33"/>
  <c r="Q113" i="33"/>
  <c r="S110" i="34" s="1"/>
  <c r="P113" i="33"/>
  <c r="O113" i="33"/>
  <c r="N113" i="33"/>
  <c r="M113" i="33"/>
  <c r="L113" i="33"/>
  <c r="K113" i="33"/>
  <c r="J113" i="33"/>
  <c r="I113" i="33"/>
  <c r="H113" i="33"/>
  <c r="G113" i="33"/>
  <c r="F113" i="33"/>
  <c r="E113" i="33"/>
  <c r="D113" i="33"/>
  <c r="C113" i="33"/>
  <c r="B113" i="33"/>
  <c r="Q112" i="33"/>
  <c r="S109" i="34" s="1"/>
  <c r="P112" i="33"/>
  <c r="O112" i="33"/>
  <c r="N112" i="33"/>
  <c r="M112" i="33"/>
  <c r="L112" i="33"/>
  <c r="K112" i="33"/>
  <c r="J112" i="33"/>
  <c r="I112" i="33"/>
  <c r="H112" i="33"/>
  <c r="G112" i="33"/>
  <c r="F112" i="33"/>
  <c r="E112" i="33"/>
  <c r="D112" i="33"/>
  <c r="C112" i="33"/>
  <c r="B112" i="33"/>
  <c r="Q111" i="33"/>
  <c r="S108" i="34" s="1"/>
  <c r="P111" i="33"/>
  <c r="O111" i="33"/>
  <c r="N111" i="33"/>
  <c r="M111" i="33"/>
  <c r="L111" i="33"/>
  <c r="K111" i="33"/>
  <c r="J111" i="33"/>
  <c r="I111" i="33"/>
  <c r="H111" i="33"/>
  <c r="G111" i="33"/>
  <c r="F111" i="33"/>
  <c r="E111" i="33"/>
  <c r="D111" i="33"/>
  <c r="C111" i="33"/>
  <c r="B111" i="33"/>
  <c r="Q110" i="33"/>
  <c r="S107" i="34" s="1"/>
  <c r="P110" i="33"/>
  <c r="O110" i="33"/>
  <c r="N110" i="33"/>
  <c r="M110" i="33"/>
  <c r="L110" i="33"/>
  <c r="K110" i="33"/>
  <c r="J110" i="33"/>
  <c r="I110" i="33"/>
  <c r="H110" i="33"/>
  <c r="G110" i="33"/>
  <c r="F110" i="33"/>
  <c r="E110" i="33"/>
  <c r="D110" i="33"/>
  <c r="C110" i="33"/>
  <c r="B110" i="33"/>
  <c r="Q109" i="33"/>
  <c r="S106" i="34" s="1"/>
  <c r="P109" i="33"/>
  <c r="O109" i="33"/>
  <c r="N109" i="33"/>
  <c r="M109" i="33"/>
  <c r="L109" i="33"/>
  <c r="K109" i="33"/>
  <c r="J109" i="33"/>
  <c r="I109" i="33"/>
  <c r="H109" i="33"/>
  <c r="G109" i="33"/>
  <c r="F109" i="33"/>
  <c r="E109" i="33"/>
  <c r="D109" i="33"/>
  <c r="C109" i="33"/>
  <c r="B109" i="33"/>
  <c r="Q108" i="33"/>
  <c r="S105" i="34" s="1"/>
  <c r="P108" i="33"/>
  <c r="O108" i="33"/>
  <c r="N108" i="33"/>
  <c r="M108" i="33"/>
  <c r="L108" i="33"/>
  <c r="K108" i="33"/>
  <c r="J108" i="33"/>
  <c r="I108" i="33"/>
  <c r="H108" i="33"/>
  <c r="G108" i="33"/>
  <c r="F108" i="33"/>
  <c r="E108" i="33"/>
  <c r="D108" i="33"/>
  <c r="C108" i="33"/>
  <c r="B108" i="33"/>
  <c r="Q107" i="33"/>
  <c r="S104" i="34" s="1"/>
  <c r="P107" i="33"/>
  <c r="O107" i="33"/>
  <c r="N107" i="33"/>
  <c r="M107" i="33"/>
  <c r="L107" i="33"/>
  <c r="K107" i="33"/>
  <c r="J107" i="33"/>
  <c r="I107" i="33"/>
  <c r="H107" i="33"/>
  <c r="G107" i="33"/>
  <c r="F107" i="33"/>
  <c r="E107" i="33"/>
  <c r="D107" i="33"/>
  <c r="C107" i="33"/>
  <c r="B107" i="33"/>
  <c r="Q106" i="33"/>
  <c r="S103" i="34" s="1"/>
  <c r="P106" i="33"/>
  <c r="O106" i="33"/>
  <c r="N106" i="33"/>
  <c r="M106" i="33"/>
  <c r="L106" i="33"/>
  <c r="K106" i="33"/>
  <c r="J106" i="33"/>
  <c r="I106" i="33"/>
  <c r="H106" i="33"/>
  <c r="G106" i="33"/>
  <c r="F106" i="33"/>
  <c r="E106" i="33"/>
  <c r="D106" i="33"/>
  <c r="C106" i="33"/>
  <c r="B106" i="33"/>
  <c r="Q105" i="33"/>
  <c r="S102" i="34" s="1"/>
  <c r="P105" i="33"/>
  <c r="O105" i="33"/>
  <c r="N105" i="33"/>
  <c r="M105" i="33"/>
  <c r="L105" i="33"/>
  <c r="K105" i="33"/>
  <c r="J105" i="33"/>
  <c r="I105" i="33"/>
  <c r="H105" i="33"/>
  <c r="G105" i="33"/>
  <c r="F105" i="33"/>
  <c r="E105" i="33"/>
  <c r="D105" i="33"/>
  <c r="C105" i="33"/>
  <c r="B105" i="33"/>
  <c r="Q104" i="33"/>
  <c r="S101" i="34" s="1"/>
  <c r="P104" i="33"/>
  <c r="O104" i="33"/>
  <c r="N104" i="33"/>
  <c r="M104" i="33"/>
  <c r="L104" i="33"/>
  <c r="K104" i="33"/>
  <c r="J104" i="33"/>
  <c r="I104" i="33"/>
  <c r="H104" i="33"/>
  <c r="G104" i="33"/>
  <c r="F104" i="33"/>
  <c r="E104" i="33"/>
  <c r="D104" i="33"/>
  <c r="C104" i="33"/>
  <c r="B104" i="33"/>
  <c r="Q103" i="33"/>
  <c r="S100" i="34" s="1"/>
  <c r="P103" i="33"/>
  <c r="O103" i="33"/>
  <c r="N103" i="33"/>
  <c r="M103" i="33"/>
  <c r="L103" i="33"/>
  <c r="K103" i="33"/>
  <c r="J103" i="33"/>
  <c r="I103" i="33"/>
  <c r="H103" i="33"/>
  <c r="G103" i="33"/>
  <c r="F103" i="33"/>
  <c r="E103" i="33"/>
  <c r="D103" i="33"/>
  <c r="C103" i="33"/>
  <c r="B103" i="33"/>
  <c r="Q102" i="33"/>
  <c r="S99" i="34" s="1"/>
  <c r="P102" i="33"/>
  <c r="O102" i="33"/>
  <c r="N102" i="33"/>
  <c r="M102" i="33"/>
  <c r="L102" i="33"/>
  <c r="K102" i="33"/>
  <c r="J102" i="33"/>
  <c r="I102" i="33"/>
  <c r="H102" i="33"/>
  <c r="G102" i="33"/>
  <c r="F102" i="33"/>
  <c r="E102" i="33"/>
  <c r="D102" i="33"/>
  <c r="C102" i="33"/>
  <c r="B102" i="33"/>
  <c r="Q101" i="33"/>
  <c r="S98" i="34" s="1"/>
  <c r="P101" i="33"/>
  <c r="O101" i="33"/>
  <c r="N101" i="33"/>
  <c r="M101" i="33"/>
  <c r="L101" i="33"/>
  <c r="K101" i="33"/>
  <c r="J101" i="33"/>
  <c r="I101" i="33"/>
  <c r="H101" i="33"/>
  <c r="G101" i="33"/>
  <c r="F101" i="33"/>
  <c r="E101" i="33"/>
  <c r="D101" i="33"/>
  <c r="C101" i="33"/>
  <c r="B101" i="33"/>
  <c r="Q100" i="33"/>
  <c r="S97" i="34" s="1"/>
  <c r="P100" i="33"/>
  <c r="O100" i="33"/>
  <c r="N100" i="33"/>
  <c r="M100" i="33"/>
  <c r="L100" i="33"/>
  <c r="K100" i="33"/>
  <c r="J100" i="33"/>
  <c r="I100" i="33"/>
  <c r="H100" i="33"/>
  <c r="G100" i="33"/>
  <c r="F100" i="33"/>
  <c r="E100" i="33"/>
  <c r="D100" i="33"/>
  <c r="C100" i="33"/>
  <c r="B100" i="33"/>
  <c r="Q99" i="33"/>
  <c r="S96" i="34" s="1"/>
  <c r="P99" i="33"/>
  <c r="O99" i="33"/>
  <c r="N99" i="33"/>
  <c r="M99" i="33"/>
  <c r="L99" i="33"/>
  <c r="K99" i="33"/>
  <c r="J99" i="33"/>
  <c r="I99" i="33"/>
  <c r="H99" i="33"/>
  <c r="G99" i="33"/>
  <c r="F99" i="33"/>
  <c r="E99" i="33"/>
  <c r="D99" i="33"/>
  <c r="C99" i="33"/>
  <c r="B99" i="33"/>
  <c r="Q98" i="33"/>
  <c r="S95" i="34" s="1"/>
  <c r="P98" i="33"/>
  <c r="O98" i="33"/>
  <c r="N98" i="33"/>
  <c r="M98" i="33"/>
  <c r="L98" i="33"/>
  <c r="K98" i="33"/>
  <c r="J98" i="33"/>
  <c r="I98" i="33"/>
  <c r="H98" i="33"/>
  <c r="G98" i="33"/>
  <c r="F98" i="33"/>
  <c r="E98" i="33"/>
  <c r="D98" i="33"/>
  <c r="C98" i="33"/>
  <c r="B98" i="33"/>
  <c r="Q97" i="33"/>
  <c r="S94" i="34" s="1"/>
  <c r="P97" i="33"/>
  <c r="O97" i="33"/>
  <c r="N97" i="33"/>
  <c r="M97" i="33"/>
  <c r="L97" i="33"/>
  <c r="K97" i="33"/>
  <c r="J97" i="33"/>
  <c r="I97" i="33"/>
  <c r="H97" i="33"/>
  <c r="G97" i="33"/>
  <c r="F97" i="33"/>
  <c r="E97" i="33"/>
  <c r="D97" i="33"/>
  <c r="C97" i="33"/>
  <c r="B97" i="33"/>
  <c r="Q96" i="33"/>
  <c r="S93" i="34" s="1"/>
  <c r="P96" i="33"/>
  <c r="O96" i="33"/>
  <c r="N96" i="33"/>
  <c r="M96" i="33"/>
  <c r="L96" i="33"/>
  <c r="K96" i="33"/>
  <c r="J96" i="33"/>
  <c r="I96" i="33"/>
  <c r="H96" i="33"/>
  <c r="G96" i="33"/>
  <c r="F96" i="33"/>
  <c r="E96" i="33"/>
  <c r="D96" i="33"/>
  <c r="C96" i="33"/>
  <c r="B96" i="33"/>
  <c r="Q95" i="33"/>
  <c r="S92" i="34" s="1"/>
  <c r="P95" i="33"/>
  <c r="O95" i="33"/>
  <c r="N95" i="33"/>
  <c r="M95" i="33"/>
  <c r="L95" i="33"/>
  <c r="K95" i="33"/>
  <c r="J95" i="33"/>
  <c r="I95" i="33"/>
  <c r="H95" i="33"/>
  <c r="G95" i="33"/>
  <c r="F95" i="33"/>
  <c r="E95" i="33"/>
  <c r="D95" i="33"/>
  <c r="C95" i="33"/>
  <c r="B95" i="33"/>
  <c r="Q94" i="33"/>
  <c r="S91" i="34" s="1"/>
  <c r="P94" i="33"/>
  <c r="O94" i="33"/>
  <c r="N94" i="33"/>
  <c r="M94" i="33"/>
  <c r="L94" i="33"/>
  <c r="K94" i="33"/>
  <c r="J94" i="33"/>
  <c r="I94" i="33"/>
  <c r="H94" i="33"/>
  <c r="G94" i="33"/>
  <c r="F94" i="33"/>
  <c r="E94" i="33"/>
  <c r="D94" i="33"/>
  <c r="C94" i="33"/>
  <c r="B94" i="33"/>
  <c r="Q93" i="33"/>
  <c r="S90" i="34" s="1"/>
  <c r="P93" i="33"/>
  <c r="O93" i="33"/>
  <c r="N93" i="33"/>
  <c r="M93" i="33"/>
  <c r="L93" i="33"/>
  <c r="K93" i="33"/>
  <c r="J93" i="33"/>
  <c r="I93" i="33"/>
  <c r="H93" i="33"/>
  <c r="G93" i="33"/>
  <c r="F93" i="33"/>
  <c r="E93" i="33"/>
  <c r="D93" i="33"/>
  <c r="C93" i="33"/>
  <c r="B93" i="33"/>
  <c r="Q92" i="33"/>
  <c r="S89" i="34" s="1"/>
  <c r="P92" i="33"/>
  <c r="O92" i="33"/>
  <c r="N92" i="33"/>
  <c r="M92" i="33"/>
  <c r="L92" i="33"/>
  <c r="K92" i="33"/>
  <c r="J92" i="33"/>
  <c r="I92" i="33"/>
  <c r="H92" i="33"/>
  <c r="G92" i="33"/>
  <c r="F92" i="33"/>
  <c r="E92" i="33"/>
  <c r="D92" i="33"/>
  <c r="C92" i="33"/>
  <c r="B92" i="33"/>
  <c r="Q91" i="33"/>
  <c r="S88" i="34" s="1"/>
  <c r="X87" i="36" s="1"/>
  <c r="P91" i="33"/>
  <c r="O91" i="33"/>
  <c r="N91" i="33"/>
  <c r="M91" i="33"/>
  <c r="L91" i="33"/>
  <c r="K91" i="33"/>
  <c r="J91" i="33"/>
  <c r="I91" i="33"/>
  <c r="H91" i="33"/>
  <c r="G91" i="33"/>
  <c r="F91" i="33"/>
  <c r="E91" i="33"/>
  <c r="D91" i="33"/>
  <c r="C91" i="33"/>
  <c r="B91" i="33"/>
  <c r="Q90" i="33"/>
  <c r="S87" i="34" s="1"/>
  <c r="X86" i="36" s="1"/>
  <c r="P90" i="33"/>
  <c r="O90" i="33"/>
  <c r="N90" i="33"/>
  <c r="M90" i="33"/>
  <c r="L90" i="33"/>
  <c r="K90" i="33"/>
  <c r="J90" i="33"/>
  <c r="I90" i="33"/>
  <c r="H90" i="33"/>
  <c r="G90" i="33"/>
  <c r="F90" i="33"/>
  <c r="E90" i="33"/>
  <c r="D90" i="33"/>
  <c r="C90" i="33"/>
  <c r="B90" i="33"/>
  <c r="Q89" i="33"/>
  <c r="S86" i="34" s="1"/>
  <c r="P89" i="33"/>
  <c r="O89" i="33"/>
  <c r="N89" i="33"/>
  <c r="M89" i="33"/>
  <c r="L89" i="33"/>
  <c r="K89" i="33"/>
  <c r="J89" i="33"/>
  <c r="I89" i="33"/>
  <c r="H89" i="33"/>
  <c r="G89" i="33"/>
  <c r="F89" i="33"/>
  <c r="E89" i="33"/>
  <c r="D89" i="33"/>
  <c r="C89" i="33"/>
  <c r="B89" i="33"/>
  <c r="Q88" i="33"/>
  <c r="S85" i="34" s="1"/>
  <c r="P88" i="33"/>
  <c r="O88" i="33"/>
  <c r="N88" i="33"/>
  <c r="M88" i="33"/>
  <c r="L88" i="33"/>
  <c r="K88" i="33"/>
  <c r="J88" i="33"/>
  <c r="I88" i="33"/>
  <c r="H88" i="33"/>
  <c r="G88" i="33"/>
  <c r="F88" i="33"/>
  <c r="E88" i="33"/>
  <c r="D88" i="33"/>
  <c r="C88" i="33"/>
  <c r="B88" i="33"/>
  <c r="Q87" i="33"/>
  <c r="S84" i="34" s="1"/>
  <c r="P87" i="33"/>
  <c r="O87" i="33"/>
  <c r="N87" i="33"/>
  <c r="M87" i="33"/>
  <c r="L87" i="33"/>
  <c r="K87" i="33"/>
  <c r="J87" i="33"/>
  <c r="I87" i="33"/>
  <c r="H87" i="33"/>
  <c r="G87" i="33"/>
  <c r="F87" i="33"/>
  <c r="E87" i="33"/>
  <c r="D87" i="33"/>
  <c r="C87" i="33"/>
  <c r="B87" i="33"/>
  <c r="Q86" i="33"/>
  <c r="S83" i="34" s="1"/>
  <c r="P86" i="33"/>
  <c r="O86" i="33"/>
  <c r="N86" i="33"/>
  <c r="M86" i="33"/>
  <c r="L86" i="33"/>
  <c r="K86" i="33"/>
  <c r="J86" i="33"/>
  <c r="I86" i="33"/>
  <c r="H86" i="33"/>
  <c r="G86" i="33"/>
  <c r="F86" i="33"/>
  <c r="E86" i="33"/>
  <c r="D86" i="33"/>
  <c r="C86" i="33"/>
  <c r="B86" i="33"/>
  <c r="Q85" i="33"/>
  <c r="S82" i="34" s="1"/>
  <c r="P85" i="33"/>
  <c r="O85" i="33"/>
  <c r="N85" i="33"/>
  <c r="M85" i="33"/>
  <c r="L85" i="33"/>
  <c r="K85" i="33"/>
  <c r="J85" i="33"/>
  <c r="I85" i="33"/>
  <c r="H85" i="33"/>
  <c r="G85" i="33"/>
  <c r="F85" i="33"/>
  <c r="E85" i="33"/>
  <c r="D85" i="33"/>
  <c r="C85" i="33"/>
  <c r="B85" i="33"/>
  <c r="Q84" i="33"/>
  <c r="S81" i="34" s="1"/>
  <c r="P84" i="33"/>
  <c r="O84" i="33"/>
  <c r="N84" i="33"/>
  <c r="M84" i="33"/>
  <c r="L84" i="33"/>
  <c r="K84" i="33"/>
  <c r="J84" i="33"/>
  <c r="I84" i="33"/>
  <c r="H84" i="33"/>
  <c r="G84" i="33"/>
  <c r="F84" i="33"/>
  <c r="E84" i="33"/>
  <c r="D84" i="33"/>
  <c r="C84" i="33"/>
  <c r="B84" i="33"/>
  <c r="Q83" i="33"/>
  <c r="S80" i="34" s="1"/>
  <c r="P83" i="33"/>
  <c r="O83" i="33"/>
  <c r="N83" i="33"/>
  <c r="M83" i="33"/>
  <c r="L83" i="33"/>
  <c r="K83" i="33"/>
  <c r="J83" i="33"/>
  <c r="I83" i="33"/>
  <c r="H83" i="33"/>
  <c r="G83" i="33"/>
  <c r="F83" i="33"/>
  <c r="E83" i="33"/>
  <c r="D83" i="33"/>
  <c r="C83" i="33"/>
  <c r="B83" i="33"/>
  <c r="Q82" i="33"/>
  <c r="S79" i="34" s="1"/>
  <c r="P82" i="33"/>
  <c r="O82" i="33"/>
  <c r="N82" i="33"/>
  <c r="M82" i="33"/>
  <c r="L82" i="33"/>
  <c r="K82" i="33"/>
  <c r="J82" i="33"/>
  <c r="I82" i="33"/>
  <c r="H82" i="33"/>
  <c r="G82" i="33"/>
  <c r="F82" i="33"/>
  <c r="E82" i="33"/>
  <c r="D82" i="33"/>
  <c r="C82" i="33"/>
  <c r="B82" i="33"/>
  <c r="Q81" i="33"/>
  <c r="S78" i="34" s="1"/>
  <c r="P81" i="33"/>
  <c r="O81" i="33"/>
  <c r="N81" i="33"/>
  <c r="M81" i="33"/>
  <c r="L81" i="33"/>
  <c r="K81" i="33"/>
  <c r="J81" i="33"/>
  <c r="I81" i="33"/>
  <c r="H81" i="33"/>
  <c r="G81" i="33"/>
  <c r="F81" i="33"/>
  <c r="E81" i="33"/>
  <c r="D81" i="33"/>
  <c r="C81" i="33"/>
  <c r="B81" i="33"/>
  <c r="Q80" i="33"/>
  <c r="S77" i="34" s="1"/>
  <c r="P80" i="33"/>
  <c r="O80" i="33"/>
  <c r="N80" i="33"/>
  <c r="M80" i="33"/>
  <c r="L80" i="33"/>
  <c r="K80" i="33"/>
  <c r="J80" i="33"/>
  <c r="I80" i="33"/>
  <c r="H80" i="33"/>
  <c r="G80" i="33"/>
  <c r="F80" i="33"/>
  <c r="E80" i="33"/>
  <c r="D80" i="33"/>
  <c r="C80" i="33"/>
  <c r="B80" i="33"/>
  <c r="Q79" i="33"/>
  <c r="S76" i="34" s="1"/>
  <c r="P79" i="33"/>
  <c r="O79" i="33"/>
  <c r="N79" i="33"/>
  <c r="M79" i="33"/>
  <c r="L79" i="33"/>
  <c r="K79" i="33"/>
  <c r="J79" i="33"/>
  <c r="I79" i="33"/>
  <c r="H79" i="33"/>
  <c r="G79" i="33"/>
  <c r="F79" i="33"/>
  <c r="E79" i="33"/>
  <c r="D79" i="33"/>
  <c r="C79" i="33"/>
  <c r="B79" i="33"/>
  <c r="Q78" i="33"/>
  <c r="S75" i="34" s="1"/>
  <c r="P78" i="33"/>
  <c r="O78" i="33"/>
  <c r="N78" i="33"/>
  <c r="M78" i="33"/>
  <c r="L78" i="33"/>
  <c r="K78" i="33"/>
  <c r="J78" i="33"/>
  <c r="I78" i="33"/>
  <c r="H78" i="33"/>
  <c r="G78" i="33"/>
  <c r="F78" i="33"/>
  <c r="E78" i="33"/>
  <c r="D78" i="33"/>
  <c r="C78" i="33"/>
  <c r="B78" i="33"/>
  <c r="Q77" i="33"/>
  <c r="S74" i="34" s="1"/>
  <c r="P77" i="33"/>
  <c r="O77" i="33"/>
  <c r="N77" i="33"/>
  <c r="M77" i="33"/>
  <c r="L77" i="33"/>
  <c r="K77" i="33"/>
  <c r="J77" i="33"/>
  <c r="I77" i="33"/>
  <c r="H77" i="33"/>
  <c r="G77" i="33"/>
  <c r="F77" i="33"/>
  <c r="E77" i="33"/>
  <c r="D77" i="33"/>
  <c r="C77" i="33"/>
  <c r="B77" i="33"/>
  <c r="Q76" i="33"/>
  <c r="S73" i="34" s="1"/>
  <c r="P76" i="33"/>
  <c r="O76" i="33"/>
  <c r="N76" i="33"/>
  <c r="M76" i="33"/>
  <c r="L76" i="33"/>
  <c r="K76" i="33"/>
  <c r="J76" i="33"/>
  <c r="I76" i="33"/>
  <c r="H76" i="33"/>
  <c r="G76" i="33"/>
  <c r="F76" i="33"/>
  <c r="E76" i="33"/>
  <c r="D76" i="33"/>
  <c r="C76" i="33"/>
  <c r="B76" i="33"/>
  <c r="Q75" i="33"/>
  <c r="S72" i="34" s="1"/>
  <c r="P75" i="33"/>
  <c r="O75" i="33"/>
  <c r="N75" i="33"/>
  <c r="M75" i="33"/>
  <c r="L75" i="33"/>
  <c r="K75" i="33"/>
  <c r="J75" i="33"/>
  <c r="I75" i="33"/>
  <c r="H75" i="33"/>
  <c r="G75" i="33"/>
  <c r="F75" i="33"/>
  <c r="E75" i="33"/>
  <c r="D75" i="33"/>
  <c r="C75" i="33"/>
  <c r="B75" i="33"/>
  <c r="Q74" i="33"/>
  <c r="S71" i="34" s="1"/>
  <c r="P74" i="33"/>
  <c r="O74" i="33"/>
  <c r="N74" i="33"/>
  <c r="M74" i="33"/>
  <c r="L74" i="33"/>
  <c r="K74" i="33"/>
  <c r="J74" i="33"/>
  <c r="I74" i="33"/>
  <c r="H74" i="33"/>
  <c r="G74" i="33"/>
  <c r="F74" i="33"/>
  <c r="E74" i="33"/>
  <c r="D74" i="33"/>
  <c r="C74" i="33"/>
  <c r="B74" i="33"/>
  <c r="Q73" i="33"/>
  <c r="S70" i="34" s="1"/>
  <c r="P73" i="33"/>
  <c r="O73" i="33"/>
  <c r="N73" i="33"/>
  <c r="M73" i="33"/>
  <c r="L73" i="33"/>
  <c r="K73" i="33"/>
  <c r="J73" i="33"/>
  <c r="I73" i="33"/>
  <c r="H73" i="33"/>
  <c r="G73" i="33"/>
  <c r="F73" i="33"/>
  <c r="E73" i="33"/>
  <c r="D73" i="33"/>
  <c r="C73" i="33"/>
  <c r="B73" i="33"/>
  <c r="Q72" i="33"/>
  <c r="S69" i="34" s="1"/>
  <c r="P72" i="33"/>
  <c r="O72" i="33"/>
  <c r="N72" i="33"/>
  <c r="M72" i="33"/>
  <c r="L72" i="33"/>
  <c r="K72" i="33"/>
  <c r="J72" i="33"/>
  <c r="I72" i="33"/>
  <c r="H72" i="33"/>
  <c r="G72" i="33"/>
  <c r="F72" i="33"/>
  <c r="E72" i="33"/>
  <c r="D72" i="33"/>
  <c r="C72" i="33"/>
  <c r="B72" i="33"/>
  <c r="Q71" i="33"/>
  <c r="S68" i="34" s="1"/>
  <c r="P71" i="33"/>
  <c r="O71" i="33"/>
  <c r="N71" i="33"/>
  <c r="M71" i="33"/>
  <c r="L71" i="33"/>
  <c r="K71" i="33"/>
  <c r="J71" i="33"/>
  <c r="I71" i="33"/>
  <c r="H71" i="33"/>
  <c r="G71" i="33"/>
  <c r="F71" i="33"/>
  <c r="E71" i="33"/>
  <c r="D71" i="33"/>
  <c r="C71" i="33"/>
  <c r="B71" i="33"/>
  <c r="Q70" i="33"/>
  <c r="S67" i="34" s="1"/>
  <c r="P70" i="33"/>
  <c r="O70" i="33"/>
  <c r="N70" i="33"/>
  <c r="M70" i="33"/>
  <c r="L70" i="33"/>
  <c r="K70" i="33"/>
  <c r="J70" i="33"/>
  <c r="I70" i="33"/>
  <c r="H70" i="33"/>
  <c r="G70" i="33"/>
  <c r="F70" i="33"/>
  <c r="E70" i="33"/>
  <c r="D70" i="33"/>
  <c r="C70" i="33"/>
  <c r="B70" i="33"/>
  <c r="Q69" i="33"/>
  <c r="S66" i="34" s="1"/>
  <c r="P69" i="33"/>
  <c r="O69" i="33"/>
  <c r="N69" i="33"/>
  <c r="M69" i="33"/>
  <c r="L69" i="33"/>
  <c r="K69" i="33"/>
  <c r="J69" i="33"/>
  <c r="I69" i="33"/>
  <c r="H69" i="33"/>
  <c r="G69" i="33"/>
  <c r="F69" i="33"/>
  <c r="E69" i="33"/>
  <c r="D69" i="33"/>
  <c r="C69" i="33"/>
  <c r="B69" i="33"/>
  <c r="Q68" i="33"/>
  <c r="S65" i="34" s="1"/>
  <c r="P68" i="33"/>
  <c r="O68" i="33"/>
  <c r="N68" i="33"/>
  <c r="M68" i="33"/>
  <c r="L68" i="33"/>
  <c r="K68" i="33"/>
  <c r="J68" i="33"/>
  <c r="I68" i="33"/>
  <c r="H68" i="33"/>
  <c r="G68" i="33"/>
  <c r="F68" i="33"/>
  <c r="E68" i="33"/>
  <c r="D68" i="33"/>
  <c r="C68" i="33"/>
  <c r="B68" i="33"/>
  <c r="Q67" i="33"/>
  <c r="S64" i="34" s="1"/>
  <c r="P67" i="33"/>
  <c r="O67" i="33"/>
  <c r="N67" i="33"/>
  <c r="M67" i="33"/>
  <c r="L67" i="33"/>
  <c r="K67" i="33"/>
  <c r="J67" i="33"/>
  <c r="I67" i="33"/>
  <c r="H67" i="33"/>
  <c r="G67" i="33"/>
  <c r="F67" i="33"/>
  <c r="E67" i="33"/>
  <c r="D67" i="33"/>
  <c r="C67" i="33"/>
  <c r="B67" i="33"/>
  <c r="Q66" i="33"/>
  <c r="S63" i="34" s="1"/>
  <c r="P66" i="33"/>
  <c r="O66" i="33"/>
  <c r="N66" i="33"/>
  <c r="M66" i="33"/>
  <c r="L66" i="33"/>
  <c r="K66" i="33"/>
  <c r="J66" i="33"/>
  <c r="I66" i="33"/>
  <c r="H66" i="33"/>
  <c r="G66" i="33"/>
  <c r="F66" i="33"/>
  <c r="E66" i="33"/>
  <c r="D66" i="33"/>
  <c r="C66" i="33"/>
  <c r="B66" i="33"/>
  <c r="Q65" i="33"/>
  <c r="S62" i="34" s="1"/>
  <c r="P65" i="33"/>
  <c r="O65" i="33"/>
  <c r="N65" i="33"/>
  <c r="M65" i="33"/>
  <c r="L65" i="33"/>
  <c r="K65" i="33"/>
  <c r="J65" i="33"/>
  <c r="I65" i="33"/>
  <c r="H65" i="33"/>
  <c r="G65" i="33"/>
  <c r="F65" i="33"/>
  <c r="E65" i="33"/>
  <c r="D65" i="33"/>
  <c r="C65" i="33"/>
  <c r="B65" i="33"/>
  <c r="Q64" i="33"/>
  <c r="S61" i="34" s="1"/>
  <c r="P64" i="33"/>
  <c r="O64" i="33"/>
  <c r="N64" i="33"/>
  <c r="M64" i="33"/>
  <c r="L64" i="33"/>
  <c r="K64" i="33"/>
  <c r="J64" i="33"/>
  <c r="I64" i="33"/>
  <c r="H64" i="33"/>
  <c r="G64" i="33"/>
  <c r="F64" i="33"/>
  <c r="E64" i="33"/>
  <c r="D64" i="33"/>
  <c r="C64" i="33"/>
  <c r="B64" i="33"/>
  <c r="Q63" i="33"/>
  <c r="S60" i="34" s="1"/>
  <c r="P63" i="33"/>
  <c r="O63" i="33"/>
  <c r="N63" i="33"/>
  <c r="M63" i="33"/>
  <c r="L63" i="33"/>
  <c r="K63" i="33"/>
  <c r="J63" i="33"/>
  <c r="I63" i="33"/>
  <c r="H63" i="33"/>
  <c r="G63" i="33"/>
  <c r="F63" i="33"/>
  <c r="E63" i="33"/>
  <c r="D63" i="33"/>
  <c r="C63" i="33"/>
  <c r="B63" i="33"/>
  <c r="Q62" i="33"/>
  <c r="S59" i="34" s="1"/>
  <c r="P62" i="33"/>
  <c r="O62" i="33"/>
  <c r="N62" i="33"/>
  <c r="M62" i="33"/>
  <c r="L62" i="33"/>
  <c r="K62" i="33"/>
  <c r="J62" i="33"/>
  <c r="I62" i="33"/>
  <c r="H62" i="33"/>
  <c r="G62" i="33"/>
  <c r="F62" i="33"/>
  <c r="E62" i="33"/>
  <c r="D62" i="33"/>
  <c r="C62" i="33"/>
  <c r="B62" i="33"/>
  <c r="Q61" i="33"/>
  <c r="S58" i="34" s="1"/>
  <c r="X57" i="36" s="1"/>
  <c r="P61" i="33"/>
  <c r="O61" i="33"/>
  <c r="N61" i="33"/>
  <c r="M61" i="33"/>
  <c r="L61" i="33"/>
  <c r="K61" i="33"/>
  <c r="J61" i="33"/>
  <c r="I61" i="33"/>
  <c r="H61" i="33"/>
  <c r="G61" i="33"/>
  <c r="F61" i="33"/>
  <c r="E61" i="33"/>
  <c r="D61" i="33"/>
  <c r="C61" i="33"/>
  <c r="B61" i="33"/>
  <c r="Q60" i="33"/>
  <c r="S57" i="34" s="1"/>
  <c r="P60" i="33"/>
  <c r="O60" i="33"/>
  <c r="N60" i="33"/>
  <c r="M60" i="33"/>
  <c r="L60" i="33"/>
  <c r="K60" i="33"/>
  <c r="J60" i="33"/>
  <c r="I60" i="33"/>
  <c r="H60" i="33"/>
  <c r="G60" i="33"/>
  <c r="F60" i="33"/>
  <c r="E60" i="33"/>
  <c r="D60" i="33"/>
  <c r="C60" i="33"/>
  <c r="B60" i="33"/>
  <c r="Q59" i="33"/>
  <c r="S56" i="34" s="1"/>
  <c r="X55" i="36" s="1"/>
  <c r="P59" i="33"/>
  <c r="O59" i="33"/>
  <c r="N59" i="33"/>
  <c r="M59" i="33"/>
  <c r="L59" i="33"/>
  <c r="K59" i="33"/>
  <c r="J59" i="33"/>
  <c r="I59" i="33"/>
  <c r="H59" i="33"/>
  <c r="G59" i="33"/>
  <c r="F59" i="33"/>
  <c r="E59" i="33"/>
  <c r="D59" i="33"/>
  <c r="C59" i="33"/>
  <c r="B59" i="33"/>
  <c r="Q58" i="33"/>
  <c r="S55" i="34" s="1"/>
  <c r="P58" i="33"/>
  <c r="O58" i="33"/>
  <c r="N58" i="33"/>
  <c r="M58" i="33"/>
  <c r="L58" i="33"/>
  <c r="K58" i="33"/>
  <c r="J58" i="33"/>
  <c r="I58" i="33"/>
  <c r="H58" i="33"/>
  <c r="G58" i="33"/>
  <c r="F58" i="33"/>
  <c r="E58" i="33"/>
  <c r="D58" i="33"/>
  <c r="C58" i="33"/>
  <c r="B58" i="33"/>
  <c r="Q57" i="33"/>
  <c r="S54" i="34" s="1"/>
  <c r="P57" i="33"/>
  <c r="O57" i="33"/>
  <c r="N57" i="33"/>
  <c r="M57" i="33"/>
  <c r="L57" i="33"/>
  <c r="K57" i="33"/>
  <c r="J57" i="33"/>
  <c r="I57" i="33"/>
  <c r="H57" i="33"/>
  <c r="G57" i="33"/>
  <c r="F57" i="33"/>
  <c r="E57" i="33"/>
  <c r="D57" i="33"/>
  <c r="C57" i="33"/>
  <c r="B57" i="33"/>
  <c r="Q56" i="33"/>
  <c r="S53" i="34" s="1"/>
  <c r="P56" i="33"/>
  <c r="O56" i="33"/>
  <c r="N56" i="33"/>
  <c r="M56" i="33"/>
  <c r="L56" i="33"/>
  <c r="K56" i="33"/>
  <c r="J56" i="33"/>
  <c r="I56" i="33"/>
  <c r="H56" i="33"/>
  <c r="G56" i="33"/>
  <c r="F56" i="33"/>
  <c r="E56" i="33"/>
  <c r="D56" i="33"/>
  <c r="C56" i="33"/>
  <c r="B56" i="33"/>
  <c r="Q55" i="33"/>
  <c r="S52" i="34" s="1"/>
  <c r="P55" i="33"/>
  <c r="O55" i="33"/>
  <c r="N55" i="33"/>
  <c r="M55" i="33"/>
  <c r="L55" i="33"/>
  <c r="K55" i="33"/>
  <c r="J55" i="33"/>
  <c r="I55" i="33"/>
  <c r="H55" i="33"/>
  <c r="G55" i="33"/>
  <c r="F55" i="33"/>
  <c r="E55" i="33"/>
  <c r="D55" i="33"/>
  <c r="C55" i="33"/>
  <c r="B55" i="33"/>
  <c r="Q54" i="33"/>
  <c r="S51" i="34" s="1"/>
  <c r="P54" i="33"/>
  <c r="O54" i="33"/>
  <c r="N54" i="33"/>
  <c r="M54" i="33"/>
  <c r="L54" i="33"/>
  <c r="K54" i="33"/>
  <c r="J54" i="33"/>
  <c r="I54" i="33"/>
  <c r="H54" i="33"/>
  <c r="G54" i="33"/>
  <c r="F54" i="33"/>
  <c r="E54" i="33"/>
  <c r="D54" i="33"/>
  <c r="C54" i="33"/>
  <c r="B54" i="33"/>
  <c r="Q53" i="33"/>
  <c r="S50" i="34" s="1"/>
  <c r="P53" i="33"/>
  <c r="O53" i="33"/>
  <c r="N53" i="33"/>
  <c r="M53" i="33"/>
  <c r="L53" i="33"/>
  <c r="K53" i="33"/>
  <c r="J53" i="33"/>
  <c r="I53" i="33"/>
  <c r="H53" i="33"/>
  <c r="G53" i="33"/>
  <c r="F53" i="33"/>
  <c r="E53" i="33"/>
  <c r="D53" i="33"/>
  <c r="C53" i="33"/>
  <c r="B53" i="33"/>
  <c r="Q52" i="33"/>
  <c r="S49" i="34" s="1"/>
  <c r="P52" i="33"/>
  <c r="O52" i="33"/>
  <c r="N52" i="33"/>
  <c r="M52" i="33"/>
  <c r="L52" i="33"/>
  <c r="K52" i="33"/>
  <c r="J52" i="33"/>
  <c r="I52" i="33"/>
  <c r="H52" i="33"/>
  <c r="G52" i="33"/>
  <c r="F52" i="33"/>
  <c r="E52" i="33"/>
  <c r="D52" i="33"/>
  <c r="C52" i="33"/>
  <c r="B52" i="33"/>
  <c r="Q51" i="33"/>
  <c r="S48" i="34" s="1"/>
  <c r="P51" i="33"/>
  <c r="O51" i="33"/>
  <c r="N51" i="33"/>
  <c r="M51" i="33"/>
  <c r="L51" i="33"/>
  <c r="K51" i="33"/>
  <c r="J51" i="33"/>
  <c r="I51" i="33"/>
  <c r="H51" i="33"/>
  <c r="G51" i="33"/>
  <c r="F51" i="33"/>
  <c r="E51" i="33"/>
  <c r="D51" i="33"/>
  <c r="C51" i="33"/>
  <c r="B51" i="33"/>
  <c r="Q50" i="33"/>
  <c r="S47" i="34" s="1"/>
  <c r="P50" i="33"/>
  <c r="O50" i="33"/>
  <c r="N50" i="33"/>
  <c r="M50" i="33"/>
  <c r="L50" i="33"/>
  <c r="K50" i="33"/>
  <c r="J50" i="33"/>
  <c r="I50" i="33"/>
  <c r="H50" i="33"/>
  <c r="G50" i="33"/>
  <c r="F50" i="33"/>
  <c r="E50" i="33"/>
  <c r="D50" i="33"/>
  <c r="C50" i="33"/>
  <c r="B50" i="33"/>
  <c r="Q49" i="33"/>
  <c r="S46" i="34" s="1"/>
  <c r="P49" i="33"/>
  <c r="O49" i="33"/>
  <c r="N49" i="33"/>
  <c r="M49" i="33"/>
  <c r="L49" i="33"/>
  <c r="K49" i="33"/>
  <c r="J49" i="33"/>
  <c r="I49" i="33"/>
  <c r="H49" i="33"/>
  <c r="G49" i="33"/>
  <c r="F49" i="33"/>
  <c r="E49" i="33"/>
  <c r="D49" i="33"/>
  <c r="C49" i="33"/>
  <c r="B49" i="33"/>
  <c r="Q48" i="33"/>
  <c r="S45" i="34" s="1"/>
  <c r="P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C48" i="33"/>
  <c r="B48" i="33"/>
  <c r="Q47" i="33"/>
  <c r="S44" i="34" s="1"/>
  <c r="P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C47" i="33"/>
  <c r="B47" i="33"/>
  <c r="Q46" i="33"/>
  <c r="S43" i="34" s="1"/>
  <c r="P46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C46" i="33"/>
  <c r="B46" i="33"/>
  <c r="Q45" i="33"/>
  <c r="S42" i="34" s="1"/>
  <c r="P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C45" i="33"/>
  <c r="B45" i="33"/>
  <c r="Q44" i="33"/>
  <c r="S41" i="34" s="1"/>
  <c r="P44" i="33"/>
  <c r="O44" i="33"/>
  <c r="N44" i="33"/>
  <c r="M44" i="33"/>
  <c r="L44" i="33"/>
  <c r="K44" i="33"/>
  <c r="J44" i="33"/>
  <c r="I44" i="33"/>
  <c r="H44" i="33"/>
  <c r="G44" i="33"/>
  <c r="F44" i="33"/>
  <c r="E44" i="33"/>
  <c r="D44" i="33"/>
  <c r="C44" i="33"/>
  <c r="B44" i="33"/>
  <c r="Q43" i="33"/>
  <c r="S40" i="34" s="1"/>
  <c r="P43" i="33"/>
  <c r="O43" i="33"/>
  <c r="N43" i="33"/>
  <c r="M43" i="33"/>
  <c r="L43" i="33"/>
  <c r="K43" i="33"/>
  <c r="J43" i="33"/>
  <c r="I43" i="33"/>
  <c r="H43" i="33"/>
  <c r="G43" i="33"/>
  <c r="F43" i="33"/>
  <c r="E43" i="33"/>
  <c r="D43" i="33"/>
  <c r="C43" i="33"/>
  <c r="B43" i="33"/>
  <c r="Q42" i="33"/>
  <c r="S39" i="34" s="1"/>
  <c r="P42" i="33"/>
  <c r="O42" i="33"/>
  <c r="N42" i="33"/>
  <c r="M42" i="33"/>
  <c r="L42" i="33"/>
  <c r="K42" i="33"/>
  <c r="J42" i="33"/>
  <c r="I42" i="33"/>
  <c r="H42" i="33"/>
  <c r="G42" i="33"/>
  <c r="F42" i="33"/>
  <c r="E42" i="33"/>
  <c r="D42" i="33"/>
  <c r="C42" i="33"/>
  <c r="B42" i="33"/>
  <c r="Q41" i="33"/>
  <c r="S38" i="34" s="1"/>
  <c r="P41" i="33"/>
  <c r="O41" i="33"/>
  <c r="N41" i="33"/>
  <c r="M41" i="33"/>
  <c r="L41" i="33"/>
  <c r="K41" i="33"/>
  <c r="J41" i="33"/>
  <c r="I41" i="33"/>
  <c r="H41" i="33"/>
  <c r="G41" i="33"/>
  <c r="F41" i="33"/>
  <c r="E41" i="33"/>
  <c r="D41" i="33"/>
  <c r="C41" i="33"/>
  <c r="B41" i="33"/>
  <c r="Q40" i="33"/>
  <c r="S37" i="34" s="1"/>
  <c r="P40" i="33"/>
  <c r="O40" i="33"/>
  <c r="N40" i="33"/>
  <c r="M40" i="33"/>
  <c r="L40" i="33"/>
  <c r="K40" i="33"/>
  <c r="J40" i="33"/>
  <c r="I40" i="33"/>
  <c r="H40" i="33"/>
  <c r="G40" i="33"/>
  <c r="F40" i="33"/>
  <c r="E40" i="33"/>
  <c r="D40" i="33"/>
  <c r="C40" i="33"/>
  <c r="B40" i="33"/>
  <c r="Q39" i="33"/>
  <c r="S36" i="34" s="1"/>
  <c r="P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C39" i="33"/>
  <c r="B39" i="33"/>
  <c r="Q38" i="33"/>
  <c r="S35" i="34" s="1"/>
  <c r="P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C38" i="33"/>
  <c r="B38" i="33"/>
  <c r="Q37" i="33"/>
  <c r="S34" i="34" s="1"/>
  <c r="P37" i="33"/>
  <c r="O37" i="33"/>
  <c r="N37" i="33"/>
  <c r="M37" i="33"/>
  <c r="L37" i="33"/>
  <c r="K37" i="33"/>
  <c r="J37" i="33"/>
  <c r="I37" i="33"/>
  <c r="H37" i="33"/>
  <c r="G37" i="33"/>
  <c r="F37" i="33"/>
  <c r="E37" i="33"/>
  <c r="D37" i="33"/>
  <c r="C37" i="33"/>
  <c r="B37" i="33"/>
  <c r="Q36" i="33"/>
  <c r="S33" i="34" s="1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B36" i="33"/>
  <c r="Q35" i="33"/>
  <c r="S32" i="34" s="1"/>
  <c r="P35" i="33"/>
  <c r="O35" i="33"/>
  <c r="N35" i="33"/>
  <c r="M35" i="33"/>
  <c r="L35" i="33"/>
  <c r="K35" i="33"/>
  <c r="J35" i="33"/>
  <c r="I35" i="33"/>
  <c r="H35" i="33"/>
  <c r="G35" i="33"/>
  <c r="F35" i="33"/>
  <c r="E35" i="33"/>
  <c r="D35" i="33"/>
  <c r="C35" i="33"/>
  <c r="B35" i="33"/>
  <c r="Q34" i="33"/>
  <c r="S31" i="34" s="1"/>
  <c r="P34" i="33"/>
  <c r="O34" i="33"/>
  <c r="N34" i="33"/>
  <c r="M34" i="33"/>
  <c r="L34" i="33"/>
  <c r="K34" i="33"/>
  <c r="J34" i="33"/>
  <c r="I34" i="33"/>
  <c r="H34" i="33"/>
  <c r="G34" i="33"/>
  <c r="F34" i="33"/>
  <c r="E34" i="33"/>
  <c r="D34" i="33"/>
  <c r="C34" i="33"/>
  <c r="B34" i="33"/>
  <c r="Q33" i="33"/>
  <c r="S30" i="34" s="1"/>
  <c r="P33" i="33"/>
  <c r="O33" i="33"/>
  <c r="N33" i="33"/>
  <c r="M33" i="33"/>
  <c r="L33" i="33"/>
  <c r="K33" i="33"/>
  <c r="J33" i="33"/>
  <c r="I33" i="33"/>
  <c r="H33" i="33"/>
  <c r="G33" i="33"/>
  <c r="F33" i="33"/>
  <c r="E33" i="33"/>
  <c r="D33" i="33"/>
  <c r="C33" i="33"/>
  <c r="B33" i="33"/>
  <c r="Q32" i="33"/>
  <c r="S29" i="34" s="1"/>
  <c r="P32" i="33"/>
  <c r="O32" i="33"/>
  <c r="N32" i="33"/>
  <c r="M32" i="33"/>
  <c r="L32" i="33"/>
  <c r="K32" i="33"/>
  <c r="J32" i="33"/>
  <c r="I32" i="33"/>
  <c r="H32" i="33"/>
  <c r="G32" i="33"/>
  <c r="F32" i="33"/>
  <c r="E32" i="33"/>
  <c r="D32" i="33"/>
  <c r="C32" i="33"/>
  <c r="B32" i="33"/>
  <c r="Q31" i="33"/>
  <c r="S28" i="34" s="1"/>
  <c r="P31" i="33"/>
  <c r="O31" i="33"/>
  <c r="N31" i="33"/>
  <c r="M31" i="33"/>
  <c r="L31" i="33"/>
  <c r="K31" i="33"/>
  <c r="J31" i="33"/>
  <c r="I31" i="33"/>
  <c r="H31" i="33"/>
  <c r="G31" i="33"/>
  <c r="F31" i="33"/>
  <c r="E31" i="33"/>
  <c r="D31" i="33"/>
  <c r="C31" i="33"/>
  <c r="B31" i="33"/>
  <c r="Q30" i="33"/>
  <c r="S27" i="34" s="1"/>
  <c r="P30" i="33"/>
  <c r="O30" i="33"/>
  <c r="N30" i="33"/>
  <c r="M30" i="33"/>
  <c r="L30" i="33"/>
  <c r="K30" i="33"/>
  <c r="J30" i="33"/>
  <c r="I30" i="33"/>
  <c r="H30" i="33"/>
  <c r="G30" i="33"/>
  <c r="F30" i="33"/>
  <c r="E30" i="33"/>
  <c r="D30" i="33"/>
  <c r="C30" i="33"/>
  <c r="B30" i="33"/>
  <c r="Q29" i="33"/>
  <c r="S26" i="34" s="1"/>
  <c r="P29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C29" i="33"/>
  <c r="B29" i="33"/>
  <c r="Q28" i="33"/>
  <c r="S25" i="34" s="1"/>
  <c r="P28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C28" i="33"/>
  <c r="B28" i="33"/>
  <c r="Q27" i="33"/>
  <c r="S24" i="34" s="1"/>
  <c r="P27" i="33"/>
  <c r="O27" i="33"/>
  <c r="N27" i="33"/>
  <c r="M27" i="33"/>
  <c r="L27" i="33"/>
  <c r="K27" i="33"/>
  <c r="J27" i="33"/>
  <c r="I27" i="33"/>
  <c r="H27" i="33"/>
  <c r="G27" i="33"/>
  <c r="F27" i="33"/>
  <c r="E27" i="33"/>
  <c r="D27" i="33"/>
  <c r="C27" i="33"/>
  <c r="B27" i="33"/>
  <c r="Q26" i="33"/>
  <c r="S23" i="34" s="1"/>
  <c r="P26" i="33"/>
  <c r="O26" i="33"/>
  <c r="N26" i="33"/>
  <c r="M26" i="33"/>
  <c r="L26" i="33"/>
  <c r="K26" i="33"/>
  <c r="J26" i="33"/>
  <c r="I26" i="33"/>
  <c r="H26" i="33"/>
  <c r="G26" i="33"/>
  <c r="F26" i="33"/>
  <c r="E26" i="33"/>
  <c r="D26" i="33"/>
  <c r="C26" i="33"/>
  <c r="B26" i="33"/>
  <c r="Q25" i="33"/>
  <c r="S22" i="34" s="1"/>
  <c r="X21" i="36" s="1"/>
  <c r="P25" i="33"/>
  <c r="O25" i="33"/>
  <c r="N25" i="33"/>
  <c r="M25" i="33"/>
  <c r="L25" i="33"/>
  <c r="K25" i="33"/>
  <c r="J25" i="33"/>
  <c r="I25" i="33"/>
  <c r="H25" i="33"/>
  <c r="G25" i="33"/>
  <c r="F25" i="33"/>
  <c r="E25" i="33"/>
  <c r="D25" i="33"/>
  <c r="C25" i="33"/>
  <c r="B25" i="33"/>
  <c r="Q24" i="33"/>
  <c r="S21" i="34" s="1"/>
  <c r="P24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C24" i="33"/>
  <c r="B24" i="33"/>
  <c r="Q23" i="33"/>
  <c r="S20" i="34" s="1"/>
  <c r="P23" i="33"/>
  <c r="O23" i="33"/>
  <c r="N23" i="33"/>
  <c r="M23" i="33"/>
  <c r="L23" i="33"/>
  <c r="K23" i="33"/>
  <c r="J23" i="33"/>
  <c r="I23" i="33"/>
  <c r="H23" i="33"/>
  <c r="G23" i="33"/>
  <c r="F23" i="33"/>
  <c r="E23" i="33"/>
  <c r="D23" i="33"/>
  <c r="C23" i="33"/>
  <c r="B23" i="33"/>
  <c r="Q22" i="33"/>
  <c r="S19" i="34" s="1"/>
  <c r="P22" i="33"/>
  <c r="O22" i="33"/>
  <c r="N22" i="33"/>
  <c r="M22" i="33"/>
  <c r="L22" i="33"/>
  <c r="K22" i="33"/>
  <c r="J22" i="33"/>
  <c r="I22" i="33"/>
  <c r="H22" i="33"/>
  <c r="G22" i="33"/>
  <c r="F22" i="33"/>
  <c r="E22" i="33"/>
  <c r="D22" i="33"/>
  <c r="C22" i="33"/>
  <c r="B22" i="33"/>
  <c r="Q21" i="33"/>
  <c r="S18" i="34" s="1"/>
  <c r="P21" i="33"/>
  <c r="O21" i="33"/>
  <c r="N21" i="33"/>
  <c r="M21" i="33"/>
  <c r="L21" i="33"/>
  <c r="K21" i="33"/>
  <c r="J21" i="33"/>
  <c r="I21" i="33"/>
  <c r="H21" i="33"/>
  <c r="G21" i="33"/>
  <c r="F21" i="33"/>
  <c r="E21" i="33"/>
  <c r="D21" i="33"/>
  <c r="C21" i="33"/>
  <c r="B21" i="33"/>
  <c r="Q20" i="33"/>
  <c r="S17" i="34" s="1"/>
  <c r="X16" i="36" s="1"/>
  <c r="P20" i="33"/>
  <c r="O20" i="33"/>
  <c r="N20" i="33"/>
  <c r="M20" i="33"/>
  <c r="L20" i="33"/>
  <c r="K20" i="33"/>
  <c r="J20" i="33"/>
  <c r="I20" i="33"/>
  <c r="H20" i="33"/>
  <c r="G20" i="33"/>
  <c r="F20" i="33"/>
  <c r="E20" i="33"/>
  <c r="D20" i="33"/>
  <c r="C20" i="33"/>
  <c r="B20" i="33"/>
  <c r="P19" i="33"/>
  <c r="O19" i="33"/>
  <c r="N19" i="33"/>
  <c r="M19" i="33"/>
  <c r="L19" i="33"/>
  <c r="K19" i="33"/>
  <c r="J19" i="33"/>
  <c r="I19" i="33"/>
  <c r="H19" i="33"/>
  <c r="G19" i="33"/>
  <c r="F19" i="33"/>
  <c r="E19" i="33"/>
  <c r="D19" i="33"/>
  <c r="C19" i="33"/>
  <c r="B19" i="33"/>
  <c r="Q18" i="33"/>
  <c r="S15" i="34" s="1"/>
  <c r="P18" i="33"/>
  <c r="O18" i="33"/>
  <c r="N18" i="33"/>
  <c r="M18" i="33"/>
  <c r="L18" i="33"/>
  <c r="K18" i="33"/>
  <c r="J18" i="33"/>
  <c r="I18" i="33"/>
  <c r="H18" i="33"/>
  <c r="G18" i="33"/>
  <c r="F18" i="33"/>
  <c r="E18" i="33"/>
  <c r="D18" i="33"/>
  <c r="C18" i="33"/>
  <c r="B18" i="33"/>
  <c r="Q17" i="33"/>
  <c r="S14" i="34" s="1"/>
  <c r="P17" i="33"/>
  <c r="O17" i="33"/>
  <c r="N17" i="33"/>
  <c r="M17" i="33"/>
  <c r="L17" i="33"/>
  <c r="K17" i="33"/>
  <c r="J17" i="33"/>
  <c r="I17" i="33"/>
  <c r="H17" i="33"/>
  <c r="G17" i="33"/>
  <c r="F17" i="33"/>
  <c r="E17" i="33"/>
  <c r="D17" i="33"/>
  <c r="C17" i="33"/>
  <c r="B17" i="33"/>
  <c r="Q16" i="33"/>
  <c r="S13" i="34" s="1"/>
  <c r="P16" i="33"/>
  <c r="O16" i="33"/>
  <c r="N16" i="33"/>
  <c r="M16" i="33"/>
  <c r="L16" i="33"/>
  <c r="K16" i="33"/>
  <c r="J16" i="33"/>
  <c r="I16" i="33"/>
  <c r="H16" i="33"/>
  <c r="G16" i="33"/>
  <c r="F16" i="33"/>
  <c r="E16" i="33"/>
  <c r="D16" i="33"/>
  <c r="C16" i="33"/>
  <c r="B16" i="33"/>
  <c r="Q15" i="33"/>
  <c r="S12" i="34" s="1"/>
  <c r="P15" i="33"/>
  <c r="O15" i="33"/>
  <c r="N15" i="33"/>
  <c r="M15" i="33"/>
  <c r="L15" i="33"/>
  <c r="K15" i="33"/>
  <c r="J15" i="33"/>
  <c r="I15" i="33"/>
  <c r="H15" i="33"/>
  <c r="G15" i="33"/>
  <c r="F15" i="33"/>
  <c r="E15" i="33"/>
  <c r="D15" i="33"/>
  <c r="C15" i="33"/>
  <c r="B15" i="33"/>
  <c r="Q14" i="33"/>
  <c r="S11" i="34" s="1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Q13" i="33"/>
  <c r="S10" i="34" s="1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Q12" i="33"/>
  <c r="S9" i="34" s="1"/>
  <c r="X8" i="36" s="1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Q11" i="33"/>
  <c r="S8" i="34" s="1"/>
  <c r="X7" i="36" s="1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Q10" i="33"/>
  <c r="S7" i="34" s="1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Q9" i="33"/>
  <c r="S6" i="34" s="1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Q8" i="33"/>
  <c r="S5" i="34" s="1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Q7" i="33"/>
  <c r="S4" i="34" s="1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Q6" i="33"/>
  <c r="S3" i="34" s="1"/>
  <c r="X2" i="36" s="1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Q208" i="32"/>
  <c r="M205" i="34" s="1"/>
  <c r="P208" i="32"/>
  <c r="O208" i="32"/>
  <c r="N208" i="32"/>
  <c r="M208" i="32"/>
  <c r="L208" i="32"/>
  <c r="K208" i="32"/>
  <c r="J208" i="32"/>
  <c r="I208" i="32"/>
  <c r="H208" i="32"/>
  <c r="G208" i="32"/>
  <c r="F208" i="32"/>
  <c r="E208" i="32"/>
  <c r="D208" i="32"/>
  <c r="C208" i="32"/>
  <c r="B208" i="32"/>
  <c r="Q207" i="32"/>
  <c r="M204" i="34" s="1"/>
  <c r="R203" i="36" s="1"/>
  <c r="P207" i="32"/>
  <c r="O207" i="32"/>
  <c r="N207" i="32"/>
  <c r="M207" i="32"/>
  <c r="L207" i="32"/>
  <c r="K207" i="32"/>
  <c r="J207" i="32"/>
  <c r="I207" i="32"/>
  <c r="H207" i="32"/>
  <c r="G207" i="32"/>
  <c r="F207" i="32"/>
  <c r="E207" i="32"/>
  <c r="D207" i="32"/>
  <c r="C207" i="32"/>
  <c r="B207" i="32"/>
  <c r="Q206" i="32"/>
  <c r="M203" i="34" s="1"/>
  <c r="P206" i="32"/>
  <c r="O206" i="32"/>
  <c r="N206" i="32"/>
  <c r="M206" i="32"/>
  <c r="L206" i="32"/>
  <c r="K206" i="32"/>
  <c r="J206" i="32"/>
  <c r="I206" i="32"/>
  <c r="H206" i="32"/>
  <c r="G206" i="32"/>
  <c r="F206" i="32"/>
  <c r="E206" i="32"/>
  <c r="D206" i="32"/>
  <c r="C206" i="32"/>
  <c r="B206" i="32"/>
  <c r="Q205" i="32"/>
  <c r="M202" i="34" s="1"/>
  <c r="P205" i="32"/>
  <c r="O205" i="32"/>
  <c r="N205" i="32"/>
  <c r="M205" i="32"/>
  <c r="L205" i="32"/>
  <c r="K205" i="32"/>
  <c r="J205" i="32"/>
  <c r="I205" i="32"/>
  <c r="H205" i="32"/>
  <c r="G205" i="32"/>
  <c r="F205" i="32"/>
  <c r="E205" i="32"/>
  <c r="D205" i="32"/>
  <c r="C205" i="32"/>
  <c r="B205" i="32"/>
  <c r="Q204" i="32"/>
  <c r="M201" i="34" s="1"/>
  <c r="P204" i="32"/>
  <c r="O204" i="32"/>
  <c r="N204" i="32"/>
  <c r="M204" i="32"/>
  <c r="L204" i="32"/>
  <c r="K204" i="32"/>
  <c r="J204" i="32"/>
  <c r="I204" i="32"/>
  <c r="H204" i="32"/>
  <c r="G204" i="32"/>
  <c r="F204" i="32"/>
  <c r="E204" i="32"/>
  <c r="D204" i="32"/>
  <c r="C204" i="32"/>
  <c r="B204" i="32"/>
  <c r="Q203" i="32"/>
  <c r="M200" i="34" s="1"/>
  <c r="P203" i="32"/>
  <c r="O203" i="32"/>
  <c r="N203" i="32"/>
  <c r="M203" i="32"/>
  <c r="L203" i="32"/>
  <c r="K203" i="32"/>
  <c r="J203" i="32"/>
  <c r="I203" i="32"/>
  <c r="H203" i="32"/>
  <c r="G203" i="32"/>
  <c r="F203" i="32"/>
  <c r="E203" i="32"/>
  <c r="D203" i="32"/>
  <c r="C203" i="32"/>
  <c r="B203" i="32"/>
  <c r="Q202" i="32"/>
  <c r="M199" i="34" s="1"/>
  <c r="P202" i="32"/>
  <c r="O202" i="32"/>
  <c r="N202" i="32"/>
  <c r="M202" i="32"/>
  <c r="L202" i="32"/>
  <c r="K202" i="32"/>
  <c r="J202" i="32"/>
  <c r="I202" i="32"/>
  <c r="H202" i="32"/>
  <c r="G202" i="32"/>
  <c r="F202" i="32"/>
  <c r="E202" i="32"/>
  <c r="D202" i="32"/>
  <c r="C202" i="32"/>
  <c r="B202" i="32"/>
  <c r="Q201" i="32"/>
  <c r="M198" i="34" s="1"/>
  <c r="R197" i="36" s="1"/>
  <c r="P201" i="32"/>
  <c r="O201" i="32"/>
  <c r="N201" i="32"/>
  <c r="M201" i="32"/>
  <c r="L201" i="32"/>
  <c r="K201" i="32"/>
  <c r="J201" i="32"/>
  <c r="I201" i="32"/>
  <c r="H201" i="32"/>
  <c r="G201" i="32"/>
  <c r="F201" i="32"/>
  <c r="E201" i="32"/>
  <c r="D201" i="32"/>
  <c r="C201" i="32"/>
  <c r="B201" i="32"/>
  <c r="Q200" i="32"/>
  <c r="M197" i="34" s="1"/>
  <c r="R196" i="36" s="1"/>
  <c r="P200" i="32"/>
  <c r="O200" i="32"/>
  <c r="N200" i="32"/>
  <c r="M200" i="32"/>
  <c r="L200" i="32"/>
  <c r="K200" i="32"/>
  <c r="J200" i="32"/>
  <c r="I200" i="32"/>
  <c r="H200" i="32"/>
  <c r="G200" i="32"/>
  <c r="F200" i="32"/>
  <c r="E200" i="32"/>
  <c r="D200" i="32"/>
  <c r="C200" i="32"/>
  <c r="B200" i="32"/>
  <c r="Q199" i="32"/>
  <c r="M196" i="34" s="1"/>
  <c r="R195" i="36" s="1"/>
  <c r="P199" i="32"/>
  <c r="O199" i="32"/>
  <c r="N199" i="32"/>
  <c r="M199" i="32"/>
  <c r="L199" i="32"/>
  <c r="K199" i="32"/>
  <c r="J199" i="32"/>
  <c r="I199" i="32"/>
  <c r="H199" i="32"/>
  <c r="G199" i="32"/>
  <c r="F199" i="32"/>
  <c r="E199" i="32"/>
  <c r="D199" i="32"/>
  <c r="C199" i="32"/>
  <c r="B199" i="32"/>
  <c r="Q198" i="32"/>
  <c r="M195" i="34" s="1"/>
  <c r="R194" i="36" s="1"/>
  <c r="P198" i="32"/>
  <c r="O198" i="32"/>
  <c r="N198" i="32"/>
  <c r="M198" i="32"/>
  <c r="L198" i="32"/>
  <c r="K198" i="32"/>
  <c r="J198" i="32"/>
  <c r="I198" i="32"/>
  <c r="H198" i="32"/>
  <c r="G198" i="32"/>
  <c r="F198" i="32"/>
  <c r="E198" i="32"/>
  <c r="D198" i="32"/>
  <c r="C198" i="32"/>
  <c r="B198" i="32"/>
  <c r="Q196" i="32"/>
  <c r="M193" i="34" s="1"/>
  <c r="R192" i="36" s="1"/>
  <c r="P196" i="32"/>
  <c r="O196" i="32"/>
  <c r="N196" i="32"/>
  <c r="M196" i="32"/>
  <c r="L196" i="32"/>
  <c r="K196" i="32"/>
  <c r="J196" i="32"/>
  <c r="I196" i="32"/>
  <c r="H196" i="32"/>
  <c r="G196" i="32"/>
  <c r="F196" i="32"/>
  <c r="E196" i="32"/>
  <c r="D196" i="32"/>
  <c r="C196" i="32"/>
  <c r="B196" i="32"/>
  <c r="Q195" i="32"/>
  <c r="M192" i="34" s="1"/>
  <c r="P195" i="32"/>
  <c r="O195" i="32"/>
  <c r="N195" i="32"/>
  <c r="M195" i="32"/>
  <c r="L195" i="32"/>
  <c r="K195" i="32"/>
  <c r="J195" i="32"/>
  <c r="I195" i="32"/>
  <c r="H195" i="32"/>
  <c r="G195" i="32"/>
  <c r="F195" i="32"/>
  <c r="E195" i="32"/>
  <c r="D195" i="32"/>
  <c r="C195" i="32"/>
  <c r="B195" i="32"/>
  <c r="Q194" i="32"/>
  <c r="M191" i="34" s="1"/>
  <c r="P194" i="32"/>
  <c r="O194" i="32"/>
  <c r="N194" i="32"/>
  <c r="M194" i="32"/>
  <c r="L194" i="32"/>
  <c r="K194" i="32"/>
  <c r="J194" i="32"/>
  <c r="I194" i="32"/>
  <c r="H194" i="32"/>
  <c r="G194" i="32"/>
  <c r="F194" i="32"/>
  <c r="E194" i="32"/>
  <c r="D194" i="32"/>
  <c r="C194" i="32"/>
  <c r="B194" i="32"/>
  <c r="Q193" i="32"/>
  <c r="M190" i="34" s="1"/>
  <c r="P193" i="32"/>
  <c r="O193" i="32"/>
  <c r="N193" i="32"/>
  <c r="M193" i="32"/>
  <c r="L193" i="32"/>
  <c r="K193" i="32"/>
  <c r="J193" i="32"/>
  <c r="I193" i="32"/>
  <c r="H193" i="32"/>
  <c r="G193" i="32"/>
  <c r="F193" i="32"/>
  <c r="E193" i="32"/>
  <c r="D193" i="32"/>
  <c r="C193" i="32"/>
  <c r="B193" i="32"/>
  <c r="Q192" i="32"/>
  <c r="M189" i="34" s="1"/>
  <c r="P192" i="32"/>
  <c r="O192" i="32"/>
  <c r="N192" i="32"/>
  <c r="M192" i="32"/>
  <c r="L192" i="32"/>
  <c r="K192" i="32"/>
  <c r="J192" i="32"/>
  <c r="I192" i="32"/>
  <c r="H192" i="32"/>
  <c r="G192" i="32"/>
  <c r="F192" i="32"/>
  <c r="E192" i="32"/>
  <c r="D192" i="32"/>
  <c r="C192" i="32"/>
  <c r="B192" i="32"/>
  <c r="Q191" i="32"/>
  <c r="M188" i="34" s="1"/>
  <c r="R187" i="36" s="1"/>
  <c r="P191" i="32"/>
  <c r="O191" i="32"/>
  <c r="N191" i="32"/>
  <c r="M191" i="32"/>
  <c r="L191" i="32"/>
  <c r="K191" i="32"/>
  <c r="J191" i="32"/>
  <c r="I191" i="32"/>
  <c r="H191" i="32"/>
  <c r="G191" i="32"/>
  <c r="F191" i="32"/>
  <c r="E191" i="32"/>
  <c r="D191" i="32"/>
  <c r="C191" i="32"/>
  <c r="B191" i="32"/>
  <c r="Q190" i="32"/>
  <c r="M187" i="34" s="1"/>
  <c r="P190" i="32"/>
  <c r="O190" i="32"/>
  <c r="N190" i="32"/>
  <c r="M190" i="32"/>
  <c r="L190" i="32"/>
  <c r="K190" i="32"/>
  <c r="J190" i="32"/>
  <c r="I190" i="32"/>
  <c r="H190" i="32"/>
  <c r="G190" i="32"/>
  <c r="F190" i="32"/>
  <c r="E190" i="32"/>
  <c r="D190" i="32"/>
  <c r="C190" i="32"/>
  <c r="B190" i="32"/>
  <c r="Q189" i="32"/>
  <c r="M186" i="34" s="1"/>
  <c r="P189" i="32"/>
  <c r="O189" i="32"/>
  <c r="N189" i="32"/>
  <c r="M189" i="32"/>
  <c r="L189" i="32"/>
  <c r="K189" i="32"/>
  <c r="J189" i="32"/>
  <c r="I189" i="32"/>
  <c r="H189" i="32"/>
  <c r="G189" i="32"/>
  <c r="F189" i="32"/>
  <c r="E189" i="32"/>
  <c r="D189" i="32"/>
  <c r="C189" i="32"/>
  <c r="B189" i="32"/>
  <c r="Q188" i="32"/>
  <c r="M185" i="34" s="1"/>
  <c r="R184" i="36" s="1"/>
  <c r="P188" i="32"/>
  <c r="O188" i="32"/>
  <c r="N188" i="32"/>
  <c r="M188" i="32"/>
  <c r="L188" i="32"/>
  <c r="K188" i="32"/>
  <c r="J188" i="32"/>
  <c r="I188" i="32"/>
  <c r="H188" i="32"/>
  <c r="G188" i="32"/>
  <c r="F188" i="32"/>
  <c r="E188" i="32"/>
  <c r="D188" i="32"/>
  <c r="C188" i="32"/>
  <c r="B188" i="32"/>
  <c r="Q187" i="32"/>
  <c r="M184" i="34" s="1"/>
  <c r="P187" i="32"/>
  <c r="O187" i="32"/>
  <c r="N187" i="32"/>
  <c r="M187" i="32"/>
  <c r="L187" i="32"/>
  <c r="K187" i="32"/>
  <c r="J187" i="32"/>
  <c r="I187" i="32"/>
  <c r="H187" i="32"/>
  <c r="G187" i="32"/>
  <c r="F187" i="32"/>
  <c r="E187" i="32"/>
  <c r="D187" i="32"/>
  <c r="C187" i="32"/>
  <c r="B187" i="32"/>
  <c r="Q186" i="32"/>
  <c r="M183" i="34" s="1"/>
  <c r="R182" i="36" s="1"/>
  <c r="P186" i="32"/>
  <c r="O186" i="32"/>
  <c r="N186" i="32"/>
  <c r="M186" i="32"/>
  <c r="L186" i="32"/>
  <c r="K186" i="32"/>
  <c r="J186" i="32"/>
  <c r="I186" i="32"/>
  <c r="H186" i="32"/>
  <c r="G186" i="32"/>
  <c r="F186" i="32"/>
  <c r="E186" i="32"/>
  <c r="D186" i="32"/>
  <c r="C186" i="32"/>
  <c r="B186" i="32"/>
  <c r="Q185" i="32"/>
  <c r="M182" i="34" s="1"/>
  <c r="R181" i="36" s="1"/>
  <c r="P185" i="32"/>
  <c r="O185" i="32"/>
  <c r="N185" i="32"/>
  <c r="M185" i="32"/>
  <c r="L185" i="32"/>
  <c r="K185" i="32"/>
  <c r="J185" i="32"/>
  <c r="I185" i="32"/>
  <c r="H185" i="32"/>
  <c r="G185" i="32"/>
  <c r="F185" i="32"/>
  <c r="E185" i="32"/>
  <c r="D185" i="32"/>
  <c r="C185" i="32"/>
  <c r="B185" i="32"/>
  <c r="Q184" i="32"/>
  <c r="M181" i="34" s="1"/>
  <c r="P184" i="32"/>
  <c r="O184" i="32"/>
  <c r="N184" i="32"/>
  <c r="M184" i="32"/>
  <c r="L184" i="32"/>
  <c r="K184" i="32"/>
  <c r="J184" i="32"/>
  <c r="I184" i="32"/>
  <c r="H184" i="32"/>
  <c r="G184" i="32"/>
  <c r="F184" i="32"/>
  <c r="E184" i="32"/>
  <c r="D184" i="32"/>
  <c r="C184" i="32"/>
  <c r="B184" i="32"/>
  <c r="Q183" i="32"/>
  <c r="M180" i="34" s="1"/>
  <c r="R179" i="36" s="1"/>
  <c r="P183" i="32"/>
  <c r="O183" i="32"/>
  <c r="N183" i="32"/>
  <c r="M183" i="32"/>
  <c r="L183" i="32"/>
  <c r="K183" i="32"/>
  <c r="J183" i="32"/>
  <c r="I183" i="32"/>
  <c r="H183" i="32"/>
  <c r="G183" i="32"/>
  <c r="F183" i="32"/>
  <c r="E183" i="32"/>
  <c r="D183" i="32"/>
  <c r="C183" i="32"/>
  <c r="B183" i="32"/>
  <c r="Q182" i="32"/>
  <c r="M179" i="34" s="1"/>
  <c r="R178" i="36" s="1"/>
  <c r="P182" i="32"/>
  <c r="O182" i="32"/>
  <c r="N182" i="32"/>
  <c r="M182" i="32"/>
  <c r="L182" i="32"/>
  <c r="K182" i="32"/>
  <c r="J182" i="32"/>
  <c r="I182" i="32"/>
  <c r="H182" i="32"/>
  <c r="G182" i="32"/>
  <c r="F182" i="32"/>
  <c r="E182" i="32"/>
  <c r="D182" i="32"/>
  <c r="C182" i="32"/>
  <c r="B182" i="32"/>
  <c r="Q181" i="32"/>
  <c r="M178" i="34" s="1"/>
  <c r="P181" i="32"/>
  <c r="O181" i="32"/>
  <c r="N181" i="32"/>
  <c r="M181" i="32"/>
  <c r="L181" i="32"/>
  <c r="K181" i="32"/>
  <c r="J181" i="32"/>
  <c r="I181" i="32"/>
  <c r="H181" i="32"/>
  <c r="G181" i="32"/>
  <c r="F181" i="32"/>
  <c r="E181" i="32"/>
  <c r="D181" i="32"/>
  <c r="C181" i="32"/>
  <c r="B181" i="32"/>
  <c r="Q180" i="32"/>
  <c r="M177" i="34" s="1"/>
  <c r="R176" i="36" s="1"/>
  <c r="P180" i="32"/>
  <c r="O180" i="32"/>
  <c r="N180" i="32"/>
  <c r="M180" i="32"/>
  <c r="L180" i="32"/>
  <c r="K180" i="32"/>
  <c r="J180" i="32"/>
  <c r="I180" i="32"/>
  <c r="H180" i="32"/>
  <c r="G180" i="32"/>
  <c r="F180" i="32"/>
  <c r="E180" i="32"/>
  <c r="D180" i="32"/>
  <c r="C180" i="32"/>
  <c r="B180" i="32"/>
  <c r="Q179" i="32"/>
  <c r="M176" i="34" s="1"/>
  <c r="R175" i="36" s="1"/>
  <c r="P179" i="32"/>
  <c r="O179" i="32"/>
  <c r="N179" i="32"/>
  <c r="M179" i="32"/>
  <c r="L179" i="32"/>
  <c r="K179" i="32"/>
  <c r="J179" i="32"/>
  <c r="I179" i="32"/>
  <c r="H179" i="32"/>
  <c r="G179" i="32"/>
  <c r="F179" i="32"/>
  <c r="E179" i="32"/>
  <c r="D179" i="32"/>
  <c r="C179" i="32"/>
  <c r="B179" i="32"/>
  <c r="Q178" i="32"/>
  <c r="M175" i="34" s="1"/>
  <c r="P178" i="32"/>
  <c r="O178" i="32"/>
  <c r="N178" i="32"/>
  <c r="M178" i="32"/>
  <c r="L178" i="32"/>
  <c r="K178" i="32"/>
  <c r="J178" i="32"/>
  <c r="I178" i="32"/>
  <c r="H178" i="32"/>
  <c r="G178" i="32"/>
  <c r="F178" i="32"/>
  <c r="E178" i="32"/>
  <c r="D178" i="32"/>
  <c r="C178" i="32"/>
  <c r="B178" i="32"/>
  <c r="Q177" i="32"/>
  <c r="M174" i="34" s="1"/>
  <c r="P177" i="32"/>
  <c r="O177" i="32"/>
  <c r="N177" i="32"/>
  <c r="M177" i="32"/>
  <c r="L177" i="32"/>
  <c r="K177" i="32"/>
  <c r="J177" i="32"/>
  <c r="I177" i="32"/>
  <c r="H177" i="32"/>
  <c r="G177" i="32"/>
  <c r="F177" i="32"/>
  <c r="E177" i="32"/>
  <c r="D177" i="32"/>
  <c r="C177" i="32"/>
  <c r="B177" i="32"/>
  <c r="Q176" i="32"/>
  <c r="M173" i="34" s="1"/>
  <c r="R172" i="36" s="1"/>
  <c r="P176" i="32"/>
  <c r="O176" i="32"/>
  <c r="N176" i="32"/>
  <c r="M176" i="32"/>
  <c r="L176" i="32"/>
  <c r="K176" i="32"/>
  <c r="J176" i="32"/>
  <c r="I176" i="32"/>
  <c r="H176" i="32"/>
  <c r="G176" i="32"/>
  <c r="F176" i="32"/>
  <c r="E176" i="32"/>
  <c r="D176" i="32"/>
  <c r="C176" i="32"/>
  <c r="B176" i="32"/>
  <c r="Q175" i="32"/>
  <c r="M172" i="34" s="1"/>
  <c r="R171" i="36" s="1"/>
  <c r="P175" i="32"/>
  <c r="O175" i="32"/>
  <c r="N175" i="32"/>
  <c r="M175" i="32"/>
  <c r="L175" i="32"/>
  <c r="K175" i="32"/>
  <c r="J175" i="32"/>
  <c r="I175" i="32"/>
  <c r="H175" i="32"/>
  <c r="G175" i="32"/>
  <c r="F175" i="32"/>
  <c r="E175" i="32"/>
  <c r="D175" i="32"/>
  <c r="C175" i="32"/>
  <c r="B175" i="32"/>
  <c r="Q174" i="32"/>
  <c r="M171" i="34" s="1"/>
  <c r="R170" i="36" s="1"/>
  <c r="P174" i="32"/>
  <c r="O174" i="32"/>
  <c r="N174" i="32"/>
  <c r="M174" i="32"/>
  <c r="L174" i="32"/>
  <c r="K174" i="32"/>
  <c r="J174" i="32"/>
  <c r="I174" i="32"/>
  <c r="H174" i="32"/>
  <c r="G174" i="32"/>
  <c r="F174" i="32"/>
  <c r="E174" i="32"/>
  <c r="D174" i="32"/>
  <c r="C174" i="32"/>
  <c r="B174" i="32"/>
  <c r="Q173" i="32"/>
  <c r="M170" i="34" s="1"/>
  <c r="R169" i="36" s="1"/>
  <c r="P173" i="32"/>
  <c r="O173" i="32"/>
  <c r="N173" i="32"/>
  <c r="M173" i="32"/>
  <c r="L173" i="32"/>
  <c r="K173" i="32"/>
  <c r="J173" i="32"/>
  <c r="I173" i="32"/>
  <c r="H173" i="32"/>
  <c r="G173" i="32"/>
  <c r="F173" i="32"/>
  <c r="E173" i="32"/>
  <c r="D173" i="32"/>
  <c r="C173" i="32"/>
  <c r="B173" i="32"/>
  <c r="Q172" i="32"/>
  <c r="M169" i="34" s="1"/>
  <c r="R168" i="36" s="1"/>
  <c r="P172" i="32"/>
  <c r="O172" i="32"/>
  <c r="N172" i="32"/>
  <c r="M172" i="32"/>
  <c r="L172" i="32"/>
  <c r="K172" i="32"/>
  <c r="J172" i="32"/>
  <c r="I172" i="32"/>
  <c r="H172" i="32"/>
  <c r="G172" i="32"/>
  <c r="F172" i="32"/>
  <c r="E172" i="32"/>
  <c r="D172" i="32"/>
  <c r="C172" i="32"/>
  <c r="B172" i="32"/>
  <c r="Q171" i="32"/>
  <c r="M168" i="34" s="1"/>
  <c r="P171" i="32"/>
  <c r="O171" i="32"/>
  <c r="N171" i="32"/>
  <c r="M171" i="32"/>
  <c r="L171" i="32"/>
  <c r="K171" i="32"/>
  <c r="J171" i="32"/>
  <c r="I171" i="32"/>
  <c r="H171" i="32"/>
  <c r="G171" i="32"/>
  <c r="F171" i="32"/>
  <c r="E171" i="32"/>
  <c r="D171" i="32"/>
  <c r="C171" i="32"/>
  <c r="B171" i="32"/>
  <c r="Q170" i="32"/>
  <c r="M167" i="34" s="1"/>
  <c r="R166" i="36" s="1"/>
  <c r="P170" i="32"/>
  <c r="O170" i="32"/>
  <c r="N170" i="32"/>
  <c r="M170" i="32"/>
  <c r="L170" i="32"/>
  <c r="K170" i="32"/>
  <c r="J170" i="32"/>
  <c r="I170" i="32"/>
  <c r="H170" i="32"/>
  <c r="G170" i="32"/>
  <c r="F170" i="32"/>
  <c r="E170" i="32"/>
  <c r="D170" i="32"/>
  <c r="C170" i="32"/>
  <c r="B170" i="32"/>
  <c r="Q169" i="32"/>
  <c r="M166" i="34" s="1"/>
  <c r="P169" i="32"/>
  <c r="O169" i="32"/>
  <c r="N169" i="32"/>
  <c r="M169" i="32"/>
  <c r="L169" i="32"/>
  <c r="K169" i="32"/>
  <c r="J169" i="32"/>
  <c r="I169" i="32"/>
  <c r="H169" i="32"/>
  <c r="G169" i="32"/>
  <c r="F169" i="32"/>
  <c r="E169" i="32"/>
  <c r="D169" i="32"/>
  <c r="C169" i="32"/>
  <c r="B169" i="32"/>
  <c r="Q168" i="32"/>
  <c r="M165" i="34" s="1"/>
  <c r="R164" i="36" s="1"/>
  <c r="P168" i="32"/>
  <c r="O168" i="32"/>
  <c r="N168" i="32"/>
  <c r="M168" i="32"/>
  <c r="L168" i="32"/>
  <c r="K168" i="32"/>
  <c r="J168" i="32"/>
  <c r="I168" i="32"/>
  <c r="H168" i="32"/>
  <c r="G168" i="32"/>
  <c r="F168" i="32"/>
  <c r="E168" i="32"/>
  <c r="D168" i="32"/>
  <c r="C168" i="32"/>
  <c r="B168" i="32"/>
  <c r="Q167" i="32"/>
  <c r="M164" i="34" s="1"/>
  <c r="R163" i="36" s="1"/>
  <c r="P167" i="32"/>
  <c r="O167" i="32"/>
  <c r="N167" i="32"/>
  <c r="M167" i="32"/>
  <c r="L167" i="32"/>
  <c r="K167" i="32"/>
  <c r="J167" i="32"/>
  <c r="I167" i="32"/>
  <c r="H167" i="32"/>
  <c r="G167" i="32"/>
  <c r="F167" i="32"/>
  <c r="E167" i="32"/>
  <c r="D167" i="32"/>
  <c r="C167" i="32"/>
  <c r="B167" i="32"/>
  <c r="Q166" i="32"/>
  <c r="M163" i="34" s="1"/>
  <c r="R162" i="36" s="1"/>
  <c r="P166" i="32"/>
  <c r="O166" i="32"/>
  <c r="N166" i="32"/>
  <c r="M166" i="32"/>
  <c r="L166" i="32"/>
  <c r="K166" i="32"/>
  <c r="J166" i="32"/>
  <c r="I166" i="32"/>
  <c r="H166" i="32"/>
  <c r="G166" i="32"/>
  <c r="F166" i="32"/>
  <c r="E166" i="32"/>
  <c r="D166" i="32"/>
  <c r="C166" i="32"/>
  <c r="B166" i="32"/>
  <c r="Q165" i="32"/>
  <c r="M162" i="34" s="1"/>
  <c r="P165" i="32"/>
  <c r="O165" i="32"/>
  <c r="N165" i="32"/>
  <c r="M165" i="32"/>
  <c r="L165" i="32"/>
  <c r="K165" i="32"/>
  <c r="J165" i="32"/>
  <c r="I165" i="32"/>
  <c r="H165" i="32"/>
  <c r="G165" i="32"/>
  <c r="F165" i="32"/>
  <c r="E165" i="32"/>
  <c r="D165" i="32"/>
  <c r="C165" i="32"/>
  <c r="B165" i="32"/>
  <c r="Q164" i="32"/>
  <c r="M161" i="34" s="1"/>
  <c r="R160" i="36" s="1"/>
  <c r="P164" i="32"/>
  <c r="O164" i="32"/>
  <c r="N164" i="32"/>
  <c r="M164" i="32"/>
  <c r="L164" i="32"/>
  <c r="K164" i="32"/>
  <c r="J164" i="32"/>
  <c r="I164" i="32"/>
  <c r="H164" i="32"/>
  <c r="G164" i="32"/>
  <c r="F164" i="32"/>
  <c r="E164" i="32"/>
  <c r="D164" i="32"/>
  <c r="C164" i="32"/>
  <c r="B164" i="32"/>
  <c r="Q163" i="32"/>
  <c r="M160" i="34" s="1"/>
  <c r="P163" i="32"/>
  <c r="O163" i="32"/>
  <c r="N163" i="32"/>
  <c r="M163" i="32"/>
  <c r="L163" i="32"/>
  <c r="K163" i="32"/>
  <c r="J163" i="32"/>
  <c r="I163" i="32"/>
  <c r="H163" i="32"/>
  <c r="G163" i="32"/>
  <c r="F163" i="32"/>
  <c r="E163" i="32"/>
  <c r="D163" i="32"/>
  <c r="C163" i="32"/>
  <c r="B163" i="32"/>
  <c r="Q162" i="32"/>
  <c r="M159" i="34" s="1"/>
  <c r="R158" i="36" s="1"/>
  <c r="P162" i="32"/>
  <c r="O162" i="32"/>
  <c r="N162" i="32"/>
  <c r="M162" i="32"/>
  <c r="L162" i="32"/>
  <c r="K162" i="32"/>
  <c r="J162" i="32"/>
  <c r="I162" i="32"/>
  <c r="H162" i="32"/>
  <c r="G162" i="32"/>
  <c r="F162" i="32"/>
  <c r="E162" i="32"/>
  <c r="D162" i="32"/>
  <c r="C162" i="32"/>
  <c r="B162" i="32"/>
  <c r="Q161" i="32"/>
  <c r="M158" i="34" s="1"/>
  <c r="R157" i="36" s="1"/>
  <c r="P161" i="32"/>
  <c r="O161" i="32"/>
  <c r="N161" i="32"/>
  <c r="M161" i="32"/>
  <c r="L161" i="32"/>
  <c r="K161" i="32"/>
  <c r="J161" i="32"/>
  <c r="I161" i="32"/>
  <c r="H161" i="32"/>
  <c r="G161" i="32"/>
  <c r="F161" i="32"/>
  <c r="E161" i="32"/>
  <c r="D161" i="32"/>
  <c r="C161" i="32"/>
  <c r="B161" i="32"/>
  <c r="Q160" i="32"/>
  <c r="M157" i="34" s="1"/>
  <c r="P160" i="32"/>
  <c r="O160" i="32"/>
  <c r="N160" i="32"/>
  <c r="M160" i="32"/>
  <c r="L160" i="32"/>
  <c r="K160" i="32"/>
  <c r="J160" i="32"/>
  <c r="I160" i="32"/>
  <c r="H160" i="32"/>
  <c r="G160" i="32"/>
  <c r="F160" i="32"/>
  <c r="E160" i="32"/>
  <c r="D160" i="32"/>
  <c r="C160" i="32"/>
  <c r="B160" i="32"/>
  <c r="Q159" i="32"/>
  <c r="M156" i="34" s="1"/>
  <c r="R155" i="36" s="1"/>
  <c r="P159" i="32"/>
  <c r="O159" i="32"/>
  <c r="N159" i="32"/>
  <c r="M159" i="32"/>
  <c r="L159" i="32"/>
  <c r="K159" i="32"/>
  <c r="J159" i="32"/>
  <c r="I159" i="32"/>
  <c r="H159" i="32"/>
  <c r="G159" i="32"/>
  <c r="F159" i="32"/>
  <c r="E159" i="32"/>
  <c r="D159" i="32"/>
  <c r="C159" i="32"/>
  <c r="B159" i="32"/>
  <c r="Q158" i="32"/>
  <c r="M155" i="34" s="1"/>
  <c r="P158" i="32"/>
  <c r="O158" i="32"/>
  <c r="N158" i="32"/>
  <c r="M158" i="32"/>
  <c r="L158" i="32"/>
  <c r="K158" i="32"/>
  <c r="J158" i="32"/>
  <c r="I158" i="32"/>
  <c r="H158" i="32"/>
  <c r="G158" i="32"/>
  <c r="F158" i="32"/>
  <c r="E158" i="32"/>
  <c r="D158" i="32"/>
  <c r="C158" i="32"/>
  <c r="B158" i="32"/>
  <c r="Q157" i="32"/>
  <c r="M154" i="34" s="1"/>
  <c r="P157" i="32"/>
  <c r="O157" i="32"/>
  <c r="N157" i="32"/>
  <c r="M157" i="32"/>
  <c r="L157" i="32"/>
  <c r="K157" i="32"/>
  <c r="J157" i="32"/>
  <c r="I157" i="32"/>
  <c r="H157" i="32"/>
  <c r="G157" i="32"/>
  <c r="F157" i="32"/>
  <c r="E157" i="32"/>
  <c r="D157" i="32"/>
  <c r="C157" i="32"/>
  <c r="B157" i="32"/>
  <c r="Q156" i="32"/>
  <c r="M153" i="34" s="1"/>
  <c r="P156" i="32"/>
  <c r="O156" i="32"/>
  <c r="N156" i="32"/>
  <c r="M156" i="32"/>
  <c r="L156" i="32"/>
  <c r="K156" i="32"/>
  <c r="J156" i="32"/>
  <c r="I156" i="32"/>
  <c r="H156" i="32"/>
  <c r="G156" i="32"/>
  <c r="F156" i="32"/>
  <c r="E156" i="32"/>
  <c r="D156" i="32"/>
  <c r="C156" i="32"/>
  <c r="B156" i="32"/>
  <c r="Q155" i="32"/>
  <c r="M152" i="34" s="1"/>
  <c r="R151" i="36" s="1"/>
  <c r="P155" i="32"/>
  <c r="O155" i="32"/>
  <c r="N155" i="32"/>
  <c r="M155" i="32"/>
  <c r="L155" i="32"/>
  <c r="K155" i="32"/>
  <c r="J155" i="32"/>
  <c r="I155" i="32"/>
  <c r="H155" i="32"/>
  <c r="G155" i="32"/>
  <c r="F155" i="32"/>
  <c r="E155" i="32"/>
  <c r="D155" i="32"/>
  <c r="C155" i="32"/>
  <c r="B155" i="32"/>
  <c r="Q154" i="32"/>
  <c r="M151" i="34" s="1"/>
  <c r="R150" i="36" s="1"/>
  <c r="P154" i="32"/>
  <c r="O154" i="32"/>
  <c r="N154" i="32"/>
  <c r="M154" i="32"/>
  <c r="L154" i="32"/>
  <c r="K154" i="32"/>
  <c r="J154" i="32"/>
  <c r="I154" i="32"/>
  <c r="H154" i="32"/>
  <c r="G154" i="32"/>
  <c r="F154" i="32"/>
  <c r="E154" i="32"/>
  <c r="D154" i="32"/>
  <c r="C154" i="32"/>
  <c r="B154" i="32"/>
  <c r="Q153" i="32"/>
  <c r="M150" i="34" s="1"/>
  <c r="R149" i="36" s="1"/>
  <c r="P153" i="32"/>
  <c r="O153" i="32"/>
  <c r="N153" i="32"/>
  <c r="M153" i="32"/>
  <c r="L153" i="32"/>
  <c r="K153" i="32"/>
  <c r="J153" i="32"/>
  <c r="I153" i="32"/>
  <c r="H153" i="32"/>
  <c r="G153" i="32"/>
  <c r="F153" i="32"/>
  <c r="E153" i="32"/>
  <c r="D153" i="32"/>
  <c r="C153" i="32"/>
  <c r="B153" i="32"/>
  <c r="Q152" i="32"/>
  <c r="M149" i="34" s="1"/>
  <c r="R148" i="36" s="1"/>
  <c r="P152" i="32"/>
  <c r="O152" i="32"/>
  <c r="N152" i="32"/>
  <c r="M152" i="32"/>
  <c r="L152" i="32"/>
  <c r="K152" i="32"/>
  <c r="J152" i="32"/>
  <c r="I152" i="32"/>
  <c r="H152" i="32"/>
  <c r="G152" i="32"/>
  <c r="F152" i="32"/>
  <c r="E152" i="32"/>
  <c r="D152" i="32"/>
  <c r="C152" i="32"/>
  <c r="B152" i="32"/>
  <c r="Q151" i="32"/>
  <c r="M148" i="34" s="1"/>
  <c r="R147" i="36" s="1"/>
  <c r="P151" i="32"/>
  <c r="O151" i="32"/>
  <c r="N151" i="32"/>
  <c r="M151" i="32"/>
  <c r="L151" i="32"/>
  <c r="K151" i="32"/>
  <c r="J151" i="32"/>
  <c r="I151" i="32"/>
  <c r="H151" i="32"/>
  <c r="G151" i="32"/>
  <c r="F151" i="32"/>
  <c r="E151" i="32"/>
  <c r="D151" i="32"/>
  <c r="C151" i="32"/>
  <c r="B151" i="32"/>
  <c r="Q150" i="32"/>
  <c r="M147" i="34" s="1"/>
  <c r="R146" i="36" s="1"/>
  <c r="P150" i="32"/>
  <c r="O150" i="32"/>
  <c r="N150" i="32"/>
  <c r="M150" i="32"/>
  <c r="L150" i="32"/>
  <c r="K150" i="32"/>
  <c r="J150" i="32"/>
  <c r="I150" i="32"/>
  <c r="H150" i="32"/>
  <c r="G150" i="32"/>
  <c r="F150" i="32"/>
  <c r="E150" i="32"/>
  <c r="D150" i="32"/>
  <c r="C150" i="32"/>
  <c r="B150" i="32"/>
  <c r="Q149" i="32"/>
  <c r="M146" i="34" s="1"/>
  <c r="R145" i="36" s="1"/>
  <c r="P149" i="32"/>
  <c r="O149" i="32"/>
  <c r="N149" i="32"/>
  <c r="M149" i="32"/>
  <c r="L149" i="32"/>
  <c r="K149" i="32"/>
  <c r="J149" i="32"/>
  <c r="I149" i="32"/>
  <c r="H149" i="32"/>
  <c r="G149" i="32"/>
  <c r="F149" i="32"/>
  <c r="E149" i="32"/>
  <c r="D149" i="32"/>
  <c r="C149" i="32"/>
  <c r="B149" i="32"/>
  <c r="Q148" i="32"/>
  <c r="M145" i="34" s="1"/>
  <c r="R144" i="36" s="1"/>
  <c r="P148" i="32"/>
  <c r="O148" i="32"/>
  <c r="N148" i="32"/>
  <c r="M148" i="32"/>
  <c r="L148" i="32"/>
  <c r="K148" i="32"/>
  <c r="J148" i="32"/>
  <c r="I148" i="32"/>
  <c r="H148" i="32"/>
  <c r="G148" i="32"/>
  <c r="F148" i="32"/>
  <c r="E148" i="32"/>
  <c r="D148" i="32"/>
  <c r="C148" i="32"/>
  <c r="B148" i="32"/>
  <c r="Q147" i="32"/>
  <c r="M144" i="34" s="1"/>
  <c r="P147" i="32"/>
  <c r="O147" i="32"/>
  <c r="N147" i="32"/>
  <c r="M147" i="32"/>
  <c r="L147" i="32"/>
  <c r="K147" i="32"/>
  <c r="J147" i="32"/>
  <c r="I147" i="32"/>
  <c r="H147" i="32"/>
  <c r="G147" i="32"/>
  <c r="F147" i="32"/>
  <c r="E147" i="32"/>
  <c r="D147" i="32"/>
  <c r="C147" i="32"/>
  <c r="B147" i="32"/>
  <c r="Q146" i="32"/>
  <c r="M143" i="34" s="1"/>
  <c r="R142" i="36" s="1"/>
  <c r="P146" i="32"/>
  <c r="O146" i="32"/>
  <c r="N146" i="32"/>
  <c r="M146" i="32"/>
  <c r="L146" i="32"/>
  <c r="K146" i="32"/>
  <c r="J146" i="32"/>
  <c r="I146" i="32"/>
  <c r="H146" i="32"/>
  <c r="G146" i="32"/>
  <c r="F146" i="32"/>
  <c r="E146" i="32"/>
  <c r="D146" i="32"/>
  <c r="C146" i="32"/>
  <c r="B146" i="32"/>
  <c r="Q145" i="32"/>
  <c r="M142" i="34" s="1"/>
  <c r="P145" i="32"/>
  <c r="O145" i="32"/>
  <c r="N145" i="32"/>
  <c r="M145" i="32"/>
  <c r="L145" i="32"/>
  <c r="K145" i="32"/>
  <c r="J145" i="32"/>
  <c r="I145" i="32"/>
  <c r="H145" i="32"/>
  <c r="G145" i="32"/>
  <c r="F145" i="32"/>
  <c r="E145" i="32"/>
  <c r="D145" i="32"/>
  <c r="C145" i="32"/>
  <c r="B145" i="32"/>
  <c r="Q144" i="32"/>
  <c r="M141" i="34" s="1"/>
  <c r="R140" i="36" s="1"/>
  <c r="P144" i="32"/>
  <c r="O144" i="32"/>
  <c r="N144" i="32"/>
  <c r="M144" i="32"/>
  <c r="L144" i="32"/>
  <c r="K144" i="32"/>
  <c r="J144" i="32"/>
  <c r="I144" i="32"/>
  <c r="H144" i="32"/>
  <c r="G144" i="32"/>
  <c r="F144" i="32"/>
  <c r="E144" i="32"/>
  <c r="D144" i="32"/>
  <c r="C144" i="32"/>
  <c r="B144" i="32"/>
  <c r="Q143" i="32"/>
  <c r="M140" i="34" s="1"/>
  <c r="P143" i="32"/>
  <c r="O143" i="32"/>
  <c r="N143" i="32"/>
  <c r="M143" i="32"/>
  <c r="L143" i="32"/>
  <c r="K143" i="32"/>
  <c r="J143" i="32"/>
  <c r="I143" i="32"/>
  <c r="H143" i="32"/>
  <c r="G143" i="32"/>
  <c r="F143" i="32"/>
  <c r="E143" i="32"/>
  <c r="D143" i="32"/>
  <c r="C143" i="32"/>
  <c r="B143" i="32"/>
  <c r="Q142" i="32"/>
  <c r="M139" i="34" s="1"/>
  <c r="R138" i="36" s="1"/>
  <c r="P142" i="32"/>
  <c r="O142" i="32"/>
  <c r="N142" i="32"/>
  <c r="M142" i="32"/>
  <c r="L142" i="32"/>
  <c r="K142" i="32"/>
  <c r="J142" i="32"/>
  <c r="I142" i="32"/>
  <c r="H142" i="32"/>
  <c r="G142" i="32"/>
  <c r="F142" i="32"/>
  <c r="E142" i="32"/>
  <c r="D142" i="32"/>
  <c r="C142" i="32"/>
  <c r="B142" i="32"/>
  <c r="Q141" i="32"/>
  <c r="M138" i="34" s="1"/>
  <c r="R137" i="36" s="1"/>
  <c r="P141" i="32"/>
  <c r="O141" i="32"/>
  <c r="N141" i="32"/>
  <c r="M141" i="32"/>
  <c r="L141" i="32"/>
  <c r="K141" i="32"/>
  <c r="J141" i="32"/>
  <c r="I141" i="32"/>
  <c r="H141" i="32"/>
  <c r="G141" i="32"/>
  <c r="F141" i="32"/>
  <c r="E141" i="32"/>
  <c r="D141" i="32"/>
  <c r="C141" i="32"/>
  <c r="B141" i="32"/>
  <c r="Q140" i="32"/>
  <c r="M137" i="34" s="1"/>
  <c r="R136" i="36" s="1"/>
  <c r="P140" i="32"/>
  <c r="O140" i="32"/>
  <c r="N140" i="32"/>
  <c r="M140" i="32"/>
  <c r="L140" i="32"/>
  <c r="K140" i="32"/>
  <c r="J140" i="32"/>
  <c r="I140" i="32"/>
  <c r="H140" i="32"/>
  <c r="G140" i="32"/>
  <c r="F140" i="32"/>
  <c r="E140" i="32"/>
  <c r="D140" i="32"/>
  <c r="C140" i="32"/>
  <c r="B140" i="32"/>
  <c r="Q139" i="32"/>
  <c r="M136" i="34" s="1"/>
  <c r="P139" i="32"/>
  <c r="O139" i="32"/>
  <c r="N139" i="32"/>
  <c r="M139" i="32"/>
  <c r="L139" i="32"/>
  <c r="K139" i="32"/>
  <c r="J139" i="32"/>
  <c r="I139" i="32"/>
  <c r="H139" i="32"/>
  <c r="G139" i="32"/>
  <c r="F139" i="32"/>
  <c r="E139" i="32"/>
  <c r="D139" i="32"/>
  <c r="C139" i="32"/>
  <c r="B139" i="32"/>
  <c r="Q138" i="32"/>
  <c r="M135" i="34" s="1"/>
  <c r="R134" i="36" s="1"/>
  <c r="P138" i="32"/>
  <c r="O138" i="32"/>
  <c r="N138" i="32"/>
  <c r="M138" i="32"/>
  <c r="L138" i="32"/>
  <c r="K138" i="32"/>
  <c r="J138" i="32"/>
  <c r="I138" i="32"/>
  <c r="H138" i="32"/>
  <c r="G138" i="32"/>
  <c r="F138" i="32"/>
  <c r="E138" i="32"/>
  <c r="D138" i="32"/>
  <c r="C138" i="32"/>
  <c r="B138" i="32"/>
  <c r="Q137" i="32"/>
  <c r="M134" i="34" s="1"/>
  <c r="R133" i="36" s="1"/>
  <c r="P137" i="32"/>
  <c r="O137" i="32"/>
  <c r="N137" i="32"/>
  <c r="M137" i="32"/>
  <c r="L137" i="32"/>
  <c r="K137" i="32"/>
  <c r="J137" i="32"/>
  <c r="I137" i="32"/>
  <c r="H137" i="32"/>
  <c r="G137" i="32"/>
  <c r="F137" i="32"/>
  <c r="E137" i="32"/>
  <c r="D137" i="32"/>
  <c r="C137" i="32"/>
  <c r="B137" i="32"/>
  <c r="Q136" i="32"/>
  <c r="M133" i="34" s="1"/>
  <c r="P136" i="32"/>
  <c r="O136" i="32"/>
  <c r="N136" i="32"/>
  <c r="M136" i="32"/>
  <c r="L136" i="32"/>
  <c r="K136" i="32"/>
  <c r="J136" i="32"/>
  <c r="I136" i="32"/>
  <c r="H136" i="32"/>
  <c r="G136" i="32"/>
  <c r="F136" i="32"/>
  <c r="E136" i="32"/>
  <c r="D136" i="32"/>
  <c r="C136" i="32"/>
  <c r="B136" i="32"/>
  <c r="Q135" i="32"/>
  <c r="M132" i="34" s="1"/>
  <c r="R131" i="36" s="1"/>
  <c r="P135" i="32"/>
  <c r="O135" i="32"/>
  <c r="N135" i="32"/>
  <c r="M135" i="32"/>
  <c r="L135" i="32"/>
  <c r="K135" i="32"/>
  <c r="J135" i="32"/>
  <c r="I135" i="32"/>
  <c r="H135" i="32"/>
  <c r="G135" i="32"/>
  <c r="F135" i="32"/>
  <c r="E135" i="32"/>
  <c r="D135" i="32"/>
  <c r="C135" i="32"/>
  <c r="B135" i="32"/>
  <c r="Q134" i="32"/>
  <c r="M131" i="34" s="1"/>
  <c r="P134" i="32"/>
  <c r="O134" i="32"/>
  <c r="N134" i="32"/>
  <c r="M134" i="32"/>
  <c r="L134" i="32"/>
  <c r="K134" i="32"/>
  <c r="J134" i="32"/>
  <c r="I134" i="32"/>
  <c r="H134" i="32"/>
  <c r="G134" i="32"/>
  <c r="F134" i="32"/>
  <c r="E134" i="32"/>
  <c r="D134" i="32"/>
  <c r="C134" i="32"/>
  <c r="B134" i="32"/>
  <c r="Q133" i="32"/>
  <c r="M130" i="34" s="1"/>
  <c r="R129" i="36" s="1"/>
  <c r="P133" i="32"/>
  <c r="O133" i="32"/>
  <c r="N133" i="32"/>
  <c r="M133" i="32"/>
  <c r="L133" i="32"/>
  <c r="K133" i="32"/>
  <c r="J133" i="32"/>
  <c r="I133" i="32"/>
  <c r="H133" i="32"/>
  <c r="G133" i="32"/>
  <c r="F133" i="32"/>
  <c r="E133" i="32"/>
  <c r="D133" i="32"/>
  <c r="C133" i="32"/>
  <c r="B133" i="32"/>
  <c r="Q132" i="32"/>
  <c r="M129" i="34" s="1"/>
  <c r="P132" i="32"/>
  <c r="O132" i="32"/>
  <c r="N132" i="32"/>
  <c r="M132" i="32"/>
  <c r="L132" i="32"/>
  <c r="K132" i="32"/>
  <c r="J132" i="32"/>
  <c r="I132" i="32"/>
  <c r="H132" i="32"/>
  <c r="G132" i="32"/>
  <c r="F132" i="32"/>
  <c r="E132" i="32"/>
  <c r="D132" i="32"/>
  <c r="C132" i="32"/>
  <c r="B132" i="32"/>
  <c r="Q131" i="32"/>
  <c r="M128" i="34" s="1"/>
  <c r="R127" i="36" s="1"/>
  <c r="P131" i="32"/>
  <c r="O131" i="32"/>
  <c r="N131" i="32"/>
  <c r="M131" i="32"/>
  <c r="L131" i="32"/>
  <c r="K131" i="32"/>
  <c r="J131" i="32"/>
  <c r="I131" i="32"/>
  <c r="H131" i="32"/>
  <c r="G131" i="32"/>
  <c r="F131" i="32"/>
  <c r="E131" i="32"/>
  <c r="D131" i="32"/>
  <c r="C131" i="32"/>
  <c r="B131" i="32"/>
  <c r="Q130" i="32"/>
  <c r="M127" i="34" s="1"/>
  <c r="P130" i="32"/>
  <c r="O130" i="32"/>
  <c r="N130" i="32"/>
  <c r="M130" i="32"/>
  <c r="L130" i="32"/>
  <c r="K130" i="32"/>
  <c r="J130" i="32"/>
  <c r="I130" i="32"/>
  <c r="H130" i="32"/>
  <c r="G130" i="32"/>
  <c r="F130" i="32"/>
  <c r="E130" i="32"/>
  <c r="D130" i="32"/>
  <c r="C130" i="32"/>
  <c r="B130" i="32"/>
  <c r="Q129" i="32"/>
  <c r="M126" i="34" s="1"/>
  <c r="R125" i="36" s="1"/>
  <c r="P129" i="32"/>
  <c r="O129" i="32"/>
  <c r="N129" i="32"/>
  <c r="M129" i="32"/>
  <c r="L129" i="32"/>
  <c r="K129" i="32"/>
  <c r="J129" i="32"/>
  <c r="I129" i="32"/>
  <c r="H129" i="32"/>
  <c r="G129" i="32"/>
  <c r="F129" i="32"/>
  <c r="E129" i="32"/>
  <c r="D129" i="32"/>
  <c r="C129" i="32"/>
  <c r="B129" i="32"/>
  <c r="Q128" i="32"/>
  <c r="M125" i="34" s="1"/>
  <c r="R124" i="36" s="1"/>
  <c r="P128" i="32"/>
  <c r="O128" i="32"/>
  <c r="N128" i="32"/>
  <c r="M128" i="32"/>
  <c r="L128" i="32"/>
  <c r="K128" i="32"/>
  <c r="J128" i="32"/>
  <c r="I128" i="32"/>
  <c r="H128" i="32"/>
  <c r="G128" i="32"/>
  <c r="F128" i="32"/>
  <c r="E128" i="32"/>
  <c r="D128" i="32"/>
  <c r="C128" i="32"/>
  <c r="B128" i="32"/>
  <c r="Q127" i="32"/>
  <c r="M124" i="34" s="1"/>
  <c r="R123" i="36" s="1"/>
  <c r="P127" i="32"/>
  <c r="O127" i="32"/>
  <c r="N127" i="32"/>
  <c r="M127" i="32"/>
  <c r="L127" i="32"/>
  <c r="K127" i="32"/>
  <c r="J127" i="32"/>
  <c r="I127" i="32"/>
  <c r="H127" i="32"/>
  <c r="G127" i="32"/>
  <c r="F127" i="32"/>
  <c r="E127" i="32"/>
  <c r="D127" i="32"/>
  <c r="C127" i="32"/>
  <c r="B127" i="32"/>
  <c r="Q126" i="32"/>
  <c r="M123" i="34" s="1"/>
  <c r="R122" i="36" s="1"/>
  <c r="P126" i="32"/>
  <c r="O126" i="32"/>
  <c r="N126" i="32"/>
  <c r="M126" i="32"/>
  <c r="L126" i="32"/>
  <c r="K126" i="32"/>
  <c r="J126" i="32"/>
  <c r="I126" i="32"/>
  <c r="H126" i="32"/>
  <c r="G126" i="32"/>
  <c r="F126" i="32"/>
  <c r="E126" i="32"/>
  <c r="D126" i="32"/>
  <c r="C126" i="32"/>
  <c r="B126" i="32"/>
  <c r="Q125" i="32"/>
  <c r="M122" i="34" s="1"/>
  <c r="R121" i="36" s="1"/>
  <c r="P125" i="32"/>
  <c r="O125" i="32"/>
  <c r="N125" i="32"/>
  <c r="M125" i="32"/>
  <c r="L125" i="32"/>
  <c r="K125" i="32"/>
  <c r="J125" i="32"/>
  <c r="I125" i="32"/>
  <c r="H125" i="32"/>
  <c r="G125" i="32"/>
  <c r="F125" i="32"/>
  <c r="E125" i="32"/>
  <c r="D125" i="32"/>
  <c r="C125" i="32"/>
  <c r="B125" i="32"/>
  <c r="Q124" i="32"/>
  <c r="M121" i="34" s="1"/>
  <c r="R120" i="36" s="1"/>
  <c r="P124" i="32"/>
  <c r="O124" i="32"/>
  <c r="N124" i="32"/>
  <c r="M124" i="32"/>
  <c r="L124" i="32"/>
  <c r="K124" i="32"/>
  <c r="J124" i="32"/>
  <c r="I124" i="32"/>
  <c r="H124" i="32"/>
  <c r="G124" i="32"/>
  <c r="F124" i="32"/>
  <c r="E124" i="32"/>
  <c r="D124" i="32"/>
  <c r="C124" i="32"/>
  <c r="B124" i="32"/>
  <c r="Q123" i="32"/>
  <c r="M120" i="34" s="1"/>
  <c r="P123" i="32"/>
  <c r="O123" i="32"/>
  <c r="N123" i="32"/>
  <c r="M123" i="32"/>
  <c r="L123" i="32"/>
  <c r="K123" i="32"/>
  <c r="J123" i="32"/>
  <c r="I123" i="32"/>
  <c r="H123" i="32"/>
  <c r="G123" i="32"/>
  <c r="F123" i="32"/>
  <c r="E123" i="32"/>
  <c r="D123" i="32"/>
  <c r="C123" i="32"/>
  <c r="B123" i="32"/>
  <c r="Q122" i="32"/>
  <c r="M119" i="34" s="1"/>
  <c r="R118" i="36" s="1"/>
  <c r="P122" i="32"/>
  <c r="O122" i="32"/>
  <c r="N122" i="32"/>
  <c r="M122" i="32"/>
  <c r="L122" i="32"/>
  <c r="K122" i="32"/>
  <c r="J122" i="32"/>
  <c r="I122" i="32"/>
  <c r="H122" i="32"/>
  <c r="G122" i="32"/>
  <c r="F122" i="32"/>
  <c r="E122" i="32"/>
  <c r="D122" i="32"/>
  <c r="C122" i="32"/>
  <c r="B122" i="32"/>
  <c r="Q121" i="32"/>
  <c r="M118" i="34" s="1"/>
  <c r="R117" i="36" s="1"/>
  <c r="P121" i="32"/>
  <c r="O121" i="32"/>
  <c r="N121" i="32"/>
  <c r="M121" i="32"/>
  <c r="L121" i="32"/>
  <c r="K121" i="32"/>
  <c r="J121" i="32"/>
  <c r="I121" i="32"/>
  <c r="H121" i="32"/>
  <c r="G121" i="32"/>
  <c r="F121" i="32"/>
  <c r="E121" i="32"/>
  <c r="D121" i="32"/>
  <c r="C121" i="32"/>
  <c r="B121" i="32"/>
  <c r="Q120" i="32"/>
  <c r="M117" i="34" s="1"/>
  <c r="P120" i="32"/>
  <c r="O120" i="32"/>
  <c r="N120" i="32"/>
  <c r="M120" i="32"/>
  <c r="L120" i="32"/>
  <c r="K120" i="32"/>
  <c r="J120" i="32"/>
  <c r="I120" i="32"/>
  <c r="H120" i="32"/>
  <c r="G120" i="32"/>
  <c r="F120" i="32"/>
  <c r="E120" i="32"/>
  <c r="D120" i="32"/>
  <c r="C120" i="32"/>
  <c r="B120" i="32"/>
  <c r="Q119" i="32"/>
  <c r="M116" i="34" s="1"/>
  <c r="P119" i="32"/>
  <c r="O119" i="32"/>
  <c r="N119" i="32"/>
  <c r="M119" i="32"/>
  <c r="L119" i="32"/>
  <c r="K119" i="32"/>
  <c r="J119" i="32"/>
  <c r="I119" i="32"/>
  <c r="H119" i="32"/>
  <c r="G119" i="32"/>
  <c r="F119" i="32"/>
  <c r="E119" i="32"/>
  <c r="D119" i="32"/>
  <c r="C119" i="32"/>
  <c r="B119" i="32"/>
  <c r="Q118" i="32"/>
  <c r="M115" i="34" s="1"/>
  <c r="R114" i="36" s="1"/>
  <c r="P118" i="32"/>
  <c r="O118" i="32"/>
  <c r="N118" i="32"/>
  <c r="M118" i="32"/>
  <c r="L118" i="32"/>
  <c r="K118" i="32"/>
  <c r="J118" i="32"/>
  <c r="I118" i="32"/>
  <c r="H118" i="32"/>
  <c r="G118" i="32"/>
  <c r="F118" i="32"/>
  <c r="E118" i="32"/>
  <c r="D118" i="32"/>
  <c r="C118" i="32"/>
  <c r="B118" i="32"/>
  <c r="Q117" i="32"/>
  <c r="M114" i="34" s="1"/>
  <c r="P117" i="32"/>
  <c r="O117" i="32"/>
  <c r="N117" i="32"/>
  <c r="M117" i="32"/>
  <c r="L117" i="32"/>
  <c r="K117" i="32"/>
  <c r="J117" i="32"/>
  <c r="I117" i="32"/>
  <c r="H117" i="32"/>
  <c r="G117" i="32"/>
  <c r="F117" i="32"/>
  <c r="E117" i="32"/>
  <c r="D117" i="32"/>
  <c r="C117" i="32"/>
  <c r="B117" i="32"/>
  <c r="Q116" i="32"/>
  <c r="M113" i="34" s="1"/>
  <c r="R112" i="36" s="1"/>
  <c r="P116" i="32"/>
  <c r="O116" i="32"/>
  <c r="N116" i="32"/>
  <c r="M116" i="32"/>
  <c r="L116" i="32"/>
  <c r="K116" i="32"/>
  <c r="J116" i="32"/>
  <c r="I116" i="32"/>
  <c r="H116" i="32"/>
  <c r="G116" i="32"/>
  <c r="F116" i="32"/>
  <c r="E116" i="32"/>
  <c r="D116" i="32"/>
  <c r="C116" i="32"/>
  <c r="B116" i="32"/>
  <c r="Q115" i="32"/>
  <c r="M112" i="34" s="1"/>
  <c r="R111" i="36" s="1"/>
  <c r="P115" i="32"/>
  <c r="O115" i="32"/>
  <c r="N115" i="32"/>
  <c r="M115" i="32"/>
  <c r="L115" i="32"/>
  <c r="K115" i="32"/>
  <c r="J115" i="32"/>
  <c r="I115" i="32"/>
  <c r="H115" i="32"/>
  <c r="G115" i="32"/>
  <c r="F115" i="32"/>
  <c r="E115" i="32"/>
  <c r="D115" i="32"/>
  <c r="C115" i="32"/>
  <c r="B115" i="32"/>
  <c r="Q114" i="32"/>
  <c r="M111" i="34" s="1"/>
  <c r="P114" i="32"/>
  <c r="O114" i="32"/>
  <c r="N114" i="32"/>
  <c r="M114" i="32"/>
  <c r="L114" i="32"/>
  <c r="K114" i="32"/>
  <c r="J114" i="32"/>
  <c r="I114" i="32"/>
  <c r="H114" i="32"/>
  <c r="G114" i="32"/>
  <c r="F114" i="32"/>
  <c r="E114" i="32"/>
  <c r="D114" i="32"/>
  <c r="C114" i="32"/>
  <c r="B114" i="32"/>
  <c r="Q113" i="32"/>
  <c r="M110" i="34" s="1"/>
  <c r="P113" i="32"/>
  <c r="O113" i="32"/>
  <c r="N113" i="32"/>
  <c r="M113" i="32"/>
  <c r="L113" i="32"/>
  <c r="K113" i="32"/>
  <c r="J113" i="32"/>
  <c r="I113" i="32"/>
  <c r="H113" i="32"/>
  <c r="G113" i="32"/>
  <c r="F113" i="32"/>
  <c r="E113" i="32"/>
  <c r="D113" i="32"/>
  <c r="C113" i="32"/>
  <c r="B113" i="32"/>
  <c r="Q112" i="32"/>
  <c r="M109" i="34" s="1"/>
  <c r="R108" i="36" s="1"/>
  <c r="P112" i="32"/>
  <c r="O112" i="32"/>
  <c r="N112" i="32"/>
  <c r="M112" i="32"/>
  <c r="L112" i="32"/>
  <c r="K112" i="32"/>
  <c r="J112" i="32"/>
  <c r="I112" i="32"/>
  <c r="H112" i="32"/>
  <c r="G112" i="32"/>
  <c r="F112" i="32"/>
  <c r="E112" i="32"/>
  <c r="D112" i="32"/>
  <c r="C112" i="32"/>
  <c r="B112" i="32"/>
  <c r="Q111" i="32"/>
  <c r="M108" i="34" s="1"/>
  <c r="R107" i="36" s="1"/>
  <c r="P111" i="32"/>
  <c r="O111" i="32"/>
  <c r="N111" i="32"/>
  <c r="M111" i="32"/>
  <c r="L111" i="32"/>
  <c r="K111" i="32"/>
  <c r="J111" i="32"/>
  <c r="I111" i="32"/>
  <c r="H111" i="32"/>
  <c r="G111" i="32"/>
  <c r="F111" i="32"/>
  <c r="E111" i="32"/>
  <c r="D111" i="32"/>
  <c r="C111" i="32"/>
  <c r="B111" i="32"/>
  <c r="Q110" i="32"/>
  <c r="M107" i="34" s="1"/>
  <c r="P110" i="32"/>
  <c r="O110" i="32"/>
  <c r="N110" i="32"/>
  <c r="M110" i="32"/>
  <c r="L110" i="32"/>
  <c r="K110" i="32"/>
  <c r="J110" i="32"/>
  <c r="I110" i="32"/>
  <c r="H110" i="32"/>
  <c r="G110" i="32"/>
  <c r="F110" i="32"/>
  <c r="E110" i="32"/>
  <c r="D110" i="32"/>
  <c r="C110" i="32"/>
  <c r="B110" i="32"/>
  <c r="Q109" i="32"/>
  <c r="M106" i="34" s="1"/>
  <c r="P109" i="32"/>
  <c r="O109" i="32"/>
  <c r="N109" i="32"/>
  <c r="M109" i="32"/>
  <c r="L109" i="32"/>
  <c r="K109" i="32"/>
  <c r="J109" i="32"/>
  <c r="I109" i="32"/>
  <c r="H109" i="32"/>
  <c r="G109" i="32"/>
  <c r="F109" i="32"/>
  <c r="E109" i="32"/>
  <c r="D109" i="32"/>
  <c r="C109" i="32"/>
  <c r="B109" i="32"/>
  <c r="Q108" i="32"/>
  <c r="M105" i="34" s="1"/>
  <c r="R104" i="36" s="1"/>
  <c r="P108" i="32"/>
  <c r="O108" i="32"/>
  <c r="N108" i="32"/>
  <c r="M108" i="32"/>
  <c r="L108" i="32"/>
  <c r="K108" i="32"/>
  <c r="J108" i="32"/>
  <c r="I108" i="32"/>
  <c r="H108" i="32"/>
  <c r="G108" i="32"/>
  <c r="F108" i="32"/>
  <c r="E108" i="32"/>
  <c r="D108" i="32"/>
  <c r="C108" i="32"/>
  <c r="B108" i="32"/>
  <c r="Q107" i="32"/>
  <c r="M104" i="34" s="1"/>
  <c r="P107" i="32"/>
  <c r="O107" i="32"/>
  <c r="N107" i="32"/>
  <c r="M107" i="32"/>
  <c r="L107" i="32"/>
  <c r="K107" i="32"/>
  <c r="J107" i="32"/>
  <c r="I107" i="32"/>
  <c r="H107" i="32"/>
  <c r="G107" i="32"/>
  <c r="F107" i="32"/>
  <c r="E107" i="32"/>
  <c r="D107" i="32"/>
  <c r="C107" i="32"/>
  <c r="B107" i="32"/>
  <c r="Q106" i="32"/>
  <c r="M103" i="34" s="1"/>
  <c r="R102" i="36" s="1"/>
  <c r="P106" i="32"/>
  <c r="O106" i="32"/>
  <c r="N106" i="32"/>
  <c r="M106" i="32"/>
  <c r="L106" i="32"/>
  <c r="K106" i="32"/>
  <c r="J106" i="32"/>
  <c r="I106" i="32"/>
  <c r="H106" i="32"/>
  <c r="G106" i="32"/>
  <c r="F106" i="32"/>
  <c r="E106" i="32"/>
  <c r="D106" i="32"/>
  <c r="C106" i="32"/>
  <c r="B106" i="32"/>
  <c r="Q105" i="32"/>
  <c r="M102" i="34" s="1"/>
  <c r="P105" i="32"/>
  <c r="O105" i="32"/>
  <c r="N105" i="32"/>
  <c r="M105" i="32"/>
  <c r="L105" i="32"/>
  <c r="K105" i="32"/>
  <c r="J105" i="32"/>
  <c r="I105" i="32"/>
  <c r="H105" i="32"/>
  <c r="G105" i="32"/>
  <c r="F105" i="32"/>
  <c r="E105" i="32"/>
  <c r="D105" i="32"/>
  <c r="C105" i="32"/>
  <c r="B105" i="32"/>
  <c r="Q104" i="32"/>
  <c r="M101" i="34" s="1"/>
  <c r="P104" i="32"/>
  <c r="O104" i="32"/>
  <c r="N104" i="32"/>
  <c r="M104" i="32"/>
  <c r="L104" i="32"/>
  <c r="K104" i="32"/>
  <c r="J104" i="32"/>
  <c r="I104" i="32"/>
  <c r="H104" i="32"/>
  <c r="G104" i="32"/>
  <c r="F104" i="32"/>
  <c r="E104" i="32"/>
  <c r="D104" i="32"/>
  <c r="C104" i="32"/>
  <c r="B104" i="32"/>
  <c r="Q103" i="32"/>
  <c r="M100" i="34" s="1"/>
  <c r="P103" i="32"/>
  <c r="O103" i="32"/>
  <c r="N103" i="32"/>
  <c r="M103" i="32"/>
  <c r="L103" i="32"/>
  <c r="K103" i="32"/>
  <c r="J103" i="32"/>
  <c r="I103" i="32"/>
  <c r="H103" i="32"/>
  <c r="G103" i="32"/>
  <c r="F103" i="32"/>
  <c r="E103" i="32"/>
  <c r="D103" i="32"/>
  <c r="C103" i="32"/>
  <c r="B103" i="32"/>
  <c r="Q102" i="32"/>
  <c r="M99" i="34" s="1"/>
  <c r="R98" i="36" s="1"/>
  <c r="P102" i="32"/>
  <c r="O102" i="32"/>
  <c r="N102" i="32"/>
  <c r="M102" i="32"/>
  <c r="L102" i="32"/>
  <c r="K102" i="32"/>
  <c r="J102" i="32"/>
  <c r="I102" i="32"/>
  <c r="H102" i="32"/>
  <c r="G102" i="32"/>
  <c r="F102" i="32"/>
  <c r="E102" i="32"/>
  <c r="D102" i="32"/>
  <c r="C102" i="32"/>
  <c r="B102" i="32"/>
  <c r="Q101" i="32"/>
  <c r="M98" i="34" s="1"/>
  <c r="R97" i="36" s="1"/>
  <c r="P101" i="32"/>
  <c r="O101" i="32"/>
  <c r="N101" i="32"/>
  <c r="M101" i="32"/>
  <c r="L101" i="32"/>
  <c r="K101" i="32"/>
  <c r="J101" i="32"/>
  <c r="I101" i="32"/>
  <c r="H101" i="32"/>
  <c r="G101" i="32"/>
  <c r="F101" i="32"/>
  <c r="E101" i="32"/>
  <c r="D101" i="32"/>
  <c r="C101" i="32"/>
  <c r="B101" i="32"/>
  <c r="Q100" i="32"/>
  <c r="M97" i="34" s="1"/>
  <c r="P100" i="32"/>
  <c r="O100" i="32"/>
  <c r="N100" i="32"/>
  <c r="M100" i="32"/>
  <c r="L100" i="32"/>
  <c r="K100" i="32"/>
  <c r="J100" i="32"/>
  <c r="I100" i="32"/>
  <c r="H100" i="32"/>
  <c r="G100" i="32"/>
  <c r="F100" i="32"/>
  <c r="E100" i="32"/>
  <c r="D100" i="32"/>
  <c r="C100" i="32"/>
  <c r="B100" i="32"/>
  <c r="Q99" i="32"/>
  <c r="M96" i="34" s="1"/>
  <c r="P99" i="32"/>
  <c r="O99" i="32"/>
  <c r="N99" i="32"/>
  <c r="M99" i="32"/>
  <c r="L99" i="32"/>
  <c r="K99" i="32"/>
  <c r="J99" i="32"/>
  <c r="I99" i="32"/>
  <c r="H99" i="32"/>
  <c r="G99" i="32"/>
  <c r="F99" i="32"/>
  <c r="E99" i="32"/>
  <c r="D99" i="32"/>
  <c r="C99" i="32"/>
  <c r="B99" i="32"/>
  <c r="Q98" i="32"/>
  <c r="M95" i="34" s="1"/>
  <c r="R94" i="36" s="1"/>
  <c r="P98" i="32"/>
  <c r="O98" i="32"/>
  <c r="N98" i="32"/>
  <c r="M98" i="32"/>
  <c r="L98" i="32"/>
  <c r="K98" i="32"/>
  <c r="J98" i="32"/>
  <c r="I98" i="32"/>
  <c r="H98" i="32"/>
  <c r="G98" i="32"/>
  <c r="F98" i="32"/>
  <c r="E98" i="32"/>
  <c r="D98" i="32"/>
  <c r="C98" i="32"/>
  <c r="B98" i="32"/>
  <c r="Q97" i="32"/>
  <c r="M94" i="34" s="1"/>
  <c r="P97" i="32"/>
  <c r="O97" i="32"/>
  <c r="N97" i="32"/>
  <c r="M97" i="32"/>
  <c r="L97" i="32"/>
  <c r="K97" i="32"/>
  <c r="J97" i="32"/>
  <c r="I97" i="32"/>
  <c r="H97" i="32"/>
  <c r="G97" i="32"/>
  <c r="F97" i="32"/>
  <c r="E97" i="32"/>
  <c r="D97" i="32"/>
  <c r="C97" i="32"/>
  <c r="B97" i="32"/>
  <c r="Q96" i="32"/>
  <c r="M93" i="34" s="1"/>
  <c r="R92" i="36" s="1"/>
  <c r="P96" i="32"/>
  <c r="O96" i="32"/>
  <c r="N96" i="32"/>
  <c r="M96" i="32"/>
  <c r="L96" i="32"/>
  <c r="K96" i="32"/>
  <c r="J96" i="32"/>
  <c r="I96" i="32"/>
  <c r="H96" i="32"/>
  <c r="G96" i="32"/>
  <c r="F96" i="32"/>
  <c r="E96" i="32"/>
  <c r="D96" i="32"/>
  <c r="C96" i="32"/>
  <c r="B96" i="32"/>
  <c r="Q95" i="32"/>
  <c r="M92" i="34" s="1"/>
  <c r="P95" i="32"/>
  <c r="O95" i="32"/>
  <c r="N95" i="32"/>
  <c r="M95" i="32"/>
  <c r="L95" i="32"/>
  <c r="K95" i="32"/>
  <c r="J95" i="32"/>
  <c r="I95" i="32"/>
  <c r="H95" i="32"/>
  <c r="G95" i="32"/>
  <c r="F95" i="32"/>
  <c r="E95" i="32"/>
  <c r="D95" i="32"/>
  <c r="C95" i="32"/>
  <c r="B95" i="32"/>
  <c r="Q94" i="32"/>
  <c r="M91" i="34" s="1"/>
  <c r="R90" i="36" s="1"/>
  <c r="P94" i="32"/>
  <c r="O94" i="32"/>
  <c r="N94" i="32"/>
  <c r="M94" i="32"/>
  <c r="L94" i="32"/>
  <c r="K94" i="32"/>
  <c r="J94" i="32"/>
  <c r="I94" i="32"/>
  <c r="H94" i="32"/>
  <c r="G94" i="32"/>
  <c r="F94" i="32"/>
  <c r="E94" i="32"/>
  <c r="D94" i="32"/>
  <c r="C94" i="32"/>
  <c r="B94" i="32"/>
  <c r="Q93" i="32"/>
  <c r="M90" i="34" s="1"/>
  <c r="R89" i="36" s="1"/>
  <c r="P93" i="32"/>
  <c r="O93" i="32"/>
  <c r="N93" i="32"/>
  <c r="M93" i="32"/>
  <c r="L93" i="32"/>
  <c r="K93" i="32"/>
  <c r="J93" i="32"/>
  <c r="I93" i="32"/>
  <c r="H93" i="32"/>
  <c r="G93" i="32"/>
  <c r="F93" i="32"/>
  <c r="E93" i="32"/>
  <c r="D93" i="32"/>
  <c r="C93" i="32"/>
  <c r="B93" i="32"/>
  <c r="Q92" i="32"/>
  <c r="M89" i="34" s="1"/>
  <c r="P92" i="32"/>
  <c r="O92" i="32"/>
  <c r="N92" i="32"/>
  <c r="M92" i="32"/>
  <c r="L92" i="32"/>
  <c r="K92" i="32"/>
  <c r="J92" i="32"/>
  <c r="I92" i="32"/>
  <c r="H92" i="32"/>
  <c r="G92" i="32"/>
  <c r="F92" i="32"/>
  <c r="E92" i="32"/>
  <c r="D92" i="32"/>
  <c r="C92" i="32"/>
  <c r="B92" i="32"/>
  <c r="Q91" i="32"/>
  <c r="M88" i="34" s="1"/>
  <c r="P91" i="32"/>
  <c r="O91" i="32"/>
  <c r="N91" i="32"/>
  <c r="M91" i="32"/>
  <c r="L91" i="32"/>
  <c r="K91" i="32"/>
  <c r="J91" i="32"/>
  <c r="I91" i="32"/>
  <c r="H91" i="32"/>
  <c r="G91" i="32"/>
  <c r="F91" i="32"/>
  <c r="E91" i="32"/>
  <c r="D91" i="32"/>
  <c r="C91" i="32"/>
  <c r="B91" i="32"/>
  <c r="Q90" i="32"/>
  <c r="M87" i="34" s="1"/>
  <c r="R86" i="36" s="1"/>
  <c r="P90" i="32"/>
  <c r="O90" i="32"/>
  <c r="N90" i="32"/>
  <c r="M90" i="32"/>
  <c r="L90" i="32"/>
  <c r="K90" i="32"/>
  <c r="J90" i="32"/>
  <c r="I90" i="32"/>
  <c r="H90" i="32"/>
  <c r="G90" i="32"/>
  <c r="F90" i="32"/>
  <c r="E90" i="32"/>
  <c r="D90" i="32"/>
  <c r="C90" i="32"/>
  <c r="B90" i="32"/>
  <c r="Q89" i="32"/>
  <c r="M86" i="34" s="1"/>
  <c r="R85" i="36" s="1"/>
  <c r="P89" i="32"/>
  <c r="O89" i="32"/>
  <c r="N89" i="32"/>
  <c r="M89" i="32"/>
  <c r="L89" i="32"/>
  <c r="K89" i="32"/>
  <c r="J89" i="32"/>
  <c r="I89" i="32"/>
  <c r="H89" i="32"/>
  <c r="G89" i="32"/>
  <c r="F89" i="32"/>
  <c r="E89" i="32"/>
  <c r="D89" i="32"/>
  <c r="C89" i="32"/>
  <c r="B89" i="32"/>
  <c r="Q88" i="32"/>
  <c r="M85" i="34" s="1"/>
  <c r="R84" i="36" s="1"/>
  <c r="P88" i="32"/>
  <c r="O88" i="32"/>
  <c r="N88" i="32"/>
  <c r="M88" i="32"/>
  <c r="L88" i="32"/>
  <c r="K88" i="32"/>
  <c r="J88" i="32"/>
  <c r="I88" i="32"/>
  <c r="H88" i="32"/>
  <c r="G88" i="32"/>
  <c r="F88" i="32"/>
  <c r="E88" i="32"/>
  <c r="D88" i="32"/>
  <c r="C88" i="32"/>
  <c r="B88" i="32"/>
  <c r="Q87" i="32"/>
  <c r="M84" i="34" s="1"/>
  <c r="R83" i="36" s="1"/>
  <c r="P87" i="32"/>
  <c r="O87" i="32"/>
  <c r="N87" i="32"/>
  <c r="M87" i="32"/>
  <c r="L87" i="32"/>
  <c r="K87" i="32"/>
  <c r="J87" i="32"/>
  <c r="I87" i="32"/>
  <c r="H87" i="32"/>
  <c r="G87" i="32"/>
  <c r="F87" i="32"/>
  <c r="E87" i="32"/>
  <c r="D87" i="32"/>
  <c r="C87" i="32"/>
  <c r="B87" i="32"/>
  <c r="Q86" i="32"/>
  <c r="M83" i="34" s="1"/>
  <c r="P86" i="32"/>
  <c r="O86" i="32"/>
  <c r="N86" i="32"/>
  <c r="M86" i="32"/>
  <c r="L86" i="32"/>
  <c r="K86" i="32"/>
  <c r="J86" i="32"/>
  <c r="I86" i="32"/>
  <c r="H86" i="32"/>
  <c r="G86" i="32"/>
  <c r="F86" i="32"/>
  <c r="E86" i="32"/>
  <c r="D86" i="32"/>
  <c r="C86" i="32"/>
  <c r="B86" i="32"/>
  <c r="Q85" i="32"/>
  <c r="M82" i="34" s="1"/>
  <c r="P85" i="32"/>
  <c r="O85" i="32"/>
  <c r="N85" i="32"/>
  <c r="M85" i="32"/>
  <c r="L85" i="32"/>
  <c r="K85" i="32"/>
  <c r="J85" i="32"/>
  <c r="I85" i="32"/>
  <c r="H85" i="32"/>
  <c r="G85" i="32"/>
  <c r="F85" i="32"/>
  <c r="E85" i="32"/>
  <c r="D85" i="32"/>
  <c r="C85" i="32"/>
  <c r="B85" i="32"/>
  <c r="Q84" i="32"/>
  <c r="M81" i="34" s="1"/>
  <c r="P84" i="32"/>
  <c r="O84" i="32"/>
  <c r="N84" i="32"/>
  <c r="M84" i="32"/>
  <c r="L84" i="32"/>
  <c r="K84" i="32"/>
  <c r="J84" i="32"/>
  <c r="I84" i="32"/>
  <c r="H84" i="32"/>
  <c r="G84" i="32"/>
  <c r="F84" i="32"/>
  <c r="E84" i="32"/>
  <c r="D84" i="32"/>
  <c r="C84" i="32"/>
  <c r="B84" i="32"/>
  <c r="Q83" i="32"/>
  <c r="M80" i="34" s="1"/>
  <c r="P83" i="32"/>
  <c r="O83" i="32"/>
  <c r="N83" i="32"/>
  <c r="M83" i="32"/>
  <c r="L83" i="32"/>
  <c r="K83" i="32"/>
  <c r="J83" i="32"/>
  <c r="I83" i="32"/>
  <c r="H83" i="32"/>
  <c r="G83" i="32"/>
  <c r="F83" i="32"/>
  <c r="E83" i="32"/>
  <c r="D83" i="32"/>
  <c r="C83" i="32"/>
  <c r="B83" i="32"/>
  <c r="Q82" i="32"/>
  <c r="M79" i="34" s="1"/>
  <c r="P82" i="32"/>
  <c r="O82" i="32"/>
  <c r="N82" i="32"/>
  <c r="M82" i="32"/>
  <c r="L82" i="32"/>
  <c r="K82" i="32"/>
  <c r="J82" i="32"/>
  <c r="I82" i="32"/>
  <c r="H82" i="32"/>
  <c r="G82" i="32"/>
  <c r="F82" i="32"/>
  <c r="E82" i="32"/>
  <c r="D82" i="32"/>
  <c r="C82" i="32"/>
  <c r="B82" i="32"/>
  <c r="Q81" i="32"/>
  <c r="M78" i="34" s="1"/>
  <c r="R77" i="36" s="1"/>
  <c r="P81" i="32"/>
  <c r="O81" i="32"/>
  <c r="N81" i="32"/>
  <c r="M81" i="32"/>
  <c r="L81" i="32"/>
  <c r="K81" i="32"/>
  <c r="J81" i="32"/>
  <c r="I81" i="32"/>
  <c r="H81" i="32"/>
  <c r="G81" i="32"/>
  <c r="F81" i="32"/>
  <c r="E81" i="32"/>
  <c r="D81" i="32"/>
  <c r="C81" i="32"/>
  <c r="B81" i="32"/>
  <c r="Q80" i="32"/>
  <c r="M77" i="34" s="1"/>
  <c r="R76" i="36" s="1"/>
  <c r="P80" i="32"/>
  <c r="O80" i="32"/>
  <c r="N80" i="32"/>
  <c r="M80" i="32"/>
  <c r="L80" i="32"/>
  <c r="K80" i="32"/>
  <c r="J80" i="32"/>
  <c r="I80" i="32"/>
  <c r="H80" i="32"/>
  <c r="G80" i="32"/>
  <c r="F80" i="32"/>
  <c r="E80" i="32"/>
  <c r="D80" i="32"/>
  <c r="C80" i="32"/>
  <c r="B80" i="32"/>
  <c r="Q79" i="32"/>
  <c r="M76" i="34" s="1"/>
  <c r="R75" i="36" s="1"/>
  <c r="P79" i="32"/>
  <c r="O79" i="32"/>
  <c r="N79" i="32"/>
  <c r="M79" i="32"/>
  <c r="L79" i="32"/>
  <c r="K79" i="32"/>
  <c r="J79" i="32"/>
  <c r="I79" i="32"/>
  <c r="H79" i="32"/>
  <c r="G79" i="32"/>
  <c r="F79" i="32"/>
  <c r="E79" i="32"/>
  <c r="D79" i="32"/>
  <c r="C79" i="32"/>
  <c r="B79" i="32"/>
  <c r="Q78" i="32"/>
  <c r="M75" i="34" s="1"/>
  <c r="P78" i="32"/>
  <c r="O78" i="32"/>
  <c r="N78" i="32"/>
  <c r="M78" i="32"/>
  <c r="L78" i="32"/>
  <c r="K78" i="32"/>
  <c r="J78" i="32"/>
  <c r="I78" i="32"/>
  <c r="H78" i="32"/>
  <c r="G78" i="32"/>
  <c r="F78" i="32"/>
  <c r="E78" i="32"/>
  <c r="D78" i="32"/>
  <c r="C78" i="32"/>
  <c r="B78" i="32"/>
  <c r="Q77" i="32"/>
  <c r="M74" i="34" s="1"/>
  <c r="R73" i="36" s="1"/>
  <c r="P77" i="32"/>
  <c r="O77" i="32"/>
  <c r="N77" i="32"/>
  <c r="M77" i="32"/>
  <c r="L77" i="32"/>
  <c r="K77" i="32"/>
  <c r="J77" i="32"/>
  <c r="I77" i="32"/>
  <c r="H77" i="32"/>
  <c r="G77" i="32"/>
  <c r="F77" i="32"/>
  <c r="E77" i="32"/>
  <c r="D77" i="32"/>
  <c r="C77" i="32"/>
  <c r="B77" i="32"/>
  <c r="Q76" i="32"/>
  <c r="M73" i="34" s="1"/>
  <c r="R72" i="36" s="1"/>
  <c r="P76" i="32"/>
  <c r="O76" i="32"/>
  <c r="N76" i="32"/>
  <c r="M76" i="32"/>
  <c r="L76" i="32"/>
  <c r="K76" i="32"/>
  <c r="J76" i="32"/>
  <c r="I76" i="32"/>
  <c r="H76" i="32"/>
  <c r="G76" i="32"/>
  <c r="F76" i="32"/>
  <c r="E76" i="32"/>
  <c r="D76" i="32"/>
  <c r="C76" i="32"/>
  <c r="B76" i="32"/>
  <c r="Q75" i="32"/>
  <c r="M72" i="34" s="1"/>
  <c r="P75" i="32"/>
  <c r="O75" i="32"/>
  <c r="N75" i="32"/>
  <c r="M75" i="32"/>
  <c r="L75" i="32"/>
  <c r="K75" i="32"/>
  <c r="J75" i="32"/>
  <c r="I75" i="32"/>
  <c r="H75" i="32"/>
  <c r="G75" i="32"/>
  <c r="F75" i="32"/>
  <c r="E75" i="32"/>
  <c r="D75" i="32"/>
  <c r="C75" i="32"/>
  <c r="B75" i="32"/>
  <c r="Q74" i="32"/>
  <c r="M71" i="34" s="1"/>
  <c r="P74" i="32"/>
  <c r="O74" i="32"/>
  <c r="N74" i="32"/>
  <c r="M74" i="32"/>
  <c r="L74" i="32"/>
  <c r="K74" i="32"/>
  <c r="J74" i="32"/>
  <c r="I74" i="32"/>
  <c r="H74" i="32"/>
  <c r="G74" i="32"/>
  <c r="F74" i="32"/>
  <c r="E74" i="32"/>
  <c r="D74" i="32"/>
  <c r="C74" i="32"/>
  <c r="B74" i="32"/>
  <c r="Q73" i="32"/>
  <c r="M70" i="34" s="1"/>
  <c r="P73" i="32"/>
  <c r="O73" i="32"/>
  <c r="N73" i="32"/>
  <c r="M73" i="32"/>
  <c r="L73" i="32"/>
  <c r="K73" i="32"/>
  <c r="J73" i="32"/>
  <c r="I73" i="32"/>
  <c r="H73" i="32"/>
  <c r="G73" i="32"/>
  <c r="F73" i="32"/>
  <c r="E73" i="32"/>
  <c r="D73" i="32"/>
  <c r="C73" i="32"/>
  <c r="B73" i="32"/>
  <c r="Q72" i="32"/>
  <c r="M69" i="34" s="1"/>
  <c r="R68" i="36" s="1"/>
  <c r="P72" i="32"/>
  <c r="O72" i="32"/>
  <c r="N72" i="32"/>
  <c r="M72" i="32"/>
  <c r="L72" i="32"/>
  <c r="K72" i="32"/>
  <c r="J72" i="32"/>
  <c r="I72" i="32"/>
  <c r="H72" i="32"/>
  <c r="G72" i="32"/>
  <c r="F72" i="32"/>
  <c r="E72" i="32"/>
  <c r="D72" i="32"/>
  <c r="C72" i="32"/>
  <c r="B72" i="32"/>
  <c r="Q71" i="32"/>
  <c r="M68" i="34" s="1"/>
  <c r="P71" i="32"/>
  <c r="O71" i="32"/>
  <c r="N71" i="32"/>
  <c r="M71" i="32"/>
  <c r="L71" i="32"/>
  <c r="K71" i="32"/>
  <c r="J71" i="32"/>
  <c r="I71" i="32"/>
  <c r="H71" i="32"/>
  <c r="G71" i="32"/>
  <c r="F71" i="32"/>
  <c r="E71" i="32"/>
  <c r="D71" i="32"/>
  <c r="C71" i="32"/>
  <c r="B71" i="32"/>
  <c r="Q70" i="32"/>
  <c r="M67" i="34" s="1"/>
  <c r="R66" i="36" s="1"/>
  <c r="P70" i="32"/>
  <c r="O70" i="32"/>
  <c r="N70" i="32"/>
  <c r="M70" i="32"/>
  <c r="L70" i="32"/>
  <c r="K70" i="32"/>
  <c r="J70" i="32"/>
  <c r="I70" i="32"/>
  <c r="H70" i="32"/>
  <c r="G70" i="32"/>
  <c r="F70" i="32"/>
  <c r="E70" i="32"/>
  <c r="D70" i="32"/>
  <c r="C70" i="32"/>
  <c r="B70" i="32"/>
  <c r="Q69" i="32"/>
  <c r="M66" i="34" s="1"/>
  <c r="P69" i="32"/>
  <c r="O69" i="32"/>
  <c r="N69" i="32"/>
  <c r="M69" i="32"/>
  <c r="L69" i="32"/>
  <c r="K69" i="32"/>
  <c r="J69" i="32"/>
  <c r="I69" i="32"/>
  <c r="H69" i="32"/>
  <c r="G69" i="32"/>
  <c r="F69" i="32"/>
  <c r="E69" i="32"/>
  <c r="D69" i="32"/>
  <c r="C69" i="32"/>
  <c r="B69" i="32"/>
  <c r="Q68" i="32"/>
  <c r="M65" i="34" s="1"/>
  <c r="R64" i="36" s="1"/>
  <c r="P68" i="32"/>
  <c r="O68" i="32"/>
  <c r="N68" i="32"/>
  <c r="M68" i="32"/>
  <c r="L68" i="32"/>
  <c r="K68" i="32"/>
  <c r="J68" i="32"/>
  <c r="I68" i="32"/>
  <c r="H68" i="32"/>
  <c r="G68" i="32"/>
  <c r="F68" i="32"/>
  <c r="E68" i="32"/>
  <c r="D68" i="32"/>
  <c r="C68" i="32"/>
  <c r="B68" i="32"/>
  <c r="Q67" i="32"/>
  <c r="M64" i="34" s="1"/>
  <c r="P67" i="32"/>
  <c r="O67" i="32"/>
  <c r="N67" i="32"/>
  <c r="M67" i="32"/>
  <c r="L67" i="32"/>
  <c r="K67" i="32"/>
  <c r="J67" i="32"/>
  <c r="I67" i="32"/>
  <c r="H67" i="32"/>
  <c r="G67" i="32"/>
  <c r="F67" i="32"/>
  <c r="E67" i="32"/>
  <c r="D67" i="32"/>
  <c r="C67" i="32"/>
  <c r="B67" i="32"/>
  <c r="Q66" i="32"/>
  <c r="M63" i="34" s="1"/>
  <c r="R62" i="36" s="1"/>
  <c r="P66" i="32"/>
  <c r="O66" i="32"/>
  <c r="N66" i="32"/>
  <c r="M66" i="32"/>
  <c r="L66" i="32"/>
  <c r="K66" i="32"/>
  <c r="J66" i="32"/>
  <c r="I66" i="32"/>
  <c r="H66" i="32"/>
  <c r="G66" i="32"/>
  <c r="F66" i="32"/>
  <c r="E66" i="32"/>
  <c r="D66" i="32"/>
  <c r="C66" i="32"/>
  <c r="B66" i="32"/>
  <c r="Q65" i="32"/>
  <c r="M62" i="34" s="1"/>
  <c r="R61" i="36" s="1"/>
  <c r="P65" i="32"/>
  <c r="O65" i="32"/>
  <c r="N65" i="32"/>
  <c r="M65" i="32"/>
  <c r="L65" i="32"/>
  <c r="K65" i="32"/>
  <c r="J65" i="32"/>
  <c r="I65" i="32"/>
  <c r="H65" i="32"/>
  <c r="G65" i="32"/>
  <c r="F65" i="32"/>
  <c r="E65" i="32"/>
  <c r="D65" i="32"/>
  <c r="C65" i="32"/>
  <c r="B65" i="32"/>
  <c r="Q64" i="32"/>
  <c r="M61" i="34" s="1"/>
  <c r="R60" i="36" s="1"/>
  <c r="P64" i="32"/>
  <c r="O64" i="32"/>
  <c r="N64" i="32"/>
  <c r="M64" i="32"/>
  <c r="L64" i="32"/>
  <c r="K64" i="32"/>
  <c r="J64" i="32"/>
  <c r="I64" i="32"/>
  <c r="H64" i="32"/>
  <c r="G64" i="32"/>
  <c r="F64" i="32"/>
  <c r="E64" i="32"/>
  <c r="D64" i="32"/>
  <c r="C64" i="32"/>
  <c r="B64" i="32"/>
  <c r="Q63" i="32"/>
  <c r="M60" i="34" s="1"/>
  <c r="R59" i="36" s="1"/>
  <c r="P63" i="32"/>
  <c r="O63" i="32"/>
  <c r="N63" i="32"/>
  <c r="M63" i="32"/>
  <c r="L63" i="32"/>
  <c r="K63" i="32"/>
  <c r="J63" i="32"/>
  <c r="I63" i="32"/>
  <c r="H63" i="32"/>
  <c r="G63" i="32"/>
  <c r="F63" i="32"/>
  <c r="E63" i="32"/>
  <c r="D63" i="32"/>
  <c r="C63" i="32"/>
  <c r="B63" i="32"/>
  <c r="Q62" i="32"/>
  <c r="M59" i="34" s="1"/>
  <c r="R58" i="36" s="1"/>
  <c r="P62" i="32"/>
  <c r="O62" i="32"/>
  <c r="N62" i="32"/>
  <c r="M62" i="32"/>
  <c r="L62" i="32"/>
  <c r="K62" i="32"/>
  <c r="J62" i="32"/>
  <c r="I62" i="32"/>
  <c r="H62" i="32"/>
  <c r="G62" i="32"/>
  <c r="F62" i="32"/>
  <c r="E62" i="32"/>
  <c r="D62" i="32"/>
  <c r="C62" i="32"/>
  <c r="B62" i="32"/>
  <c r="Q61" i="32"/>
  <c r="M58" i="34" s="1"/>
  <c r="R57" i="36" s="1"/>
  <c r="P61" i="32"/>
  <c r="O61" i="32"/>
  <c r="N61" i="32"/>
  <c r="M61" i="32"/>
  <c r="L61" i="32"/>
  <c r="K61" i="32"/>
  <c r="J61" i="32"/>
  <c r="I61" i="32"/>
  <c r="H61" i="32"/>
  <c r="G61" i="32"/>
  <c r="F61" i="32"/>
  <c r="E61" i="32"/>
  <c r="D61" i="32"/>
  <c r="C61" i="32"/>
  <c r="B61" i="32"/>
  <c r="Q60" i="32"/>
  <c r="M57" i="34" s="1"/>
  <c r="R56" i="36" s="1"/>
  <c r="P60" i="32"/>
  <c r="O60" i="32"/>
  <c r="N60" i="32"/>
  <c r="M60" i="32"/>
  <c r="L60" i="32"/>
  <c r="K60" i="32"/>
  <c r="J60" i="32"/>
  <c r="I60" i="32"/>
  <c r="H60" i="32"/>
  <c r="G60" i="32"/>
  <c r="F60" i="32"/>
  <c r="E60" i="32"/>
  <c r="D60" i="32"/>
  <c r="C60" i="32"/>
  <c r="B60" i="32"/>
  <c r="Q59" i="32"/>
  <c r="M56" i="34" s="1"/>
  <c r="R55" i="36" s="1"/>
  <c r="P59" i="32"/>
  <c r="O59" i="32"/>
  <c r="N59" i="32"/>
  <c r="M59" i="32"/>
  <c r="L59" i="32"/>
  <c r="K59" i="32"/>
  <c r="J59" i="32"/>
  <c r="I59" i="32"/>
  <c r="H59" i="32"/>
  <c r="G59" i="32"/>
  <c r="F59" i="32"/>
  <c r="E59" i="32"/>
  <c r="D59" i="32"/>
  <c r="C59" i="32"/>
  <c r="B59" i="32"/>
  <c r="Q58" i="32"/>
  <c r="M55" i="34" s="1"/>
  <c r="P58" i="32"/>
  <c r="O58" i="32"/>
  <c r="N58" i="32"/>
  <c r="M58" i="32"/>
  <c r="L58" i="32"/>
  <c r="K58" i="32"/>
  <c r="J58" i="32"/>
  <c r="I58" i="32"/>
  <c r="H58" i="32"/>
  <c r="G58" i="32"/>
  <c r="F58" i="32"/>
  <c r="E58" i="32"/>
  <c r="D58" i="32"/>
  <c r="C58" i="32"/>
  <c r="B58" i="32"/>
  <c r="Q57" i="32"/>
  <c r="M54" i="34" s="1"/>
  <c r="R53" i="36" s="1"/>
  <c r="P57" i="32"/>
  <c r="O57" i="32"/>
  <c r="N57" i="32"/>
  <c r="M57" i="32"/>
  <c r="L57" i="32"/>
  <c r="K57" i="32"/>
  <c r="J57" i="32"/>
  <c r="I57" i="32"/>
  <c r="H57" i="32"/>
  <c r="G57" i="32"/>
  <c r="F57" i="32"/>
  <c r="E57" i="32"/>
  <c r="D57" i="32"/>
  <c r="C57" i="32"/>
  <c r="B57" i="32"/>
  <c r="Q56" i="32"/>
  <c r="M53" i="34" s="1"/>
  <c r="R52" i="36" s="1"/>
  <c r="P56" i="32"/>
  <c r="O56" i="32"/>
  <c r="N56" i="32"/>
  <c r="M56" i="32"/>
  <c r="L56" i="32"/>
  <c r="K56" i="32"/>
  <c r="J56" i="32"/>
  <c r="I56" i="32"/>
  <c r="H56" i="32"/>
  <c r="G56" i="32"/>
  <c r="F56" i="32"/>
  <c r="E56" i="32"/>
  <c r="D56" i="32"/>
  <c r="C56" i="32"/>
  <c r="B56" i="32"/>
  <c r="Q55" i="32"/>
  <c r="M52" i="34" s="1"/>
  <c r="R51" i="36" s="1"/>
  <c r="P55" i="32"/>
  <c r="O55" i="32"/>
  <c r="N55" i="32"/>
  <c r="M55" i="32"/>
  <c r="L55" i="32"/>
  <c r="K55" i="32"/>
  <c r="J55" i="32"/>
  <c r="I55" i="32"/>
  <c r="H55" i="32"/>
  <c r="G55" i="32"/>
  <c r="F55" i="32"/>
  <c r="E55" i="32"/>
  <c r="D55" i="32"/>
  <c r="C55" i="32"/>
  <c r="B55" i="32"/>
  <c r="Q54" i="32"/>
  <c r="M51" i="34" s="1"/>
  <c r="P54" i="32"/>
  <c r="O54" i="32"/>
  <c r="N54" i="32"/>
  <c r="M54" i="32"/>
  <c r="L54" i="32"/>
  <c r="K54" i="32"/>
  <c r="J54" i="32"/>
  <c r="I54" i="32"/>
  <c r="H54" i="32"/>
  <c r="G54" i="32"/>
  <c r="F54" i="32"/>
  <c r="E54" i="32"/>
  <c r="D54" i="32"/>
  <c r="C54" i="32"/>
  <c r="B54" i="32"/>
  <c r="Q53" i="32"/>
  <c r="M50" i="34" s="1"/>
  <c r="P53" i="32"/>
  <c r="O53" i="32"/>
  <c r="N53" i="32"/>
  <c r="M53" i="32"/>
  <c r="L53" i="32"/>
  <c r="K53" i="32"/>
  <c r="J53" i="32"/>
  <c r="I53" i="32"/>
  <c r="H53" i="32"/>
  <c r="G53" i="32"/>
  <c r="F53" i="32"/>
  <c r="E53" i="32"/>
  <c r="D53" i="32"/>
  <c r="C53" i="32"/>
  <c r="B53" i="32"/>
  <c r="Q52" i="32"/>
  <c r="M49" i="34" s="1"/>
  <c r="R48" i="36" s="1"/>
  <c r="P52" i="32"/>
  <c r="O52" i="32"/>
  <c r="N52" i="32"/>
  <c r="M52" i="32"/>
  <c r="L52" i="32"/>
  <c r="K52" i="32"/>
  <c r="J52" i="32"/>
  <c r="I52" i="32"/>
  <c r="H52" i="32"/>
  <c r="G52" i="32"/>
  <c r="F52" i="32"/>
  <c r="E52" i="32"/>
  <c r="D52" i="32"/>
  <c r="C52" i="32"/>
  <c r="B52" i="32"/>
  <c r="Q51" i="32"/>
  <c r="M48" i="34" s="1"/>
  <c r="P51" i="32"/>
  <c r="O51" i="32"/>
  <c r="N51" i="32"/>
  <c r="M51" i="32"/>
  <c r="L51" i="32"/>
  <c r="K51" i="32"/>
  <c r="J51" i="32"/>
  <c r="I51" i="32"/>
  <c r="H51" i="32"/>
  <c r="G51" i="32"/>
  <c r="F51" i="32"/>
  <c r="E51" i="32"/>
  <c r="D51" i="32"/>
  <c r="C51" i="32"/>
  <c r="B51" i="32"/>
  <c r="Q50" i="32"/>
  <c r="M47" i="34" s="1"/>
  <c r="P50" i="32"/>
  <c r="O50" i="32"/>
  <c r="N50" i="32"/>
  <c r="M50" i="32"/>
  <c r="L50" i="32"/>
  <c r="K50" i="32"/>
  <c r="J50" i="32"/>
  <c r="I50" i="32"/>
  <c r="H50" i="32"/>
  <c r="G50" i="32"/>
  <c r="F50" i="32"/>
  <c r="E50" i="32"/>
  <c r="D50" i="32"/>
  <c r="C50" i="32"/>
  <c r="B50" i="32"/>
  <c r="Q49" i="32"/>
  <c r="M46" i="34" s="1"/>
  <c r="P49" i="32"/>
  <c r="O49" i="32"/>
  <c r="N49" i="32"/>
  <c r="M49" i="32"/>
  <c r="L49" i="32"/>
  <c r="K49" i="32"/>
  <c r="J49" i="32"/>
  <c r="I49" i="32"/>
  <c r="H49" i="32"/>
  <c r="G49" i="32"/>
  <c r="F49" i="32"/>
  <c r="E49" i="32"/>
  <c r="D49" i="32"/>
  <c r="C49" i="32"/>
  <c r="B49" i="32"/>
  <c r="Q48" i="32"/>
  <c r="M45" i="34" s="1"/>
  <c r="P48" i="32"/>
  <c r="O48" i="32"/>
  <c r="N48" i="32"/>
  <c r="M48" i="32"/>
  <c r="L48" i="32"/>
  <c r="K48" i="32"/>
  <c r="J48" i="32"/>
  <c r="I48" i="32"/>
  <c r="H48" i="32"/>
  <c r="G48" i="32"/>
  <c r="F48" i="32"/>
  <c r="E48" i="32"/>
  <c r="D48" i="32"/>
  <c r="C48" i="32"/>
  <c r="B48" i="32"/>
  <c r="Q47" i="32"/>
  <c r="M44" i="34" s="1"/>
  <c r="P47" i="32"/>
  <c r="O47" i="32"/>
  <c r="N47" i="32"/>
  <c r="M47" i="32"/>
  <c r="L47" i="32"/>
  <c r="K47" i="32"/>
  <c r="J47" i="32"/>
  <c r="I47" i="32"/>
  <c r="H47" i="32"/>
  <c r="G47" i="32"/>
  <c r="F47" i="32"/>
  <c r="E47" i="32"/>
  <c r="D47" i="32"/>
  <c r="C47" i="32"/>
  <c r="B47" i="32"/>
  <c r="Q46" i="32"/>
  <c r="M43" i="34" s="1"/>
  <c r="R42" i="36" s="1"/>
  <c r="P46" i="32"/>
  <c r="O46" i="32"/>
  <c r="N46" i="32"/>
  <c r="M46" i="32"/>
  <c r="L46" i="32"/>
  <c r="K46" i="32"/>
  <c r="J46" i="32"/>
  <c r="I46" i="32"/>
  <c r="H46" i="32"/>
  <c r="G46" i="32"/>
  <c r="F46" i="32"/>
  <c r="E46" i="32"/>
  <c r="D46" i="32"/>
  <c r="C46" i="32"/>
  <c r="B46" i="32"/>
  <c r="Q45" i="32"/>
  <c r="M42" i="34" s="1"/>
  <c r="R41" i="36" s="1"/>
  <c r="P45" i="32"/>
  <c r="O45" i="32"/>
  <c r="N45" i="32"/>
  <c r="M45" i="32"/>
  <c r="L45" i="32"/>
  <c r="K45" i="32"/>
  <c r="J45" i="32"/>
  <c r="I45" i="32"/>
  <c r="H45" i="32"/>
  <c r="G45" i="32"/>
  <c r="F45" i="32"/>
  <c r="E45" i="32"/>
  <c r="D45" i="32"/>
  <c r="C45" i="32"/>
  <c r="B45" i="32"/>
  <c r="Q44" i="32"/>
  <c r="M41" i="34" s="1"/>
  <c r="P44" i="32"/>
  <c r="O44" i="32"/>
  <c r="N44" i="32"/>
  <c r="M44" i="32"/>
  <c r="L44" i="32"/>
  <c r="K44" i="32"/>
  <c r="J44" i="32"/>
  <c r="I44" i="32"/>
  <c r="H44" i="32"/>
  <c r="G44" i="32"/>
  <c r="F44" i="32"/>
  <c r="E44" i="32"/>
  <c r="D44" i="32"/>
  <c r="C44" i="32"/>
  <c r="B44" i="32"/>
  <c r="Q43" i="32"/>
  <c r="M40" i="34" s="1"/>
  <c r="R39" i="36" s="1"/>
  <c r="P43" i="32"/>
  <c r="O43" i="32"/>
  <c r="N43" i="32"/>
  <c r="M43" i="32"/>
  <c r="L43" i="32"/>
  <c r="K43" i="32"/>
  <c r="J43" i="32"/>
  <c r="I43" i="32"/>
  <c r="H43" i="32"/>
  <c r="G43" i="32"/>
  <c r="F43" i="32"/>
  <c r="E43" i="32"/>
  <c r="D43" i="32"/>
  <c r="C43" i="32"/>
  <c r="B43" i="32"/>
  <c r="Q42" i="32"/>
  <c r="M39" i="34" s="1"/>
  <c r="R38" i="36" s="1"/>
  <c r="P42" i="32"/>
  <c r="O42" i="32"/>
  <c r="N42" i="32"/>
  <c r="M42" i="32"/>
  <c r="L42" i="32"/>
  <c r="K42" i="32"/>
  <c r="J42" i="32"/>
  <c r="I42" i="32"/>
  <c r="H42" i="32"/>
  <c r="G42" i="32"/>
  <c r="F42" i="32"/>
  <c r="E42" i="32"/>
  <c r="D42" i="32"/>
  <c r="C42" i="32"/>
  <c r="B42" i="32"/>
  <c r="Q41" i="32"/>
  <c r="M38" i="34" s="1"/>
  <c r="P41" i="32"/>
  <c r="O41" i="32"/>
  <c r="N41" i="32"/>
  <c r="M41" i="32"/>
  <c r="L41" i="32"/>
  <c r="K41" i="32"/>
  <c r="J41" i="32"/>
  <c r="I41" i="32"/>
  <c r="H41" i="32"/>
  <c r="G41" i="32"/>
  <c r="F41" i="32"/>
  <c r="E41" i="32"/>
  <c r="D41" i="32"/>
  <c r="C41" i="32"/>
  <c r="B41" i="32"/>
  <c r="Q40" i="32"/>
  <c r="M37" i="34" s="1"/>
  <c r="R36" i="36" s="1"/>
  <c r="P40" i="32"/>
  <c r="O40" i="32"/>
  <c r="N40" i="32"/>
  <c r="M40" i="32"/>
  <c r="L40" i="32"/>
  <c r="K40" i="32"/>
  <c r="J40" i="32"/>
  <c r="I40" i="32"/>
  <c r="H40" i="32"/>
  <c r="G40" i="32"/>
  <c r="F40" i="32"/>
  <c r="E40" i="32"/>
  <c r="D40" i="32"/>
  <c r="C40" i="32"/>
  <c r="B40" i="32"/>
  <c r="Q39" i="32"/>
  <c r="M36" i="34" s="1"/>
  <c r="P39" i="32"/>
  <c r="O39" i="32"/>
  <c r="N39" i="32"/>
  <c r="M39" i="32"/>
  <c r="L39" i="32"/>
  <c r="K39" i="32"/>
  <c r="J39" i="32"/>
  <c r="I39" i="32"/>
  <c r="H39" i="32"/>
  <c r="G39" i="32"/>
  <c r="F39" i="32"/>
  <c r="E39" i="32"/>
  <c r="D39" i="32"/>
  <c r="C39" i="32"/>
  <c r="B39" i="32"/>
  <c r="Q38" i="32"/>
  <c r="M35" i="34" s="1"/>
  <c r="R34" i="36" s="1"/>
  <c r="P38" i="32"/>
  <c r="O38" i="32"/>
  <c r="N38" i="32"/>
  <c r="M38" i="32"/>
  <c r="L38" i="32"/>
  <c r="K38" i="32"/>
  <c r="J38" i="32"/>
  <c r="I38" i="32"/>
  <c r="H38" i="32"/>
  <c r="G38" i="32"/>
  <c r="F38" i="32"/>
  <c r="E38" i="32"/>
  <c r="D38" i="32"/>
  <c r="C38" i="32"/>
  <c r="B38" i="32"/>
  <c r="Q37" i="32"/>
  <c r="M34" i="34" s="1"/>
  <c r="R33" i="36" s="1"/>
  <c r="P37" i="32"/>
  <c r="O37" i="32"/>
  <c r="N37" i="32"/>
  <c r="M37" i="32"/>
  <c r="L37" i="32"/>
  <c r="K37" i="32"/>
  <c r="J37" i="32"/>
  <c r="I37" i="32"/>
  <c r="H37" i="32"/>
  <c r="G37" i="32"/>
  <c r="F37" i="32"/>
  <c r="E37" i="32"/>
  <c r="D37" i="32"/>
  <c r="C37" i="32"/>
  <c r="B37" i="32"/>
  <c r="Q36" i="32"/>
  <c r="M33" i="34" s="1"/>
  <c r="P36" i="32"/>
  <c r="O36" i="32"/>
  <c r="N36" i="32"/>
  <c r="M36" i="32"/>
  <c r="L36" i="32"/>
  <c r="K36" i="32"/>
  <c r="J36" i="32"/>
  <c r="I36" i="32"/>
  <c r="H36" i="32"/>
  <c r="G36" i="32"/>
  <c r="F36" i="32"/>
  <c r="E36" i="32"/>
  <c r="D36" i="32"/>
  <c r="C36" i="32"/>
  <c r="B36" i="32"/>
  <c r="Q35" i="32"/>
  <c r="M32" i="34" s="1"/>
  <c r="P35" i="32"/>
  <c r="O35" i="32"/>
  <c r="N35" i="32"/>
  <c r="M35" i="32"/>
  <c r="L35" i="32"/>
  <c r="K35" i="32"/>
  <c r="J35" i="32"/>
  <c r="I35" i="32"/>
  <c r="H35" i="32"/>
  <c r="G35" i="32"/>
  <c r="F35" i="32"/>
  <c r="E35" i="32"/>
  <c r="D35" i="32"/>
  <c r="C35" i="32"/>
  <c r="B35" i="32"/>
  <c r="Q34" i="32"/>
  <c r="M31" i="34" s="1"/>
  <c r="R30" i="36" s="1"/>
  <c r="P34" i="32"/>
  <c r="O34" i="32"/>
  <c r="N34" i="32"/>
  <c r="M34" i="32"/>
  <c r="L34" i="32"/>
  <c r="K34" i="32"/>
  <c r="J34" i="32"/>
  <c r="I34" i="32"/>
  <c r="H34" i="32"/>
  <c r="G34" i="32"/>
  <c r="F34" i="32"/>
  <c r="E34" i="32"/>
  <c r="D34" i="32"/>
  <c r="C34" i="32"/>
  <c r="B34" i="32"/>
  <c r="Q33" i="32"/>
  <c r="M30" i="34" s="1"/>
  <c r="P33" i="32"/>
  <c r="O33" i="32"/>
  <c r="N33" i="32"/>
  <c r="M33" i="32"/>
  <c r="L33" i="32"/>
  <c r="K33" i="32"/>
  <c r="J33" i="32"/>
  <c r="I33" i="32"/>
  <c r="H33" i="32"/>
  <c r="G33" i="32"/>
  <c r="F33" i="32"/>
  <c r="E33" i="32"/>
  <c r="D33" i="32"/>
  <c r="C33" i="32"/>
  <c r="B33" i="32"/>
  <c r="Q32" i="32"/>
  <c r="M29" i="34" s="1"/>
  <c r="R28" i="36" s="1"/>
  <c r="P32" i="32"/>
  <c r="O32" i="32"/>
  <c r="N32" i="32"/>
  <c r="M32" i="32"/>
  <c r="L32" i="32"/>
  <c r="K32" i="32"/>
  <c r="J32" i="32"/>
  <c r="I32" i="32"/>
  <c r="H32" i="32"/>
  <c r="G32" i="32"/>
  <c r="F32" i="32"/>
  <c r="E32" i="32"/>
  <c r="D32" i="32"/>
  <c r="C32" i="32"/>
  <c r="B32" i="32"/>
  <c r="Q31" i="32"/>
  <c r="M28" i="34" s="1"/>
  <c r="P31" i="32"/>
  <c r="O31" i="32"/>
  <c r="N31" i="32"/>
  <c r="M31" i="32"/>
  <c r="L31" i="32"/>
  <c r="K31" i="32"/>
  <c r="J31" i="32"/>
  <c r="I31" i="32"/>
  <c r="H31" i="32"/>
  <c r="G31" i="32"/>
  <c r="F31" i="32"/>
  <c r="E31" i="32"/>
  <c r="D31" i="32"/>
  <c r="C31" i="32"/>
  <c r="B31" i="32"/>
  <c r="Q30" i="32"/>
  <c r="M27" i="34" s="1"/>
  <c r="R26" i="36" s="1"/>
  <c r="P30" i="32"/>
  <c r="O30" i="32"/>
  <c r="N30" i="32"/>
  <c r="M30" i="32"/>
  <c r="L30" i="32"/>
  <c r="K30" i="32"/>
  <c r="J30" i="32"/>
  <c r="I30" i="32"/>
  <c r="H30" i="32"/>
  <c r="G30" i="32"/>
  <c r="F30" i="32"/>
  <c r="E30" i="32"/>
  <c r="D30" i="32"/>
  <c r="C30" i="32"/>
  <c r="B30" i="32"/>
  <c r="Q29" i="32"/>
  <c r="M26" i="34" s="1"/>
  <c r="R25" i="36" s="1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29" i="32"/>
  <c r="Q28" i="32"/>
  <c r="M25" i="34" s="1"/>
  <c r="R24" i="36" s="1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Q27" i="32"/>
  <c r="M24" i="34" s="1"/>
  <c r="P27" i="32"/>
  <c r="O27" i="32"/>
  <c r="N27" i="32"/>
  <c r="M27" i="32"/>
  <c r="L27" i="32"/>
  <c r="K27" i="32"/>
  <c r="J27" i="32"/>
  <c r="I27" i="32"/>
  <c r="H27" i="32"/>
  <c r="G27" i="32"/>
  <c r="F27" i="32"/>
  <c r="E27" i="32"/>
  <c r="D27" i="32"/>
  <c r="C27" i="32"/>
  <c r="B27" i="32"/>
  <c r="Q26" i="32"/>
  <c r="M23" i="34" s="1"/>
  <c r="P26" i="32"/>
  <c r="O26" i="32"/>
  <c r="N26" i="32"/>
  <c r="M26" i="32"/>
  <c r="L26" i="32"/>
  <c r="K26" i="32"/>
  <c r="J26" i="32"/>
  <c r="I26" i="32"/>
  <c r="H26" i="32"/>
  <c r="G26" i="32"/>
  <c r="F26" i="32"/>
  <c r="E26" i="32"/>
  <c r="D26" i="32"/>
  <c r="C26" i="32"/>
  <c r="B26" i="32"/>
  <c r="Q25" i="32"/>
  <c r="M22" i="34" s="1"/>
  <c r="R21" i="36" s="1"/>
  <c r="P25" i="32"/>
  <c r="O25" i="32"/>
  <c r="N25" i="32"/>
  <c r="M25" i="32"/>
  <c r="L25" i="32"/>
  <c r="K25" i="32"/>
  <c r="J25" i="32"/>
  <c r="I25" i="32"/>
  <c r="H25" i="32"/>
  <c r="G25" i="32"/>
  <c r="F25" i="32"/>
  <c r="E25" i="32"/>
  <c r="D25" i="32"/>
  <c r="C25" i="32"/>
  <c r="B25" i="32"/>
  <c r="Q24" i="32"/>
  <c r="M21" i="34" s="1"/>
  <c r="R20" i="36" s="1"/>
  <c r="P24" i="32"/>
  <c r="O24" i="32"/>
  <c r="N24" i="32"/>
  <c r="M24" i="32"/>
  <c r="L24" i="32"/>
  <c r="K24" i="32"/>
  <c r="J24" i="32"/>
  <c r="I24" i="32"/>
  <c r="H24" i="32"/>
  <c r="G24" i="32"/>
  <c r="F24" i="32"/>
  <c r="E24" i="32"/>
  <c r="D24" i="32"/>
  <c r="C24" i="32"/>
  <c r="B24" i="32"/>
  <c r="Q23" i="32"/>
  <c r="M20" i="34" s="1"/>
  <c r="R19" i="36" s="1"/>
  <c r="P23" i="32"/>
  <c r="O23" i="32"/>
  <c r="N23" i="32"/>
  <c r="M23" i="32"/>
  <c r="L23" i="32"/>
  <c r="K23" i="32"/>
  <c r="J23" i="32"/>
  <c r="I23" i="32"/>
  <c r="H23" i="32"/>
  <c r="G23" i="32"/>
  <c r="F23" i="32"/>
  <c r="E23" i="32"/>
  <c r="D23" i="32"/>
  <c r="C23" i="32"/>
  <c r="B23" i="32"/>
  <c r="Q22" i="32"/>
  <c r="M19" i="34" s="1"/>
  <c r="P22" i="32"/>
  <c r="O22" i="32"/>
  <c r="N22" i="32"/>
  <c r="M22" i="32"/>
  <c r="L22" i="32"/>
  <c r="K22" i="32"/>
  <c r="J22" i="32"/>
  <c r="I22" i="32"/>
  <c r="H22" i="32"/>
  <c r="G22" i="32"/>
  <c r="F22" i="32"/>
  <c r="E22" i="32"/>
  <c r="D22" i="32"/>
  <c r="C22" i="32"/>
  <c r="B22" i="32"/>
  <c r="Q21" i="32"/>
  <c r="M18" i="34" s="1"/>
  <c r="R17" i="36" s="1"/>
  <c r="P21" i="32"/>
  <c r="O21" i="32"/>
  <c r="N21" i="32"/>
  <c r="M21" i="32"/>
  <c r="L21" i="32"/>
  <c r="K21" i="32"/>
  <c r="J21" i="32"/>
  <c r="I21" i="32"/>
  <c r="H21" i="32"/>
  <c r="G21" i="32"/>
  <c r="F21" i="32"/>
  <c r="E21" i="32"/>
  <c r="D21" i="32"/>
  <c r="C21" i="32"/>
  <c r="B21" i="32"/>
  <c r="Q20" i="32"/>
  <c r="M17" i="34" s="1"/>
  <c r="R16" i="36" s="1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B20" i="32"/>
  <c r="Q19" i="32"/>
  <c r="M16" i="34" s="1"/>
  <c r="R15" i="36" s="1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B19" i="32"/>
  <c r="Q18" i="32"/>
  <c r="M15" i="34" s="1"/>
  <c r="R14" i="36" s="1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B18" i="32"/>
  <c r="Q17" i="32"/>
  <c r="M14" i="34" s="1"/>
  <c r="R13" i="36" s="1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B17" i="32"/>
  <c r="Q16" i="32"/>
  <c r="M13" i="34" s="1"/>
  <c r="R12" i="36" s="1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B16" i="32"/>
  <c r="Q15" i="32"/>
  <c r="M12" i="34" s="1"/>
  <c r="R11" i="36" s="1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B15" i="32"/>
  <c r="Q14" i="32"/>
  <c r="M11" i="34" s="1"/>
  <c r="R10" i="36" s="1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Q13" i="32"/>
  <c r="M10" i="34" s="1"/>
  <c r="R9" i="36" s="1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Q12" i="32"/>
  <c r="M9" i="34" s="1"/>
  <c r="R8" i="36" s="1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Q11" i="32"/>
  <c r="M8" i="34" s="1"/>
  <c r="R7" i="36" s="1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Q10" i="32"/>
  <c r="M7" i="34" s="1"/>
  <c r="R6" i="36" s="1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Q9" i="32"/>
  <c r="M6" i="34" s="1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Q8" i="32"/>
  <c r="M5" i="34" s="1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Q7" i="32"/>
  <c r="M4" i="34" s="1"/>
  <c r="R3" i="36" s="1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Q6" i="32"/>
  <c r="M3" i="34" s="1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Q208" i="31"/>
  <c r="O205" i="34" s="1"/>
  <c r="P208" i="31"/>
  <c r="O208" i="31"/>
  <c r="N208" i="31"/>
  <c r="M208" i="31"/>
  <c r="L208" i="31"/>
  <c r="K208" i="31"/>
  <c r="J208" i="31"/>
  <c r="I208" i="31"/>
  <c r="H208" i="31"/>
  <c r="G208" i="31"/>
  <c r="F208" i="31"/>
  <c r="E208" i="31"/>
  <c r="D208" i="31"/>
  <c r="C208" i="31"/>
  <c r="B208" i="31"/>
  <c r="Q207" i="31"/>
  <c r="O204" i="34" s="1"/>
  <c r="T203" i="36" s="1"/>
  <c r="P207" i="31"/>
  <c r="O207" i="31"/>
  <c r="N207" i="31"/>
  <c r="M207" i="31"/>
  <c r="L207" i="31"/>
  <c r="K207" i="31"/>
  <c r="J207" i="31"/>
  <c r="I207" i="31"/>
  <c r="H207" i="31"/>
  <c r="G207" i="31"/>
  <c r="F207" i="31"/>
  <c r="E207" i="31"/>
  <c r="D207" i="31"/>
  <c r="C207" i="31"/>
  <c r="B207" i="31"/>
  <c r="Q206" i="31"/>
  <c r="O203" i="34" s="1"/>
  <c r="P206" i="31"/>
  <c r="O206" i="31"/>
  <c r="N206" i="31"/>
  <c r="M206" i="31"/>
  <c r="L206" i="31"/>
  <c r="K206" i="31"/>
  <c r="J206" i="31"/>
  <c r="I206" i="31"/>
  <c r="H206" i="31"/>
  <c r="G206" i="31"/>
  <c r="F206" i="31"/>
  <c r="E206" i="31"/>
  <c r="D206" i="31"/>
  <c r="C206" i="31"/>
  <c r="B206" i="31"/>
  <c r="Q205" i="31"/>
  <c r="O202" i="34" s="1"/>
  <c r="P205" i="31"/>
  <c r="O205" i="31"/>
  <c r="N205" i="31"/>
  <c r="M205" i="31"/>
  <c r="L205" i="31"/>
  <c r="K205" i="31"/>
  <c r="J205" i="31"/>
  <c r="I205" i="31"/>
  <c r="H205" i="31"/>
  <c r="G205" i="31"/>
  <c r="F205" i="31"/>
  <c r="E205" i="31"/>
  <c r="D205" i="31"/>
  <c r="C205" i="31"/>
  <c r="B205" i="31"/>
  <c r="Q204" i="31"/>
  <c r="O201" i="34" s="1"/>
  <c r="P204" i="31"/>
  <c r="O204" i="31"/>
  <c r="N204" i="31"/>
  <c r="M204" i="31"/>
  <c r="L204" i="31"/>
  <c r="K204" i="31"/>
  <c r="J204" i="31"/>
  <c r="I204" i="31"/>
  <c r="H204" i="31"/>
  <c r="G204" i="31"/>
  <c r="F204" i="31"/>
  <c r="E204" i="31"/>
  <c r="D204" i="31"/>
  <c r="C204" i="31"/>
  <c r="B204" i="31"/>
  <c r="Q203" i="31"/>
  <c r="O200" i="34" s="1"/>
  <c r="P203" i="31"/>
  <c r="O203" i="31"/>
  <c r="N203" i="31"/>
  <c r="M203" i="31"/>
  <c r="L203" i="31"/>
  <c r="K203" i="31"/>
  <c r="J203" i="31"/>
  <c r="I203" i="31"/>
  <c r="H203" i="31"/>
  <c r="G203" i="31"/>
  <c r="F203" i="31"/>
  <c r="E203" i="31"/>
  <c r="D203" i="31"/>
  <c r="C203" i="31"/>
  <c r="B203" i="31"/>
  <c r="Q202" i="31"/>
  <c r="O199" i="34" s="1"/>
  <c r="P202" i="31"/>
  <c r="O202" i="31"/>
  <c r="N202" i="31"/>
  <c r="M202" i="31"/>
  <c r="L202" i="31"/>
  <c r="K202" i="31"/>
  <c r="J202" i="31"/>
  <c r="I202" i="31"/>
  <c r="H202" i="31"/>
  <c r="G202" i="31"/>
  <c r="F202" i="31"/>
  <c r="E202" i="31"/>
  <c r="D202" i="31"/>
  <c r="C202" i="31"/>
  <c r="B202" i="31"/>
  <c r="Q201" i="31"/>
  <c r="O198" i="34" s="1"/>
  <c r="T197" i="36" s="1"/>
  <c r="P201" i="31"/>
  <c r="O201" i="31"/>
  <c r="N201" i="31"/>
  <c r="M201" i="31"/>
  <c r="L201" i="31"/>
  <c r="K201" i="31"/>
  <c r="J201" i="31"/>
  <c r="I201" i="31"/>
  <c r="H201" i="31"/>
  <c r="G201" i="31"/>
  <c r="F201" i="31"/>
  <c r="E201" i="31"/>
  <c r="D201" i="31"/>
  <c r="C201" i="31"/>
  <c r="B201" i="31"/>
  <c r="Q200" i="31"/>
  <c r="O197" i="34" s="1"/>
  <c r="T196" i="36" s="1"/>
  <c r="P200" i="31"/>
  <c r="O200" i="31"/>
  <c r="N200" i="31"/>
  <c r="M200" i="31"/>
  <c r="L200" i="31"/>
  <c r="K200" i="31"/>
  <c r="J200" i="31"/>
  <c r="I200" i="31"/>
  <c r="H200" i="31"/>
  <c r="G200" i="31"/>
  <c r="F200" i="31"/>
  <c r="E200" i="31"/>
  <c r="D200" i="31"/>
  <c r="C200" i="31"/>
  <c r="B200" i="31"/>
  <c r="Q199" i="31"/>
  <c r="O196" i="34" s="1"/>
  <c r="T195" i="36" s="1"/>
  <c r="P199" i="31"/>
  <c r="O199" i="31"/>
  <c r="N199" i="31"/>
  <c r="M199" i="31"/>
  <c r="L199" i="31"/>
  <c r="K199" i="31"/>
  <c r="J199" i="31"/>
  <c r="I199" i="31"/>
  <c r="H199" i="31"/>
  <c r="G199" i="31"/>
  <c r="F199" i="31"/>
  <c r="E199" i="31"/>
  <c r="D199" i="31"/>
  <c r="C199" i="31"/>
  <c r="B199" i="31"/>
  <c r="Q198" i="31"/>
  <c r="O195" i="34" s="1"/>
  <c r="T194" i="36" s="1"/>
  <c r="P198" i="31"/>
  <c r="O198" i="31"/>
  <c r="N198" i="31"/>
  <c r="M198" i="31"/>
  <c r="L198" i="31"/>
  <c r="K198" i="31"/>
  <c r="J198" i="31"/>
  <c r="I198" i="31"/>
  <c r="H198" i="31"/>
  <c r="G198" i="31"/>
  <c r="F198" i="31"/>
  <c r="E198" i="31"/>
  <c r="D198" i="31"/>
  <c r="C198" i="31"/>
  <c r="B198" i="31"/>
  <c r="Q196" i="31"/>
  <c r="O193" i="34" s="1"/>
  <c r="T192" i="36" s="1"/>
  <c r="P196" i="31"/>
  <c r="O196" i="31"/>
  <c r="N196" i="31"/>
  <c r="M196" i="31"/>
  <c r="L196" i="31"/>
  <c r="K196" i="31"/>
  <c r="J196" i="31"/>
  <c r="I196" i="31"/>
  <c r="H196" i="31"/>
  <c r="G196" i="31"/>
  <c r="F196" i="31"/>
  <c r="E196" i="31"/>
  <c r="D196" i="31"/>
  <c r="C196" i="31"/>
  <c r="B196" i="31"/>
  <c r="Q195" i="31"/>
  <c r="O192" i="34" s="1"/>
  <c r="P195" i="31"/>
  <c r="O195" i="31"/>
  <c r="N195" i="31"/>
  <c r="M195" i="31"/>
  <c r="L195" i="31"/>
  <c r="K195" i="31"/>
  <c r="J195" i="31"/>
  <c r="I195" i="31"/>
  <c r="H195" i="31"/>
  <c r="G195" i="31"/>
  <c r="F195" i="31"/>
  <c r="E195" i="31"/>
  <c r="D195" i="31"/>
  <c r="C195" i="31"/>
  <c r="B195" i="31"/>
  <c r="Q194" i="31"/>
  <c r="O191" i="34" s="1"/>
  <c r="P194" i="31"/>
  <c r="O194" i="31"/>
  <c r="N194" i="31"/>
  <c r="M194" i="31"/>
  <c r="L194" i="31"/>
  <c r="K194" i="31"/>
  <c r="J194" i="31"/>
  <c r="I194" i="31"/>
  <c r="H194" i="31"/>
  <c r="G194" i="31"/>
  <c r="F194" i="31"/>
  <c r="E194" i="31"/>
  <c r="D194" i="31"/>
  <c r="C194" i="31"/>
  <c r="B194" i="31"/>
  <c r="Q193" i="31"/>
  <c r="O190" i="34" s="1"/>
  <c r="P193" i="31"/>
  <c r="O193" i="31"/>
  <c r="N193" i="31"/>
  <c r="M193" i="31"/>
  <c r="L193" i="31"/>
  <c r="K193" i="31"/>
  <c r="J193" i="31"/>
  <c r="I193" i="31"/>
  <c r="H193" i="31"/>
  <c r="G193" i="31"/>
  <c r="F193" i="31"/>
  <c r="E193" i="31"/>
  <c r="D193" i="31"/>
  <c r="C193" i="31"/>
  <c r="B193" i="31"/>
  <c r="Q192" i="31"/>
  <c r="O189" i="34" s="1"/>
  <c r="P192" i="31"/>
  <c r="O192" i="31"/>
  <c r="N192" i="31"/>
  <c r="M192" i="31"/>
  <c r="L192" i="31"/>
  <c r="K192" i="31"/>
  <c r="J192" i="31"/>
  <c r="I192" i="31"/>
  <c r="H192" i="31"/>
  <c r="G192" i="31"/>
  <c r="F192" i="31"/>
  <c r="E192" i="31"/>
  <c r="D192" i="31"/>
  <c r="C192" i="31"/>
  <c r="B192" i="31"/>
  <c r="Q191" i="31"/>
  <c r="O188" i="34" s="1"/>
  <c r="T187" i="36" s="1"/>
  <c r="P191" i="31"/>
  <c r="O191" i="31"/>
  <c r="N191" i="31"/>
  <c r="M191" i="31"/>
  <c r="L191" i="31"/>
  <c r="K191" i="31"/>
  <c r="J191" i="31"/>
  <c r="I191" i="31"/>
  <c r="H191" i="31"/>
  <c r="G191" i="31"/>
  <c r="F191" i="31"/>
  <c r="E191" i="31"/>
  <c r="D191" i="31"/>
  <c r="C191" i="31"/>
  <c r="B191" i="31"/>
  <c r="Q190" i="31"/>
  <c r="O187" i="34" s="1"/>
  <c r="P190" i="31"/>
  <c r="O190" i="31"/>
  <c r="N190" i="31"/>
  <c r="M190" i="31"/>
  <c r="L190" i="31"/>
  <c r="K190" i="31"/>
  <c r="J190" i="31"/>
  <c r="I190" i="31"/>
  <c r="H190" i="31"/>
  <c r="G190" i="31"/>
  <c r="F190" i="31"/>
  <c r="E190" i="31"/>
  <c r="D190" i="31"/>
  <c r="C190" i="31"/>
  <c r="B190" i="31"/>
  <c r="Q189" i="31"/>
  <c r="O186" i="34" s="1"/>
  <c r="P189" i="31"/>
  <c r="O189" i="31"/>
  <c r="N189" i="31"/>
  <c r="M189" i="31"/>
  <c r="L189" i="31"/>
  <c r="K189" i="31"/>
  <c r="J189" i="31"/>
  <c r="I189" i="31"/>
  <c r="H189" i="31"/>
  <c r="G189" i="31"/>
  <c r="F189" i="31"/>
  <c r="E189" i="31"/>
  <c r="D189" i="31"/>
  <c r="C189" i="31"/>
  <c r="B189" i="31"/>
  <c r="Q188" i="31"/>
  <c r="O185" i="34" s="1"/>
  <c r="T184" i="36" s="1"/>
  <c r="P188" i="31"/>
  <c r="O188" i="31"/>
  <c r="N188" i="31"/>
  <c r="M188" i="31"/>
  <c r="L188" i="31"/>
  <c r="K188" i="31"/>
  <c r="J188" i="31"/>
  <c r="I188" i="31"/>
  <c r="H188" i="31"/>
  <c r="G188" i="31"/>
  <c r="F188" i="31"/>
  <c r="E188" i="31"/>
  <c r="D188" i="31"/>
  <c r="C188" i="31"/>
  <c r="B188" i="31"/>
  <c r="Q187" i="31"/>
  <c r="O184" i="34" s="1"/>
  <c r="P187" i="31"/>
  <c r="O187" i="31"/>
  <c r="N187" i="31"/>
  <c r="M187" i="31"/>
  <c r="L187" i="31"/>
  <c r="K187" i="31"/>
  <c r="J187" i="31"/>
  <c r="I187" i="31"/>
  <c r="H187" i="31"/>
  <c r="G187" i="31"/>
  <c r="F187" i="31"/>
  <c r="E187" i="31"/>
  <c r="D187" i="31"/>
  <c r="C187" i="31"/>
  <c r="B187" i="31"/>
  <c r="Q186" i="31"/>
  <c r="O183" i="34" s="1"/>
  <c r="T182" i="36" s="1"/>
  <c r="P186" i="31"/>
  <c r="O186" i="31"/>
  <c r="N186" i="31"/>
  <c r="M186" i="31"/>
  <c r="L186" i="31"/>
  <c r="K186" i="31"/>
  <c r="J186" i="31"/>
  <c r="I186" i="31"/>
  <c r="H186" i="31"/>
  <c r="G186" i="31"/>
  <c r="F186" i="31"/>
  <c r="E186" i="31"/>
  <c r="D186" i="31"/>
  <c r="C186" i="31"/>
  <c r="B186" i="31"/>
  <c r="Q185" i="31"/>
  <c r="O182" i="34" s="1"/>
  <c r="T181" i="36" s="1"/>
  <c r="P185" i="31"/>
  <c r="O185" i="31"/>
  <c r="N185" i="31"/>
  <c r="M185" i="31"/>
  <c r="L185" i="31"/>
  <c r="K185" i="31"/>
  <c r="J185" i="31"/>
  <c r="I185" i="31"/>
  <c r="H185" i="31"/>
  <c r="G185" i="31"/>
  <c r="F185" i="31"/>
  <c r="E185" i="31"/>
  <c r="D185" i="31"/>
  <c r="C185" i="31"/>
  <c r="B185" i="31"/>
  <c r="Q184" i="31"/>
  <c r="O181" i="34" s="1"/>
  <c r="P184" i="31"/>
  <c r="O184" i="31"/>
  <c r="N184" i="31"/>
  <c r="M184" i="31"/>
  <c r="L184" i="31"/>
  <c r="K184" i="31"/>
  <c r="J184" i="31"/>
  <c r="I184" i="31"/>
  <c r="H184" i="31"/>
  <c r="G184" i="31"/>
  <c r="F184" i="31"/>
  <c r="E184" i="31"/>
  <c r="D184" i="31"/>
  <c r="C184" i="31"/>
  <c r="B184" i="31"/>
  <c r="Q183" i="31"/>
  <c r="O180" i="34" s="1"/>
  <c r="T179" i="36" s="1"/>
  <c r="P183" i="31"/>
  <c r="O183" i="31"/>
  <c r="N183" i="31"/>
  <c r="M183" i="31"/>
  <c r="L183" i="31"/>
  <c r="K183" i="31"/>
  <c r="J183" i="31"/>
  <c r="I183" i="31"/>
  <c r="H183" i="31"/>
  <c r="G183" i="31"/>
  <c r="F183" i="31"/>
  <c r="E183" i="31"/>
  <c r="D183" i="31"/>
  <c r="C183" i="31"/>
  <c r="B183" i="31"/>
  <c r="Q182" i="31"/>
  <c r="O179" i="34" s="1"/>
  <c r="T178" i="36" s="1"/>
  <c r="P182" i="31"/>
  <c r="O182" i="31"/>
  <c r="N182" i="31"/>
  <c r="M182" i="31"/>
  <c r="L182" i="31"/>
  <c r="K182" i="31"/>
  <c r="J182" i="31"/>
  <c r="I182" i="31"/>
  <c r="H182" i="31"/>
  <c r="G182" i="31"/>
  <c r="F182" i="31"/>
  <c r="E182" i="31"/>
  <c r="D182" i="31"/>
  <c r="C182" i="31"/>
  <c r="B182" i="31"/>
  <c r="Q181" i="31"/>
  <c r="O178" i="34" s="1"/>
  <c r="P181" i="31"/>
  <c r="O181" i="31"/>
  <c r="N181" i="31"/>
  <c r="M181" i="31"/>
  <c r="L181" i="31"/>
  <c r="K181" i="31"/>
  <c r="J181" i="31"/>
  <c r="I181" i="31"/>
  <c r="H181" i="31"/>
  <c r="G181" i="31"/>
  <c r="F181" i="31"/>
  <c r="E181" i="31"/>
  <c r="D181" i="31"/>
  <c r="C181" i="31"/>
  <c r="B181" i="31"/>
  <c r="Q180" i="31"/>
  <c r="O177" i="34" s="1"/>
  <c r="T176" i="36" s="1"/>
  <c r="P180" i="31"/>
  <c r="O180" i="31"/>
  <c r="N180" i="31"/>
  <c r="M180" i="31"/>
  <c r="L180" i="31"/>
  <c r="K180" i="31"/>
  <c r="J180" i="31"/>
  <c r="I180" i="31"/>
  <c r="H180" i="31"/>
  <c r="G180" i="31"/>
  <c r="F180" i="31"/>
  <c r="E180" i="31"/>
  <c r="D180" i="31"/>
  <c r="C180" i="31"/>
  <c r="B180" i="31"/>
  <c r="Q179" i="31"/>
  <c r="O176" i="34" s="1"/>
  <c r="T175" i="36" s="1"/>
  <c r="P179" i="31"/>
  <c r="O179" i="31"/>
  <c r="N179" i="31"/>
  <c r="M179" i="31"/>
  <c r="L179" i="31"/>
  <c r="K179" i="31"/>
  <c r="J179" i="31"/>
  <c r="I179" i="31"/>
  <c r="H179" i="31"/>
  <c r="G179" i="31"/>
  <c r="F179" i="31"/>
  <c r="E179" i="31"/>
  <c r="D179" i="31"/>
  <c r="C179" i="31"/>
  <c r="B179" i="31"/>
  <c r="Q178" i="31"/>
  <c r="O175" i="34" s="1"/>
  <c r="P178" i="31"/>
  <c r="O178" i="31"/>
  <c r="N178" i="31"/>
  <c r="M178" i="31"/>
  <c r="L178" i="31"/>
  <c r="K178" i="31"/>
  <c r="J178" i="31"/>
  <c r="I178" i="31"/>
  <c r="H178" i="31"/>
  <c r="G178" i="31"/>
  <c r="F178" i="31"/>
  <c r="E178" i="31"/>
  <c r="D178" i="31"/>
  <c r="C178" i="31"/>
  <c r="B178" i="31"/>
  <c r="Q177" i="31"/>
  <c r="O174" i="34" s="1"/>
  <c r="P177" i="31"/>
  <c r="O177" i="31"/>
  <c r="N177" i="31"/>
  <c r="M177" i="31"/>
  <c r="L177" i="31"/>
  <c r="K177" i="31"/>
  <c r="J177" i="31"/>
  <c r="I177" i="31"/>
  <c r="H177" i="31"/>
  <c r="G177" i="31"/>
  <c r="F177" i="31"/>
  <c r="E177" i="31"/>
  <c r="D177" i="31"/>
  <c r="C177" i="31"/>
  <c r="B177" i="31"/>
  <c r="Q176" i="31"/>
  <c r="O173" i="34" s="1"/>
  <c r="T172" i="36" s="1"/>
  <c r="P176" i="31"/>
  <c r="O176" i="31"/>
  <c r="N176" i="31"/>
  <c r="M176" i="31"/>
  <c r="L176" i="31"/>
  <c r="K176" i="31"/>
  <c r="J176" i="31"/>
  <c r="I176" i="31"/>
  <c r="H176" i="31"/>
  <c r="G176" i="31"/>
  <c r="F176" i="31"/>
  <c r="E176" i="31"/>
  <c r="D176" i="31"/>
  <c r="C176" i="31"/>
  <c r="B176" i="31"/>
  <c r="Q175" i="31"/>
  <c r="O172" i="34" s="1"/>
  <c r="T171" i="36" s="1"/>
  <c r="P175" i="31"/>
  <c r="O175" i="31"/>
  <c r="N175" i="31"/>
  <c r="M175" i="31"/>
  <c r="L175" i="31"/>
  <c r="K175" i="31"/>
  <c r="J175" i="31"/>
  <c r="I175" i="31"/>
  <c r="H175" i="31"/>
  <c r="G175" i="31"/>
  <c r="F175" i="31"/>
  <c r="E175" i="31"/>
  <c r="D175" i="31"/>
  <c r="C175" i="31"/>
  <c r="B175" i="31"/>
  <c r="Q174" i="31"/>
  <c r="O171" i="34" s="1"/>
  <c r="T170" i="36" s="1"/>
  <c r="P174" i="31"/>
  <c r="O174" i="31"/>
  <c r="N174" i="31"/>
  <c r="M174" i="31"/>
  <c r="L174" i="31"/>
  <c r="K174" i="31"/>
  <c r="J174" i="31"/>
  <c r="I174" i="31"/>
  <c r="H174" i="31"/>
  <c r="G174" i="31"/>
  <c r="F174" i="31"/>
  <c r="E174" i="31"/>
  <c r="D174" i="31"/>
  <c r="C174" i="31"/>
  <c r="B174" i="31"/>
  <c r="Q173" i="31"/>
  <c r="O170" i="34" s="1"/>
  <c r="T169" i="36" s="1"/>
  <c r="P173" i="31"/>
  <c r="O173" i="31"/>
  <c r="N173" i="31"/>
  <c r="M173" i="31"/>
  <c r="L173" i="31"/>
  <c r="K173" i="31"/>
  <c r="J173" i="31"/>
  <c r="I173" i="31"/>
  <c r="H173" i="31"/>
  <c r="G173" i="31"/>
  <c r="F173" i="31"/>
  <c r="E173" i="31"/>
  <c r="D173" i="31"/>
  <c r="C173" i="31"/>
  <c r="B173" i="31"/>
  <c r="Q172" i="31"/>
  <c r="O169" i="34" s="1"/>
  <c r="T168" i="36" s="1"/>
  <c r="P172" i="31"/>
  <c r="O172" i="31"/>
  <c r="N172" i="31"/>
  <c r="M172" i="31"/>
  <c r="L172" i="31"/>
  <c r="K172" i="31"/>
  <c r="J172" i="31"/>
  <c r="I172" i="31"/>
  <c r="H172" i="31"/>
  <c r="G172" i="31"/>
  <c r="F172" i="31"/>
  <c r="E172" i="31"/>
  <c r="D172" i="31"/>
  <c r="C172" i="31"/>
  <c r="B172" i="31"/>
  <c r="Q171" i="31"/>
  <c r="O168" i="34" s="1"/>
  <c r="P171" i="31"/>
  <c r="O171" i="31"/>
  <c r="N171" i="31"/>
  <c r="M171" i="31"/>
  <c r="L171" i="31"/>
  <c r="K171" i="31"/>
  <c r="J171" i="31"/>
  <c r="I171" i="31"/>
  <c r="H171" i="31"/>
  <c r="G171" i="31"/>
  <c r="F171" i="31"/>
  <c r="E171" i="31"/>
  <c r="D171" i="31"/>
  <c r="C171" i="31"/>
  <c r="B171" i="31"/>
  <c r="Q170" i="31"/>
  <c r="O167" i="34" s="1"/>
  <c r="T166" i="36" s="1"/>
  <c r="P170" i="31"/>
  <c r="O170" i="31"/>
  <c r="N170" i="31"/>
  <c r="M170" i="31"/>
  <c r="L170" i="31"/>
  <c r="K170" i="31"/>
  <c r="J170" i="31"/>
  <c r="I170" i="31"/>
  <c r="H170" i="31"/>
  <c r="G170" i="31"/>
  <c r="F170" i="31"/>
  <c r="E170" i="31"/>
  <c r="D170" i="31"/>
  <c r="C170" i="31"/>
  <c r="B170" i="31"/>
  <c r="Q169" i="31"/>
  <c r="O166" i="34" s="1"/>
  <c r="P169" i="31"/>
  <c r="O169" i="31"/>
  <c r="N169" i="31"/>
  <c r="M169" i="31"/>
  <c r="L169" i="31"/>
  <c r="K169" i="31"/>
  <c r="J169" i="31"/>
  <c r="I169" i="31"/>
  <c r="H169" i="31"/>
  <c r="G169" i="31"/>
  <c r="F169" i="31"/>
  <c r="E169" i="31"/>
  <c r="D169" i="31"/>
  <c r="C169" i="31"/>
  <c r="B169" i="31"/>
  <c r="Q168" i="31"/>
  <c r="O165" i="34" s="1"/>
  <c r="T164" i="36" s="1"/>
  <c r="P168" i="31"/>
  <c r="O168" i="31"/>
  <c r="N168" i="31"/>
  <c r="M168" i="31"/>
  <c r="L168" i="31"/>
  <c r="K168" i="31"/>
  <c r="J168" i="31"/>
  <c r="I168" i="31"/>
  <c r="H168" i="31"/>
  <c r="G168" i="31"/>
  <c r="F168" i="31"/>
  <c r="E168" i="31"/>
  <c r="D168" i="31"/>
  <c r="C168" i="31"/>
  <c r="B168" i="31"/>
  <c r="Q167" i="31"/>
  <c r="O164" i="34" s="1"/>
  <c r="T163" i="36" s="1"/>
  <c r="P167" i="31"/>
  <c r="O167" i="31"/>
  <c r="N167" i="31"/>
  <c r="M167" i="31"/>
  <c r="L167" i="31"/>
  <c r="K167" i="31"/>
  <c r="J167" i="31"/>
  <c r="I167" i="31"/>
  <c r="H167" i="31"/>
  <c r="G167" i="31"/>
  <c r="F167" i="31"/>
  <c r="E167" i="31"/>
  <c r="D167" i="31"/>
  <c r="C167" i="31"/>
  <c r="B167" i="31"/>
  <c r="Q166" i="31"/>
  <c r="O163" i="34" s="1"/>
  <c r="T162" i="36" s="1"/>
  <c r="P166" i="31"/>
  <c r="O166" i="31"/>
  <c r="N166" i="31"/>
  <c r="M166" i="31"/>
  <c r="L166" i="31"/>
  <c r="K166" i="31"/>
  <c r="J166" i="31"/>
  <c r="I166" i="31"/>
  <c r="H166" i="31"/>
  <c r="G166" i="31"/>
  <c r="F166" i="31"/>
  <c r="E166" i="31"/>
  <c r="D166" i="31"/>
  <c r="C166" i="31"/>
  <c r="B166" i="31"/>
  <c r="Q165" i="31"/>
  <c r="O162" i="34" s="1"/>
  <c r="P165" i="31"/>
  <c r="O165" i="31"/>
  <c r="N165" i="31"/>
  <c r="M165" i="31"/>
  <c r="L165" i="31"/>
  <c r="K165" i="31"/>
  <c r="J165" i="31"/>
  <c r="I165" i="31"/>
  <c r="H165" i="31"/>
  <c r="G165" i="31"/>
  <c r="F165" i="31"/>
  <c r="E165" i="31"/>
  <c r="D165" i="31"/>
  <c r="C165" i="31"/>
  <c r="B165" i="31"/>
  <c r="Q164" i="31"/>
  <c r="O161" i="34" s="1"/>
  <c r="T160" i="36" s="1"/>
  <c r="P164" i="31"/>
  <c r="O164" i="31"/>
  <c r="N164" i="31"/>
  <c r="M164" i="31"/>
  <c r="L164" i="31"/>
  <c r="K164" i="31"/>
  <c r="J164" i="31"/>
  <c r="I164" i="31"/>
  <c r="H164" i="31"/>
  <c r="G164" i="31"/>
  <c r="F164" i="31"/>
  <c r="E164" i="31"/>
  <c r="D164" i="31"/>
  <c r="C164" i="31"/>
  <c r="B164" i="31"/>
  <c r="Q163" i="31"/>
  <c r="O160" i="34" s="1"/>
  <c r="P163" i="31"/>
  <c r="O163" i="31"/>
  <c r="N163" i="31"/>
  <c r="M163" i="31"/>
  <c r="L163" i="31"/>
  <c r="K163" i="31"/>
  <c r="J163" i="31"/>
  <c r="I163" i="31"/>
  <c r="H163" i="31"/>
  <c r="G163" i="31"/>
  <c r="F163" i="31"/>
  <c r="E163" i="31"/>
  <c r="D163" i="31"/>
  <c r="C163" i="31"/>
  <c r="B163" i="31"/>
  <c r="Q162" i="31"/>
  <c r="O159" i="34" s="1"/>
  <c r="T158" i="36" s="1"/>
  <c r="P162" i="31"/>
  <c r="O162" i="31"/>
  <c r="N162" i="31"/>
  <c r="M162" i="31"/>
  <c r="L162" i="31"/>
  <c r="K162" i="31"/>
  <c r="J162" i="31"/>
  <c r="I162" i="31"/>
  <c r="H162" i="31"/>
  <c r="G162" i="31"/>
  <c r="F162" i="31"/>
  <c r="E162" i="31"/>
  <c r="D162" i="31"/>
  <c r="C162" i="31"/>
  <c r="B162" i="31"/>
  <c r="Q161" i="31"/>
  <c r="O158" i="34" s="1"/>
  <c r="T157" i="36" s="1"/>
  <c r="P161" i="31"/>
  <c r="O161" i="31"/>
  <c r="N161" i="31"/>
  <c r="M161" i="31"/>
  <c r="L161" i="31"/>
  <c r="K161" i="31"/>
  <c r="J161" i="31"/>
  <c r="I161" i="31"/>
  <c r="H161" i="31"/>
  <c r="G161" i="31"/>
  <c r="F161" i="31"/>
  <c r="E161" i="31"/>
  <c r="D161" i="31"/>
  <c r="C161" i="31"/>
  <c r="B161" i="31"/>
  <c r="Q160" i="31"/>
  <c r="O157" i="34" s="1"/>
  <c r="P160" i="31"/>
  <c r="O160" i="31"/>
  <c r="N160" i="31"/>
  <c r="M160" i="31"/>
  <c r="L160" i="31"/>
  <c r="K160" i="31"/>
  <c r="J160" i="31"/>
  <c r="I160" i="31"/>
  <c r="H160" i="31"/>
  <c r="G160" i="31"/>
  <c r="F160" i="31"/>
  <c r="E160" i="31"/>
  <c r="D160" i="31"/>
  <c r="C160" i="31"/>
  <c r="B160" i="31"/>
  <c r="Q159" i="31"/>
  <c r="O156" i="34" s="1"/>
  <c r="T155" i="36" s="1"/>
  <c r="P159" i="31"/>
  <c r="O159" i="31"/>
  <c r="N159" i="31"/>
  <c r="M159" i="31"/>
  <c r="L159" i="31"/>
  <c r="K159" i="31"/>
  <c r="J159" i="31"/>
  <c r="I159" i="31"/>
  <c r="H159" i="31"/>
  <c r="G159" i="31"/>
  <c r="F159" i="31"/>
  <c r="E159" i="31"/>
  <c r="D159" i="31"/>
  <c r="C159" i="31"/>
  <c r="B159" i="31"/>
  <c r="Q158" i="31"/>
  <c r="O155" i="34" s="1"/>
  <c r="P158" i="31"/>
  <c r="O158" i="31"/>
  <c r="N158" i="31"/>
  <c r="M158" i="31"/>
  <c r="L158" i="31"/>
  <c r="K158" i="31"/>
  <c r="J158" i="31"/>
  <c r="I158" i="31"/>
  <c r="H158" i="31"/>
  <c r="G158" i="31"/>
  <c r="F158" i="31"/>
  <c r="E158" i="31"/>
  <c r="D158" i="31"/>
  <c r="C158" i="31"/>
  <c r="B158" i="31"/>
  <c r="Q157" i="31"/>
  <c r="O154" i="34" s="1"/>
  <c r="P157" i="31"/>
  <c r="O157" i="31"/>
  <c r="N157" i="31"/>
  <c r="M157" i="31"/>
  <c r="L157" i="31"/>
  <c r="K157" i="31"/>
  <c r="J157" i="31"/>
  <c r="I157" i="31"/>
  <c r="H157" i="31"/>
  <c r="G157" i="31"/>
  <c r="F157" i="31"/>
  <c r="E157" i="31"/>
  <c r="D157" i="31"/>
  <c r="C157" i="31"/>
  <c r="B157" i="31"/>
  <c r="Q156" i="31"/>
  <c r="O153" i="34" s="1"/>
  <c r="P156" i="31"/>
  <c r="O156" i="31"/>
  <c r="N156" i="31"/>
  <c r="M156" i="31"/>
  <c r="L156" i="31"/>
  <c r="K156" i="31"/>
  <c r="J156" i="31"/>
  <c r="I156" i="31"/>
  <c r="H156" i="31"/>
  <c r="G156" i="31"/>
  <c r="F156" i="31"/>
  <c r="E156" i="31"/>
  <c r="D156" i="31"/>
  <c r="C156" i="31"/>
  <c r="B156" i="31"/>
  <c r="Q155" i="31"/>
  <c r="O152" i="34" s="1"/>
  <c r="T151" i="36" s="1"/>
  <c r="P155" i="31"/>
  <c r="O155" i="31"/>
  <c r="N155" i="31"/>
  <c r="M155" i="31"/>
  <c r="L155" i="31"/>
  <c r="K155" i="31"/>
  <c r="J155" i="31"/>
  <c r="I155" i="31"/>
  <c r="H155" i="31"/>
  <c r="G155" i="31"/>
  <c r="F155" i="31"/>
  <c r="E155" i="31"/>
  <c r="D155" i="31"/>
  <c r="C155" i="31"/>
  <c r="B155" i="31"/>
  <c r="Q154" i="31"/>
  <c r="O151" i="34" s="1"/>
  <c r="T150" i="36" s="1"/>
  <c r="P154" i="31"/>
  <c r="O154" i="31"/>
  <c r="N154" i="31"/>
  <c r="M154" i="31"/>
  <c r="L154" i="31"/>
  <c r="K154" i="31"/>
  <c r="J154" i="31"/>
  <c r="I154" i="31"/>
  <c r="H154" i="31"/>
  <c r="G154" i="31"/>
  <c r="F154" i="31"/>
  <c r="E154" i="31"/>
  <c r="D154" i="31"/>
  <c r="C154" i="31"/>
  <c r="B154" i="31"/>
  <c r="Q153" i="31"/>
  <c r="O150" i="34" s="1"/>
  <c r="T149" i="36" s="1"/>
  <c r="P153" i="31"/>
  <c r="O153" i="31"/>
  <c r="N153" i="31"/>
  <c r="M153" i="31"/>
  <c r="L153" i="31"/>
  <c r="K153" i="31"/>
  <c r="J153" i="31"/>
  <c r="I153" i="31"/>
  <c r="H153" i="31"/>
  <c r="G153" i="31"/>
  <c r="F153" i="31"/>
  <c r="E153" i="31"/>
  <c r="D153" i="31"/>
  <c r="C153" i="31"/>
  <c r="B153" i="31"/>
  <c r="Q152" i="31"/>
  <c r="O149" i="34" s="1"/>
  <c r="T148" i="36" s="1"/>
  <c r="P152" i="31"/>
  <c r="O152" i="31"/>
  <c r="N152" i="31"/>
  <c r="M152" i="31"/>
  <c r="L152" i="31"/>
  <c r="K152" i="31"/>
  <c r="J152" i="31"/>
  <c r="I152" i="31"/>
  <c r="H152" i="31"/>
  <c r="G152" i="31"/>
  <c r="F152" i="31"/>
  <c r="E152" i="31"/>
  <c r="D152" i="31"/>
  <c r="C152" i="31"/>
  <c r="B152" i="31"/>
  <c r="Q151" i="31"/>
  <c r="O148" i="34" s="1"/>
  <c r="T147" i="36" s="1"/>
  <c r="P151" i="31"/>
  <c r="O151" i="31"/>
  <c r="N151" i="31"/>
  <c r="M151" i="31"/>
  <c r="L151" i="31"/>
  <c r="K151" i="31"/>
  <c r="J151" i="31"/>
  <c r="I151" i="31"/>
  <c r="H151" i="31"/>
  <c r="G151" i="31"/>
  <c r="F151" i="31"/>
  <c r="E151" i="31"/>
  <c r="D151" i="31"/>
  <c r="C151" i="31"/>
  <c r="B151" i="31"/>
  <c r="Q150" i="31"/>
  <c r="O147" i="34" s="1"/>
  <c r="T146" i="36" s="1"/>
  <c r="P150" i="31"/>
  <c r="O150" i="31"/>
  <c r="N150" i="31"/>
  <c r="M150" i="31"/>
  <c r="L150" i="31"/>
  <c r="K150" i="31"/>
  <c r="J150" i="31"/>
  <c r="I150" i="31"/>
  <c r="H150" i="31"/>
  <c r="G150" i="31"/>
  <c r="F150" i="31"/>
  <c r="E150" i="31"/>
  <c r="D150" i="31"/>
  <c r="C150" i="31"/>
  <c r="B150" i="31"/>
  <c r="Q149" i="31"/>
  <c r="O146" i="34" s="1"/>
  <c r="T145" i="36" s="1"/>
  <c r="P149" i="31"/>
  <c r="O149" i="31"/>
  <c r="N149" i="31"/>
  <c r="M149" i="31"/>
  <c r="L149" i="31"/>
  <c r="K149" i="31"/>
  <c r="J149" i="31"/>
  <c r="I149" i="31"/>
  <c r="H149" i="31"/>
  <c r="G149" i="31"/>
  <c r="F149" i="31"/>
  <c r="E149" i="31"/>
  <c r="D149" i="31"/>
  <c r="C149" i="31"/>
  <c r="B149" i="31"/>
  <c r="Q148" i="31"/>
  <c r="O145" i="34" s="1"/>
  <c r="T144" i="36" s="1"/>
  <c r="P148" i="31"/>
  <c r="O148" i="31"/>
  <c r="N148" i="31"/>
  <c r="M148" i="31"/>
  <c r="L148" i="31"/>
  <c r="K148" i="31"/>
  <c r="J148" i="31"/>
  <c r="I148" i="31"/>
  <c r="H148" i="31"/>
  <c r="G148" i="31"/>
  <c r="F148" i="31"/>
  <c r="E148" i="31"/>
  <c r="D148" i="31"/>
  <c r="C148" i="31"/>
  <c r="B148" i="31"/>
  <c r="Q147" i="31"/>
  <c r="O144" i="34" s="1"/>
  <c r="P147" i="31"/>
  <c r="O147" i="31"/>
  <c r="N147" i="31"/>
  <c r="M147" i="31"/>
  <c r="L147" i="31"/>
  <c r="K147" i="31"/>
  <c r="J147" i="31"/>
  <c r="I147" i="31"/>
  <c r="H147" i="31"/>
  <c r="G147" i="31"/>
  <c r="F147" i="31"/>
  <c r="E147" i="31"/>
  <c r="D147" i="31"/>
  <c r="C147" i="31"/>
  <c r="B147" i="31"/>
  <c r="Q146" i="31"/>
  <c r="O143" i="34" s="1"/>
  <c r="T142" i="36" s="1"/>
  <c r="P146" i="31"/>
  <c r="O146" i="31"/>
  <c r="N146" i="31"/>
  <c r="M146" i="31"/>
  <c r="L146" i="31"/>
  <c r="K146" i="31"/>
  <c r="J146" i="31"/>
  <c r="I146" i="31"/>
  <c r="H146" i="31"/>
  <c r="G146" i="31"/>
  <c r="F146" i="31"/>
  <c r="E146" i="31"/>
  <c r="D146" i="31"/>
  <c r="C146" i="31"/>
  <c r="B146" i="31"/>
  <c r="Q145" i="31"/>
  <c r="O142" i="34" s="1"/>
  <c r="P145" i="31"/>
  <c r="O145" i="31"/>
  <c r="N145" i="31"/>
  <c r="M145" i="31"/>
  <c r="L145" i="31"/>
  <c r="K145" i="31"/>
  <c r="J145" i="31"/>
  <c r="I145" i="31"/>
  <c r="H145" i="31"/>
  <c r="G145" i="31"/>
  <c r="F145" i="31"/>
  <c r="E145" i="31"/>
  <c r="D145" i="31"/>
  <c r="C145" i="31"/>
  <c r="B145" i="31"/>
  <c r="Q144" i="31"/>
  <c r="O141" i="34" s="1"/>
  <c r="T140" i="36" s="1"/>
  <c r="P144" i="31"/>
  <c r="O144" i="31"/>
  <c r="N144" i="31"/>
  <c r="M144" i="31"/>
  <c r="L144" i="31"/>
  <c r="K144" i="31"/>
  <c r="J144" i="31"/>
  <c r="I144" i="31"/>
  <c r="H144" i="31"/>
  <c r="G144" i="31"/>
  <c r="F144" i="31"/>
  <c r="E144" i="31"/>
  <c r="D144" i="31"/>
  <c r="C144" i="31"/>
  <c r="B144" i="31"/>
  <c r="Q143" i="31"/>
  <c r="O140" i="34" s="1"/>
  <c r="P143" i="31"/>
  <c r="O143" i="31"/>
  <c r="N143" i="31"/>
  <c r="M143" i="31"/>
  <c r="L143" i="31"/>
  <c r="K143" i="31"/>
  <c r="J143" i="31"/>
  <c r="I143" i="31"/>
  <c r="H143" i="31"/>
  <c r="G143" i="31"/>
  <c r="F143" i="31"/>
  <c r="E143" i="31"/>
  <c r="D143" i="31"/>
  <c r="C143" i="31"/>
  <c r="B143" i="31"/>
  <c r="Q142" i="31"/>
  <c r="O139" i="34" s="1"/>
  <c r="T138" i="36" s="1"/>
  <c r="P142" i="31"/>
  <c r="O142" i="31"/>
  <c r="N142" i="31"/>
  <c r="M142" i="31"/>
  <c r="L142" i="31"/>
  <c r="K142" i="31"/>
  <c r="J142" i="31"/>
  <c r="I142" i="31"/>
  <c r="H142" i="31"/>
  <c r="G142" i="31"/>
  <c r="F142" i="31"/>
  <c r="E142" i="31"/>
  <c r="D142" i="31"/>
  <c r="C142" i="31"/>
  <c r="B142" i="31"/>
  <c r="Q141" i="31"/>
  <c r="O138" i="34" s="1"/>
  <c r="T137" i="36" s="1"/>
  <c r="P141" i="31"/>
  <c r="O141" i="31"/>
  <c r="N141" i="31"/>
  <c r="M141" i="31"/>
  <c r="L141" i="31"/>
  <c r="K141" i="31"/>
  <c r="J141" i="31"/>
  <c r="I141" i="31"/>
  <c r="H141" i="31"/>
  <c r="G141" i="31"/>
  <c r="F141" i="31"/>
  <c r="E141" i="31"/>
  <c r="D141" i="31"/>
  <c r="C141" i="31"/>
  <c r="B141" i="31"/>
  <c r="Q140" i="31"/>
  <c r="O137" i="34" s="1"/>
  <c r="T136" i="36" s="1"/>
  <c r="P140" i="31"/>
  <c r="O140" i="31"/>
  <c r="N140" i="31"/>
  <c r="M140" i="31"/>
  <c r="L140" i="31"/>
  <c r="K140" i="31"/>
  <c r="J140" i="31"/>
  <c r="I140" i="31"/>
  <c r="H140" i="31"/>
  <c r="G140" i="31"/>
  <c r="F140" i="31"/>
  <c r="E140" i="31"/>
  <c r="D140" i="31"/>
  <c r="C140" i="31"/>
  <c r="B140" i="31"/>
  <c r="Q139" i="31"/>
  <c r="O136" i="34" s="1"/>
  <c r="P139" i="31"/>
  <c r="O139" i="31"/>
  <c r="N139" i="31"/>
  <c r="M139" i="31"/>
  <c r="L139" i="31"/>
  <c r="K139" i="31"/>
  <c r="J139" i="31"/>
  <c r="I139" i="31"/>
  <c r="H139" i="31"/>
  <c r="G139" i="31"/>
  <c r="F139" i="31"/>
  <c r="E139" i="31"/>
  <c r="D139" i="31"/>
  <c r="C139" i="31"/>
  <c r="B139" i="31"/>
  <c r="Q138" i="31"/>
  <c r="O135" i="34" s="1"/>
  <c r="T134" i="36" s="1"/>
  <c r="P138" i="31"/>
  <c r="O138" i="31"/>
  <c r="N138" i="31"/>
  <c r="M138" i="31"/>
  <c r="L138" i="31"/>
  <c r="K138" i="31"/>
  <c r="J138" i="31"/>
  <c r="I138" i="31"/>
  <c r="H138" i="31"/>
  <c r="G138" i="31"/>
  <c r="F138" i="31"/>
  <c r="E138" i="31"/>
  <c r="D138" i="31"/>
  <c r="C138" i="31"/>
  <c r="B138" i="31"/>
  <c r="Q137" i="31"/>
  <c r="O134" i="34" s="1"/>
  <c r="T133" i="36" s="1"/>
  <c r="P137" i="31"/>
  <c r="O137" i="31"/>
  <c r="N137" i="31"/>
  <c r="M137" i="31"/>
  <c r="L137" i="31"/>
  <c r="K137" i="31"/>
  <c r="J137" i="31"/>
  <c r="I137" i="31"/>
  <c r="H137" i="31"/>
  <c r="G137" i="31"/>
  <c r="F137" i="31"/>
  <c r="E137" i="31"/>
  <c r="D137" i="31"/>
  <c r="C137" i="31"/>
  <c r="B137" i="31"/>
  <c r="Q136" i="31"/>
  <c r="O133" i="34" s="1"/>
  <c r="P136" i="31"/>
  <c r="O136" i="31"/>
  <c r="N136" i="31"/>
  <c r="M136" i="31"/>
  <c r="L136" i="31"/>
  <c r="K136" i="31"/>
  <c r="J136" i="31"/>
  <c r="I136" i="31"/>
  <c r="H136" i="31"/>
  <c r="G136" i="31"/>
  <c r="F136" i="31"/>
  <c r="E136" i="31"/>
  <c r="D136" i="31"/>
  <c r="C136" i="31"/>
  <c r="B136" i="31"/>
  <c r="Q135" i="31"/>
  <c r="O132" i="34" s="1"/>
  <c r="T131" i="36" s="1"/>
  <c r="P135" i="31"/>
  <c r="O135" i="31"/>
  <c r="N135" i="31"/>
  <c r="M135" i="31"/>
  <c r="L135" i="31"/>
  <c r="K135" i="31"/>
  <c r="J135" i="31"/>
  <c r="I135" i="31"/>
  <c r="H135" i="31"/>
  <c r="G135" i="31"/>
  <c r="F135" i="31"/>
  <c r="E135" i="31"/>
  <c r="D135" i="31"/>
  <c r="C135" i="31"/>
  <c r="B135" i="31"/>
  <c r="Q134" i="31"/>
  <c r="O131" i="34" s="1"/>
  <c r="P134" i="31"/>
  <c r="O134" i="31"/>
  <c r="N134" i="31"/>
  <c r="M134" i="31"/>
  <c r="L134" i="31"/>
  <c r="K134" i="31"/>
  <c r="J134" i="31"/>
  <c r="I134" i="31"/>
  <c r="H134" i="31"/>
  <c r="G134" i="31"/>
  <c r="F134" i="31"/>
  <c r="E134" i="31"/>
  <c r="D134" i="31"/>
  <c r="C134" i="31"/>
  <c r="B134" i="31"/>
  <c r="Q133" i="31"/>
  <c r="O130" i="34" s="1"/>
  <c r="T129" i="36" s="1"/>
  <c r="P133" i="31"/>
  <c r="O133" i="31"/>
  <c r="N133" i="31"/>
  <c r="M133" i="31"/>
  <c r="L133" i="31"/>
  <c r="K133" i="31"/>
  <c r="J133" i="31"/>
  <c r="I133" i="31"/>
  <c r="H133" i="31"/>
  <c r="G133" i="31"/>
  <c r="F133" i="31"/>
  <c r="E133" i="31"/>
  <c r="D133" i="31"/>
  <c r="C133" i="31"/>
  <c r="B133" i="31"/>
  <c r="Q132" i="31"/>
  <c r="O129" i="34" s="1"/>
  <c r="P132" i="31"/>
  <c r="O132" i="31"/>
  <c r="N132" i="31"/>
  <c r="M132" i="31"/>
  <c r="L132" i="31"/>
  <c r="K132" i="31"/>
  <c r="J132" i="31"/>
  <c r="I132" i="31"/>
  <c r="H132" i="31"/>
  <c r="G132" i="31"/>
  <c r="F132" i="31"/>
  <c r="E132" i="31"/>
  <c r="D132" i="31"/>
  <c r="C132" i="31"/>
  <c r="B132" i="31"/>
  <c r="Q131" i="31"/>
  <c r="O128" i="34" s="1"/>
  <c r="T127" i="36" s="1"/>
  <c r="P131" i="31"/>
  <c r="O131" i="31"/>
  <c r="N131" i="31"/>
  <c r="M131" i="31"/>
  <c r="L131" i="31"/>
  <c r="K131" i="31"/>
  <c r="J131" i="31"/>
  <c r="I131" i="31"/>
  <c r="H131" i="31"/>
  <c r="G131" i="31"/>
  <c r="F131" i="31"/>
  <c r="E131" i="31"/>
  <c r="D131" i="31"/>
  <c r="C131" i="31"/>
  <c r="B131" i="31"/>
  <c r="Q130" i="31"/>
  <c r="O127" i="34" s="1"/>
  <c r="P130" i="31"/>
  <c r="O130" i="31"/>
  <c r="N130" i="31"/>
  <c r="M130" i="31"/>
  <c r="L130" i="31"/>
  <c r="K130" i="31"/>
  <c r="J130" i="31"/>
  <c r="I130" i="31"/>
  <c r="H130" i="31"/>
  <c r="G130" i="31"/>
  <c r="F130" i="31"/>
  <c r="E130" i="31"/>
  <c r="D130" i="31"/>
  <c r="C130" i="31"/>
  <c r="B130" i="31"/>
  <c r="Q129" i="31"/>
  <c r="O126" i="34" s="1"/>
  <c r="T125" i="36" s="1"/>
  <c r="P129" i="31"/>
  <c r="O129" i="31"/>
  <c r="N129" i="31"/>
  <c r="M129" i="31"/>
  <c r="L129" i="31"/>
  <c r="K129" i="31"/>
  <c r="J129" i="31"/>
  <c r="I129" i="31"/>
  <c r="H129" i="31"/>
  <c r="G129" i="31"/>
  <c r="F129" i="31"/>
  <c r="E129" i="31"/>
  <c r="D129" i="31"/>
  <c r="C129" i="31"/>
  <c r="B129" i="31"/>
  <c r="Q128" i="31"/>
  <c r="O125" i="34" s="1"/>
  <c r="T124" i="36" s="1"/>
  <c r="P128" i="31"/>
  <c r="O128" i="31"/>
  <c r="N128" i="31"/>
  <c r="M128" i="31"/>
  <c r="L128" i="31"/>
  <c r="K128" i="31"/>
  <c r="J128" i="31"/>
  <c r="I128" i="31"/>
  <c r="H128" i="31"/>
  <c r="G128" i="31"/>
  <c r="F128" i="31"/>
  <c r="E128" i="31"/>
  <c r="D128" i="31"/>
  <c r="C128" i="31"/>
  <c r="B128" i="31"/>
  <c r="Q127" i="31"/>
  <c r="O124" i="34" s="1"/>
  <c r="T123" i="36" s="1"/>
  <c r="P127" i="31"/>
  <c r="O127" i="31"/>
  <c r="N127" i="31"/>
  <c r="M127" i="31"/>
  <c r="L127" i="31"/>
  <c r="K127" i="31"/>
  <c r="J127" i="31"/>
  <c r="I127" i="31"/>
  <c r="H127" i="31"/>
  <c r="G127" i="31"/>
  <c r="F127" i="31"/>
  <c r="E127" i="31"/>
  <c r="D127" i="31"/>
  <c r="C127" i="31"/>
  <c r="B127" i="31"/>
  <c r="Q126" i="31"/>
  <c r="O123" i="34" s="1"/>
  <c r="T122" i="36" s="1"/>
  <c r="P126" i="31"/>
  <c r="O126" i="31"/>
  <c r="N126" i="31"/>
  <c r="M126" i="31"/>
  <c r="L126" i="31"/>
  <c r="K126" i="31"/>
  <c r="J126" i="31"/>
  <c r="I126" i="31"/>
  <c r="H126" i="31"/>
  <c r="G126" i="31"/>
  <c r="F126" i="31"/>
  <c r="E126" i="31"/>
  <c r="D126" i="31"/>
  <c r="C126" i="31"/>
  <c r="B126" i="31"/>
  <c r="Q125" i="31"/>
  <c r="O122" i="34" s="1"/>
  <c r="T121" i="36" s="1"/>
  <c r="P125" i="31"/>
  <c r="O125" i="31"/>
  <c r="N125" i="31"/>
  <c r="M125" i="31"/>
  <c r="L125" i="31"/>
  <c r="K125" i="31"/>
  <c r="J125" i="31"/>
  <c r="I125" i="31"/>
  <c r="H125" i="31"/>
  <c r="G125" i="31"/>
  <c r="F125" i="31"/>
  <c r="E125" i="31"/>
  <c r="D125" i="31"/>
  <c r="C125" i="31"/>
  <c r="B125" i="31"/>
  <c r="Q124" i="31"/>
  <c r="O121" i="34" s="1"/>
  <c r="T120" i="36" s="1"/>
  <c r="P124" i="31"/>
  <c r="O124" i="31"/>
  <c r="N124" i="31"/>
  <c r="M124" i="31"/>
  <c r="L124" i="31"/>
  <c r="K124" i="31"/>
  <c r="J124" i="31"/>
  <c r="I124" i="31"/>
  <c r="H124" i="31"/>
  <c r="G124" i="31"/>
  <c r="F124" i="31"/>
  <c r="E124" i="31"/>
  <c r="D124" i="31"/>
  <c r="C124" i="31"/>
  <c r="B124" i="31"/>
  <c r="Q123" i="31"/>
  <c r="O120" i="34" s="1"/>
  <c r="P123" i="31"/>
  <c r="O123" i="31"/>
  <c r="N123" i="31"/>
  <c r="M123" i="31"/>
  <c r="L123" i="31"/>
  <c r="K123" i="31"/>
  <c r="J123" i="31"/>
  <c r="I123" i="31"/>
  <c r="H123" i="31"/>
  <c r="G123" i="31"/>
  <c r="F123" i="31"/>
  <c r="E123" i="31"/>
  <c r="D123" i="31"/>
  <c r="C123" i="31"/>
  <c r="B123" i="31"/>
  <c r="Q122" i="31"/>
  <c r="O119" i="34" s="1"/>
  <c r="T118" i="36" s="1"/>
  <c r="P122" i="31"/>
  <c r="O122" i="31"/>
  <c r="N122" i="31"/>
  <c r="M122" i="31"/>
  <c r="L122" i="31"/>
  <c r="K122" i="31"/>
  <c r="J122" i="31"/>
  <c r="I122" i="31"/>
  <c r="H122" i="31"/>
  <c r="G122" i="31"/>
  <c r="F122" i="31"/>
  <c r="E122" i="31"/>
  <c r="D122" i="31"/>
  <c r="C122" i="31"/>
  <c r="B122" i="31"/>
  <c r="Q121" i="31"/>
  <c r="O118" i="34" s="1"/>
  <c r="T117" i="36" s="1"/>
  <c r="P121" i="31"/>
  <c r="O121" i="31"/>
  <c r="N121" i="31"/>
  <c r="M121" i="31"/>
  <c r="L121" i="31"/>
  <c r="K121" i="31"/>
  <c r="J121" i="31"/>
  <c r="I121" i="31"/>
  <c r="H121" i="31"/>
  <c r="G121" i="31"/>
  <c r="F121" i="31"/>
  <c r="E121" i="31"/>
  <c r="D121" i="31"/>
  <c r="C121" i="31"/>
  <c r="B121" i="31"/>
  <c r="Q120" i="31"/>
  <c r="O117" i="34" s="1"/>
  <c r="P120" i="31"/>
  <c r="O120" i="31"/>
  <c r="N120" i="31"/>
  <c r="M120" i="31"/>
  <c r="L120" i="31"/>
  <c r="K120" i="31"/>
  <c r="J120" i="31"/>
  <c r="I120" i="31"/>
  <c r="H120" i="31"/>
  <c r="G120" i="31"/>
  <c r="F120" i="31"/>
  <c r="E120" i="31"/>
  <c r="D120" i="31"/>
  <c r="C120" i="31"/>
  <c r="B120" i="31"/>
  <c r="Q119" i="31"/>
  <c r="O116" i="34" s="1"/>
  <c r="P119" i="31"/>
  <c r="O119" i="31"/>
  <c r="N119" i="31"/>
  <c r="M119" i="31"/>
  <c r="L119" i="31"/>
  <c r="K119" i="31"/>
  <c r="J119" i="31"/>
  <c r="I119" i="31"/>
  <c r="H119" i="31"/>
  <c r="G119" i="31"/>
  <c r="F119" i="31"/>
  <c r="E119" i="31"/>
  <c r="D119" i="31"/>
  <c r="C119" i="31"/>
  <c r="B119" i="31"/>
  <c r="Q118" i="31"/>
  <c r="O115" i="34" s="1"/>
  <c r="T114" i="36" s="1"/>
  <c r="P118" i="31"/>
  <c r="O118" i="31"/>
  <c r="N118" i="31"/>
  <c r="M118" i="31"/>
  <c r="L118" i="31"/>
  <c r="K118" i="31"/>
  <c r="J118" i="31"/>
  <c r="I118" i="31"/>
  <c r="H118" i="31"/>
  <c r="G118" i="31"/>
  <c r="F118" i="31"/>
  <c r="E118" i="31"/>
  <c r="D118" i="31"/>
  <c r="C118" i="31"/>
  <c r="B118" i="31"/>
  <c r="Q117" i="31"/>
  <c r="O114" i="34" s="1"/>
  <c r="P117" i="31"/>
  <c r="O117" i="31"/>
  <c r="N117" i="31"/>
  <c r="M117" i="31"/>
  <c r="L117" i="31"/>
  <c r="K117" i="31"/>
  <c r="J117" i="31"/>
  <c r="I117" i="31"/>
  <c r="H117" i="31"/>
  <c r="G117" i="31"/>
  <c r="F117" i="31"/>
  <c r="E117" i="31"/>
  <c r="D117" i="31"/>
  <c r="C117" i="31"/>
  <c r="B117" i="31"/>
  <c r="Q116" i="31"/>
  <c r="O113" i="34" s="1"/>
  <c r="T112" i="36" s="1"/>
  <c r="P116" i="31"/>
  <c r="O116" i="31"/>
  <c r="N116" i="31"/>
  <c r="M116" i="31"/>
  <c r="L116" i="31"/>
  <c r="K116" i="31"/>
  <c r="J116" i="31"/>
  <c r="I116" i="31"/>
  <c r="H116" i="31"/>
  <c r="G116" i="31"/>
  <c r="F116" i="31"/>
  <c r="E116" i="31"/>
  <c r="D116" i="31"/>
  <c r="C116" i="31"/>
  <c r="B116" i="31"/>
  <c r="Q115" i="31"/>
  <c r="O112" i="34" s="1"/>
  <c r="T111" i="36" s="1"/>
  <c r="P115" i="31"/>
  <c r="O115" i="31"/>
  <c r="N115" i="31"/>
  <c r="M115" i="31"/>
  <c r="L115" i="31"/>
  <c r="K115" i="31"/>
  <c r="J115" i="31"/>
  <c r="I115" i="31"/>
  <c r="H115" i="31"/>
  <c r="G115" i="31"/>
  <c r="F115" i="31"/>
  <c r="E115" i="31"/>
  <c r="D115" i="31"/>
  <c r="C115" i="31"/>
  <c r="B115" i="31"/>
  <c r="Q114" i="31"/>
  <c r="O111" i="34" s="1"/>
  <c r="P114" i="31"/>
  <c r="O114" i="31"/>
  <c r="N114" i="31"/>
  <c r="M114" i="31"/>
  <c r="L114" i="31"/>
  <c r="K114" i="31"/>
  <c r="J114" i="31"/>
  <c r="I114" i="31"/>
  <c r="H114" i="31"/>
  <c r="G114" i="31"/>
  <c r="F114" i="31"/>
  <c r="E114" i="31"/>
  <c r="D114" i="31"/>
  <c r="C114" i="31"/>
  <c r="B114" i="31"/>
  <c r="Q113" i="31"/>
  <c r="O110" i="34" s="1"/>
  <c r="P113" i="31"/>
  <c r="O113" i="31"/>
  <c r="N113" i="31"/>
  <c r="M113" i="31"/>
  <c r="L113" i="31"/>
  <c r="K113" i="31"/>
  <c r="J113" i="31"/>
  <c r="I113" i="31"/>
  <c r="H113" i="31"/>
  <c r="G113" i="31"/>
  <c r="F113" i="31"/>
  <c r="E113" i="31"/>
  <c r="D113" i="31"/>
  <c r="C113" i="31"/>
  <c r="B113" i="31"/>
  <c r="Q112" i="31"/>
  <c r="O109" i="34" s="1"/>
  <c r="T108" i="36" s="1"/>
  <c r="P112" i="31"/>
  <c r="O112" i="31"/>
  <c r="N112" i="31"/>
  <c r="M112" i="31"/>
  <c r="L112" i="31"/>
  <c r="K112" i="31"/>
  <c r="J112" i="31"/>
  <c r="I112" i="31"/>
  <c r="H112" i="31"/>
  <c r="G112" i="31"/>
  <c r="F112" i="31"/>
  <c r="E112" i="31"/>
  <c r="D112" i="31"/>
  <c r="C112" i="31"/>
  <c r="B112" i="31"/>
  <c r="Q111" i="31"/>
  <c r="O108" i="34" s="1"/>
  <c r="T107" i="36" s="1"/>
  <c r="P111" i="31"/>
  <c r="O111" i="31"/>
  <c r="N111" i="31"/>
  <c r="M111" i="31"/>
  <c r="L111" i="31"/>
  <c r="K111" i="31"/>
  <c r="J111" i="31"/>
  <c r="I111" i="31"/>
  <c r="H111" i="31"/>
  <c r="G111" i="31"/>
  <c r="F111" i="31"/>
  <c r="E111" i="31"/>
  <c r="D111" i="31"/>
  <c r="C111" i="31"/>
  <c r="B111" i="31"/>
  <c r="Q110" i="31"/>
  <c r="O107" i="34" s="1"/>
  <c r="P110" i="31"/>
  <c r="O110" i="31"/>
  <c r="N110" i="31"/>
  <c r="M110" i="31"/>
  <c r="L110" i="31"/>
  <c r="K110" i="31"/>
  <c r="J110" i="31"/>
  <c r="I110" i="31"/>
  <c r="H110" i="31"/>
  <c r="G110" i="31"/>
  <c r="F110" i="31"/>
  <c r="E110" i="31"/>
  <c r="D110" i="31"/>
  <c r="C110" i="31"/>
  <c r="B110" i="31"/>
  <c r="Q109" i="31"/>
  <c r="O106" i="34" s="1"/>
  <c r="P109" i="31"/>
  <c r="O109" i="31"/>
  <c r="N109" i="31"/>
  <c r="M109" i="31"/>
  <c r="L109" i="31"/>
  <c r="K109" i="31"/>
  <c r="J109" i="31"/>
  <c r="I109" i="31"/>
  <c r="H109" i="31"/>
  <c r="G109" i="31"/>
  <c r="F109" i="31"/>
  <c r="E109" i="31"/>
  <c r="D109" i="31"/>
  <c r="C109" i="31"/>
  <c r="B109" i="31"/>
  <c r="Q108" i="31"/>
  <c r="O105" i="34" s="1"/>
  <c r="T104" i="36" s="1"/>
  <c r="P108" i="31"/>
  <c r="O108" i="31"/>
  <c r="N108" i="31"/>
  <c r="M108" i="31"/>
  <c r="L108" i="31"/>
  <c r="K108" i="31"/>
  <c r="J108" i="31"/>
  <c r="I108" i="31"/>
  <c r="H108" i="31"/>
  <c r="G108" i="31"/>
  <c r="F108" i="31"/>
  <c r="E108" i="31"/>
  <c r="D108" i="31"/>
  <c r="C108" i="31"/>
  <c r="B108" i="31"/>
  <c r="Q107" i="31"/>
  <c r="O104" i="34" s="1"/>
  <c r="P107" i="31"/>
  <c r="O107" i="31"/>
  <c r="N107" i="31"/>
  <c r="M107" i="31"/>
  <c r="L107" i="31"/>
  <c r="K107" i="31"/>
  <c r="J107" i="31"/>
  <c r="I107" i="31"/>
  <c r="H107" i="31"/>
  <c r="G107" i="31"/>
  <c r="F107" i="31"/>
  <c r="E107" i="31"/>
  <c r="D107" i="31"/>
  <c r="C107" i="31"/>
  <c r="B107" i="31"/>
  <c r="Q106" i="31"/>
  <c r="O103" i="34" s="1"/>
  <c r="T102" i="36" s="1"/>
  <c r="P106" i="31"/>
  <c r="O106" i="31"/>
  <c r="N106" i="31"/>
  <c r="M106" i="31"/>
  <c r="L106" i="31"/>
  <c r="K106" i="31"/>
  <c r="J106" i="31"/>
  <c r="I106" i="31"/>
  <c r="H106" i="31"/>
  <c r="G106" i="31"/>
  <c r="F106" i="31"/>
  <c r="E106" i="31"/>
  <c r="D106" i="31"/>
  <c r="C106" i="31"/>
  <c r="B106" i="31"/>
  <c r="Q105" i="31"/>
  <c r="O102" i="34" s="1"/>
  <c r="P105" i="31"/>
  <c r="O105" i="31"/>
  <c r="N105" i="31"/>
  <c r="M105" i="31"/>
  <c r="L105" i="31"/>
  <c r="K105" i="31"/>
  <c r="J105" i="31"/>
  <c r="I105" i="31"/>
  <c r="H105" i="31"/>
  <c r="G105" i="31"/>
  <c r="F105" i="31"/>
  <c r="E105" i="31"/>
  <c r="D105" i="31"/>
  <c r="C105" i="31"/>
  <c r="B105" i="31"/>
  <c r="Q104" i="31"/>
  <c r="O101" i="34" s="1"/>
  <c r="P104" i="31"/>
  <c r="O104" i="31"/>
  <c r="N104" i="31"/>
  <c r="M104" i="31"/>
  <c r="L104" i="31"/>
  <c r="K104" i="31"/>
  <c r="J104" i="31"/>
  <c r="I104" i="31"/>
  <c r="H104" i="31"/>
  <c r="G104" i="31"/>
  <c r="F104" i="31"/>
  <c r="E104" i="31"/>
  <c r="D104" i="31"/>
  <c r="C104" i="31"/>
  <c r="B104" i="31"/>
  <c r="Q103" i="31"/>
  <c r="O100" i="34" s="1"/>
  <c r="P103" i="31"/>
  <c r="O103" i="31"/>
  <c r="N103" i="31"/>
  <c r="M103" i="31"/>
  <c r="L103" i="31"/>
  <c r="K103" i="31"/>
  <c r="J103" i="31"/>
  <c r="I103" i="31"/>
  <c r="H103" i="31"/>
  <c r="G103" i="31"/>
  <c r="F103" i="31"/>
  <c r="E103" i="31"/>
  <c r="D103" i="31"/>
  <c r="C103" i="31"/>
  <c r="B103" i="31"/>
  <c r="Q102" i="31"/>
  <c r="O99" i="34" s="1"/>
  <c r="T98" i="36" s="1"/>
  <c r="P102" i="31"/>
  <c r="O102" i="31"/>
  <c r="N102" i="31"/>
  <c r="M102" i="31"/>
  <c r="L102" i="31"/>
  <c r="K102" i="31"/>
  <c r="J102" i="31"/>
  <c r="I102" i="31"/>
  <c r="H102" i="31"/>
  <c r="G102" i="31"/>
  <c r="F102" i="31"/>
  <c r="E102" i="31"/>
  <c r="D102" i="31"/>
  <c r="C102" i="31"/>
  <c r="B102" i="31"/>
  <c r="Q101" i="31"/>
  <c r="O98" i="34" s="1"/>
  <c r="T97" i="36" s="1"/>
  <c r="P101" i="31"/>
  <c r="O101" i="31"/>
  <c r="N101" i="31"/>
  <c r="M101" i="31"/>
  <c r="L101" i="31"/>
  <c r="K101" i="31"/>
  <c r="J101" i="31"/>
  <c r="I101" i="31"/>
  <c r="H101" i="31"/>
  <c r="G101" i="31"/>
  <c r="F101" i="31"/>
  <c r="E101" i="31"/>
  <c r="D101" i="31"/>
  <c r="C101" i="31"/>
  <c r="B101" i="31"/>
  <c r="Q100" i="31"/>
  <c r="O97" i="34" s="1"/>
  <c r="P100" i="31"/>
  <c r="O100" i="31"/>
  <c r="N100" i="31"/>
  <c r="M100" i="31"/>
  <c r="L100" i="31"/>
  <c r="K100" i="31"/>
  <c r="J100" i="31"/>
  <c r="I100" i="31"/>
  <c r="H100" i="31"/>
  <c r="G100" i="31"/>
  <c r="F100" i="31"/>
  <c r="E100" i="31"/>
  <c r="D100" i="31"/>
  <c r="C100" i="31"/>
  <c r="B100" i="31"/>
  <c r="Q99" i="31"/>
  <c r="O96" i="34" s="1"/>
  <c r="P99" i="31"/>
  <c r="O99" i="31"/>
  <c r="N99" i="31"/>
  <c r="M99" i="31"/>
  <c r="L99" i="31"/>
  <c r="K99" i="31"/>
  <c r="J99" i="31"/>
  <c r="I99" i="31"/>
  <c r="H99" i="31"/>
  <c r="G99" i="31"/>
  <c r="F99" i="31"/>
  <c r="E99" i="31"/>
  <c r="D99" i="31"/>
  <c r="C99" i="31"/>
  <c r="B99" i="31"/>
  <c r="Q98" i="31"/>
  <c r="O95" i="34" s="1"/>
  <c r="T94" i="36" s="1"/>
  <c r="P98" i="31"/>
  <c r="O98" i="31"/>
  <c r="N98" i="31"/>
  <c r="M98" i="31"/>
  <c r="L98" i="31"/>
  <c r="K98" i="31"/>
  <c r="J98" i="31"/>
  <c r="I98" i="31"/>
  <c r="H98" i="31"/>
  <c r="G98" i="31"/>
  <c r="F98" i="31"/>
  <c r="E98" i="31"/>
  <c r="D98" i="31"/>
  <c r="C98" i="31"/>
  <c r="B98" i="31"/>
  <c r="Q97" i="31"/>
  <c r="O94" i="34" s="1"/>
  <c r="P97" i="31"/>
  <c r="O97" i="31"/>
  <c r="N97" i="31"/>
  <c r="M97" i="31"/>
  <c r="L97" i="31"/>
  <c r="K97" i="31"/>
  <c r="J97" i="31"/>
  <c r="I97" i="31"/>
  <c r="H97" i="31"/>
  <c r="G97" i="31"/>
  <c r="F97" i="31"/>
  <c r="E97" i="31"/>
  <c r="D97" i="31"/>
  <c r="C97" i="31"/>
  <c r="B97" i="31"/>
  <c r="Q96" i="31"/>
  <c r="O93" i="34" s="1"/>
  <c r="T92" i="36" s="1"/>
  <c r="P96" i="31"/>
  <c r="O96" i="31"/>
  <c r="N96" i="31"/>
  <c r="M96" i="31"/>
  <c r="L96" i="31"/>
  <c r="K96" i="31"/>
  <c r="J96" i="31"/>
  <c r="I96" i="31"/>
  <c r="H96" i="31"/>
  <c r="G96" i="31"/>
  <c r="F96" i="31"/>
  <c r="E96" i="31"/>
  <c r="D96" i="31"/>
  <c r="C96" i="31"/>
  <c r="B96" i="31"/>
  <c r="Q95" i="31"/>
  <c r="O92" i="34" s="1"/>
  <c r="P95" i="31"/>
  <c r="O95" i="31"/>
  <c r="N95" i="31"/>
  <c r="M95" i="31"/>
  <c r="L95" i="31"/>
  <c r="K95" i="31"/>
  <c r="J95" i="31"/>
  <c r="I95" i="31"/>
  <c r="H95" i="31"/>
  <c r="G95" i="31"/>
  <c r="F95" i="31"/>
  <c r="E95" i="31"/>
  <c r="D95" i="31"/>
  <c r="C95" i="31"/>
  <c r="B95" i="31"/>
  <c r="Q94" i="31"/>
  <c r="O91" i="34" s="1"/>
  <c r="T90" i="36" s="1"/>
  <c r="P94" i="31"/>
  <c r="O94" i="31"/>
  <c r="N94" i="31"/>
  <c r="M94" i="31"/>
  <c r="L94" i="31"/>
  <c r="K94" i="31"/>
  <c r="J94" i="31"/>
  <c r="I94" i="31"/>
  <c r="H94" i="31"/>
  <c r="G94" i="31"/>
  <c r="F94" i="31"/>
  <c r="E94" i="31"/>
  <c r="D94" i="31"/>
  <c r="C94" i="31"/>
  <c r="B94" i="31"/>
  <c r="Q93" i="31"/>
  <c r="O90" i="34" s="1"/>
  <c r="T89" i="36" s="1"/>
  <c r="P93" i="31"/>
  <c r="O93" i="31"/>
  <c r="N93" i="31"/>
  <c r="M93" i="31"/>
  <c r="L93" i="31"/>
  <c r="K93" i="31"/>
  <c r="J93" i="31"/>
  <c r="I93" i="31"/>
  <c r="H93" i="31"/>
  <c r="G93" i="31"/>
  <c r="F93" i="31"/>
  <c r="E93" i="31"/>
  <c r="D93" i="31"/>
  <c r="C93" i="31"/>
  <c r="B93" i="31"/>
  <c r="Q92" i="31"/>
  <c r="O89" i="34" s="1"/>
  <c r="P92" i="31"/>
  <c r="O92" i="31"/>
  <c r="N92" i="31"/>
  <c r="M92" i="31"/>
  <c r="L92" i="31"/>
  <c r="K92" i="31"/>
  <c r="J92" i="31"/>
  <c r="I92" i="31"/>
  <c r="H92" i="31"/>
  <c r="G92" i="31"/>
  <c r="F92" i="31"/>
  <c r="E92" i="31"/>
  <c r="D92" i="31"/>
  <c r="C92" i="31"/>
  <c r="B92" i="31"/>
  <c r="Q91" i="31"/>
  <c r="O88" i="34" s="1"/>
  <c r="T87" i="36" s="1"/>
  <c r="P91" i="31"/>
  <c r="O91" i="31"/>
  <c r="N91" i="31"/>
  <c r="M91" i="31"/>
  <c r="L91" i="31"/>
  <c r="K91" i="31"/>
  <c r="J91" i="31"/>
  <c r="I91" i="31"/>
  <c r="H91" i="31"/>
  <c r="G91" i="31"/>
  <c r="F91" i="31"/>
  <c r="E91" i="31"/>
  <c r="D91" i="31"/>
  <c r="C91" i="31"/>
  <c r="B91" i="31"/>
  <c r="Q90" i="31"/>
  <c r="O87" i="34" s="1"/>
  <c r="T86" i="36" s="1"/>
  <c r="P90" i="31"/>
  <c r="O90" i="31"/>
  <c r="N90" i="31"/>
  <c r="M90" i="31"/>
  <c r="L90" i="31"/>
  <c r="K90" i="31"/>
  <c r="J90" i="31"/>
  <c r="I90" i="31"/>
  <c r="H90" i="31"/>
  <c r="G90" i="31"/>
  <c r="F90" i="31"/>
  <c r="E90" i="31"/>
  <c r="D90" i="31"/>
  <c r="C90" i="31"/>
  <c r="B90" i="31"/>
  <c r="Q89" i="31"/>
  <c r="O86" i="34" s="1"/>
  <c r="T85" i="36" s="1"/>
  <c r="P89" i="31"/>
  <c r="O89" i="31"/>
  <c r="N89" i="31"/>
  <c r="M89" i="31"/>
  <c r="L89" i="31"/>
  <c r="K89" i="31"/>
  <c r="J89" i="31"/>
  <c r="I89" i="31"/>
  <c r="H89" i="31"/>
  <c r="G89" i="31"/>
  <c r="F89" i="31"/>
  <c r="E89" i="31"/>
  <c r="D89" i="31"/>
  <c r="C89" i="31"/>
  <c r="B89" i="31"/>
  <c r="Q88" i="31"/>
  <c r="O85" i="34" s="1"/>
  <c r="T84" i="36" s="1"/>
  <c r="P88" i="31"/>
  <c r="O88" i="31"/>
  <c r="N88" i="31"/>
  <c r="M88" i="31"/>
  <c r="L88" i="31"/>
  <c r="K88" i="31"/>
  <c r="J88" i="31"/>
  <c r="I88" i="31"/>
  <c r="H88" i="31"/>
  <c r="G88" i="31"/>
  <c r="F88" i="31"/>
  <c r="E88" i="31"/>
  <c r="D88" i="31"/>
  <c r="C88" i="31"/>
  <c r="B88" i="31"/>
  <c r="Q87" i="31"/>
  <c r="O84" i="34" s="1"/>
  <c r="T83" i="36" s="1"/>
  <c r="P87" i="31"/>
  <c r="O87" i="31"/>
  <c r="N87" i="31"/>
  <c r="M87" i="31"/>
  <c r="L87" i="31"/>
  <c r="K87" i="31"/>
  <c r="J87" i="31"/>
  <c r="I87" i="31"/>
  <c r="H87" i="31"/>
  <c r="G87" i="31"/>
  <c r="F87" i="31"/>
  <c r="E87" i="31"/>
  <c r="D87" i="31"/>
  <c r="C87" i="31"/>
  <c r="B87" i="31"/>
  <c r="Q86" i="31"/>
  <c r="O83" i="34" s="1"/>
  <c r="P86" i="31"/>
  <c r="O86" i="31"/>
  <c r="N86" i="31"/>
  <c r="M86" i="31"/>
  <c r="L86" i="31"/>
  <c r="K86" i="31"/>
  <c r="J86" i="31"/>
  <c r="I86" i="31"/>
  <c r="H86" i="31"/>
  <c r="G86" i="31"/>
  <c r="F86" i="31"/>
  <c r="E86" i="31"/>
  <c r="D86" i="31"/>
  <c r="C86" i="31"/>
  <c r="B86" i="31"/>
  <c r="Q85" i="31"/>
  <c r="O82" i="34" s="1"/>
  <c r="P85" i="31"/>
  <c r="O85" i="31"/>
  <c r="N85" i="31"/>
  <c r="M85" i="31"/>
  <c r="L85" i="31"/>
  <c r="K85" i="31"/>
  <c r="J85" i="31"/>
  <c r="I85" i="31"/>
  <c r="H85" i="31"/>
  <c r="G85" i="31"/>
  <c r="F85" i="31"/>
  <c r="E85" i="31"/>
  <c r="D85" i="31"/>
  <c r="C85" i="31"/>
  <c r="B85" i="31"/>
  <c r="Q84" i="31"/>
  <c r="O81" i="34" s="1"/>
  <c r="P84" i="31"/>
  <c r="O84" i="31"/>
  <c r="N84" i="31"/>
  <c r="M84" i="31"/>
  <c r="L84" i="31"/>
  <c r="K84" i="31"/>
  <c r="J84" i="31"/>
  <c r="I84" i="31"/>
  <c r="H84" i="31"/>
  <c r="G84" i="31"/>
  <c r="F84" i="31"/>
  <c r="E84" i="31"/>
  <c r="D84" i="31"/>
  <c r="C84" i="31"/>
  <c r="B84" i="31"/>
  <c r="Q83" i="31"/>
  <c r="O80" i="34" s="1"/>
  <c r="P83" i="31"/>
  <c r="O83" i="31"/>
  <c r="N83" i="31"/>
  <c r="M83" i="31"/>
  <c r="L83" i="31"/>
  <c r="K83" i="31"/>
  <c r="J83" i="31"/>
  <c r="I83" i="31"/>
  <c r="H83" i="31"/>
  <c r="G83" i="31"/>
  <c r="F83" i="31"/>
  <c r="E83" i="31"/>
  <c r="D83" i="31"/>
  <c r="C83" i="31"/>
  <c r="B83" i="31"/>
  <c r="Q82" i="31"/>
  <c r="O79" i="34" s="1"/>
  <c r="P82" i="31"/>
  <c r="O82" i="31"/>
  <c r="N82" i="31"/>
  <c r="M82" i="31"/>
  <c r="L82" i="31"/>
  <c r="K82" i="31"/>
  <c r="J82" i="31"/>
  <c r="I82" i="31"/>
  <c r="H82" i="31"/>
  <c r="G82" i="31"/>
  <c r="F82" i="31"/>
  <c r="E82" i="31"/>
  <c r="D82" i="31"/>
  <c r="C82" i="31"/>
  <c r="B82" i="31"/>
  <c r="Q81" i="31"/>
  <c r="O78" i="34" s="1"/>
  <c r="T77" i="36" s="1"/>
  <c r="P81" i="31"/>
  <c r="O81" i="31"/>
  <c r="N81" i="31"/>
  <c r="M81" i="31"/>
  <c r="L81" i="31"/>
  <c r="K81" i="31"/>
  <c r="J81" i="31"/>
  <c r="I81" i="31"/>
  <c r="H81" i="31"/>
  <c r="G81" i="31"/>
  <c r="F81" i="31"/>
  <c r="E81" i="31"/>
  <c r="D81" i="31"/>
  <c r="C81" i="31"/>
  <c r="B81" i="31"/>
  <c r="Q80" i="31"/>
  <c r="O77" i="34" s="1"/>
  <c r="T76" i="36" s="1"/>
  <c r="P80" i="31"/>
  <c r="O80" i="31"/>
  <c r="N80" i="31"/>
  <c r="M80" i="31"/>
  <c r="L80" i="31"/>
  <c r="K80" i="31"/>
  <c r="J80" i="31"/>
  <c r="I80" i="31"/>
  <c r="H80" i="31"/>
  <c r="G80" i="31"/>
  <c r="F80" i="31"/>
  <c r="E80" i="31"/>
  <c r="D80" i="31"/>
  <c r="C80" i="31"/>
  <c r="B80" i="31"/>
  <c r="Q79" i="31"/>
  <c r="O76" i="34" s="1"/>
  <c r="T75" i="36" s="1"/>
  <c r="P79" i="31"/>
  <c r="O79" i="31"/>
  <c r="N79" i="31"/>
  <c r="M79" i="31"/>
  <c r="L79" i="31"/>
  <c r="K79" i="31"/>
  <c r="J79" i="31"/>
  <c r="I79" i="31"/>
  <c r="H79" i="31"/>
  <c r="G79" i="31"/>
  <c r="F79" i="31"/>
  <c r="E79" i="31"/>
  <c r="D79" i="31"/>
  <c r="C79" i="31"/>
  <c r="B79" i="31"/>
  <c r="Q78" i="31"/>
  <c r="O75" i="34" s="1"/>
  <c r="P78" i="31"/>
  <c r="O78" i="31"/>
  <c r="N78" i="31"/>
  <c r="M78" i="31"/>
  <c r="L78" i="31"/>
  <c r="K78" i="31"/>
  <c r="J78" i="31"/>
  <c r="I78" i="31"/>
  <c r="H78" i="31"/>
  <c r="G78" i="31"/>
  <c r="F78" i="31"/>
  <c r="E78" i="31"/>
  <c r="D78" i="31"/>
  <c r="C78" i="31"/>
  <c r="B78" i="31"/>
  <c r="Q77" i="31"/>
  <c r="O74" i="34" s="1"/>
  <c r="T73" i="36" s="1"/>
  <c r="P77" i="31"/>
  <c r="O77" i="31"/>
  <c r="N77" i="31"/>
  <c r="M77" i="31"/>
  <c r="L77" i="31"/>
  <c r="K77" i="31"/>
  <c r="J77" i="31"/>
  <c r="I77" i="31"/>
  <c r="H77" i="31"/>
  <c r="G77" i="31"/>
  <c r="F77" i="31"/>
  <c r="E77" i="31"/>
  <c r="D77" i="31"/>
  <c r="C77" i="31"/>
  <c r="B77" i="31"/>
  <c r="Q76" i="31"/>
  <c r="O73" i="34" s="1"/>
  <c r="T72" i="36" s="1"/>
  <c r="P76" i="31"/>
  <c r="O76" i="31"/>
  <c r="N76" i="31"/>
  <c r="M76" i="31"/>
  <c r="L76" i="31"/>
  <c r="K76" i="31"/>
  <c r="J76" i="31"/>
  <c r="I76" i="31"/>
  <c r="H76" i="31"/>
  <c r="G76" i="31"/>
  <c r="F76" i="31"/>
  <c r="E76" i="31"/>
  <c r="D76" i="31"/>
  <c r="C76" i="31"/>
  <c r="B76" i="31"/>
  <c r="Q75" i="31"/>
  <c r="O72" i="34" s="1"/>
  <c r="P75" i="31"/>
  <c r="O75" i="31"/>
  <c r="N75" i="31"/>
  <c r="M75" i="31"/>
  <c r="L75" i="31"/>
  <c r="K75" i="31"/>
  <c r="J75" i="31"/>
  <c r="I75" i="31"/>
  <c r="H75" i="31"/>
  <c r="G75" i="31"/>
  <c r="F75" i="31"/>
  <c r="E75" i="31"/>
  <c r="D75" i="31"/>
  <c r="C75" i="31"/>
  <c r="B75" i="31"/>
  <c r="Q74" i="31"/>
  <c r="O71" i="34" s="1"/>
  <c r="P74" i="31"/>
  <c r="O74" i="31"/>
  <c r="N74" i="31"/>
  <c r="M74" i="31"/>
  <c r="L74" i="31"/>
  <c r="K74" i="31"/>
  <c r="J74" i="31"/>
  <c r="I74" i="31"/>
  <c r="H74" i="31"/>
  <c r="G74" i="31"/>
  <c r="F74" i="31"/>
  <c r="E74" i="31"/>
  <c r="D74" i="31"/>
  <c r="C74" i="31"/>
  <c r="B74" i="31"/>
  <c r="Q73" i="31"/>
  <c r="O70" i="34" s="1"/>
  <c r="P73" i="31"/>
  <c r="O73" i="31"/>
  <c r="N73" i="31"/>
  <c r="M73" i="31"/>
  <c r="L73" i="31"/>
  <c r="K73" i="31"/>
  <c r="J73" i="31"/>
  <c r="I73" i="31"/>
  <c r="H73" i="31"/>
  <c r="G73" i="31"/>
  <c r="F73" i="31"/>
  <c r="E73" i="31"/>
  <c r="D73" i="31"/>
  <c r="C73" i="31"/>
  <c r="B73" i="31"/>
  <c r="Q72" i="31"/>
  <c r="O69" i="34" s="1"/>
  <c r="T68" i="36" s="1"/>
  <c r="P72" i="31"/>
  <c r="O72" i="31"/>
  <c r="N72" i="31"/>
  <c r="M72" i="31"/>
  <c r="L72" i="31"/>
  <c r="K72" i="31"/>
  <c r="J72" i="31"/>
  <c r="I72" i="31"/>
  <c r="H72" i="31"/>
  <c r="G72" i="31"/>
  <c r="F72" i="31"/>
  <c r="E72" i="31"/>
  <c r="D72" i="31"/>
  <c r="C72" i="31"/>
  <c r="B72" i="31"/>
  <c r="Q71" i="31"/>
  <c r="O68" i="34" s="1"/>
  <c r="P71" i="31"/>
  <c r="O71" i="31"/>
  <c r="N71" i="31"/>
  <c r="M71" i="31"/>
  <c r="L71" i="31"/>
  <c r="K71" i="31"/>
  <c r="J71" i="31"/>
  <c r="I71" i="31"/>
  <c r="H71" i="31"/>
  <c r="G71" i="31"/>
  <c r="F71" i="31"/>
  <c r="E71" i="31"/>
  <c r="D71" i="31"/>
  <c r="C71" i="31"/>
  <c r="B71" i="31"/>
  <c r="Q70" i="31"/>
  <c r="O67" i="34" s="1"/>
  <c r="T66" i="36" s="1"/>
  <c r="P70" i="31"/>
  <c r="O70" i="31"/>
  <c r="N70" i="31"/>
  <c r="M70" i="31"/>
  <c r="L70" i="31"/>
  <c r="K70" i="31"/>
  <c r="J70" i="31"/>
  <c r="I70" i="31"/>
  <c r="H70" i="31"/>
  <c r="G70" i="31"/>
  <c r="F70" i="31"/>
  <c r="E70" i="31"/>
  <c r="D70" i="31"/>
  <c r="C70" i="31"/>
  <c r="B70" i="31"/>
  <c r="Q69" i="31"/>
  <c r="O66" i="34" s="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Q68" i="31"/>
  <c r="O65" i="34" s="1"/>
  <c r="T64" i="36" s="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Q67" i="31"/>
  <c r="O64" i="34" s="1"/>
  <c r="P67" i="31"/>
  <c r="O67" i="31"/>
  <c r="N67" i="31"/>
  <c r="M67" i="31"/>
  <c r="L67" i="31"/>
  <c r="K67" i="31"/>
  <c r="J67" i="31"/>
  <c r="I67" i="31"/>
  <c r="H67" i="31"/>
  <c r="G67" i="31"/>
  <c r="F67" i="31"/>
  <c r="E67" i="31"/>
  <c r="D67" i="31"/>
  <c r="C67" i="31"/>
  <c r="B67" i="31"/>
  <c r="Q66" i="31"/>
  <c r="O63" i="34" s="1"/>
  <c r="T62" i="36" s="1"/>
  <c r="P66" i="31"/>
  <c r="O66" i="31"/>
  <c r="N66" i="31"/>
  <c r="M66" i="31"/>
  <c r="L66" i="31"/>
  <c r="K66" i="31"/>
  <c r="J66" i="31"/>
  <c r="I66" i="31"/>
  <c r="H66" i="31"/>
  <c r="G66" i="31"/>
  <c r="F66" i="31"/>
  <c r="E66" i="31"/>
  <c r="D66" i="31"/>
  <c r="C66" i="31"/>
  <c r="B66" i="31"/>
  <c r="Q65" i="31"/>
  <c r="O62" i="34" s="1"/>
  <c r="T61" i="36" s="1"/>
  <c r="P65" i="31"/>
  <c r="O65" i="31"/>
  <c r="N65" i="31"/>
  <c r="M65" i="31"/>
  <c r="L65" i="31"/>
  <c r="K65" i="31"/>
  <c r="J65" i="31"/>
  <c r="I65" i="31"/>
  <c r="H65" i="31"/>
  <c r="G65" i="31"/>
  <c r="F65" i="31"/>
  <c r="E65" i="31"/>
  <c r="D65" i="31"/>
  <c r="C65" i="31"/>
  <c r="B65" i="31"/>
  <c r="Q64" i="31"/>
  <c r="O61" i="34" s="1"/>
  <c r="T60" i="36" s="1"/>
  <c r="P64" i="31"/>
  <c r="O64" i="31"/>
  <c r="N64" i="31"/>
  <c r="M64" i="31"/>
  <c r="L64" i="31"/>
  <c r="K64" i="31"/>
  <c r="J64" i="31"/>
  <c r="I64" i="31"/>
  <c r="H64" i="31"/>
  <c r="G64" i="31"/>
  <c r="F64" i="31"/>
  <c r="E64" i="31"/>
  <c r="D64" i="31"/>
  <c r="C64" i="31"/>
  <c r="B64" i="31"/>
  <c r="Q63" i="31"/>
  <c r="O60" i="34" s="1"/>
  <c r="T59" i="36" s="1"/>
  <c r="P63" i="31"/>
  <c r="O63" i="31"/>
  <c r="N63" i="31"/>
  <c r="M63" i="31"/>
  <c r="L63" i="31"/>
  <c r="K63" i="31"/>
  <c r="J63" i="31"/>
  <c r="I63" i="31"/>
  <c r="H63" i="31"/>
  <c r="G63" i="31"/>
  <c r="F63" i="31"/>
  <c r="E63" i="31"/>
  <c r="D63" i="31"/>
  <c r="C63" i="31"/>
  <c r="B63" i="31"/>
  <c r="Q62" i="31"/>
  <c r="O59" i="34" s="1"/>
  <c r="T58" i="36" s="1"/>
  <c r="P62" i="31"/>
  <c r="O62" i="31"/>
  <c r="N62" i="31"/>
  <c r="M62" i="31"/>
  <c r="L62" i="31"/>
  <c r="K62" i="31"/>
  <c r="J62" i="31"/>
  <c r="I62" i="31"/>
  <c r="H62" i="31"/>
  <c r="G62" i="31"/>
  <c r="F62" i="31"/>
  <c r="E62" i="31"/>
  <c r="D62" i="31"/>
  <c r="C62" i="31"/>
  <c r="B62" i="31"/>
  <c r="Q61" i="31"/>
  <c r="O58" i="34" s="1"/>
  <c r="T57" i="36" s="1"/>
  <c r="P61" i="31"/>
  <c r="O61" i="31"/>
  <c r="N61" i="31"/>
  <c r="M61" i="31"/>
  <c r="L61" i="31"/>
  <c r="K61" i="31"/>
  <c r="J61" i="31"/>
  <c r="I61" i="31"/>
  <c r="H61" i="31"/>
  <c r="G61" i="31"/>
  <c r="F61" i="31"/>
  <c r="E61" i="31"/>
  <c r="D61" i="31"/>
  <c r="C61" i="31"/>
  <c r="B61" i="31"/>
  <c r="Q60" i="31"/>
  <c r="O57" i="34" s="1"/>
  <c r="T56" i="36" s="1"/>
  <c r="P60" i="31"/>
  <c r="O60" i="31"/>
  <c r="N60" i="31"/>
  <c r="M60" i="31"/>
  <c r="L60" i="31"/>
  <c r="K60" i="31"/>
  <c r="J60" i="31"/>
  <c r="I60" i="31"/>
  <c r="H60" i="31"/>
  <c r="G60" i="31"/>
  <c r="F60" i="31"/>
  <c r="E60" i="31"/>
  <c r="D60" i="31"/>
  <c r="C60" i="31"/>
  <c r="B60" i="31"/>
  <c r="Q59" i="31"/>
  <c r="O56" i="34" s="1"/>
  <c r="T55" i="36" s="1"/>
  <c r="P59" i="31"/>
  <c r="O59" i="31"/>
  <c r="N59" i="31"/>
  <c r="M59" i="31"/>
  <c r="L59" i="31"/>
  <c r="K59" i="31"/>
  <c r="J59" i="31"/>
  <c r="I59" i="31"/>
  <c r="H59" i="31"/>
  <c r="G59" i="31"/>
  <c r="F59" i="31"/>
  <c r="E59" i="31"/>
  <c r="D59" i="31"/>
  <c r="C59" i="31"/>
  <c r="B59" i="31"/>
  <c r="Q58" i="31"/>
  <c r="O55" i="34" s="1"/>
  <c r="P58" i="31"/>
  <c r="O58" i="31"/>
  <c r="N58" i="31"/>
  <c r="M58" i="31"/>
  <c r="L58" i="31"/>
  <c r="K58" i="31"/>
  <c r="J58" i="31"/>
  <c r="I58" i="31"/>
  <c r="H58" i="31"/>
  <c r="G58" i="31"/>
  <c r="F58" i="31"/>
  <c r="E58" i="31"/>
  <c r="D58" i="31"/>
  <c r="C58" i="31"/>
  <c r="B58" i="31"/>
  <c r="Q57" i="31"/>
  <c r="O54" i="34" s="1"/>
  <c r="T53" i="36" s="1"/>
  <c r="P57" i="31"/>
  <c r="O57" i="31"/>
  <c r="N57" i="31"/>
  <c r="M57" i="31"/>
  <c r="L57" i="31"/>
  <c r="K57" i="31"/>
  <c r="J57" i="31"/>
  <c r="I57" i="31"/>
  <c r="H57" i="31"/>
  <c r="G57" i="31"/>
  <c r="F57" i="31"/>
  <c r="E57" i="31"/>
  <c r="D57" i="31"/>
  <c r="C57" i="31"/>
  <c r="B57" i="31"/>
  <c r="Q56" i="31"/>
  <c r="O53" i="34" s="1"/>
  <c r="T52" i="36" s="1"/>
  <c r="P56" i="31"/>
  <c r="O56" i="31"/>
  <c r="N56" i="31"/>
  <c r="M56" i="31"/>
  <c r="L56" i="31"/>
  <c r="K56" i="31"/>
  <c r="J56" i="31"/>
  <c r="I56" i="31"/>
  <c r="H56" i="31"/>
  <c r="G56" i="31"/>
  <c r="F56" i="31"/>
  <c r="E56" i="31"/>
  <c r="D56" i="31"/>
  <c r="C56" i="31"/>
  <c r="B56" i="31"/>
  <c r="Q55" i="31"/>
  <c r="O52" i="34" s="1"/>
  <c r="T51" i="36" s="1"/>
  <c r="P55" i="31"/>
  <c r="O55" i="31"/>
  <c r="N55" i="31"/>
  <c r="M55" i="31"/>
  <c r="L55" i="31"/>
  <c r="K55" i="31"/>
  <c r="J55" i="31"/>
  <c r="I55" i="31"/>
  <c r="H55" i="31"/>
  <c r="G55" i="31"/>
  <c r="F55" i="31"/>
  <c r="E55" i="31"/>
  <c r="D55" i="31"/>
  <c r="C55" i="31"/>
  <c r="B55" i="31"/>
  <c r="Q54" i="31"/>
  <c r="O51" i="34" s="1"/>
  <c r="P54" i="31"/>
  <c r="O54" i="31"/>
  <c r="N54" i="31"/>
  <c r="M54" i="31"/>
  <c r="L54" i="31"/>
  <c r="K54" i="31"/>
  <c r="J54" i="31"/>
  <c r="I54" i="31"/>
  <c r="H54" i="31"/>
  <c r="G54" i="31"/>
  <c r="F54" i="31"/>
  <c r="E54" i="31"/>
  <c r="D54" i="31"/>
  <c r="C54" i="31"/>
  <c r="B54" i="31"/>
  <c r="Q53" i="31"/>
  <c r="O50" i="34" s="1"/>
  <c r="P53" i="31"/>
  <c r="O53" i="31"/>
  <c r="N53" i="31"/>
  <c r="M53" i="31"/>
  <c r="L53" i="31"/>
  <c r="K53" i="31"/>
  <c r="J53" i="31"/>
  <c r="I53" i="31"/>
  <c r="H53" i="31"/>
  <c r="G53" i="31"/>
  <c r="F53" i="31"/>
  <c r="E53" i="31"/>
  <c r="D53" i="31"/>
  <c r="C53" i="31"/>
  <c r="B53" i="31"/>
  <c r="Q52" i="31"/>
  <c r="O49" i="34" s="1"/>
  <c r="T48" i="36" s="1"/>
  <c r="P52" i="31"/>
  <c r="O52" i="31"/>
  <c r="N52" i="31"/>
  <c r="M52" i="31"/>
  <c r="L52" i="31"/>
  <c r="K52" i="31"/>
  <c r="J52" i="31"/>
  <c r="I52" i="31"/>
  <c r="H52" i="31"/>
  <c r="G52" i="31"/>
  <c r="F52" i="31"/>
  <c r="E52" i="31"/>
  <c r="D52" i="31"/>
  <c r="C52" i="31"/>
  <c r="B52" i="31"/>
  <c r="Q51" i="31"/>
  <c r="O48" i="34" s="1"/>
  <c r="P51" i="31"/>
  <c r="O51" i="31"/>
  <c r="N51" i="31"/>
  <c r="M51" i="31"/>
  <c r="L51" i="31"/>
  <c r="K51" i="31"/>
  <c r="J51" i="31"/>
  <c r="I51" i="31"/>
  <c r="H51" i="31"/>
  <c r="G51" i="31"/>
  <c r="F51" i="31"/>
  <c r="E51" i="31"/>
  <c r="D51" i="31"/>
  <c r="C51" i="31"/>
  <c r="B51" i="31"/>
  <c r="Q50" i="31"/>
  <c r="O47" i="34" s="1"/>
  <c r="T46" i="36" s="1"/>
  <c r="P50" i="31"/>
  <c r="O50" i="31"/>
  <c r="N50" i="31"/>
  <c r="M50" i="31"/>
  <c r="L50" i="31"/>
  <c r="K50" i="31"/>
  <c r="J50" i="31"/>
  <c r="I50" i="31"/>
  <c r="H50" i="31"/>
  <c r="G50" i="31"/>
  <c r="F50" i="31"/>
  <c r="E50" i="31"/>
  <c r="D50" i="31"/>
  <c r="C50" i="31"/>
  <c r="B50" i="31"/>
  <c r="Q49" i="31"/>
  <c r="O46" i="34" s="1"/>
  <c r="P49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C49" i="31"/>
  <c r="B49" i="31"/>
  <c r="Q48" i="31"/>
  <c r="O45" i="34" s="1"/>
  <c r="P48" i="31"/>
  <c r="O48" i="31"/>
  <c r="N48" i="31"/>
  <c r="M48" i="31"/>
  <c r="L48" i="31"/>
  <c r="K48" i="31"/>
  <c r="J48" i="31"/>
  <c r="I48" i="31"/>
  <c r="H48" i="31"/>
  <c r="G48" i="31"/>
  <c r="F48" i="31"/>
  <c r="E48" i="31"/>
  <c r="D48" i="31"/>
  <c r="C48" i="31"/>
  <c r="B48" i="31"/>
  <c r="Q47" i="31"/>
  <c r="O44" i="34" s="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B47" i="31"/>
  <c r="Q46" i="31"/>
  <c r="O43" i="34" s="1"/>
  <c r="T42" i="36" s="1"/>
  <c r="P46" i="31"/>
  <c r="O46" i="31"/>
  <c r="N46" i="31"/>
  <c r="M46" i="31"/>
  <c r="L46" i="31"/>
  <c r="K46" i="31"/>
  <c r="J46" i="31"/>
  <c r="I46" i="31"/>
  <c r="H46" i="31"/>
  <c r="G46" i="31"/>
  <c r="F46" i="31"/>
  <c r="E46" i="31"/>
  <c r="D46" i="31"/>
  <c r="C46" i="31"/>
  <c r="B46" i="31"/>
  <c r="Q45" i="31"/>
  <c r="O42" i="34" s="1"/>
  <c r="T41" i="36" s="1"/>
  <c r="P45" i="31"/>
  <c r="O45" i="31"/>
  <c r="N45" i="31"/>
  <c r="M45" i="31"/>
  <c r="L45" i="31"/>
  <c r="K45" i="31"/>
  <c r="J45" i="31"/>
  <c r="I45" i="31"/>
  <c r="H45" i="31"/>
  <c r="G45" i="31"/>
  <c r="F45" i="31"/>
  <c r="E45" i="31"/>
  <c r="D45" i="31"/>
  <c r="C45" i="31"/>
  <c r="B45" i="31"/>
  <c r="Q44" i="31"/>
  <c r="O41" i="34" s="1"/>
  <c r="P44" i="31"/>
  <c r="O44" i="31"/>
  <c r="N44" i="31"/>
  <c r="M44" i="31"/>
  <c r="L44" i="31"/>
  <c r="K44" i="31"/>
  <c r="J44" i="31"/>
  <c r="I44" i="31"/>
  <c r="H44" i="31"/>
  <c r="G44" i="31"/>
  <c r="F44" i="31"/>
  <c r="E44" i="31"/>
  <c r="D44" i="31"/>
  <c r="C44" i="31"/>
  <c r="B44" i="31"/>
  <c r="Q43" i="31"/>
  <c r="O40" i="34" s="1"/>
  <c r="T39" i="36" s="1"/>
  <c r="P43" i="31"/>
  <c r="O43" i="31"/>
  <c r="N43" i="31"/>
  <c r="M43" i="31"/>
  <c r="L43" i="31"/>
  <c r="K43" i="31"/>
  <c r="J43" i="31"/>
  <c r="I43" i="31"/>
  <c r="H43" i="31"/>
  <c r="G43" i="31"/>
  <c r="F43" i="31"/>
  <c r="E43" i="31"/>
  <c r="D43" i="31"/>
  <c r="C43" i="31"/>
  <c r="B43" i="31"/>
  <c r="Q42" i="31"/>
  <c r="O39" i="34" s="1"/>
  <c r="T38" i="36" s="1"/>
  <c r="P42" i="31"/>
  <c r="O42" i="31"/>
  <c r="N42" i="31"/>
  <c r="M42" i="31"/>
  <c r="L42" i="31"/>
  <c r="K42" i="31"/>
  <c r="J42" i="31"/>
  <c r="I42" i="31"/>
  <c r="H42" i="31"/>
  <c r="G42" i="31"/>
  <c r="F42" i="31"/>
  <c r="E42" i="31"/>
  <c r="D42" i="31"/>
  <c r="C42" i="31"/>
  <c r="B42" i="31"/>
  <c r="Q41" i="31"/>
  <c r="O38" i="34" s="1"/>
  <c r="P41" i="31"/>
  <c r="O41" i="31"/>
  <c r="N41" i="31"/>
  <c r="M41" i="31"/>
  <c r="L41" i="31"/>
  <c r="K41" i="31"/>
  <c r="J41" i="31"/>
  <c r="I41" i="31"/>
  <c r="H41" i="31"/>
  <c r="G41" i="31"/>
  <c r="F41" i="31"/>
  <c r="E41" i="31"/>
  <c r="D41" i="31"/>
  <c r="C41" i="31"/>
  <c r="B41" i="31"/>
  <c r="Q40" i="31"/>
  <c r="O37" i="34" s="1"/>
  <c r="T36" i="36" s="1"/>
  <c r="P40" i="31"/>
  <c r="O40" i="31"/>
  <c r="N40" i="31"/>
  <c r="M40" i="31"/>
  <c r="L40" i="31"/>
  <c r="K40" i="31"/>
  <c r="J40" i="31"/>
  <c r="I40" i="31"/>
  <c r="H40" i="31"/>
  <c r="G40" i="31"/>
  <c r="F40" i="31"/>
  <c r="E40" i="31"/>
  <c r="D40" i="31"/>
  <c r="C40" i="31"/>
  <c r="B40" i="31"/>
  <c r="Q39" i="31"/>
  <c r="O36" i="34" s="1"/>
  <c r="P39" i="31"/>
  <c r="O39" i="31"/>
  <c r="N39" i="31"/>
  <c r="M39" i="31"/>
  <c r="L39" i="31"/>
  <c r="K39" i="31"/>
  <c r="J39" i="31"/>
  <c r="I39" i="31"/>
  <c r="H39" i="31"/>
  <c r="G39" i="31"/>
  <c r="F39" i="31"/>
  <c r="E39" i="31"/>
  <c r="D39" i="31"/>
  <c r="C39" i="31"/>
  <c r="B39" i="31"/>
  <c r="Q38" i="31"/>
  <c r="O35" i="34" s="1"/>
  <c r="T34" i="36" s="1"/>
  <c r="P38" i="31"/>
  <c r="O38" i="31"/>
  <c r="N38" i="31"/>
  <c r="M38" i="31"/>
  <c r="L38" i="31"/>
  <c r="K38" i="31"/>
  <c r="J38" i="31"/>
  <c r="I38" i="31"/>
  <c r="H38" i="31"/>
  <c r="G38" i="31"/>
  <c r="F38" i="31"/>
  <c r="E38" i="31"/>
  <c r="D38" i="31"/>
  <c r="C38" i="31"/>
  <c r="B38" i="31"/>
  <c r="Q37" i="31"/>
  <c r="O34" i="34" s="1"/>
  <c r="T33" i="36" s="1"/>
  <c r="P37" i="31"/>
  <c r="O37" i="31"/>
  <c r="N37" i="31"/>
  <c r="M37" i="31"/>
  <c r="L37" i="31"/>
  <c r="K37" i="31"/>
  <c r="J37" i="31"/>
  <c r="I37" i="31"/>
  <c r="H37" i="31"/>
  <c r="G37" i="31"/>
  <c r="F37" i="31"/>
  <c r="E37" i="31"/>
  <c r="D37" i="31"/>
  <c r="C37" i="31"/>
  <c r="B37" i="31"/>
  <c r="Q36" i="31"/>
  <c r="O33" i="34" s="1"/>
  <c r="P36" i="31"/>
  <c r="O36" i="31"/>
  <c r="N36" i="31"/>
  <c r="M36" i="31"/>
  <c r="L36" i="31"/>
  <c r="K36" i="31"/>
  <c r="J36" i="31"/>
  <c r="I36" i="31"/>
  <c r="H36" i="31"/>
  <c r="G36" i="31"/>
  <c r="F36" i="31"/>
  <c r="E36" i="31"/>
  <c r="D36" i="31"/>
  <c r="C36" i="31"/>
  <c r="B36" i="31"/>
  <c r="Q35" i="31"/>
  <c r="O32" i="34" s="1"/>
  <c r="P35" i="31"/>
  <c r="O35" i="31"/>
  <c r="N35" i="31"/>
  <c r="M35" i="31"/>
  <c r="L35" i="31"/>
  <c r="K35" i="31"/>
  <c r="J35" i="31"/>
  <c r="I35" i="31"/>
  <c r="H35" i="31"/>
  <c r="G35" i="31"/>
  <c r="F35" i="31"/>
  <c r="E35" i="31"/>
  <c r="D35" i="31"/>
  <c r="C35" i="31"/>
  <c r="B35" i="31"/>
  <c r="Q34" i="31"/>
  <c r="O31" i="34" s="1"/>
  <c r="T30" i="36" s="1"/>
  <c r="P34" i="31"/>
  <c r="O34" i="31"/>
  <c r="N34" i="31"/>
  <c r="M34" i="31"/>
  <c r="L34" i="31"/>
  <c r="K34" i="31"/>
  <c r="J34" i="31"/>
  <c r="I34" i="31"/>
  <c r="H34" i="31"/>
  <c r="G34" i="31"/>
  <c r="F34" i="31"/>
  <c r="E34" i="31"/>
  <c r="D34" i="31"/>
  <c r="C34" i="31"/>
  <c r="B34" i="31"/>
  <c r="Q33" i="31"/>
  <c r="O30" i="34" s="1"/>
  <c r="P33" i="31"/>
  <c r="O33" i="31"/>
  <c r="N33" i="31"/>
  <c r="M33" i="31"/>
  <c r="L33" i="31"/>
  <c r="K33" i="31"/>
  <c r="J33" i="31"/>
  <c r="I33" i="31"/>
  <c r="H33" i="31"/>
  <c r="G33" i="31"/>
  <c r="F33" i="31"/>
  <c r="E33" i="31"/>
  <c r="D33" i="31"/>
  <c r="C33" i="31"/>
  <c r="B33" i="31"/>
  <c r="Q32" i="31"/>
  <c r="O29" i="34" s="1"/>
  <c r="T28" i="36" s="1"/>
  <c r="P32" i="31"/>
  <c r="O32" i="31"/>
  <c r="N32" i="31"/>
  <c r="M32" i="31"/>
  <c r="L32" i="31"/>
  <c r="K32" i="31"/>
  <c r="J32" i="31"/>
  <c r="I32" i="31"/>
  <c r="H32" i="31"/>
  <c r="G32" i="31"/>
  <c r="F32" i="31"/>
  <c r="E32" i="31"/>
  <c r="D32" i="31"/>
  <c r="C32" i="31"/>
  <c r="B32" i="31"/>
  <c r="Q31" i="31"/>
  <c r="O28" i="34" s="1"/>
  <c r="P31" i="31"/>
  <c r="O31" i="31"/>
  <c r="N31" i="31"/>
  <c r="M31" i="31"/>
  <c r="L31" i="31"/>
  <c r="K31" i="31"/>
  <c r="J31" i="31"/>
  <c r="I31" i="31"/>
  <c r="H31" i="31"/>
  <c r="G31" i="31"/>
  <c r="F31" i="31"/>
  <c r="E31" i="31"/>
  <c r="D31" i="31"/>
  <c r="C31" i="31"/>
  <c r="B31" i="31"/>
  <c r="Q30" i="31"/>
  <c r="O27" i="34" s="1"/>
  <c r="T26" i="36" s="1"/>
  <c r="P30" i="31"/>
  <c r="O30" i="31"/>
  <c r="N30" i="31"/>
  <c r="M30" i="31"/>
  <c r="L30" i="31"/>
  <c r="K30" i="31"/>
  <c r="J30" i="31"/>
  <c r="I30" i="31"/>
  <c r="H30" i="31"/>
  <c r="G30" i="31"/>
  <c r="F30" i="31"/>
  <c r="E30" i="31"/>
  <c r="D30" i="31"/>
  <c r="C30" i="31"/>
  <c r="B30" i="31"/>
  <c r="Q29" i="31"/>
  <c r="O26" i="34" s="1"/>
  <c r="T25" i="36" s="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Q28" i="31"/>
  <c r="O25" i="34" s="1"/>
  <c r="T24" i="36" s="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Q27" i="31"/>
  <c r="O24" i="34" s="1"/>
  <c r="P27" i="31"/>
  <c r="O27" i="31"/>
  <c r="N27" i="31"/>
  <c r="M27" i="31"/>
  <c r="L27" i="31"/>
  <c r="K27" i="31"/>
  <c r="J27" i="31"/>
  <c r="I27" i="31"/>
  <c r="H27" i="31"/>
  <c r="G27" i="31"/>
  <c r="F27" i="31"/>
  <c r="E27" i="31"/>
  <c r="D27" i="31"/>
  <c r="C27" i="31"/>
  <c r="B27" i="31"/>
  <c r="Q26" i="31"/>
  <c r="O23" i="34" s="1"/>
  <c r="P26" i="31"/>
  <c r="O26" i="31"/>
  <c r="N26" i="31"/>
  <c r="M26" i="31"/>
  <c r="L26" i="31"/>
  <c r="K26" i="31"/>
  <c r="J26" i="31"/>
  <c r="I26" i="31"/>
  <c r="H26" i="31"/>
  <c r="G26" i="31"/>
  <c r="F26" i="31"/>
  <c r="E26" i="31"/>
  <c r="D26" i="31"/>
  <c r="C26" i="31"/>
  <c r="B26" i="31"/>
  <c r="Q25" i="31"/>
  <c r="O22" i="34" s="1"/>
  <c r="T21" i="36" s="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C25" i="31"/>
  <c r="B25" i="31"/>
  <c r="Q24" i="31"/>
  <c r="O21" i="34" s="1"/>
  <c r="T20" i="36" s="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Q23" i="31"/>
  <c r="O20" i="34" s="1"/>
  <c r="T19" i="36" s="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Q22" i="31"/>
  <c r="O19" i="34" s="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Q21" i="31"/>
  <c r="O18" i="34" s="1"/>
  <c r="T17" i="36" s="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Q20" i="31"/>
  <c r="O17" i="34" s="1"/>
  <c r="T16" i="36" s="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B20" i="31"/>
  <c r="Q19" i="31"/>
  <c r="O16" i="34" s="1"/>
  <c r="T15" i="36" s="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B19" i="31"/>
  <c r="Q18" i="31"/>
  <c r="O15" i="34" s="1"/>
  <c r="T14" i="36" s="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Q17" i="31"/>
  <c r="O14" i="34" s="1"/>
  <c r="T13" i="36" s="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Q16" i="31"/>
  <c r="O13" i="34" s="1"/>
  <c r="T12" i="36" s="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Q15" i="31"/>
  <c r="O12" i="34" s="1"/>
  <c r="T11" i="36" s="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Q14" i="31"/>
  <c r="O11" i="34" s="1"/>
  <c r="T10" i="36" s="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Q13" i="31"/>
  <c r="O10" i="34" s="1"/>
  <c r="T9" i="36" s="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O9" i="34"/>
  <c r="T8" i="36" s="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Q11" i="31"/>
  <c r="O8" i="34" s="1"/>
  <c r="T7" i="36" s="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Q10" i="31"/>
  <c r="O7" i="34" s="1"/>
  <c r="T6" i="36" s="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Q9" i="31"/>
  <c r="O6" i="34" s="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Q8" i="31"/>
  <c r="O5" i="34" s="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Q7" i="31"/>
  <c r="O4" i="34" s="1"/>
  <c r="T3" i="36" s="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Q6" i="31"/>
  <c r="O3" i="34" s="1"/>
  <c r="T2" i="36" s="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Q208" i="28"/>
  <c r="R205" i="34" s="1"/>
  <c r="P208" i="28"/>
  <c r="O208" i="28"/>
  <c r="N208" i="28"/>
  <c r="M208" i="28"/>
  <c r="L208" i="28"/>
  <c r="K208" i="28"/>
  <c r="J208" i="28"/>
  <c r="I208" i="28"/>
  <c r="H208" i="28"/>
  <c r="G208" i="28"/>
  <c r="F208" i="28"/>
  <c r="E208" i="28"/>
  <c r="D208" i="28"/>
  <c r="C208" i="28"/>
  <c r="B208" i="28"/>
  <c r="Q207" i="28"/>
  <c r="R204" i="34" s="1"/>
  <c r="P207" i="28"/>
  <c r="O207" i="28"/>
  <c r="N207" i="28"/>
  <c r="M207" i="28"/>
  <c r="L207" i="28"/>
  <c r="K207" i="28"/>
  <c r="J207" i="28"/>
  <c r="I207" i="28"/>
  <c r="H207" i="28"/>
  <c r="G207" i="28"/>
  <c r="F207" i="28"/>
  <c r="E207" i="28"/>
  <c r="D207" i="28"/>
  <c r="C207" i="28"/>
  <c r="B207" i="28"/>
  <c r="Q206" i="28"/>
  <c r="R203" i="34" s="1"/>
  <c r="P206" i="28"/>
  <c r="O206" i="28"/>
  <c r="N206" i="28"/>
  <c r="M206" i="28"/>
  <c r="L206" i="28"/>
  <c r="K206" i="28"/>
  <c r="J206" i="28"/>
  <c r="I206" i="28"/>
  <c r="H206" i="28"/>
  <c r="G206" i="28"/>
  <c r="F206" i="28"/>
  <c r="E206" i="28"/>
  <c r="D206" i="28"/>
  <c r="C206" i="28"/>
  <c r="B206" i="28"/>
  <c r="Q205" i="28"/>
  <c r="R202" i="34" s="1"/>
  <c r="P205" i="28"/>
  <c r="O205" i="28"/>
  <c r="N205" i="28"/>
  <c r="M205" i="28"/>
  <c r="L205" i="28"/>
  <c r="K205" i="28"/>
  <c r="J205" i="28"/>
  <c r="I205" i="28"/>
  <c r="H205" i="28"/>
  <c r="G205" i="28"/>
  <c r="F205" i="28"/>
  <c r="E205" i="28"/>
  <c r="D205" i="28"/>
  <c r="C205" i="28"/>
  <c r="B205" i="28"/>
  <c r="Q204" i="28"/>
  <c r="R201" i="34" s="1"/>
  <c r="P204" i="28"/>
  <c r="O204" i="28"/>
  <c r="N204" i="28"/>
  <c r="M204" i="28"/>
  <c r="L204" i="28"/>
  <c r="K204" i="28"/>
  <c r="J204" i="28"/>
  <c r="I204" i="28"/>
  <c r="H204" i="28"/>
  <c r="G204" i="28"/>
  <c r="F204" i="28"/>
  <c r="E204" i="28"/>
  <c r="D204" i="28"/>
  <c r="C204" i="28"/>
  <c r="B204" i="28"/>
  <c r="Q203" i="28"/>
  <c r="R200" i="34" s="1"/>
  <c r="P203" i="28"/>
  <c r="O203" i="28"/>
  <c r="N203" i="28"/>
  <c r="M203" i="28"/>
  <c r="L203" i="28"/>
  <c r="K203" i="28"/>
  <c r="J203" i="28"/>
  <c r="I203" i="28"/>
  <c r="H203" i="28"/>
  <c r="G203" i="28"/>
  <c r="F203" i="28"/>
  <c r="E203" i="28"/>
  <c r="D203" i="28"/>
  <c r="C203" i="28"/>
  <c r="B203" i="28"/>
  <c r="Q202" i="28"/>
  <c r="R199" i="34" s="1"/>
  <c r="P202" i="28"/>
  <c r="O202" i="28"/>
  <c r="N202" i="28"/>
  <c r="M202" i="28"/>
  <c r="L202" i="28"/>
  <c r="K202" i="28"/>
  <c r="J202" i="28"/>
  <c r="I202" i="28"/>
  <c r="H202" i="28"/>
  <c r="G202" i="28"/>
  <c r="F202" i="28"/>
  <c r="E202" i="28"/>
  <c r="D202" i="28"/>
  <c r="C202" i="28"/>
  <c r="B202" i="28"/>
  <c r="Q201" i="28"/>
  <c r="R198" i="34" s="1"/>
  <c r="P201" i="28"/>
  <c r="O201" i="28"/>
  <c r="N201" i="28"/>
  <c r="M201" i="28"/>
  <c r="L201" i="28"/>
  <c r="K201" i="28"/>
  <c r="J201" i="28"/>
  <c r="I201" i="28"/>
  <c r="H201" i="28"/>
  <c r="G201" i="28"/>
  <c r="F201" i="28"/>
  <c r="E201" i="28"/>
  <c r="D201" i="28"/>
  <c r="C201" i="28"/>
  <c r="B201" i="28"/>
  <c r="Q200" i="28"/>
  <c r="R197" i="34" s="1"/>
  <c r="P200" i="28"/>
  <c r="O200" i="28"/>
  <c r="N200" i="28"/>
  <c r="M200" i="28"/>
  <c r="L200" i="28"/>
  <c r="K200" i="28"/>
  <c r="J200" i="28"/>
  <c r="I200" i="28"/>
  <c r="H200" i="28"/>
  <c r="G200" i="28"/>
  <c r="F200" i="28"/>
  <c r="E200" i="28"/>
  <c r="D200" i="28"/>
  <c r="C200" i="28"/>
  <c r="B200" i="28"/>
  <c r="Q199" i="28"/>
  <c r="R196" i="34" s="1"/>
  <c r="P199" i="28"/>
  <c r="O199" i="28"/>
  <c r="N199" i="28"/>
  <c r="M199" i="28"/>
  <c r="L199" i="28"/>
  <c r="K199" i="28"/>
  <c r="J199" i="28"/>
  <c r="I199" i="28"/>
  <c r="H199" i="28"/>
  <c r="G199" i="28"/>
  <c r="F199" i="28"/>
  <c r="E199" i="28"/>
  <c r="D199" i="28"/>
  <c r="C199" i="28"/>
  <c r="B199" i="28"/>
  <c r="Q198" i="28"/>
  <c r="R195" i="34" s="1"/>
  <c r="P198" i="28"/>
  <c r="O198" i="28"/>
  <c r="N198" i="28"/>
  <c r="M198" i="28"/>
  <c r="L198" i="28"/>
  <c r="K198" i="28"/>
  <c r="J198" i="28"/>
  <c r="I198" i="28"/>
  <c r="H198" i="28"/>
  <c r="G198" i="28"/>
  <c r="F198" i="28"/>
  <c r="E198" i="28"/>
  <c r="D198" i="28"/>
  <c r="C198" i="28"/>
  <c r="B198" i="28"/>
  <c r="Q196" i="28"/>
  <c r="R193" i="34" s="1"/>
  <c r="P196" i="28"/>
  <c r="O196" i="28"/>
  <c r="N196" i="28"/>
  <c r="M196" i="28"/>
  <c r="L196" i="28"/>
  <c r="K196" i="28"/>
  <c r="J196" i="28"/>
  <c r="I196" i="28"/>
  <c r="H196" i="28"/>
  <c r="G196" i="28"/>
  <c r="F196" i="28"/>
  <c r="E196" i="28"/>
  <c r="D196" i="28"/>
  <c r="C196" i="28"/>
  <c r="B196" i="28"/>
  <c r="Q195" i="28"/>
  <c r="R192" i="34" s="1"/>
  <c r="P195" i="28"/>
  <c r="O195" i="28"/>
  <c r="N195" i="28"/>
  <c r="M195" i="28"/>
  <c r="L195" i="28"/>
  <c r="K195" i="28"/>
  <c r="J195" i="28"/>
  <c r="I195" i="28"/>
  <c r="H195" i="28"/>
  <c r="G195" i="28"/>
  <c r="F195" i="28"/>
  <c r="E195" i="28"/>
  <c r="D195" i="28"/>
  <c r="C195" i="28"/>
  <c r="B195" i="28"/>
  <c r="Q194" i="28"/>
  <c r="R191" i="34" s="1"/>
  <c r="P194" i="28"/>
  <c r="O194" i="28"/>
  <c r="N194" i="28"/>
  <c r="M194" i="28"/>
  <c r="L194" i="28"/>
  <c r="K194" i="28"/>
  <c r="J194" i="28"/>
  <c r="I194" i="28"/>
  <c r="H194" i="28"/>
  <c r="G194" i="28"/>
  <c r="F194" i="28"/>
  <c r="E194" i="28"/>
  <c r="D194" i="28"/>
  <c r="C194" i="28"/>
  <c r="B194" i="28"/>
  <c r="Q193" i="28"/>
  <c r="R190" i="34" s="1"/>
  <c r="P193" i="28"/>
  <c r="O193" i="28"/>
  <c r="N193" i="28"/>
  <c r="M193" i="28"/>
  <c r="L193" i="28"/>
  <c r="K193" i="28"/>
  <c r="J193" i="28"/>
  <c r="I193" i="28"/>
  <c r="H193" i="28"/>
  <c r="G193" i="28"/>
  <c r="F193" i="28"/>
  <c r="E193" i="28"/>
  <c r="D193" i="28"/>
  <c r="C193" i="28"/>
  <c r="B193" i="28"/>
  <c r="Q192" i="28"/>
  <c r="R189" i="34" s="1"/>
  <c r="P192" i="28"/>
  <c r="O192" i="28"/>
  <c r="N192" i="28"/>
  <c r="M192" i="28"/>
  <c r="L192" i="28"/>
  <c r="K192" i="28"/>
  <c r="J192" i="28"/>
  <c r="I192" i="28"/>
  <c r="H192" i="28"/>
  <c r="G192" i="28"/>
  <c r="F192" i="28"/>
  <c r="E192" i="28"/>
  <c r="D192" i="28"/>
  <c r="C192" i="28"/>
  <c r="B192" i="28"/>
  <c r="Q191" i="28"/>
  <c r="R188" i="34" s="1"/>
  <c r="P191" i="28"/>
  <c r="O191" i="28"/>
  <c r="N191" i="28"/>
  <c r="M191" i="28"/>
  <c r="L191" i="28"/>
  <c r="K191" i="28"/>
  <c r="J191" i="28"/>
  <c r="I191" i="28"/>
  <c r="H191" i="28"/>
  <c r="G191" i="28"/>
  <c r="F191" i="28"/>
  <c r="E191" i="28"/>
  <c r="D191" i="28"/>
  <c r="C191" i="28"/>
  <c r="B191" i="28"/>
  <c r="Q190" i="28"/>
  <c r="R187" i="34" s="1"/>
  <c r="P190" i="28"/>
  <c r="O190" i="28"/>
  <c r="N190" i="28"/>
  <c r="M190" i="28"/>
  <c r="L190" i="28"/>
  <c r="K190" i="28"/>
  <c r="J190" i="28"/>
  <c r="I190" i="28"/>
  <c r="H190" i="28"/>
  <c r="G190" i="28"/>
  <c r="F190" i="28"/>
  <c r="E190" i="28"/>
  <c r="D190" i="28"/>
  <c r="C190" i="28"/>
  <c r="B190" i="28"/>
  <c r="Q189" i="28"/>
  <c r="R186" i="34" s="1"/>
  <c r="P189" i="28"/>
  <c r="O189" i="28"/>
  <c r="N189" i="28"/>
  <c r="M189" i="28"/>
  <c r="L189" i="28"/>
  <c r="K189" i="28"/>
  <c r="J189" i="28"/>
  <c r="I189" i="28"/>
  <c r="H189" i="28"/>
  <c r="G189" i="28"/>
  <c r="F189" i="28"/>
  <c r="E189" i="28"/>
  <c r="D189" i="28"/>
  <c r="C189" i="28"/>
  <c r="B189" i="28"/>
  <c r="Q188" i="28"/>
  <c r="R185" i="34" s="1"/>
  <c r="P188" i="28"/>
  <c r="O188" i="28"/>
  <c r="N188" i="28"/>
  <c r="M188" i="28"/>
  <c r="L188" i="28"/>
  <c r="K188" i="28"/>
  <c r="J188" i="28"/>
  <c r="I188" i="28"/>
  <c r="H188" i="28"/>
  <c r="G188" i="28"/>
  <c r="F188" i="28"/>
  <c r="E188" i="28"/>
  <c r="D188" i="28"/>
  <c r="C188" i="28"/>
  <c r="B188" i="28"/>
  <c r="Q187" i="28"/>
  <c r="R184" i="34" s="1"/>
  <c r="P187" i="28"/>
  <c r="O187" i="28"/>
  <c r="N187" i="28"/>
  <c r="M187" i="28"/>
  <c r="L187" i="28"/>
  <c r="K187" i="28"/>
  <c r="J187" i="28"/>
  <c r="I187" i="28"/>
  <c r="H187" i="28"/>
  <c r="G187" i="28"/>
  <c r="F187" i="28"/>
  <c r="E187" i="28"/>
  <c r="D187" i="28"/>
  <c r="C187" i="28"/>
  <c r="B187" i="28"/>
  <c r="Q186" i="28"/>
  <c r="R183" i="34" s="1"/>
  <c r="P186" i="28"/>
  <c r="O186" i="28"/>
  <c r="N186" i="28"/>
  <c r="M186" i="28"/>
  <c r="L186" i="28"/>
  <c r="K186" i="28"/>
  <c r="J186" i="28"/>
  <c r="I186" i="28"/>
  <c r="H186" i="28"/>
  <c r="G186" i="28"/>
  <c r="F186" i="28"/>
  <c r="E186" i="28"/>
  <c r="D186" i="28"/>
  <c r="C186" i="28"/>
  <c r="B186" i="28"/>
  <c r="Q185" i="28"/>
  <c r="R182" i="34" s="1"/>
  <c r="P185" i="28"/>
  <c r="O185" i="28"/>
  <c r="N185" i="28"/>
  <c r="M185" i="28"/>
  <c r="L185" i="28"/>
  <c r="K185" i="28"/>
  <c r="J185" i="28"/>
  <c r="I185" i="28"/>
  <c r="H185" i="28"/>
  <c r="G185" i="28"/>
  <c r="F185" i="28"/>
  <c r="E185" i="28"/>
  <c r="D185" i="28"/>
  <c r="C185" i="28"/>
  <c r="B185" i="28"/>
  <c r="Q184" i="28"/>
  <c r="R181" i="34" s="1"/>
  <c r="P184" i="28"/>
  <c r="O184" i="28"/>
  <c r="N184" i="28"/>
  <c r="M184" i="28"/>
  <c r="L184" i="28"/>
  <c r="K184" i="28"/>
  <c r="J184" i="28"/>
  <c r="I184" i="28"/>
  <c r="H184" i="28"/>
  <c r="G184" i="28"/>
  <c r="F184" i="28"/>
  <c r="E184" i="28"/>
  <c r="D184" i="28"/>
  <c r="C184" i="28"/>
  <c r="B184" i="28"/>
  <c r="Q183" i="28"/>
  <c r="R180" i="34" s="1"/>
  <c r="P183" i="28"/>
  <c r="O183" i="28"/>
  <c r="N183" i="28"/>
  <c r="M183" i="28"/>
  <c r="L183" i="28"/>
  <c r="K183" i="28"/>
  <c r="J183" i="28"/>
  <c r="I183" i="28"/>
  <c r="H183" i="28"/>
  <c r="G183" i="28"/>
  <c r="F183" i="28"/>
  <c r="E183" i="28"/>
  <c r="D183" i="28"/>
  <c r="C183" i="28"/>
  <c r="B183" i="28"/>
  <c r="Q182" i="28"/>
  <c r="R179" i="34" s="1"/>
  <c r="W178" i="36" s="1"/>
  <c r="P182" i="28"/>
  <c r="O182" i="28"/>
  <c r="N182" i="28"/>
  <c r="M182" i="28"/>
  <c r="L182" i="28"/>
  <c r="K182" i="28"/>
  <c r="J182" i="28"/>
  <c r="I182" i="28"/>
  <c r="H182" i="28"/>
  <c r="G182" i="28"/>
  <c r="F182" i="28"/>
  <c r="E182" i="28"/>
  <c r="D182" i="28"/>
  <c r="C182" i="28"/>
  <c r="B182" i="28"/>
  <c r="Q181" i="28"/>
  <c r="R178" i="34" s="1"/>
  <c r="P181" i="28"/>
  <c r="O181" i="28"/>
  <c r="N181" i="28"/>
  <c r="M181" i="28"/>
  <c r="L181" i="28"/>
  <c r="K181" i="28"/>
  <c r="J181" i="28"/>
  <c r="I181" i="28"/>
  <c r="H181" i="28"/>
  <c r="G181" i="28"/>
  <c r="F181" i="28"/>
  <c r="E181" i="28"/>
  <c r="D181" i="28"/>
  <c r="C181" i="28"/>
  <c r="B181" i="28"/>
  <c r="Q180" i="28"/>
  <c r="R177" i="34" s="1"/>
  <c r="P180" i="28"/>
  <c r="O180" i="28"/>
  <c r="N180" i="28"/>
  <c r="M180" i="28"/>
  <c r="L180" i="28"/>
  <c r="K180" i="28"/>
  <c r="J180" i="28"/>
  <c r="I180" i="28"/>
  <c r="H180" i="28"/>
  <c r="G180" i="28"/>
  <c r="F180" i="28"/>
  <c r="E180" i="28"/>
  <c r="D180" i="28"/>
  <c r="C180" i="28"/>
  <c r="B180" i="28"/>
  <c r="Q179" i="28"/>
  <c r="R176" i="34" s="1"/>
  <c r="P179" i="28"/>
  <c r="O179" i="28"/>
  <c r="N179" i="28"/>
  <c r="M179" i="28"/>
  <c r="L179" i="28"/>
  <c r="K179" i="28"/>
  <c r="J179" i="28"/>
  <c r="I179" i="28"/>
  <c r="H179" i="28"/>
  <c r="G179" i="28"/>
  <c r="F179" i="28"/>
  <c r="E179" i="28"/>
  <c r="D179" i="28"/>
  <c r="C179" i="28"/>
  <c r="B179" i="28"/>
  <c r="Q178" i="28"/>
  <c r="R175" i="34" s="1"/>
  <c r="P178" i="28"/>
  <c r="O178" i="28"/>
  <c r="N178" i="28"/>
  <c r="M178" i="28"/>
  <c r="L178" i="28"/>
  <c r="K178" i="28"/>
  <c r="J178" i="28"/>
  <c r="I178" i="28"/>
  <c r="H178" i="28"/>
  <c r="G178" i="28"/>
  <c r="F178" i="28"/>
  <c r="E178" i="28"/>
  <c r="D178" i="28"/>
  <c r="C178" i="28"/>
  <c r="B178" i="28"/>
  <c r="Q177" i="28"/>
  <c r="R174" i="34" s="1"/>
  <c r="P177" i="28"/>
  <c r="O177" i="28"/>
  <c r="N177" i="28"/>
  <c r="M177" i="28"/>
  <c r="L177" i="28"/>
  <c r="K177" i="28"/>
  <c r="J177" i="28"/>
  <c r="I177" i="28"/>
  <c r="H177" i="28"/>
  <c r="G177" i="28"/>
  <c r="F177" i="28"/>
  <c r="E177" i="28"/>
  <c r="D177" i="28"/>
  <c r="C177" i="28"/>
  <c r="B177" i="28"/>
  <c r="Q176" i="28"/>
  <c r="R173" i="34" s="1"/>
  <c r="W172" i="36" s="1"/>
  <c r="P176" i="28"/>
  <c r="O176" i="28"/>
  <c r="N176" i="28"/>
  <c r="M176" i="28"/>
  <c r="L176" i="28"/>
  <c r="K176" i="28"/>
  <c r="J176" i="28"/>
  <c r="I176" i="28"/>
  <c r="H176" i="28"/>
  <c r="G176" i="28"/>
  <c r="F176" i="28"/>
  <c r="E176" i="28"/>
  <c r="D176" i="28"/>
  <c r="C176" i="28"/>
  <c r="B176" i="28"/>
  <c r="Q175" i="28"/>
  <c r="R172" i="34" s="1"/>
  <c r="P175" i="28"/>
  <c r="O175" i="28"/>
  <c r="N175" i="28"/>
  <c r="M175" i="28"/>
  <c r="L175" i="28"/>
  <c r="K175" i="28"/>
  <c r="J175" i="28"/>
  <c r="I175" i="28"/>
  <c r="H175" i="28"/>
  <c r="G175" i="28"/>
  <c r="F175" i="28"/>
  <c r="E175" i="28"/>
  <c r="D175" i="28"/>
  <c r="C175" i="28"/>
  <c r="B175" i="28"/>
  <c r="Q174" i="28"/>
  <c r="R171" i="34" s="1"/>
  <c r="W170" i="36" s="1"/>
  <c r="P174" i="28"/>
  <c r="O174" i="28"/>
  <c r="N174" i="28"/>
  <c r="M174" i="28"/>
  <c r="L174" i="28"/>
  <c r="K174" i="28"/>
  <c r="J174" i="28"/>
  <c r="I174" i="28"/>
  <c r="H174" i="28"/>
  <c r="G174" i="28"/>
  <c r="F174" i="28"/>
  <c r="E174" i="28"/>
  <c r="D174" i="28"/>
  <c r="C174" i="28"/>
  <c r="B174" i="28"/>
  <c r="Q173" i="28"/>
  <c r="R170" i="34" s="1"/>
  <c r="W169" i="36" s="1"/>
  <c r="P173" i="28"/>
  <c r="O173" i="28"/>
  <c r="N173" i="28"/>
  <c r="M173" i="28"/>
  <c r="L173" i="28"/>
  <c r="K173" i="28"/>
  <c r="J173" i="28"/>
  <c r="I173" i="28"/>
  <c r="H173" i="28"/>
  <c r="G173" i="28"/>
  <c r="F173" i="28"/>
  <c r="E173" i="28"/>
  <c r="D173" i="28"/>
  <c r="C173" i="28"/>
  <c r="B173" i="28"/>
  <c r="Q172" i="28"/>
  <c r="R169" i="34" s="1"/>
  <c r="P172" i="28"/>
  <c r="O172" i="28"/>
  <c r="N172" i="28"/>
  <c r="M172" i="28"/>
  <c r="L172" i="28"/>
  <c r="K172" i="28"/>
  <c r="J172" i="28"/>
  <c r="I172" i="28"/>
  <c r="H172" i="28"/>
  <c r="G172" i="28"/>
  <c r="F172" i="28"/>
  <c r="E172" i="28"/>
  <c r="D172" i="28"/>
  <c r="C172" i="28"/>
  <c r="B172" i="28"/>
  <c r="Q171" i="28"/>
  <c r="R168" i="34" s="1"/>
  <c r="P171" i="28"/>
  <c r="O171" i="28"/>
  <c r="N171" i="28"/>
  <c r="M171" i="28"/>
  <c r="L171" i="28"/>
  <c r="K171" i="28"/>
  <c r="J171" i="28"/>
  <c r="I171" i="28"/>
  <c r="H171" i="28"/>
  <c r="G171" i="28"/>
  <c r="F171" i="28"/>
  <c r="E171" i="28"/>
  <c r="D171" i="28"/>
  <c r="C171" i="28"/>
  <c r="B171" i="28"/>
  <c r="Q170" i="28"/>
  <c r="R167" i="34" s="1"/>
  <c r="P170" i="28"/>
  <c r="O170" i="28"/>
  <c r="N170" i="28"/>
  <c r="M170" i="28"/>
  <c r="L170" i="28"/>
  <c r="K170" i="28"/>
  <c r="J170" i="28"/>
  <c r="I170" i="28"/>
  <c r="H170" i="28"/>
  <c r="G170" i="28"/>
  <c r="F170" i="28"/>
  <c r="E170" i="28"/>
  <c r="D170" i="28"/>
  <c r="C170" i="28"/>
  <c r="B170" i="28"/>
  <c r="Q169" i="28"/>
  <c r="R166" i="34" s="1"/>
  <c r="P169" i="28"/>
  <c r="O169" i="28"/>
  <c r="N169" i="28"/>
  <c r="M169" i="28"/>
  <c r="L169" i="28"/>
  <c r="K169" i="28"/>
  <c r="J169" i="28"/>
  <c r="I169" i="28"/>
  <c r="H169" i="28"/>
  <c r="G169" i="28"/>
  <c r="F169" i="28"/>
  <c r="E169" i="28"/>
  <c r="D169" i="28"/>
  <c r="C169" i="28"/>
  <c r="B169" i="28"/>
  <c r="Q168" i="28"/>
  <c r="R165" i="34" s="1"/>
  <c r="P168" i="28"/>
  <c r="O168" i="28"/>
  <c r="N168" i="28"/>
  <c r="M168" i="28"/>
  <c r="L168" i="28"/>
  <c r="K168" i="28"/>
  <c r="J168" i="28"/>
  <c r="I168" i="28"/>
  <c r="H168" i="28"/>
  <c r="G168" i="28"/>
  <c r="F168" i="28"/>
  <c r="E168" i="28"/>
  <c r="D168" i="28"/>
  <c r="C168" i="28"/>
  <c r="B168" i="28"/>
  <c r="Q167" i="28"/>
  <c r="R164" i="34" s="1"/>
  <c r="P167" i="28"/>
  <c r="O167" i="28"/>
  <c r="N167" i="28"/>
  <c r="M167" i="28"/>
  <c r="L167" i="28"/>
  <c r="K167" i="28"/>
  <c r="J167" i="28"/>
  <c r="I167" i="28"/>
  <c r="H167" i="28"/>
  <c r="G167" i="28"/>
  <c r="F167" i="28"/>
  <c r="E167" i="28"/>
  <c r="D167" i="28"/>
  <c r="C167" i="28"/>
  <c r="B167" i="28"/>
  <c r="Q166" i="28"/>
  <c r="R163" i="34" s="1"/>
  <c r="P166" i="28"/>
  <c r="O166" i="28"/>
  <c r="N166" i="28"/>
  <c r="M166" i="28"/>
  <c r="L166" i="28"/>
  <c r="K166" i="28"/>
  <c r="J166" i="28"/>
  <c r="I166" i="28"/>
  <c r="H166" i="28"/>
  <c r="G166" i="28"/>
  <c r="F166" i="28"/>
  <c r="E166" i="28"/>
  <c r="D166" i="28"/>
  <c r="C166" i="28"/>
  <c r="B166" i="28"/>
  <c r="Q165" i="28"/>
  <c r="R162" i="34" s="1"/>
  <c r="P165" i="28"/>
  <c r="O165" i="28"/>
  <c r="N165" i="28"/>
  <c r="M165" i="28"/>
  <c r="L165" i="28"/>
  <c r="K165" i="28"/>
  <c r="J165" i="28"/>
  <c r="I165" i="28"/>
  <c r="H165" i="28"/>
  <c r="G165" i="28"/>
  <c r="F165" i="28"/>
  <c r="E165" i="28"/>
  <c r="D165" i="28"/>
  <c r="C165" i="28"/>
  <c r="B165" i="28"/>
  <c r="Q164" i="28"/>
  <c r="R161" i="34" s="1"/>
  <c r="P164" i="28"/>
  <c r="O164" i="28"/>
  <c r="N164" i="28"/>
  <c r="M164" i="28"/>
  <c r="L164" i="28"/>
  <c r="K164" i="28"/>
  <c r="J164" i="28"/>
  <c r="I164" i="28"/>
  <c r="H164" i="28"/>
  <c r="G164" i="28"/>
  <c r="F164" i="28"/>
  <c r="E164" i="28"/>
  <c r="D164" i="28"/>
  <c r="C164" i="28"/>
  <c r="B164" i="28"/>
  <c r="Q163" i="28"/>
  <c r="R160" i="34" s="1"/>
  <c r="P163" i="28"/>
  <c r="O163" i="28"/>
  <c r="N163" i="28"/>
  <c r="M163" i="28"/>
  <c r="L163" i="28"/>
  <c r="K163" i="28"/>
  <c r="J163" i="28"/>
  <c r="I163" i="28"/>
  <c r="H163" i="28"/>
  <c r="G163" i="28"/>
  <c r="F163" i="28"/>
  <c r="E163" i="28"/>
  <c r="D163" i="28"/>
  <c r="C163" i="28"/>
  <c r="B163" i="28"/>
  <c r="Q162" i="28"/>
  <c r="R159" i="34" s="1"/>
  <c r="P162" i="28"/>
  <c r="O162" i="28"/>
  <c r="N162" i="28"/>
  <c r="M162" i="28"/>
  <c r="L162" i="28"/>
  <c r="K162" i="28"/>
  <c r="J162" i="28"/>
  <c r="I162" i="28"/>
  <c r="H162" i="28"/>
  <c r="G162" i="28"/>
  <c r="F162" i="28"/>
  <c r="E162" i="28"/>
  <c r="D162" i="28"/>
  <c r="C162" i="28"/>
  <c r="B162" i="28"/>
  <c r="Q161" i="28"/>
  <c r="R158" i="34" s="1"/>
  <c r="P161" i="28"/>
  <c r="O161" i="28"/>
  <c r="N161" i="28"/>
  <c r="M161" i="28"/>
  <c r="L161" i="28"/>
  <c r="K161" i="28"/>
  <c r="J161" i="28"/>
  <c r="I161" i="28"/>
  <c r="H161" i="28"/>
  <c r="G161" i="28"/>
  <c r="F161" i="28"/>
  <c r="E161" i="28"/>
  <c r="D161" i="28"/>
  <c r="C161" i="28"/>
  <c r="B161" i="28"/>
  <c r="Q160" i="28"/>
  <c r="R157" i="34" s="1"/>
  <c r="P160" i="28"/>
  <c r="O160" i="28"/>
  <c r="N160" i="28"/>
  <c r="M160" i="28"/>
  <c r="L160" i="28"/>
  <c r="K160" i="28"/>
  <c r="J160" i="28"/>
  <c r="I160" i="28"/>
  <c r="H160" i="28"/>
  <c r="G160" i="28"/>
  <c r="F160" i="28"/>
  <c r="E160" i="28"/>
  <c r="D160" i="28"/>
  <c r="C160" i="28"/>
  <c r="B160" i="28"/>
  <c r="Q159" i="28"/>
  <c r="R156" i="34" s="1"/>
  <c r="W155" i="36" s="1"/>
  <c r="P159" i="28"/>
  <c r="O159" i="28"/>
  <c r="N159" i="28"/>
  <c r="M159" i="28"/>
  <c r="L159" i="28"/>
  <c r="K159" i="28"/>
  <c r="J159" i="28"/>
  <c r="I159" i="28"/>
  <c r="H159" i="28"/>
  <c r="G159" i="28"/>
  <c r="F159" i="28"/>
  <c r="E159" i="28"/>
  <c r="D159" i="28"/>
  <c r="C159" i="28"/>
  <c r="B159" i="28"/>
  <c r="Q158" i="28"/>
  <c r="R155" i="34" s="1"/>
  <c r="P158" i="28"/>
  <c r="O158" i="28"/>
  <c r="N158" i="28"/>
  <c r="M158" i="28"/>
  <c r="L158" i="28"/>
  <c r="K158" i="28"/>
  <c r="J158" i="28"/>
  <c r="I158" i="28"/>
  <c r="H158" i="28"/>
  <c r="G158" i="28"/>
  <c r="F158" i="28"/>
  <c r="E158" i="28"/>
  <c r="D158" i="28"/>
  <c r="C158" i="28"/>
  <c r="B158" i="28"/>
  <c r="Q157" i="28"/>
  <c r="R154" i="34" s="1"/>
  <c r="P157" i="28"/>
  <c r="O157" i="28"/>
  <c r="N157" i="28"/>
  <c r="M157" i="28"/>
  <c r="L157" i="28"/>
  <c r="K157" i="28"/>
  <c r="J157" i="28"/>
  <c r="I157" i="28"/>
  <c r="H157" i="28"/>
  <c r="G157" i="28"/>
  <c r="F157" i="28"/>
  <c r="E157" i="28"/>
  <c r="D157" i="28"/>
  <c r="C157" i="28"/>
  <c r="B157" i="28"/>
  <c r="Q156" i="28"/>
  <c r="R153" i="34" s="1"/>
  <c r="P156" i="28"/>
  <c r="O156" i="28"/>
  <c r="N156" i="28"/>
  <c r="M156" i="28"/>
  <c r="L156" i="28"/>
  <c r="K156" i="28"/>
  <c r="J156" i="28"/>
  <c r="I156" i="28"/>
  <c r="H156" i="28"/>
  <c r="G156" i="28"/>
  <c r="F156" i="28"/>
  <c r="E156" i="28"/>
  <c r="D156" i="28"/>
  <c r="C156" i="28"/>
  <c r="B156" i="28"/>
  <c r="Q155" i="28"/>
  <c r="R152" i="34" s="1"/>
  <c r="P155" i="28"/>
  <c r="O155" i="28"/>
  <c r="N155" i="28"/>
  <c r="M155" i="28"/>
  <c r="L155" i="28"/>
  <c r="K155" i="28"/>
  <c r="J155" i="28"/>
  <c r="I155" i="28"/>
  <c r="H155" i="28"/>
  <c r="G155" i="28"/>
  <c r="F155" i="28"/>
  <c r="E155" i="28"/>
  <c r="D155" i="28"/>
  <c r="C155" i="28"/>
  <c r="B155" i="28"/>
  <c r="Q154" i="28"/>
  <c r="R151" i="34" s="1"/>
  <c r="P154" i="28"/>
  <c r="O154" i="28"/>
  <c r="N154" i="28"/>
  <c r="M154" i="28"/>
  <c r="L154" i="28"/>
  <c r="K154" i="28"/>
  <c r="J154" i="28"/>
  <c r="I154" i="28"/>
  <c r="H154" i="28"/>
  <c r="G154" i="28"/>
  <c r="F154" i="28"/>
  <c r="E154" i="28"/>
  <c r="D154" i="28"/>
  <c r="C154" i="28"/>
  <c r="B154" i="28"/>
  <c r="Q153" i="28"/>
  <c r="R150" i="34" s="1"/>
  <c r="P153" i="28"/>
  <c r="O153" i="28"/>
  <c r="N153" i="28"/>
  <c r="M153" i="28"/>
  <c r="L153" i="28"/>
  <c r="K153" i="28"/>
  <c r="J153" i="28"/>
  <c r="I153" i="28"/>
  <c r="H153" i="28"/>
  <c r="G153" i="28"/>
  <c r="F153" i="28"/>
  <c r="E153" i="28"/>
  <c r="D153" i="28"/>
  <c r="C153" i="28"/>
  <c r="B153" i="28"/>
  <c r="Q152" i="28"/>
  <c r="R149" i="34" s="1"/>
  <c r="P152" i="28"/>
  <c r="O152" i="28"/>
  <c r="N152" i="28"/>
  <c r="M152" i="28"/>
  <c r="L152" i="28"/>
  <c r="K152" i="28"/>
  <c r="J152" i="28"/>
  <c r="I152" i="28"/>
  <c r="H152" i="28"/>
  <c r="G152" i="28"/>
  <c r="F152" i="28"/>
  <c r="E152" i="28"/>
  <c r="D152" i="28"/>
  <c r="C152" i="28"/>
  <c r="B152" i="28"/>
  <c r="Q151" i="28"/>
  <c r="R148" i="34" s="1"/>
  <c r="P151" i="28"/>
  <c r="O151" i="28"/>
  <c r="N151" i="28"/>
  <c r="M151" i="28"/>
  <c r="L151" i="28"/>
  <c r="K151" i="28"/>
  <c r="J151" i="28"/>
  <c r="I151" i="28"/>
  <c r="H151" i="28"/>
  <c r="G151" i="28"/>
  <c r="F151" i="28"/>
  <c r="E151" i="28"/>
  <c r="D151" i="28"/>
  <c r="C151" i="28"/>
  <c r="B151" i="28"/>
  <c r="Q150" i="28"/>
  <c r="R147" i="34" s="1"/>
  <c r="P150" i="28"/>
  <c r="O150" i="28"/>
  <c r="N150" i="28"/>
  <c r="M150" i="28"/>
  <c r="L150" i="28"/>
  <c r="K150" i="28"/>
  <c r="J150" i="28"/>
  <c r="I150" i="28"/>
  <c r="H150" i="28"/>
  <c r="G150" i="28"/>
  <c r="F150" i="28"/>
  <c r="E150" i="28"/>
  <c r="D150" i="28"/>
  <c r="C150" i="28"/>
  <c r="B150" i="28"/>
  <c r="Q149" i="28"/>
  <c r="R146" i="34" s="1"/>
  <c r="P149" i="28"/>
  <c r="O149" i="28"/>
  <c r="N149" i="28"/>
  <c r="M149" i="28"/>
  <c r="L149" i="28"/>
  <c r="K149" i="28"/>
  <c r="J149" i="28"/>
  <c r="I149" i="28"/>
  <c r="H149" i="28"/>
  <c r="G149" i="28"/>
  <c r="F149" i="28"/>
  <c r="E149" i="28"/>
  <c r="D149" i="28"/>
  <c r="C149" i="28"/>
  <c r="B149" i="28"/>
  <c r="Q148" i="28"/>
  <c r="R145" i="34" s="1"/>
  <c r="P148" i="28"/>
  <c r="O148" i="28"/>
  <c r="N148" i="28"/>
  <c r="M148" i="28"/>
  <c r="L148" i="28"/>
  <c r="K148" i="28"/>
  <c r="J148" i="28"/>
  <c r="I148" i="28"/>
  <c r="H148" i="28"/>
  <c r="G148" i="28"/>
  <c r="F148" i="28"/>
  <c r="E148" i="28"/>
  <c r="D148" i="28"/>
  <c r="C148" i="28"/>
  <c r="B148" i="28"/>
  <c r="Q147" i="28"/>
  <c r="R144" i="34" s="1"/>
  <c r="P147" i="28"/>
  <c r="O147" i="28"/>
  <c r="N147" i="28"/>
  <c r="M147" i="28"/>
  <c r="L147" i="28"/>
  <c r="K147" i="28"/>
  <c r="J147" i="28"/>
  <c r="I147" i="28"/>
  <c r="H147" i="28"/>
  <c r="G147" i="28"/>
  <c r="F147" i="28"/>
  <c r="E147" i="28"/>
  <c r="D147" i="28"/>
  <c r="C147" i="28"/>
  <c r="B147" i="28"/>
  <c r="Q146" i="28"/>
  <c r="R143" i="34" s="1"/>
  <c r="P146" i="28"/>
  <c r="O146" i="28"/>
  <c r="N146" i="28"/>
  <c r="M146" i="28"/>
  <c r="L146" i="28"/>
  <c r="K146" i="28"/>
  <c r="J146" i="28"/>
  <c r="I146" i="28"/>
  <c r="H146" i="28"/>
  <c r="G146" i="28"/>
  <c r="F146" i="28"/>
  <c r="E146" i="28"/>
  <c r="D146" i="28"/>
  <c r="C146" i="28"/>
  <c r="B146" i="28"/>
  <c r="Q145" i="28"/>
  <c r="R142" i="34" s="1"/>
  <c r="P145" i="28"/>
  <c r="O145" i="28"/>
  <c r="N145" i="28"/>
  <c r="M145" i="28"/>
  <c r="L145" i="28"/>
  <c r="K145" i="28"/>
  <c r="J145" i="28"/>
  <c r="I145" i="28"/>
  <c r="H145" i="28"/>
  <c r="G145" i="28"/>
  <c r="F145" i="28"/>
  <c r="E145" i="28"/>
  <c r="D145" i="28"/>
  <c r="C145" i="28"/>
  <c r="B145" i="28"/>
  <c r="Q144" i="28"/>
  <c r="R141" i="34" s="1"/>
  <c r="W140" i="36" s="1"/>
  <c r="P144" i="28"/>
  <c r="O144" i="28"/>
  <c r="N144" i="28"/>
  <c r="M144" i="28"/>
  <c r="L144" i="28"/>
  <c r="K144" i="28"/>
  <c r="J144" i="28"/>
  <c r="I144" i="28"/>
  <c r="H144" i="28"/>
  <c r="G144" i="28"/>
  <c r="F144" i="28"/>
  <c r="E144" i="28"/>
  <c r="D144" i="28"/>
  <c r="C144" i="28"/>
  <c r="B144" i="28"/>
  <c r="Q143" i="28"/>
  <c r="R140" i="34" s="1"/>
  <c r="P143" i="28"/>
  <c r="O143" i="28"/>
  <c r="N143" i="28"/>
  <c r="M143" i="28"/>
  <c r="L143" i="28"/>
  <c r="K143" i="28"/>
  <c r="J143" i="28"/>
  <c r="I143" i="28"/>
  <c r="H143" i="28"/>
  <c r="G143" i="28"/>
  <c r="F143" i="28"/>
  <c r="E143" i="28"/>
  <c r="D143" i="28"/>
  <c r="C143" i="28"/>
  <c r="B143" i="28"/>
  <c r="Q142" i="28"/>
  <c r="R139" i="34" s="1"/>
  <c r="W138" i="36" s="1"/>
  <c r="P142" i="28"/>
  <c r="O142" i="28"/>
  <c r="N142" i="28"/>
  <c r="M142" i="28"/>
  <c r="L142" i="28"/>
  <c r="K142" i="28"/>
  <c r="J142" i="28"/>
  <c r="I142" i="28"/>
  <c r="H142" i="28"/>
  <c r="G142" i="28"/>
  <c r="F142" i="28"/>
  <c r="E142" i="28"/>
  <c r="D142" i="28"/>
  <c r="C142" i="28"/>
  <c r="B142" i="28"/>
  <c r="Q141" i="28"/>
  <c r="R138" i="34" s="1"/>
  <c r="P141" i="28"/>
  <c r="O141" i="28"/>
  <c r="N141" i="28"/>
  <c r="M141" i="28"/>
  <c r="L141" i="28"/>
  <c r="K141" i="28"/>
  <c r="J141" i="28"/>
  <c r="I141" i="28"/>
  <c r="H141" i="28"/>
  <c r="G141" i="28"/>
  <c r="F141" i="28"/>
  <c r="E141" i="28"/>
  <c r="D141" i="28"/>
  <c r="C141" i="28"/>
  <c r="B141" i="28"/>
  <c r="Q140" i="28"/>
  <c r="R137" i="34" s="1"/>
  <c r="P140" i="28"/>
  <c r="O140" i="28"/>
  <c r="N140" i="28"/>
  <c r="M140" i="28"/>
  <c r="L140" i="28"/>
  <c r="K140" i="28"/>
  <c r="J140" i="28"/>
  <c r="I140" i="28"/>
  <c r="H140" i="28"/>
  <c r="G140" i="28"/>
  <c r="F140" i="28"/>
  <c r="E140" i="28"/>
  <c r="D140" i="28"/>
  <c r="C140" i="28"/>
  <c r="B140" i="28"/>
  <c r="Q139" i="28"/>
  <c r="R136" i="34" s="1"/>
  <c r="P139" i="28"/>
  <c r="O139" i="28"/>
  <c r="N139" i="28"/>
  <c r="M139" i="28"/>
  <c r="L139" i="28"/>
  <c r="K139" i="28"/>
  <c r="J139" i="28"/>
  <c r="I139" i="28"/>
  <c r="H139" i="28"/>
  <c r="G139" i="28"/>
  <c r="F139" i="28"/>
  <c r="E139" i="28"/>
  <c r="D139" i="28"/>
  <c r="C139" i="28"/>
  <c r="B139" i="28"/>
  <c r="Q138" i="28"/>
  <c r="R135" i="34" s="1"/>
  <c r="P138" i="28"/>
  <c r="O138" i="28"/>
  <c r="N138" i="28"/>
  <c r="M138" i="28"/>
  <c r="L138" i="28"/>
  <c r="K138" i="28"/>
  <c r="J138" i="28"/>
  <c r="I138" i="28"/>
  <c r="H138" i="28"/>
  <c r="G138" i="28"/>
  <c r="F138" i="28"/>
  <c r="E138" i="28"/>
  <c r="D138" i="28"/>
  <c r="C138" i="28"/>
  <c r="B138" i="28"/>
  <c r="Q137" i="28"/>
  <c r="R134" i="34" s="1"/>
  <c r="P137" i="28"/>
  <c r="O137" i="28"/>
  <c r="N137" i="28"/>
  <c r="M137" i="28"/>
  <c r="L137" i="28"/>
  <c r="K137" i="28"/>
  <c r="J137" i="28"/>
  <c r="I137" i="28"/>
  <c r="H137" i="28"/>
  <c r="G137" i="28"/>
  <c r="F137" i="28"/>
  <c r="E137" i="28"/>
  <c r="D137" i="28"/>
  <c r="C137" i="28"/>
  <c r="B137" i="28"/>
  <c r="Q136" i="28"/>
  <c r="R133" i="34" s="1"/>
  <c r="P136" i="28"/>
  <c r="O136" i="28"/>
  <c r="N136" i="28"/>
  <c r="M136" i="28"/>
  <c r="L136" i="28"/>
  <c r="K136" i="28"/>
  <c r="J136" i="28"/>
  <c r="I136" i="28"/>
  <c r="H136" i="28"/>
  <c r="G136" i="28"/>
  <c r="F136" i="28"/>
  <c r="E136" i="28"/>
  <c r="D136" i="28"/>
  <c r="C136" i="28"/>
  <c r="B136" i="28"/>
  <c r="Q135" i="28"/>
  <c r="R132" i="34" s="1"/>
  <c r="P135" i="28"/>
  <c r="O135" i="28"/>
  <c r="N135" i="28"/>
  <c r="M135" i="28"/>
  <c r="L135" i="28"/>
  <c r="K135" i="28"/>
  <c r="J135" i="28"/>
  <c r="I135" i="28"/>
  <c r="H135" i="28"/>
  <c r="G135" i="28"/>
  <c r="F135" i="28"/>
  <c r="E135" i="28"/>
  <c r="D135" i="28"/>
  <c r="C135" i="28"/>
  <c r="B135" i="28"/>
  <c r="Q134" i="28"/>
  <c r="R131" i="34" s="1"/>
  <c r="P134" i="28"/>
  <c r="O134" i="28"/>
  <c r="N134" i="28"/>
  <c r="M134" i="28"/>
  <c r="L134" i="28"/>
  <c r="K134" i="28"/>
  <c r="J134" i="28"/>
  <c r="I134" i="28"/>
  <c r="H134" i="28"/>
  <c r="G134" i="28"/>
  <c r="F134" i="28"/>
  <c r="E134" i="28"/>
  <c r="D134" i="28"/>
  <c r="C134" i="28"/>
  <c r="B134" i="28"/>
  <c r="Q133" i="28"/>
  <c r="R130" i="34" s="1"/>
  <c r="P133" i="28"/>
  <c r="O133" i="28"/>
  <c r="N133" i="28"/>
  <c r="M133" i="28"/>
  <c r="L133" i="28"/>
  <c r="K133" i="28"/>
  <c r="J133" i="28"/>
  <c r="I133" i="28"/>
  <c r="H133" i="28"/>
  <c r="G133" i="28"/>
  <c r="F133" i="28"/>
  <c r="E133" i="28"/>
  <c r="D133" i="28"/>
  <c r="C133" i="28"/>
  <c r="B133" i="28"/>
  <c r="Q132" i="28"/>
  <c r="R129" i="34" s="1"/>
  <c r="P132" i="28"/>
  <c r="O132" i="28"/>
  <c r="N132" i="28"/>
  <c r="M132" i="28"/>
  <c r="L132" i="28"/>
  <c r="K132" i="28"/>
  <c r="J132" i="28"/>
  <c r="I132" i="28"/>
  <c r="H132" i="28"/>
  <c r="G132" i="28"/>
  <c r="F132" i="28"/>
  <c r="E132" i="28"/>
  <c r="D132" i="28"/>
  <c r="C132" i="28"/>
  <c r="B132" i="28"/>
  <c r="Q131" i="28"/>
  <c r="R128" i="34" s="1"/>
  <c r="P131" i="28"/>
  <c r="O131" i="28"/>
  <c r="N131" i="28"/>
  <c r="M131" i="28"/>
  <c r="L131" i="28"/>
  <c r="K131" i="28"/>
  <c r="J131" i="28"/>
  <c r="I131" i="28"/>
  <c r="H131" i="28"/>
  <c r="G131" i="28"/>
  <c r="F131" i="28"/>
  <c r="E131" i="28"/>
  <c r="D131" i="28"/>
  <c r="C131" i="28"/>
  <c r="B131" i="28"/>
  <c r="Q130" i="28"/>
  <c r="R127" i="34" s="1"/>
  <c r="P130" i="28"/>
  <c r="O130" i="28"/>
  <c r="N130" i="28"/>
  <c r="M130" i="28"/>
  <c r="L130" i="28"/>
  <c r="K130" i="28"/>
  <c r="J130" i="28"/>
  <c r="I130" i="28"/>
  <c r="H130" i="28"/>
  <c r="G130" i="28"/>
  <c r="F130" i="28"/>
  <c r="E130" i="28"/>
  <c r="D130" i="28"/>
  <c r="C130" i="28"/>
  <c r="B130" i="28"/>
  <c r="Q129" i="28"/>
  <c r="R126" i="34" s="1"/>
  <c r="P129" i="28"/>
  <c r="O129" i="28"/>
  <c r="N129" i="28"/>
  <c r="M129" i="28"/>
  <c r="L129" i="28"/>
  <c r="K129" i="28"/>
  <c r="J129" i="28"/>
  <c r="I129" i="28"/>
  <c r="H129" i="28"/>
  <c r="G129" i="28"/>
  <c r="F129" i="28"/>
  <c r="E129" i="28"/>
  <c r="D129" i="28"/>
  <c r="C129" i="28"/>
  <c r="B129" i="28"/>
  <c r="Q128" i="28"/>
  <c r="R125" i="34" s="1"/>
  <c r="P128" i="28"/>
  <c r="O128" i="28"/>
  <c r="N128" i="28"/>
  <c r="M128" i="28"/>
  <c r="L128" i="28"/>
  <c r="K128" i="28"/>
  <c r="J128" i="28"/>
  <c r="I128" i="28"/>
  <c r="H128" i="28"/>
  <c r="G128" i="28"/>
  <c r="F128" i="28"/>
  <c r="E128" i="28"/>
  <c r="D128" i="28"/>
  <c r="C128" i="28"/>
  <c r="B128" i="28"/>
  <c r="Q127" i="28"/>
  <c r="R124" i="34" s="1"/>
  <c r="W123" i="36" s="1"/>
  <c r="P127" i="28"/>
  <c r="O127" i="28"/>
  <c r="N127" i="28"/>
  <c r="M127" i="28"/>
  <c r="L127" i="28"/>
  <c r="K127" i="28"/>
  <c r="J127" i="28"/>
  <c r="I127" i="28"/>
  <c r="H127" i="28"/>
  <c r="G127" i="28"/>
  <c r="F127" i="28"/>
  <c r="E127" i="28"/>
  <c r="D127" i="28"/>
  <c r="C127" i="28"/>
  <c r="B127" i="28"/>
  <c r="Q126" i="28"/>
  <c r="R123" i="34" s="1"/>
  <c r="P126" i="28"/>
  <c r="O126" i="28"/>
  <c r="N126" i="28"/>
  <c r="M126" i="28"/>
  <c r="L126" i="28"/>
  <c r="K126" i="28"/>
  <c r="J126" i="28"/>
  <c r="I126" i="28"/>
  <c r="H126" i="28"/>
  <c r="G126" i="28"/>
  <c r="F126" i="28"/>
  <c r="E126" i="28"/>
  <c r="D126" i="28"/>
  <c r="C126" i="28"/>
  <c r="B126" i="28"/>
  <c r="Q125" i="28"/>
  <c r="R122" i="34" s="1"/>
  <c r="P125" i="28"/>
  <c r="O125" i="28"/>
  <c r="N125" i="28"/>
  <c r="M125" i="28"/>
  <c r="L125" i="28"/>
  <c r="K125" i="28"/>
  <c r="J125" i="28"/>
  <c r="I125" i="28"/>
  <c r="H125" i="28"/>
  <c r="G125" i="28"/>
  <c r="F125" i="28"/>
  <c r="E125" i="28"/>
  <c r="D125" i="28"/>
  <c r="C125" i="28"/>
  <c r="B125" i="28"/>
  <c r="Q124" i="28"/>
  <c r="R121" i="34" s="1"/>
  <c r="P124" i="28"/>
  <c r="O124" i="28"/>
  <c r="N124" i="28"/>
  <c r="M124" i="28"/>
  <c r="L124" i="28"/>
  <c r="K124" i="28"/>
  <c r="J124" i="28"/>
  <c r="I124" i="28"/>
  <c r="H124" i="28"/>
  <c r="G124" i="28"/>
  <c r="F124" i="28"/>
  <c r="E124" i="28"/>
  <c r="D124" i="28"/>
  <c r="C124" i="28"/>
  <c r="B124" i="28"/>
  <c r="Q123" i="28"/>
  <c r="R120" i="34" s="1"/>
  <c r="P123" i="28"/>
  <c r="O123" i="28"/>
  <c r="N123" i="28"/>
  <c r="M123" i="28"/>
  <c r="L123" i="28"/>
  <c r="K123" i="28"/>
  <c r="J123" i="28"/>
  <c r="I123" i="28"/>
  <c r="H123" i="28"/>
  <c r="G123" i="28"/>
  <c r="F123" i="28"/>
  <c r="E123" i="28"/>
  <c r="D123" i="28"/>
  <c r="C123" i="28"/>
  <c r="B123" i="28"/>
  <c r="Q122" i="28"/>
  <c r="R119" i="34" s="1"/>
  <c r="P122" i="28"/>
  <c r="O122" i="28"/>
  <c r="N122" i="28"/>
  <c r="M122" i="28"/>
  <c r="L122" i="28"/>
  <c r="K122" i="28"/>
  <c r="J122" i="28"/>
  <c r="I122" i="28"/>
  <c r="H122" i="28"/>
  <c r="G122" i="28"/>
  <c r="F122" i="28"/>
  <c r="E122" i="28"/>
  <c r="D122" i="28"/>
  <c r="C122" i="28"/>
  <c r="B122" i="28"/>
  <c r="Q121" i="28"/>
  <c r="R118" i="34" s="1"/>
  <c r="P121" i="28"/>
  <c r="O121" i="28"/>
  <c r="N121" i="28"/>
  <c r="M121" i="28"/>
  <c r="L121" i="28"/>
  <c r="K121" i="28"/>
  <c r="J121" i="28"/>
  <c r="I121" i="28"/>
  <c r="H121" i="28"/>
  <c r="G121" i="28"/>
  <c r="F121" i="28"/>
  <c r="E121" i="28"/>
  <c r="D121" i="28"/>
  <c r="C121" i="28"/>
  <c r="B121" i="28"/>
  <c r="Q120" i="28"/>
  <c r="R117" i="34" s="1"/>
  <c r="P120" i="28"/>
  <c r="O120" i="28"/>
  <c r="N120" i="28"/>
  <c r="M120" i="28"/>
  <c r="L120" i="28"/>
  <c r="K120" i="28"/>
  <c r="J120" i="28"/>
  <c r="I120" i="28"/>
  <c r="H120" i="28"/>
  <c r="G120" i="28"/>
  <c r="F120" i="28"/>
  <c r="E120" i="28"/>
  <c r="D120" i="28"/>
  <c r="C120" i="28"/>
  <c r="B120" i="28"/>
  <c r="Q119" i="28"/>
  <c r="R116" i="34" s="1"/>
  <c r="P119" i="28"/>
  <c r="O119" i="28"/>
  <c r="N119" i="28"/>
  <c r="M119" i="28"/>
  <c r="L119" i="28"/>
  <c r="K119" i="28"/>
  <c r="J119" i="28"/>
  <c r="I119" i="28"/>
  <c r="H119" i="28"/>
  <c r="G119" i="28"/>
  <c r="F119" i="28"/>
  <c r="E119" i="28"/>
  <c r="D119" i="28"/>
  <c r="C119" i="28"/>
  <c r="B119" i="28"/>
  <c r="Q118" i="28"/>
  <c r="R115" i="34" s="1"/>
  <c r="P118" i="28"/>
  <c r="O118" i="28"/>
  <c r="N118" i="28"/>
  <c r="M118" i="28"/>
  <c r="L118" i="28"/>
  <c r="K118" i="28"/>
  <c r="J118" i="28"/>
  <c r="I118" i="28"/>
  <c r="H118" i="28"/>
  <c r="G118" i="28"/>
  <c r="F118" i="28"/>
  <c r="E118" i="28"/>
  <c r="D118" i="28"/>
  <c r="C118" i="28"/>
  <c r="B118" i="28"/>
  <c r="Q117" i="28"/>
  <c r="R114" i="34" s="1"/>
  <c r="P117" i="28"/>
  <c r="O117" i="28"/>
  <c r="N117" i="28"/>
  <c r="M117" i="28"/>
  <c r="L117" i="28"/>
  <c r="K117" i="28"/>
  <c r="J117" i="28"/>
  <c r="I117" i="28"/>
  <c r="H117" i="28"/>
  <c r="G117" i="28"/>
  <c r="F117" i="28"/>
  <c r="E117" i="28"/>
  <c r="D117" i="28"/>
  <c r="C117" i="28"/>
  <c r="B117" i="28"/>
  <c r="Q116" i="28"/>
  <c r="R113" i="34" s="1"/>
  <c r="P116" i="28"/>
  <c r="O116" i="28"/>
  <c r="N116" i="28"/>
  <c r="M116" i="28"/>
  <c r="L116" i="28"/>
  <c r="K116" i="28"/>
  <c r="J116" i="28"/>
  <c r="I116" i="28"/>
  <c r="H116" i="28"/>
  <c r="G116" i="28"/>
  <c r="F116" i="28"/>
  <c r="E116" i="28"/>
  <c r="D116" i="28"/>
  <c r="C116" i="28"/>
  <c r="B116" i="28"/>
  <c r="Q115" i="28"/>
  <c r="R112" i="34" s="1"/>
  <c r="P115" i="28"/>
  <c r="O115" i="28"/>
  <c r="N115" i="28"/>
  <c r="M115" i="28"/>
  <c r="L115" i="28"/>
  <c r="K115" i="28"/>
  <c r="J115" i="28"/>
  <c r="I115" i="28"/>
  <c r="H115" i="28"/>
  <c r="G115" i="28"/>
  <c r="F115" i="28"/>
  <c r="E115" i="28"/>
  <c r="D115" i="28"/>
  <c r="C115" i="28"/>
  <c r="B115" i="28"/>
  <c r="Q114" i="28"/>
  <c r="R111" i="34" s="1"/>
  <c r="P114" i="28"/>
  <c r="O114" i="28"/>
  <c r="N114" i="28"/>
  <c r="M114" i="28"/>
  <c r="L114" i="28"/>
  <c r="K114" i="28"/>
  <c r="J114" i="28"/>
  <c r="I114" i="28"/>
  <c r="H114" i="28"/>
  <c r="G114" i="28"/>
  <c r="F114" i="28"/>
  <c r="E114" i="28"/>
  <c r="D114" i="28"/>
  <c r="C114" i="28"/>
  <c r="B114" i="28"/>
  <c r="Q113" i="28"/>
  <c r="R110" i="34" s="1"/>
  <c r="P113" i="28"/>
  <c r="O113" i="28"/>
  <c r="N113" i="28"/>
  <c r="M113" i="28"/>
  <c r="L113" i="28"/>
  <c r="K113" i="28"/>
  <c r="J113" i="28"/>
  <c r="I113" i="28"/>
  <c r="H113" i="28"/>
  <c r="G113" i="28"/>
  <c r="F113" i="28"/>
  <c r="E113" i="28"/>
  <c r="D113" i="28"/>
  <c r="C113" i="28"/>
  <c r="B113" i="28"/>
  <c r="Q112" i="28"/>
  <c r="R109" i="34" s="1"/>
  <c r="P112" i="28"/>
  <c r="O112" i="28"/>
  <c r="N112" i="28"/>
  <c r="M112" i="28"/>
  <c r="L112" i="28"/>
  <c r="K112" i="28"/>
  <c r="J112" i="28"/>
  <c r="I112" i="28"/>
  <c r="H112" i="28"/>
  <c r="G112" i="28"/>
  <c r="F112" i="28"/>
  <c r="E112" i="28"/>
  <c r="D112" i="28"/>
  <c r="C112" i="28"/>
  <c r="B112" i="28"/>
  <c r="Q111" i="28"/>
  <c r="R108" i="34" s="1"/>
  <c r="P111" i="28"/>
  <c r="O111" i="28"/>
  <c r="N111" i="28"/>
  <c r="M111" i="28"/>
  <c r="L111" i="28"/>
  <c r="K111" i="28"/>
  <c r="J111" i="28"/>
  <c r="I111" i="28"/>
  <c r="H111" i="28"/>
  <c r="G111" i="28"/>
  <c r="F111" i="28"/>
  <c r="E111" i="28"/>
  <c r="D111" i="28"/>
  <c r="C111" i="28"/>
  <c r="B111" i="28"/>
  <c r="Q110" i="28"/>
  <c r="R107" i="34" s="1"/>
  <c r="P110" i="28"/>
  <c r="O110" i="28"/>
  <c r="N110" i="28"/>
  <c r="M110" i="28"/>
  <c r="L110" i="28"/>
  <c r="K110" i="28"/>
  <c r="J110" i="28"/>
  <c r="I110" i="28"/>
  <c r="H110" i="28"/>
  <c r="G110" i="28"/>
  <c r="F110" i="28"/>
  <c r="E110" i="28"/>
  <c r="D110" i="28"/>
  <c r="C110" i="28"/>
  <c r="B110" i="28"/>
  <c r="Q109" i="28"/>
  <c r="R106" i="34" s="1"/>
  <c r="P109" i="28"/>
  <c r="O109" i="28"/>
  <c r="N109" i="28"/>
  <c r="M109" i="28"/>
  <c r="L109" i="28"/>
  <c r="K109" i="28"/>
  <c r="J109" i="28"/>
  <c r="I109" i="28"/>
  <c r="H109" i="28"/>
  <c r="G109" i="28"/>
  <c r="F109" i="28"/>
  <c r="E109" i="28"/>
  <c r="D109" i="28"/>
  <c r="C109" i="28"/>
  <c r="B109" i="28"/>
  <c r="Q108" i="28"/>
  <c r="R105" i="34" s="1"/>
  <c r="P108" i="28"/>
  <c r="O108" i="28"/>
  <c r="N108" i="28"/>
  <c r="M108" i="28"/>
  <c r="L108" i="28"/>
  <c r="K108" i="28"/>
  <c r="J108" i="28"/>
  <c r="I108" i="28"/>
  <c r="H108" i="28"/>
  <c r="G108" i="28"/>
  <c r="F108" i="28"/>
  <c r="E108" i="28"/>
  <c r="D108" i="28"/>
  <c r="C108" i="28"/>
  <c r="B108" i="28"/>
  <c r="Q107" i="28"/>
  <c r="R104" i="34" s="1"/>
  <c r="P107" i="28"/>
  <c r="O107" i="28"/>
  <c r="N107" i="28"/>
  <c r="M107" i="28"/>
  <c r="L107" i="28"/>
  <c r="K107" i="28"/>
  <c r="J107" i="28"/>
  <c r="I107" i="28"/>
  <c r="H107" i="28"/>
  <c r="G107" i="28"/>
  <c r="F107" i="28"/>
  <c r="E107" i="28"/>
  <c r="D107" i="28"/>
  <c r="C107" i="28"/>
  <c r="B107" i="28"/>
  <c r="Q106" i="28"/>
  <c r="R103" i="34" s="1"/>
  <c r="P106" i="28"/>
  <c r="O106" i="28"/>
  <c r="N106" i="28"/>
  <c r="M106" i="28"/>
  <c r="L106" i="28"/>
  <c r="K106" i="28"/>
  <c r="J106" i="28"/>
  <c r="I106" i="28"/>
  <c r="H106" i="28"/>
  <c r="G106" i="28"/>
  <c r="F106" i="28"/>
  <c r="E106" i="28"/>
  <c r="D106" i="28"/>
  <c r="C106" i="28"/>
  <c r="B106" i="28"/>
  <c r="Q105" i="28"/>
  <c r="R102" i="34" s="1"/>
  <c r="P105" i="28"/>
  <c r="O105" i="28"/>
  <c r="N105" i="28"/>
  <c r="M105" i="28"/>
  <c r="L105" i="28"/>
  <c r="K105" i="28"/>
  <c r="J105" i="28"/>
  <c r="I105" i="28"/>
  <c r="H105" i="28"/>
  <c r="G105" i="28"/>
  <c r="F105" i="28"/>
  <c r="E105" i="28"/>
  <c r="D105" i="28"/>
  <c r="C105" i="28"/>
  <c r="B105" i="28"/>
  <c r="Q104" i="28"/>
  <c r="R101" i="34" s="1"/>
  <c r="P104" i="28"/>
  <c r="O104" i="28"/>
  <c r="N104" i="28"/>
  <c r="M104" i="28"/>
  <c r="L104" i="28"/>
  <c r="K104" i="28"/>
  <c r="J104" i="28"/>
  <c r="I104" i="28"/>
  <c r="H104" i="28"/>
  <c r="G104" i="28"/>
  <c r="F104" i="28"/>
  <c r="E104" i="28"/>
  <c r="D104" i="28"/>
  <c r="C104" i="28"/>
  <c r="B104" i="28"/>
  <c r="Q103" i="28"/>
  <c r="R100" i="34" s="1"/>
  <c r="P103" i="28"/>
  <c r="O103" i="28"/>
  <c r="N103" i="28"/>
  <c r="M103" i="28"/>
  <c r="L103" i="28"/>
  <c r="K103" i="28"/>
  <c r="J103" i="28"/>
  <c r="I103" i="28"/>
  <c r="H103" i="28"/>
  <c r="G103" i="28"/>
  <c r="F103" i="28"/>
  <c r="E103" i="28"/>
  <c r="D103" i="28"/>
  <c r="C103" i="28"/>
  <c r="B103" i="28"/>
  <c r="Q102" i="28"/>
  <c r="R99" i="34" s="1"/>
  <c r="P102" i="28"/>
  <c r="O102" i="28"/>
  <c r="N102" i="28"/>
  <c r="M102" i="28"/>
  <c r="L102" i="28"/>
  <c r="K102" i="28"/>
  <c r="J102" i="28"/>
  <c r="I102" i="28"/>
  <c r="H102" i="28"/>
  <c r="G102" i="28"/>
  <c r="F102" i="28"/>
  <c r="E102" i="28"/>
  <c r="D102" i="28"/>
  <c r="C102" i="28"/>
  <c r="B102" i="28"/>
  <c r="Q101" i="28"/>
  <c r="R98" i="34" s="1"/>
  <c r="P101" i="28"/>
  <c r="O101" i="28"/>
  <c r="N101" i="28"/>
  <c r="M101" i="28"/>
  <c r="L101" i="28"/>
  <c r="K101" i="28"/>
  <c r="J101" i="28"/>
  <c r="I101" i="28"/>
  <c r="H101" i="28"/>
  <c r="G101" i="28"/>
  <c r="F101" i="28"/>
  <c r="E101" i="28"/>
  <c r="D101" i="28"/>
  <c r="C101" i="28"/>
  <c r="B101" i="28"/>
  <c r="Q100" i="28"/>
  <c r="R97" i="34" s="1"/>
  <c r="P100" i="28"/>
  <c r="O100" i="28"/>
  <c r="N100" i="28"/>
  <c r="M100" i="28"/>
  <c r="L100" i="28"/>
  <c r="K100" i="28"/>
  <c r="J100" i="28"/>
  <c r="I100" i="28"/>
  <c r="H100" i="28"/>
  <c r="G100" i="28"/>
  <c r="F100" i="28"/>
  <c r="E100" i="28"/>
  <c r="D100" i="28"/>
  <c r="C100" i="28"/>
  <c r="B100" i="28"/>
  <c r="Q99" i="28"/>
  <c r="R96" i="34" s="1"/>
  <c r="P99" i="28"/>
  <c r="O99" i="28"/>
  <c r="N99" i="28"/>
  <c r="M99" i="28"/>
  <c r="L99" i="28"/>
  <c r="K99" i="28"/>
  <c r="J99" i="28"/>
  <c r="I99" i="28"/>
  <c r="H99" i="28"/>
  <c r="G99" i="28"/>
  <c r="F99" i="28"/>
  <c r="E99" i="28"/>
  <c r="D99" i="28"/>
  <c r="C99" i="28"/>
  <c r="B99" i="28"/>
  <c r="Q98" i="28"/>
  <c r="R95" i="34" s="1"/>
  <c r="P98" i="28"/>
  <c r="O98" i="28"/>
  <c r="N98" i="28"/>
  <c r="M98" i="28"/>
  <c r="L98" i="28"/>
  <c r="K98" i="28"/>
  <c r="J98" i="28"/>
  <c r="I98" i="28"/>
  <c r="H98" i="28"/>
  <c r="G98" i="28"/>
  <c r="F98" i="28"/>
  <c r="E98" i="28"/>
  <c r="D98" i="28"/>
  <c r="C98" i="28"/>
  <c r="B98" i="28"/>
  <c r="Q97" i="28"/>
  <c r="R94" i="34" s="1"/>
  <c r="P97" i="28"/>
  <c r="O97" i="28"/>
  <c r="N97" i="28"/>
  <c r="M97" i="28"/>
  <c r="L97" i="28"/>
  <c r="K97" i="28"/>
  <c r="J97" i="28"/>
  <c r="I97" i="28"/>
  <c r="H97" i="28"/>
  <c r="G97" i="28"/>
  <c r="F97" i="28"/>
  <c r="E97" i="28"/>
  <c r="D97" i="28"/>
  <c r="C97" i="28"/>
  <c r="B97" i="28"/>
  <c r="Q96" i="28"/>
  <c r="R93" i="34" s="1"/>
  <c r="P96" i="28"/>
  <c r="O96" i="28"/>
  <c r="N96" i="28"/>
  <c r="M96" i="28"/>
  <c r="L96" i="28"/>
  <c r="K96" i="28"/>
  <c r="J96" i="28"/>
  <c r="I96" i="28"/>
  <c r="H96" i="28"/>
  <c r="G96" i="28"/>
  <c r="F96" i="28"/>
  <c r="E96" i="28"/>
  <c r="D96" i="28"/>
  <c r="C96" i="28"/>
  <c r="B96" i="28"/>
  <c r="Q95" i="28"/>
  <c r="R92" i="34" s="1"/>
  <c r="P95" i="28"/>
  <c r="O95" i="28"/>
  <c r="N95" i="28"/>
  <c r="M95" i="28"/>
  <c r="L95" i="28"/>
  <c r="K95" i="28"/>
  <c r="J95" i="28"/>
  <c r="I95" i="28"/>
  <c r="H95" i="28"/>
  <c r="G95" i="28"/>
  <c r="F95" i="28"/>
  <c r="E95" i="28"/>
  <c r="D95" i="28"/>
  <c r="C95" i="28"/>
  <c r="B95" i="28"/>
  <c r="Q94" i="28"/>
  <c r="R91" i="34" s="1"/>
  <c r="P94" i="28"/>
  <c r="O94" i="28"/>
  <c r="N94" i="28"/>
  <c r="M94" i="28"/>
  <c r="L94" i="28"/>
  <c r="K94" i="28"/>
  <c r="J94" i="28"/>
  <c r="I94" i="28"/>
  <c r="H94" i="28"/>
  <c r="G94" i="28"/>
  <c r="F94" i="28"/>
  <c r="E94" i="28"/>
  <c r="D94" i="28"/>
  <c r="C94" i="28"/>
  <c r="B94" i="28"/>
  <c r="Q93" i="28"/>
  <c r="R90" i="34" s="1"/>
  <c r="P93" i="28"/>
  <c r="O93" i="28"/>
  <c r="N93" i="28"/>
  <c r="M93" i="28"/>
  <c r="L93" i="28"/>
  <c r="K93" i="28"/>
  <c r="J93" i="28"/>
  <c r="I93" i="28"/>
  <c r="H93" i="28"/>
  <c r="G93" i="28"/>
  <c r="F93" i="28"/>
  <c r="E93" i="28"/>
  <c r="D93" i="28"/>
  <c r="C93" i="28"/>
  <c r="B93" i="28"/>
  <c r="Q92" i="28"/>
  <c r="R89" i="34" s="1"/>
  <c r="P92" i="28"/>
  <c r="O92" i="28"/>
  <c r="N92" i="28"/>
  <c r="M92" i="28"/>
  <c r="L92" i="28"/>
  <c r="K92" i="28"/>
  <c r="J92" i="28"/>
  <c r="I92" i="28"/>
  <c r="H92" i="28"/>
  <c r="G92" i="28"/>
  <c r="F92" i="28"/>
  <c r="E92" i="28"/>
  <c r="D92" i="28"/>
  <c r="C92" i="28"/>
  <c r="B92" i="28"/>
  <c r="Q91" i="28"/>
  <c r="R88" i="34" s="1"/>
  <c r="W87" i="36" s="1"/>
  <c r="P91" i="28"/>
  <c r="O91" i="28"/>
  <c r="N91" i="28"/>
  <c r="M91" i="28"/>
  <c r="L91" i="28"/>
  <c r="K91" i="28"/>
  <c r="J91" i="28"/>
  <c r="I91" i="28"/>
  <c r="H91" i="28"/>
  <c r="G91" i="28"/>
  <c r="F91" i="28"/>
  <c r="E91" i="28"/>
  <c r="D91" i="28"/>
  <c r="C91" i="28"/>
  <c r="B91" i="28"/>
  <c r="Q90" i="28"/>
  <c r="R87" i="34" s="1"/>
  <c r="W86" i="36" s="1"/>
  <c r="P90" i="28"/>
  <c r="O90" i="28"/>
  <c r="N90" i="28"/>
  <c r="M90" i="28"/>
  <c r="L90" i="28"/>
  <c r="K90" i="28"/>
  <c r="J90" i="28"/>
  <c r="I90" i="28"/>
  <c r="H90" i="28"/>
  <c r="G90" i="28"/>
  <c r="F90" i="28"/>
  <c r="E90" i="28"/>
  <c r="D90" i="28"/>
  <c r="C90" i="28"/>
  <c r="B90" i="28"/>
  <c r="Q89" i="28"/>
  <c r="R86" i="34" s="1"/>
  <c r="P89" i="28"/>
  <c r="O89" i="28"/>
  <c r="N89" i="28"/>
  <c r="M89" i="28"/>
  <c r="L89" i="28"/>
  <c r="K89" i="28"/>
  <c r="J89" i="28"/>
  <c r="I89" i="28"/>
  <c r="H89" i="28"/>
  <c r="G89" i="28"/>
  <c r="F89" i="28"/>
  <c r="E89" i="28"/>
  <c r="D89" i="28"/>
  <c r="C89" i="28"/>
  <c r="B89" i="28"/>
  <c r="Q88" i="28"/>
  <c r="R85" i="34" s="1"/>
  <c r="P88" i="28"/>
  <c r="O88" i="28"/>
  <c r="N88" i="28"/>
  <c r="M88" i="28"/>
  <c r="L88" i="28"/>
  <c r="K88" i="28"/>
  <c r="J88" i="28"/>
  <c r="I88" i="28"/>
  <c r="H88" i="28"/>
  <c r="G88" i="28"/>
  <c r="F88" i="28"/>
  <c r="E88" i="28"/>
  <c r="D88" i="28"/>
  <c r="C88" i="28"/>
  <c r="B88" i="28"/>
  <c r="Q87" i="28"/>
  <c r="R84" i="34" s="1"/>
  <c r="P87" i="28"/>
  <c r="O87" i="28"/>
  <c r="N87" i="28"/>
  <c r="M87" i="28"/>
  <c r="L87" i="28"/>
  <c r="K87" i="28"/>
  <c r="J87" i="28"/>
  <c r="I87" i="28"/>
  <c r="H87" i="28"/>
  <c r="G87" i="28"/>
  <c r="F87" i="28"/>
  <c r="E87" i="28"/>
  <c r="D87" i="28"/>
  <c r="C87" i="28"/>
  <c r="B87" i="28"/>
  <c r="Q86" i="28"/>
  <c r="R83" i="34" s="1"/>
  <c r="P86" i="28"/>
  <c r="O86" i="28"/>
  <c r="N86" i="28"/>
  <c r="M86" i="28"/>
  <c r="L86" i="28"/>
  <c r="K86" i="28"/>
  <c r="J86" i="28"/>
  <c r="I86" i="28"/>
  <c r="H86" i="28"/>
  <c r="G86" i="28"/>
  <c r="F86" i="28"/>
  <c r="E86" i="28"/>
  <c r="D86" i="28"/>
  <c r="C86" i="28"/>
  <c r="B86" i="28"/>
  <c r="Q85" i="28"/>
  <c r="R82" i="34" s="1"/>
  <c r="P85" i="28"/>
  <c r="O85" i="28"/>
  <c r="N85" i="28"/>
  <c r="M85" i="28"/>
  <c r="L85" i="28"/>
  <c r="K85" i="28"/>
  <c r="J85" i="28"/>
  <c r="I85" i="28"/>
  <c r="H85" i="28"/>
  <c r="G85" i="28"/>
  <c r="F85" i="28"/>
  <c r="E85" i="28"/>
  <c r="D85" i="28"/>
  <c r="C85" i="28"/>
  <c r="B85" i="28"/>
  <c r="Q84" i="28"/>
  <c r="R81" i="34" s="1"/>
  <c r="P84" i="28"/>
  <c r="O84" i="28"/>
  <c r="N84" i="28"/>
  <c r="M84" i="28"/>
  <c r="L84" i="28"/>
  <c r="K84" i="28"/>
  <c r="J84" i="28"/>
  <c r="I84" i="28"/>
  <c r="H84" i="28"/>
  <c r="G84" i="28"/>
  <c r="F84" i="28"/>
  <c r="E84" i="28"/>
  <c r="D84" i="28"/>
  <c r="C84" i="28"/>
  <c r="B84" i="28"/>
  <c r="Q83" i="28"/>
  <c r="R80" i="34" s="1"/>
  <c r="P83" i="28"/>
  <c r="O83" i="28"/>
  <c r="N83" i="28"/>
  <c r="M83" i="28"/>
  <c r="L83" i="28"/>
  <c r="K83" i="28"/>
  <c r="J83" i="28"/>
  <c r="I83" i="28"/>
  <c r="H83" i="28"/>
  <c r="G83" i="28"/>
  <c r="F83" i="28"/>
  <c r="E83" i="28"/>
  <c r="D83" i="28"/>
  <c r="C83" i="28"/>
  <c r="B83" i="28"/>
  <c r="Q82" i="28"/>
  <c r="R79" i="34" s="1"/>
  <c r="P82" i="28"/>
  <c r="O82" i="28"/>
  <c r="N82" i="28"/>
  <c r="M82" i="28"/>
  <c r="L82" i="28"/>
  <c r="K82" i="28"/>
  <c r="J82" i="28"/>
  <c r="I82" i="28"/>
  <c r="H82" i="28"/>
  <c r="G82" i="28"/>
  <c r="F82" i="28"/>
  <c r="E82" i="28"/>
  <c r="D82" i="28"/>
  <c r="C82" i="28"/>
  <c r="B82" i="28"/>
  <c r="Q81" i="28"/>
  <c r="R78" i="34" s="1"/>
  <c r="P81" i="28"/>
  <c r="O81" i="28"/>
  <c r="N81" i="28"/>
  <c r="M81" i="28"/>
  <c r="L81" i="28"/>
  <c r="K81" i="28"/>
  <c r="J81" i="28"/>
  <c r="I81" i="28"/>
  <c r="H81" i="28"/>
  <c r="G81" i="28"/>
  <c r="F81" i="28"/>
  <c r="E81" i="28"/>
  <c r="D81" i="28"/>
  <c r="C81" i="28"/>
  <c r="B81" i="28"/>
  <c r="Q80" i="28"/>
  <c r="R77" i="34" s="1"/>
  <c r="W76" i="36" s="1"/>
  <c r="P80" i="28"/>
  <c r="O80" i="28"/>
  <c r="N80" i="28"/>
  <c r="M80" i="28"/>
  <c r="L80" i="28"/>
  <c r="K80" i="28"/>
  <c r="J80" i="28"/>
  <c r="I80" i="28"/>
  <c r="H80" i="28"/>
  <c r="G80" i="28"/>
  <c r="F80" i="28"/>
  <c r="E80" i="28"/>
  <c r="D80" i="28"/>
  <c r="C80" i="28"/>
  <c r="B80" i="28"/>
  <c r="Q79" i="28"/>
  <c r="R76" i="34" s="1"/>
  <c r="P79" i="28"/>
  <c r="O79" i="28"/>
  <c r="N79" i="28"/>
  <c r="M79" i="28"/>
  <c r="L79" i="28"/>
  <c r="K79" i="28"/>
  <c r="J79" i="28"/>
  <c r="I79" i="28"/>
  <c r="H79" i="28"/>
  <c r="G79" i="28"/>
  <c r="F79" i="28"/>
  <c r="E79" i="28"/>
  <c r="D79" i="28"/>
  <c r="C79" i="28"/>
  <c r="B79" i="28"/>
  <c r="Q78" i="28"/>
  <c r="R75" i="34" s="1"/>
  <c r="P78" i="28"/>
  <c r="O78" i="28"/>
  <c r="N78" i="28"/>
  <c r="M78" i="28"/>
  <c r="L78" i="28"/>
  <c r="K78" i="28"/>
  <c r="J78" i="28"/>
  <c r="I78" i="28"/>
  <c r="H78" i="28"/>
  <c r="G78" i="28"/>
  <c r="F78" i="28"/>
  <c r="E78" i="28"/>
  <c r="D78" i="28"/>
  <c r="C78" i="28"/>
  <c r="B78" i="28"/>
  <c r="Q77" i="28"/>
  <c r="R74" i="34" s="1"/>
  <c r="P77" i="28"/>
  <c r="O77" i="28"/>
  <c r="N77" i="28"/>
  <c r="M77" i="28"/>
  <c r="L77" i="28"/>
  <c r="K77" i="28"/>
  <c r="J77" i="28"/>
  <c r="I77" i="28"/>
  <c r="H77" i="28"/>
  <c r="G77" i="28"/>
  <c r="F77" i="28"/>
  <c r="E77" i="28"/>
  <c r="D77" i="28"/>
  <c r="C77" i="28"/>
  <c r="B77" i="28"/>
  <c r="Q76" i="28"/>
  <c r="R73" i="34" s="1"/>
  <c r="P76" i="28"/>
  <c r="O76" i="28"/>
  <c r="N76" i="28"/>
  <c r="M76" i="28"/>
  <c r="L76" i="28"/>
  <c r="K76" i="28"/>
  <c r="J76" i="28"/>
  <c r="I76" i="28"/>
  <c r="H76" i="28"/>
  <c r="G76" i="28"/>
  <c r="F76" i="28"/>
  <c r="E76" i="28"/>
  <c r="D76" i="28"/>
  <c r="C76" i="28"/>
  <c r="B76" i="28"/>
  <c r="Q75" i="28"/>
  <c r="R72" i="34" s="1"/>
  <c r="P75" i="28"/>
  <c r="O75" i="28"/>
  <c r="N75" i="28"/>
  <c r="M75" i="28"/>
  <c r="L75" i="28"/>
  <c r="K75" i="28"/>
  <c r="J75" i="28"/>
  <c r="I75" i="28"/>
  <c r="H75" i="28"/>
  <c r="G75" i="28"/>
  <c r="F75" i="28"/>
  <c r="E75" i="28"/>
  <c r="D75" i="28"/>
  <c r="C75" i="28"/>
  <c r="B75" i="28"/>
  <c r="Q74" i="28"/>
  <c r="R71" i="34" s="1"/>
  <c r="P74" i="28"/>
  <c r="O74" i="28"/>
  <c r="N74" i="28"/>
  <c r="M74" i="28"/>
  <c r="L74" i="28"/>
  <c r="K74" i="28"/>
  <c r="J74" i="28"/>
  <c r="I74" i="28"/>
  <c r="H74" i="28"/>
  <c r="G74" i="28"/>
  <c r="F74" i="28"/>
  <c r="E74" i="28"/>
  <c r="D74" i="28"/>
  <c r="C74" i="28"/>
  <c r="B74" i="28"/>
  <c r="Q73" i="28"/>
  <c r="R70" i="34" s="1"/>
  <c r="P73" i="28"/>
  <c r="O73" i="28"/>
  <c r="N73" i="28"/>
  <c r="M73" i="28"/>
  <c r="L73" i="28"/>
  <c r="K73" i="28"/>
  <c r="J73" i="28"/>
  <c r="I73" i="28"/>
  <c r="H73" i="28"/>
  <c r="G73" i="28"/>
  <c r="F73" i="28"/>
  <c r="E73" i="28"/>
  <c r="D73" i="28"/>
  <c r="C73" i="28"/>
  <c r="B73" i="28"/>
  <c r="Q72" i="28"/>
  <c r="R69" i="34" s="1"/>
  <c r="P72" i="28"/>
  <c r="O72" i="28"/>
  <c r="N72" i="28"/>
  <c r="M72" i="28"/>
  <c r="L72" i="28"/>
  <c r="K72" i="28"/>
  <c r="J72" i="28"/>
  <c r="I72" i="28"/>
  <c r="H72" i="28"/>
  <c r="G72" i="28"/>
  <c r="F72" i="28"/>
  <c r="E72" i="28"/>
  <c r="D72" i="28"/>
  <c r="C72" i="28"/>
  <c r="B72" i="28"/>
  <c r="Q71" i="28"/>
  <c r="R68" i="34" s="1"/>
  <c r="P71" i="28"/>
  <c r="O71" i="28"/>
  <c r="N71" i="28"/>
  <c r="M71" i="28"/>
  <c r="L71" i="28"/>
  <c r="K71" i="28"/>
  <c r="J71" i="28"/>
  <c r="I71" i="28"/>
  <c r="H71" i="28"/>
  <c r="G71" i="28"/>
  <c r="F71" i="28"/>
  <c r="E71" i="28"/>
  <c r="D71" i="28"/>
  <c r="C71" i="28"/>
  <c r="B71" i="28"/>
  <c r="Q70" i="28"/>
  <c r="R67" i="34" s="1"/>
  <c r="P70" i="28"/>
  <c r="O70" i="28"/>
  <c r="N70" i="28"/>
  <c r="M70" i="28"/>
  <c r="L70" i="28"/>
  <c r="K70" i="28"/>
  <c r="J70" i="28"/>
  <c r="I70" i="28"/>
  <c r="H70" i="28"/>
  <c r="G70" i="28"/>
  <c r="F70" i="28"/>
  <c r="E70" i="28"/>
  <c r="D70" i="28"/>
  <c r="C70" i="28"/>
  <c r="B70" i="28"/>
  <c r="Q69" i="28"/>
  <c r="R66" i="34" s="1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B69" i="28"/>
  <c r="Q68" i="28"/>
  <c r="R65" i="34" s="1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Q67" i="28"/>
  <c r="R64" i="34" s="1"/>
  <c r="P67" i="28"/>
  <c r="O67" i="28"/>
  <c r="N67" i="28"/>
  <c r="M67" i="28"/>
  <c r="L67" i="28"/>
  <c r="K67" i="28"/>
  <c r="J67" i="28"/>
  <c r="I67" i="28"/>
  <c r="H67" i="28"/>
  <c r="G67" i="28"/>
  <c r="F67" i="28"/>
  <c r="E67" i="28"/>
  <c r="D67" i="28"/>
  <c r="C67" i="28"/>
  <c r="B67" i="28"/>
  <c r="Q66" i="28"/>
  <c r="R63" i="34" s="1"/>
  <c r="P66" i="28"/>
  <c r="O66" i="28"/>
  <c r="N66" i="28"/>
  <c r="M66" i="28"/>
  <c r="L66" i="28"/>
  <c r="K66" i="28"/>
  <c r="J66" i="28"/>
  <c r="I66" i="28"/>
  <c r="H66" i="28"/>
  <c r="G66" i="28"/>
  <c r="F66" i="28"/>
  <c r="E66" i="28"/>
  <c r="D66" i="28"/>
  <c r="C66" i="28"/>
  <c r="B66" i="28"/>
  <c r="Q65" i="28"/>
  <c r="R62" i="34" s="1"/>
  <c r="P65" i="28"/>
  <c r="O65" i="28"/>
  <c r="N65" i="28"/>
  <c r="M65" i="28"/>
  <c r="L65" i="28"/>
  <c r="K65" i="28"/>
  <c r="J65" i="28"/>
  <c r="I65" i="28"/>
  <c r="H65" i="28"/>
  <c r="G65" i="28"/>
  <c r="F65" i="28"/>
  <c r="E65" i="28"/>
  <c r="D65" i="28"/>
  <c r="C65" i="28"/>
  <c r="B65" i="28"/>
  <c r="Q64" i="28"/>
  <c r="R61" i="34" s="1"/>
  <c r="P64" i="28"/>
  <c r="O64" i="28"/>
  <c r="N64" i="28"/>
  <c r="M64" i="28"/>
  <c r="L64" i="28"/>
  <c r="K64" i="28"/>
  <c r="J64" i="28"/>
  <c r="I64" i="28"/>
  <c r="H64" i="28"/>
  <c r="G64" i="28"/>
  <c r="F64" i="28"/>
  <c r="E64" i="28"/>
  <c r="D64" i="28"/>
  <c r="C64" i="28"/>
  <c r="B64" i="28"/>
  <c r="Q63" i="28"/>
  <c r="R60" i="34" s="1"/>
  <c r="P63" i="28"/>
  <c r="O63" i="28"/>
  <c r="N63" i="28"/>
  <c r="M63" i="28"/>
  <c r="L63" i="28"/>
  <c r="K63" i="28"/>
  <c r="J63" i="28"/>
  <c r="I63" i="28"/>
  <c r="H63" i="28"/>
  <c r="G63" i="28"/>
  <c r="F63" i="28"/>
  <c r="E63" i="28"/>
  <c r="D63" i="28"/>
  <c r="C63" i="28"/>
  <c r="B63" i="28"/>
  <c r="Q62" i="28"/>
  <c r="R59" i="34" s="1"/>
  <c r="P62" i="28"/>
  <c r="O62" i="28"/>
  <c r="N62" i="28"/>
  <c r="M62" i="28"/>
  <c r="L62" i="28"/>
  <c r="K62" i="28"/>
  <c r="J62" i="28"/>
  <c r="I62" i="28"/>
  <c r="H62" i="28"/>
  <c r="G62" i="28"/>
  <c r="F62" i="28"/>
  <c r="E62" i="28"/>
  <c r="D62" i="28"/>
  <c r="C62" i="28"/>
  <c r="B62" i="28"/>
  <c r="Q61" i="28"/>
  <c r="R58" i="34" s="1"/>
  <c r="P61" i="28"/>
  <c r="O61" i="28"/>
  <c r="N61" i="28"/>
  <c r="M61" i="28"/>
  <c r="L61" i="28"/>
  <c r="K61" i="28"/>
  <c r="J61" i="28"/>
  <c r="I61" i="28"/>
  <c r="H61" i="28"/>
  <c r="G61" i="28"/>
  <c r="F61" i="28"/>
  <c r="E61" i="28"/>
  <c r="D61" i="28"/>
  <c r="C61" i="28"/>
  <c r="B61" i="28"/>
  <c r="Q60" i="28"/>
  <c r="R57" i="34" s="1"/>
  <c r="P60" i="28"/>
  <c r="O60" i="28"/>
  <c r="N60" i="28"/>
  <c r="M60" i="28"/>
  <c r="L60" i="28"/>
  <c r="K60" i="28"/>
  <c r="J60" i="28"/>
  <c r="I60" i="28"/>
  <c r="H60" i="28"/>
  <c r="G60" i="28"/>
  <c r="F60" i="28"/>
  <c r="E60" i="28"/>
  <c r="D60" i="28"/>
  <c r="C60" i="28"/>
  <c r="B60" i="28"/>
  <c r="Q59" i="28"/>
  <c r="R56" i="34" s="1"/>
  <c r="P59" i="28"/>
  <c r="O59" i="28"/>
  <c r="N59" i="28"/>
  <c r="M59" i="28"/>
  <c r="L59" i="28"/>
  <c r="K59" i="28"/>
  <c r="J59" i="28"/>
  <c r="I59" i="28"/>
  <c r="H59" i="28"/>
  <c r="G59" i="28"/>
  <c r="F59" i="28"/>
  <c r="E59" i="28"/>
  <c r="D59" i="28"/>
  <c r="C59" i="28"/>
  <c r="B59" i="28"/>
  <c r="Q58" i="28"/>
  <c r="R55" i="34" s="1"/>
  <c r="P58" i="28"/>
  <c r="O58" i="28"/>
  <c r="N58" i="28"/>
  <c r="M58" i="28"/>
  <c r="L58" i="28"/>
  <c r="K58" i="28"/>
  <c r="J58" i="28"/>
  <c r="I58" i="28"/>
  <c r="H58" i="28"/>
  <c r="G58" i="28"/>
  <c r="F58" i="28"/>
  <c r="E58" i="28"/>
  <c r="D58" i="28"/>
  <c r="C58" i="28"/>
  <c r="B58" i="28"/>
  <c r="Q57" i="28"/>
  <c r="R54" i="34" s="1"/>
  <c r="P57" i="28"/>
  <c r="O57" i="28"/>
  <c r="N57" i="28"/>
  <c r="M57" i="28"/>
  <c r="L57" i="28"/>
  <c r="K57" i="28"/>
  <c r="J57" i="28"/>
  <c r="I57" i="28"/>
  <c r="H57" i="28"/>
  <c r="G57" i="28"/>
  <c r="F57" i="28"/>
  <c r="E57" i="28"/>
  <c r="D57" i="28"/>
  <c r="C57" i="28"/>
  <c r="B57" i="28"/>
  <c r="Q56" i="28"/>
  <c r="R53" i="34" s="1"/>
  <c r="P56" i="28"/>
  <c r="O56" i="28"/>
  <c r="N56" i="28"/>
  <c r="M56" i="28"/>
  <c r="L56" i="28"/>
  <c r="K56" i="28"/>
  <c r="J56" i="28"/>
  <c r="I56" i="28"/>
  <c r="H56" i="28"/>
  <c r="G56" i="28"/>
  <c r="F56" i="28"/>
  <c r="E56" i="28"/>
  <c r="D56" i="28"/>
  <c r="C56" i="28"/>
  <c r="B56" i="28"/>
  <c r="Q55" i="28"/>
  <c r="R52" i="34" s="1"/>
  <c r="P55" i="28"/>
  <c r="O55" i="28"/>
  <c r="N55" i="28"/>
  <c r="M55" i="28"/>
  <c r="L55" i="28"/>
  <c r="K55" i="28"/>
  <c r="J55" i="28"/>
  <c r="I55" i="28"/>
  <c r="H55" i="28"/>
  <c r="G55" i="28"/>
  <c r="F55" i="28"/>
  <c r="E55" i="28"/>
  <c r="D55" i="28"/>
  <c r="C55" i="28"/>
  <c r="B55" i="28"/>
  <c r="Q54" i="28"/>
  <c r="R51" i="34" s="1"/>
  <c r="P54" i="28"/>
  <c r="O54" i="28"/>
  <c r="N54" i="28"/>
  <c r="M54" i="28"/>
  <c r="L54" i="28"/>
  <c r="K54" i="28"/>
  <c r="J54" i="28"/>
  <c r="I54" i="28"/>
  <c r="H54" i="28"/>
  <c r="G54" i="28"/>
  <c r="F54" i="28"/>
  <c r="E54" i="28"/>
  <c r="D54" i="28"/>
  <c r="C54" i="28"/>
  <c r="B54" i="28"/>
  <c r="Q53" i="28"/>
  <c r="R50" i="34" s="1"/>
  <c r="P53" i="28"/>
  <c r="O53" i="28"/>
  <c r="N53" i="28"/>
  <c r="M53" i="28"/>
  <c r="L53" i="28"/>
  <c r="K53" i="28"/>
  <c r="J53" i="28"/>
  <c r="I53" i="28"/>
  <c r="H53" i="28"/>
  <c r="G53" i="28"/>
  <c r="F53" i="28"/>
  <c r="E53" i="28"/>
  <c r="D53" i="28"/>
  <c r="C53" i="28"/>
  <c r="B53" i="28"/>
  <c r="Q52" i="28"/>
  <c r="R49" i="34" s="1"/>
  <c r="P52" i="28"/>
  <c r="O52" i="28"/>
  <c r="N52" i="28"/>
  <c r="M52" i="28"/>
  <c r="L52" i="28"/>
  <c r="K52" i="28"/>
  <c r="J52" i="28"/>
  <c r="I52" i="28"/>
  <c r="H52" i="28"/>
  <c r="G52" i="28"/>
  <c r="F52" i="28"/>
  <c r="E52" i="28"/>
  <c r="D52" i="28"/>
  <c r="C52" i="28"/>
  <c r="B52" i="28"/>
  <c r="Q51" i="28"/>
  <c r="R48" i="34" s="1"/>
  <c r="P51" i="28"/>
  <c r="O51" i="28"/>
  <c r="N51" i="28"/>
  <c r="M51" i="28"/>
  <c r="L51" i="28"/>
  <c r="K51" i="28"/>
  <c r="J51" i="28"/>
  <c r="I51" i="28"/>
  <c r="H51" i="28"/>
  <c r="G51" i="28"/>
  <c r="F51" i="28"/>
  <c r="E51" i="28"/>
  <c r="D51" i="28"/>
  <c r="C51" i="28"/>
  <c r="B51" i="28"/>
  <c r="Q50" i="28"/>
  <c r="R47" i="34" s="1"/>
  <c r="W46" i="36" s="1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C50" i="28"/>
  <c r="B50" i="28"/>
  <c r="Q49" i="28"/>
  <c r="R46" i="34" s="1"/>
  <c r="P49" i="28"/>
  <c r="O49" i="28"/>
  <c r="N49" i="28"/>
  <c r="M49" i="28"/>
  <c r="L49" i="28"/>
  <c r="K49" i="28"/>
  <c r="J49" i="28"/>
  <c r="I49" i="28"/>
  <c r="H49" i="28"/>
  <c r="G49" i="28"/>
  <c r="F49" i="28"/>
  <c r="E49" i="28"/>
  <c r="D49" i="28"/>
  <c r="C49" i="28"/>
  <c r="B49" i="28"/>
  <c r="Q48" i="28"/>
  <c r="R45" i="34" s="1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Q47" i="28"/>
  <c r="R44" i="34" s="1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Q46" i="28"/>
  <c r="R43" i="34" s="1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Q45" i="28"/>
  <c r="R42" i="34" s="1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45" i="28"/>
  <c r="Q44" i="28"/>
  <c r="R41" i="34" s="1"/>
  <c r="P44" i="28"/>
  <c r="O44" i="28"/>
  <c r="N44" i="28"/>
  <c r="M44" i="28"/>
  <c r="L44" i="28"/>
  <c r="K44" i="28"/>
  <c r="J44" i="28"/>
  <c r="I44" i="28"/>
  <c r="H44" i="28"/>
  <c r="G44" i="28"/>
  <c r="F44" i="28"/>
  <c r="E44" i="28"/>
  <c r="D44" i="28"/>
  <c r="C44" i="28"/>
  <c r="B44" i="28"/>
  <c r="Q43" i="28"/>
  <c r="R40" i="34" s="1"/>
  <c r="P43" i="28"/>
  <c r="O43" i="28"/>
  <c r="N43" i="28"/>
  <c r="M43" i="28"/>
  <c r="L43" i="28"/>
  <c r="K43" i="28"/>
  <c r="J43" i="28"/>
  <c r="I43" i="28"/>
  <c r="H43" i="28"/>
  <c r="G43" i="28"/>
  <c r="F43" i="28"/>
  <c r="E43" i="28"/>
  <c r="D43" i="28"/>
  <c r="C43" i="28"/>
  <c r="B43" i="28"/>
  <c r="Q42" i="28"/>
  <c r="R39" i="34" s="1"/>
  <c r="P42" i="28"/>
  <c r="O42" i="28"/>
  <c r="N42" i="28"/>
  <c r="M42" i="28"/>
  <c r="L42" i="28"/>
  <c r="K42" i="28"/>
  <c r="J42" i="28"/>
  <c r="I42" i="28"/>
  <c r="H42" i="28"/>
  <c r="G42" i="28"/>
  <c r="F42" i="28"/>
  <c r="E42" i="28"/>
  <c r="D42" i="28"/>
  <c r="C42" i="28"/>
  <c r="B42" i="28"/>
  <c r="Q41" i="28"/>
  <c r="R38" i="34" s="1"/>
  <c r="P41" i="28"/>
  <c r="O41" i="28"/>
  <c r="N41" i="28"/>
  <c r="M41" i="28"/>
  <c r="L41" i="28"/>
  <c r="K41" i="28"/>
  <c r="J41" i="28"/>
  <c r="I41" i="28"/>
  <c r="H41" i="28"/>
  <c r="G41" i="28"/>
  <c r="F41" i="28"/>
  <c r="E41" i="28"/>
  <c r="D41" i="28"/>
  <c r="C41" i="28"/>
  <c r="B41" i="28"/>
  <c r="Q40" i="28"/>
  <c r="R37" i="34" s="1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Q39" i="28"/>
  <c r="R36" i="34" s="1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B39" i="28"/>
  <c r="Q38" i="28"/>
  <c r="R35" i="34" s="1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C38" i="28"/>
  <c r="B38" i="28"/>
  <c r="Q37" i="28"/>
  <c r="R34" i="34" s="1"/>
  <c r="P37" i="28"/>
  <c r="O37" i="28"/>
  <c r="N37" i="28"/>
  <c r="M37" i="28"/>
  <c r="L37" i="28"/>
  <c r="K37" i="28"/>
  <c r="J37" i="28"/>
  <c r="I37" i="28"/>
  <c r="H37" i="28"/>
  <c r="G37" i="28"/>
  <c r="F37" i="28"/>
  <c r="E37" i="28"/>
  <c r="D37" i="28"/>
  <c r="C37" i="28"/>
  <c r="B37" i="28"/>
  <c r="Q36" i="28"/>
  <c r="R33" i="34" s="1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Q35" i="28"/>
  <c r="R32" i="34" s="1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Q34" i="28"/>
  <c r="R31" i="34" s="1"/>
  <c r="P34" i="28"/>
  <c r="O34" i="28"/>
  <c r="N34" i="28"/>
  <c r="M34" i="28"/>
  <c r="L34" i="28"/>
  <c r="K34" i="28"/>
  <c r="J34" i="28"/>
  <c r="I34" i="28"/>
  <c r="H34" i="28"/>
  <c r="G34" i="28"/>
  <c r="F34" i="28"/>
  <c r="E34" i="28"/>
  <c r="D34" i="28"/>
  <c r="C34" i="28"/>
  <c r="B34" i="28"/>
  <c r="Q33" i="28"/>
  <c r="R30" i="34" s="1"/>
  <c r="P33" i="28"/>
  <c r="O33" i="28"/>
  <c r="N33" i="28"/>
  <c r="M33" i="28"/>
  <c r="L33" i="28"/>
  <c r="K33" i="28"/>
  <c r="J33" i="28"/>
  <c r="I33" i="28"/>
  <c r="H33" i="28"/>
  <c r="G33" i="28"/>
  <c r="F33" i="28"/>
  <c r="E33" i="28"/>
  <c r="D33" i="28"/>
  <c r="C33" i="28"/>
  <c r="B33" i="28"/>
  <c r="Q32" i="28"/>
  <c r="R29" i="34" s="1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B32" i="28"/>
  <c r="Q31" i="28"/>
  <c r="R28" i="34" s="1"/>
  <c r="P31" i="28"/>
  <c r="O31" i="28"/>
  <c r="N31" i="28"/>
  <c r="M31" i="28"/>
  <c r="L31" i="28"/>
  <c r="K31" i="28"/>
  <c r="J31" i="28"/>
  <c r="I31" i="28"/>
  <c r="H31" i="28"/>
  <c r="G31" i="28"/>
  <c r="F31" i="28"/>
  <c r="E31" i="28"/>
  <c r="D31" i="28"/>
  <c r="C31" i="28"/>
  <c r="B31" i="28"/>
  <c r="Q30" i="28"/>
  <c r="R27" i="34" s="1"/>
  <c r="P30" i="28"/>
  <c r="O30" i="28"/>
  <c r="N30" i="28"/>
  <c r="M30" i="28"/>
  <c r="L30" i="28"/>
  <c r="K30" i="28"/>
  <c r="J30" i="28"/>
  <c r="I30" i="28"/>
  <c r="H30" i="28"/>
  <c r="G30" i="28"/>
  <c r="F30" i="28"/>
  <c r="E30" i="28"/>
  <c r="D30" i="28"/>
  <c r="C30" i="28"/>
  <c r="B30" i="28"/>
  <c r="Q29" i="28"/>
  <c r="R26" i="34" s="1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Q28" i="28"/>
  <c r="R25" i="34" s="1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Q27" i="28"/>
  <c r="R24" i="34" s="1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C27" i="28"/>
  <c r="B27" i="28"/>
  <c r="Q26" i="28"/>
  <c r="R23" i="34" s="1"/>
  <c r="P26" i="28"/>
  <c r="O26" i="28"/>
  <c r="N26" i="28"/>
  <c r="M26" i="28"/>
  <c r="L26" i="28"/>
  <c r="K26" i="28"/>
  <c r="J26" i="28"/>
  <c r="I26" i="28"/>
  <c r="H26" i="28"/>
  <c r="G26" i="28"/>
  <c r="F26" i="28"/>
  <c r="E26" i="28"/>
  <c r="D26" i="28"/>
  <c r="C26" i="28"/>
  <c r="B26" i="28"/>
  <c r="Q25" i="28"/>
  <c r="R22" i="34" s="1"/>
  <c r="W21" i="36" s="1"/>
  <c r="P25" i="28"/>
  <c r="O25" i="28"/>
  <c r="N25" i="28"/>
  <c r="M25" i="28"/>
  <c r="L25" i="28"/>
  <c r="K25" i="28"/>
  <c r="J25" i="28"/>
  <c r="I25" i="28"/>
  <c r="H25" i="28"/>
  <c r="G25" i="28"/>
  <c r="F25" i="28"/>
  <c r="E25" i="28"/>
  <c r="D25" i="28"/>
  <c r="C25" i="28"/>
  <c r="B25" i="28"/>
  <c r="Q24" i="28"/>
  <c r="R21" i="34" s="1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/>
  <c r="C24" i="28"/>
  <c r="B24" i="28"/>
  <c r="Q23" i="28"/>
  <c r="R20" i="34" s="1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Q22" i="28"/>
  <c r="R19" i="34" s="1"/>
  <c r="P22" i="28"/>
  <c r="O22" i="28"/>
  <c r="N22" i="28"/>
  <c r="M22" i="28"/>
  <c r="L22" i="28"/>
  <c r="K22" i="28"/>
  <c r="J22" i="28"/>
  <c r="I22" i="28"/>
  <c r="H22" i="28"/>
  <c r="G22" i="28"/>
  <c r="F22" i="28"/>
  <c r="E22" i="28"/>
  <c r="D22" i="28"/>
  <c r="C22" i="28"/>
  <c r="B22" i="28"/>
  <c r="Q21" i="28"/>
  <c r="R18" i="34" s="1"/>
  <c r="P21" i="28"/>
  <c r="O21" i="28"/>
  <c r="N21" i="28"/>
  <c r="M21" i="28"/>
  <c r="L21" i="28"/>
  <c r="K21" i="28"/>
  <c r="J21" i="28"/>
  <c r="I21" i="28"/>
  <c r="H21" i="28"/>
  <c r="G21" i="28"/>
  <c r="F21" i="28"/>
  <c r="E21" i="28"/>
  <c r="D21" i="28"/>
  <c r="C21" i="28"/>
  <c r="B21" i="28"/>
  <c r="Q20" i="28"/>
  <c r="R17" i="34" s="1"/>
  <c r="P20" i="28"/>
  <c r="O20" i="28"/>
  <c r="N20" i="28"/>
  <c r="M20" i="28"/>
  <c r="L20" i="28"/>
  <c r="K20" i="28"/>
  <c r="J20" i="28"/>
  <c r="I20" i="28"/>
  <c r="H20" i="28"/>
  <c r="G20" i="28"/>
  <c r="F20" i="28"/>
  <c r="E20" i="28"/>
  <c r="D20" i="28"/>
  <c r="C20" i="28"/>
  <c r="B20" i="28"/>
  <c r="Q19" i="28"/>
  <c r="R16" i="34" s="1"/>
  <c r="W15" i="36" s="1"/>
  <c r="P19" i="28"/>
  <c r="O19" i="28"/>
  <c r="N19" i="28"/>
  <c r="M19" i="28"/>
  <c r="L19" i="28"/>
  <c r="K19" i="28"/>
  <c r="J19" i="28"/>
  <c r="I19" i="28"/>
  <c r="H19" i="28"/>
  <c r="G19" i="28"/>
  <c r="F19" i="28"/>
  <c r="E19" i="28"/>
  <c r="D19" i="28"/>
  <c r="C19" i="28"/>
  <c r="B19" i="28"/>
  <c r="Q18" i="28"/>
  <c r="R15" i="34" s="1"/>
  <c r="P18" i="28"/>
  <c r="O18" i="28"/>
  <c r="N18" i="28"/>
  <c r="M18" i="28"/>
  <c r="L18" i="28"/>
  <c r="K18" i="28"/>
  <c r="J18" i="28"/>
  <c r="I18" i="28"/>
  <c r="H18" i="28"/>
  <c r="G18" i="28"/>
  <c r="F18" i="28"/>
  <c r="E18" i="28"/>
  <c r="D18" i="28"/>
  <c r="C18" i="28"/>
  <c r="B18" i="28"/>
  <c r="Q17" i="28"/>
  <c r="R14" i="34" s="1"/>
  <c r="P17" i="28"/>
  <c r="O17" i="28"/>
  <c r="N17" i="28"/>
  <c r="M17" i="28"/>
  <c r="L17" i="28"/>
  <c r="K17" i="28"/>
  <c r="J17" i="28"/>
  <c r="I17" i="28"/>
  <c r="H17" i="28"/>
  <c r="G17" i="28"/>
  <c r="F17" i="28"/>
  <c r="E17" i="28"/>
  <c r="D17" i="28"/>
  <c r="C17" i="28"/>
  <c r="B17" i="28"/>
  <c r="Q16" i="28"/>
  <c r="R13" i="34" s="1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C16" i="28"/>
  <c r="B16" i="28"/>
  <c r="Q15" i="28"/>
  <c r="R12" i="34" s="1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Q14" i="28"/>
  <c r="R11" i="34" s="1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Q13" i="28"/>
  <c r="R10" i="34" s="1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Q12" i="28"/>
  <c r="R9" i="34" s="1"/>
  <c r="W8" i="36" s="1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Q11" i="28"/>
  <c r="R8" i="34" s="1"/>
  <c r="W7" i="36" s="1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Q10" i="28"/>
  <c r="R7" i="34" s="1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Q9" i="28"/>
  <c r="R6" i="34" s="1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Q8" i="28"/>
  <c r="R5" i="34" s="1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Q7" i="28"/>
  <c r="R4" i="34" s="1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Q6" i="28"/>
  <c r="R3" i="34" s="1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N4" i="34" s="1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N5" i="34" s="1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N6" i="34" s="1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N7" i="34" s="1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N8" i="34" s="1"/>
  <c r="S7" i="36" s="1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N9" i="34" s="1"/>
  <c r="S8" i="36" s="1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N10" i="34" s="1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N11" i="34" s="1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N12" i="34" s="1"/>
  <c r="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N13" i="34" s="1"/>
  <c r="B17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N14" i="34" s="1"/>
  <c r="B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N15" i="34" s="1"/>
  <c r="B19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N16" i="34" s="1"/>
  <c r="S15" i="36" s="1"/>
  <c r="B20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N17" i="34" s="1"/>
  <c r="S16" i="36" s="1"/>
  <c r="B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N18" i="34" s="1"/>
  <c r="B22" i="27"/>
  <c r="C22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N19" i="34" s="1"/>
  <c r="B23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N20" i="34" s="1"/>
  <c r="B24" i="27"/>
  <c r="C24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N21" i="34" s="1"/>
  <c r="B25" i="27"/>
  <c r="C25" i="27"/>
  <c r="D25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N22" i="34" s="1"/>
  <c r="S21" i="36" s="1"/>
  <c r="B26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N23" i="34" s="1"/>
  <c r="B27" i="27"/>
  <c r="C27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N24" i="34" s="1"/>
  <c r="B28" i="27"/>
  <c r="C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N25" i="34" s="1"/>
  <c r="B29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N26" i="34" s="1"/>
  <c r="B30" i="27"/>
  <c r="C30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N27" i="34" s="1"/>
  <c r="B31" i="27"/>
  <c r="C31" i="27"/>
  <c r="D31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N28" i="34" s="1"/>
  <c r="B32" i="27"/>
  <c r="C32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N29" i="34" s="1"/>
  <c r="B33" i="27"/>
  <c r="C33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N30" i="34" s="1"/>
  <c r="B34" i="27"/>
  <c r="C34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N31" i="34" s="1"/>
  <c r="B35" i="27"/>
  <c r="C35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N32" i="34" s="1"/>
  <c r="B36" i="27"/>
  <c r="C36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N33" i="34" s="1"/>
  <c r="B37" i="27"/>
  <c r="C37" i="27"/>
  <c r="D37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N34" i="34" s="1"/>
  <c r="B38" i="27"/>
  <c r="C38" i="27"/>
  <c r="D38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N35" i="34" s="1"/>
  <c r="B39" i="27"/>
  <c r="C39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N36" i="34" s="1"/>
  <c r="B40" i="27"/>
  <c r="C40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N37" i="34" s="1"/>
  <c r="B41" i="27"/>
  <c r="C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N38" i="34" s="1"/>
  <c r="B42" i="27"/>
  <c r="C42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N39" i="34" s="1"/>
  <c r="B43" i="27"/>
  <c r="C43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N40" i="34" s="1"/>
  <c r="B44" i="27"/>
  <c r="C44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N41" i="34" s="1"/>
  <c r="B45" i="27"/>
  <c r="C45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N42" i="34" s="1"/>
  <c r="B46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N43" i="34" s="1"/>
  <c r="B47" i="27"/>
  <c r="C47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N44" i="34" s="1"/>
  <c r="B48" i="27"/>
  <c r="C48" i="27"/>
  <c r="D48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N45" i="34" s="1"/>
  <c r="B49" i="27"/>
  <c r="C49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N46" i="34" s="1"/>
  <c r="B50" i="27"/>
  <c r="C50" i="27"/>
  <c r="D50" i="27"/>
  <c r="E50" i="27"/>
  <c r="F50" i="27"/>
  <c r="G50" i="27"/>
  <c r="H50" i="27"/>
  <c r="I50" i="27"/>
  <c r="J50" i="27"/>
  <c r="K50" i="27"/>
  <c r="L50" i="27"/>
  <c r="M50" i="27"/>
  <c r="N50" i="27"/>
  <c r="O50" i="27"/>
  <c r="P50" i="27"/>
  <c r="Q50" i="27"/>
  <c r="N47" i="34" s="1"/>
  <c r="S46" i="36" s="1"/>
  <c r="B51" i="27"/>
  <c r="C51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N48" i="34" s="1"/>
  <c r="B52" i="27"/>
  <c r="C52" i="27"/>
  <c r="D52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N49" i="34" s="1"/>
  <c r="B53" i="27"/>
  <c r="C53" i="27"/>
  <c r="D53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N50" i="34" s="1"/>
  <c r="B54" i="27"/>
  <c r="C54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N51" i="34" s="1"/>
  <c r="B55" i="27"/>
  <c r="C55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N52" i="34" s="1"/>
  <c r="B56" i="27"/>
  <c r="C56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N53" i="34" s="1"/>
  <c r="B57" i="27"/>
  <c r="C57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N54" i="34" s="1"/>
  <c r="B58" i="27"/>
  <c r="C58" i="27"/>
  <c r="D58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N55" i="34" s="1"/>
  <c r="B59" i="27"/>
  <c r="C59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N56" i="34" s="1"/>
  <c r="S55" i="36" s="1"/>
  <c r="B60" i="27"/>
  <c r="C60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N57" i="34" s="1"/>
  <c r="B61" i="27"/>
  <c r="C61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N58" i="34" s="1"/>
  <c r="S57" i="36" s="1"/>
  <c r="B62" i="27"/>
  <c r="C62" i="27"/>
  <c r="D62" i="27"/>
  <c r="E62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N59" i="34" s="1"/>
  <c r="B63" i="27"/>
  <c r="C63" i="27"/>
  <c r="D63" i="27"/>
  <c r="E63" i="27"/>
  <c r="F63" i="27"/>
  <c r="G63" i="27"/>
  <c r="H63" i="27"/>
  <c r="I63" i="27"/>
  <c r="J63" i="27"/>
  <c r="K63" i="27"/>
  <c r="L63" i="27"/>
  <c r="M63" i="27"/>
  <c r="N63" i="27"/>
  <c r="O63" i="27"/>
  <c r="P63" i="27"/>
  <c r="Q63" i="27"/>
  <c r="N60" i="34" s="1"/>
  <c r="B64" i="27"/>
  <c r="C64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N61" i="34" s="1"/>
  <c r="B65" i="27"/>
  <c r="C65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N62" i="34" s="1"/>
  <c r="B66" i="27"/>
  <c r="C66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N63" i="34" s="1"/>
  <c r="B67" i="27"/>
  <c r="C67" i="27"/>
  <c r="D67" i="27"/>
  <c r="E67" i="27"/>
  <c r="F67" i="27"/>
  <c r="G67" i="27"/>
  <c r="H67" i="27"/>
  <c r="I67" i="27"/>
  <c r="J67" i="27"/>
  <c r="K67" i="27"/>
  <c r="L67" i="27"/>
  <c r="M67" i="27"/>
  <c r="N67" i="27"/>
  <c r="O67" i="27"/>
  <c r="P67" i="27"/>
  <c r="Q67" i="27"/>
  <c r="N64" i="34" s="1"/>
  <c r="B68" i="27"/>
  <c r="C68" i="27"/>
  <c r="D68" i="27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N65" i="34" s="1"/>
  <c r="B69" i="27"/>
  <c r="C69" i="27"/>
  <c r="D69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N66" i="34" s="1"/>
  <c r="B70" i="27"/>
  <c r="C70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N67" i="34" s="1"/>
  <c r="B71" i="27"/>
  <c r="C71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N68" i="34" s="1"/>
  <c r="B72" i="27"/>
  <c r="C72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N69" i="34" s="1"/>
  <c r="B73" i="27"/>
  <c r="C73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N70" i="34" s="1"/>
  <c r="B74" i="27"/>
  <c r="C74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N71" i="34" s="1"/>
  <c r="B75" i="27"/>
  <c r="C75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N72" i="34" s="1"/>
  <c r="B76" i="27"/>
  <c r="C76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N73" i="34" s="1"/>
  <c r="B77" i="27"/>
  <c r="C77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N74" i="34" s="1"/>
  <c r="B78" i="27"/>
  <c r="C78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N75" i="34" s="1"/>
  <c r="B79" i="27"/>
  <c r="C79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N76" i="34" s="1"/>
  <c r="B80" i="27"/>
  <c r="C80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N77" i="34" s="1"/>
  <c r="S76" i="36" s="1"/>
  <c r="B81" i="27"/>
  <c r="C81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N78" i="34" s="1"/>
  <c r="B82" i="27"/>
  <c r="C82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N79" i="34" s="1"/>
  <c r="B83" i="27"/>
  <c r="C83" i="27"/>
  <c r="D83" i="27"/>
  <c r="E83" i="27"/>
  <c r="F83" i="27"/>
  <c r="G83" i="27"/>
  <c r="H83" i="27"/>
  <c r="I83" i="27"/>
  <c r="J83" i="27"/>
  <c r="K83" i="27"/>
  <c r="L83" i="27"/>
  <c r="M83" i="27"/>
  <c r="N83" i="27"/>
  <c r="O83" i="27"/>
  <c r="P83" i="27"/>
  <c r="Q83" i="27"/>
  <c r="N80" i="34" s="1"/>
  <c r="B84" i="27"/>
  <c r="C84" i="27"/>
  <c r="D84" i="27"/>
  <c r="E84" i="27"/>
  <c r="F84" i="27"/>
  <c r="G84" i="27"/>
  <c r="H84" i="27"/>
  <c r="I84" i="27"/>
  <c r="J84" i="27"/>
  <c r="K84" i="27"/>
  <c r="L84" i="27"/>
  <c r="M84" i="27"/>
  <c r="N84" i="27"/>
  <c r="O84" i="27"/>
  <c r="P84" i="27"/>
  <c r="Q84" i="27"/>
  <c r="N81" i="34" s="1"/>
  <c r="B85" i="27"/>
  <c r="C85" i="27"/>
  <c r="D85" i="27"/>
  <c r="E85" i="27"/>
  <c r="F85" i="27"/>
  <c r="G85" i="27"/>
  <c r="H85" i="27"/>
  <c r="I85" i="27"/>
  <c r="J85" i="27"/>
  <c r="K85" i="27"/>
  <c r="L85" i="27"/>
  <c r="M85" i="27"/>
  <c r="N85" i="27"/>
  <c r="O85" i="27"/>
  <c r="P85" i="27"/>
  <c r="Q85" i="27"/>
  <c r="N82" i="34" s="1"/>
  <c r="B86" i="27"/>
  <c r="C86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N83" i="34" s="1"/>
  <c r="B87" i="27"/>
  <c r="C87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N84" i="34" s="1"/>
  <c r="B88" i="27"/>
  <c r="C88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N85" i="34" s="1"/>
  <c r="B89" i="27"/>
  <c r="C89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N86" i="34" s="1"/>
  <c r="B90" i="27"/>
  <c r="C90" i="27"/>
  <c r="D90" i="27"/>
  <c r="E90" i="27"/>
  <c r="F90" i="27"/>
  <c r="G90" i="27"/>
  <c r="H90" i="27"/>
  <c r="I90" i="27"/>
  <c r="J90" i="27"/>
  <c r="K90" i="27"/>
  <c r="L90" i="27"/>
  <c r="M90" i="27"/>
  <c r="N90" i="27"/>
  <c r="O90" i="27"/>
  <c r="P90" i="27"/>
  <c r="Q90" i="27"/>
  <c r="N87" i="34" s="1"/>
  <c r="S86" i="36" s="1"/>
  <c r="B91" i="27"/>
  <c r="C91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N88" i="34" s="1"/>
  <c r="S87" i="36" s="1"/>
  <c r="B92" i="27"/>
  <c r="C92" i="27"/>
  <c r="D92" i="27"/>
  <c r="E92" i="27"/>
  <c r="F92" i="27"/>
  <c r="G92" i="27"/>
  <c r="H92" i="27"/>
  <c r="I92" i="27"/>
  <c r="J92" i="27"/>
  <c r="K92" i="27"/>
  <c r="L92" i="27"/>
  <c r="M92" i="27"/>
  <c r="N92" i="27"/>
  <c r="O92" i="27"/>
  <c r="P92" i="27"/>
  <c r="Q92" i="27"/>
  <c r="N89" i="34" s="1"/>
  <c r="B93" i="27"/>
  <c r="C93" i="27"/>
  <c r="D93" i="27"/>
  <c r="E93" i="27"/>
  <c r="F93" i="27"/>
  <c r="G93" i="27"/>
  <c r="H93" i="27"/>
  <c r="I93" i="27"/>
  <c r="J93" i="27"/>
  <c r="K93" i="27"/>
  <c r="L93" i="27"/>
  <c r="M93" i="27"/>
  <c r="N93" i="27"/>
  <c r="O93" i="27"/>
  <c r="P93" i="27"/>
  <c r="Q93" i="27"/>
  <c r="N90" i="34" s="1"/>
  <c r="B94" i="27"/>
  <c r="C94" i="27"/>
  <c r="D94" i="27"/>
  <c r="E94" i="27"/>
  <c r="F94" i="27"/>
  <c r="G94" i="27"/>
  <c r="H94" i="27"/>
  <c r="I94" i="27"/>
  <c r="J94" i="27"/>
  <c r="K94" i="27"/>
  <c r="L94" i="27"/>
  <c r="M94" i="27"/>
  <c r="N94" i="27"/>
  <c r="O94" i="27"/>
  <c r="P94" i="27"/>
  <c r="Q94" i="27"/>
  <c r="N91" i="34" s="1"/>
  <c r="B95" i="27"/>
  <c r="C95" i="27"/>
  <c r="D95" i="27"/>
  <c r="E95" i="27"/>
  <c r="F95" i="27"/>
  <c r="G95" i="27"/>
  <c r="H95" i="27"/>
  <c r="I95" i="27"/>
  <c r="J95" i="27"/>
  <c r="K95" i="27"/>
  <c r="L95" i="27"/>
  <c r="M95" i="27"/>
  <c r="N95" i="27"/>
  <c r="O95" i="27"/>
  <c r="P95" i="27"/>
  <c r="Q95" i="27"/>
  <c r="N92" i="34" s="1"/>
  <c r="B96" i="27"/>
  <c r="C96" i="27"/>
  <c r="D96" i="27"/>
  <c r="E96" i="27"/>
  <c r="F96" i="27"/>
  <c r="G96" i="27"/>
  <c r="H96" i="27"/>
  <c r="I96" i="27"/>
  <c r="J96" i="27"/>
  <c r="K96" i="27"/>
  <c r="L96" i="27"/>
  <c r="M96" i="27"/>
  <c r="N96" i="27"/>
  <c r="O96" i="27"/>
  <c r="P96" i="27"/>
  <c r="Q96" i="27"/>
  <c r="N93" i="34" s="1"/>
  <c r="B97" i="27"/>
  <c r="C97" i="27"/>
  <c r="D97" i="27"/>
  <c r="E97" i="27"/>
  <c r="F97" i="27"/>
  <c r="G97" i="27"/>
  <c r="H97" i="27"/>
  <c r="I97" i="27"/>
  <c r="J97" i="27"/>
  <c r="K97" i="27"/>
  <c r="L97" i="27"/>
  <c r="M97" i="27"/>
  <c r="N97" i="27"/>
  <c r="O97" i="27"/>
  <c r="P97" i="27"/>
  <c r="Q97" i="27"/>
  <c r="N94" i="34" s="1"/>
  <c r="B98" i="27"/>
  <c r="C98" i="27"/>
  <c r="D98" i="27"/>
  <c r="E98" i="27"/>
  <c r="F98" i="27"/>
  <c r="G98" i="27"/>
  <c r="H98" i="27"/>
  <c r="I98" i="27"/>
  <c r="J98" i="27"/>
  <c r="K98" i="27"/>
  <c r="L98" i="27"/>
  <c r="M98" i="27"/>
  <c r="N98" i="27"/>
  <c r="O98" i="27"/>
  <c r="P98" i="27"/>
  <c r="Q98" i="27"/>
  <c r="N95" i="34" s="1"/>
  <c r="B99" i="27"/>
  <c r="C99" i="27"/>
  <c r="D99" i="27"/>
  <c r="E99" i="27"/>
  <c r="F99" i="27"/>
  <c r="G99" i="27"/>
  <c r="H99" i="27"/>
  <c r="I99" i="27"/>
  <c r="J99" i="27"/>
  <c r="K99" i="27"/>
  <c r="L99" i="27"/>
  <c r="M99" i="27"/>
  <c r="N99" i="27"/>
  <c r="O99" i="27"/>
  <c r="P99" i="27"/>
  <c r="Q99" i="27"/>
  <c r="N96" i="34" s="1"/>
  <c r="B100" i="27"/>
  <c r="C100" i="27"/>
  <c r="D100" i="27"/>
  <c r="E100" i="27"/>
  <c r="F100" i="27"/>
  <c r="G100" i="27"/>
  <c r="H100" i="27"/>
  <c r="I100" i="27"/>
  <c r="J100" i="27"/>
  <c r="K100" i="27"/>
  <c r="L100" i="27"/>
  <c r="M100" i="27"/>
  <c r="N100" i="27"/>
  <c r="O100" i="27"/>
  <c r="P100" i="27"/>
  <c r="Q100" i="27"/>
  <c r="N97" i="34" s="1"/>
  <c r="B101" i="27"/>
  <c r="C101" i="27"/>
  <c r="D101" i="27"/>
  <c r="E101" i="27"/>
  <c r="F101" i="27"/>
  <c r="G101" i="27"/>
  <c r="H101" i="27"/>
  <c r="I101" i="27"/>
  <c r="J101" i="27"/>
  <c r="K101" i="27"/>
  <c r="L101" i="27"/>
  <c r="M101" i="27"/>
  <c r="N101" i="27"/>
  <c r="O101" i="27"/>
  <c r="P101" i="27"/>
  <c r="Q101" i="27"/>
  <c r="N98" i="34" s="1"/>
  <c r="B102" i="27"/>
  <c r="C102" i="27"/>
  <c r="D102" i="27"/>
  <c r="E102" i="27"/>
  <c r="F102" i="27"/>
  <c r="G102" i="27"/>
  <c r="H102" i="27"/>
  <c r="I102" i="27"/>
  <c r="J102" i="27"/>
  <c r="K102" i="27"/>
  <c r="L102" i="27"/>
  <c r="M102" i="27"/>
  <c r="N102" i="27"/>
  <c r="O102" i="27"/>
  <c r="P102" i="27"/>
  <c r="Q102" i="27"/>
  <c r="N99" i="34" s="1"/>
  <c r="B103" i="27"/>
  <c r="C103" i="27"/>
  <c r="D103" i="27"/>
  <c r="E103" i="27"/>
  <c r="F103" i="27"/>
  <c r="G103" i="27"/>
  <c r="H103" i="27"/>
  <c r="I103" i="27"/>
  <c r="J103" i="27"/>
  <c r="K103" i="27"/>
  <c r="L103" i="27"/>
  <c r="M103" i="27"/>
  <c r="N103" i="27"/>
  <c r="O103" i="27"/>
  <c r="P103" i="27"/>
  <c r="Q103" i="27"/>
  <c r="N100" i="34" s="1"/>
  <c r="B104" i="27"/>
  <c r="C104" i="27"/>
  <c r="D104" i="27"/>
  <c r="E104" i="27"/>
  <c r="F104" i="27"/>
  <c r="G104" i="27"/>
  <c r="H104" i="27"/>
  <c r="I104" i="27"/>
  <c r="J104" i="27"/>
  <c r="K104" i="27"/>
  <c r="L104" i="27"/>
  <c r="M104" i="27"/>
  <c r="N104" i="27"/>
  <c r="O104" i="27"/>
  <c r="P104" i="27"/>
  <c r="Q104" i="27"/>
  <c r="N101" i="34" s="1"/>
  <c r="B105" i="27"/>
  <c r="C105" i="27"/>
  <c r="D105" i="27"/>
  <c r="E105" i="27"/>
  <c r="F105" i="27"/>
  <c r="G105" i="27"/>
  <c r="H105" i="27"/>
  <c r="I105" i="27"/>
  <c r="J105" i="27"/>
  <c r="K105" i="27"/>
  <c r="L105" i="27"/>
  <c r="M105" i="27"/>
  <c r="N105" i="27"/>
  <c r="O105" i="27"/>
  <c r="P105" i="27"/>
  <c r="Q105" i="27"/>
  <c r="N102" i="34" s="1"/>
  <c r="B106" i="27"/>
  <c r="C106" i="27"/>
  <c r="D106" i="27"/>
  <c r="E106" i="27"/>
  <c r="F106" i="27"/>
  <c r="G106" i="27"/>
  <c r="H106" i="27"/>
  <c r="I106" i="27"/>
  <c r="J106" i="27"/>
  <c r="K106" i="27"/>
  <c r="L106" i="27"/>
  <c r="M106" i="27"/>
  <c r="N106" i="27"/>
  <c r="O106" i="27"/>
  <c r="P106" i="27"/>
  <c r="Q106" i="27"/>
  <c r="N103" i="34" s="1"/>
  <c r="B107" i="27"/>
  <c r="C107" i="27"/>
  <c r="D107" i="27"/>
  <c r="E107" i="27"/>
  <c r="F107" i="27"/>
  <c r="G107" i="27"/>
  <c r="H107" i="27"/>
  <c r="I107" i="27"/>
  <c r="J107" i="27"/>
  <c r="K107" i="27"/>
  <c r="L107" i="27"/>
  <c r="M107" i="27"/>
  <c r="N107" i="27"/>
  <c r="O107" i="27"/>
  <c r="P107" i="27"/>
  <c r="Q107" i="27"/>
  <c r="N104" i="34" s="1"/>
  <c r="B108" i="27"/>
  <c r="C108" i="27"/>
  <c r="D108" i="27"/>
  <c r="E108" i="27"/>
  <c r="F108" i="27"/>
  <c r="G108" i="27"/>
  <c r="H108" i="27"/>
  <c r="I108" i="27"/>
  <c r="J108" i="27"/>
  <c r="K108" i="27"/>
  <c r="L108" i="27"/>
  <c r="M108" i="27"/>
  <c r="N108" i="27"/>
  <c r="O108" i="27"/>
  <c r="P108" i="27"/>
  <c r="Q108" i="27"/>
  <c r="N105" i="34" s="1"/>
  <c r="B109" i="27"/>
  <c r="C109" i="27"/>
  <c r="D109" i="27"/>
  <c r="E109" i="27"/>
  <c r="F109" i="27"/>
  <c r="G109" i="27"/>
  <c r="H109" i="27"/>
  <c r="I109" i="27"/>
  <c r="J109" i="27"/>
  <c r="K109" i="27"/>
  <c r="L109" i="27"/>
  <c r="M109" i="27"/>
  <c r="N109" i="27"/>
  <c r="O109" i="27"/>
  <c r="P109" i="27"/>
  <c r="Q109" i="27"/>
  <c r="N106" i="34" s="1"/>
  <c r="B110" i="27"/>
  <c r="C110" i="27"/>
  <c r="D110" i="27"/>
  <c r="E110" i="27"/>
  <c r="F110" i="27"/>
  <c r="G110" i="27"/>
  <c r="H110" i="27"/>
  <c r="I110" i="27"/>
  <c r="J110" i="27"/>
  <c r="K110" i="27"/>
  <c r="L110" i="27"/>
  <c r="M110" i="27"/>
  <c r="N110" i="27"/>
  <c r="O110" i="27"/>
  <c r="P110" i="27"/>
  <c r="Q110" i="27"/>
  <c r="N107" i="34" s="1"/>
  <c r="B111" i="27"/>
  <c r="C111" i="27"/>
  <c r="D111" i="27"/>
  <c r="E111" i="27"/>
  <c r="F111" i="27"/>
  <c r="G111" i="27"/>
  <c r="H111" i="27"/>
  <c r="I111" i="27"/>
  <c r="J111" i="27"/>
  <c r="K111" i="27"/>
  <c r="L111" i="27"/>
  <c r="M111" i="27"/>
  <c r="N111" i="27"/>
  <c r="O111" i="27"/>
  <c r="P111" i="27"/>
  <c r="Q111" i="27"/>
  <c r="N108" i="34" s="1"/>
  <c r="B112" i="27"/>
  <c r="C112" i="27"/>
  <c r="D112" i="27"/>
  <c r="E112" i="27"/>
  <c r="F112" i="27"/>
  <c r="G112" i="27"/>
  <c r="H112" i="27"/>
  <c r="I112" i="27"/>
  <c r="J112" i="27"/>
  <c r="K112" i="27"/>
  <c r="L112" i="27"/>
  <c r="M112" i="27"/>
  <c r="N112" i="27"/>
  <c r="O112" i="27"/>
  <c r="P112" i="27"/>
  <c r="Q112" i="27"/>
  <c r="N109" i="34" s="1"/>
  <c r="B113" i="27"/>
  <c r="C113" i="27"/>
  <c r="D113" i="27"/>
  <c r="E113" i="27"/>
  <c r="F113" i="27"/>
  <c r="G113" i="27"/>
  <c r="H113" i="27"/>
  <c r="I113" i="27"/>
  <c r="J113" i="27"/>
  <c r="K113" i="27"/>
  <c r="L113" i="27"/>
  <c r="M113" i="27"/>
  <c r="N113" i="27"/>
  <c r="O113" i="27"/>
  <c r="P113" i="27"/>
  <c r="Q113" i="27"/>
  <c r="N110" i="34" s="1"/>
  <c r="B114" i="27"/>
  <c r="C114" i="27"/>
  <c r="D114" i="27"/>
  <c r="E114" i="27"/>
  <c r="F114" i="27"/>
  <c r="G114" i="27"/>
  <c r="H114" i="27"/>
  <c r="I114" i="27"/>
  <c r="J114" i="27"/>
  <c r="K114" i="27"/>
  <c r="L114" i="27"/>
  <c r="M114" i="27"/>
  <c r="N114" i="27"/>
  <c r="O114" i="27"/>
  <c r="P114" i="27"/>
  <c r="Q114" i="27"/>
  <c r="N111" i="34" s="1"/>
  <c r="B115" i="27"/>
  <c r="C115" i="27"/>
  <c r="D115" i="27"/>
  <c r="E115" i="27"/>
  <c r="F115" i="27"/>
  <c r="G115" i="27"/>
  <c r="H115" i="27"/>
  <c r="I115" i="27"/>
  <c r="J115" i="27"/>
  <c r="K115" i="27"/>
  <c r="L115" i="27"/>
  <c r="M115" i="27"/>
  <c r="N115" i="27"/>
  <c r="O115" i="27"/>
  <c r="P115" i="27"/>
  <c r="Q115" i="27"/>
  <c r="N112" i="34" s="1"/>
  <c r="B116" i="27"/>
  <c r="C116" i="27"/>
  <c r="D116" i="27"/>
  <c r="E116" i="27"/>
  <c r="F116" i="27"/>
  <c r="G116" i="27"/>
  <c r="H116" i="27"/>
  <c r="I116" i="27"/>
  <c r="J116" i="27"/>
  <c r="K116" i="27"/>
  <c r="L116" i="27"/>
  <c r="M116" i="27"/>
  <c r="N116" i="27"/>
  <c r="O116" i="27"/>
  <c r="P116" i="27"/>
  <c r="Q116" i="27"/>
  <c r="N113" i="34" s="1"/>
  <c r="B117" i="27"/>
  <c r="C117" i="27"/>
  <c r="D117" i="27"/>
  <c r="E117" i="27"/>
  <c r="F117" i="27"/>
  <c r="G117" i="27"/>
  <c r="H117" i="27"/>
  <c r="I117" i="27"/>
  <c r="J117" i="27"/>
  <c r="K117" i="27"/>
  <c r="L117" i="27"/>
  <c r="M117" i="27"/>
  <c r="N117" i="27"/>
  <c r="O117" i="27"/>
  <c r="P117" i="27"/>
  <c r="Q117" i="27"/>
  <c r="N114" i="34" s="1"/>
  <c r="B118" i="27"/>
  <c r="C118" i="27"/>
  <c r="D118" i="27"/>
  <c r="E118" i="27"/>
  <c r="F118" i="27"/>
  <c r="G118" i="27"/>
  <c r="H118" i="27"/>
  <c r="I118" i="27"/>
  <c r="J118" i="27"/>
  <c r="K118" i="27"/>
  <c r="L118" i="27"/>
  <c r="M118" i="27"/>
  <c r="N118" i="27"/>
  <c r="O118" i="27"/>
  <c r="P118" i="27"/>
  <c r="Q118" i="27"/>
  <c r="N115" i="34" s="1"/>
  <c r="B119" i="27"/>
  <c r="C119" i="27"/>
  <c r="D119" i="27"/>
  <c r="E119" i="27"/>
  <c r="F119" i="27"/>
  <c r="G119" i="27"/>
  <c r="H119" i="27"/>
  <c r="I119" i="27"/>
  <c r="J119" i="27"/>
  <c r="K119" i="27"/>
  <c r="L119" i="27"/>
  <c r="M119" i="27"/>
  <c r="N119" i="27"/>
  <c r="O119" i="27"/>
  <c r="P119" i="27"/>
  <c r="Q119" i="27"/>
  <c r="N116" i="34" s="1"/>
  <c r="B120" i="27"/>
  <c r="C120" i="27"/>
  <c r="D120" i="27"/>
  <c r="E120" i="27"/>
  <c r="F120" i="27"/>
  <c r="G120" i="27"/>
  <c r="H120" i="27"/>
  <c r="I120" i="27"/>
  <c r="J120" i="27"/>
  <c r="K120" i="27"/>
  <c r="L120" i="27"/>
  <c r="M120" i="27"/>
  <c r="N120" i="27"/>
  <c r="O120" i="27"/>
  <c r="P120" i="27"/>
  <c r="Q120" i="27"/>
  <c r="N117" i="34" s="1"/>
  <c r="B121" i="27"/>
  <c r="C121" i="27"/>
  <c r="D121" i="27"/>
  <c r="E121" i="27"/>
  <c r="F121" i="27"/>
  <c r="G121" i="27"/>
  <c r="H121" i="27"/>
  <c r="I121" i="27"/>
  <c r="J121" i="27"/>
  <c r="K121" i="27"/>
  <c r="L121" i="27"/>
  <c r="M121" i="27"/>
  <c r="N121" i="27"/>
  <c r="O121" i="27"/>
  <c r="P121" i="27"/>
  <c r="Q121" i="27"/>
  <c r="N118" i="34" s="1"/>
  <c r="B122" i="27"/>
  <c r="C122" i="27"/>
  <c r="D122" i="27"/>
  <c r="E122" i="27"/>
  <c r="F122" i="27"/>
  <c r="G122" i="27"/>
  <c r="H122" i="27"/>
  <c r="I122" i="27"/>
  <c r="J122" i="27"/>
  <c r="K122" i="27"/>
  <c r="L122" i="27"/>
  <c r="M122" i="27"/>
  <c r="N122" i="27"/>
  <c r="O122" i="27"/>
  <c r="P122" i="27"/>
  <c r="Q122" i="27"/>
  <c r="N119" i="34" s="1"/>
  <c r="B123" i="27"/>
  <c r="C123" i="27"/>
  <c r="D123" i="27"/>
  <c r="E123" i="27"/>
  <c r="F123" i="27"/>
  <c r="G123" i="27"/>
  <c r="H123" i="27"/>
  <c r="I123" i="27"/>
  <c r="J123" i="27"/>
  <c r="K123" i="27"/>
  <c r="L123" i="27"/>
  <c r="M123" i="27"/>
  <c r="N123" i="27"/>
  <c r="O123" i="27"/>
  <c r="P123" i="27"/>
  <c r="Q123" i="27"/>
  <c r="N120" i="34" s="1"/>
  <c r="B124" i="27"/>
  <c r="C124" i="27"/>
  <c r="D124" i="27"/>
  <c r="E124" i="27"/>
  <c r="F124" i="27"/>
  <c r="G124" i="27"/>
  <c r="H124" i="27"/>
  <c r="I124" i="27"/>
  <c r="J124" i="27"/>
  <c r="K124" i="27"/>
  <c r="L124" i="27"/>
  <c r="M124" i="27"/>
  <c r="N124" i="27"/>
  <c r="O124" i="27"/>
  <c r="P124" i="27"/>
  <c r="Q124" i="27"/>
  <c r="N121" i="34" s="1"/>
  <c r="B125" i="27"/>
  <c r="C125" i="27"/>
  <c r="D125" i="27"/>
  <c r="E125" i="27"/>
  <c r="F125" i="27"/>
  <c r="G125" i="27"/>
  <c r="H125" i="27"/>
  <c r="I125" i="27"/>
  <c r="J125" i="27"/>
  <c r="K125" i="27"/>
  <c r="L125" i="27"/>
  <c r="M125" i="27"/>
  <c r="N125" i="27"/>
  <c r="O125" i="27"/>
  <c r="P125" i="27"/>
  <c r="Q125" i="27"/>
  <c r="N122" i="34" s="1"/>
  <c r="B126" i="27"/>
  <c r="C126" i="27"/>
  <c r="D126" i="27"/>
  <c r="E126" i="27"/>
  <c r="F126" i="27"/>
  <c r="G126" i="27"/>
  <c r="H126" i="27"/>
  <c r="I126" i="27"/>
  <c r="J126" i="27"/>
  <c r="K126" i="27"/>
  <c r="L126" i="27"/>
  <c r="M126" i="27"/>
  <c r="N126" i="27"/>
  <c r="O126" i="27"/>
  <c r="P126" i="27"/>
  <c r="Q126" i="27"/>
  <c r="N123" i="34" s="1"/>
  <c r="B127" i="27"/>
  <c r="C127" i="27"/>
  <c r="D127" i="27"/>
  <c r="E127" i="27"/>
  <c r="F127" i="27"/>
  <c r="G127" i="27"/>
  <c r="H127" i="27"/>
  <c r="I127" i="27"/>
  <c r="J127" i="27"/>
  <c r="K127" i="27"/>
  <c r="L127" i="27"/>
  <c r="M127" i="27"/>
  <c r="N127" i="27"/>
  <c r="O127" i="27"/>
  <c r="P127" i="27"/>
  <c r="Q127" i="27"/>
  <c r="N124" i="34" s="1"/>
  <c r="S123" i="36" s="1"/>
  <c r="B128" i="27"/>
  <c r="C128" i="27"/>
  <c r="D128" i="27"/>
  <c r="E128" i="27"/>
  <c r="F128" i="27"/>
  <c r="G128" i="27"/>
  <c r="H128" i="27"/>
  <c r="I128" i="27"/>
  <c r="J128" i="27"/>
  <c r="K128" i="27"/>
  <c r="L128" i="27"/>
  <c r="M128" i="27"/>
  <c r="N128" i="27"/>
  <c r="O128" i="27"/>
  <c r="P128" i="27"/>
  <c r="Q128" i="27"/>
  <c r="N125" i="34" s="1"/>
  <c r="B129" i="27"/>
  <c r="C129" i="27"/>
  <c r="D129" i="27"/>
  <c r="E129" i="27"/>
  <c r="F129" i="27"/>
  <c r="G129" i="27"/>
  <c r="H129" i="27"/>
  <c r="I129" i="27"/>
  <c r="J129" i="27"/>
  <c r="K129" i="27"/>
  <c r="L129" i="27"/>
  <c r="M129" i="27"/>
  <c r="N129" i="27"/>
  <c r="O129" i="27"/>
  <c r="P129" i="27"/>
  <c r="Q129" i="27"/>
  <c r="N126" i="34" s="1"/>
  <c r="B130" i="27"/>
  <c r="C130" i="27"/>
  <c r="D130" i="27"/>
  <c r="E130" i="27"/>
  <c r="F130" i="27"/>
  <c r="G130" i="27"/>
  <c r="H130" i="27"/>
  <c r="I130" i="27"/>
  <c r="J130" i="27"/>
  <c r="K130" i="27"/>
  <c r="L130" i="27"/>
  <c r="M130" i="27"/>
  <c r="N130" i="27"/>
  <c r="O130" i="27"/>
  <c r="P130" i="27"/>
  <c r="Q130" i="27"/>
  <c r="N127" i="34" s="1"/>
  <c r="B131" i="27"/>
  <c r="C131" i="27"/>
  <c r="D131" i="27"/>
  <c r="E131" i="27"/>
  <c r="F131" i="27"/>
  <c r="G131" i="27"/>
  <c r="H131" i="27"/>
  <c r="I131" i="27"/>
  <c r="J131" i="27"/>
  <c r="K131" i="27"/>
  <c r="L131" i="27"/>
  <c r="M131" i="27"/>
  <c r="N131" i="27"/>
  <c r="O131" i="27"/>
  <c r="P131" i="27"/>
  <c r="Q131" i="27"/>
  <c r="N128" i="34" s="1"/>
  <c r="B132" i="27"/>
  <c r="C132" i="27"/>
  <c r="D132" i="27"/>
  <c r="E132" i="27"/>
  <c r="F132" i="27"/>
  <c r="G132" i="27"/>
  <c r="H132" i="27"/>
  <c r="I132" i="27"/>
  <c r="J132" i="27"/>
  <c r="K132" i="27"/>
  <c r="L132" i="27"/>
  <c r="M132" i="27"/>
  <c r="N132" i="27"/>
  <c r="O132" i="27"/>
  <c r="P132" i="27"/>
  <c r="Q132" i="27"/>
  <c r="N129" i="34" s="1"/>
  <c r="B133" i="27"/>
  <c r="C133" i="27"/>
  <c r="D133" i="27"/>
  <c r="E133" i="27"/>
  <c r="F133" i="27"/>
  <c r="G133" i="27"/>
  <c r="H133" i="27"/>
  <c r="I133" i="27"/>
  <c r="J133" i="27"/>
  <c r="K133" i="27"/>
  <c r="L133" i="27"/>
  <c r="M133" i="27"/>
  <c r="N133" i="27"/>
  <c r="O133" i="27"/>
  <c r="P133" i="27"/>
  <c r="Q133" i="27"/>
  <c r="N130" i="34" s="1"/>
  <c r="B134" i="27"/>
  <c r="C134" i="27"/>
  <c r="D134" i="27"/>
  <c r="E134" i="27"/>
  <c r="F134" i="27"/>
  <c r="G134" i="27"/>
  <c r="H134" i="27"/>
  <c r="I134" i="27"/>
  <c r="J134" i="27"/>
  <c r="K134" i="27"/>
  <c r="L134" i="27"/>
  <c r="M134" i="27"/>
  <c r="N134" i="27"/>
  <c r="O134" i="27"/>
  <c r="P134" i="27"/>
  <c r="Q134" i="27"/>
  <c r="N131" i="34" s="1"/>
  <c r="B135" i="27"/>
  <c r="C135" i="27"/>
  <c r="D135" i="27"/>
  <c r="E135" i="27"/>
  <c r="F135" i="27"/>
  <c r="G135" i="27"/>
  <c r="H135" i="27"/>
  <c r="I135" i="27"/>
  <c r="J135" i="27"/>
  <c r="K135" i="27"/>
  <c r="L135" i="27"/>
  <c r="M135" i="27"/>
  <c r="N135" i="27"/>
  <c r="O135" i="27"/>
  <c r="P135" i="27"/>
  <c r="Q135" i="27"/>
  <c r="N132" i="34" s="1"/>
  <c r="B136" i="27"/>
  <c r="C136" i="27"/>
  <c r="D136" i="27"/>
  <c r="E136" i="27"/>
  <c r="F136" i="27"/>
  <c r="G136" i="27"/>
  <c r="H136" i="27"/>
  <c r="I136" i="27"/>
  <c r="J136" i="27"/>
  <c r="K136" i="27"/>
  <c r="L136" i="27"/>
  <c r="M136" i="27"/>
  <c r="N136" i="27"/>
  <c r="O136" i="27"/>
  <c r="P136" i="27"/>
  <c r="Q136" i="27"/>
  <c r="N133" i="34" s="1"/>
  <c r="B137" i="27"/>
  <c r="C137" i="27"/>
  <c r="D137" i="27"/>
  <c r="E137" i="27"/>
  <c r="F137" i="27"/>
  <c r="G137" i="27"/>
  <c r="H137" i="27"/>
  <c r="I137" i="27"/>
  <c r="J137" i="27"/>
  <c r="K137" i="27"/>
  <c r="L137" i="27"/>
  <c r="M137" i="27"/>
  <c r="N137" i="27"/>
  <c r="O137" i="27"/>
  <c r="P137" i="27"/>
  <c r="Q137" i="27"/>
  <c r="N134" i="34" s="1"/>
  <c r="B138" i="27"/>
  <c r="C138" i="27"/>
  <c r="D138" i="27"/>
  <c r="E138" i="27"/>
  <c r="F138" i="27"/>
  <c r="G138" i="27"/>
  <c r="H138" i="27"/>
  <c r="I138" i="27"/>
  <c r="J138" i="27"/>
  <c r="K138" i="27"/>
  <c r="L138" i="27"/>
  <c r="M138" i="27"/>
  <c r="N138" i="27"/>
  <c r="O138" i="27"/>
  <c r="P138" i="27"/>
  <c r="Q138" i="27"/>
  <c r="N135" i="34" s="1"/>
  <c r="B139" i="27"/>
  <c r="C139" i="27"/>
  <c r="D139" i="27"/>
  <c r="E139" i="27"/>
  <c r="F139" i="27"/>
  <c r="G139" i="27"/>
  <c r="H139" i="27"/>
  <c r="I139" i="27"/>
  <c r="J139" i="27"/>
  <c r="K139" i="27"/>
  <c r="L139" i="27"/>
  <c r="M139" i="27"/>
  <c r="N139" i="27"/>
  <c r="O139" i="27"/>
  <c r="P139" i="27"/>
  <c r="Q139" i="27"/>
  <c r="N136" i="34" s="1"/>
  <c r="B140" i="27"/>
  <c r="C140" i="27"/>
  <c r="D140" i="27"/>
  <c r="E140" i="27"/>
  <c r="F140" i="27"/>
  <c r="G140" i="27"/>
  <c r="H140" i="27"/>
  <c r="I140" i="27"/>
  <c r="J140" i="27"/>
  <c r="K140" i="27"/>
  <c r="L140" i="27"/>
  <c r="M140" i="27"/>
  <c r="N140" i="27"/>
  <c r="O140" i="27"/>
  <c r="P140" i="27"/>
  <c r="Q140" i="27"/>
  <c r="N137" i="34" s="1"/>
  <c r="B141" i="27"/>
  <c r="C141" i="27"/>
  <c r="D141" i="27"/>
  <c r="E141" i="27"/>
  <c r="F141" i="27"/>
  <c r="G141" i="27"/>
  <c r="H141" i="27"/>
  <c r="I141" i="27"/>
  <c r="J141" i="27"/>
  <c r="K141" i="27"/>
  <c r="L141" i="27"/>
  <c r="M141" i="27"/>
  <c r="N141" i="27"/>
  <c r="O141" i="27"/>
  <c r="P141" i="27"/>
  <c r="Q141" i="27"/>
  <c r="N138" i="34" s="1"/>
  <c r="B142" i="27"/>
  <c r="C142" i="27"/>
  <c r="D142" i="27"/>
  <c r="E142" i="27"/>
  <c r="F142" i="27"/>
  <c r="G142" i="27"/>
  <c r="H142" i="27"/>
  <c r="I142" i="27"/>
  <c r="J142" i="27"/>
  <c r="K142" i="27"/>
  <c r="L142" i="27"/>
  <c r="M142" i="27"/>
  <c r="N142" i="27"/>
  <c r="O142" i="27"/>
  <c r="P142" i="27"/>
  <c r="Q142" i="27"/>
  <c r="N139" i="34" s="1"/>
  <c r="S138" i="36" s="1"/>
  <c r="B143" i="27"/>
  <c r="C143" i="27"/>
  <c r="D143" i="27"/>
  <c r="E143" i="27"/>
  <c r="F143" i="27"/>
  <c r="G143" i="27"/>
  <c r="H143" i="27"/>
  <c r="I143" i="27"/>
  <c r="J143" i="27"/>
  <c r="K143" i="27"/>
  <c r="L143" i="27"/>
  <c r="M143" i="27"/>
  <c r="N143" i="27"/>
  <c r="O143" i="27"/>
  <c r="P143" i="27"/>
  <c r="Q143" i="27"/>
  <c r="N140" i="34" s="1"/>
  <c r="B144" i="27"/>
  <c r="C144" i="27"/>
  <c r="D144" i="27"/>
  <c r="E144" i="27"/>
  <c r="F144" i="27"/>
  <c r="G144" i="27"/>
  <c r="H144" i="27"/>
  <c r="I144" i="27"/>
  <c r="J144" i="27"/>
  <c r="K144" i="27"/>
  <c r="L144" i="27"/>
  <c r="M144" i="27"/>
  <c r="N144" i="27"/>
  <c r="O144" i="27"/>
  <c r="P144" i="27"/>
  <c r="Q144" i="27"/>
  <c r="N141" i="34" s="1"/>
  <c r="S140" i="36" s="1"/>
  <c r="B145" i="27"/>
  <c r="C145" i="27"/>
  <c r="D145" i="27"/>
  <c r="E145" i="27"/>
  <c r="F145" i="27"/>
  <c r="G145" i="27"/>
  <c r="H145" i="27"/>
  <c r="I145" i="27"/>
  <c r="J145" i="27"/>
  <c r="K145" i="27"/>
  <c r="L145" i="27"/>
  <c r="M145" i="27"/>
  <c r="N145" i="27"/>
  <c r="O145" i="27"/>
  <c r="P145" i="27"/>
  <c r="Q145" i="27"/>
  <c r="N142" i="34" s="1"/>
  <c r="B146" i="27"/>
  <c r="C146" i="27"/>
  <c r="D146" i="27"/>
  <c r="E146" i="27"/>
  <c r="F146" i="27"/>
  <c r="G146" i="27"/>
  <c r="H146" i="27"/>
  <c r="I146" i="27"/>
  <c r="J146" i="27"/>
  <c r="K146" i="27"/>
  <c r="L146" i="27"/>
  <c r="M146" i="27"/>
  <c r="N146" i="27"/>
  <c r="O146" i="27"/>
  <c r="P146" i="27"/>
  <c r="Q146" i="27"/>
  <c r="N143" i="34" s="1"/>
  <c r="B147" i="27"/>
  <c r="C147" i="27"/>
  <c r="D147" i="27"/>
  <c r="E147" i="27"/>
  <c r="F147" i="27"/>
  <c r="G147" i="27"/>
  <c r="H147" i="27"/>
  <c r="I147" i="27"/>
  <c r="J147" i="27"/>
  <c r="K147" i="27"/>
  <c r="L147" i="27"/>
  <c r="M147" i="27"/>
  <c r="N147" i="27"/>
  <c r="O147" i="27"/>
  <c r="P147" i="27"/>
  <c r="Q147" i="27"/>
  <c r="N144" i="34" s="1"/>
  <c r="B148" i="27"/>
  <c r="C148" i="27"/>
  <c r="D148" i="27"/>
  <c r="E148" i="27"/>
  <c r="F148" i="27"/>
  <c r="G148" i="27"/>
  <c r="H148" i="27"/>
  <c r="I148" i="27"/>
  <c r="J148" i="27"/>
  <c r="K148" i="27"/>
  <c r="L148" i="27"/>
  <c r="M148" i="27"/>
  <c r="N148" i="27"/>
  <c r="O148" i="27"/>
  <c r="P148" i="27"/>
  <c r="Q148" i="27"/>
  <c r="N145" i="34" s="1"/>
  <c r="B149" i="27"/>
  <c r="C149" i="27"/>
  <c r="D149" i="27"/>
  <c r="E149" i="27"/>
  <c r="F149" i="27"/>
  <c r="G149" i="27"/>
  <c r="H149" i="27"/>
  <c r="I149" i="27"/>
  <c r="J149" i="27"/>
  <c r="K149" i="27"/>
  <c r="L149" i="27"/>
  <c r="M149" i="27"/>
  <c r="N149" i="27"/>
  <c r="O149" i="27"/>
  <c r="P149" i="27"/>
  <c r="Q149" i="27"/>
  <c r="N146" i="34" s="1"/>
  <c r="B150" i="27"/>
  <c r="C150" i="27"/>
  <c r="D150" i="27"/>
  <c r="E150" i="27"/>
  <c r="F150" i="27"/>
  <c r="G150" i="27"/>
  <c r="H150" i="27"/>
  <c r="I150" i="27"/>
  <c r="J150" i="27"/>
  <c r="K150" i="27"/>
  <c r="L150" i="27"/>
  <c r="M150" i="27"/>
  <c r="N150" i="27"/>
  <c r="O150" i="27"/>
  <c r="P150" i="27"/>
  <c r="Q150" i="27"/>
  <c r="N147" i="34" s="1"/>
  <c r="B151" i="27"/>
  <c r="C151" i="27"/>
  <c r="D151" i="27"/>
  <c r="E151" i="27"/>
  <c r="F151" i="27"/>
  <c r="G151" i="27"/>
  <c r="H151" i="27"/>
  <c r="I151" i="27"/>
  <c r="J151" i="27"/>
  <c r="K151" i="27"/>
  <c r="L151" i="27"/>
  <c r="M151" i="27"/>
  <c r="N151" i="27"/>
  <c r="O151" i="27"/>
  <c r="P151" i="27"/>
  <c r="Q151" i="27"/>
  <c r="N148" i="34" s="1"/>
  <c r="B152" i="27"/>
  <c r="C152" i="27"/>
  <c r="D152" i="27"/>
  <c r="E152" i="27"/>
  <c r="F152" i="27"/>
  <c r="G152" i="27"/>
  <c r="H152" i="27"/>
  <c r="I152" i="27"/>
  <c r="J152" i="27"/>
  <c r="K152" i="27"/>
  <c r="L152" i="27"/>
  <c r="M152" i="27"/>
  <c r="N152" i="27"/>
  <c r="O152" i="27"/>
  <c r="P152" i="27"/>
  <c r="Q152" i="27"/>
  <c r="N149" i="34" s="1"/>
  <c r="B153" i="27"/>
  <c r="C153" i="27"/>
  <c r="D153" i="27"/>
  <c r="E153" i="27"/>
  <c r="F153" i="27"/>
  <c r="G153" i="27"/>
  <c r="H153" i="27"/>
  <c r="I153" i="27"/>
  <c r="J153" i="27"/>
  <c r="K153" i="27"/>
  <c r="L153" i="27"/>
  <c r="M153" i="27"/>
  <c r="N153" i="27"/>
  <c r="O153" i="27"/>
  <c r="P153" i="27"/>
  <c r="Q153" i="27"/>
  <c r="N150" i="34" s="1"/>
  <c r="B154" i="27"/>
  <c r="C154" i="27"/>
  <c r="D154" i="27"/>
  <c r="E154" i="27"/>
  <c r="F154" i="27"/>
  <c r="G154" i="27"/>
  <c r="H154" i="27"/>
  <c r="I154" i="27"/>
  <c r="J154" i="27"/>
  <c r="K154" i="27"/>
  <c r="L154" i="27"/>
  <c r="M154" i="27"/>
  <c r="N154" i="27"/>
  <c r="O154" i="27"/>
  <c r="P154" i="27"/>
  <c r="Q154" i="27"/>
  <c r="N151" i="34" s="1"/>
  <c r="B155" i="27"/>
  <c r="C155" i="27"/>
  <c r="D155" i="27"/>
  <c r="E155" i="27"/>
  <c r="F155" i="27"/>
  <c r="G155" i="27"/>
  <c r="H155" i="27"/>
  <c r="I155" i="27"/>
  <c r="J155" i="27"/>
  <c r="K155" i="27"/>
  <c r="L155" i="27"/>
  <c r="M155" i="27"/>
  <c r="N155" i="27"/>
  <c r="O155" i="27"/>
  <c r="P155" i="27"/>
  <c r="Q155" i="27"/>
  <c r="N152" i="34" s="1"/>
  <c r="B156" i="27"/>
  <c r="C156" i="27"/>
  <c r="D156" i="27"/>
  <c r="E156" i="27"/>
  <c r="F156" i="27"/>
  <c r="G156" i="27"/>
  <c r="H156" i="27"/>
  <c r="I156" i="27"/>
  <c r="J156" i="27"/>
  <c r="K156" i="27"/>
  <c r="L156" i="27"/>
  <c r="M156" i="27"/>
  <c r="N156" i="27"/>
  <c r="O156" i="27"/>
  <c r="P156" i="27"/>
  <c r="Q156" i="27"/>
  <c r="N153" i="34" s="1"/>
  <c r="B157" i="27"/>
  <c r="C157" i="27"/>
  <c r="D157" i="27"/>
  <c r="E157" i="27"/>
  <c r="F157" i="27"/>
  <c r="G157" i="27"/>
  <c r="H157" i="27"/>
  <c r="I157" i="27"/>
  <c r="J157" i="27"/>
  <c r="K157" i="27"/>
  <c r="L157" i="27"/>
  <c r="M157" i="27"/>
  <c r="N157" i="27"/>
  <c r="O157" i="27"/>
  <c r="P157" i="27"/>
  <c r="Q157" i="27"/>
  <c r="N154" i="34" s="1"/>
  <c r="B158" i="27"/>
  <c r="C158" i="27"/>
  <c r="D158" i="27"/>
  <c r="E158" i="27"/>
  <c r="F158" i="27"/>
  <c r="G158" i="27"/>
  <c r="H158" i="27"/>
  <c r="I158" i="27"/>
  <c r="J158" i="27"/>
  <c r="K158" i="27"/>
  <c r="L158" i="27"/>
  <c r="M158" i="27"/>
  <c r="N158" i="27"/>
  <c r="O158" i="27"/>
  <c r="P158" i="27"/>
  <c r="Q158" i="27"/>
  <c r="N155" i="34" s="1"/>
  <c r="B159" i="27"/>
  <c r="C159" i="27"/>
  <c r="D159" i="27"/>
  <c r="E159" i="27"/>
  <c r="F159" i="27"/>
  <c r="G159" i="27"/>
  <c r="H159" i="27"/>
  <c r="I159" i="27"/>
  <c r="J159" i="27"/>
  <c r="K159" i="27"/>
  <c r="L159" i="27"/>
  <c r="M159" i="27"/>
  <c r="N159" i="27"/>
  <c r="O159" i="27"/>
  <c r="P159" i="27"/>
  <c r="Q159" i="27"/>
  <c r="N156" i="34" s="1"/>
  <c r="S155" i="36" s="1"/>
  <c r="B160" i="27"/>
  <c r="C160" i="27"/>
  <c r="D160" i="27"/>
  <c r="E160" i="27"/>
  <c r="F160" i="27"/>
  <c r="G160" i="27"/>
  <c r="H160" i="27"/>
  <c r="I160" i="27"/>
  <c r="J160" i="27"/>
  <c r="K160" i="27"/>
  <c r="L160" i="27"/>
  <c r="M160" i="27"/>
  <c r="N160" i="27"/>
  <c r="O160" i="27"/>
  <c r="P160" i="27"/>
  <c r="Q160" i="27"/>
  <c r="N157" i="34" s="1"/>
  <c r="B161" i="27"/>
  <c r="C161" i="27"/>
  <c r="D161" i="27"/>
  <c r="E161" i="27"/>
  <c r="F161" i="27"/>
  <c r="G161" i="27"/>
  <c r="H161" i="27"/>
  <c r="I161" i="27"/>
  <c r="J161" i="27"/>
  <c r="K161" i="27"/>
  <c r="L161" i="27"/>
  <c r="M161" i="27"/>
  <c r="N161" i="27"/>
  <c r="O161" i="27"/>
  <c r="P161" i="27"/>
  <c r="Q161" i="27"/>
  <c r="N158" i="34" s="1"/>
  <c r="B162" i="27"/>
  <c r="C162" i="27"/>
  <c r="D162" i="27"/>
  <c r="E162" i="27"/>
  <c r="F162" i="27"/>
  <c r="G162" i="27"/>
  <c r="H162" i="27"/>
  <c r="I162" i="27"/>
  <c r="J162" i="27"/>
  <c r="K162" i="27"/>
  <c r="L162" i="27"/>
  <c r="M162" i="27"/>
  <c r="N162" i="27"/>
  <c r="O162" i="27"/>
  <c r="P162" i="27"/>
  <c r="Q162" i="27"/>
  <c r="N159" i="34" s="1"/>
  <c r="B163" i="27"/>
  <c r="C163" i="27"/>
  <c r="D163" i="27"/>
  <c r="E163" i="27"/>
  <c r="F163" i="27"/>
  <c r="G163" i="27"/>
  <c r="H163" i="27"/>
  <c r="I163" i="27"/>
  <c r="J163" i="27"/>
  <c r="K163" i="27"/>
  <c r="L163" i="27"/>
  <c r="M163" i="27"/>
  <c r="N163" i="27"/>
  <c r="O163" i="27"/>
  <c r="P163" i="27"/>
  <c r="Q163" i="27"/>
  <c r="N160" i="34" s="1"/>
  <c r="B164" i="27"/>
  <c r="C164" i="27"/>
  <c r="D164" i="27"/>
  <c r="E164" i="27"/>
  <c r="F164" i="27"/>
  <c r="G164" i="27"/>
  <c r="H164" i="27"/>
  <c r="I164" i="27"/>
  <c r="J164" i="27"/>
  <c r="K164" i="27"/>
  <c r="L164" i="27"/>
  <c r="M164" i="27"/>
  <c r="N164" i="27"/>
  <c r="O164" i="27"/>
  <c r="P164" i="27"/>
  <c r="Q164" i="27"/>
  <c r="N161" i="34" s="1"/>
  <c r="B165" i="27"/>
  <c r="C165" i="27"/>
  <c r="D165" i="27"/>
  <c r="E165" i="27"/>
  <c r="F165" i="27"/>
  <c r="G165" i="27"/>
  <c r="H165" i="27"/>
  <c r="I165" i="27"/>
  <c r="J165" i="27"/>
  <c r="K165" i="27"/>
  <c r="L165" i="27"/>
  <c r="M165" i="27"/>
  <c r="N165" i="27"/>
  <c r="O165" i="27"/>
  <c r="P165" i="27"/>
  <c r="Q165" i="27"/>
  <c r="N162" i="34" s="1"/>
  <c r="B166" i="27"/>
  <c r="C166" i="27"/>
  <c r="D166" i="27"/>
  <c r="E166" i="27"/>
  <c r="F166" i="27"/>
  <c r="G166" i="27"/>
  <c r="H166" i="27"/>
  <c r="I166" i="27"/>
  <c r="J166" i="27"/>
  <c r="K166" i="27"/>
  <c r="L166" i="27"/>
  <c r="M166" i="27"/>
  <c r="N166" i="27"/>
  <c r="O166" i="27"/>
  <c r="P166" i="27"/>
  <c r="Q166" i="27"/>
  <c r="N163" i="34" s="1"/>
  <c r="B167" i="27"/>
  <c r="C167" i="27"/>
  <c r="D167" i="27"/>
  <c r="E167" i="27"/>
  <c r="F167" i="27"/>
  <c r="G167" i="27"/>
  <c r="H167" i="27"/>
  <c r="I167" i="27"/>
  <c r="J167" i="27"/>
  <c r="K167" i="27"/>
  <c r="L167" i="27"/>
  <c r="M167" i="27"/>
  <c r="N167" i="27"/>
  <c r="O167" i="27"/>
  <c r="P167" i="27"/>
  <c r="Q167" i="27"/>
  <c r="N164" i="34" s="1"/>
  <c r="B168" i="27"/>
  <c r="C168" i="27"/>
  <c r="D168" i="27"/>
  <c r="E168" i="27"/>
  <c r="F168" i="27"/>
  <c r="G168" i="27"/>
  <c r="H168" i="27"/>
  <c r="I168" i="27"/>
  <c r="J168" i="27"/>
  <c r="K168" i="27"/>
  <c r="L168" i="27"/>
  <c r="M168" i="27"/>
  <c r="N168" i="27"/>
  <c r="O168" i="27"/>
  <c r="P168" i="27"/>
  <c r="Q168" i="27"/>
  <c r="N165" i="34" s="1"/>
  <c r="B169" i="27"/>
  <c r="C169" i="27"/>
  <c r="D169" i="27"/>
  <c r="E169" i="27"/>
  <c r="F169" i="27"/>
  <c r="G169" i="27"/>
  <c r="H169" i="27"/>
  <c r="I169" i="27"/>
  <c r="J169" i="27"/>
  <c r="K169" i="27"/>
  <c r="L169" i="27"/>
  <c r="M169" i="27"/>
  <c r="N169" i="27"/>
  <c r="O169" i="27"/>
  <c r="P169" i="27"/>
  <c r="Q169" i="27"/>
  <c r="N166" i="34" s="1"/>
  <c r="B170" i="27"/>
  <c r="C170" i="27"/>
  <c r="D170" i="27"/>
  <c r="E170" i="27"/>
  <c r="F170" i="27"/>
  <c r="G170" i="27"/>
  <c r="H170" i="27"/>
  <c r="I170" i="27"/>
  <c r="J170" i="27"/>
  <c r="K170" i="27"/>
  <c r="L170" i="27"/>
  <c r="M170" i="27"/>
  <c r="N170" i="27"/>
  <c r="O170" i="27"/>
  <c r="P170" i="27"/>
  <c r="Q170" i="27"/>
  <c r="N167" i="34" s="1"/>
  <c r="B171" i="27"/>
  <c r="C171" i="27"/>
  <c r="D171" i="27"/>
  <c r="E171" i="27"/>
  <c r="F171" i="27"/>
  <c r="G171" i="27"/>
  <c r="H171" i="27"/>
  <c r="I171" i="27"/>
  <c r="J171" i="27"/>
  <c r="K171" i="27"/>
  <c r="L171" i="27"/>
  <c r="M171" i="27"/>
  <c r="N171" i="27"/>
  <c r="O171" i="27"/>
  <c r="P171" i="27"/>
  <c r="Q171" i="27"/>
  <c r="N168" i="34" s="1"/>
  <c r="B172" i="27"/>
  <c r="C172" i="27"/>
  <c r="D172" i="27"/>
  <c r="E172" i="27"/>
  <c r="F172" i="27"/>
  <c r="G172" i="27"/>
  <c r="H172" i="27"/>
  <c r="I172" i="27"/>
  <c r="J172" i="27"/>
  <c r="K172" i="27"/>
  <c r="L172" i="27"/>
  <c r="M172" i="27"/>
  <c r="N172" i="27"/>
  <c r="O172" i="27"/>
  <c r="P172" i="27"/>
  <c r="Q172" i="27"/>
  <c r="N169" i="34" s="1"/>
  <c r="B173" i="27"/>
  <c r="C173" i="27"/>
  <c r="D173" i="27"/>
  <c r="E173" i="27"/>
  <c r="F173" i="27"/>
  <c r="G173" i="27"/>
  <c r="H173" i="27"/>
  <c r="I173" i="27"/>
  <c r="J173" i="27"/>
  <c r="K173" i="27"/>
  <c r="L173" i="27"/>
  <c r="M173" i="27"/>
  <c r="N173" i="27"/>
  <c r="O173" i="27"/>
  <c r="P173" i="27"/>
  <c r="Q173" i="27"/>
  <c r="N170" i="34" s="1"/>
  <c r="S169" i="36" s="1"/>
  <c r="B174" i="27"/>
  <c r="C174" i="27"/>
  <c r="D174" i="27"/>
  <c r="E174" i="27"/>
  <c r="F174" i="27"/>
  <c r="G174" i="27"/>
  <c r="H174" i="27"/>
  <c r="I174" i="27"/>
  <c r="J174" i="27"/>
  <c r="K174" i="27"/>
  <c r="L174" i="27"/>
  <c r="M174" i="27"/>
  <c r="N174" i="27"/>
  <c r="O174" i="27"/>
  <c r="P174" i="27"/>
  <c r="Q174" i="27"/>
  <c r="N171" i="34" s="1"/>
  <c r="S170" i="36" s="1"/>
  <c r="B175" i="27"/>
  <c r="C175" i="27"/>
  <c r="D175" i="27"/>
  <c r="E175" i="27"/>
  <c r="F175" i="27"/>
  <c r="G175" i="27"/>
  <c r="H175" i="27"/>
  <c r="I175" i="27"/>
  <c r="J175" i="27"/>
  <c r="K175" i="27"/>
  <c r="L175" i="27"/>
  <c r="M175" i="27"/>
  <c r="N175" i="27"/>
  <c r="O175" i="27"/>
  <c r="P175" i="27"/>
  <c r="Q175" i="27"/>
  <c r="N172" i="34" s="1"/>
  <c r="S171" i="36" s="1"/>
  <c r="B176" i="27"/>
  <c r="C176" i="27"/>
  <c r="D176" i="27"/>
  <c r="E176" i="27"/>
  <c r="F176" i="27"/>
  <c r="G176" i="27"/>
  <c r="H176" i="27"/>
  <c r="I176" i="27"/>
  <c r="J176" i="27"/>
  <c r="K176" i="27"/>
  <c r="L176" i="27"/>
  <c r="M176" i="27"/>
  <c r="N176" i="27"/>
  <c r="O176" i="27"/>
  <c r="P176" i="27"/>
  <c r="Q176" i="27"/>
  <c r="N173" i="34" s="1"/>
  <c r="S172" i="36" s="1"/>
  <c r="B177" i="27"/>
  <c r="C177" i="27"/>
  <c r="D177" i="27"/>
  <c r="E177" i="27"/>
  <c r="F177" i="27"/>
  <c r="G177" i="27"/>
  <c r="H177" i="27"/>
  <c r="I177" i="27"/>
  <c r="J177" i="27"/>
  <c r="K177" i="27"/>
  <c r="L177" i="27"/>
  <c r="M177" i="27"/>
  <c r="N177" i="27"/>
  <c r="O177" i="27"/>
  <c r="P177" i="27"/>
  <c r="Q177" i="27"/>
  <c r="N174" i="34" s="1"/>
  <c r="B178" i="27"/>
  <c r="C178" i="27"/>
  <c r="D178" i="27"/>
  <c r="E178" i="27"/>
  <c r="F178" i="27"/>
  <c r="G178" i="27"/>
  <c r="H178" i="27"/>
  <c r="I178" i="27"/>
  <c r="J178" i="27"/>
  <c r="K178" i="27"/>
  <c r="L178" i="27"/>
  <c r="M178" i="27"/>
  <c r="N178" i="27"/>
  <c r="O178" i="27"/>
  <c r="P178" i="27"/>
  <c r="Q178" i="27"/>
  <c r="N175" i="34" s="1"/>
  <c r="B179" i="27"/>
  <c r="C179" i="27"/>
  <c r="D179" i="27"/>
  <c r="E179" i="27"/>
  <c r="F179" i="27"/>
  <c r="G179" i="27"/>
  <c r="H179" i="27"/>
  <c r="I179" i="27"/>
  <c r="J179" i="27"/>
  <c r="K179" i="27"/>
  <c r="L179" i="27"/>
  <c r="M179" i="27"/>
  <c r="N179" i="27"/>
  <c r="O179" i="27"/>
  <c r="P179" i="27"/>
  <c r="Q179" i="27"/>
  <c r="N176" i="34" s="1"/>
  <c r="B180" i="27"/>
  <c r="C180" i="27"/>
  <c r="D180" i="27"/>
  <c r="E180" i="27"/>
  <c r="F180" i="27"/>
  <c r="G180" i="27"/>
  <c r="H180" i="27"/>
  <c r="I180" i="27"/>
  <c r="J180" i="27"/>
  <c r="K180" i="27"/>
  <c r="L180" i="27"/>
  <c r="M180" i="27"/>
  <c r="N180" i="27"/>
  <c r="O180" i="27"/>
  <c r="P180" i="27"/>
  <c r="Q180" i="27"/>
  <c r="N177" i="34" s="1"/>
  <c r="B181" i="27"/>
  <c r="C181" i="27"/>
  <c r="D181" i="27"/>
  <c r="E181" i="27"/>
  <c r="F181" i="27"/>
  <c r="G181" i="27"/>
  <c r="H181" i="27"/>
  <c r="I181" i="27"/>
  <c r="J181" i="27"/>
  <c r="K181" i="27"/>
  <c r="L181" i="27"/>
  <c r="M181" i="27"/>
  <c r="N181" i="27"/>
  <c r="O181" i="27"/>
  <c r="P181" i="27"/>
  <c r="Q181" i="27"/>
  <c r="N178" i="34" s="1"/>
  <c r="B182" i="27"/>
  <c r="C182" i="27"/>
  <c r="D182" i="27"/>
  <c r="E182" i="27"/>
  <c r="F182" i="27"/>
  <c r="G182" i="27"/>
  <c r="H182" i="27"/>
  <c r="I182" i="27"/>
  <c r="J182" i="27"/>
  <c r="K182" i="27"/>
  <c r="L182" i="27"/>
  <c r="M182" i="27"/>
  <c r="N182" i="27"/>
  <c r="O182" i="27"/>
  <c r="P182" i="27"/>
  <c r="Q182" i="27"/>
  <c r="N179" i="34" s="1"/>
  <c r="S178" i="36" s="1"/>
  <c r="B183" i="27"/>
  <c r="C183" i="27"/>
  <c r="D183" i="27"/>
  <c r="E183" i="27"/>
  <c r="F183" i="27"/>
  <c r="G183" i="27"/>
  <c r="H183" i="27"/>
  <c r="I183" i="27"/>
  <c r="J183" i="27"/>
  <c r="K183" i="27"/>
  <c r="L183" i="27"/>
  <c r="M183" i="27"/>
  <c r="N183" i="27"/>
  <c r="O183" i="27"/>
  <c r="P183" i="27"/>
  <c r="Q183" i="27"/>
  <c r="N180" i="34" s="1"/>
  <c r="B184" i="27"/>
  <c r="C184" i="27"/>
  <c r="D184" i="27"/>
  <c r="E184" i="27"/>
  <c r="F184" i="27"/>
  <c r="G184" i="27"/>
  <c r="H184" i="27"/>
  <c r="I184" i="27"/>
  <c r="J184" i="27"/>
  <c r="K184" i="27"/>
  <c r="L184" i="27"/>
  <c r="M184" i="27"/>
  <c r="N184" i="27"/>
  <c r="O184" i="27"/>
  <c r="P184" i="27"/>
  <c r="Q184" i="27"/>
  <c r="N181" i="34" s="1"/>
  <c r="B185" i="27"/>
  <c r="C185" i="27"/>
  <c r="D185" i="27"/>
  <c r="E185" i="27"/>
  <c r="F185" i="27"/>
  <c r="G185" i="27"/>
  <c r="H185" i="27"/>
  <c r="I185" i="27"/>
  <c r="J185" i="27"/>
  <c r="K185" i="27"/>
  <c r="L185" i="27"/>
  <c r="M185" i="27"/>
  <c r="N185" i="27"/>
  <c r="O185" i="27"/>
  <c r="P185" i="27"/>
  <c r="Q185" i="27"/>
  <c r="N182" i="34" s="1"/>
  <c r="B186" i="27"/>
  <c r="C186" i="27"/>
  <c r="D186" i="27"/>
  <c r="E186" i="27"/>
  <c r="F186" i="27"/>
  <c r="G186" i="27"/>
  <c r="H186" i="27"/>
  <c r="I186" i="27"/>
  <c r="J186" i="27"/>
  <c r="K186" i="27"/>
  <c r="L186" i="27"/>
  <c r="M186" i="27"/>
  <c r="N186" i="27"/>
  <c r="O186" i="27"/>
  <c r="P186" i="27"/>
  <c r="Q186" i="27"/>
  <c r="N183" i="34" s="1"/>
  <c r="B187" i="27"/>
  <c r="C187" i="27"/>
  <c r="D187" i="27"/>
  <c r="E187" i="27"/>
  <c r="F187" i="27"/>
  <c r="G187" i="27"/>
  <c r="H187" i="27"/>
  <c r="I187" i="27"/>
  <c r="J187" i="27"/>
  <c r="K187" i="27"/>
  <c r="L187" i="27"/>
  <c r="M187" i="27"/>
  <c r="N187" i="27"/>
  <c r="O187" i="27"/>
  <c r="P187" i="27"/>
  <c r="Q187" i="27"/>
  <c r="N184" i="34" s="1"/>
  <c r="B188" i="27"/>
  <c r="C188" i="27"/>
  <c r="D188" i="27"/>
  <c r="E188" i="27"/>
  <c r="F188" i="27"/>
  <c r="G188" i="27"/>
  <c r="H188" i="27"/>
  <c r="I188" i="27"/>
  <c r="J188" i="27"/>
  <c r="K188" i="27"/>
  <c r="L188" i="27"/>
  <c r="M188" i="27"/>
  <c r="N188" i="27"/>
  <c r="O188" i="27"/>
  <c r="P188" i="27"/>
  <c r="Q188" i="27"/>
  <c r="N185" i="34" s="1"/>
  <c r="B189" i="27"/>
  <c r="C189" i="27"/>
  <c r="D189" i="27"/>
  <c r="E189" i="27"/>
  <c r="F189" i="27"/>
  <c r="G189" i="27"/>
  <c r="H189" i="27"/>
  <c r="I189" i="27"/>
  <c r="J189" i="27"/>
  <c r="K189" i="27"/>
  <c r="L189" i="27"/>
  <c r="M189" i="27"/>
  <c r="N189" i="27"/>
  <c r="O189" i="27"/>
  <c r="P189" i="27"/>
  <c r="Q189" i="27"/>
  <c r="N186" i="34" s="1"/>
  <c r="B190" i="27"/>
  <c r="C190" i="27"/>
  <c r="D190" i="27"/>
  <c r="E190" i="27"/>
  <c r="F190" i="27"/>
  <c r="G190" i="27"/>
  <c r="H190" i="27"/>
  <c r="I190" i="27"/>
  <c r="J190" i="27"/>
  <c r="K190" i="27"/>
  <c r="L190" i="27"/>
  <c r="M190" i="27"/>
  <c r="N190" i="27"/>
  <c r="O190" i="27"/>
  <c r="P190" i="27"/>
  <c r="Q190" i="27"/>
  <c r="N187" i="34" s="1"/>
  <c r="B191" i="27"/>
  <c r="C191" i="27"/>
  <c r="D191" i="27"/>
  <c r="E191" i="27"/>
  <c r="F191" i="27"/>
  <c r="G191" i="27"/>
  <c r="H191" i="27"/>
  <c r="I191" i="27"/>
  <c r="J191" i="27"/>
  <c r="K191" i="27"/>
  <c r="L191" i="27"/>
  <c r="M191" i="27"/>
  <c r="N191" i="27"/>
  <c r="O191" i="27"/>
  <c r="P191" i="27"/>
  <c r="Q191" i="27"/>
  <c r="N188" i="34" s="1"/>
  <c r="B192" i="27"/>
  <c r="C192" i="27"/>
  <c r="D192" i="27"/>
  <c r="E192" i="27"/>
  <c r="F192" i="27"/>
  <c r="G192" i="27"/>
  <c r="H192" i="27"/>
  <c r="I192" i="27"/>
  <c r="J192" i="27"/>
  <c r="K192" i="27"/>
  <c r="L192" i="27"/>
  <c r="M192" i="27"/>
  <c r="N192" i="27"/>
  <c r="O192" i="27"/>
  <c r="P192" i="27"/>
  <c r="Q192" i="27"/>
  <c r="N189" i="34" s="1"/>
  <c r="B193" i="27"/>
  <c r="C193" i="27"/>
  <c r="D193" i="27"/>
  <c r="E193" i="27"/>
  <c r="F193" i="27"/>
  <c r="G193" i="27"/>
  <c r="H193" i="27"/>
  <c r="I193" i="27"/>
  <c r="J193" i="27"/>
  <c r="K193" i="27"/>
  <c r="L193" i="27"/>
  <c r="M193" i="27"/>
  <c r="N193" i="27"/>
  <c r="O193" i="27"/>
  <c r="P193" i="27"/>
  <c r="Q193" i="27"/>
  <c r="N190" i="34" s="1"/>
  <c r="B194" i="27"/>
  <c r="C194" i="27"/>
  <c r="D194" i="27"/>
  <c r="E194" i="27"/>
  <c r="F194" i="27"/>
  <c r="G194" i="27"/>
  <c r="H194" i="27"/>
  <c r="I194" i="27"/>
  <c r="J194" i="27"/>
  <c r="K194" i="27"/>
  <c r="L194" i="27"/>
  <c r="M194" i="27"/>
  <c r="N194" i="27"/>
  <c r="O194" i="27"/>
  <c r="P194" i="27"/>
  <c r="Q194" i="27"/>
  <c r="N191" i="34" s="1"/>
  <c r="B195" i="27"/>
  <c r="C195" i="27"/>
  <c r="D195" i="27"/>
  <c r="E195" i="27"/>
  <c r="F195" i="27"/>
  <c r="G195" i="27"/>
  <c r="H195" i="27"/>
  <c r="I195" i="27"/>
  <c r="J195" i="27"/>
  <c r="K195" i="27"/>
  <c r="L195" i="27"/>
  <c r="M195" i="27"/>
  <c r="N195" i="27"/>
  <c r="O195" i="27"/>
  <c r="P195" i="27"/>
  <c r="Q195" i="27"/>
  <c r="N192" i="34" s="1"/>
  <c r="B196" i="27"/>
  <c r="C196" i="27"/>
  <c r="D196" i="27"/>
  <c r="E196" i="27"/>
  <c r="F196" i="27"/>
  <c r="G196" i="27"/>
  <c r="H196" i="27"/>
  <c r="I196" i="27"/>
  <c r="J196" i="27"/>
  <c r="K196" i="27"/>
  <c r="L196" i="27"/>
  <c r="M196" i="27"/>
  <c r="N196" i="27"/>
  <c r="O196" i="27"/>
  <c r="P196" i="27"/>
  <c r="Q196" i="27"/>
  <c r="N193" i="34" s="1"/>
  <c r="B198" i="27"/>
  <c r="C198" i="27"/>
  <c r="D198" i="27"/>
  <c r="E198" i="27"/>
  <c r="F198" i="27"/>
  <c r="G198" i="27"/>
  <c r="H198" i="27"/>
  <c r="I198" i="27"/>
  <c r="J198" i="27"/>
  <c r="K198" i="27"/>
  <c r="L198" i="27"/>
  <c r="M198" i="27"/>
  <c r="N198" i="27"/>
  <c r="O198" i="27"/>
  <c r="P198" i="27"/>
  <c r="Q198" i="27"/>
  <c r="N195" i="34" s="1"/>
  <c r="B199" i="27"/>
  <c r="C199" i="27"/>
  <c r="D199" i="27"/>
  <c r="E199" i="27"/>
  <c r="F199" i="27"/>
  <c r="G199" i="27"/>
  <c r="H199" i="27"/>
  <c r="I199" i="27"/>
  <c r="J199" i="27"/>
  <c r="K199" i="27"/>
  <c r="L199" i="27"/>
  <c r="M199" i="27"/>
  <c r="N199" i="27"/>
  <c r="O199" i="27"/>
  <c r="P199" i="27"/>
  <c r="Q199" i="27"/>
  <c r="N196" i="34" s="1"/>
  <c r="B200" i="27"/>
  <c r="C200" i="27"/>
  <c r="D200" i="27"/>
  <c r="E200" i="27"/>
  <c r="F200" i="27"/>
  <c r="G200" i="27"/>
  <c r="H200" i="27"/>
  <c r="I200" i="27"/>
  <c r="J200" i="27"/>
  <c r="K200" i="27"/>
  <c r="L200" i="27"/>
  <c r="M200" i="27"/>
  <c r="N200" i="27"/>
  <c r="O200" i="27"/>
  <c r="P200" i="27"/>
  <c r="Q200" i="27"/>
  <c r="N197" i="34" s="1"/>
  <c r="B201" i="27"/>
  <c r="C201" i="27"/>
  <c r="D201" i="27"/>
  <c r="E201" i="27"/>
  <c r="F201" i="27"/>
  <c r="G201" i="27"/>
  <c r="H201" i="27"/>
  <c r="I201" i="27"/>
  <c r="J201" i="27"/>
  <c r="K201" i="27"/>
  <c r="L201" i="27"/>
  <c r="M201" i="27"/>
  <c r="N201" i="27"/>
  <c r="O201" i="27"/>
  <c r="P201" i="27"/>
  <c r="Q201" i="27"/>
  <c r="N198" i="34" s="1"/>
  <c r="B202" i="27"/>
  <c r="C202" i="27"/>
  <c r="D202" i="27"/>
  <c r="E202" i="27"/>
  <c r="F202" i="27"/>
  <c r="G202" i="27"/>
  <c r="H202" i="27"/>
  <c r="I202" i="27"/>
  <c r="J202" i="27"/>
  <c r="K202" i="27"/>
  <c r="L202" i="27"/>
  <c r="M202" i="27"/>
  <c r="N202" i="27"/>
  <c r="O202" i="27"/>
  <c r="P202" i="27"/>
  <c r="Q202" i="27"/>
  <c r="N199" i="34" s="1"/>
  <c r="B203" i="27"/>
  <c r="C203" i="27"/>
  <c r="D203" i="27"/>
  <c r="E203" i="27"/>
  <c r="F203" i="27"/>
  <c r="G203" i="27"/>
  <c r="H203" i="27"/>
  <c r="I203" i="27"/>
  <c r="J203" i="27"/>
  <c r="K203" i="27"/>
  <c r="L203" i="27"/>
  <c r="M203" i="27"/>
  <c r="N203" i="27"/>
  <c r="O203" i="27"/>
  <c r="P203" i="27"/>
  <c r="Q203" i="27"/>
  <c r="N200" i="34" s="1"/>
  <c r="B204" i="27"/>
  <c r="C204" i="27"/>
  <c r="D204" i="27"/>
  <c r="E204" i="27"/>
  <c r="F204" i="27"/>
  <c r="G204" i="27"/>
  <c r="H204" i="27"/>
  <c r="I204" i="27"/>
  <c r="J204" i="27"/>
  <c r="K204" i="27"/>
  <c r="L204" i="27"/>
  <c r="M204" i="27"/>
  <c r="N204" i="27"/>
  <c r="O204" i="27"/>
  <c r="P204" i="27"/>
  <c r="Q204" i="27"/>
  <c r="N201" i="34" s="1"/>
  <c r="B205" i="27"/>
  <c r="C205" i="27"/>
  <c r="D205" i="27"/>
  <c r="E205" i="27"/>
  <c r="F205" i="27"/>
  <c r="G205" i="27"/>
  <c r="H205" i="27"/>
  <c r="I205" i="27"/>
  <c r="J205" i="27"/>
  <c r="K205" i="27"/>
  <c r="L205" i="27"/>
  <c r="M205" i="27"/>
  <c r="N205" i="27"/>
  <c r="O205" i="27"/>
  <c r="P205" i="27"/>
  <c r="Q205" i="27"/>
  <c r="N202" i="34" s="1"/>
  <c r="B206" i="27"/>
  <c r="C206" i="27"/>
  <c r="D206" i="27"/>
  <c r="E206" i="27"/>
  <c r="F206" i="27"/>
  <c r="G206" i="27"/>
  <c r="H206" i="27"/>
  <c r="I206" i="27"/>
  <c r="J206" i="27"/>
  <c r="K206" i="27"/>
  <c r="L206" i="27"/>
  <c r="M206" i="27"/>
  <c r="N206" i="27"/>
  <c r="O206" i="27"/>
  <c r="P206" i="27"/>
  <c r="Q206" i="27"/>
  <c r="N203" i="34" s="1"/>
  <c r="B207" i="27"/>
  <c r="C207" i="27"/>
  <c r="D207" i="27"/>
  <c r="E207" i="27"/>
  <c r="F207" i="27"/>
  <c r="G207" i="27"/>
  <c r="H207" i="27"/>
  <c r="I207" i="27"/>
  <c r="J207" i="27"/>
  <c r="K207" i="27"/>
  <c r="L207" i="27"/>
  <c r="M207" i="27"/>
  <c r="N207" i="27"/>
  <c r="O207" i="27"/>
  <c r="P207" i="27"/>
  <c r="Q207" i="27"/>
  <c r="N204" i="34" s="1"/>
  <c r="B208" i="27"/>
  <c r="C208" i="27"/>
  <c r="D208" i="27"/>
  <c r="E208" i="27"/>
  <c r="F208" i="27"/>
  <c r="G208" i="27"/>
  <c r="H208" i="27"/>
  <c r="I208" i="27"/>
  <c r="J208" i="27"/>
  <c r="K208" i="27"/>
  <c r="L208" i="27"/>
  <c r="M208" i="27"/>
  <c r="N208" i="27"/>
  <c r="O208" i="27"/>
  <c r="P208" i="27"/>
  <c r="Q208" i="27"/>
  <c r="N205" i="34" s="1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N3" i="34" s="1"/>
  <c r="B6" i="27"/>
  <c r="AG53" i="11"/>
  <c r="AI53" i="11"/>
  <c r="AC53" i="11"/>
  <c r="AF53" i="11"/>
  <c r="W192" i="11"/>
  <c r="X192" i="11"/>
  <c r="Y192" i="11"/>
  <c r="Z192" i="11"/>
  <c r="AC192" i="11" s="1"/>
  <c r="AA192" i="11"/>
  <c r="AJ192" i="11" s="1"/>
  <c r="AB192" i="11"/>
  <c r="AA193" i="11"/>
  <c r="AJ193" i="11" s="1"/>
  <c r="AB193" i="11"/>
  <c r="AB194" i="11"/>
  <c r="AB195" i="11"/>
  <c r="AB202" i="11"/>
  <c r="Y203" i="11"/>
  <c r="Z203" i="11"/>
  <c r="AI203" i="11" s="1"/>
  <c r="AA203" i="11"/>
  <c r="AB203" i="11"/>
  <c r="W204" i="11"/>
  <c r="X204" i="11"/>
  <c r="Y204" i="11"/>
  <c r="Z204" i="11"/>
  <c r="AI204" i="11" s="1"/>
  <c r="AA204" i="11"/>
  <c r="AB204" i="11"/>
  <c r="AB205" i="11"/>
  <c r="Y206" i="11"/>
  <c r="Z206" i="11"/>
  <c r="AF206" i="11" s="1"/>
  <c r="AA206" i="11"/>
  <c r="AB206" i="11"/>
  <c r="Z208" i="11"/>
  <c r="AG208" i="11" s="1"/>
  <c r="AA208" i="11"/>
  <c r="AB208" i="11"/>
  <c r="Q205" i="34" s="1"/>
  <c r="AB19" i="11"/>
  <c r="V15" i="36" s="1"/>
  <c r="AA20" i="11"/>
  <c r="AB20" i="11"/>
  <c r="Y22" i="11"/>
  <c r="Z22" i="11"/>
  <c r="AF22" i="11" s="1"/>
  <c r="AA22" i="11"/>
  <c r="AJ22" i="11" s="1"/>
  <c r="AB22" i="11"/>
  <c r="AB25" i="11"/>
  <c r="V21" i="36" s="1"/>
  <c r="AB26" i="11"/>
  <c r="AB27" i="11"/>
  <c r="AB31" i="11"/>
  <c r="AB35" i="11"/>
  <c r="AA36" i="11"/>
  <c r="AJ36" i="11" s="1"/>
  <c r="AB36" i="11"/>
  <c r="AB39" i="11"/>
  <c r="W41" i="11"/>
  <c r="AB41" i="11"/>
  <c r="AB44" i="11"/>
  <c r="AB47" i="11"/>
  <c r="AB48" i="11"/>
  <c r="Y49" i="11"/>
  <c r="Z49" i="11"/>
  <c r="AG49" i="11" s="1"/>
  <c r="AA49" i="11"/>
  <c r="AJ49" i="11" s="1"/>
  <c r="AB49" i="11"/>
  <c r="AB50" i="11"/>
  <c r="V46" i="36" s="1"/>
  <c r="AB51" i="11"/>
  <c r="AB54" i="11"/>
  <c r="AB58" i="11"/>
  <c r="AA59" i="11"/>
  <c r="AJ59" i="11" s="1"/>
  <c r="AB59" i="11"/>
  <c r="V55" i="36" s="1"/>
  <c r="AA61" i="11"/>
  <c r="AJ61" i="11" s="1"/>
  <c r="AB61" i="11"/>
  <c r="V57" i="36" s="1"/>
  <c r="AB63" i="11"/>
  <c r="V59" i="36" s="1"/>
  <c r="AA67" i="11"/>
  <c r="AJ67" i="11" s="1"/>
  <c r="AB67" i="11"/>
  <c r="W69" i="11"/>
  <c r="X69" i="11"/>
  <c r="Y69" i="11"/>
  <c r="Z69" i="11"/>
  <c r="AC69" i="11" s="1"/>
  <c r="AA69" i="11"/>
  <c r="AJ69" i="11" s="1"/>
  <c r="AB69" i="11"/>
  <c r="AB71" i="11"/>
  <c r="Y73" i="11"/>
  <c r="Z73" i="11"/>
  <c r="AC73" i="11" s="1"/>
  <c r="AA73" i="11"/>
  <c r="AJ73" i="11" s="1"/>
  <c r="AB73" i="11"/>
  <c r="X74" i="11"/>
  <c r="Y74" i="11"/>
  <c r="Z74" i="11"/>
  <c r="AC74" i="11" s="1"/>
  <c r="AA74" i="11"/>
  <c r="AJ74" i="11" s="1"/>
  <c r="AB74" i="11"/>
  <c r="AA75" i="11"/>
  <c r="AJ75" i="11" s="1"/>
  <c r="AB75" i="11"/>
  <c r="AB78" i="11"/>
  <c r="AA80" i="11"/>
  <c r="AJ80" i="11" s="1"/>
  <c r="AB80" i="11"/>
  <c r="V76" i="36" s="1"/>
  <c r="AB82" i="11"/>
  <c r="AB83" i="11"/>
  <c r="AB84" i="11"/>
  <c r="AB85" i="11"/>
  <c r="AB86" i="11"/>
  <c r="V82" i="36" s="1"/>
  <c r="AB91" i="11"/>
  <c r="V87" i="36" s="1"/>
  <c r="AB92" i="11"/>
  <c r="AB95" i="11"/>
  <c r="AB97" i="11"/>
  <c r="AB99" i="11"/>
  <c r="AB100" i="11"/>
  <c r="AB103" i="11"/>
  <c r="AB104" i="11"/>
  <c r="AB105" i="11"/>
  <c r="AB107" i="11"/>
  <c r="W109" i="11"/>
  <c r="X109" i="11"/>
  <c r="Y109" i="11"/>
  <c r="Z109" i="11"/>
  <c r="AI109" i="11" s="1"/>
  <c r="AA109" i="11"/>
  <c r="AJ109" i="11" s="1"/>
  <c r="AB109" i="11"/>
  <c r="AA110" i="11"/>
  <c r="AJ110" i="11" s="1"/>
  <c r="AB110" i="11"/>
  <c r="AB113" i="11"/>
  <c r="AB114" i="11"/>
  <c r="AB116" i="11"/>
  <c r="V112" i="36" s="1"/>
  <c r="AA117" i="11"/>
  <c r="AJ117" i="11" s="1"/>
  <c r="AB117" i="11"/>
  <c r="AA119" i="11"/>
  <c r="AJ119" i="11" s="1"/>
  <c r="AB119" i="11"/>
  <c r="AB120" i="11"/>
  <c r="AB121" i="11"/>
  <c r="V117" i="36" s="1"/>
  <c r="W123" i="11"/>
  <c r="X123" i="11"/>
  <c r="Y123" i="11"/>
  <c r="Z123" i="11"/>
  <c r="AI123" i="11" s="1"/>
  <c r="AA123" i="11"/>
  <c r="AJ123" i="11" s="1"/>
  <c r="AB123" i="11"/>
  <c r="AA127" i="11"/>
  <c r="AJ127" i="11" s="1"/>
  <c r="AB127" i="11"/>
  <c r="V123" i="36" s="1"/>
  <c r="AB130" i="11"/>
  <c r="AA132" i="11"/>
  <c r="AJ132" i="11" s="1"/>
  <c r="AB132" i="11"/>
  <c r="W134" i="11"/>
  <c r="X134" i="11"/>
  <c r="Y134" i="11"/>
  <c r="Z134" i="11"/>
  <c r="AF134" i="11" s="1"/>
  <c r="AA134" i="11"/>
  <c r="AJ134" i="11" s="1"/>
  <c r="AB134" i="11"/>
  <c r="Y136" i="11"/>
  <c r="Z136" i="11"/>
  <c r="AG136" i="11" s="1"/>
  <c r="AA136" i="11"/>
  <c r="AJ136" i="11" s="1"/>
  <c r="AB136" i="11"/>
  <c r="AB139" i="11"/>
  <c r="AB142" i="11"/>
  <c r="V138" i="36" s="1"/>
  <c r="AB143" i="11"/>
  <c r="Z145" i="11"/>
  <c r="AG145" i="11" s="1"/>
  <c r="AA145" i="11"/>
  <c r="AJ145" i="11" s="1"/>
  <c r="AB145" i="11"/>
  <c r="AB146" i="11"/>
  <c r="V142" i="36" s="1"/>
  <c r="AA147" i="11"/>
  <c r="AJ147" i="11" s="1"/>
  <c r="AB147" i="11"/>
  <c r="AB149" i="11"/>
  <c r="V145" i="36" s="1"/>
  <c r="AB156" i="11"/>
  <c r="AA157" i="11"/>
  <c r="AJ157" i="11" s="1"/>
  <c r="AB157" i="11"/>
  <c r="AB158" i="11"/>
  <c r="AA160" i="11"/>
  <c r="AJ160" i="11" s="1"/>
  <c r="AB160" i="11"/>
  <c r="AB163" i="11"/>
  <c r="AB165" i="11"/>
  <c r="W169" i="11"/>
  <c r="X169" i="11"/>
  <c r="Y169" i="11"/>
  <c r="Z169" i="11"/>
  <c r="AC169" i="11" s="1"/>
  <c r="AA169" i="11"/>
  <c r="AJ169" i="11" s="1"/>
  <c r="AB169" i="11"/>
  <c r="AA171" i="11"/>
  <c r="AJ171" i="11" s="1"/>
  <c r="AB171" i="11"/>
  <c r="AB173" i="11"/>
  <c r="V169" i="36" s="1"/>
  <c r="AA174" i="11"/>
  <c r="AJ174" i="11" s="1"/>
  <c r="AB174" i="11"/>
  <c r="V170" i="36" s="1"/>
  <c r="AA175" i="11"/>
  <c r="AJ175" i="11" s="1"/>
  <c r="AB175" i="11"/>
  <c r="V171" i="36" s="1"/>
  <c r="AA176" i="11"/>
  <c r="AJ176" i="11" s="1"/>
  <c r="AB176" i="11"/>
  <c r="V172" i="36" s="1"/>
  <c r="AB177" i="11"/>
  <c r="AB178" i="11"/>
  <c r="W181" i="11"/>
  <c r="X181" i="11"/>
  <c r="Y181" i="11"/>
  <c r="Z181" i="11"/>
  <c r="AC181" i="11" s="1"/>
  <c r="AA181" i="11"/>
  <c r="AJ181" i="11" s="1"/>
  <c r="AB181" i="11"/>
  <c r="W182" i="11"/>
  <c r="X182" i="11"/>
  <c r="Y182" i="11"/>
  <c r="Z182" i="11"/>
  <c r="AC182" i="11" s="1"/>
  <c r="AA182" i="11"/>
  <c r="AJ182" i="11" s="1"/>
  <c r="AB182" i="11"/>
  <c r="V178" i="36" s="1"/>
  <c r="AB184" i="11"/>
  <c r="AA187" i="11"/>
  <c r="AJ187" i="11" s="1"/>
  <c r="AB187" i="11"/>
  <c r="AB189" i="11"/>
  <c r="AB190" i="11"/>
  <c r="AB8" i="11"/>
  <c r="W9" i="11"/>
  <c r="X9" i="11"/>
  <c r="Y9" i="11"/>
  <c r="Z9" i="11"/>
  <c r="AI9" i="11" s="1"/>
  <c r="AB9" i="11"/>
  <c r="R2" i="36" l="1"/>
  <c r="AG73" i="11"/>
  <c r="AC109" i="11"/>
  <c r="AF73" i="11"/>
  <c r="H92" i="34"/>
  <c r="O91" i="36" s="1"/>
  <c r="H201" i="34"/>
  <c r="O200" i="36" s="1"/>
  <c r="AG206" i="11"/>
  <c r="C113" i="34"/>
  <c r="J112" i="36" s="1"/>
  <c r="C60" i="34"/>
  <c r="J59" i="36" s="1"/>
  <c r="G92" i="34"/>
  <c r="N91" i="36" s="1"/>
  <c r="H17" i="34"/>
  <c r="O16" i="36" s="1"/>
  <c r="H24" i="34"/>
  <c r="O23" i="36" s="1"/>
  <c r="AF109" i="11"/>
  <c r="AG204" i="11"/>
  <c r="AC49" i="11"/>
  <c r="C205" i="34"/>
  <c r="J204" i="36" s="1"/>
  <c r="C204" i="34"/>
  <c r="J203" i="36" s="1"/>
  <c r="C203" i="34"/>
  <c r="J202" i="36" s="1"/>
  <c r="C202" i="34"/>
  <c r="J201" i="36" s="1"/>
  <c r="C200" i="34"/>
  <c r="J199" i="36" s="1"/>
  <c r="C199" i="34"/>
  <c r="J198" i="36" s="1"/>
  <c r="C198" i="34"/>
  <c r="J197" i="36" s="1"/>
  <c r="C197" i="34"/>
  <c r="J196" i="36" s="1"/>
  <c r="C196" i="34"/>
  <c r="J195" i="36" s="1"/>
  <c r="C195" i="34"/>
  <c r="J194" i="36" s="1"/>
  <c r="C193" i="34"/>
  <c r="J192" i="36" s="1"/>
  <c r="C192" i="34"/>
  <c r="J191" i="36" s="1"/>
  <c r="C191" i="34"/>
  <c r="J190" i="36" s="1"/>
  <c r="C190" i="34"/>
  <c r="J189" i="36" s="1"/>
  <c r="C188" i="34"/>
  <c r="J187" i="36" s="1"/>
  <c r="C187" i="34"/>
  <c r="J186" i="36" s="1"/>
  <c r="C186" i="34"/>
  <c r="J185" i="36" s="1"/>
  <c r="C185" i="34"/>
  <c r="J184" i="36" s="1"/>
  <c r="C183" i="34"/>
  <c r="J182" i="36" s="1"/>
  <c r="C182" i="34"/>
  <c r="J181" i="36" s="1"/>
  <c r="C181" i="34"/>
  <c r="J180" i="36" s="1"/>
  <c r="C180" i="34"/>
  <c r="J179" i="36" s="1"/>
  <c r="C177" i="34"/>
  <c r="J176" i="36" s="1"/>
  <c r="C176" i="34"/>
  <c r="J175" i="36" s="1"/>
  <c r="C174" i="34"/>
  <c r="J173" i="36" s="1"/>
  <c r="C172" i="34"/>
  <c r="J171" i="36" s="1"/>
  <c r="C171" i="34"/>
  <c r="J170" i="36" s="1"/>
  <c r="C169" i="34"/>
  <c r="J168" i="36" s="1"/>
  <c r="C168" i="34"/>
  <c r="J167" i="36" s="1"/>
  <c r="C167" i="34"/>
  <c r="J166" i="36" s="1"/>
  <c r="C165" i="34"/>
  <c r="J164" i="36" s="1"/>
  <c r="C164" i="34"/>
  <c r="J163" i="36" s="1"/>
  <c r="C163" i="34"/>
  <c r="J162" i="36" s="1"/>
  <c r="C161" i="34"/>
  <c r="J160" i="36" s="1"/>
  <c r="C160" i="34"/>
  <c r="J159" i="36" s="1"/>
  <c r="C159" i="34"/>
  <c r="J158" i="36" s="1"/>
  <c r="C158" i="34"/>
  <c r="J157" i="36" s="1"/>
  <c r="C157" i="34"/>
  <c r="J156" i="36" s="1"/>
  <c r="C154" i="34"/>
  <c r="J153" i="36" s="1"/>
  <c r="C153" i="34"/>
  <c r="J152" i="36" s="1"/>
  <c r="C152" i="34"/>
  <c r="J151" i="36" s="1"/>
  <c r="C151" i="34"/>
  <c r="J150" i="36" s="1"/>
  <c r="C150" i="34"/>
  <c r="J149" i="36" s="1"/>
  <c r="C149" i="34"/>
  <c r="J148" i="36" s="1"/>
  <c r="C148" i="34"/>
  <c r="J147" i="36" s="1"/>
  <c r="C147" i="34"/>
  <c r="J146" i="36" s="1"/>
  <c r="C146" i="34"/>
  <c r="J145" i="36" s="1"/>
  <c r="C145" i="34"/>
  <c r="J144" i="36" s="1"/>
  <c r="C144" i="34"/>
  <c r="J143" i="36" s="1"/>
  <c r="C140" i="34"/>
  <c r="J139" i="36" s="1"/>
  <c r="C138" i="34"/>
  <c r="J137" i="36" s="1"/>
  <c r="C137" i="34"/>
  <c r="J136" i="36" s="1"/>
  <c r="C136" i="34"/>
  <c r="J135" i="36" s="1"/>
  <c r="C135" i="34"/>
  <c r="J134" i="36" s="1"/>
  <c r="C134" i="34"/>
  <c r="J133" i="36" s="1"/>
  <c r="C133" i="34"/>
  <c r="J132" i="36" s="1"/>
  <c r="C132" i="34"/>
  <c r="J131" i="36" s="1"/>
  <c r="C130" i="34"/>
  <c r="J129" i="36" s="1"/>
  <c r="C129" i="34"/>
  <c r="J128" i="36" s="1"/>
  <c r="C128" i="34"/>
  <c r="J127" i="36" s="1"/>
  <c r="C127" i="34"/>
  <c r="J126" i="36" s="1"/>
  <c r="C126" i="34"/>
  <c r="J125" i="36" s="1"/>
  <c r="C125" i="34"/>
  <c r="J124" i="36" s="1"/>
  <c r="C124" i="34"/>
  <c r="J123" i="36" s="1"/>
  <c r="C123" i="34"/>
  <c r="J122" i="36" s="1"/>
  <c r="C122" i="34"/>
  <c r="J121" i="36" s="1"/>
  <c r="C121" i="34"/>
  <c r="J120" i="36" s="1"/>
  <c r="C119" i="34"/>
  <c r="J118" i="36" s="1"/>
  <c r="C118" i="34"/>
  <c r="J117" i="36" s="1"/>
  <c r="C117" i="34"/>
  <c r="J116" i="36" s="1"/>
  <c r="C116" i="34"/>
  <c r="J115" i="36" s="1"/>
  <c r="C115" i="34"/>
  <c r="J114" i="36" s="1"/>
  <c r="C114" i="34"/>
  <c r="J113" i="36" s="1"/>
  <c r="C112" i="34"/>
  <c r="J111" i="36" s="1"/>
  <c r="C111" i="34"/>
  <c r="J110" i="36" s="1"/>
  <c r="C110" i="34"/>
  <c r="J109" i="36" s="1"/>
  <c r="C3" i="34"/>
  <c r="J2" i="36" s="1"/>
  <c r="G89" i="34"/>
  <c r="N88" i="36" s="1"/>
  <c r="AF9" i="11"/>
  <c r="AI192" i="11"/>
  <c r="AG192" i="11"/>
  <c r="AG9" i="11"/>
  <c r="G24" i="34"/>
  <c r="N23" i="36" s="1"/>
  <c r="AF204" i="11"/>
  <c r="AC208" i="11"/>
  <c r="AI181" i="11"/>
  <c r="AG181" i="11"/>
  <c r="X205" i="34"/>
  <c r="S204" i="36"/>
  <c r="S203" i="36"/>
  <c r="X203" i="34"/>
  <c r="S202" i="36"/>
  <c r="X202" i="34"/>
  <c r="S201" i="36"/>
  <c r="X200" i="34"/>
  <c r="S199" i="36"/>
  <c r="S197" i="36"/>
  <c r="S196" i="36"/>
  <c r="S195" i="36"/>
  <c r="S194" i="36"/>
  <c r="S192" i="36"/>
  <c r="X191" i="34"/>
  <c r="S190" i="36"/>
  <c r="S189" i="36"/>
  <c r="X190" i="34"/>
  <c r="X189" i="34"/>
  <c r="S188" i="36"/>
  <c r="S187" i="36"/>
  <c r="S186" i="36"/>
  <c r="S184" i="36"/>
  <c r="S182" i="36"/>
  <c r="S181" i="36"/>
  <c r="X181" i="34"/>
  <c r="S180" i="36"/>
  <c r="S179" i="36"/>
  <c r="X180" i="34"/>
  <c r="X178" i="34"/>
  <c r="S177" i="36"/>
  <c r="S176" i="36"/>
  <c r="S175" i="36"/>
  <c r="X174" i="34"/>
  <c r="S173" i="36"/>
  <c r="S168" i="36"/>
  <c r="X169" i="34"/>
  <c r="X168" i="34"/>
  <c r="S167" i="36"/>
  <c r="S166" i="36"/>
  <c r="S165" i="36"/>
  <c r="X166" i="34"/>
  <c r="S164" i="36"/>
  <c r="S163" i="36"/>
  <c r="S162" i="36"/>
  <c r="S160" i="36"/>
  <c r="X160" i="34"/>
  <c r="S159" i="36"/>
  <c r="S158" i="36"/>
  <c r="X159" i="34"/>
  <c r="S157" i="36"/>
  <c r="X157" i="34"/>
  <c r="S156" i="36"/>
  <c r="S153" i="36"/>
  <c r="X154" i="34"/>
  <c r="X153" i="34"/>
  <c r="S152" i="36"/>
  <c r="S151" i="36"/>
  <c r="S150" i="36"/>
  <c r="S149" i="36"/>
  <c r="S148" i="36"/>
  <c r="S147" i="36"/>
  <c r="S146" i="36"/>
  <c r="S144" i="36"/>
  <c r="X144" i="34"/>
  <c r="S143" i="36"/>
  <c r="X140" i="34"/>
  <c r="S139" i="36"/>
  <c r="S137" i="36"/>
  <c r="S136" i="36"/>
  <c r="X137" i="34"/>
  <c r="X136" i="34"/>
  <c r="S135" i="36"/>
  <c r="S134" i="36"/>
  <c r="X135" i="34"/>
  <c r="S133" i="36"/>
  <c r="X133" i="34"/>
  <c r="S132" i="36"/>
  <c r="S131" i="36"/>
  <c r="S130" i="36"/>
  <c r="X131" i="34"/>
  <c r="S129" i="36"/>
  <c r="X129" i="34"/>
  <c r="S128" i="36"/>
  <c r="S127" i="36"/>
  <c r="X128" i="34"/>
  <c r="X127" i="34"/>
  <c r="S126" i="36"/>
  <c r="S125" i="36"/>
  <c r="S124" i="36"/>
  <c r="S122" i="36"/>
  <c r="S121" i="36"/>
  <c r="S120" i="36"/>
  <c r="X120" i="34"/>
  <c r="S119" i="36"/>
  <c r="S118" i="36"/>
  <c r="X117" i="34"/>
  <c r="S116" i="36"/>
  <c r="X116" i="34"/>
  <c r="S115" i="36"/>
  <c r="S114" i="36"/>
  <c r="X114" i="34"/>
  <c r="S113" i="36"/>
  <c r="S111" i="36"/>
  <c r="X111" i="34"/>
  <c r="S110" i="36"/>
  <c r="X110" i="34"/>
  <c r="S109" i="36"/>
  <c r="AG22" i="11"/>
  <c r="G17" i="34"/>
  <c r="N16" i="36" s="1"/>
  <c r="AF181" i="11"/>
  <c r="AC206" i="11"/>
  <c r="AI169" i="11"/>
  <c r="AG134" i="11"/>
  <c r="S2" i="36"/>
  <c r="AF169" i="11"/>
  <c r="AC136" i="11"/>
  <c r="AI136" i="11"/>
  <c r="AG123" i="11"/>
  <c r="AF123" i="11"/>
  <c r="AC123" i="11"/>
  <c r="AI73" i="11"/>
  <c r="AG109" i="11"/>
  <c r="C201" i="34"/>
  <c r="J200" i="36" s="1"/>
  <c r="C109" i="34"/>
  <c r="J108" i="36" s="1"/>
  <c r="C108" i="34"/>
  <c r="J107" i="36" s="1"/>
  <c r="C107" i="34"/>
  <c r="J106" i="36" s="1"/>
  <c r="C106" i="34"/>
  <c r="J105" i="36" s="1"/>
  <c r="C105" i="34"/>
  <c r="J104" i="36" s="1"/>
  <c r="C104" i="34"/>
  <c r="J103" i="36" s="1"/>
  <c r="C103" i="34"/>
  <c r="J102" i="36" s="1"/>
  <c r="C102" i="34"/>
  <c r="J101" i="36" s="1"/>
  <c r="C101" i="34"/>
  <c r="J100" i="36" s="1"/>
  <c r="C99" i="34"/>
  <c r="J98" i="36" s="1"/>
  <c r="C98" i="34"/>
  <c r="J97" i="36" s="1"/>
  <c r="C97" i="34"/>
  <c r="J96" i="36" s="1"/>
  <c r="C96" i="34"/>
  <c r="J95" i="36" s="1"/>
  <c r="C95" i="34"/>
  <c r="J94" i="36" s="1"/>
  <c r="C94" i="34"/>
  <c r="J93" i="36" s="1"/>
  <c r="C93" i="34"/>
  <c r="J92" i="36" s="1"/>
  <c r="C91" i="34"/>
  <c r="J90" i="36" s="1"/>
  <c r="C90" i="34"/>
  <c r="J89" i="36" s="1"/>
  <c r="C86" i="34"/>
  <c r="J85" i="36" s="1"/>
  <c r="C85" i="34"/>
  <c r="J84" i="36" s="1"/>
  <c r="C84" i="34"/>
  <c r="J83" i="36" s="1"/>
  <c r="C83" i="34"/>
  <c r="J82" i="36" s="1"/>
  <c r="C82" i="34"/>
  <c r="J81" i="36" s="1"/>
  <c r="C81" i="34"/>
  <c r="J80" i="36" s="1"/>
  <c r="C80" i="34"/>
  <c r="J79" i="36" s="1"/>
  <c r="C79" i="34"/>
  <c r="J78" i="36" s="1"/>
  <c r="C78" i="34"/>
  <c r="J77" i="36" s="1"/>
  <c r="C76" i="34"/>
  <c r="J75" i="36" s="1"/>
  <c r="C75" i="34"/>
  <c r="J74" i="36" s="1"/>
  <c r="C74" i="34"/>
  <c r="J73" i="36" s="1"/>
  <c r="C73" i="34"/>
  <c r="J72" i="36" s="1"/>
  <c r="C72" i="34"/>
  <c r="J71" i="36" s="1"/>
  <c r="C71" i="34"/>
  <c r="J70" i="36" s="1"/>
  <c r="C70" i="34"/>
  <c r="J69" i="36" s="1"/>
  <c r="C69" i="34"/>
  <c r="J68" i="36" s="1"/>
  <c r="C67" i="34"/>
  <c r="J66" i="36" s="1"/>
  <c r="C65" i="34"/>
  <c r="J64" i="36" s="1"/>
  <c r="C63" i="34"/>
  <c r="J62" i="36" s="1"/>
  <c r="C62" i="34"/>
  <c r="J61" i="36" s="1"/>
  <c r="C61" i="34"/>
  <c r="J60" i="36" s="1"/>
  <c r="C59" i="34"/>
  <c r="J58" i="36" s="1"/>
  <c r="C57" i="34"/>
  <c r="J56" i="36" s="1"/>
  <c r="C55" i="34"/>
  <c r="J54" i="36" s="1"/>
  <c r="C54" i="34"/>
  <c r="J53" i="36" s="1"/>
  <c r="C53" i="34"/>
  <c r="J52" i="36" s="1"/>
  <c r="C52" i="34"/>
  <c r="J51" i="36" s="1"/>
  <c r="C49" i="34"/>
  <c r="J48" i="36" s="1"/>
  <c r="C48" i="34"/>
  <c r="J47" i="36" s="1"/>
  <c r="C46" i="34"/>
  <c r="J45" i="36" s="1"/>
  <c r="C44" i="34"/>
  <c r="J43" i="36" s="1"/>
  <c r="C43" i="34"/>
  <c r="J42" i="36" s="1"/>
  <c r="C42" i="34"/>
  <c r="J41" i="36" s="1"/>
  <c r="C41" i="34"/>
  <c r="J40" i="36" s="1"/>
  <c r="C40" i="34"/>
  <c r="J39" i="36" s="1"/>
  <c r="C39" i="34"/>
  <c r="J38" i="36" s="1"/>
  <c r="C38" i="34"/>
  <c r="J37" i="36" s="1"/>
  <c r="C37" i="34"/>
  <c r="J36" i="36" s="1"/>
  <c r="C36" i="34"/>
  <c r="J35" i="36" s="1"/>
  <c r="C35" i="34"/>
  <c r="J34" i="36" s="1"/>
  <c r="C34" i="34"/>
  <c r="J33" i="36" s="1"/>
  <c r="C33" i="34"/>
  <c r="J32" i="36" s="1"/>
  <c r="C32" i="34"/>
  <c r="J31" i="36" s="1"/>
  <c r="C31" i="34"/>
  <c r="J30" i="36" s="1"/>
  <c r="C30" i="34"/>
  <c r="X30" i="34" s="1"/>
  <c r="C29" i="34"/>
  <c r="J28" i="36" s="1"/>
  <c r="C28" i="34"/>
  <c r="J27" i="36" s="1"/>
  <c r="C27" i="34"/>
  <c r="J26" i="36" s="1"/>
  <c r="C26" i="34"/>
  <c r="J25" i="36" s="1"/>
  <c r="C25" i="34"/>
  <c r="J24" i="36" s="1"/>
  <c r="C23" i="34"/>
  <c r="J22" i="36" s="1"/>
  <c r="C21" i="34"/>
  <c r="J20" i="36" s="1"/>
  <c r="C20" i="34"/>
  <c r="J19" i="36" s="1"/>
  <c r="C19" i="34"/>
  <c r="J18" i="36" s="1"/>
  <c r="C18" i="34"/>
  <c r="J17" i="36" s="1"/>
  <c r="C15" i="34"/>
  <c r="J14" i="36" s="1"/>
  <c r="C14" i="34"/>
  <c r="J13" i="36" s="1"/>
  <c r="C13" i="34"/>
  <c r="J12" i="36" s="1"/>
  <c r="C12" i="34"/>
  <c r="J11" i="36" s="1"/>
  <c r="C11" i="34"/>
  <c r="J10" i="36" s="1"/>
  <c r="C10" i="34"/>
  <c r="J9" i="36" s="1"/>
  <c r="C7" i="34"/>
  <c r="J6" i="36" s="1"/>
  <c r="C6" i="34"/>
  <c r="J5" i="36" s="1"/>
  <c r="C4" i="34"/>
  <c r="J3" i="36" s="1"/>
  <c r="G100" i="34"/>
  <c r="N99" i="36" s="1"/>
  <c r="W2" i="36"/>
  <c r="W3" i="36"/>
  <c r="AB6" i="34"/>
  <c r="W5" i="36"/>
  <c r="W6" i="36"/>
  <c r="W9" i="36"/>
  <c r="W10" i="36"/>
  <c r="W11" i="36"/>
  <c r="W12" i="36"/>
  <c r="W13" i="36"/>
  <c r="W14" i="36"/>
  <c r="W17" i="36"/>
  <c r="W18" i="36"/>
  <c r="AB19" i="34"/>
  <c r="W19" i="36"/>
  <c r="W20" i="36"/>
  <c r="W22" i="36"/>
  <c r="AB23" i="34"/>
  <c r="W24" i="36"/>
  <c r="W25" i="36"/>
  <c r="W26" i="36"/>
  <c r="W28" i="36"/>
  <c r="W30" i="36"/>
  <c r="AB32" i="34"/>
  <c r="W31" i="36"/>
  <c r="AB33" i="34"/>
  <c r="W32" i="36"/>
  <c r="W33" i="36"/>
  <c r="W34" i="36"/>
  <c r="AB36" i="34"/>
  <c r="W35" i="36"/>
  <c r="W36" i="36"/>
  <c r="W37" i="36"/>
  <c r="AB38" i="34"/>
  <c r="W38" i="36"/>
  <c r="W39" i="36"/>
  <c r="AB41" i="34"/>
  <c r="W40" i="36"/>
  <c r="W41" i="36"/>
  <c r="W42" i="36"/>
  <c r="AB44" i="34"/>
  <c r="W43" i="36"/>
  <c r="AB46" i="34"/>
  <c r="W45" i="36"/>
  <c r="AB48" i="34"/>
  <c r="W47" i="36"/>
  <c r="W48" i="36"/>
  <c r="W51" i="36"/>
  <c r="W52" i="36"/>
  <c r="W53" i="36"/>
  <c r="W56" i="36"/>
  <c r="W58" i="36"/>
  <c r="W60" i="36"/>
  <c r="W61" i="36"/>
  <c r="W62" i="36"/>
  <c r="W64" i="36"/>
  <c r="AB66" i="34"/>
  <c r="W65" i="36"/>
  <c r="W66" i="36"/>
  <c r="W68" i="36"/>
  <c r="AB70" i="34"/>
  <c r="W69" i="36"/>
  <c r="W70" i="36"/>
  <c r="AB71" i="34"/>
  <c r="W71" i="36"/>
  <c r="AB72" i="34"/>
  <c r="W72" i="36"/>
  <c r="W73" i="36"/>
  <c r="W75" i="36"/>
  <c r="W77" i="36"/>
  <c r="AB79" i="34"/>
  <c r="W78" i="36"/>
  <c r="AB80" i="34"/>
  <c r="W79" i="36"/>
  <c r="AB81" i="34"/>
  <c r="W80" i="36"/>
  <c r="W81" i="36"/>
  <c r="AB82" i="34"/>
  <c r="W83" i="36"/>
  <c r="W84" i="36"/>
  <c r="W85" i="36"/>
  <c r="W89" i="36"/>
  <c r="W90" i="36"/>
  <c r="W92" i="36"/>
  <c r="W93" i="36"/>
  <c r="W94" i="36"/>
  <c r="AB96" i="34"/>
  <c r="W95" i="36"/>
  <c r="AB97" i="34"/>
  <c r="W96" i="36"/>
  <c r="W97" i="36"/>
  <c r="W98" i="36"/>
  <c r="AB101" i="34"/>
  <c r="W100" i="36"/>
  <c r="AB102" i="34"/>
  <c r="W101" i="36"/>
  <c r="W102" i="36"/>
  <c r="W103" i="36"/>
  <c r="AB104" i="34"/>
  <c r="W104" i="36"/>
  <c r="AB106" i="34"/>
  <c r="W105" i="36"/>
  <c r="AB107" i="34"/>
  <c r="W106" i="36"/>
  <c r="W107" i="36"/>
  <c r="W108" i="36"/>
  <c r="W109" i="36"/>
  <c r="AB110" i="34"/>
  <c r="W110" i="36"/>
  <c r="AB111" i="34"/>
  <c r="W111" i="36"/>
  <c r="W113" i="36"/>
  <c r="AB114" i="34"/>
  <c r="W114" i="36"/>
  <c r="W115" i="36"/>
  <c r="AB116" i="34"/>
  <c r="W116" i="36"/>
  <c r="AB117" i="34"/>
  <c r="W118" i="36"/>
  <c r="AB120" i="34"/>
  <c r="W119" i="36"/>
  <c r="W120" i="36"/>
  <c r="W121" i="36"/>
  <c r="W122" i="36"/>
  <c r="W124" i="36"/>
  <c r="W125" i="36"/>
  <c r="AB127" i="34"/>
  <c r="W126" i="36"/>
  <c r="W127" i="36"/>
  <c r="W128" i="36"/>
  <c r="AB129" i="34"/>
  <c r="W129" i="36"/>
  <c r="AB131" i="34"/>
  <c r="W130" i="36"/>
  <c r="W131" i="36"/>
  <c r="AB133" i="34"/>
  <c r="W132" i="36"/>
  <c r="W133" i="36"/>
  <c r="W134" i="36"/>
  <c r="AB136" i="34"/>
  <c r="W135" i="36"/>
  <c r="W136" i="36"/>
  <c r="W137" i="36"/>
  <c r="W139" i="36"/>
  <c r="AB144" i="34"/>
  <c r="W143" i="36"/>
  <c r="W144" i="36"/>
  <c r="W146" i="36"/>
  <c r="W147" i="36"/>
  <c r="W148" i="36"/>
  <c r="W149" i="36"/>
  <c r="W150" i="36"/>
  <c r="W151" i="36"/>
  <c r="AB153" i="34"/>
  <c r="W152" i="36"/>
  <c r="W153" i="36"/>
  <c r="AB157" i="34"/>
  <c r="W156" i="36"/>
  <c r="W157" i="36"/>
  <c r="W158" i="36"/>
  <c r="W159" i="36"/>
  <c r="AB160" i="34"/>
  <c r="W160" i="36"/>
  <c r="W162" i="36"/>
  <c r="W163" i="36"/>
  <c r="W164" i="36"/>
  <c r="W165" i="36"/>
  <c r="AB166" i="34"/>
  <c r="W166" i="36"/>
  <c r="W167" i="36"/>
  <c r="W168" i="36"/>
  <c r="AB174" i="34"/>
  <c r="W173" i="36"/>
  <c r="W175" i="36"/>
  <c r="W176" i="36"/>
  <c r="AB178" i="34"/>
  <c r="W177" i="36"/>
  <c r="W179" i="36"/>
  <c r="AB181" i="34"/>
  <c r="W180" i="36"/>
  <c r="W181" i="36"/>
  <c r="W182" i="36"/>
  <c r="W184" i="36"/>
  <c r="W186" i="36"/>
  <c r="W187" i="36"/>
  <c r="W188" i="36"/>
  <c r="AB189" i="34"/>
  <c r="AB190" i="34"/>
  <c r="W189" i="36"/>
  <c r="W190" i="36"/>
  <c r="AB191" i="34"/>
  <c r="W192" i="36"/>
  <c r="W194" i="36"/>
  <c r="W195" i="36"/>
  <c r="W196" i="36"/>
  <c r="W197" i="36"/>
  <c r="AB200" i="34"/>
  <c r="W199" i="36"/>
  <c r="AB202" i="34"/>
  <c r="W201" i="36"/>
  <c r="W202" i="36"/>
  <c r="AB203" i="34"/>
  <c r="W203" i="36"/>
  <c r="AB205" i="34"/>
  <c r="W204" i="36"/>
  <c r="S108" i="36"/>
  <c r="S107" i="36"/>
  <c r="X107" i="34"/>
  <c r="S106" i="36"/>
  <c r="X106" i="34"/>
  <c r="S105" i="36"/>
  <c r="S104" i="36"/>
  <c r="X104" i="34"/>
  <c r="S103" i="36"/>
  <c r="S102" i="36"/>
  <c r="S101" i="36"/>
  <c r="X102" i="34"/>
  <c r="X101" i="34"/>
  <c r="S100" i="36"/>
  <c r="S98" i="36"/>
  <c r="S97" i="36"/>
  <c r="X97" i="34"/>
  <c r="S96" i="36"/>
  <c r="S95" i="36"/>
  <c r="X96" i="34"/>
  <c r="S94" i="36"/>
  <c r="X94" i="34"/>
  <c r="S93" i="36"/>
  <c r="S92" i="36"/>
  <c r="S90" i="36"/>
  <c r="S89" i="36"/>
  <c r="S85" i="36"/>
  <c r="X86" i="34"/>
  <c r="S84" i="36"/>
  <c r="S83" i="36"/>
  <c r="X82" i="34"/>
  <c r="S81" i="36"/>
  <c r="X81" i="34"/>
  <c r="S80" i="36"/>
  <c r="X80" i="34"/>
  <c r="S79" i="36"/>
  <c r="X79" i="34"/>
  <c r="S78" i="36"/>
  <c r="S77" i="36"/>
  <c r="X78" i="34"/>
  <c r="S75" i="36"/>
  <c r="X76" i="34"/>
  <c r="S73" i="36"/>
  <c r="S72" i="36"/>
  <c r="S71" i="36"/>
  <c r="X72" i="34"/>
  <c r="S70" i="36"/>
  <c r="X71" i="34"/>
  <c r="S69" i="36"/>
  <c r="X70" i="34"/>
  <c r="S68" i="36"/>
  <c r="S66" i="36"/>
  <c r="X66" i="34"/>
  <c r="S65" i="36"/>
  <c r="S64" i="36"/>
  <c r="S62" i="36"/>
  <c r="S61" i="36"/>
  <c r="S60" i="36"/>
  <c r="S58" i="36"/>
  <c r="S56" i="36"/>
  <c r="S53" i="36"/>
  <c r="X54" i="34"/>
  <c r="S52" i="36"/>
  <c r="S51" i="36"/>
  <c r="S48" i="36"/>
  <c r="S47" i="36"/>
  <c r="X48" i="34"/>
  <c r="X46" i="34"/>
  <c r="S45" i="36"/>
  <c r="X44" i="34"/>
  <c r="S43" i="36"/>
  <c r="S42" i="36"/>
  <c r="X43" i="34"/>
  <c r="S41" i="36"/>
  <c r="X42" i="34"/>
  <c r="X41" i="34"/>
  <c r="S40" i="36"/>
  <c r="S39" i="36"/>
  <c r="S38" i="36"/>
  <c r="X38" i="34"/>
  <c r="S37" i="36"/>
  <c r="S36" i="36"/>
  <c r="X36" i="34"/>
  <c r="S35" i="36"/>
  <c r="S34" i="36"/>
  <c r="S33" i="36"/>
  <c r="X33" i="34"/>
  <c r="S32" i="36"/>
  <c r="X32" i="34"/>
  <c r="S31" i="36"/>
  <c r="S30" i="36"/>
  <c r="S28" i="36"/>
  <c r="S26" i="36"/>
  <c r="X27" i="34"/>
  <c r="S25" i="36"/>
  <c r="S24" i="36"/>
  <c r="X23" i="34"/>
  <c r="S22" i="36"/>
  <c r="S20" i="36"/>
  <c r="S19" i="36"/>
  <c r="S18" i="36"/>
  <c r="X19" i="34"/>
  <c r="S17" i="36"/>
  <c r="S14" i="36"/>
  <c r="S13" i="36"/>
  <c r="X14" i="34"/>
  <c r="S12" i="36"/>
  <c r="S11" i="36"/>
  <c r="S10" i="36"/>
  <c r="S9" i="36"/>
  <c r="S6" i="36"/>
  <c r="S5" i="36"/>
  <c r="X6" i="34"/>
  <c r="S3" i="36"/>
  <c r="X4" i="34"/>
  <c r="C89" i="34"/>
  <c r="J88" i="36" s="1"/>
  <c r="C24" i="34"/>
  <c r="J23" i="36" s="1"/>
  <c r="C17" i="34"/>
  <c r="J16" i="36" s="1"/>
  <c r="K212" i="28"/>
  <c r="B3" i="34"/>
  <c r="I2" i="36" s="1"/>
  <c r="B4" i="34"/>
  <c r="W4" i="34" s="1"/>
  <c r="B6" i="34"/>
  <c r="I5" i="36" s="1"/>
  <c r="B7" i="34"/>
  <c r="W7" i="34" s="1"/>
  <c r="B10" i="34"/>
  <c r="W10" i="34" s="1"/>
  <c r="B11" i="34"/>
  <c r="I10" i="36" s="1"/>
  <c r="B12" i="34"/>
  <c r="W12" i="34" s="1"/>
  <c r="B13" i="34"/>
  <c r="W13" i="34" s="1"/>
  <c r="B14" i="34"/>
  <c r="W14" i="34" s="1"/>
  <c r="B15" i="34"/>
  <c r="W15" i="34" s="1"/>
  <c r="B16" i="34"/>
  <c r="I15" i="36" s="1"/>
  <c r="C100" i="34"/>
  <c r="J99" i="36" s="1"/>
  <c r="C47" i="34"/>
  <c r="J46" i="36" s="1"/>
  <c r="G3" i="34"/>
  <c r="N2" i="36" s="1"/>
  <c r="G4" i="34"/>
  <c r="N3" i="36" s="1"/>
  <c r="G6" i="34"/>
  <c r="N5" i="36" s="1"/>
  <c r="G7" i="34"/>
  <c r="N6" i="36" s="1"/>
  <c r="G10" i="34"/>
  <c r="N9" i="36" s="1"/>
  <c r="G11" i="34"/>
  <c r="N10" i="36" s="1"/>
  <c r="G12" i="34"/>
  <c r="N11" i="36" s="1"/>
  <c r="G13" i="34"/>
  <c r="N12" i="36" s="1"/>
  <c r="G14" i="34"/>
  <c r="N13" i="36" s="1"/>
  <c r="G15" i="34"/>
  <c r="N14" i="36" s="1"/>
  <c r="G18" i="34"/>
  <c r="N17" i="36" s="1"/>
  <c r="G19" i="34"/>
  <c r="N18" i="36" s="1"/>
  <c r="G20" i="34"/>
  <c r="N19" i="36" s="1"/>
  <c r="G21" i="34"/>
  <c r="N20" i="36" s="1"/>
  <c r="G23" i="34"/>
  <c r="N22" i="36" s="1"/>
  <c r="G25" i="34"/>
  <c r="N24" i="36" s="1"/>
  <c r="G26" i="34"/>
  <c r="N25" i="36" s="1"/>
  <c r="G27" i="34"/>
  <c r="N26" i="36" s="1"/>
  <c r="G28" i="34"/>
  <c r="N27" i="36" s="1"/>
  <c r="G29" i="34"/>
  <c r="N28" i="36" s="1"/>
  <c r="G31" i="34"/>
  <c r="N30" i="36" s="1"/>
  <c r="G32" i="34"/>
  <c r="N31" i="36" s="1"/>
  <c r="G33" i="34"/>
  <c r="N32" i="36" s="1"/>
  <c r="G34" i="34"/>
  <c r="N33" i="36" s="1"/>
  <c r="G35" i="34"/>
  <c r="N34" i="36" s="1"/>
  <c r="G36" i="34"/>
  <c r="N35" i="36" s="1"/>
  <c r="G37" i="34"/>
  <c r="N36" i="36" s="1"/>
  <c r="G38" i="34"/>
  <c r="N37" i="36" s="1"/>
  <c r="G39" i="34"/>
  <c r="N38" i="36" s="1"/>
  <c r="G40" i="34"/>
  <c r="N39" i="36" s="1"/>
  <c r="G41" i="34"/>
  <c r="N40" i="36" s="1"/>
  <c r="G42" i="34"/>
  <c r="N41" i="36" s="1"/>
  <c r="G43" i="34"/>
  <c r="N42" i="36" s="1"/>
  <c r="G44" i="34"/>
  <c r="N43" i="36" s="1"/>
  <c r="G46" i="34"/>
  <c r="N45" i="36" s="1"/>
  <c r="G48" i="34"/>
  <c r="N47" i="36" s="1"/>
  <c r="G49" i="34"/>
  <c r="N48" i="36" s="1"/>
  <c r="G52" i="34"/>
  <c r="N51" i="36" s="1"/>
  <c r="G53" i="34"/>
  <c r="N52" i="36" s="1"/>
  <c r="G54" i="34"/>
  <c r="N53" i="36" s="1"/>
  <c r="G56" i="34"/>
  <c r="N55" i="36" s="1"/>
  <c r="G57" i="34"/>
  <c r="N56" i="36" s="1"/>
  <c r="G58" i="34"/>
  <c r="N57" i="36" s="1"/>
  <c r="G59" i="34"/>
  <c r="N58" i="36" s="1"/>
  <c r="G60" i="34"/>
  <c r="N59" i="36" s="1"/>
  <c r="G61" i="34"/>
  <c r="N60" i="36" s="1"/>
  <c r="G62" i="34"/>
  <c r="N61" i="36" s="1"/>
  <c r="G63" i="34"/>
  <c r="N62" i="36" s="1"/>
  <c r="G65" i="34"/>
  <c r="N64" i="36" s="1"/>
  <c r="G67" i="34"/>
  <c r="N66" i="36" s="1"/>
  <c r="G69" i="34"/>
  <c r="N68" i="36" s="1"/>
  <c r="G70" i="34"/>
  <c r="N69" i="36" s="1"/>
  <c r="G71" i="34"/>
  <c r="N70" i="36" s="1"/>
  <c r="G72" i="34"/>
  <c r="N71" i="36" s="1"/>
  <c r="G73" i="34"/>
  <c r="N72" i="36" s="1"/>
  <c r="G74" i="34"/>
  <c r="N73" i="36" s="1"/>
  <c r="G75" i="34"/>
  <c r="N74" i="36" s="1"/>
  <c r="G76" i="34"/>
  <c r="N75" i="36" s="1"/>
  <c r="G77" i="34"/>
  <c r="N76" i="36" s="1"/>
  <c r="G78" i="34"/>
  <c r="N77" i="36" s="1"/>
  <c r="G79" i="34"/>
  <c r="N78" i="36" s="1"/>
  <c r="G80" i="34"/>
  <c r="N79" i="36" s="1"/>
  <c r="G81" i="34"/>
  <c r="N80" i="36" s="1"/>
  <c r="G82" i="34"/>
  <c r="N81" i="36" s="1"/>
  <c r="G83" i="34"/>
  <c r="N82" i="36" s="1"/>
  <c r="G84" i="34"/>
  <c r="N83" i="36" s="1"/>
  <c r="G85" i="34"/>
  <c r="N84" i="36" s="1"/>
  <c r="G86" i="34"/>
  <c r="N85" i="36" s="1"/>
  <c r="G87" i="34"/>
  <c r="N86" i="36" s="1"/>
  <c r="G90" i="34"/>
  <c r="N89" i="36" s="1"/>
  <c r="G91" i="34"/>
  <c r="N90" i="36" s="1"/>
  <c r="G93" i="34"/>
  <c r="N92" i="36" s="1"/>
  <c r="G94" i="34"/>
  <c r="N93" i="36" s="1"/>
  <c r="G95" i="34"/>
  <c r="N94" i="36" s="1"/>
  <c r="G96" i="34"/>
  <c r="N95" i="36" s="1"/>
  <c r="G97" i="34"/>
  <c r="N96" i="36" s="1"/>
  <c r="G98" i="34"/>
  <c r="N97" i="36" s="1"/>
  <c r="G99" i="34"/>
  <c r="N98" i="36" s="1"/>
  <c r="G101" i="34"/>
  <c r="N100" i="36" s="1"/>
  <c r="G102" i="34"/>
  <c r="N101" i="36" s="1"/>
  <c r="G103" i="34"/>
  <c r="N102" i="36" s="1"/>
  <c r="G104" i="34"/>
  <c r="N103" i="36" s="1"/>
  <c r="G105" i="34"/>
  <c r="N104" i="36" s="1"/>
  <c r="G106" i="34"/>
  <c r="N105" i="36" s="1"/>
  <c r="G107" i="34"/>
  <c r="N106" i="36" s="1"/>
  <c r="G108" i="34"/>
  <c r="N107" i="36" s="1"/>
  <c r="G109" i="34"/>
  <c r="N108" i="36" s="1"/>
  <c r="G110" i="34"/>
  <c r="N109" i="36" s="1"/>
  <c r="G111" i="34"/>
  <c r="N110" i="36" s="1"/>
  <c r="G112" i="34"/>
  <c r="N111" i="36" s="1"/>
  <c r="G114" i="34"/>
  <c r="N113" i="36" s="1"/>
  <c r="G115" i="34"/>
  <c r="N114" i="36" s="1"/>
  <c r="G116" i="34"/>
  <c r="N115" i="36" s="1"/>
  <c r="G117" i="34"/>
  <c r="N116" i="36" s="1"/>
  <c r="G118" i="34"/>
  <c r="N117" i="36" s="1"/>
  <c r="G119" i="34"/>
  <c r="N118" i="36" s="1"/>
  <c r="G121" i="34"/>
  <c r="N120" i="36" s="1"/>
  <c r="G122" i="34"/>
  <c r="N121" i="36" s="1"/>
  <c r="G123" i="34"/>
  <c r="N122" i="36" s="1"/>
  <c r="G125" i="34"/>
  <c r="N124" i="36" s="1"/>
  <c r="G126" i="34"/>
  <c r="N125" i="36" s="1"/>
  <c r="G127" i="34"/>
  <c r="N126" i="36" s="1"/>
  <c r="G128" i="34"/>
  <c r="N127" i="36" s="1"/>
  <c r="G129" i="34"/>
  <c r="N128" i="36" s="1"/>
  <c r="G130" i="34"/>
  <c r="N129" i="36" s="1"/>
  <c r="G132" i="34"/>
  <c r="N131" i="36" s="1"/>
  <c r="G133" i="34"/>
  <c r="N132" i="36" s="1"/>
  <c r="G134" i="34"/>
  <c r="N133" i="36" s="1"/>
  <c r="G135" i="34"/>
  <c r="N134" i="36" s="1"/>
  <c r="G136" i="34"/>
  <c r="N135" i="36" s="1"/>
  <c r="G137" i="34"/>
  <c r="N136" i="36" s="1"/>
  <c r="G138" i="34"/>
  <c r="N137" i="36" s="1"/>
  <c r="G140" i="34"/>
  <c r="N139" i="36" s="1"/>
  <c r="G141" i="34"/>
  <c r="N140" i="36" s="1"/>
  <c r="G142" i="34"/>
  <c r="N141" i="36" s="1"/>
  <c r="G143" i="34"/>
  <c r="N142" i="36" s="1"/>
  <c r="G144" i="34"/>
  <c r="N143" i="36" s="1"/>
  <c r="G145" i="34"/>
  <c r="N144" i="36" s="1"/>
  <c r="G146" i="34"/>
  <c r="N145" i="36" s="1"/>
  <c r="G147" i="34"/>
  <c r="N146" i="36" s="1"/>
  <c r="G148" i="34"/>
  <c r="N147" i="36" s="1"/>
  <c r="G149" i="34"/>
  <c r="N148" i="36" s="1"/>
  <c r="G150" i="34"/>
  <c r="N149" i="36" s="1"/>
  <c r="G151" i="34"/>
  <c r="N150" i="36" s="1"/>
  <c r="G152" i="34"/>
  <c r="N151" i="36" s="1"/>
  <c r="G153" i="34"/>
  <c r="N152" i="36" s="1"/>
  <c r="G154" i="34"/>
  <c r="N153" i="36" s="1"/>
  <c r="G155" i="34"/>
  <c r="N154" i="36" s="1"/>
  <c r="G157" i="34"/>
  <c r="N156" i="36" s="1"/>
  <c r="G158" i="34"/>
  <c r="N157" i="36" s="1"/>
  <c r="G159" i="34"/>
  <c r="N158" i="36" s="1"/>
  <c r="G160" i="34"/>
  <c r="N159" i="36" s="1"/>
  <c r="G161" i="34"/>
  <c r="N160" i="36" s="1"/>
  <c r="G163" i="34"/>
  <c r="N162" i="36" s="1"/>
  <c r="G164" i="34"/>
  <c r="N163" i="36" s="1"/>
  <c r="G165" i="34"/>
  <c r="N164" i="36" s="1"/>
  <c r="G167" i="34"/>
  <c r="N166" i="36" s="1"/>
  <c r="G168" i="34"/>
  <c r="N167" i="36" s="1"/>
  <c r="G169" i="34"/>
  <c r="N168" i="36" s="1"/>
  <c r="G172" i="34"/>
  <c r="N171" i="36" s="1"/>
  <c r="G174" i="34"/>
  <c r="N173" i="36" s="1"/>
  <c r="G175" i="34"/>
  <c r="N174" i="36" s="1"/>
  <c r="G176" i="34"/>
  <c r="N175" i="36" s="1"/>
  <c r="G177" i="34"/>
  <c r="N176" i="36" s="1"/>
  <c r="G180" i="34"/>
  <c r="N179" i="36" s="1"/>
  <c r="G181" i="34"/>
  <c r="N180" i="36" s="1"/>
  <c r="G182" i="34"/>
  <c r="N181" i="36" s="1"/>
  <c r="G183" i="34"/>
  <c r="N182" i="36" s="1"/>
  <c r="G184" i="34"/>
  <c r="N183" i="36" s="1"/>
  <c r="G185" i="34"/>
  <c r="N184" i="36" s="1"/>
  <c r="G187" i="34"/>
  <c r="N186" i="36" s="1"/>
  <c r="G188" i="34"/>
  <c r="N187" i="36" s="1"/>
  <c r="G190" i="34"/>
  <c r="N189" i="36" s="1"/>
  <c r="G191" i="34"/>
  <c r="N190" i="36" s="1"/>
  <c r="G193" i="34"/>
  <c r="N192" i="36" s="1"/>
  <c r="G195" i="34"/>
  <c r="N194" i="36" s="1"/>
  <c r="G196" i="34"/>
  <c r="N195" i="36" s="1"/>
  <c r="G197" i="34"/>
  <c r="N196" i="36" s="1"/>
  <c r="G198" i="34"/>
  <c r="N197" i="36" s="1"/>
  <c r="G200" i="34"/>
  <c r="N199" i="36" s="1"/>
  <c r="G202" i="34"/>
  <c r="N201" i="36" s="1"/>
  <c r="G203" i="34"/>
  <c r="N202" i="36" s="1"/>
  <c r="G204" i="34"/>
  <c r="N203" i="36" s="1"/>
  <c r="G205" i="34"/>
  <c r="N204" i="36" s="1"/>
  <c r="C92" i="34"/>
  <c r="J91" i="36" s="1"/>
  <c r="C5" i="34"/>
  <c r="J4" i="36" s="1"/>
  <c r="G16" i="34"/>
  <c r="N15" i="36" s="1"/>
  <c r="G170" i="34"/>
  <c r="N169" i="36" s="1"/>
  <c r="X17" i="36"/>
  <c r="AC19" i="34"/>
  <c r="X18" i="36"/>
  <c r="X19" i="36"/>
  <c r="X20" i="36"/>
  <c r="AC23" i="34"/>
  <c r="X22" i="36"/>
  <c r="X24" i="36"/>
  <c r="X25" i="36"/>
  <c r="X26" i="36"/>
  <c r="X28" i="36"/>
  <c r="X30" i="36"/>
  <c r="AC32" i="34"/>
  <c r="X31" i="36"/>
  <c r="X32" i="36"/>
  <c r="AC33" i="34"/>
  <c r="X33" i="36"/>
  <c r="X34" i="36"/>
  <c r="AC36" i="34"/>
  <c r="X35" i="36"/>
  <c r="X36" i="36"/>
  <c r="X37" i="36"/>
  <c r="AC38" i="34"/>
  <c r="X38" i="36"/>
  <c r="X39" i="36"/>
  <c r="AC41" i="34"/>
  <c r="X40" i="36"/>
  <c r="X41" i="36"/>
  <c r="X42" i="36"/>
  <c r="X43" i="36"/>
  <c r="AC44" i="34"/>
  <c r="AC46" i="34"/>
  <c r="X45" i="36"/>
  <c r="AC48" i="34"/>
  <c r="X47" i="36"/>
  <c r="X48" i="36"/>
  <c r="X51" i="36"/>
  <c r="X52" i="36"/>
  <c r="X53" i="36"/>
  <c r="X56" i="36"/>
  <c r="X58" i="36"/>
  <c r="X60" i="36"/>
  <c r="X61" i="36"/>
  <c r="X62" i="36"/>
  <c r="X64" i="36"/>
  <c r="AC66" i="34"/>
  <c r="X65" i="36"/>
  <c r="X66" i="36"/>
  <c r="X68" i="36"/>
  <c r="AC70" i="34"/>
  <c r="X69" i="36"/>
  <c r="AC71" i="34"/>
  <c r="X70" i="36"/>
  <c r="AC72" i="34"/>
  <c r="X71" i="36"/>
  <c r="X72" i="36"/>
  <c r="X73" i="36"/>
  <c r="X75" i="36"/>
  <c r="X77" i="36"/>
  <c r="AC79" i="34"/>
  <c r="X78" i="36"/>
  <c r="AC80" i="34"/>
  <c r="X79" i="36"/>
  <c r="AC81" i="34"/>
  <c r="X80" i="36"/>
  <c r="AC82" i="34"/>
  <c r="X81" i="36"/>
  <c r="X83" i="36"/>
  <c r="X84" i="36"/>
  <c r="X85" i="36"/>
  <c r="X89" i="36"/>
  <c r="X90" i="36"/>
  <c r="X92" i="36"/>
  <c r="X93" i="36"/>
  <c r="X94" i="36"/>
  <c r="AC96" i="34"/>
  <c r="X95" i="36"/>
  <c r="AC97" i="34"/>
  <c r="X96" i="36"/>
  <c r="X97" i="36"/>
  <c r="X98" i="36"/>
  <c r="AC101" i="34"/>
  <c r="X100" i="36"/>
  <c r="AC102" i="34"/>
  <c r="X101" i="36"/>
  <c r="X102" i="36"/>
  <c r="AC104" i="34"/>
  <c r="X103" i="36"/>
  <c r="X104" i="36"/>
  <c r="AC106" i="34"/>
  <c r="X105" i="36"/>
  <c r="AC107" i="34"/>
  <c r="X106" i="36"/>
  <c r="X107" i="36"/>
  <c r="X108" i="36"/>
  <c r="X3" i="36"/>
  <c r="AC6" i="34"/>
  <c r="X5" i="36"/>
  <c r="X6" i="36"/>
  <c r="X9" i="36"/>
  <c r="X10" i="36"/>
  <c r="X11" i="36"/>
  <c r="X12" i="36"/>
  <c r="X13" i="36"/>
  <c r="X14" i="36"/>
  <c r="H18" i="34"/>
  <c r="O17" i="36" s="1"/>
  <c r="H19" i="34"/>
  <c r="O18" i="36" s="1"/>
  <c r="H20" i="34"/>
  <c r="O19" i="36" s="1"/>
  <c r="H21" i="34"/>
  <c r="O20" i="36" s="1"/>
  <c r="H23" i="34"/>
  <c r="O22" i="36" s="1"/>
  <c r="H25" i="34"/>
  <c r="O24" i="36" s="1"/>
  <c r="H26" i="34"/>
  <c r="O25" i="36" s="1"/>
  <c r="H27" i="34"/>
  <c r="O26" i="36" s="1"/>
  <c r="H28" i="34"/>
  <c r="O27" i="36" s="1"/>
  <c r="H29" i="34"/>
  <c r="O28" i="36" s="1"/>
  <c r="H30" i="34"/>
  <c r="O29" i="36" s="1"/>
  <c r="H31" i="34"/>
  <c r="O30" i="36" s="1"/>
  <c r="H32" i="34"/>
  <c r="O31" i="36" s="1"/>
  <c r="H33" i="34"/>
  <c r="O32" i="36" s="1"/>
  <c r="H34" i="34"/>
  <c r="O33" i="36" s="1"/>
  <c r="H35" i="34"/>
  <c r="O34" i="36" s="1"/>
  <c r="H36" i="34"/>
  <c r="O35" i="36" s="1"/>
  <c r="H37" i="34"/>
  <c r="O36" i="36" s="1"/>
  <c r="H38" i="34"/>
  <c r="O37" i="36" s="1"/>
  <c r="H39" i="34"/>
  <c r="O38" i="36" s="1"/>
  <c r="H40" i="34"/>
  <c r="O39" i="36" s="1"/>
  <c r="H41" i="34"/>
  <c r="O40" i="36" s="1"/>
  <c r="H42" i="34"/>
  <c r="O41" i="36" s="1"/>
  <c r="H43" i="34"/>
  <c r="O42" i="36" s="1"/>
  <c r="H44" i="34"/>
  <c r="O43" i="36" s="1"/>
  <c r="H46" i="34"/>
  <c r="O45" i="36" s="1"/>
  <c r="H48" i="34"/>
  <c r="O47" i="36" s="1"/>
  <c r="H49" i="34"/>
  <c r="O48" i="36" s="1"/>
  <c r="H52" i="34"/>
  <c r="O51" i="36" s="1"/>
  <c r="H53" i="34"/>
  <c r="O52" i="36" s="1"/>
  <c r="H54" i="34"/>
  <c r="O53" i="36" s="1"/>
  <c r="H57" i="34"/>
  <c r="O56" i="36" s="1"/>
  <c r="H59" i="34"/>
  <c r="O58" i="36" s="1"/>
  <c r="H60" i="34"/>
  <c r="O59" i="36" s="1"/>
  <c r="H61" i="34"/>
  <c r="O60" i="36" s="1"/>
  <c r="H62" i="34"/>
  <c r="O61" i="36" s="1"/>
  <c r="H63" i="34"/>
  <c r="O62" i="36" s="1"/>
  <c r="H65" i="34"/>
  <c r="O64" i="36" s="1"/>
  <c r="H67" i="34"/>
  <c r="O66" i="36" s="1"/>
  <c r="H69" i="34"/>
  <c r="O68" i="36" s="1"/>
  <c r="H70" i="34"/>
  <c r="O69" i="36" s="1"/>
  <c r="H71" i="34"/>
  <c r="O70" i="36" s="1"/>
  <c r="H72" i="34"/>
  <c r="O71" i="36" s="1"/>
  <c r="H73" i="34"/>
  <c r="O72" i="36" s="1"/>
  <c r="H74" i="34"/>
  <c r="O73" i="36" s="1"/>
  <c r="H75" i="34"/>
  <c r="O74" i="36" s="1"/>
  <c r="H76" i="34"/>
  <c r="O75" i="36" s="1"/>
  <c r="H77" i="34"/>
  <c r="O76" i="36" s="1"/>
  <c r="H78" i="34"/>
  <c r="O77" i="36" s="1"/>
  <c r="H79" i="34"/>
  <c r="O78" i="36" s="1"/>
  <c r="H80" i="34"/>
  <c r="O79" i="36" s="1"/>
  <c r="H81" i="34"/>
  <c r="O80" i="36" s="1"/>
  <c r="H82" i="34"/>
  <c r="O81" i="36" s="1"/>
  <c r="H83" i="34"/>
  <c r="O82" i="36" s="1"/>
  <c r="H84" i="34"/>
  <c r="O83" i="36" s="1"/>
  <c r="H85" i="34"/>
  <c r="O84" i="36" s="1"/>
  <c r="H86" i="34"/>
  <c r="O85" i="36" s="1"/>
  <c r="B18" i="34"/>
  <c r="I17" i="36" s="1"/>
  <c r="B19" i="34"/>
  <c r="I18" i="36" s="1"/>
  <c r="B20" i="34"/>
  <c r="W20" i="34" s="1"/>
  <c r="B21" i="34"/>
  <c r="W21" i="34" s="1"/>
  <c r="B22" i="34"/>
  <c r="I21" i="36" s="1"/>
  <c r="B23" i="34"/>
  <c r="I22" i="36" s="1"/>
  <c r="B25" i="34"/>
  <c r="W25" i="34" s="1"/>
  <c r="B26" i="34"/>
  <c r="B27" i="34"/>
  <c r="W27" i="34" s="1"/>
  <c r="B28" i="34"/>
  <c r="I27" i="36" s="1"/>
  <c r="B29" i="34"/>
  <c r="W29" i="34" s="1"/>
  <c r="B31" i="34"/>
  <c r="W31" i="34" s="1"/>
  <c r="B32" i="34"/>
  <c r="I31" i="36" s="1"/>
  <c r="B33" i="34"/>
  <c r="I32" i="36" s="1"/>
  <c r="B34" i="34"/>
  <c r="W34" i="34" s="1"/>
  <c r="B35" i="34"/>
  <c r="W35" i="34" s="1"/>
  <c r="B36" i="34"/>
  <c r="I35" i="36" s="1"/>
  <c r="B37" i="34"/>
  <c r="W37" i="34" s="1"/>
  <c r="B38" i="34"/>
  <c r="I37" i="36" s="1"/>
  <c r="B39" i="34"/>
  <c r="W39" i="34" s="1"/>
  <c r="B40" i="34"/>
  <c r="W40" i="34" s="1"/>
  <c r="B41" i="34"/>
  <c r="I40" i="36" s="1"/>
  <c r="B42" i="34"/>
  <c r="I41" i="36" s="1"/>
  <c r="B43" i="34"/>
  <c r="W43" i="34" s="1"/>
  <c r="B44" i="34"/>
  <c r="I43" i="36" s="1"/>
  <c r="B46" i="34"/>
  <c r="I45" i="36" s="1"/>
  <c r="B47" i="34"/>
  <c r="I46" i="36" s="1"/>
  <c r="B48" i="34"/>
  <c r="I47" i="36" s="1"/>
  <c r="B49" i="34"/>
  <c r="W49" i="34" s="1"/>
  <c r="B52" i="34"/>
  <c r="W52" i="34" s="1"/>
  <c r="B53" i="34"/>
  <c r="W53" i="34" s="1"/>
  <c r="B54" i="34"/>
  <c r="I53" i="36" s="1"/>
  <c r="B57" i="34"/>
  <c r="W57" i="34" s="1"/>
  <c r="B58" i="34"/>
  <c r="I57" i="36" s="1"/>
  <c r="B59" i="34"/>
  <c r="W59" i="34" s="1"/>
  <c r="B60" i="34"/>
  <c r="I59" i="36" s="1"/>
  <c r="B84" i="34"/>
  <c r="W84" i="34" s="1"/>
  <c r="B85" i="34"/>
  <c r="W85" i="34" s="1"/>
  <c r="B86" i="34"/>
  <c r="W86" i="34" s="1"/>
  <c r="B87" i="34"/>
  <c r="B88" i="34"/>
  <c r="I87" i="36" s="1"/>
  <c r="B89" i="34"/>
  <c r="I88" i="36" s="1"/>
  <c r="B90" i="34"/>
  <c r="W90" i="34" s="1"/>
  <c r="B91" i="34"/>
  <c r="W91" i="34" s="1"/>
  <c r="B92" i="34"/>
  <c r="I91" i="36" s="1"/>
  <c r="B93" i="34"/>
  <c r="W93" i="34" s="1"/>
  <c r="B94" i="34"/>
  <c r="I93" i="36" s="1"/>
  <c r="B95" i="34"/>
  <c r="I94" i="36" s="1"/>
  <c r="B96" i="34"/>
  <c r="I95" i="36" s="1"/>
  <c r="B97" i="34"/>
  <c r="I96" i="36" s="1"/>
  <c r="B98" i="34"/>
  <c r="I97" i="36" s="1"/>
  <c r="B99" i="34"/>
  <c r="W99" i="34" s="1"/>
  <c r="B100" i="34"/>
  <c r="I99" i="36" s="1"/>
  <c r="B101" i="34"/>
  <c r="I100" i="36" s="1"/>
  <c r="B102" i="34"/>
  <c r="I101" i="36" s="1"/>
  <c r="B103" i="34"/>
  <c r="B104" i="34"/>
  <c r="I103" i="36" s="1"/>
  <c r="B105" i="34"/>
  <c r="I104" i="36" s="1"/>
  <c r="B106" i="34"/>
  <c r="I105" i="36" s="1"/>
  <c r="B107" i="34"/>
  <c r="I106" i="36" s="1"/>
  <c r="B108" i="34"/>
  <c r="W108" i="34" s="1"/>
  <c r="B109" i="34"/>
  <c r="W109" i="34" s="1"/>
  <c r="B110" i="34"/>
  <c r="I109" i="36" s="1"/>
  <c r="B111" i="34"/>
  <c r="I110" i="36" s="1"/>
  <c r="H3" i="34"/>
  <c r="O2" i="36" s="1"/>
  <c r="H4" i="34"/>
  <c r="O3" i="36" s="1"/>
  <c r="H6" i="34"/>
  <c r="O5" i="36" s="1"/>
  <c r="H7" i="34"/>
  <c r="O6" i="36" s="1"/>
  <c r="H10" i="34"/>
  <c r="O9" i="36" s="1"/>
  <c r="H11" i="34"/>
  <c r="O10" i="36" s="1"/>
  <c r="H12" i="34"/>
  <c r="O11" i="36" s="1"/>
  <c r="H13" i="34"/>
  <c r="O12" i="36" s="1"/>
  <c r="H14" i="34"/>
  <c r="O13" i="36" s="1"/>
  <c r="H15" i="34"/>
  <c r="O14" i="36" s="1"/>
  <c r="H51" i="34"/>
  <c r="O50" i="36" s="1"/>
  <c r="H55" i="34"/>
  <c r="O54" i="36" s="1"/>
  <c r="H64" i="34"/>
  <c r="O63" i="36" s="1"/>
  <c r="H113" i="34"/>
  <c r="O112" i="36" s="1"/>
  <c r="H162" i="34"/>
  <c r="O161" i="36" s="1"/>
  <c r="H100" i="34"/>
  <c r="O99" i="36" s="1"/>
  <c r="H89" i="34"/>
  <c r="O88" i="36" s="1"/>
  <c r="AC110" i="34"/>
  <c r="X109" i="36"/>
  <c r="X110" i="36"/>
  <c r="AC111" i="34"/>
  <c r="AC114" i="34"/>
  <c r="X113" i="36"/>
  <c r="AC116" i="34"/>
  <c r="X115" i="36"/>
  <c r="AC117" i="34"/>
  <c r="X116" i="36"/>
  <c r="AC120" i="34"/>
  <c r="X119" i="36"/>
  <c r="AC127" i="34"/>
  <c r="X126" i="36"/>
  <c r="X128" i="36"/>
  <c r="AC129" i="34"/>
  <c r="AC131" i="34"/>
  <c r="X130" i="36"/>
  <c r="AC133" i="34"/>
  <c r="X132" i="36"/>
  <c r="X135" i="36"/>
  <c r="AC136" i="34"/>
  <c r="X139" i="36"/>
  <c r="AC144" i="34"/>
  <c r="X143" i="36"/>
  <c r="AC153" i="34"/>
  <c r="X152" i="36"/>
  <c r="X153" i="36"/>
  <c r="AC154" i="34"/>
  <c r="AC157" i="34"/>
  <c r="X156" i="36"/>
  <c r="AC160" i="34"/>
  <c r="X159" i="36"/>
  <c r="AC166" i="34"/>
  <c r="X165" i="36"/>
  <c r="AC168" i="34"/>
  <c r="X167" i="36"/>
  <c r="X173" i="36"/>
  <c r="AC174" i="34"/>
  <c r="AC178" i="34"/>
  <c r="X177" i="36"/>
  <c r="X180" i="36"/>
  <c r="AC181" i="34"/>
  <c r="X186" i="36"/>
  <c r="X188" i="36"/>
  <c r="AC189" i="34"/>
  <c r="AC190" i="34"/>
  <c r="X189" i="36"/>
  <c r="AC191" i="34"/>
  <c r="X190" i="36"/>
  <c r="AC200" i="34"/>
  <c r="X199" i="36"/>
  <c r="X201" i="36"/>
  <c r="AC202" i="34"/>
  <c r="AC203" i="34"/>
  <c r="X202" i="36"/>
  <c r="AC205" i="34"/>
  <c r="X204" i="36"/>
  <c r="H87" i="34"/>
  <c r="AC87" i="34" s="1"/>
  <c r="H90" i="34"/>
  <c r="O89" i="36" s="1"/>
  <c r="H91" i="34"/>
  <c r="O90" i="36" s="1"/>
  <c r="H93" i="34"/>
  <c r="O92" i="36" s="1"/>
  <c r="H94" i="34"/>
  <c r="O93" i="36" s="1"/>
  <c r="H95" i="34"/>
  <c r="O94" i="36" s="1"/>
  <c r="H96" i="34"/>
  <c r="O95" i="36" s="1"/>
  <c r="H97" i="34"/>
  <c r="O96" i="36" s="1"/>
  <c r="H98" i="34"/>
  <c r="O97" i="36" s="1"/>
  <c r="H99" i="34"/>
  <c r="O98" i="36" s="1"/>
  <c r="H101" i="34"/>
  <c r="O100" i="36" s="1"/>
  <c r="H102" i="34"/>
  <c r="O101" i="36" s="1"/>
  <c r="H103" i="34"/>
  <c r="O102" i="36" s="1"/>
  <c r="H104" i="34"/>
  <c r="O103" i="36" s="1"/>
  <c r="H105" i="34"/>
  <c r="O104" i="36" s="1"/>
  <c r="H106" i="34"/>
  <c r="O105" i="36" s="1"/>
  <c r="H107" i="34"/>
  <c r="O106" i="36" s="1"/>
  <c r="H108" i="34"/>
  <c r="O107" i="36" s="1"/>
  <c r="H109" i="34"/>
  <c r="O108" i="36" s="1"/>
  <c r="H110" i="34"/>
  <c r="O109" i="36" s="1"/>
  <c r="H111" i="34"/>
  <c r="O110" i="36" s="1"/>
  <c r="H112" i="34"/>
  <c r="O111" i="36" s="1"/>
  <c r="H114" i="34"/>
  <c r="O113" i="36" s="1"/>
  <c r="H115" i="34"/>
  <c r="O114" i="36" s="1"/>
  <c r="H116" i="34"/>
  <c r="O115" i="36" s="1"/>
  <c r="H117" i="34"/>
  <c r="O116" i="36" s="1"/>
  <c r="H118" i="34"/>
  <c r="O117" i="36" s="1"/>
  <c r="H119" i="34"/>
  <c r="O118" i="36" s="1"/>
  <c r="H121" i="34"/>
  <c r="O120" i="36" s="1"/>
  <c r="H122" i="34"/>
  <c r="O121" i="36" s="1"/>
  <c r="H123" i="34"/>
  <c r="O122" i="36" s="1"/>
  <c r="H124" i="34"/>
  <c r="O123" i="36" s="1"/>
  <c r="H125" i="34"/>
  <c r="O124" i="36" s="1"/>
  <c r="H126" i="34"/>
  <c r="O125" i="36" s="1"/>
  <c r="H127" i="34"/>
  <c r="O126" i="36" s="1"/>
  <c r="H128" i="34"/>
  <c r="O127" i="36" s="1"/>
  <c r="H129" i="34"/>
  <c r="O128" i="36" s="1"/>
  <c r="H130" i="34"/>
  <c r="O129" i="36" s="1"/>
  <c r="H132" i="34"/>
  <c r="O131" i="36" s="1"/>
  <c r="H133" i="34"/>
  <c r="O132" i="36" s="1"/>
  <c r="H134" i="34"/>
  <c r="O133" i="36" s="1"/>
  <c r="H135" i="34"/>
  <c r="O134" i="36" s="1"/>
  <c r="H136" i="34"/>
  <c r="O135" i="36" s="1"/>
  <c r="H137" i="34"/>
  <c r="O136" i="36" s="1"/>
  <c r="H138" i="34"/>
  <c r="O137" i="36" s="1"/>
  <c r="H140" i="34"/>
  <c r="O139" i="36" s="1"/>
  <c r="H141" i="34"/>
  <c r="O140" i="36" s="1"/>
  <c r="H142" i="34"/>
  <c r="O141" i="36" s="1"/>
  <c r="H143" i="34"/>
  <c r="O142" i="36" s="1"/>
  <c r="H144" i="34"/>
  <c r="O143" i="36" s="1"/>
  <c r="H145" i="34"/>
  <c r="O144" i="36" s="1"/>
  <c r="H146" i="34"/>
  <c r="O145" i="36" s="1"/>
  <c r="H147" i="34"/>
  <c r="O146" i="36" s="1"/>
  <c r="H148" i="34"/>
  <c r="O147" i="36" s="1"/>
  <c r="H149" i="34"/>
  <c r="O148" i="36" s="1"/>
  <c r="H150" i="34"/>
  <c r="O149" i="36" s="1"/>
  <c r="H151" i="34"/>
  <c r="O150" i="36" s="1"/>
  <c r="H152" i="34"/>
  <c r="O151" i="36" s="1"/>
  <c r="H153" i="34"/>
  <c r="O152" i="36" s="1"/>
  <c r="H154" i="34"/>
  <c r="O153" i="36" s="1"/>
  <c r="H157" i="34"/>
  <c r="O156" i="36" s="1"/>
  <c r="H158" i="34"/>
  <c r="O157" i="36" s="1"/>
  <c r="H159" i="34"/>
  <c r="O158" i="36" s="1"/>
  <c r="H160" i="34"/>
  <c r="O159" i="36" s="1"/>
  <c r="H161" i="34"/>
  <c r="O160" i="36" s="1"/>
  <c r="H163" i="34"/>
  <c r="O162" i="36" s="1"/>
  <c r="H164" i="34"/>
  <c r="O163" i="36" s="1"/>
  <c r="H165" i="34"/>
  <c r="O164" i="36" s="1"/>
  <c r="H167" i="34"/>
  <c r="O166" i="36" s="1"/>
  <c r="H168" i="34"/>
  <c r="O167" i="36" s="1"/>
  <c r="H169" i="34"/>
  <c r="O168" i="36" s="1"/>
  <c r="H171" i="34"/>
  <c r="O170" i="36" s="1"/>
  <c r="H172" i="34"/>
  <c r="O171" i="36" s="1"/>
  <c r="H173" i="34"/>
  <c r="O172" i="36" s="1"/>
  <c r="H174" i="34"/>
  <c r="O173" i="36" s="1"/>
  <c r="H176" i="34"/>
  <c r="O175" i="36" s="1"/>
  <c r="H177" i="34"/>
  <c r="O176" i="36" s="1"/>
  <c r="H180" i="34"/>
  <c r="O179" i="36" s="1"/>
  <c r="H181" i="34"/>
  <c r="O180" i="36" s="1"/>
  <c r="H182" i="34"/>
  <c r="O181" i="36" s="1"/>
  <c r="H183" i="34"/>
  <c r="O182" i="36" s="1"/>
  <c r="H185" i="34"/>
  <c r="O184" i="36" s="1"/>
  <c r="H186" i="34"/>
  <c r="O185" i="36" s="1"/>
  <c r="H187" i="34"/>
  <c r="O186" i="36" s="1"/>
  <c r="H188" i="34"/>
  <c r="O187" i="36" s="1"/>
  <c r="H190" i="34"/>
  <c r="O189" i="36" s="1"/>
  <c r="H191" i="34"/>
  <c r="O190" i="36" s="1"/>
  <c r="H192" i="34"/>
  <c r="O191" i="36" s="1"/>
  <c r="H193" i="34"/>
  <c r="O192" i="36" s="1"/>
  <c r="H195" i="34"/>
  <c r="O194" i="36" s="1"/>
  <c r="H196" i="34"/>
  <c r="O195" i="36" s="1"/>
  <c r="H197" i="34"/>
  <c r="O196" i="36" s="1"/>
  <c r="H198" i="34"/>
  <c r="O197" i="36" s="1"/>
  <c r="H199" i="34"/>
  <c r="O198" i="36" s="1"/>
  <c r="H200" i="34"/>
  <c r="O199" i="36" s="1"/>
  <c r="H202" i="34"/>
  <c r="O201" i="36" s="1"/>
  <c r="H203" i="34"/>
  <c r="O202" i="36" s="1"/>
  <c r="H204" i="34"/>
  <c r="O203" i="36" s="1"/>
  <c r="H205" i="34"/>
  <c r="O204" i="36" s="1"/>
  <c r="B5" i="34"/>
  <c r="I4" i="36" s="1"/>
  <c r="B61" i="34"/>
  <c r="W61" i="34" s="1"/>
  <c r="B62" i="34"/>
  <c r="W62" i="34" s="1"/>
  <c r="B63" i="34"/>
  <c r="W63" i="34" s="1"/>
  <c r="B64" i="34"/>
  <c r="I63" i="36" s="1"/>
  <c r="B65" i="34"/>
  <c r="W65" i="34" s="1"/>
  <c r="B67" i="34"/>
  <c r="W67" i="34" s="1"/>
  <c r="B68" i="34"/>
  <c r="I67" i="36" s="1"/>
  <c r="B69" i="34"/>
  <c r="W69" i="34" s="1"/>
  <c r="B70" i="34"/>
  <c r="I69" i="36" s="1"/>
  <c r="B71" i="34"/>
  <c r="I70" i="36" s="1"/>
  <c r="B72" i="34"/>
  <c r="I71" i="36" s="1"/>
  <c r="B73" i="34"/>
  <c r="W73" i="34" s="1"/>
  <c r="B74" i="34"/>
  <c r="I73" i="36" s="1"/>
  <c r="B75" i="34"/>
  <c r="I74" i="36" s="1"/>
  <c r="B76" i="34"/>
  <c r="W76" i="34" s="1"/>
  <c r="B78" i="34"/>
  <c r="W78" i="34" s="1"/>
  <c r="B79" i="34"/>
  <c r="I78" i="36" s="1"/>
  <c r="B80" i="34"/>
  <c r="I79" i="36" s="1"/>
  <c r="B81" i="34"/>
  <c r="I80" i="36" s="1"/>
  <c r="B82" i="34"/>
  <c r="I81" i="36" s="1"/>
  <c r="B83" i="34"/>
  <c r="I82" i="36" s="1"/>
  <c r="H47" i="34"/>
  <c r="O46" i="36" s="1"/>
  <c r="AC186" i="34"/>
  <c r="X185" i="36"/>
  <c r="W185" i="36"/>
  <c r="G186" i="34"/>
  <c r="N185" i="36" s="1"/>
  <c r="S185" i="36"/>
  <c r="B24" i="34"/>
  <c r="I23" i="36" s="1"/>
  <c r="AC24" i="34"/>
  <c r="X23" i="36"/>
  <c r="W23" i="36"/>
  <c r="S23" i="36"/>
  <c r="AP208" i="34"/>
  <c r="X54" i="36"/>
  <c r="W54" i="36"/>
  <c r="G55" i="34"/>
  <c r="N54" i="36" s="1"/>
  <c r="X55" i="34"/>
  <c r="S54" i="36"/>
  <c r="B55" i="34"/>
  <c r="I54" i="36" s="1"/>
  <c r="X161" i="36"/>
  <c r="G162" i="34"/>
  <c r="N161" i="36" s="1"/>
  <c r="W161" i="36"/>
  <c r="S161" i="36"/>
  <c r="C162" i="34"/>
  <c r="J161" i="36" s="1"/>
  <c r="AC201" i="34"/>
  <c r="X200" i="36"/>
  <c r="W200" i="36"/>
  <c r="G201" i="34"/>
  <c r="N200" i="36" s="1"/>
  <c r="S200" i="36"/>
  <c r="H5" i="34"/>
  <c r="O4" i="36" s="1"/>
  <c r="X4" i="36"/>
  <c r="P212" i="28"/>
  <c r="W4" i="36"/>
  <c r="O212" i="28"/>
  <c r="G5" i="34"/>
  <c r="N4" i="36" s="1"/>
  <c r="N212" i="28"/>
  <c r="AQ208" i="34"/>
  <c r="X5" i="34"/>
  <c r="S4" i="36"/>
  <c r="X50" i="36"/>
  <c r="W50" i="36"/>
  <c r="G51" i="34"/>
  <c r="N50" i="36" s="1"/>
  <c r="S50" i="36"/>
  <c r="C51" i="34"/>
  <c r="J50" i="36" s="1"/>
  <c r="B51" i="34"/>
  <c r="I50" i="36" s="1"/>
  <c r="X198" i="36"/>
  <c r="W198" i="36"/>
  <c r="G199" i="34"/>
  <c r="N198" i="36" s="1"/>
  <c r="X199" i="34"/>
  <c r="S198" i="36"/>
  <c r="X99" i="36"/>
  <c r="AC100" i="34"/>
  <c r="W99" i="36"/>
  <c r="S99" i="36"/>
  <c r="X191" i="36"/>
  <c r="W191" i="36"/>
  <c r="G192" i="34"/>
  <c r="N191" i="36" s="1"/>
  <c r="X192" i="34"/>
  <c r="S191" i="36"/>
  <c r="X74" i="36"/>
  <c r="W74" i="36"/>
  <c r="S74" i="36"/>
  <c r="H68" i="34"/>
  <c r="O67" i="36" s="1"/>
  <c r="X67" i="36"/>
  <c r="W67" i="36"/>
  <c r="G68" i="34"/>
  <c r="N67" i="36" s="1"/>
  <c r="S67" i="36"/>
  <c r="C68" i="34"/>
  <c r="J67" i="36" s="1"/>
  <c r="X83" i="34"/>
  <c r="S82" i="36"/>
  <c r="X29" i="36"/>
  <c r="W29" i="36"/>
  <c r="G30" i="34"/>
  <c r="AB30" i="34" s="1"/>
  <c r="S29" i="36"/>
  <c r="B30" i="34"/>
  <c r="I29" i="36" s="1"/>
  <c r="AB33" i="11"/>
  <c r="S33" i="11"/>
  <c r="H175" i="34"/>
  <c r="O174" i="36" s="1"/>
  <c r="X174" i="36"/>
  <c r="AB175" i="34"/>
  <c r="W174" i="36"/>
  <c r="S174" i="36"/>
  <c r="C175" i="34"/>
  <c r="J174" i="36" s="1"/>
  <c r="G113" i="34"/>
  <c r="N112" i="36" s="1"/>
  <c r="X46" i="36"/>
  <c r="AC50" i="34"/>
  <c r="X49" i="36"/>
  <c r="X59" i="36"/>
  <c r="X76" i="36"/>
  <c r="X82" i="36"/>
  <c r="X112" i="36"/>
  <c r="X117" i="36"/>
  <c r="X123" i="36"/>
  <c r="X145" i="36"/>
  <c r="X170" i="36"/>
  <c r="X171" i="36"/>
  <c r="X172" i="36"/>
  <c r="Y41" i="34"/>
  <c r="T40" i="36"/>
  <c r="Y50" i="34"/>
  <c r="T49" i="36"/>
  <c r="Y70" i="34"/>
  <c r="T69" i="36"/>
  <c r="Y72" i="34"/>
  <c r="T71" i="36"/>
  <c r="Y80" i="34"/>
  <c r="T79" i="36"/>
  <c r="Y82" i="34"/>
  <c r="T81" i="36"/>
  <c r="Y96" i="34"/>
  <c r="T95" i="36"/>
  <c r="Y102" i="34"/>
  <c r="T101" i="36"/>
  <c r="Y104" i="34"/>
  <c r="T103" i="36"/>
  <c r="Y111" i="34"/>
  <c r="T110" i="36"/>
  <c r="Y116" i="34"/>
  <c r="T115" i="36"/>
  <c r="Y120" i="34"/>
  <c r="T119" i="36"/>
  <c r="Y127" i="34"/>
  <c r="T126" i="36"/>
  <c r="Y129" i="34"/>
  <c r="T128" i="36"/>
  <c r="Y131" i="34"/>
  <c r="T130" i="36"/>
  <c r="Y136" i="34"/>
  <c r="T135" i="36"/>
  <c r="T139" i="36"/>
  <c r="Y144" i="34"/>
  <c r="T143" i="36"/>
  <c r="Y153" i="34"/>
  <c r="T152" i="36"/>
  <c r="Y154" i="34"/>
  <c r="T153" i="36"/>
  <c r="Y157" i="34"/>
  <c r="T156" i="36"/>
  <c r="Y160" i="34"/>
  <c r="T159" i="36"/>
  <c r="T161" i="36"/>
  <c r="Y166" i="34"/>
  <c r="T165" i="36"/>
  <c r="Y168" i="34"/>
  <c r="T167" i="36"/>
  <c r="Y174" i="34"/>
  <c r="T173" i="36"/>
  <c r="T174" i="36"/>
  <c r="Y178" i="34"/>
  <c r="T177" i="36"/>
  <c r="Y181" i="34"/>
  <c r="T180" i="36"/>
  <c r="T185" i="36"/>
  <c r="T186" i="36"/>
  <c r="Y189" i="34"/>
  <c r="T188" i="36"/>
  <c r="Y190" i="34"/>
  <c r="T189" i="36"/>
  <c r="Y191" i="34"/>
  <c r="T190" i="36"/>
  <c r="T198" i="36"/>
  <c r="Y200" i="34"/>
  <c r="T199" i="36"/>
  <c r="T200" i="36"/>
  <c r="Y202" i="34"/>
  <c r="T201" i="36"/>
  <c r="Y203" i="34"/>
  <c r="T202" i="36"/>
  <c r="Y205" i="34"/>
  <c r="T204" i="36"/>
  <c r="R4" i="36"/>
  <c r="W6" i="34"/>
  <c r="R5" i="36"/>
  <c r="W19" i="34"/>
  <c r="R18" i="36"/>
  <c r="W23" i="34"/>
  <c r="R22" i="36"/>
  <c r="R23" i="36"/>
  <c r="R29" i="36"/>
  <c r="W32" i="34"/>
  <c r="R31" i="36"/>
  <c r="W33" i="34"/>
  <c r="R32" i="36"/>
  <c r="W36" i="34"/>
  <c r="R35" i="36"/>
  <c r="W38" i="34"/>
  <c r="R37" i="36"/>
  <c r="W41" i="34"/>
  <c r="R40" i="36"/>
  <c r="W44" i="34"/>
  <c r="R43" i="36"/>
  <c r="W46" i="34"/>
  <c r="R45" i="36"/>
  <c r="R46" i="36"/>
  <c r="W48" i="34"/>
  <c r="R47" i="36"/>
  <c r="W50" i="34"/>
  <c r="R49" i="36"/>
  <c r="R50" i="36"/>
  <c r="R54" i="36"/>
  <c r="W66" i="34"/>
  <c r="R65" i="36"/>
  <c r="R67" i="36"/>
  <c r="W70" i="34"/>
  <c r="R69" i="36"/>
  <c r="W71" i="34"/>
  <c r="R70" i="36"/>
  <c r="W72" i="34"/>
  <c r="R71" i="36"/>
  <c r="R74" i="36"/>
  <c r="W79" i="34"/>
  <c r="R78" i="36"/>
  <c r="W80" i="34"/>
  <c r="R79" i="36"/>
  <c r="W81" i="34"/>
  <c r="R80" i="36"/>
  <c r="W82" i="34"/>
  <c r="R81" i="36"/>
  <c r="R82" i="36"/>
  <c r="R87" i="36"/>
  <c r="W94" i="34"/>
  <c r="R93" i="36"/>
  <c r="W96" i="34"/>
  <c r="R95" i="36"/>
  <c r="W97" i="34"/>
  <c r="R96" i="36"/>
  <c r="R99" i="36"/>
  <c r="W101" i="34"/>
  <c r="R100" i="36"/>
  <c r="W102" i="34"/>
  <c r="R101" i="36"/>
  <c r="W104" i="34"/>
  <c r="R103" i="36"/>
  <c r="W106" i="34"/>
  <c r="R105" i="36"/>
  <c r="W107" i="34"/>
  <c r="R106" i="36"/>
  <c r="W110" i="34"/>
  <c r="R109" i="36"/>
  <c r="W111" i="34"/>
  <c r="R110" i="36"/>
  <c r="W114" i="34"/>
  <c r="R113" i="36"/>
  <c r="W116" i="34"/>
  <c r="R115" i="36"/>
  <c r="W117" i="34"/>
  <c r="R116" i="36"/>
  <c r="W120" i="34"/>
  <c r="R119" i="36"/>
  <c r="W127" i="34"/>
  <c r="R126" i="36"/>
  <c r="W129" i="34"/>
  <c r="R128" i="36"/>
  <c r="W131" i="34"/>
  <c r="R130" i="36"/>
  <c r="W133" i="34"/>
  <c r="R132" i="36"/>
  <c r="W136" i="34"/>
  <c r="R135" i="36"/>
  <c r="R139" i="36"/>
  <c r="W144" i="34"/>
  <c r="R143" i="36"/>
  <c r="W153" i="34"/>
  <c r="R152" i="36"/>
  <c r="W154" i="34"/>
  <c r="R153" i="36"/>
  <c r="W157" i="34"/>
  <c r="R156" i="36"/>
  <c r="W160" i="34"/>
  <c r="R159" i="36"/>
  <c r="R161" i="36"/>
  <c r="W166" i="34"/>
  <c r="R165" i="36"/>
  <c r="W168" i="34"/>
  <c r="R167" i="36"/>
  <c r="W174" i="34"/>
  <c r="R173" i="36"/>
  <c r="R174" i="36"/>
  <c r="W178" i="34"/>
  <c r="R177" i="36"/>
  <c r="W181" i="34"/>
  <c r="R180" i="36"/>
  <c r="R185" i="36"/>
  <c r="R186" i="36"/>
  <c r="W189" i="34"/>
  <c r="R188" i="36"/>
  <c r="W190" i="34"/>
  <c r="R189" i="36"/>
  <c r="W191" i="34"/>
  <c r="R190" i="36"/>
  <c r="R191" i="36"/>
  <c r="R198" i="36"/>
  <c r="W200" i="34"/>
  <c r="R199" i="36"/>
  <c r="R200" i="36"/>
  <c r="W202" i="34"/>
  <c r="R201" i="36"/>
  <c r="W203" i="34"/>
  <c r="R202" i="36"/>
  <c r="W205" i="34"/>
  <c r="R204" i="36"/>
  <c r="T29" i="36"/>
  <c r="Y33" i="34"/>
  <c r="T32" i="36"/>
  <c r="Y38" i="34"/>
  <c r="T37" i="36"/>
  <c r="Y46" i="34"/>
  <c r="T45" i="36"/>
  <c r="Y66" i="34"/>
  <c r="T65" i="36"/>
  <c r="T74" i="36"/>
  <c r="Y81" i="34"/>
  <c r="T80" i="36"/>
  <c r="Y97" i="34"/>
  <c r="T96" i="36"/>
  <c r="Y101" i="34"/>
  <c r="T100" i="36"/>
  <c r="Y106" i="34"/>
  <c r="T105" i="36"/>
  <c r="Y117" i="34"/>
  <c r="T116" i="36"/>
  <c r="Y133" i="34"/>
  <c r="T132" i="36"/>
  <c r="W16" i="36"/>
  <c r="AB50" i="34"/>
  <c r="W49" i="36"/>
  <c r="W55" i="36"/>
  <c r="W57" i="36"/>
  <c r="AB60" i="34"/>
  <c r="W59" i="36"/>
  <c r="W82" i="36"/>
  <c r="W112" i="36"/>
  <c r="W117" i="36"/>
  <c r="AB146" i="34"/>
  <c r="W145" i="36"/>
  <c r="W171" i="36"/>
  <c r="T4" i="36"/>
  <c r="Y6" i="34"/>
  <c r="T5" i="36"/>
  <c r="Y19" i="34"/>
  <c r="T18" i="36"/>
  <c r="T23" i="36"/>
  <c r="Y36" i="34"/>
  <c r="T35" i="36"/>
  <c r="T50" i="36"/>
  <c r="T54" i="36"/>
  <c r="T67" i="36"/>
  <c r="Y71" i="34"/>
  <c r="T70" i="36"/>
  <c r="Y79" i="34"/>
  <c r="T78" i="36"/>
  <c r="T82" i="36"/>
  <c r="T93" i="36"/>
  <c r="T99" i="36"/>
  <c r="Y107" i="34"/>
  <c r="T106" i="36"/>
  <c r="Y110" i="34"/>
  <c r="T109" i="36"/>
  <c r="Y114" i="34"/>
  <c r="T113" i="36"/>
  <c r="T191" i="36"/>
  <c r="S145" i="36"/>
  <c r="S117" i="36"/>
  <c r="S112" i="36"/>
  <c r="X50" i="34"/>
  <c r="S49" i="36"/>
  <c r="Y23" i="34"/>
  <c r="T22" i="36"/>
  <c r="Y32" i="34"/>
  <c r="T31" i="36"/>
  <c r="Y44" i="34"/>
  <c r="T43" i="36"/>
  <c r="Y48" i="34"/>
  <c r="T47" i="36"/>
  <c r="X88" i="36"/>
  <c r="AB89" i="34"/>
  <c r="W88" i="36"/>
  <c r="T88" i="36"/>
  <c r="S88" i="36"/>
  <c r="R88" i="36"/>
  <c r="X27" i="36"/>
  <c r="W27" i="36"/>
  <c r="T27" i="36"/>
  <c r="S27" i="36"/>
  <c r="R27" i="36"/>
  <c r="K212" i="32"/>
  <c r="AC92" i="34"/>
  <c r="X91" i="36"/>
  <c r="W91" i="36"/>
  <c r="T91" i="36"/>
  <c r="X92" i="34"/>
  <c r="S91" i="36"/>
  <c r="R91" i="36"/>
  <c r="X63" i="36"/>
  <c r="W63" i="36"/>
  <c r="G64" i="34"/>
  <c r="N63" i="36" s="1"/>
  <c r="T63" i="36"/>
  <c r="S63" i="36"/>
  <c r="C64" i="34"/>
  <c r="J63" i="36" s="1"/>
  <c r="R63" i="36"/>
  <c r="S59" i="36"/>
  <c r="AA187" i="34"/>
  <c r="V186" i="36"/>
  <c r="AA131" i="34"/>
  <c r="V130" i="36"/>
  <c r="AA79" i="34"/>
  <c r="V78" i="36"/>
  <c r="AC145" i="11"/>
  <c r="AA153" i="34"/>
  <c r="V152" i="36"/>
  <c r="AA46" i="34"/>
  <c r="V45" i="36"/>
  <c r="AA205" i="34"/>
  <c r="V204" i="36"/>
  <c r="AA201" i="34"/>
  <c r="V200" i="36"/>
  <c r="AF203" i="11"/>
  <c r="AA30" i="34"/>
  <c r="V29" i="36"/>
  <c r="AA6" i="34"/>
  <c r="V5" i="36"/>
  <c r="AA184" i="34"/>
  <c r="V183" i="36"/>
  <c r="AA174" i="34"/>
  <c r="V173" i="36"/>
  <c r="AA168" i="34"/>
  <c r="V167" i="36"/>
  <c r="AA162" i="34"/>
  <c r="V161" i="36"/>
  <c r="AA117" i="34"/>
  <c r="V116" i="36"/>
  <c r="AA107" i="34"/>
  <c r="V106" i="36"/>
  <c r="AA104" i="34"/>
  <c r="V103" i="36"/>
  <c r="AA89" i="34"/>
  <c r="V88" i="36"/>
  <c r="AA36" i="34"/>
  <c r="V35" i="36"/>
  <c r="AA19" i="34"/>
  <c r="V18" i="36"/>
  <c r="AF192" i="11"/>
  <c r="AF74" i="11"/>
  <c r="AC134" i="11"/>
  <c r="AC22" i="11"/>
  <c r="AI69" i="11"/>
  <c r="AG203" i="11"/>
  <c r="AA23" i="34"/>
  <c r="V22" i="36"/>
  <c r="AI74" i="11"/>
  <c r="AA110" i="34"/>
  <c r="V109" i="36"/>
  <c r="AA178" i="34"/>
  <c r="V177" i="36"/>
  <c r="AA160" i="34"/>
  <c r="V159" i="36"/>
  <c r="AA120" i="34"/>
  <c r="V119" i="36"/>
  <c r="AA102" i="34"/>
  <c r="V101" i="36"/>
  <c r="AA199" i="34"/>
  <c r="V198" i="36"/>
  <c r="AC204" i="11"/>
  <c r="AC9" i="11"/>
  <c r="AI145" i="11"/>
  <c r="AG74" i="11"/>
  <c r="AA111" i="34"/>
  <c r="V110" i="36"/>
  <c r="AA66" i="34"/>
  <c r="V65" i="36"/>
  <c r="AA189" i="34"/>
  <c r="V188" i="36"/>
  <c r="AA175" i="34"/>
  <c r="V174" i="36"/>
  <c r="AA136" i="34"/>
  <c r="V135" i="36"/>
  <c r="AA75" i="34"/>
  <c r="V74" i="36"/>
  <c r="AA33" i="34"/>
  <c r="V32" i="36"/>
  <c r="AA166" i="34"/>
  <c r="V165" i="36"/>
  <c r="AA72" i="34"/>
  <c r="V71" i="36"/>
  <c r="AA203" i="34"/>
  <c r="V202" i="36"/>
  <c r="AA192" i="34"/>
  <c r="V191" i="36"/>
  <c r="AF69" i="11"/>
  <c r="AC203" i="11"/>
  <c r="AI208" i="11"/>
  <c r="AI49" i="11"/>
  <c r="AA202" i="34"/>
  <c r="V201" i="36"/>
  <c r="AA186" i="34"/>
  <c r="V185" i="36"/>
  <c r="AA140" i="34"/>
  <c r="V139" i="36"/>
  <c r="AA144" i="34"/>
  <c r="V143" i="36"/>
  <c r="AA116" i="34"/>
  <c r="V115" i="36"/>
  <c r="AA70" i="34"/>
  <c r="V69" i="36"/>
  <c r="AA114" i="34"/>
  <c r="V113" i="36"/>
  <c r="AA100" i="34"/>
  <c r="V99" i="36"/>
  <c r="AA82" i="34"/>
  <c r="V81" i="36"/>
  <c r="AA55" i="34"/>
  <c r="V54" i="36"/>
  <c r="AA32" i="34"/>
  <c r="V31" i="36"/>
  <c r="AA191" i="34"/>
  <c r="V190" i="36"/>
  <c r="AF145" i="11"/>
  <c r="AI206" i="11"/>
  <c r="AI134" i="11"/>
  <c r="AI22" i="11"/>
  <c r="AG169" i="11"/>
  <c r="AG69" i="11"/>
  <c r="AA127" i="34"/>
  <c r="V126" i="36"/>
  <c r="AA94" i="34"/>
  <c r="V93" i="36"/>
  <c r="AA38" i="34"/>
  <c r="V37" i="36"/>
  <c r="AA92" i="34"/>
  <c r="V91" i="36"/>
  <c r="AA181" i="34"/>
  <c r="V180" i="36"/>
  <c r="AA157" i="34"/>
  <c r="V156" i="36"/>
  <c r="AA133" i="34"/>
  <c r="V132" i="36"/>
  <c r="AA106" i="34"/>
  <c r="V105" i="36"/>
  <c r="AA101" i="34"/>
  <c r="V100" i="36"/>
  <c r="AA142" i="34"/>
  <c r="V141" i="36"/>
  <c r="AA129" i="34"/>
  <c r="V128" i="36"/>
  <c r="AA97" i="34"/>
  <c r="V96" i="36"/>
  <c r="AA81" i="34"/>
  <c r="V80" i="36"/>
  <c r="AA71" i="34"/>
  <c r="V70" i="36"/>
  <c r="AA64" i="34"/>
  <c r="V63" i="36"/>
  <c r="AA51" i="34"/>
  <c r="V50" i="36"/>
  <c r="AA44" i="34"/>
  <c r="V43" i="36"/>
  <c r="AA28" i="34"/>
  <c r="V27" i="36"/>
  <c r="V16" i="36"/>
  <c r="AA190" i="34"/>
  <c r="V189" i="36"/>
  <c r="AF208" i="11"/>
  <c r="AF136" i="11"/>
  <c r="AF49" i="11"/>
  <c r="AA5" i="34"/>
  <c r="V4" i="36"/>
  <c r="AA154" i="34"/>
  <c r="V153" i="36"/>
  <c r="AA96" i="34"/>
  <c r="V95" i="36"/>
  <c r="AA80" i="34"/>
  <c r="V79" i="36"/>
  <c r="AA68" i="34"/>
  <c r="V67" i="36"/>
  <c r="AA48" i="34"/>
  <c r="V47" i="36"/>
  <c r="AA41" i="34"/>
  <c r="V40" i="36"/>
  <c r="AA24" i="34"/>
  <c r="V23" i="36"/>
  <c r="AA200" i="34"/>
  <c r="V199" i="36"/>
  <c r="AB87" i="34"/>
  <c r="C87" i="34"/>
  <c r="J86" i="36" s="1"/>
  <c r="L212" i="27"/>
  <c r="AC184" i="34"/>
  <c r="X183" i="36"/>
  <c r="H184" i="34"/>
  <c r="O183" i="36" s="1"/>
  <c r="L212" i="28"/>
  <c r="AB184" i="34"/>
  <c r="W183" i="36"/>
  <c r="Y184" i="34"/>
  <c r="T183" i="36"/>
  <c r="W184" i="34"/>
  <c r="R183" i="36"/>
  <c r="C184" i="34"/>
  <c r="J183" i="36" s="1"/>
  <c r="X184" i="34"/>
  <c r="S183" i="36"/>
  <c r="AC142" i="34"/>
  <c r="X141" i="36"/>
  <c r="X142" i="36"/>
  <c r="AC141" i="34"/>
  <c r="AB141" i="34"/>
  <c r="W142" i="36"/>
  <c r="AB142" i="34"/>
  <c r="W141" i="36"/>
  <c r="O212" i="31"/>
  <c r="Y142" i="34"/>
  <c r="T141" i="36"/>
  <c r="C143" i="34"/>
  <c r="J142" i="36" s="1"/>
  <c r="C142" i="34"/>
  <c r="J141" i="36" s="1"/>
  <c r="C141" i="34"/>
  <c r="S142" i="36"/>
  <c r="X142" i="34"/>
  <c r="S141" i="36"/>
  <c r="H156" i="34"/>
  <c r="G156" i="34"/>
  <c r="N155" i="36" s="1"/>
  <c r="C156" i="34"/>
  <c r="J155" i="36" s="1"/>
  <c r="V154" i="36"/>
  <c r="H155" i="34"/>
  <c r="O154" i="36" s="1"/>
  <c r="O212" i="33"/>
  <c r="N212" i="33"/>
  <c r="X154" i="36"/>
  <c r="L212" i="33"/>
  <c r="W154" i="36"/>
  <c r="T154" i="36"/>
  <c r="K212" i="31"/>
  <c r="S154" i="36"/>
  <c r="C155" i="34"/>
  <c r="J154" i="36" s="1"/>
  <c r="V44" i="36"/>
  <c r="X44" i="36"/>
  <c r="K212" i="33"/>
  <c r="H45" i="34"/>
  <c r="O44" i="36" s="1"/>
  <c r="M212" i="33"/>
  <c r="W44" i="36"/>
  <c r="G45" i="34"/>
  <c r="N44" i="36" s="1"/>
  <c r="T44" i="36"/>
  <c r="C45" i="34"/>
  <c r="J44" i="36" s="1"/>
  <c r="S44" i="36"/>
  <c r="R154" i="36"/>
  <c r="W142" i="34"/>
  <c r="R141" i="36"/>
  <c r="B45" i="34"/>
  <c r="I44" i="36" s="1"/>
  <c r="R44" i="36"/>
  <c r="P212" i="31"/>
  <c r="X17" i="34"/>
  <c r="B17" i="34"/>
  <c r="I16" i="36" s="1"/>
  <c r="P212" i="32"/>
  <c r="N212" i="31"/>
  <c r="X124" i="34"/>
  <c r="G47" i="34"/>
  <c r="N46" i="36" s="1"/>
  <c r="H88" i="34"/>
  <c r="O87" i="36" s="1"/>
  <c r="G88" i="34"/>
  <c r="N87" i="36" s="1"/>
  <c r="C88" i="34"/>
  <c r="J87" i="36" s="1"/>
  <c r="H139" i="34"/>
  <c r="O138" i="36" s="1"/>
  <c r="G139" i="34"/>
  <c r="N138" i="36" s="1"/>
  <c r="C139" i="34"/>
  <c r="J138" i="36" s="1"/>
  <c r="P212" i="33"/>
  <c r="H22" i="34"/>
  <c r="O21" i="36" s="1"/>
  <c r="G22" i="34"/>
  <c r="N21" i="36" s="1"/>
  <c r="M212" i="31"/>
  <c r="C22" i="34"/>
  <c r="J21" i="36" s="1"/>
  <c r="H16" i="34"/>
  <c r="M212" i="28"/>
  <c r="C16" i="34"/>
  <c r="J15" i="36" s="1"/>
  <c r="W16" i="34"/>
  <c r="H170" i="34"/>
  <c r="O169" i="36" s="1"/>
  <c r="C170" i="34"/>
  <c r="J169" i="36" s="1"/>
  <c r="I3" i="36"/>
  <c r="W26" i="34"/>
  <c r="I25" i="36"/>
  <c r="W98" i="34"/>
  <c r="W87" i="34"/>
  <c r="I86" i="36"/>
  <c r="W95" i="34"/>
  <c r="M212" i="32"/>
  <c r="W42" i="34"/>
  <c r="I85" i="36"/>
  <c r="W103" i="34"/>
  <c r="I102" i="36"/>
  <c r="I6" i="36"/>
  <c r="W11" i="34"/>
  <c r="W54" i="34"/>
  <c r="L212" i="32"/>
  <c r="B112" i="34"/>
  <c r="B113" i="34"/>
  <c r="I112" i="36" s="1"/>
  <c r="B114" i="34"/>
  <c r="I113" i="36" s="1"/>
  <c r="B115" i="34"/>
  <c r="B116" i="34"/>
  <c r="I115" i="36" s="1"/>
  <c r="B117" i="34"/>
  <c r="I116" i="36" s="1"/>
  <c r="B118" i="34"/>
  <c r="I117" i="36" s="1"/>
  <c r="B119" i="34"/>
  <c r="B121" i="34"/>
  <c r="B122" i="34"/>
  <c r="B123" i="34"/>
  <c r="B124" i="34"/>
  <c r="I123" i="36" s="1"/>
  <c r="B125" i="34"/>
  <c r="B126" i="34"/>
  <c r="B127" i="34"/>
  <c r="I126" i="36" s="1"/>
  <c r="B128" i="34"/>
  <c r="B129" i="34"/>
  <c r="I128" i="36" s="1"/>
  <c r="B130" i="34"/>
  <c r="B132" i="34"/>
  <c r="B133" i="34"/>
  <c r="I132" i="36" s="1"/>
  <c r="B134" i="34"/>
  <c r="B135" i="34"/>
  <c r="B136" i="34"/>
  <c r="I135" i="36" s="1"/>
  <c r="B137" i="34"/>
  <c r="B138" i="34"/>
  <c r="B139" i="34"/>
  <c r="I138" i="36" s="1"/>
  <c r="B140" i="34"/>
  <c r="I139" i="36" s="1"/>
  <c r="B141" i="34"/>
  <c r="B142" i="34"/>
  <c r="I141" i="36" s="1"/>
  <c r="B143" i="34"/>
  <c r="I142" i="36" s="1"/>
  <c r="B144" i="34"/>
  <c r="I143" i="36" s="1"/>
  <c r="B145" i="34"/>
  <c r="B146" i="34"/>
  <c r="I145" i="36" s="1"/>
  <c r="B147" i="34"/>
  <c r="B148" i="34"/>
  <c r="B149" i="34"/>
  <c r="B150" i="34"/>
  <c r="B151" i="34"/>
  <c r="B152" i="34"/>
  <c r="B153" i="34"/>
  <c r="I152" i="36" s="1"/>
  <c r="B154" i="34"/>
  <c r="I153" i="36" s="1"/>
  <c r="B155" i="34"/>
  <c r="I154" i="36" s="1"/>
  <c r="B156" i="34"/>
  <c r="B157" i="34"/>
  <c r="I156" i="36" s="1"/>
  <c r="B158" i="34"/>
  <c r="B159" i="34"/>
  <c r="B160" i="34"/>
  <c r="I159" i="36" s="1"/>
  <c r="B161" i="34"/>
  <c r="B162" i="34"/>
  <c r="I161" i="36" s="1"/>
  <c r="B163" i="34"/>
  <c r="B164" i="34"/>
  <c r="B165" i="34"/>
  <c r="B167" i="34"/>
  <c r="B168" i="34"/>
  <c r="I167" i="36" s="1"/>
  <c r="B169" i="34"/>
  <c r="B170" i="34"/>
  <c r="I169" i="36" s="1"/>
  <c r="B174" i="34"/>
  <c r="I173" i="36" s="1"/>
  <c r="B175" i="34"/>
  <c r="I174" i="36" s="1"/>
  <c r="B176" i="34"/>
  <c r="B177" i="34"/>
  <c r="B179" i="34"/>
  <c r="B180" i="34"/>
  <c r="B181" i="34"/>
  <c r="I180" i="36" s="1"/>
  <c r="B182" i="34"/>
  <c r="B183" i="34"/>
  <c r="B184" i="34"/>
  <c r="I183" i="36" s="1"/>
  <c r="B185" i="34"/>
  <c r="B186" i="34"/>
  <c r="I185" i="36" s="1"/>
  <c r="B187" i="34"/>
  <c r="I186" i="36" s="1"/>
  <c r="B188" i="34"/>
  <c r="B190" i="34"/>
  <c r="I189" i="36" s="1"/>
  <c r="B191" i="34"/>
  <c r="I190" i="36" s="1"/>
  <c r="B192" i="34"/>
  <c r="I191" i="36" s="1"/>
  <c r="B193" i="34"/>
  <c r="B195" i="34"/>
  <c r="B196" i="34"/>
  <c r="B197" i="34"/>
  <c r="B198" i="34"/>
  <c r="B199" i="34"/>
  <c r="I198" i="36" s="1"/>
  <c r="B200" i="34"/>
  <c r="I199" i="36" s="1"/>
  <c r="B201" i="34"/>
  <c r="I200" i="36" s="1"/>
  <c r="B202" i="34"/>
  <c r="I201" i="36" s="1"/>
  <c r="B203" i="34"/>
  <c r="I202" i="36" s="1"/>
  <c r="B204" i="34"/>
  <c r="B205" i="34"/>
  <c r="I204" i="36" s="1"/>
  <c r="D4" i="34"/>
  <c r="K3" i="36" s="1"/>
  <c r="D5" i="34"/>
  <c r="K4" i="36" s="1"/>
  <c r="D6" i="34"/>
  <c r="K5" i="36" s="1"/>
  <c r="D7" i="34"/>
  <c r="K6" i="36" s="1"/>
  <c r="D8" i="34"/>
  <c r="D9" i="34"/>
  <c r="D10" i="34"/>
  <c r="K9" i="36" s="1"/>
  <c r="D11" i="34"/>
  <c r="K10" i="36" s="1"/>
  <c r="D12" i="34"/>
  <c r="K11" i="36" s="1"/>
  <c r="D13" i="34"/>
  <c r="K12" i="36" s="1"/>
  <c r="D14" i="34"/>
  <c r="K13" i="36" s="1"/>
  <c r="D15" i="34"/>
  <c r="K14" i="36" s="1"/>
  <c r="D16" i="34"/>
  <c r="K15" i="36" s="1"/>
  <c r="D17" i="34"/>
  <c r="K16" i="36" s="1"/>
  <c r="D18" i="34"/>
  <c r="K17" i="36" s="1"/>
  <c r="D19" i="34"/>
  <c r="K18" i="36" s="1"/>
  <c r="D20" i="34"/>
  <c r="K19" i="36" s="1"/>
  <c r="D21" i="34"/>
  <c r="K20" i="36" s="1"/>
  <c r="D22" i="34"/>
  <c r="K21" i="36" s="1"/>
  <c r="D23" i="34"/>
  <c r="K22" i="36" s="1"/>
  <c r="D24" i="34"/>
  <c r="K23" i="36" s="1"/>
  <c r="D25" i="34"/>
  <c r="K24" i="36" s="1"/>
  <c r="D26" i="34"/>
  <c r="K25" i="36" s="1"/>
  <c r="D27" i="34"/>
  <c r="K26" i="36" s="1"/>
  <c r="D28" i="34"/>
  <c r="K27" i="36" s="1"/>
  <c r="D29" i="34"/>
  <c r="K28" i="36" s="1"/>
  <c r="D30" i="34"/>
  <c r="Y30" i="34" s="1"/>
  <c r="D31" i="34"/>
  <c r="K30" i="36" s="1"/>
  <c r="D32" i="34"/>
  <c r="K31" i="36" s="1"/>
  <c r="D33" i="34"/>
  <c r="K32" i="36" s="1"/>
  <c r="D34" i="34"/>
  <c r="K33" i="36" s="1"/>
  <c r="D35" i="34"/>
  <c r="K34" i="36" s="1"/>
  <c r="D36" i="34"/>
  <c r="K35" i="36" s="1"/>
  <c r="D37" i="34"/>
  <c r="K36" i="36" s="1"/>
  <c r="D38" i="34"/>
  <c r="K37" i="36" s="1"/>
  <c r="D39" i="34"/>
  <c r="K38" i="36" s="1"/>
  <c r="D40" i="34"/>
  <c r="D41" i="34"/>
  <c r="K40" i="36" s="1"/>
  <c r="D42" i="34"/>
  <c r="K41" i="36" s="1"/>
  <c r="D43" i="34"/>
  <c r="K42" i="36" s="1"/>
  <c r="D44" i="34"/>
  <c r="K43" i="36" s="1"/>
  <c r="D45" i="34"/>
  <c r="K44" i="36" s="1"/>
  <c r="D46" i="34"/>
  <c r="K45" i="36" s="1"/>
  <c r="D47" i="34"/>
  <c r="K46" i="36" s="1"/>
  <c r="D48" i="34"/>
  <c r="K47" i="36" s="1"/>
  <c r="D49" i="34"/>
  <c r="K48" i="36" s="1"/>
  <c r="D51" i="34"/>
  <c r="K50" i="36" s="1"/>
  <c r="D52" i="34"/>
  <c r="K51" i="36" s="1"/>
  <c r="D53" i="34"/>
  <c r="K52" i="36" s="1"/>
  <c r="D54" i="34"/>
  <c r="K53" i="36" s="1"/>
  <c r="D55" i="34"/>
  <c r="K54" i="36" s="1"/>
  <c r="D57" i="34"/>
  <c r="K56" i="36" s="1"/>
  <c r="D58" i="34"/>
  <c r="D59" i="34"/>
  <c r="K58" i="36" s="1"/>
  <c r="D60" i="34"/>
  <c r="D61" i="34"/>
  <c r="K60" i="36" s="1"/>
  <c r="D62" i="34"/>
  <c r="K61" i="36" s="1"/>
  <c r="D63" i="34"/>
  <c r="K62" i="36" s="1"/>
  <c r="D64" i="34"/>
  <c r="K63" i="36" s="1"/>
  <c r="D65" i="34"/>
  <c r="K64" i="36" s="1"/>
  <c r="D67" i="34"/>
  <c r="D68" i="34"/>
  <c r="K67" i="36" s="1"/>
  <c r="D69" i="34"/>
  <c r="K68" i="36" s="1"/>
  <c r="D70" i="34"/>
  <c r="K69" i="36" s="1"/>
  <c r="D71" i="34"/>
  <c r="K70" i="36" s="1"/>
  <c r="D72" i="34"/>
  <c r="K71" i="36" s="1"/>
  <c r="D73" i="34"/>
  <c r="K72" i="36" s="1"/>
  <c r="D74" i="34"/>
  <c r="K73" i="36" s="1"/>
  <c r="D75" i="34"/>
  <c r="K74" i="36" s="1"/>
  <c r="D76" i="34"/>
  <c r="K75" i="36" s="1"/>
  <c r="D78" i="34"/>
  <c r="K77" i="36" s="1"/>
  <c r="D79" i="34"/>
  <c r="K78" i="36" s="1"/>
  <c r="D80" i="34"/>
  <c r="K79" i="36" s="1"/>
  <c r="D81" i="34"/>
  <c r="K80" i="36" s="1"/>
  <c r="D82" i="34"/>
  <c r="K81" i="36" s="1"/>
  <c r="D83" i="34"/>
  <c r="K82" i="36" s="1"/>
  <c r="D84" i="34"/>
  <c r="D85" i="34"/>
  <c r="K84" i="36" s="1"/>
  <c r="D86" i="34"/>
  <c r="K85" i="36" s="1"/>
  <c r="D87" i="34"/>
  <c r="K86" i="36" s="1"/>
  <c r="D88" i="34"/>
  <c r="K87" i="36" s="1"/>
  <c r="D89" i="34"/>
  <c r="K88" i="36" s="1"/>
  <c r="D90" i="34"/>
  <c r="K89" i="36" s="1"/>
  <c r="D91" i="34"/>
  <c r="K90" i="36" s="1"/>
  <c r="D92" i="34"/>
  <c r="K91" i="36" s="1"/>
  <c r="D93" i="34"/>
  <c r="K92" i="36" s="1"/>
  <c r="D94" i="34"/>
  <c r="K93" i="36" s="1"/>
  <c r="D95" i="34"/>
  <c r="K94" i="36" s="1"/>
  <c r="D96" i="34"/>
  <c r="K95" i="36" s="1"/>
  <c r="D97" i="34"/>
  <c r="K96" i="36" s="1"/>
  <c r="D98" i="34"/>
  <c r="K97" i="36" s="1"/>
  <c r="D99" i="34"/>
  <c r="K98" i="36" s="1"/>
  <c r="D100" i="34"/>
  <c r="K99" i="36" s="1"/>
  <c r="D101" i="34"/>
  <c r="K100" i="36" s="1"/>
  <c r="D102" i="34"/>
  <c r="K101" i="36" s="1"/>
  <c r="D103" i="34"/>
  <c r="K102" i="36" s="1"/>
  <c r="D104" i="34"/>
  <c r="K103" i="36" s="1"/>
  <c r="D105" i="34"/>
  <c r="K104" i="36" s="1"/>
  <c r="D106" i="34"/>
  <c r="K105" i="36" s="1"/>
  <c r="D107" i="34"/>
  <c r="K106" i="36" s="1"/>
  <c r="D108" i="34"/>
  <c r="K107" i="36" s="1"/>
  <c r="D109" i="34"/>
  <c r="K108" i="36" s="1"/>
  <c r="D110" i="34"/>
  <c r="K109" i="36" s="1"/>
  <c r="D111" i="34"/>
  <c r="K110" i="36" s="1"/>
  <c r="D112" i="34"/>
  <c r="K111" i="36" s="1"/>
  <c r="D113" i="34"/>
  <c r="K112" i="36" s="1"/>
  <c r="D114" i="34"/>
  <c r="K113" i="36" s="1"/>
  <c r="D115" i="34"/>
  <c r="K114" i="36" s="1"/>
  <c r="D116" i="34"/>
  <c r="K115" i="36" s="1"/>
  <c r="D117" i="34"/>
  <c r="K116" i="36" s="1"/>
  <c r="D118" i="34"/>
  <c r="K117" i="36" s="1"/>
  <c r="D119" i="34"/>
  <c r="K118" i="36" s="1"/>
  <c r="D121" i="34"/>
  <c r="K120" i="36" s="1"/>
  <c r="D122" i="34"/>
  <c r="K121" i="36" s="1"/>
  <c r="D123" i="34"/>
  <c r="D124" i="34"/>
  <c r="K123" i="36" s="1"/>
  <c r="D125" i="34"/>
  <c r="K124" i="36" s="1"/>
  <c r="D126" i="34"/>
  <c r="K125" i="36" s="1"/>
  <c r="D127" i="34"/>
  <c r="K126" i="36" s="1"/>
  <c r="D128" i="34"/>
  <c r="K127" i="36" s="1"/>
  <c r="D129" i="34"/>
  <c r="K128" i="36" s="1"/>
  <c r="D130" i="34"/>
  <c r="K129" i="36" s="1"/>
  <c r="D132" i="34"/>
  <c r="D133" i="34"/>
  <c r="K132" i="36" s="1"/>
  <c r="D134" i="34"/>
  <c r="K133" i="36" s="1"/>
  <c r="D135" i="34"/>
  <c r="K134" i="36" s="1"/>
  <c r="D136" i="34"/>
  <c r="K135" i="36" s="1"/>
  <c r="D137" i="34"/>
  <c r="K136" i="36" s="1"/>
  <c r="D138" i="34"/>
  <c r="K137" i="36" s="1"/>
  <c r="D139" i="34"/>
  <c r="K138" i="36" s="1"/>
  <c r="D140" i="34"/>
  <c r="K139" i="36" s="1"/>
  <c r="D141" i="34"/>
  <c r="K140" i="36" s="1"/>
  <c r="D142" i="34"/>
  <c r="K141" i="36" s="1"/>
  <c r="D143" i="34"/>
  <c r="K142" i="36" s="1"/>
  <c r="D144" i="34"/>
  <c r="K143" i="36" s="1"/>
  <c r="D145" i="34"/>
  <c r="K144" i="36" s="1"/>
  <c r="D146" i="34"/>
  <c r="K145" i="36" s="1"/>
  <c r="D147" i="34"/>
  <c r="K146" i="36" s="1"/>
  <c r="D148" i="34"/>
  <c r="D149" i="34"/>
  <c r="K148" i="36" s="1"/>
  <c r="D150" i="34"/>
  <c r="K149" i="36" s="1"/>
  <c r="D151" i="34"/>
  <c r="K150" i="36" s="1"/>
  <c r="D152" i="34"/>
  <c r="K151" i="36" s="1"/>
  <c r="D153" i="34"/>
  <c r="K152" i="36" s="1"/>
  <c r="D154" i="34"/>
  <c r="K153" i="36" s="1"/>
  <c r="D155" i="34"/>
  <c r="K154" i="36" s="1"/>
  <c r="D156" i="34"/>
  <c r="D157" i="34"/>
  <c r="K156" i="36" s="1"/>
  <c r="D158" i="34"/>
  <c r="K157" i="36" s="1"/>
  <c r="D159" i="34"/>
  <c r="K158" i="36" s="1"/>
  <c r="D160" i="34"/>
  <c r="K159" i="36" s="1"/>
  <c r="D161" i="34"/>
  <c r="K160" i="36" s="1"/>
  <c r="D162" i="34"/>
  <c r="K161" i="36" s="1"/>
  <c r="D163" i="34"/>
  <c r="K162" i="36" s="1"/>
  <c r="D164" i="34"/>
  <c r="D165" i="34"/>
  <c r="K164" i="36" s="1"/>
  <c r="D167" i="34"/>
  <c r="K166" i="36" s="1"/>
  <c r="D168" i="34"/>
  <c r="K167" i="36" s="1"/>
  <c r="D169" i="34"/>
  <c r="K168" i="36" s="1"/>
  <c r="D170" i="34"/>
  <c r="K169" i="36" s="1"/>
  <c r="D171" i="34"/>
  <c r="D174" i="34"/>
  <c r="K173" i="36" s="1"/>
  <c r="D175" i="34"/>
  <c r="K174" i="36" s="1"/>
  <c r="D176" i="34"/>
  <c r="K175" i="36" s="1"/>
  <c r="D177" i="34"/>
  <c r="K176" i="36" s="1"/>
  <c r="D179" i="34"/>
  <c r="K178" i="36" s="1"/>
  <c r="D180" i="34"/>
  <c r="K179" i="36" s="1"/>
  <c r="D181" i="34"/>
  <c r="K180" i="36" s="1"/>
  <c r="D182" i="34"/>
  <c r="K181" i="36" s="1"/>
  <c r="D183" i="34"/>
  <c r="K182" i="36" s="1"/>
  <c r="D184" i="34"/>
  <c r="K183" i="36" s="1"/>
  <c r="D185" i="34"/>
  <c r="K184" i="36" s="1"/>
  <c r="D186" i="34"/>
  <c r="K185" i="36" s="1"/>
  <c r="D187" i="34"/>
  <c r="K186" i="36" s="1"/>
  <c r="D188" i="34"/>
  <c r="K187" i="36" s="1"/>
  <c r="D190" i="34"/>
  <c r="K189" i="36" s="1"/>
  <c r="D191" i="34"/>
  <c r="K190" i="36" s="1"/>
  <c r="D192" i="34"/>
  <c r="K191" i="36" s="1"/>
  <c r="D193" i="34"/>
  <c r="D195" i="34"/>
  <c r="K194" i="36" s="1"/>
  <c r="D196" i="34"/>
  <c r="K195" i="36" s="1"/>
  <c r="D197" i="34"/>
  <c r="K196" i="36" s="1"/>
  <c r="D198" i="34"/>
  <c r="K197" i="36" s="1"/>
  <c r="D199" i="34"/>
  <c r="K198" i="36" s="1"/>
  <c r="D200" i="34"/>
  <c r="K199" i="36" s="1"/>
  <c r="D201" i="34"/>
  <c r="K200" i="36" s="1"/>
  <c r="D202" i="34"/>
  <c r="K201" i="36" s="1"/>
  <c r="D203" i="34"/>
  <c r="K202" i="36" s="1"/>
  <c r="D204" i="34"/>
  <c r="K203" i="36" s="1"/>
  <c r="D3" i="34"/>
  <c r="L212" i="31"/>
  <c r="D205" i="34"/>
  <c r="K204" i="36" s="1"/>
  <c r="G173" i="34"/>
  <c r="G171" i="34"/>
  <c r="G124" i="34"/>
  <c r="D173" i="34"/>
  <c r="D172" i="34"/>
  <c r="C173" i="34"/>
  <c r="J172" i="36" s="1"/>
  <c r="B173" i="34"/>
  <c r="B171" i="34"/>
  <c r="B172" i="34"/>
  <c r="B77" i="34"/>
  <c r="C77" i="34"/>
  <c r="D77" i="34"/>
  <c r="H56" i="34"/>
  <c r="G9" i="34"/>
  <c r="H9" i="34"/>
  <c r="H8" i="34"/>
  <c r="G8" i="34"/>
  <c r="C56" i="34"/>
  <c r="D56" i="34"/>
  <c r="C9" i="34"/>
  <c r="C8" i="34"/>
  <c r="B56" i="34"/>
  <c r="N212" i="32"/>
  <c r="O212" i="32"/>
  <c r="B8" i="34"/>
  <c r="B9" i="34"/>
  <c r="H58" i="34"/>
  <c r="C58" i="34"/>
  <c r="AI182" i="11"/>
  <c r="AG182" i="11"/>
  <c r="AF182" i="11"/>
  <c r="H179" i="34"/>
  <c r="O178" i="36" s="1"/>
  <c r="G179" i="34"/>
  <c r="N178" i="36" s="1"/>
  <c r="C179" i="34"/>
  <c r="J178" i="36" s="1"/>
  <c r="K212" i="27"/>
  <c r="P212" i="27"/>
  <c r="M212" i="27"/>
  <c r="N212" i="27"/>
  <c r="O212" i="27"/>
  <c r="X118" i="34" l="1"/>
  <c r="I42" i="36"/>
  <c r="X67" i="34"/>
  <c r="X119" i="34"/>
  <c r="AB100" i="34"/>
  <c r="AC17" i="34"/>
  <c r="X35" i="34"/>
  <c r="X69" i="34"/>
  <c r="X98" i="34"/>
  <c r="AC28" i="34"/>
  <c r="I75" i="36"/>
  <c r="W60" i="34"/>
  <c r="X149" i="34"/>
  <c r="X182" i="34"/>
  <c r="X187" i="34"/>
  <c r="X134" i="34"/>
  <c r="I58" i="36"/>
  <c r="I61" i="36"/>
  <c r="I28" i="36"/>
  <c r="Y187" i="34"/>
  <c r="AC140" i="34"/>
  <c r="Y140" i="34"/>
  <c r="AB187" i="34"/>
  <c r="I89" i="36"/>
  <c r="AC187" i="34"/>
  <c r="AB140" i="34"/>
  <c r="I19" i="36"/>
  <c r="I14" i="36"/>
  <c r="W187" i="34"/>
  <c r="W140" i="34"/>
  <c r="X147" i="34"/>
  <c r="AB168" i="34"/>
  <c r="AB154" i="34"/>
  <c r="W68" i="34"/>
  <c r="I34" i="36"/>
  <c r="W3" i="34"/>
  <c r="X113" i="34"/>
  <c r="W28" i="34"/>
  <c r="AB77" i="34"/>
  <c r="W58" i="34"/>
  <c r="W105" i="34"/>
  <c r="I60" i="36"/>
  <c r="I36" i="36"/>
  <c r="AC30" i="34"/>
  <c r="W89" i="34"/>
  <c r="I64" i="36"/>
  <c r="AB28" i="34"/>
  <c r="I12" i="36"/>
  <c r="AB58" i="34"/>
  <c r="AC94" i="34"/>
  <c r="Y94" i="34"/>
  <c r="AB94" i="34"/>
  <c r="X186" i="34"/>
  <c r="X21" i="34"/>
  <c r="X196" i="34"/>
  <c r="I24" i="36"/>
  <c r="I11" i="36"/>
  <c r="I52" i="36"/>
  <c r="I33" i="36"/>
  <c r="I66" i="36"/>
  <c r="X201" i="34"/>
  <c r="X61" i="34"/>
  <c r="AC118" i="34"/>
  <c r="W74" i="34"/>
  <c r="I92" i="36"/>
  <c r="X15" i="34"/>
  <c r="I108" i="36"/>
  <c r="I51" i="36"/>
  <c r="X197" i="34"/>
  <c r="AB56" i="34"/>
  <c r="AB83" i="34"/>
  <c r="X115" i="34"/>
  <c r="X132" i="34"/>
  <c r="I84" i="36"/>
  <c r="AC143" i="34"/>
  <c r="X176" i="34"/>
  <c r="AB143" i="34"/>
  <c r="AB172" i="34"/>
  <c r="W55" i="34"/>
  <c r="X163" i="34"/>
  <c r="X57" i="34"/>
  <c r="X152" i="34"/>
  <c r="W47" i="34"/>
  <c r="AB17" i="34"/>
  <c r="X123" i="34"/>
  <c r="X28" i="34"/>
  <c r="AC199" i="34"/>
  <c r="AC51" i="34"/>
  <c r="AB92" i="34"/>
  <c r="X108" i="34"/>
  <c r="I13" i="36"/>
  <c r="I77" i="36"/>
  <c r="X18" i="34"/>
  <c r="I68" i="36"/>
  <c r="X99" i="34"/>
  <c r="AC89" i="34"/>
  <c r="AC146" i="34"/>
  <c r="X90" i="34"/>
  <c r="I90" i="36"/>
  <c r="I9" i="36"/>
  <c r="I98" i="36"/>
  <c r="W51" i="34"/>
  <c r="X60" i="34"/>
  <c r="AB118" i="34"/>
  <c r="X20" i="34"/>
  <c r="X122" i="34"/>
  <c r="I62" i="36"/>
  <c r="I38" i="36"/>
  <c r="J29" i="36"/>
  <c r="X100" i="34"/>
  <c r="I20" i="36"/>
  <c r="I30" i="36"/>
  <c r="AB16" i="34"/>
  <c r="X171" i="34"/>
  <c r="X10" i="34"/>
  <c r="X93" i="34"/>
  <c r="AC64" i="34"/>
  <c r="I107" i="36"/>
  <c r="AB24" i="34"/>
  <c r="I83" i="36"/>
  <c r="X29" i="34"/>
  <c r="X34" i="34"/>
  <c r="X145" i="34"/>
  <c r="W75" i="34"/>
  <c r="AC173" i="34"/>
  <c r="X11" i="34"/>
  <c r="X49" i="34"/>
  <c r="X164" i="34"/>
  <c r="X31" i="34"/>
  <c r="X39" i="34"/>
  <c r="AC162" i="34"/>
  <c r="AC77" i="34"/>
  <c r="X26" i="34"/>
  <c r="X62" i="34"/>
  <c r="X73" i="34"/>
  <c r="X85" i="34"/>
  <c r="X103" i="34"/>
  <c r="X37" i="34"/>
  <c r="AB113" i="34"/>
  <c r="W5" i="34"/>
  <c r="X89" i="34"/>
  <c r="X75" i="34"/>
  <c r="X204" i="34"/>
  <c r="O86" i="36"/>
  <c r="AB75" i="34"/>
  <c r="X24" i="34"/>
  <c r="X112" i="34"/>
  <c r="X161" i="34"/>
  <c r="X172" i="34"/>
  <c r="W92" i="34"/>
  <c r="AC75" i="34"/>
  <c r="X151" i="34"/>
  <c r="X167" i="34"/>
  <c r="X195" i="34"/>
  <c r="I48" i="36"/>
  <c r="W22" i="34"/>
  <c r="AC172" i="34"/>
  <c r="AC113" i="34"/>
  <c r="I39" i="36"/>
  <c r="AC83" i="34"/>
  <c r="X126" i="34"/>
  <c r="X130" i="34"/>
  <c r="W100" i="34"/>
  <c r="X185" i="34"/>
  <c r="X59" i="34"/>
  <c r="X109" i="34"/>
  <c r="X193" i="34"/>
  <c r="X138" i="34"/>
  <c r="AC47" i="34"/>
  <c r="X91" i="34"/>
  <c r="X121" i="34"/>
  <c r="X183" i="34"/>
  <c r="X7" i="34"/>
  <c r="X150" i="34"/>
  <c r="W24" i="34"/>
  <c r="X63" i="34"/>
  <c r="W83" i="34"/>
  <c r="X12" i="34"/>
  <c r="X74" i="34"/>
  <c r="X148" i="34"/>
  <c r="X158" i="34"/>
  <c r="X40" i="34"/>
  <c r="X52" i="34"/>
  <c r="X95" i="34"/>
  <c r="AC55" i="34"/>
  <c r="X3" i="34"/>
  <c r="AC5" i="34"/>
  <c r="Y75" i="34"/>
  <c r="AC195" i="34"/>
  <c r="AC126" i="34"/>
  <c r="AC53" i="34"/>
  <c r="AC68" i="34"/>
  <c r="AC169" i="34"/>
  <c r="AC121" i="34"/>
  <c r="AC12" i="34"/>
  <c r="AC98" i="34"/>
  <c r="AC125" i="34"/>
  <c r="AC103" i="34"/>
  <c r="AC76" i="34"/>
  <c r="AC180" i="34"/>
  <c r="AC61" i="34"/>
  <c r="AC21" i="34"/>
  <c r="X162" i="34"/>
  <c r="AC151" i="34"/>
  <c r="AC145" i="34"/>
  <c r="AC86" i="34"/>
  <c r="AC27" i="34"/>
  <c r="AC37" i="34"/>
  <c r="W18" i="34"/>
  <c r="Y7" i="34"/>
  <c r="Y199" i="34"/>
  <c r="AC171" i="34"/>
  <c r="AC138" i="34"/>
  <c r="AC137" i="34"/>
  <c r="AC134" i="34"/>
  <c r="AC198" i="34"/>
  <c r="AC161" i="34"/>
  <c r="X65" i="34"/>
  <c r="AB195" i="34"/>
  <c r="AB183" i="34"/>
  <c r="AB169" i="34"/>
  <c r="AB165" i="34"/>
  <c r="AB150" i="34"/>
  <c r="AB145" i="34"/>
  <c r="AB137" i="34"/>
  <c r="AB125" i="34"/>
  <c r="AB115" i="34"/>
  <c r="AB93" i="34"/>
  <c r="AB85" i="34"/>
  <c r="AB74" i="34"/>
  <c r="AB65" i="34"/>
  <c r="AB59" i="34"/>
  <c r="AB52" i="34"/>
  <c r="AB40" i="34"/>
  <c r="AB26" i="34"/>
  <c r="AB20" i="34"/>
  <c r="AB14" i="34"/>
  <c r="AB10" i="34"/>
  <c r="AB3" i="34"/>
  <c r="AB170" i="34"/>
  <c r="Y51" i="34"/>
  <c r="AC128" i="34"/>
  <c r="AC152" i="34"/>
  <c r="AC164" i="34"/>
  <c r="AC196" i="34"/>
  <c r="AC122" i="34"/>
  <c r="X53" i="34"/>
  <c r="AB204" i="34"/>
  <c r="AB198" i="34"/>
  <c r="AB193" i="34"/>
  <c r="AB188" i="34"/>
  <c r="AB182" i="34"/>
  <c r="AB177" i="34"/>
  <c r="AB164" i="34"/>
  <c r="AB159" i="34"/>
  <c r="AB149" i="34"/>
  <c r="AB132" i="34"/>
  <c r="AB128" i="34"/>
  <c r="AB123" i="34"/>
  <c r="AB119" i="34"/>
  <c r="AB109" i="34"/>
  <c r="AB105" i="34"/>
  <c r="AB91" i="34"/>
  <c r="AB84" i="34"/>
  <c r="AB73" i="34"/>
  <c r="AB69" i="34"/>
  <c r="AB63" i="34"/>
  <c r="AB57" i="34"/>
  <c r="AB49" i="34"/>
  <c r="AB43" i="34"/>
  <c r="AB39" i="34"/>
  <c r="AB35" i="34"/>
  <c r="AB31" i="34"/>
  <c r="AB25" i="34"/>
  <c r="AB13" i="34"/>
  <c r="AB7" i="34"/>
  <c r="I72" i="36"/>
  <c r="W64" i="34"/>
  <c r="W88" i="34"/>
  <c r="W30" i="34"/>
  <c r="AC192" i="34"/>
  <c r="X51" i="34"/>
  <c r="AC197" i="34"/>
  <c r="AC135" i="34"/>
  <c r="AC167" i="34"/>
  <c r="AC163" i="34"/>
  <c r="AC182" i="34"/>
  <c r="AC15" i="34"/>
  <c r="AC11" i="34"/>
  <c r="AC4" i="34"/>
  <c r="AC93" i="34"/>
  <c r="AC85" i="34"/>
  <c r="AC74" i="34"/>
  <c r="AC65" i="34"/>
  <c r="AC59" i="34"/>
  <c r="AC52" i="34"/>
  <c r="AC40" i="34"/>
  <c r="AC26" i="34"/>
  <c r="AC20" i="34"/>
  <c r="AC124" i="34"/>
  <c r="AC177" i="34"/>
  <c r="AC188" i="34"/>
  <c r="AC150" i="34"/>
  <c r="AC147" i="34"/>
  <c r="AB197" i="34"/>
  <c r="AB176" i="34"/>
  <c r="AB167" i="34"/>
  <c r="AB163" i="34"/>
  <c r="AB158" i="34"/>
  <c r="AB152" i="34"/>
  <c r="AB148" i="34"/>
  <c r="AB135" i="34"/>
  <c r="AB122" i="34"/>
  <c r="AB112" i="34"/>
  <c r="AB108" i="34"/>
  <c r="AB99" i="34"/>
  <c r="AB95" i="34"/>
  <c r="AB90" i="34"/>
  <c r="AB78" i="34"/>
  <c r="AB67" i="34"/>
  <c r="AB62" i="34"/>
  <c r="AB54" i="34"/>
  <c r="AB42" i="34"/>
  <c r="AB34" i="34"/>
  <c r="AB29" i="34"/>
  <c r="AB18" i="34"/>
  <c r="AB12" i="34"/>
  <c r="I56" i="36"/>
  <c r="I26" i="36"/>
  <c r="AB155" i="34"/>
  <c r="H208" i="34"/>
  <c r="AB51" i="34"/>
  <c r="AB162" i="34"/>
  <c r="AC148" i="34"/>
  <c r="AC149" i="34"/>
  <c r="AC123" i="34"/>
  <c r="AC165" i="34"/>
  <c r="AC119" i="34"/>
  <c r="AC115" i="34"/>
  <c r="AC3" i="34"/>
  <c r="AC14" i="34"/>
  <c r="AC10" i="34"/>
  <c r="AC109" i="34"/>
  <c r="AC105" i="34"/>
  <c r="AC91" i="34"/>
  <c r="AC84" i="34"/>
  <c r="AC73" i="34"/>
  <c r="AC69" i="34"/>
  <c r="AC63" i="34"/>
  <c r="AC57" i="34"/>
  <c r="AC49" i="34"/>
  <c r="AC43" i="34"/>
  <c r="AC39" i="34"/>
  <c r="AC35" i="34"/>
  <c r="AC31" i="34"/>
  <c r="AC25" i="34"/>
  <c r="X177" i="34"/>
  <c r="X188" i="34"/>
  <c r="X198" i="34"/>
  <c r="Y162" i="34"/>
  <c r="AC60" i="34"/>
  <c r="AC158" i="34"/>
  <c r="AC132" i="34"/>
  <c r="AC204" i="34"/>
  <c r="AC185" i="34"/>
  <c r="AC130" i="34"/>
  <c r="X13" i="34"/>
  <c r="X25" i="34"/>
  <c r="X84" i="34"/>
  <c r="X105" i="34"/>
  <c r="AB196" i="34"/>
  <c r="AB185" i="34"/>
  <c r="AB180" i="34"/>
  <c r="AB161" i="34"/>
  <c r="AB151" i="34"/>
  <c r="AB147" i="34"/>
  <c r="AB138" i="34"/>
  <c r="AB134" i="34"/>
  <c r="AB130" i="34"/>
  <c r="AB126" i="34"/>
  <c r="AB121" i="34"/>
  <c r="AB103" i="34"/>
  <c r="AB98" i="34"/>
  <c r="AB86" i="34"/>
  <c r="AB76" i="34"/>
  <c r="AB61" i="34"/>
  <c r="AB53" i="34"/>
  <c r="AB37" i="34"/>
  <c r="AB27" i="34"/>
  <c r="AB21" i="34"/>
  <c r="AB15" i="34"/>
  <c r="AB11" i="34"/>
  <c r="AB4" i="34"/>
  <c r="Y31" i="34"/>
  <c r="X47" i="34"/>
  <c r="X146" i="34"/>
  <c r="AC176" i="34"/>
  <c r="AC112" i="34"/>
  <c r="AC159" i="34"/>
  <c r="AC183" i="34"/>
  <c r="AC193" i="34"/>
  <c r="AC13" i="34"/>
  <c r="AC7" i="34"/>
  <c r="AC108" i="34"/>
  <c r="AC99" i="34"/>
  <c r="AC95" i="34"/>
  <c r="AC90" i="34"/>
  <c r="AC78" i="34"/>
  <c r="AC67" i="34"/>
  <c r="AC62" i="34"/>
  <c r="AC54" i="34"/>
  <c r="AC42" i="34"/>
  <c r="AC34" i="34"/>
  <c r="AC29" i="34"/>
  <c r="AC18" i="34"/>
  <c r="X125" i="34"/>
  <c r="X165" i="34"/>
  <c r="W201" i="34"/>
  <c r="W162" i="34"/>
  <c r="AB186" i="34"/>
  <c r="Y186" i="34"/>
  <c r="W186" i="34"/>
  <c r="Y24" i="34"/>
  <c r="AB55" i="34"/>
  <c r="Y55" i="34"/>
  <c r="J207" i="34"/>
  <c r="C208" i="34"/>
  <c r="AB201" i="34"/>
  <c r="Y201" i="34"/>
  <c r="AB5" i="34"/>
  <c r="Y5" i="34"/>
  <c r="AB199" i="34"/>
  <c r="W199" i="34"/>
  <c r="Y100" i="34"/>
  <c r="AB192" i="34"/>
  <c r="Y192" i="34"/>
  <c r="B208" i="34"/>
  <c r="W192" i="34"/>
  <c r="AB68" i="34"/>
  <c r="Y68" i="34"/>
  <c r="X68" i="34"/>
  <c r="Y83" i="34"/>
  <c r="N29" i="36"/>
  <c r="G208" i="34"/>
  <c r="K29" i="36"/>
  <c r="D208" i="34"/>
  <c r="Y95" i="34"/>
  <c r="Y35" i="34"/>
  <c r="Y14" i="34"/>
  <c r="Y54" i="34"/>
  <c r="Y175" i="34"/>
  <c r="Y37" i="34"/>
  <c r="Y63" i="34"/>
  <c r="Y163" i="34"/>
  <c r="Y29" i="34"/>
  <c r="Y13" i="34"/>
  <c r="Y122" i="34"/>
  <c r="Y21" i="34"/>
  <c r="Y87" i="34"/>
  <c r="Y27" i="34"/>
  <c r="Y43" i="34"/>
  <c r="Y180" i="34"/>
  <c r="Y103" i="34"/>
  <c r="Y11" i="34"/>
  <c r="Y128" i="34"/>
  <c r="AC175" i="34"/>
  <c r="Y145" i="34"/>
  <c r="Y61" i="34"/>
  <c r="Y52" i="34"/>
  <c r="Y161" i="34"/>
  <c r="Y125" i="34"/>
  <c r="Y119" i="34"/>
  <c r="X175" i="34"/>
  <c r="W175" i="34"/>
  <c r="Y183" i="34"/>
  <c r="Y130" i="34"/>
  <c r="Y197" i="34"/>
  <c r="Y179" i="34"/>
  <c r="Y126" i="34"/>
  <c r="Y158" i="34"/>
  <c r="Y147" i="34"/>
  <c r="Y105" i="34"/>
  <c r="Y49" i="34"/>
  <c r="Y159" i="34"/>
  <c r="Y57" i="34"/>
  <c r="I207" i="34"/>
  <c r="Y53" i="34"/>
  <c r="Y165" i="34"/>
  <c r="Y91" i="34"/>
  <c r="Y4" i="34"/>
  <c r="Y20" i="34"/>
  <c r="Y177" i="34"/>
  <c r="Y141" i="34"/>
  <c r="Y115" i="34"/>
  <c r="Y15" i="34"/>
  <c r="Y112" i="34"/>
  <c r="Y12" i="34"/>
  <c r="Y138" i="34"/>
  <c r="Y62" i="34"/>
  <c r="Y108" i="34"/>
  <c r="Y196" i="34"/>
  <c r="Y65" i="34"/>
  <c r="Y149" i="34"/>
  <c r="Y99" i="34"/>
  <c r="Y195" i="34"/>
  <c r="Y98" i="34"/>
  <c r="Y39" i="34"/>
  <c r="Y176" i="34"/>
  <c r="W45" i="34"/>
  <c r="Y185" i="34"/>
  <c r="Y74" i="34"/>
  <c r="Y73" i="34"/>
  <c r="Y85" i="34"/>
  <c r="Y152" i="34"/>
  <c r="Y137" i="34"/>
  <c r="Y121" i="34"/>
  <c r="Y78" i="34"/>
  <c r="Y42" i="34"/>
  <c r="Y26" i="34"/>
  <c r="AC139" i="34"/>
  <c r="AC155" i="34"/>
  <c r="Y188" i="34"/>
  <c r="Y169" i="34"/>
  <c r="Y151" i="34"/>
  <c r="Y135" i="34"/>
  <c r="Y76" i="34"/>
  <c r="Y59" i="34"/>
  <c r="Y25" i="34"/>
  <c r="Y167" i="34"/>
  <c r="Y150" i="34"/>
  <c r="Y134" i="34"/>
  <c r="Y10" i="34"/>
  <c r="Y86" i="34"/>
  <c r="Y93" i="34"/>
  <c r="Y198" i="34"/>
  <c r="Y204" i="34"/>
  <c r="Y182" i="34"/>
  <c r="Y109" i="34"/>
  <c r="Y69" i="34"/>
  <c r="Y34" i="34"/>
  <c r="Y18" i="34"/>
  <c r="Y17" i="34"/>
  <c r="Y89" i="34"/>
  <c r="Y90" i="34"/>
  <c r="Y28" i="34"/>
  <c r="Y92" i="34"/>
  <c r="AB64" i="34"/>
  <c r="Y64" i="34"/>
  <c r="X64" i="34"/>
  <c r="X87" i="34"/>
  <c r="X143" i="34"/>
  <c r="J140" i="36"/>
  <c r="X141" i="34"/>
  <c r="O155" i="36"/>
  <c r="AC156" i="34"/>
  <c r="AB156" i="34"/>
  <c r="X156" i="34"/>
  <c r="Y155" i="34"/>
  <c r="X155" i="34"/>
  <c r="AC45" i="34"/>
  <c r="AB45" i="34"/>
  <c r="Y45" i="34"/>
  <c r="X45" i="34"/>
  <c r="W155" i="34"/>
  <c r="W17" i="34"/>
  <c r="X56" i="34"/>
  <c r="J55" i="36"/>
  <c r="X77" i="34"/>
  <c r="J76" i="36"/>
  <c r="Y173" i="34"/>
  <c r="K172" i="36"/>
  <c r="Y3" i="34"/>
  <c r="K2" i="36"/>
  <c r="Y60" i="34"/>
  <c r="K59" i="36"/>
  <c r="AB8" i="34"/>
  <c r="N7" i="36"/>
  <c r="AB124" i="34"/>
  <c r="N123" i="36"/>
  <c r="Y9" i="34"/>
  <c r="K8" i="36"/>
  <c r="Y84" i="34"/>
  <c r="K83" i="36"/>
  <c r="Y67" i="34"/>
  <c r="K66" i="36"/>
  <c r="Y58" i="34"/>
  <c r="K57" i="36"/>
  <c r="Y40" i="34"/>
  <c r="K39" i="36"/>
  <c r="Y8" i="34"/>
  <c r="K7" i="36"/>
  <c r="AC8" i="34"/>
  <c r="O7" i="36"/>
  <c r="AB171" i="34"/>
  <c r="N170" i="36"/>
  <c r="AC9" i="34"/>
  <c r="O8" i="36"/>
  <c r="AB173" i="34"/>
  <c r="N172" i="36"/>
  <c r="Y193" i="34"/>
  <c r="K192" i="36"/>
  <c r="Y164" i="34"/>
  <c r="K163" i="36"/>
  <c r="Y156" i="34"/>
  <c r="K155" i="36"/>
  <c r="Y148" i="34"/>
  <c r="K147" i="36"/>
  <c r="Y132" i="34"/>
  <c r="K131" i="36"/>
  <c r="Y123" i="34"/>
  <c r="K122" i="36"/>
  <c r="X170" i="34"/>
  <c r="AA179" i="34"/>
  <c r="M178" i="36"/>
  <c r="AB9" i="34"/>
  <c r="N8" i="36"/>
  <c r="X8" i="34"/>
  <c r="J7" i="36"/>
  <c r="AC56" i="34"/>
  <c r="O55" i="36"/>
  <c r="X173" i="34"/>
  <c r="Y171" i="34"/>
  <c r="K170" i="36"/>
  <c r="AC170" i="34"/>
  <c r="W118" i="34"/>
  <c r="X9" i="34"/>
  <c r="J8" i="36"/>
  <c r="Y124" i="34"/>
  <c r="Y118" i="34"/>
  <c r="Y146" i="34"/>
  <c r="E207" i="34"/>
  <c r="J57" i="36"/>
  <c r="AC58" i="34"/>
  <c r="O57" i="36"/>
  <c r="Y56" i="34"/>
  <c r="K55" i="36"/>
  <c r="Y77" i="34"/>
  <c r="K76" i="36"/>
  <c r="Y172" i="34"/>
  <c r="K171" i="36"/>
  <c r="AB22" i="34"/>
  <c r="Y143" i="34"/>
  <c r="W143" i="34"/>
  <c r="Y113" i="34"/>
  <c r="W113" i="34"/>
  <c r="W146" i="34"/>
  <c r="AB47" i="34"/>
  <c r="Y47" i="34"/>
  <c r="AC88" i="34"/>
  <c r="AB88" i="34"/>
  <c r="Y88" i="34"/>
  <c r="X88" i="34"/>
  <c r="AB139" i="34"/>
  <c r="Y139" i="34"/>
  <c r="X139" i="34"/>
  <c r="W139" i="34"/>
  <c r="AC22" i="34"/>
  <c r="Y22" i="34"/>
  <c r="X22" i="34"/>
  <c r="O15" i="36"/>
  <c r="AC16" i="34"/>
  <c r="Y16" i="34"/>
  <c r="X16" i="34"/>
  <c r="Y170" i="34"/>
  <c r="W170" i="34"/>
  <c r="W182" i="34"/>
  <c r="I181" i="36"/>
  <c r="W128" i="34"/>
  <c r="I127" i="36"/>
  <c r="W171" i="34"/>
  <c r="I170" i="36"/>
  <c r="W183" i="34"/>
  <c r="I182" i="36"/>
  <c r="W138" i="34"/>
  <c r="I137" i="36"/>
  <c r="W121" i="34"/>
  <c r="I120" i="36"/>
  <c r="W112" i="34"/>
  <c r="I111" i="36"/>
  <c r="W152" i="34"/>
  <c r="I151" i="36"/>
  <c r="W169" i="34"/>
  <c r="I168" i="36"/>
  <c r="W198" i="34"/>
  <c r="I197" i="36"/>
  <c r="W188" i="34"/>
  <c r="I187" i="36"/>
  <c r="W180" i="34"/>
  <c r="I179" i="36"/>
  <c r="W159" i="34"/>
  <c r="I158" i="36"/>
  <c r="W151" i="34"/>
  <c r="I150" i="36"/>
  <c r="W135" i="34"/>
  <c r="I134" i="36"/>
  <c r="W126" i="34"/>
  <c r="I125" i="36"/>
  <c r="W145" i="34"/>
  <c r="I144" i="36"/>
  <c r="W197" i="34"/>
  <c r="I196" i="36"/>
  <c r="W179" i="34"/>
  <c r="I178" i="36"/>
  <c r="W167" i="34"/>
  <c r="I166" i="36"/>
  <c r="W158" i="34"/>
  <c r="I157" i="36"/>
  <c r="W150" i="34"/>
  <c r="I149" i="36"/>
  <c r="W134" i="34"/>
  <c r="I133" i="36"/>
  <c r="W125" i="34"/>
  <c r="I124" i="36"/>
  <c r="W119" i="34"/>
  <c r="I118" i="36"/>
  <c r="W204" i="34"/>
  <c r="I203" i="36"/>
  <c r="W196" i="34"/>
  <c r="I195" i="36"/>
  <c r="W177" i="34"/>
  <c r="I176" i="36"/>
  <c r="W165" i="34"/>
  <c r="I164" i="36"/>
  <c r="W149" i="34"/>
  <c r="I148" i="36"/>
  <c r="W141" i="34"/>
  <c r="I140" i="36"/>
  <c r="W115" i="34"/>
  <c r="I114" i="36"/>
  <c r="W173" i="34"/>
  <c r="I172" i="36"/>
  <c r="W161" i="34"/>
  <c r="I160" i="36"/>
  <c r="W9" i="34"/>
  <c r="I8" i="36"/>
  <c r="W8" i="34"/>
  <c r="I7" i="36"/>
  <c r="W77" i="34"/>
  <c r="I76" i="36"/>
  <c r="W195" i="34"/>
  <c r="I194" i="36"/>
  <c r="W185" i="34"/>
  <c r="I184" i="36"/>
  <c r="W176" i="34"/>
  <c r="I175" i="36"/>
  <c r="W164" i="34"/>
  <c r="I163" i="36"/>
  <c r="W156" i="34"/>
  <c r="I155" i="36"/>
  <c r="W148" i="34"/>
  <c r="I147" i="36"/>
  <c r="W132" i="34"/>
  <c r="I131" i="36"/>
  <c r="W123" i="34"/>
  <c r="I122" i="36"/>
  <c r="W56" i="34"/>
  <c r="I55" i="36"/>
  <c r="W137" i="34"/>
  <c r="I136" i="36"/>
  <c r="W172" i="34"/>
  <c r="I171" i="36"/>
  <c r="W193" i="34"/>
  <c r="I192" i="36"/>
  <c r="W163" i="34"/>
  <c r="I162" i="36"/>
  <c r="W147" i="34"/>
  <c r="I146" i="36"/>
  <c r="W130" i="34"/>
  <c r="I129" i="36"/>
  <c r="W122" i="34"/>
  <c r="I121" i="36"/>
  <c r="W124" i="34"/>
  <c r="X58" i="34"/>
  <c r="X179" i="34"/>
  <c r="D207" i="34"/>
  <c r="H207" i="34"/>
  <c r="G207" i="34"/>
  <c r="AB179" i="34"/>
  <c r="AC179" i="3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4" i="14"/>
  <c r="A195" i="14"/>
  <c r="A196" i="14"/>
  <c r="A197" i="14"/>
  <c r="A198" i="14"/>
  <c r="A199" i="14"/>
  <c r="A200" i="14"/>
  <c r="A201" i="14"/>
  <c r="A202" i="14"/>
  <c r="A203" i="14"/>
  <c r="A204" i="14"/>
  <c r="A2" i="14"/>
  <c r="B225" i="3"/>
  <c r="Q215" i="12"/>
  <c r="P215" i="12"/>
  <c r="O215" i="12"/>
  <c r="N215" i="12"/>
  <c r="M215" i="12"/>
  <c r="L215" i="12"/>
  <c r="K215" i="12"/>
  <c r="J215" i="12"/>
  <c r="I215" i="12"/>
  <c r="H215" i="12"/>
  <c r="G215" i="12"/>
  <c r="F215" i="12"/>
  <c r="E215" i="12"/>
  <c r="D215" i="12"/>
  <c r="C215" i="12"/>
  <c r="B215" i="12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B196" i="11"/>
  <c r="C196" i="11"/>
  <c r="D196" i="11"/>
  <c r="E196" i="11"/>
  <c r="F196" i="11"/>
  <c r="G196" i="11"/>
  <c r="H196" i="11"/>
  <c r="I196" i="11"/>
  <c r="J196" i="11"/>
  <c r="K196" i="11"/>
  <c r="L196" i="11"/>
  <c r="W196" i="11" s="1"/>
  <c r="M196" i="11"/>
  <c r="X196" i="11" s="1"/>
  <c r="N196" i="11"/>
  <c r="Y196" i="11" s="1"/>
  <c r="O196" i="11"/>
  <c r="Z196" i="11" s="1"/>
  <c r="P196" i="11"/>
  <c r="AA196" i="11" s="1"/>
  <c r="AJ196" i="11" s="1"/>
  <c r="Q196" i="11"/>
  <c r="B198" i="11"/>
  <c r="C198" i="11"/>
  <c r="D198" i="11"/>
  <c r="E198" i="11"/>
  <c r="F198" i="11"/>
  <c r="G198" i="11"/>
  <c r="H198" i="11"/>
  <c r="I198" i="11"/>
  <c r="J198" i="11"/>
  <c r="K198" i="11"/>
  <c r="L198" i="11"/>
  <c r="W198" i="11" s="1"/>
  <c r="M198" i="11"/>
  <c r="X198" i="11" s="1"/>
  <c r="N198" i="11"/>
  <c r="Y198" i="11" s="1"/>
  <c r="O198" i="11"/>
  <c r="Z198" i="11" s="1"/>
  <c r="P198" i="11"/>
  <c r="AA198" i="11" s="1"/>
  <c r="AJ198" i="11" s="1"/>
  <c r="Q198" i="11"/>
  <c r="B199" i="11"/>
  <c r="C199" i="11"/>
  <c r="D199" i="11"/>
  <c r="E199" i="11"/>
  <c r="F199" i="11"/>
  <c r="G199" i="11"/>
  <c r="H199" i="11"/>
  <c r="I199" i="11"/>
  <c r="J199" i="11"/>
  <c r="K199" i="11"/>
  <c r="L199" i="11"/>
  <c r="W199" i="11" s="1"/>
  <c r="M199" i="11"/>
  <c r="X199" i="11" s="1"/>
  <c r="N199" i="11"/>
  <c r="Y199" i="11" s="1"/>
  <c r="O199" i="11"/>
  <c r="Z199" i="11" s="1"/>
  <c r="P199" i="11"/>
  <c r="AA199" i="11" s="1"/>
  <c r="AJ199" i="11" s="1"/>
  <c r="Q199" i="11"/>
  <c r="B200" i="11"/>
  <c r="C200" i="11"/>
  <c r="D200" i="11"/>
  <c r="E200" i="11"/>
  <c r="F200" i="11"/>
  <c r="G200" i="11"/>
  <c r="H200" i="11"/>
  <c r="I200" i="11"/>
  <c r="J200" i="11"/>
  <c r="K200" i="11"/>
  <c r="L200" i="11"/>
  <c r="W200" i="11" s="1"/>
  <c r="M200" i="11"/>
  <c r="X200" i="11" s="1"/>
  <c r="N200" i="11"/>
  <c r="Y200" i="11" s="1"/>
  <c r="O200" i="11"/>
  <c r="Z200" i="11" s="1"/>
  <c r="P200" i="11"/>
  <c r="AA200" i="11" s="1"/>
  <c r="AJ200" i="11" s="1"/>
  <c r="Q200" i="11"/>
  <c r="B201" i="11"/>
  <c r="C201" i="11"/>
  <c r="D201" i="11"/>
  <c r="E201" i="11"/>
  <c r="F201" i="11"/>
  <c r="G201" i="11"/>
  <c r="H201" i="11"/>
  <c r="I201" i="11"/>
  <c r="J201" i="11"/>
  <c r="K201" i="11"/>
  <c r="L201" i="11"/>
  <c r="W201" i="11" s="1"/>
  <c r="M201" i="11"/>
  <c r="X201" i="11" s="1"/>
  <c r="N201" i="11"/>
  <c r="Y201" i="11" s="1"/>
  <c r="O201" i="11"/>
  <c r="Z201" i="11" s="1"/>
  <c r="P201" i="11"/>
  <c r="AA201" i="11" s="1"/>
  <c r="AJ201" i="11" s="1"/>
  <c r="Q201" i="11"/>
  <c r="B202" i="11"/>
  <c r="C202" i="11"/>
  <c r="D202" i="11"/>
  <c r="E202" i="11"/>
  <c r="F202" i="11"/>
  <c r="G202" i="11"/>
  <c r="H202" i="11"/>
  <c r="I202" i="11"/>
  <c r="J202" i="11"/>
  <c r="K202" i="11"/>
  <c r="L202" i="11"/>
  <c r="W202" i="11" s="1"/>
  <c r="M202" i="11"/>
  <c r="X202" i="11" s="1"/>
  <c r="N202" i="11"/>
  <c r="Y202" i="11" s="1"/>
  <c r="O202" i="11"/>
  <c r="Z202" i="11" s="1"/>
  <c r="P202" i="11"/>
  <c r="AA202" i="11" s="1"/>
  <c r="AJ202" i="11" s="1"/>
  <c r="B203" i="11"/>
  <c r="C203" i="11"/>
  <c r="D203" i="11"/>
  <c r="E203" i="11"/>
  <c r="F203" i="11"/>
  <c r="G203" i="11"/>
  <c r="H203" i="11"/>
  <c r="I203" i="11"/>
  <c r="J203" i="11"/>
  <c r="K203" i="11"/>
  <c r="L203" i="11"/>
  <c r="W203" i="11" s="1"/>
  <c r="M203" i="11"/>
  <c r="X203" i="11" s="1"/>
  <c r="B205" i="11"/>
  <c r="C205" i="11"/>
  <c r="D205" i="11"/>
  <c r="E205" i="11"/>
  <c r="F205" i="11"/>
  <c r="G205" i="11"/>
  <c r="H205" i="11"/>
  <c r="I205" i="11"/>
  <c r="J205" i="11"/>
  <c r="K205" i="11"/>
  <c r="L205" i="11"/>
  <c r="W205" i="11" s="1"/>
  <c r="M205" i="11"/>
  <c r="X205" i="11" s="1"/>
  <c r="N205" i="11"/>
  <c r="Y205" i="11" s="1"/>
  <c r="O205" i="11"/>
  <c r="Z205" i="11" s="1"/>
  <c r="P205" i="11"/>
  <c r="AA205" i="11" s="1"/>
  <c r="B206" i="11"/>
  <c r="C206" i="11"/>
  <c r="D206" i="11"/>
  <c r="E206" i="11"/>
  <c r="F206" i="11"/>
  <c r="G206" i="11"/>
  <c r="H206" i="11"/>
  <c r="I206" i="11"/>
  <c r="J206" i="11"/>
  <c r="K206" i="11"/>
  <c r="L206" i="11"/>
  <c r="W206" i="11" s="1"/>
  <c r="M206" i="11"/>
  <c r="X206" i="11" s="1"/>
  <c r="B207" i="11"/>
  <c r="C207" i="11"/>
  <c r="D207" i="11"/>
  <c r="E207" i="11"/>
  <c r="F207" i="11"/>
  <c r="G207" i="11"/>
  <c r="H207" i="11"/>
  <c r="I207" i="11"/>
  <c r="J207" i="11"/>
  <c r="K207" i="11"/>
  <c r="L207" i="11"/>
  <c r="W207" i="11" s="1"/>
  <c r="M207" i="11"/>
  <c r="X207" i="11" s="1"/>
  <c r="N207" i="11"/>
  <c r="Y207" i="11" s="1"/>
  <c r="O207" i="11"/>
  <c r="Z207" i="11" s="1"/>
  <c r="P207" i="11"/>
  <c r="AA207" i="11" s="1"/>
  <c r="AJ207" i="11" s="1"/>
  <c r="Q207" i="11"/>
  <c r="F208" i="11"/>
  <c r="G208" i="11"/>
  <c r="H208" i="11"/>
  <c r="I208" i="11"/>
  <c r="J208" i="11"/>
  <c r="K208" i="11"/>
  <c r="L208" i="11"/>
  <c r="W208" i="11" s="1"/>
  <c r="M208" i="11"/>
  <c r="X208" i="11" s="1"/>
  <c r="N208" i="11"/>
  <c r="Y208" i="11" s="1"/>
  <c r="B7" i="11"/>
  <c r="C7" i="11"/>
  <c r="D7" i="11"/>
  <c r="E7" i="11"/>
  <c r="F7" i="11"/>
  <c r="G7" i="11"/>
  <c r="H7" i="11"/>
  <c r="I7" i="11"/>
  <c r="J7" i="11"/>
  <c r="K7" i="11"/>
  <c r="L7" i="11"/>
  <c r="W7" i="11" s="1"/>
  <c r="M7" i="11"/>
  <c r="X7" i="11" s="1"/>
  <c r="N7" i="11"/>
  <c r="Y7" i="11" s="1"/>
  <c r="O7" i="11"/>
  <c r="Z7" i="11" s="1"/>
  <c r="P7" i="11"/>
  <c r="AA7" i="11" s="1"/>
  <c r="AJ7" i="11" s="1"/>
  <c r="Q7" i="11"/>
  <c r="B8" i="11"/>
  <c r="C8" i="11"/>
  <c r="D8" i="11"/>
  <c r="E8" i="11"/>
  <c r="F8" i="11"/>
  <c r="G8" i="11"/>
  <c r="H8" i="11"/>
  <c r="I8" i="11"/>
  <c r="J8" i="11"/>
  <c r="K8" i="11"/>
  <c r="L8" i="11"/>
  <c r="W8" i="11" s="1"/>
  <c r="M8" i="11"/>
  <c r="X8" i="11" s="1"/>
  <c r="N8" i="11"/>
  <c r="Y8" i="11" s="1"/>
  <c r="O8" i="11"/>
  <c r="Z8" i="11" s="1"/>
  <c r="P8" i="11"/>
  <c r="AA8" i="11" s="1"/>
  <c r="AJ8" i="11" s="1"/>
  <c r="P9" i="11"/>
  <c r="AA9" i="11" s="1"/>
  <c r="B10" i="11"/>
  <c r="C10" i="11"/>
  <c r="D10" i="11"/>
  <c r="E10" i="11"/>
  <c r="F10" i="11"/>
  <c r="G10" i="11"/>
  <c r="H10" i="11"/>
  <c r="I10" i="11"/>
  <c r="J10" i="11"/>
  <c r="K10" i="11"/>
  <c r="L10" i="11"/>
  <c r="W10" i="11" s="1"/>
  <c r="M10" i="11"/>
  <c r="X10" i="11" s="1"/>
  <c r="N10" i="11"/>
  <c r="Y10" i="11" s="1"/>
  <c r="O10" i="11"/>
  <c r="Z10" i="11" s="1"/>
  <c r="P10" i="11"/>
  <c r="AA10" i="11" s="1"/>
  <c r="AJ10" i="11" s="1"/>
  <c r="Q10" i="11"/>
  <c r="B11" i="11"/>
  <c r="C11" i="11"/>
  <c r="D11" i="11"/>
  <c r="E11" i="11"/>
  <c r="F11" i="11"/>
  <c r="G11" i="11"/>
  <c r="H11" i="11"/>
  <c r="I11" i="11"/>
  <c r="J11" i="11"/>
  <c r="K11" i="11"/>
  <c r="L11" i="11"/>
  <c r="W11" i="11" s="1"/>
  <c r="M11" i="11"/>
  <c r="X11" i="11" s="1"/>
  <c r="N11" i="11"/>
  <c r="Y11" i="11" s="1"/>
  <c r="O11" i="11"/>
  <c r="Z11" i="11" s="1"/>
  <c r="B12" i="11"/>
  <c r="C12" i="11"/>
  <c r="D12" i="11"/>
  <c r="E12" i="11"/>
  <c r="F12" i="11"/>
  <c r="G12" i="11"/>
  <c r="H12" i="11"/>
  <c r="I12" i="11"/>
  <c r="J12" i="11"/>
  <c r="K12" i="11"/>
  <c r="L12" i="11"/>
  <c r="W12" i="11" s="1"/>
  <c r="M12" i="11"/>
  <c r="X12" i="11" s="1"/>
  <c r="N12" i="11"/>
  <c r="Y12" i="11" s="1"/>
  <c r="O12" i="11"/>
  <c r="Z12" i="11" s="1"/>
  <c r="B13" i="11"/>
  <c r="C13" i="11"/>
  <c r="D13" i="11"/>
  <c r="E13" i="11"/>
  <c r="F13" i="11"/>
  <c r="G13" i="11"/>
  <c r="H13" i="11"/>
  <c r="I13" i="11"/>
  <c r="J13" i="11"/>
  <c r="K13" i="11"/>
  <c r="L13" i="11"/>
  <c r="W13" i="11" s="1"/>
  <c r="M13" i="11"/>
  <c r="X13" i="11" s="1"/>
  <c r="N13" i="11"/>
  <c r="Y13" i="11" s="1"/>
  <c r="O13" i="11"/>
  <c r="Z13" i="11" s="1"/>
  <c r="P13" i="11"/>
  <c r="AA13" i="11" s="1"/>
  <c r="AJ13" i="11" s="1"/>
  <c r="Q13" i="11"/>
  <c r="B14" i="11"/>
  <c r="C14" i="11"/>
  <c r="D14" i="11"/>
  <c r="E14" i="11"/>
  <c r="F14" i="11"/>
  <c r="G14" i="11"/>
  <c r="H14" i="11"/>
  <c r="I14" i="11"/>
  <c r="J14" i="11"/>
  <c r="K14" i="11"/>
  <c r="L14" i="11"/>
  <c r="W14" i="11" s="1"/>
  <c r="M14" i="11"/>
  <c r="X14" i="11" s="1"/>
  <c r="N14" i="11"/>
  <c r="Y14" i="11" s="1"/>
  <c r="O14" i="11"/>
  <c r="Z14" i="11" s="1"/>
  <c r="P14" i="11"/>
  <c r="AA14" i="11" s="1"/>
  <c r="AJ14" i="11" s="1"/>
  <c r="Q14" i="11"/>
  <c r="B15" i="11"/>
  <c r="C15" i="11"/>
  <c r="D15" i="11"/>
  <c r="E15" i="11"/>
  <c r="F15" i="11"/>
  <c r="G15" i="11"/>
  <c r="H15" i="11"/>
  <c r="I15" i="11"/>
  <c r="J15" i="11"/>
  <c r="K15" i="11"/>
  <c r="L15" i="11"/>
  <c r="W15" i="11" s="1"/>
  <c r="M15" i="11"/>
  <c r="X15" i="11" s="1"/>
  <c r="N15" i="11"/>
  <c r="Y15" i="11" s="1"/>
  <c r="O15" i="11"/>
  <c r="Z15" i="11" s="1"/>
  <c r="P15" i="11"/>
  <c r="AA15" i="11" s="1"/>
  <c r="AJ15" i="11" s="1"/>
  <c r="Q15" i="11"/>
  <c r="B16" i="11"/>
  <c r="C16" i="11"/>
  <c r="D16" i="11"/>
  <c r="E16" i="11"/>
  <c r="F16" i="11"/>
  <c r="G16" i="11"/>
  <c r="H16" i="11"/>
  <c r="I16" i="11"/>
  <c r="J16" i="11"/>
  <c r="K16" i="11"/>
  <c r="L16" i="11"/>
  <c r="W16" i="11" s="1"/>
  <c r="M16" i="11"/>
  <c r="X16" i="11" s="1"/>
  <c r="N16" i="11"/>
  <c r="Y16" i="11" s="1"/>
  <c r="O16" i="11"/>
  <c r="Z16" i="11" s="1"/>
  <c r="P16" i="11"/>
  <c r="AA16" i="11" s="1"/>
  <c r="AJ16" i="11" s="1"/>
  <c r="Q16" i="11"/>
  <c r="B17" i="11"/>
  <c r="C17" i="11"/>
  <c r="D17" i="11"/>
  <c r="E17" i="11"/>
  <c r="F17" i="11"/>
  <c r="G17" i="11"/>
  <c r="H17" i="11"/>
  <c r="I17" i="11"/>
  <c r="J17" i="11"/>
  <c r="K17" i="11"/>
  <c r="L17" i="11"/>
  <c r="W17" i="11" s="1"/>
  <c r="M17" i="11"/>
  <c r="X17" i="11" s="1"/>
  <c r="N17" i="11"/>
  <c r="Y17" i="11" s="1"/>
  <c r="O17" i="11"/>
  <c r="Z17" i="11" s="1"/>
  <c r="P17" i="11"/>
  <c r="AA17" i="11" s="1"/>
  <c r="AJ17" i="11" s="1"/>
  <c r="Q17" i="11"/>
  <c r="B18" i="11"/>
  <c r="C18" i="11"/>
  <c r="D18" i="11"/>
  <c r="E18" i="11"/>
  <c r="F18" i="11"/>
  <c r="G18" i="11"/>
  <c r="H18" i="11"/>
  <c r="I18" i="11"/>
  <c r="J18" i="11"/>
  <c r="K18" i="11"/>
  <c r="L18" i="11"/>
  <c r="W18" i="11" s="1"/>
  <c r="M18" i="11"/>
  <c r="X18" i="11" s="1"/>
  <c r="N18" i="11"/>
  <c r="Y18" i="11" s="1"/>
  <c r="O18" i="11"/>
  <c r="Z18" i="11" s="1"/>
  <c r="P18" i="11"/>
  <c r="AA18" i="11" s="1"/>
  <c r="AJ18" i="11" s="1"/>
  <c r="Q18" i="11"/>
  <c r="B19" i="11"/>
  <c r="C19" i="11"/>
  <c r="D19" i="11"/>
  <c r="E19" i="11"/>
  <c r="F19" i="11"/>
  <c r="G19" i="11"/>
  <c r="H19" i="11"/>
  <c r="I19" i="11"/>
  <c r="J19" i="11"/>
  <c r="K19" i="11"/>
  <c r="L19" i="11"/>
  <c r="W19" i="11" s="1"/>
  <c r="M19" i="11"/>
  <c r="X19" i="11" s="1"/>
  <c r="N19" i="11"/>
  <c r="Y19" i="11" s="1"/>
  <c r="O19" i="11"/>
  <c r="Z19" i="11" s="1"/>
  <c r="P19" i="11"/>
  <c r="B20" i="11"/>
  <c r="C20" i="11"/>
  <c r="D20" i="11"/>
  <c r="E20" i="11"/>
  <c r="F20" i="11"/>
  <c r="G20" i="11"/>
  <c r="H20" i="11"/>
  <c r="I20" i="11"/>
  <c r="J20" i="11"/>
  <c r="K20" i="11"/>
  <c r="L20" i="11"/>
  <c r="W20" i="11" s="1"/>
  <c r="M20" i="11"/>
  <c r="X20" i="11" s="1"/>
  <c r="N20" i="11"/>
  <c r="Y20" i="11" s="1"/>
  <c r="O20" i="11"/>
  <c r="Z20" i="11" s="1"/>
  <c r="B21" i="11"/>
  <c r="C21" i="11"/>
  <c r="D21" i="11"/>
  <c r="E21" i="11"/>
  <c r="F21" i="11"/>
  <c r="G21" i="11"/>
  <c r="H21" i="11"/>
  <c r="I21" i="11"/>
  <c r="J21" i="11"/>
  <c r="K21" i="11"/>
  <c r="L21" i="11"/>
  <c r="W21" i="11" s="1"/>
  <c r="M21" i="11"/>
  <c r="X21" i="11" s="1"/>
  <c r="N21" i="11"/>
  <c r="Y21" i="11" s="1"/>
  <c r="O21" i="11"/>
  <c r="Z21" i="11" s="1"/>
  <c r="P21" i="11"/>
  <c r="AA21" i="11" s="1"/>
  <c r="AJ21" i="11" s="1"/>
  <c r="Q21" i="11"/>
  <c r="B22" i="11"/>
  <c r="C22" i="11"/>
  <c r="D22" i="11"/>
  <c r="E22" i="11"/>
  <c r="F22" i="11"/>
  <c r="G22" i="11"/>
  <c r="H22" i="11"/>
  <c r="I22" i="11"/>
  <c r="J22" i="11"/>
  <c r="K22" i="11"/>
  <c r="L22" i="11"/>
  <c r="W22" i="11" s="1"/>
  <c r="M22" i="11"/>
  <c r="X22" i="11" s="1"/>
  <c r="B23" i="11"/>
  <c r="C23" i="11"/>
  <c r="D23" i="11"/>
  <c r="E23" i="11"/>
  <c r="F23" i="11"/>
  <c r="G23" i="11"/>
  <c r="H23" i="11"/>
  <c r="I23" i="11"/>
  <c r="J23" i="11"/>
  <c r="K23" i="11"/>
  <c r="L23" i="11"/>
  <c r="W23" i="11" s="1"/>
  <c r="M23" i="11"/>
  <c r="X23" i="11" s="1"/>
  <c r="N23" i="11"/>
  <c r="Y23" i="11" s="1"/>
  <c r="O23" i="11"/>
  <c r="Z23" i="11" s="1"/>
  <c r="P23" i="11"/>
  <c r="AA23" i="11" s="1"/>
  <c r="AJ23" i="11" s="1"/>
  <c r="Q23" i="11"/>
  <c r="B24" i="11"/>
  <c r="C24" i="11"/>
  <c r="D24" i="11"/>
  <c r="E24" i="11"/>
  <c r="F24" i="11"/>
  <c r="G24" i="11"/>
  <c r="H24" i="11"/>
  <c r="I24" i="11"/>
  <c r="J24" i="11"/>
  <c r="K24" i="11"/>
  <c r="L24" i="11"/>
  <c r="W24" i="11" s="1"/>
  <c r="M24" i="11"/>
  <c r="X24" i="11" s="1"/>
  <c r="N24" i="11"/>
  <c r="Y24" i="11" s="1"/>
  <c r="O24" i="11"/>
  <c r="Z24" i="11" s="1"/>
  <c r="P24" i="11"/>
  <c r="AA24" i="11" s="1"/>
  <c r="AJ24" i="11" s="1"/>
  <c r="Q24" i="11"/>
  <c r="B25" i="11"/>
  <c r="C25" i="11"/>
  <c r="D25" i="11"/>
  <c r="E25" i="11"/>
  <c r="F25" i="11"/>
  <c r="G25" i="11"/>
  <c r="H25" i="11"/>
  <c r="I25" i="11"/>
  <c r="J25" i="11"/>
  <c r="K25" i="11"/>
  <c r="L25" i="11"/>
  <c r="W25" i="11" s="1"/>
  <c r="M25" i="11"/>
  <c r="X25" i="11" s="1"/>
  <c r="N25" i="11"/>
  <c r="Y25" i="11" s="1"/>
  <c r="O25" i="11"/>
  <c r="Z25" i="11" s="1"/>
  <c r="P25" i="11"/>
  <c r="B26" i="11"/>
  <c r="C26" i="11"/>
  <c r="D26" i="11"/>
  <c r="E26" i="11"/>
  <c r="F26" i="11"/>
  <c r="G26" i="11"/>
  <c r="H26" i="11"/>
  <c r="I26" i="11"/>
  <c r="J26" i="11"/>
  <c r="K26" i="11"/>
  <c r="L26" i="11"/>
  <c r="W26" i="11" s="1"/>
  <c r="M26" i="11"/>
  <c r="X26" i="11" s="1"/>
  <c r="N26" i="11"/>
  <c r="Y26" i="11" s="1"/>
  <c r="O26" i="11"/>
  <c r="Z26" i="11" s="1"/>
  <c r="P26" i="11"/>
  <c r="AA26" i="11" s="1"/>
  <c r="AJ26" i="11" s="1"/>
  <c r="B27" i="11"/>
  <c r="C27" i="11"/>
  <c r="D27" i="11"/>
  <c r="E27" i="11"/>
  <c r="F27" i="11"/>
  <c r="G27" i="11"/>
  <c r="H27" i="11"/>
  <c r="I27" i="11"/>
  <c r="J27" i="11"/>
  <c r="K27" i="11"/>
  <c r="L27" i="11"/>
  <c r="W27" i="11" s="1"/>
  <c r="M27" i="11"/>
  <c r="X27" i="11" s="1"/>
  <c r="N27" i="11"/>
  <c r="Y27" i="11" s="1"/>
  <c r="O27" i="11"/>
  <c r="Z27" i="11" s="1"/>
  <c r="P27" i="11"/>
  <c r="AA27" i="11" s="1"/>
  <c r="AJ27" i="11" s="1"/>
  <c r="B28" i="11"/>
  <c r="C28" i="11"/>
  <c r="D28" i="11"/>
  <c r="E28" i="11"/>
  <c r="F28" i="11"/>
  <c r="G28" i="11"/>
  <c r="H28" i="11"/>
  <c r="I28" i="11"/>
  <c r="J28" i="11"/>
  <c r="K28" i="11"/>
  <c r="L28" i="11"/>
  <c r="W28" i="11" s="1"/>
  <c r="M28" i="11"/>
  <c r="X28" i="11" s="1"/>
  <c r="N28" i="11"/>
  <c r="Y28" i="11" s="1"/>
  <c r="O28" i="11"/>
  <c r="Z28" i="11" s="1"/>
  <c r="P28" i="11"/>
  <c r="AA28" i="11" s="1"/>
  <c r="AJ28" i="11" s="1"/>
  <c r="Q28" i="11"/>
  <c r="B29" i="11"/>
  <c r="C29" i="11"/>
  <c r="D29" i="11"/>
  <c r="E29" i="11"/>
  <c r="F29" i="11"/>
  <c r="G29" i="11"/>
  <c r="H29" i="11"/>
  <c r="I29" i="11"/>
  <c r="J29" i="11"/>
  <c r="K29" i="11"/>
  <c r="L29" i="11"/>
  <c r="W29" i="11" s="1"/>
  <c r="M29" i="11"/>
  <c r="X29" i="11" s="1"/>
  <c r="N29" i="11"/>
  <c r="Y29" i="11" s="1"/>
  <c r="O29" i="11"/>
  <c r="Z29" i="11" s="1"/>
  <c r="P29" i="11"/>
  <c r="AA29" i="11" s="1"/>
  <c r="AJ29" i="11" s="1"/>
  <c r="Q29" i="11"/>
  <c r="B30" i="11"/>
  <c r="C30" i="11"/>
  <c r="D30" i="11"/>
  <c r="E30" i="11"/>
  <c r="F30" i="11"/>
  <c r="G30" i="11"/>
  <c r="H30" i="11"/>
  <c r="I30" i="11"/>
  <c r="J30" i="11"/>
  <c r="K30" i="11"/>
  <c r="L30" i="11"/>
  <c r="W30" i="11" s="1"/>
  <c r="M30" i="11"/>
  <c r="X30" i="11" s="1"/>
  <c r="N30" i="11"/>
  <c r="Y30" i="11" s="1"/>
  <c r="O30" i="11"/>
  <c r="Z30" i="11" s="1"/>
  <c r="P30" i="11"/>
  <c r="AA30" i="11" s="1"/>
  <c r="AJ30" i="11" s="1"/>
  <c r="Q30" i="11"/>
  <c r="B31" i="11"/>
  <c r="C31" i="11"/>
  <c r="D31" i="11"/>
  <c r="E31" i="11"/>
  <c r="F31" i="11"/>
  <c r="G31" i="11"/>
  <c r="H31" i="11"/>
  <c r="I31" i="11"/>
  <c r="J31" i="11"/>
  <c r="K31" i="11"/>
  <c r="L31" i="11"/>
  <c r="W31" i="11" s="1"/>
  <c r="M31" i="11"/>
  <c r="X31" i="11" s="1"/>
  <c r="N31" i="11"/>
  <c r="Y31" i="11" s="1"/>
  <c r="O31" i="11"/>
  <c r="Z31" i="11" s="1"/>
  <c r="P31" i="11"/>
  <c r="AA31" i="11" s="1"/>
  <c r="AJ31" i="11" s="1"/>
  <c r="B32" i="11"/>
  <c r="C32" i="11"/>
  <c r="D32" i="11"/>
  <c r="E32" i="11"/>
  <c r="F32" i="11"/>
  <c r="G32" i="11"/>
  <c r="H32" i="11"/>
  <c r="I32" i="11"/>
  <c r="J32" i="11"/>
  <c r="K32" i="11"/>
  <c r="L32" i="11"/>
  <c r="W32" i="11" s="1"/>
  <c r="M32" i="11"/>
  <c r="X32" i="11" s="1"/>
  <c r="N32" i="11"/>
  <c r="Y32" i="11" s="1"/>
  <c r="O32" i="11"/>
  <c r="Z32" i="11" s="1"/>
  <c r="P32" i="11"/>
  <c r="AA32" i="11" s="1"/>
  <c r="AJ32" i="11" s="1"/>
  <c r="Q32" i="11"/>
  <c r="B33" i="11"/>
  <c r="C33" i="11"/>
  <c r="D33" i="11"/>
  <c r="E33" i="11"/>
  <c r="F33" i="11"/>
  <c r="W33" i="11"/>
  <c r="X33" i="11"/>
  <c r="Y33" i="11"/>
  <c r="Z33" i="11"/>
  <c r="AA33" i="11"/>
  <c r="AJ33" i="11" s="1"/>
  <c r="B34" i="11"/>
  <c r="C34" i="11"/>
  <c r="D34" i="11"/>
  <c r="E34" i="11"/>
  <c r="F34" i="11"/>
  <c r="G34" i="11"/>
  <c r="H34" i="11"/>
  <c r="I34" i="11"/>
  <c r="J34" i="11"/>
  <c r="K34" i="11"/>
  <c r="L34" i="11"/>
  <c r="W34" i="11" s="1"/>
  <c r="M34" i="11"/>
  <c r="X34" i="11" s="1"/>
  <c r="N34" i="11"/>
  <c r="Y34" i="11" s="1"/>
  <c r="O34" i="11"/>
  <c r="Z34" i="11" s="1"/>
  <c r="P34" i="11"/>
  <c r="AA34" i="11" s="1"/>
  <c r="AJ34" i="11" s="1"/>
  <c r="Q34" i="11"/>
  <c r="B35" i="11"/>
  <c r="C35" i="11"/>
  <c r="D35" i="11"/>
  <c r="E35" i="11"/>
  <c r="F35" i="11"/>
  <c r="G35" i="11"/>
  <c r="H35" i="11"/>
  <c r="I35" i="11"/>
  <c r="J35" i="11"/>
  <c r="K35" i="11"/>
  <c r="L35" i="11"/>
  <c r="W35" i="11" s="1"/>
  <c r="M35" i="11"/>
  <c r="X35" i="11" s="1"/>
  <c r="N35" i="11"/>
  <c r="Y35" i="11" s="1"/>
  <c r="O35" i="11"/>
  <c r="Z35" i="11" s="1"/>
  <c r="P35" i="11"/>
  <c r="AA35" i="11" s="1"/>
  <c r="AJ35" i="11" s="1"/>
  <c r="B36" i="11"/>
  <c r="C36" i="11"/>
  <c r="D36" i="11"/>
  <c r="E36" i="11"/>
  <c r="F36" i="11"/>
  <c r="G36" i="11"/>
  <c r="H36" i="11"/>
  <c r="I36" i="11"/>
  <c r="J36" i="11"/>
  <c r="K36" i="11"/>
  <c r="L36" i="11"/>
  <c r="W36" i="11" s="1"/>
  <c r="M36" i="11"/>
  <c r="X36" i="11" s="1"/>
  <c r="N36" i="11"/>
  <c r="Y36" i="11" s="1"/>
  <c r="O36" i="11"/>
  <c r="Z36" i="11" s="1"/>
  <c r="B37" i="11"/>
  <c r="C37" i="11"/>
  <c r="D37" i="11"/>
  <c r="E37" i="11"/>
  <c r="F37" i="11"/>
  <c r="G37" i="11"/>
  <c r="H37" i="11"/>
  <c r="I37" i="11"/>
  <c r="J37" i="11"/>
  <c r="K37" i="11"/>
  <c r="L37" i="11"/>
  <c r="W37" i="11" s="1"/>
  <c r="M37" i="11"/>
  <c r="X37" i="11" s="1"/>
  <c r="N37" i="11"/>
  <c r="Y37" i="11" s="1"/>
  <c r="O37" i="11"/>
  <c r="Z37" i="11" s="1"/>
  <c r="P37" i="11"/>
  <c r="AA37" i="11" s="1"/>
  <c r="AJ37" i="11" s="1"/>
  <c r="Q37" i="11"/>
  <c r="B38" i="11"/>
  <c r="C38" i="11"/>
  <c r="D38" i="11"/>
  <c r="E38" i="11"/>
  <c r="F38" i="11"/>
  <c r="G38" i="11"/>
  <c r="H38" i="11"/>
  <c r="I38" i="11"/>
  <c r="J38" i="11"/>
  <c r="K38" i="11"/>
  <c r="L38" i="11"/>
  <c r="W38" i="11" s="1"/>
  <c r="M38" i="11"/>
  <c r="X38" i="11" s="1"/>
  <c r="N38" i="11"/>
  <c r="Y38" i="11" s="1"/>
  <c r="O38" i="11"/>
  <c r="Z38" i="11" s="1"/>
  <c r="P38" i="11"/>
  <c r="AA38" i="11" s="1"/>
  <c r="AJ38" i="11" s="1"/>
  <c r="Q38" i="11"/>
  <c r="B39" i="11"/>
  <c r="C39" i="11"/>
  <c r="D39" i="11"/>
  <c r="E39" i="11"/>
  <c r="F39" i="11"/>
  <c r="G39" i="11"/>
  <c r="H39" i="11"/>
  <c r="I39" i="11"/>
  <c r="J39" i="11"/>
  <c r="K39" i="11"/>
  <c r="L39" i="11"/>
  <c r="W39" i="11" s="1"/>
  <c r="M39" i="11"/>
  <c r="X39" i="11" s="1"/>
  <c r="N39" i="11"/>
  <c r="Y39" i="11" s="1"/>
  <c r="O39" i="11"/>
  <c r="Z39" i="11" s="1"/>
  <c r="P39" i="11"/>
  <c r="AA39" i="11" s="1"/>
  <c r="AJ39" i="11" s="1"/>
  <c r="B40" i="11"/>
  <c r="C40" i="11"/>
  <c r="D40" i="11"/>
  <c r="E40" i="11"/>
  <c r="F40" i="11"/>
  <c r="G40" i="11"/>
  <c r="H40" i="11"/>
  <c r="I40" i="11"/>
  <c r="J40" i="11"/>
  <c r="K40" i="11"/>
  <c r="L40" i="11"/>
  <c r="W40" i="11" s="1"/>
  <c r="M40" i="11"/>
  <c r="X40" i="11" s="1"/>
  <c r="N40" i="11"/>
  <c r="Y40" i="11" s="1"/>
  <c r="O40" i="11"/>
  <c r="Z40" i="11" s="1"/>
  <c r="P40" i="11"/>
  <c r="AA40" i="11" s="1"/>
  <c r="AJ40" i="11" s="1"/>
  <c r="Q40" i="11"/>
  <c r="M41" i="11"/>
  <c r="X41" i="11" s="1"/>
  <c r="N41" i="11"/>
  <c r="Y41" i="11" s="1"/>
  <c r="O41" i="11"/>
  <c r="Z41" i="11" s="1"/>
  <c r="P41" i="11"/>
  <c r="AA41" i="11" s="1"/>
  <c r="AJ41" i="11" s="1"/>
  <c r="B42" i="11"/>
  <c r="C42" i="11"/>
  <c r="D42" i="11"/>
  <c r="E42" i="11"/>
  <c r="F42" i="11"/>
  <c r="G42" i="11"/>
  <c r="H42" i="11"/>
  <c r="I42" i="11"/>
  <c r="J42" i="11"/>
  <c r="K42" i="11"/>
  <c r="L42" i="11"/>
  <c r="W42" i="11" s="1"/>
  <c r="M42" i="11"/>
  <c r="X42" i="11" s="1"/>
  <c r="N42" i="11"/>
  <c r="Y42" i="11" s="1"/>
  <c r="O42" i="11"/>
  <c r="Z42" i="11" s="1"/>
  <c r="P42" i="11"/>
  <c r="AA42" i="11" s="1"/>
  <c r="AJ42" i="11" s="1"/>
  <c r="Q42" i="11"/>
  <c r="B43" i="11"/>
  <c r="C43" i="11"/>
  <c r="D43" i="11"/>
  <c r="E43" i="11"/>
  <c r="F43" i="11"/>
  <c r="G43" i="11"/>
  <c r="H43" i="11"/>
  <c r="I43" i="11"/>
  <c r="J43" i="11"/>
  <c r="K43" i="11"/>
  <c r="L43" i="11"/>
  <c r="W43" i="11" s="1"/>
  <c r="M43" i="11"/>
  <c r="X43" i="11" s="1"/>
  <c r="N43" i="11"/>
  <c r="Y43" i="11" s="1"/>
  <c r="O43" i="11"/>
  <c r="Z43" i="11" s="1"/>
  <c r="P43" i="11"/>
  <c r="AA43" i="11" s="1"/>
  <c r="AJ43" i="11" s="1"/>
  <c r="Q43" i="11"/>
  <c r="B44" i="11"/>
  <c r="C44" i="11"/>
  <c r="D44" i="11"/>
  <c r="E44" i="11"/>
  <c r="F44" i="11"/>
  <c r="G44" i="11"/>
  <c r="H44" i="11"/>
  <c r="I44" i="11"/>
  <c r="J44" i="11"/>
  <c r="K44" i="11"/>
  <c r="L44" i="11"/>
  <c r="W44" i="11" s="1"/>
  <c r="M44" i="11"/>
  <c r="X44" i="11" s="1"/>
  <c r="N44" i="11"/>
  <c r="Y44" i="11" s="1"/>
  <c r="O44" i="11"/>
  <c r="Z44" i="11" s="1"/>
  <c r="P44" i="11"/>
  <c r="AA44" i="11" s="1"/>
  <c r="AJ44" i="11" s="1"/>
  <c r="B45" i="11"/>
  <c r="C45" i="11"/>
  <c r="D45" i="11"/>
  <c r="E45" i="11"/>
  <c r="F45" i="11"/>
  <c r="G45" i="11"/>
  <c r="H45" i="11"/>
  <c r="I45" i="11"/>
  <c r="J45" i="11"/>
  <c r="K45" i="11"/>
  <c r="L45" i="11"/>
  <c r="W45" i="11" s="1"/>
  <c r="M45" i="11"/>
  <c r="X45" i="11" s="1"/>
  <c r="N45" i="11"/>
  <c r="Y45" i="11" s="1"/>
  <c r="O45" i="11"/>
  <c r="Z45" i="11" s="1"/>
  <c r="P45" i="11"/>
  <c r="AA45" i="11" s="1"/>
  <c r="AJ45" i="11" s="1"/>
  <c r="Q45" i="11"/>
  <c r="B46" i="11"/>
  <c r="C46" i="11"/>
  <c r="D46" i="11"/>
  <c r="E46" i="11"/>
  <c r="F46" i="11"/>
  <c r="G46" i="11"/>
  <c r="H46" i="11"/>
  <c r="I46" i="11"/>
  <c r="J46" i="11"/>
  <c r="K46" i="11"/>
  <c r="L46" i="11"/>
  <c r="W46" i="11" s="1"/>
  <c r="M46" i="11"/>
  <c r="X46" i="11" s="1"/>
  <c r="N46" i="11"/>
  <c r="Y46" i="11" s="1"/>
  <c r="O46" i="11"/>
  <c r="Z46" i="11" s="1"/>
  <c r="P46" i="11"/>
  <c r="AA46" i="11" s="1"/>
  <c r="AJ46" i="11" s="1"/>
  <c r="Q46" i="11"/>
  <c r="B47" i="11"/>
  <c r="C47" i="11"/>
  <c r="D47" i="11"/>
  <c r="E47" i="11"/>
  <c r="F47" i="11"/>
  <c r="G47" i="11"/>
  <c r="H47" i="11"/>
  <c r="I47" i="11"/>
  <c r="J47" i="11"/>
  <c r="K47" i="11"/>
  <c r="L47" i="11"/>
  <c r="W47" i="11" s="1"/>
  <c r="M47" i="11"/>
  <c r="X47" i="11" s="1"/>
  <c r="N47" i="11"/>
  <c r="Y47" i="11" s="1"/>
  <c r="O47" i="11"/>
  <c r="Z47" i="11" s="1"/>
  <c r="P47" i="11"/>
  <c r="AA47" i="11" s="1"/>
  <c r="AJ47" i="11" s="1"/>
  <c r="B48" i="11"/>
  <c r="C48" i="11"/>
  <c r="D48" i="11"/>
  <c r="E48" i="11"/>
  <c r="F48" i="11"/>
  <c r="G48" i="11"/>
  <c r="H48" i="11"/>
  <c r="I48" i="11"/>
  <c r="J48" i="11"/>
  <c r="K48" i="11"/>
  <c r="L48" i="11"/>
  <c r="W48" i="11" s="1"/>
  <c r="M48" i="11"/>
  <c r="X48" i="11" s="1"/>
  <c r="N48" i="11"/>
  <c r="Y48" i="11" s="1"/>
  <c r="O48" i="11"/>
  <c r="Z48" i="11" s="1"/>
  <c r="P48" i="11"/>
  <c r="B49" i="11"/>
  <c r="C49" i="11"/>
  <c r="D49" i="11"/>
  <c r="E49" i="11"/>
  <c r="F49" i="11"/>
  <c r="G49" i="11"/>
  <c r="H49" i="11"/>
  <c r="I49" i="11"/>
  <c r="J49" i="11"/>
  <c r="K49" i="11"/>
  <c r="L49" i="11"/>
  <c r="W49" i="11" s="1"/>
  <c r="M49" i="11"/>
  <c r="X49" i="11" s="1"/>
  <c r="B50" i="11"/>
  <c r="C50" i="11"/>
  <c r="D50" i="11"/>
  <c r="E50" i="11"/>
  <c r="F50" i="11"/>
  <c r="G50" i="11"/>
  <c r="H50" i="11"/>
  <c r="I50" i="11"/>
  <c r="J50" i="11"/>
  <c r="K50" i="11"/>
  <c r="L50" i="11"/>
  <c r="W50" i="11" s="1"/>
  <c r="M50" i="11"/>
  <c r="X50" i="11" s="1"/>
  <c r="N50" i="11"/>
  <c r="Y50" i="11" s="1"/>
  <c r="O50" i="11"/>
  <c r="Z50" i="11" s="1"/>
  <c r="P50" i="11"/>
  <c r="B51" i="11"/>
  <c r="C51" i="11"/>
  <c r="D51" i="11"/>
  <c r="E51" i="11"/>
  <c r="F51" i="11"/>
  <c r="G51" i="11"/>
  <c r="H51" i="11"/>
  <c r="I51" i="11"/>
  <c r="J51" i="11"/>
  <c r="K51" i="11"/>
  <c r="L51" i="11"/>
  <c r="W51" i="11" s="1"/>
  <c r="M51" i="11"/>
  <c r="X51" i="11" s="1"/>
  <c r="N51" i="11"/>
  <c r="Y51" i="11" s="1"/>
  <c r="O51" i="11"/>
  <c r="Z51" i="11" s="1"/>
  <c r="P51" i="11"/>
  <c r="AA51" i="11" s="1"/>
  <c r="AJ51" i="11" s="1"/>
  <c r="B52" i="11"/>
  <c r="C52" i="11"/>
  <c r="D52" i="11"/>
  <c r="E52" i="11"/>
  <c r="F52" i="11"/>
  <c r="G52" i="11"/>
  <c r="H52" i="11"/>
  <c r="I52" i="11"/>
  <c r="J52" i="11"/>
  <c r="K52" i="11"/>
  <c r="L52" i="11"/>
  <c r="W52" i="11" s="1"/>
  <c r="M52" i="11"/>
  <c r="X52" i="11" s="1"/>
  <c r="N52" i="11"/>
  <c r="Y52" i="11" s="1"/>
  <c r="O52" i="11"/>
  <c r="Z52" i="11" s="1"/>
  <c r="P52" i="11"/>
  <c r="AA52" i="11" s="1"/>
  <c r="AJ52" i="11" s="1"/>
  <c r="Q52" i="11"/>
  <c r="H53" i="11"/>
  <c r="I53" i="11"/>
  <c r="J53" i="11"/>
  <c r="K53" i="11"/>
  <c r="L53" i="11"/>
  <c r="M53" i="11"/>
  <c r="N53" i="11"/>
  <c r="O53" i="11"/>
  <c r="P53" i="11"/>
  <c r="H54" i="11"/>
  <c r="I54" i="11"/>
  <c r="J54" i="11"/>
  <c r="K54" i="11"/>
  <c r="L54" i="11"/>
  <c r="W54" i="11" s="1"/>
  <c r="M54" i="11"/>
  <c r="X54" i="11" s="1"/>
  <c r="N54" i="11"/>
  <c r="Y54" i="11" s="1"/>
  <c r="O54" i="11"/>
  <c r="Z54" i="11" s="1"/>
  <c r="P54" i="11"/>
  <c r="AA54" i="11" s="1"/>
  <c r="AJ54" i="11" s="1"/>
  <c r="B55" i="11"/>
  <c r="C55" i="11"/>
  <c r="D55" i="11"/>
  <c r="E55" i="11"/>
  <c r="F55" i="11"/>
  <c r="G55" i="11"/>
  <c r="H55" i="11"/>
  <c r="I55" i="11"/>
  <c r="J55" i="11"/>
  <c r="K55" i="11"/>
  <c r="L55" i="11"/>
  <c r="W55" i="11" s="1"/>
  <c r="M55" i="11"/>
  <c r="X55" i="11" s="1"/>
  <c r="N55" i="11"/>
  <c r="Y55" i="11" s="1"/>
  <c r="O55" i="11"/>
  <c r="Z55" i="11" s="1"/>
  <c r="P55" i="11"/>
  <c r="AA55" i="11" s="1"/>
  <c r="AJ55" i="11" s="1"/>
  <c r="Q55" i="11"/>
  <c r="B56" i="11"/>
  <c r="C56" i="11"/>
  <c r="D56" i="11"/>
  <c r="E56" i="11"/>
  <c r="F56" i="11"/>
  <c r="G56" i="11"/>
  <c r="H56" i="11"/>
  <c r="I56" i="11"/>
  <c r="J56" i="11"/>
  <c r="K56" i="11"/>
  <c r="L56" i="11"/>
  <c r="W56" i="11" s="1"/>
  <c r="M56" i="11"/>
  <c r="X56" i="11" s="1"/>
  <c r="N56" i="11"/>
  <c r="Y56" i="11" s="1"/>
  <c r="O56" i="11"/>
  <c r="Z56" i="11" s="1"/>
  <c r="P56" i="11"/>
  <c r="AA56" i="11" s="1"/>
  <c r="AJ56" i="11" s="1"/>
  <c r="Q56" i="11"/>
  <c r="B57" i="11"/>
  <c r="C57" i="11"/>
  <c r="D57" i="11"/>
  <c r="E57" i="11"/>
  <c r="F57" i="11"/>
  <c r="G57" i="11"/>
  <c r="H57" i="11"/>
  <c r="I57" i="11"/>
  <c r="J57" i="11"/>
  <c r="K57" i="11"/>
  <c r="L57" i="11"/>
  <c r="W57" i="11" s="1"/>
  <c r="M57" i="11"/>
  <c r="X57" i="11" s="1"/>
  <c r="N57" i="11"/>
  <c r="Y57" i="11" s="1"/>
  <c r="O57" i="11"/>
  <c r="Z57" i="11" s="1"/>
  <c r="P57" i="11"/>
  <c r="AA57" i="11" s="1"/>
  <c r="AJ57" i="11" s="1"/>
  <c r="Q57" i="11"/>
  <c r="B58" i="11"/>
  <c r="C58" i="11"/>
  <c r="D58" i="11"/>
  <c r="E58" i="11"/>
  <c r="F58" i="11"/>
  <c r="G58" i="11"/>
  <c r="H58" i="11"/>
  <c r="I58" i="11"/>
  <c r="J58" i="11"/>
  <c r="K58" i="11"/>
  <c r="L58" i="11"/>
  <c r="W58" i="11" s="1"/>
  <c r="M58" i="11"/>
  <c r="X58" i="11" s="1"/>
  <c r="N58" i="11"/>
  <c r="Y58" i="11" s="1"/>
  <c r="O58" i="11"/>
  <c r="Z58" i="11" s="1"/>
  <c r="P58" i="11"/>
  <c r="AA58" i="11" s="1"/>
  <c r="AJ58" i="11" s="1"/>
  <c r="B59" i="11"/>
  <c r="C59" i="11"/>
  <c r="D59" i="11"/>
  <c r="E59" i="11"/>
  <c r="F59" i="11"/>
  <c r="G59" i="11"/>
  <c r="H59" i="11"/>
  <c r="I59" i="11"/>
  <c r="J59" i="11"/>
  <c r="K59" i="11"/>
  <c r="L59" i="11"/>
  <c r="W59" i="11" s="1"/>
  <c r="M59" i="11"/>
  <c r="X59" i="11" s="1"/>
  <c r="N59" i="11"/>
  <c r="Y59" i="11" s="1"/>
  <c r="O59" i="11"/>
  <c r="Z59" i="11" s="1"/>
  <c r="B60" i="11"/>
  <c r="C60" i="11"/>
  <c r="D60" i="11"/>
  <c r="E60" i="11"/>
  <c r="F60" i="11"/>
  <c r="G60" i="11"/>
  <c r="H60" i="11"/>
  <c r="I60" i="11"/>
  <c r="J60" i="11"/>
  <c r="K60" i="11"/>
  <c r="L60" i="11"/>
  <c r="W60" i="11" s="1"/>
  <c r="M60" i="11"/>
  <c r="X60" i="11" s="1"/>
  <c r="N60" i="11"/>
  <c r="Y60" i="11" s="1"/>
  <c r="O60" i="11"/>
  <c r="Z60" i="11" s="1"/>
  <c r="P60" i="11"/>
  <c r="AA60" i="11" s="1"/>
  <c r="AJ60" i="11" s="1"/>
  <c r="Q60" i="11"/>
  <c r="B61" i="11"/>
  <c r="C61" i="11"/>
  <c r="D61" i="11"/>
  <c r="E61" i="11"/>
  <c r="F61" i="11"/>
  <c r="G61" i="11"/>
  <c r="H61" i="11"/>
  <c r="I61" i="11"/>
  <c r="J61" i="11"/>
  <c r="K61" i="11"/>
  <c r="L61" i="11"/>
  <c r="W61" i="11" s="1"/>
  <c r="M61" i="11"/>
  <c r="X61" i="11" s="1"/>
  <c r="N61" i="11"/>
  <c r="Y61" i="11" s="1"/>
  <c r="O61" i="11"/>
  <c r="Z61" i="11" s="1"/>
  <c r="B62" i="11"/>
  <c r="C62" i="11"/>
  <c r="D62" i="11"/>
  <c r="E62" i="11"/>
  <c r="F62" i="11"/>
  <c r="G62" i="11"/>
  <c r="H62" i="11"/>
  <c r="I62" i="11"/>
  <c r="J62" i="11"/>
  <c r="K62" i="11"/>
  <c r="L62" i="11"/>
  <c r="W62" i="11" s="1"/>
  <c r="M62" i="11"/>
  <c r="X62" i="11" s="1"/>
  <c r="N62" i="11"/>
  <c r="Y62" i="11" s="1"/>
  <c r="O62" i="11"/>
  <c r="Z62" i="11" s="1"/>
  <c r="P62" i="11"/>
  <c r="AA62" i="11" s="1"/>
  <c r="AJ62" i="11" s="1"/>
  <c r="Q62" i="11"/>
  <c r="B63" i="11"/>
  <c r="C63" i="11"/>
  <c r="D63" i="11"/>
  <c r="E63" i="11"/>
  <c r="F63" i="11"/>
  <c r="G63" i="11"/>
  <c r="H63" i="11"/>
  <c r="I63" i="11"/>
  <c r="J63" i="11"/>
  <c r="K63" i="11"/>
  <c r="L63" i="11"/>
  <c r="W63" i="11" s="1"/>
  <c r="M63" i="11"/>
  <c r="X63" i="11" s="1"/>
  <c r="N63" i="11"/>
  <c r="Y63" i="11" s="1"/>
  <c r="O63" i="11"/>
  <c r="Z63" i="11" s="1"/>
  <c r="P63" i="11"/>
  <c r="B64" i="11"/>
  <c r="C64" i="11"/>
  <c r="D64" i="11"/>
  <c r="E64" i="11"/>
  <c r="F64" i="11"/>
  <c r="G64" i="11"/>
  <c r="H64" i="11"/>
  <c r="I64" i="11"/>
  <c r="J64" i="11"/>
  <c r="K64" i="11"/>
  <c r="L64" i="11"/>
  <c r="W64" i="11" s="1"/>
  <c r="M64" i="11"/>
  <c r="X64" i="11" s="1"/>
  <c r="N64" i="11"/>
  <c r="Y64" i="11" s="1"/>
  <c r="O64" i="11"/>
  <c r="Z64" i="11" s="1"/>
  <c r="P64" i="11"/>
  <c r="AA64" i="11" s="1"/>
  <c r="AJ64" i="11" s="1"/>
  <c r="Q64" i="11"/>
  <c r="E65" i="11"/>
  <c r="F65" i="11"/>
  <c r="G65" i="11"/>
  <c r="H65" i="11"/>
  <c r="I65" i="11"/>
  <c r="J65" i="11"/>
  <c r="K65" i="11"/>
  <c r="L65" i="11"/>
  <c r="W65" i="11" s="1"/>
  <c r="M65" i="11"/>
  <c r="X65" i="11" s="1"/>
  <c r="N65" i="11"/>
  <c r="Y65" i="11" s="1"/>
  <c r="O65" i="11"/>
  <c r="Z65" i="11" s="1"/>
  <c r="P65" i="11"/>
  <c r="AA65" i="11" s="1"/>
  <c r="AJ65" i="11" s="1"/>
  <c r="Q65" i="11"/>
  <c r="B66" i="11"/>
  <c r="C66" i="11"/>
  <c r="D66" i="11"/>
  <c r="E66" i="11"/>
  <c r="F66" i="11"/>
  <c r="G66" i="11"/>
  <c r="H66" i="11"/>
  <c r="I66" i="11"/>
  <c r="J66" i="11"/>
  <c r="K66" i="11"/>
  <c r="L66" i="11"/>
  <c r="W66" i="11" s="1"/>
  <c r="M66" i="11"/>
  <c r="X66" i="11" s="1"/>
  <c r="N66" i="11"/>
  <c r="Y66" i="11" s="1"/>
  <c r="O66" i="11"/>
  <c r="Z66" i="11" s="1"/>
  <c r="P66" i="11"/>
  <c r="AA66" i="11" s="1"/>
  <c r="AJ66" i="11" s="1"/>
  <c r="Q66" i="11"/>
  <c r="B67" i="11"/>
  <c r="C67" i="11"/>
  <c r="D67" i="11"/>
  <c r="E67" i="11"/>
  <c r="F67" i="11"/>
  <c r="G67" i="11"/>
  <c r="H67" i="11"/>
  <c r="I67" i="11"/>
  <c r="J67" i="11"/>
  <c r="K67" i="11"/>
  <c r="L67" i="11"/>
  <c r="W67" i="11" s="1"/>
  <c r="M67" i="11"/>
  <c r="X67" i="11" s="1"/>
  <c r="N67" i="11"/>
  <c r="Y67" i="11" s="1"/>
  <c r="O67" i="11"/>
  <c r="Z67" i="11" s="1"/>
  <c r="E68" i="11"/>
  <c r="F68" i="11"/>
  <c r="G68" i="11"/>
  <c r="H68" i="11"/>
  <c r="I68" i="11"/>
  <c r="J68" i="11"/>
  <c r="K68" i="11"/>
  <c r="L68" i="11"/>
  <c r="W68" i="11" s="1"/>
  <c r="M68" i="11"/>
  <c r="X68" i="11" s="1"/>
  <c r="N68" i="11"/>
  <c r="Y68" i="11" s="1"/>
  <c r="O68" i="11"/>
  <c r="Z68" i="11" s="1"/>
  <c r="P68" i="11"/>
  <c r="AA68" i="11" s="1"/>
  <c r="AJ68" i="11" s="1"/>
  <c r="Q68" i="11"/>
  <c r="B69" i="11"/>
  <c r="C69" i="11"/>
  <c r="D69" i="11"/>
  <c r="E69" i="11"/>
  <c r="F69" i="11"/>
  <c r="G69" i="11"/>
  <c r="H69" i="11"/>
  <c r="B70" i="11"/>
  <c r="C70" i="11"/>
  <c r="D70" i="11"/>
  <c r="E70" i="11"/>
  <c r="F70" i="11"/>
  <c r="G70" i="11"/>
  <c r="H70" i="11"/>
  <c r="I70" i="11"/>
  <c r="J70" i="11"/>
  <c r="K70" i="11"/>
  <c r="L70" i="11"/>
  <c r="W70" i="11" s="1"/>
  <c r="M70" i="11"/>
  <c r="X70" i="11" s="1"/>
  <c r="N70" i="11"/>
  <c r="Y70" i="11" s="1"/>
  <c r="O70" i="11"/>
  <c r="Z70" i="11" s="1"/>
  <c r="P70" i="11"/>
  <c r="AA70" i="11" s="1"/>
  <c r="AJ70" i="11" s="1"/>
  <c r="Q70" i="11"/>
  <c r="B71" i="11"/>
  <c r="C71" i="11"/>
  <c r="D71" i="11"/>
  <c r="E71" i="11"/>
  <c r="F71" i="11"/>
  <c r="G71" i="11"/>
  <c r="H71" i="11"/>
  <c r="I71" i="11"/>
  <c r="J71" i="11"/>
  <c r="K71" i="11"/>
  <c r="L71" i="11"/>
  <c r="W71" i="11" s="1"/>
  <c r="M71" i="11"/>
  <c r="X71" i="11" s="1"/>
  <c r="N71" i="11"/>
  <c r="Y71" i="11" s="1"/>
  <c r="O71" i="11"/>
  <c r="Z71" i="11" s="1"/>
  <c r="P71" i="11"/>
  <c r="AA71" i="11" s="1"/>
  <c r="AJ71" i="11" s="1"/>
  <c r="B72" i="11"/>
  <c r="C72" i="11"/>
  <c r="D72" i="11"/>
  <c r="E72" i="11"/>
  <c r="F72" i="11"/>
  <c r="G72" i="11"/>
  <c r="H72" i="11"/>
  <c r="I72" i="11"/>
  <c r="J72" i="11"/>
  <c r="K72" i="11"/>
  <c r="L72" i="11"/>
  <c r="W72" i="11" s="1"/>
  <c r="M72" i="11"/>
  <c r="X72" i="11" s="1"/>
  <c r="N72" i="11"/>
  <c r="Y72" i="11" s="1"/>
  <c r="O72" i="11"/>
  <c r="Z72" i="11" s="1"/>
  <c r="P72" i="11"/>
  <c r="AA72" i="11" s="1"/>
  <c r="AJ72" i="11" s="1"/>
  <c r="Q72" i="11"/>
  <c r="B73" i="11"/>
  <c r="C73" i="11"/>
  <c r="D73" i="11"/>
  <c r="E73" i="11"/>
  <c r="F73" i="11"/>
  <c r="G73" i="11"/>
  <c r="H73" i="11"/>
  <c r="I73" i="11"/>
  <c r="J73" i="11"/>
  <c r="K73" i="11"/>
  <c r="L73" i="11"/>
  <c r="W73" i="11" s="1"/>
  <c r="M73" i="11"/>
  <c r="X73" i="11" s="1"/>
  <c r="B74" i="11"/>
  <c r="C74" i="11"/>
  <c r="D74" i="11"/>
  <c r="E74" i="11"/>
  <c r="F74" i="11"/>
  <c r="G74" i="11"/>
  <c r="H74" i="11"/>
  <c r="I74" i="11"/>
  <c r="J74" i="11"/>
  <c r="K74" i="11"/>
  <c r="L74" i="11"/>
  <c r="W74" i="11" s="1"/>
  <c r="B75" i="11"/>
  <c r="C75" i="11"/>
  <c r="D75" i="11"/>
  <c r="E75" i="11"/>
  <c r="F75" i="11"/>
  <c r="G75" i="11"/>
  <c r="H75" i="11"/>
  <c r="I75" i="11"/>
  <c r="J75" i="11"/>
  <c r="K75" i="11"/>
  <c r="L75" i="11"/>
  <c r="W75" i="11" s="1"/>
  <c r="M75" i="11"/>
  <c r="X75" i="11" s="1"/>
  <c r="N75" i="11"/>
  <c r="Y75" i="11" s="1"/>
  <c r="O75" i="11"/>
  <c r="Z75" i="11" s="1"/>
  <c r="B76" i="11"/>
  <c r="C76" i="11"/>
  <c r="D76" i="11"/>
  <c r="E76" i="11"/>
  <c r="F76" i="11"/>
  <c r="G76" i="11"/>
  <c r="H76" i="11"/>
  <c r="I76" i="11"/>
  <c r="J76" i="11"/>
  <c r="K76" i="11"/>
  <c r="L76" i="11"/>
  <c r="W76" i="11" s="1"/>
  <c r="M76" i="11"/>
  <c r="X76" i="11" s="1"/>
  <c r="N76" i="11"/>
  <c r="Y76" i="11" s="1"/>
  <c r="O76" i="11"/>
  <c r="Z76" i="11" s="1"/>
  <c r="P76" i="11"/>
  <c r="AA76" i="11" s="1"/>
  <c r="AJ76" i="11" s="1"/>
  <c r="Q76" i="11"/>
  <c r="B77" i="11"/>
  <c r="C77" i="11"/>
  <c r="D77" i="11"/>
  <c r="E77" i="11"/>
  <c r="F77" i="11"/>
  <c r="G77" i="11"/>
  <c r="H77" i="11"/>
  <c r="I77" i="11"/>
  <c r="J77" i="11"/>
  <c r="K77" i="11"/>
  <c r="L77" i="11"/>
  <c r="W77" i="11" s="1"/>
  <c r="M77" i="11"/>
  <c r="X77" i="11" s="1"/>
  <c r="N77" i="11"/>
  <c r="Y77" i="11" s="1"/>
  <c r="O77" i="11"/>
  <c r="Z77" i="11" s="1"/>
  <c r="P77" i="11"/>
  <c r="AA77" i="11" s="1"/>
  <c r="AJ77" i="11" s="1"/>
  <c r="Q77" i="11"/>
  <c r="B78" i="11"/>
  <c r="C78" i="11"/>
  <c r="D78" i="11"/>
  <c r="E78" i="11"/>
  <c r="F78" i="11"/>
  <c r="G78" i="11"/>
  <c r="H78" i="11"/>
  <c r="I78" i="11"/>
  <c r="J78" i="11"/>
  <c r="K78" i="11"/>
  <c r="L78" i="11"/>
  <c r="W78" i="11" s="1"/>
  <c r="M78" i="11"/>
  <c r="X78" i="11" s="1"/>
  <c r="N78" i="11"/>
  <c r="Y78" i="11" s="1"/>
  <c r="O78" i="11"/>
  <c r="Z78" i="11" s="1"/>
  <c r="P78" i="11"/>
  <c r="AA78" i="11" s="1"/>
  <c r="AJ78" i="11" s="1"/>
  <c r="B79" i="11"/>
  <c r="C79" i="11"/>
  <c r="D79" i="11"/>
  <c r="E79" i="11"/>
  <c r="F79" i="11"/>
  <c r="G79" i="11"/>
  <c r="H79" i="11"/>
  <c r="I79" i="11"/>
  <c r="J79" i="11"/>
  <c r="K79" i="11"/>
  <c r="L79" i="11"/>
  <c r="W79" i="11" s="1"/>
  <c r="M79" i="11"/>
  <c r="X79" i="11" s="1"/>
  <c r="N79" i="11"/>
  <c r="Y79" i="11" s="1"/>
  <c r="O79" i="11"/>
  <c r="Z79" i="11" s="1"/>
  <c r="P79" i="11"/>
  <c r="AA79" i="11" s="1"/>
  <c r="AJ79" i="11" s="1"/>
  <c r="Q79" i="11"/>
  <c r="B80" i="11"/>
  <c r="C80" i="11"/>
  <c r="D80" i="11"/>
  <c r="E80" i="11"/>
  <c r="F80" i="11"/>
  <c r="G80" i="11"/>
  <c r="H80" i="11"/>
  <c r="I80" i="11"/>
  <c r="J80" i="11"/>
  <c r="K80" i="11"/>
  <c r="L80" i="11"/>
  <c r="W80" i="11" s="1"/>
  <c r="M80" i="11"/>
  <c r="X80" i="11" s="1"/>
  <c r="N80" i="11"/>
  <c r="Y80" i="11" s="1"/>
  <c r="O80" i="11"/>
  <c r="Z80" i="11" s="1"/>
  <c r="B81" i="11"/>
  <c r="C81" i="11"/>
  <c r="D81" i="11"/>
  <c r="E81" i="11"/>
  <c r="F81" i="11"/>
  <c r="G81" i="11"/>
  <c r="H81" i="11"/>
  <c r="I81" i="11"/>
  <c r="J81" i="11"/>
  <c r="K81" i="11"/>
  <c r="L81" i="11"/>
  <c r="W81" i="11" s="1"/>
  <c r="M81" i="11"/>
  <c r="X81" i="11" s="1"/>
  <c r="N81" i="11"/>
  <c r="Y81" i="11" s="1"/>
  <c r="O81" i="11"/>
  <c r="Z81" i="11" s="1"/>
  <c r="P81" i="11"/>
  <c r="AA81" i="11" s="1"/>
  <c r="AJ81" i="11" s="1"/>
  <c r="Q81" i="11"/>
  <c r="B82" i="11"/>
  <c r="C82" i="11"/>
  <c r="D82" i="11"/>
  <c r="E82" i="11"/>
  <c r="F82" i="11"/>
  <c r="G82" i="11"/>
  <c r="H82" i="11"/>
  <c r="I82" i="11"/>
  <c r="J82" i="11"/>
  <c r="K82" i="11"/>
  <c r="L82" i="11"/>
  <c r="W82" i="11" s="1"/>
  <c r="M82" i="11"/>
  <c r="X82" i="11" s="1"/>
  <c r="N82" i="11"/>
  <c r="Y82" i="11" s="1"/>
  <c r="O82" i="11"/>
  <c r="Z82" i="11" s="1"/>
  <c r="P82" i="11"/>
  <c r="AA82" i="11" s="1"/>
  <c r="AJ82" i="11" s="1"/>
  <c r="B83" i="11"/>
  <c r="C83" i="11"/>
  <c r="D83" i="11"/>
  <c r="E83" i="11"/>
  <c r="F83" i="11"/>
  <c r="G83" i="11"/>
  <c r="H83" i="11"/>
  <c r="I83" i="11"/>
  <c r="J83" i="11"/>
  <c r="K83" i="11"/>
  <c r="L83" i="11"/>
  <c r="W83" i="11" s="1"/>
  <c r="M83" i="11"/>
  <c r="X83" i="11" s="1"/>
  <c r="N83" i="11"/>
  <c r="Y83" i="11" s="1"/>
  <c r="O83" i="11"/>
  <c r="Z83" i="11" s="1"/>
  <c r="P83" i="11"/>
  <c r="AA83" i="11" s="1"/>
  <c r="AJ83" i="11" s="1"/>
  <c r="B84" i="11"/>
  <c r="C84" i="11"/>
  <c r="D84" i="11"/>
  <c r="E84" i="11"/>
  <c r="F84" i="11"/>
  <c r="G84" i="11"/>
  <c r="H84" i="11"/>
  <c r="I84" i="11"/>
  <c r="J84" i="11"/>
  <c r="K84" i="11"/>
  <c r="L84" i="11"/>
  <c r="W84" i="11" s="1"/>
  <c r="M84" i="11"/>
  <c r="X84" i="11" s="1"/>
  <c r="N84" i="11"/>
  <c r="Y84" i="11" s="1"/>
  <c r="O84" i="11"/>
  <c r="Z84" i="11" s="1"/>
  <c r="P84" i="11"/>
  <c r="AA84" i="11" s="1"/>
  <c r="AJ84" i="11" s="1"/>
  <c r="B85" i="11"/>
  <c r="C85" i="11"/>
  <c r="D85" i="11"/>
  <c r="E85" i="11"/>
  <c r="F85" i="11"/>
  <c r="G85" i="11"/>
  <c r="H85" i="11"/>
  <c r="I85" i="11"/>
  <c r="J85" i="11"/>
  <c r="K85" i="11"/>
  <c r="L85" i="11"/>
  <c r="W85" i="11" s="1"/>
  <c r="M85" i="11"/>
  <c r="X85" i="11" s="1"/>
  <c r="N85" i="11"/>
  <c r="Y85" i="11" s="1"/>
  <c r="O85" i="11"/>
  <c r="Z85" i="11" s="1"/>
  <c r="P85" i="11"/>
  <c r="AA85" i="11" s="1"/>
  <c r="AJ85" i="11" s="1"/>
  <c r="B86" i="11"/>
  <c r="C86" i="11"/>
  <c r="D86" i="11"/>
  <c r="E86" i="11"/>
  <c r="F86" i="11"/>
  <c r="G86" i="11"/>
  <c r="H86" i="11"/>
  <c r="I86" i="11"/>
  <c r="J86" i="11"/>
  <c r="K86" i="11"/>
  <c r="L86" i="11"/>
  <c r="W86" i="11" s="1"/>
  <c r="M86" i="11"/>
  <c r="X86" i="11" s="1"/>
  <c r="N86" i="11"/>
  <c r="Y86" i="11" s="1"/>
  <c r="O86" i="11"/>
  <c r="Z86" i="11" s="1"/>
  <c r="P86" i="11"/>
  <c r="B87" i="11"/>
  <c r="C87" i="11"/>
  <c r="D87" i="11"/>
  <c r="E87" i="11"/>
  <c r="F87" i="11"/>
  <c r="G87" i="11"/>
  <c r="H87" i="11"/>
  <c r="I87" i="11"/>
  <c r="J87" i="11"/>
  <c r="K87" i="11"/>
  <c r="L87" i="11"/>
  <c r="W87" i="11" s="1"/>
  <c r="M87" i="11"/>
  <c r="X87" i="11" s="1"/>
  <c r="N87" i="11"/>
  <c r="Y87" i="11" s="1"/>
  <c r="O87" i="11"/>
  <c r="Z87" i="11" s="1"/>
  <c r="P87" i="11"/>
  <c r="AA87" i="11" s="1"/>
  <c r="AJ87" i="11" s="1"/>
  <c r="Q87" i="11"/>
  <c r="F88" i="11"/>
  <c r="G88" i="11"/>
  <c r="H88" i="11"/>
  <c r="I88" i="11"/>
  <c r="J88" i="11"/>
  <c r="K88" i="11"/>
  <c r="L88" i="11"/>
  <c r="W88" i="11" s="1"/>
  <c r="M88" i="11"/>
  <c r="X88" i="11" s="1"/>
  <c r="N88" i="11"/>
  <c r="Y88" i="11" s="1"/>
  <c r="O88" i="11"/>
  <c r="Z88" i="11" s="1"/>
  <c r="P88" i="11"/>
  <c r="AA88" i="11" s="1"/>
  <c r="AJ88" i="11" s="1"/>
  <c r="Q88" i="11"/>
  <c r="B89" i="11"/>
  <c r="C89" i="11"/>
  <c r="D89" i="11"/>
  <c r="E89" i="11"/>
  <c r="F89" i="11"/>
  <c r="G89" i="11"/>
  <c r="H89" i="11"/>
  <c r="I89" i="11"/>
  <c r="J89" i="11"/>
  <c r="K89" i="11"/>
  <c r="L89" i="11"/>
  <c r="W89" i="11" s="1"/>
  <c r="M89" i="11"/>
  <c r="X89" i="11" s="1"/>
  <c r="N89" i="11"/>
  <c r="Y89" i="11" s="1"/>
  <c r="O89" i="11"/>
  <c r="Z89" i="11" s="1"/>
  <c r="P89" i="11"/>
  <c r="AA89" i="11" s="1"/>
  <c r="AJ89" i="11" s="1"/>
  <c r="Q89" i="11"/>
  <c r="B90" i="11"/>
  <c r="C90" i="11"/>
  <c r="D90" i="11"/>
  <c r="E90" i="11"/>
  <c r="F90" i="11"/>
  <c r="G90" i="11"/>
  <c r="H90" i="11"/>
  <c r="I90" i="11"/>
  <c r="J90" i="11"/>
  <c r="K90" i="11"/>
  <c r="L90" i="11"/>
  <c r="W90" i="11" s="1"/>
  <c r="M90" i="11"/>
  <c r="X90" i="11" s="1"/>
  <c r="N90" i="11"/>
  <c r="Y90" i="11" s="1"/>
  <c r="O90" i="11"/>
  <c r="Z90" i="11" s="1"/>
  <c r="P90" i="11"/>
  <c r="AA90" i="11" s="1"/>
  <c r="AJ90" i="11" s="1"/>
  <c r="Q90" i="11"/>
  <c r="B91" i="11"/>
  <c r="C91" i="11"/>
  <c r="D91" i="11"/>
  <c r="E91" i="11"/>
  <c r="F91" i="11"/>
  <c r="G91" i="11"/>
  <c r="H91" i="11"/>
  <c r="I91" i="11"/>
  <c r="J91" i="11"/>
  <c r="K91" i="11"/>
  <c r="L91" i="11"/>
  <c r="W91" i="11" s="1"/>
  <c r="M91" i="11"/>
  <c r="X91" i="11" s="1"/>
  <c r="N91" i="11"/>
  <c r="Y91" i="11" s="1"/>
  <c r="O91" i="11"/>
  <c r="Z91" i="11" s="1"/>
  <c r="P91" i="11"/>
  <c r="B92" i="11"/>
  <c r="C92" i="11"/>
  <c r="D92" i="11"/>
  <c r="E92" i="11"/>
  <c r="F92" i="11"/>
  <c r="G92" i="11"/>
  <c r="H92" i="11"/>
  <c r="I92" i="11"/>
  <c r="J92" i="11"/>
  <c r="K92" i="11"/>
  <c r="L92" i="11"/>
  <c r="W92" i="11" s="1"/>
  <c r="M92" i="11"/>
  <c r="X92" i="11" s="1"/>
  <c r="N92" i="11"/>
  <c r="Y92" i="11" s="1"/>
  <c r="O92" i="11"/>
  <c r="Z92" i="11" s="1"/>
  <c r="P92" i="11"/>
  <c r="AA92" i="11" s="1"/>
  <c r="AJ92" i="11" s="1"/>
  <c r="B93" i="11"/>
  <c r="C93" i="11"/>
  <c r="D93" i="11"/>
  <c r="E93" i="11"/>
  <c r="F93" i="11"/>
  <c r="G93" i="11"/>
  <c r="H93" i="11"/>
  <c r="I93" i="11"/>
  <c r="J93" i="11"/>
  <c r="K93" i="11"/>
  <c r="L93" i="11"/>
  <c r="W93" i="11" s="1"/>
  <c r="M93" i="11"/>
  <c r="X93" i="11" s="1"/>
  <c r="N93" i="11"/>
  <c r="Y93" i="11" s="1"/>
  <c r="O93" i="11"/>
  <c r="Z93" i="11" s="1"/>
  <c r="P93" i="11"/>
  <c r="AA93" i="11" s="1"/>
  <c r="AJ93" i="11" s="1"/>
  <c r="Q93" i="11"/>
  <c r="B94" i="11"/>
  <c r="C94" i="11"/>
  <c r="D94" i="11"/>
  <c r="E94" i="11"/>
  <c r="F94" i="11"/>
  <c r="G94" i="11"/>
  <c r="H94" i="11"/>
  <c r="I94" i="11"/>
  <c r="J94" i="11"/>
  <c r="K94" i="11"/>
  <c r="L94" i="11"/>
  <c r="W94" i="11" s="1"/>
  <c r="M94" i="11"/>
  <c r="X94" i="11" s="1"/>
  <c r="N94" i="11"/>
  <c r="Y94" i="11" s="1"/>
  <c r="O94" i="11"/>
  <c r="Z94" i="11" s="1"/>
  <c r="P94" i="11"/>
  <c r="AA94" i="11" s="1"/>
  <c r="AJ94" i="11" s="1"/>
  <c r="Q94" i="11"/>
  <c r="B95" i="11"/>
  <c r="C95" i="11"/>
  <c r="D95" i="11"/>
  <c r="E95" i="11"/>
  <c r="F95" i="11"/>
  <c r="G95" i="11"/>
  <c r="H95" i="11"/>
  <c r="I95" i="11"/>
  <c r="J95" i="11"/>
  <c r="K95" i="11"/>
  <c r="L95" i="11"/>
  <c r="W95" i="11" s="1"/>
  <c r="M95" i="11"/>
  <c r="X95" i="11" s="1"/>
  <c r="N95" i="11"/>
  <c r="Y95" i="11" s="1"/>
  <c r="O95" i="11"/>
  <c r="Z95" i="11" s="1"/>
  <c r="P95" i="11"/>
  <c r="AA95" i="11" s="1"/>
  <c r="AJ95" i="11" s="1"/>
  <c r="B96" i="11"/>
  <c r="C96" i="11"/>
  <c r="D96" i="11"/>
  <c r="E96" i="11"/>
  <c r="F96" i="11"/>
  <c r="G96" i="11"/>
  <c r="H96" i="11"/>
  <c r="I96" i="11"/>
  <c r="J96" i="11"/>
  <c r="K96" i="11"/>
  <c r="L96" i="11"/>
  <c r="W96" i="11" s="1"/>
  <c r="M96" i="11"/>
  <c r="X96" i="11" s="1"/>
  <c r="N96" i="11"/>
  <c r="Y96" i="11" s="1"/>
  <c r="O96" i="11"/>
  <c r="Z96" i="11" s="1"/>
  <c r="P96" i="11"/>
  <c r="AA96" i="11" s="1"/>
  <c r="AJ96" i="11" s="1"/>
  <c r="Q96" i="11"/>
  <c r="B97" i="11"/>
  <c r="C97" i="11"/>
  <c r="D97" i="11"/>
  <c r="E97" i="11"/>
  <c r="F97" i="11"/>
  <c r="G97" i="11"/>
  <c r="H97" i="11"/>
  <c r="I97" i="11"/>
  <c r="J97" i="11"/>
  <c r="K97" i="11"/>
  <c r="L97" i="11"/>
  <c r="W97" i="11" s="1"/>
  <c r="M97" i="11"/>
  <c r="X97" i="11" s="1"/>
  <c r="N97" i="11"/>
  <c r="Y97" i="11" s="1"/>
  <c r="O97" i="11"/>
  <c r="Z97" i="11" s="1"/>
  <c r="P97" i="11"/>
  <c r="AA97" i="11" s="1"/>
  <c r="AJ97" i="11" s="1"/>
  <c r="B98" i="11"/>
  <c r="C98" i="11"/>
  <c r="D98" i="11"/>
  <c r="E98" i="11"/>
  <c r="F98" i="11"/>
  <c r="G98" i="11"/>
  <c r="H98" i="11"/>
  <c r="I98" i="11"/>
  <c r="J98" i="11"/>
  <c r="K98" i="11"/>
  <c r="L98" i="11"/>
  <c r="W98" i="11" s="1"/>
  <c r="M98" i="11"/>
  <c r="X98" i="11" s="1"/>
  <c r="N98" i="11"/>
  <c r="Y98" i="11" s="1"/>
  <c r="O98" i="11"/>
  <c r="Z98" i="11" s="1"/>
  <c r="P98" i="11"/>
  <c r="AA98" i="11" s="1"/>
  <c r="AJ98" i="11" s="1"/>
  <c r="Q98" i="11"/>
  <c r="B99" i="11"/>
  <c r="C99" i="11"/>
  <c r="D99" i="11"/>
  <c r="E99" i="11"/>
  <c r="F99" i="11"/>
  <c r="G99" i="11"/>
  <c r="H99" i="11"/>
  <c r="I99" i="11"/>
  <c r="J99" i="11"/>
  <c r="K99" i="11"/>
  <c r="L99" i="11"/>
  <c r="W99" i="11" s="1"/>
  <c r="M99" i="11"/>
  <c r="X99" i="11" s="1"/>
  <c r="N99" i="11"/>
  <c r="Y99" i="11" s="1"/>
  <c r="O99" i="11"/>
  <c r="Z99" i="11" s="1"/>
  <c r="P99" i="11"/>
  <c r="AA99" i="11" s="1"/>
  <c r="AJ99" i="11" s="1"/>
  <c r="B100" i="11"/>
  <c r="C100" i="11"/>
  <c r="D100" i="11"/>
  <c r="E100" i="11"/>
  <c r="F100" i="11"/>
  <c r="G100" i="11"/>
  <c r="H100" i="11"/>
  <c r="I100" i="11"/>
  <c r="J100" i="11"/>
  <c r="K100" i="11"/>
  <c r="L100" i="11"/>
  <c r="W100" i="11" s="1"/>
  <c r="M100" i="11"/>
  <c r="X100" i="11" s="1"/>
  <c r="N100" i="11"/>
  <c r="Y100" i="11" s="1"/>
  <c r="O100" i="11"/>
  <c r="Z100" i="11" s="1"/>
  <c r="P100" i="11"/>
  <c r="AA100" i="11" s="1"/>
  <c r="AJ100" i="11" s="1"/>
  <c r="B101" i="11"/>
  <c r="C101" i="11"/>
  <c r="D101" i="11"/>
  <c r="E101" i="11"/>
  <c r="F101" i="11"/>
  <c r="G101" i="11"/>
  <c r="H101" i="11"/>
  <c r="I101" i="11"/>
  <c r="J101" i="11"/>
  <c r="K101" i="11"/>
  <c r="L101" i="11"/>
  <c r="W101" i="11" s="1"/>
  <c r="M101" i="11"/>
  <c r="X101" i="11" s="1"/>
  <c r="N101" i="11"/>
  <c r="Y101" i="11" s="1"/>
  <c r="O101" i="11"/>
  <c r="Z101" i="11" s="1"/>
  <c r="P101" i="11"/>
  <c r="AA101" i="11" s="1"/>
  <c r="AJ101" i="11" s="1"/>
  <c r="Q101" i="11"/>
  <c r="B102" i="11"/>
  <c r="C102" i="11"/>
  <c r="D102" i="11"/>
  <c r="E102" i="11"/>
  <c r="F102" i="11"/>
  <c r="G102" i="11"/>
  <c r="H102" i="11"/>
  <c r="I102" i="11"/>
  <c r="J102" i="11"/>
  <c r="K102" i="11"/>
  <c r="L102" i="11"/>
  <c r="W102" i="11" s="1"/>
  <c r="M102" i="11"/>
  <c r="X102" i="11" s="1"/>
  <c r="N102" i="11"/>
  <c r="Y102" i="11" s="1"/>
  <c r="O102" i="11"/>
  <c r="Z102" i="11" s="1"/>
  <c r="P102" i="11"/>
  <c r="AA102" i="11" s="1"/>
  <c r="AJ102" i="11" s="1"/>
  <c r="Q102" i="11"/>
  <c r="B103" i="11"/>
  <c r="C103" i="11"/>
  <c r="D103" i="11"/>
  <c r="E103" i="11"/>
  <c r="F103" i="11"/>
  <c r="G103" i="11"/>
  <c r="H103" i="11"/>
  <c r="I103" i="11"/>
  <c r="J103" i="11"/>
  <c r="K103" i="11"/>
  <c r="L103" i="11"/>
  <c r="W103" i="11" s="1"/>
  <c r="M103" i="11"/>
  <c r="X103" i="11" s="1"/>
  <c r="N103" i="11"/>
  <c r="Y103" i="11" s="1"/>
  <c r="O103" i="11"/>
  <c r="Z103" i="11" s="1"/>
  <c r="P103" i="11"/>
  <c r="AA103" i="11" s="1"/>
  <c r="AJ103" i="11" s="1"/>
  <c r="B104" i="11"/>
  <c r="C104" i="11"/>
  <c r="D104" i="11"/>
  <c r="E104" i="11"/>
  <c r="F104" i="11"/>
  <c r="G104" i="11"/>
  <c r="H104" i="11"/>
  <c r="I104" i="11"/>
  <c r="J104" i="11"/>
  <c r="K104" i="11"/>
  <c r="L104" i="11"/>
  <c r="W104" i="11" s="1"/>
  <c r="M104" i="11"/>
  <c r="X104" i="11" s="1"/>
  <c r="N104" i="11"/>
  <c r="Y104" i="11" s="1"/>
  <c r="O104" i="11"/>
  <c r="Z104" i="11" s="1"/>
  <c r="P104" i="11"/>
  <c r="AA104" i="11" s="1"/>
  <c r="AJ104" i="11" s="1"/>
  <c r="B105" i="11"/>
  <c r="C105" i="11"/>
  <c r="D105" i="11"/>
  <c r="E105" i="11"/>
  <c r="F105" i="11"/>
  <c r="G105" i="11"/>
  <c r="H105" i="11"/>
  <c r="I105" i="11"/>
  <c r="J105" i="11"/>
  <c r="K105" i="11"/>
  <c r="L105" i="11"/>
  <c r="W105" i="11" s="1"/>
  <c r="M105" i="11"/>
  <c r="X105" i="11" s="1"/>
  <c r="N105" i="11"/>
  <c r="Y105" i="11" s="1"/>
  <c r="O105" i="11"/>
  <c r="Z105" i="11" s="1"/>
  <c r="P105" i="11"/>
  <c r="AA105" i="11" s="1"/>
  <c r="AJ105" i="11" s="1"/>
  <c r="E106" i="11"/>
  <c r="F106" i="11"/>
  <c r="G106" i="11"/>
  <c r="H106" i="11"/>
  <c r="I106" i="11"/>
  <c r="J106" i="11"/>
  <c r="K106" i="11"/>
  <c r="L106" i="11"/>
  <c r="W106" i="11" s="1"/>
  <c r="M106" i="11"/>
  <c r="X106" i="11" s="1"/>
  <c r="N106" i="11"/>
  <c r="Y106" i="11" s="1"/>
  <c r="O106" i="11"/>
  <c r="Z106" i="11" s="1"/>
  <c r="P106" i="11"/>
  <c r="AA106" i="11" s="1"/>
  <c r="AJ106" i="11" s="1"/>
  <c r="Q106" i="11"/>
  <c r="B107" i="11"/>
  <c r="C107" i="11"/>
  <c r="D107" i="11"/>
  <c r="E107" i="11"/>
  <c r="F107" i="11"/>
  <c r="G107" i="11"/>
  <c r="H107" i="11"/>
  <c r="I107" i="11"/>
  <c r="J107" i="11"/>
  <c r="K107" i="11"/>
  <c r="L107" i="11"/>
  <c r="W107" i="11" s="1"/>
  <c r="M107" i="11"/>
  <c r="X107" i="11" s="1"/>
  <c r="N107" i="11"/>
  <c r="Y107" i="11" s="1"/>
  <c r="O107" i="11"/>
  <c r="Z107" i="11" s="1"/>
  <c r="P107" i="11"/>
  <c r="AA107" i="11" s="1"/>
  <c r="AJ107" i="11" s="1"/>
  <c r="B108" i="11"/>
  <c r="C108" i="11"/>
  <c r="D108" i="11"/>
  <c r="E108" i="11"/>
  <c r="F108" i="11"/>
  <c r="G108" i="11"/>
  <c r="H108" i="11"/>
  <c r="I108" i="11"/>
  <c r="J108" i="11"/>
  <c r="K108" i="11"/>
  <c r="L108" i="11"/>
  <c r="W108" i="11" s="1"/>
  <c r="M108" i="11"/>
  <c r="X108" i="11" s="1"/>
  <c r="N108" i="11"/>
  <c r="Y108" i="11" s="1"/>
  <c r="O108" i="11"/>
  <c r="Z108" i="11" s="1"/>
  <c r="P108" i="11"/>
  <c r="AA108" i="11" s="1"/>
  <c r="AJ108" i="11" s="1"/>
  <c r="Q108" i="11"/>
  <c r="B109" i="11"/>
  <c r="C109" i="11"/>
  <c r="D109" i="11"/>
  <c r="E109" i="11"/>
  <c r="F109" i="11"/>
  <c r="B110" i="11"/>
  <c r="C110" i="11"/>
  <c r="D110" i="11"/>
  <c r="E110" i="11"/>
  <c r="F110" i="11"/>
  <c r="G110" i="11"/>
  <c r="H110" i="11"/>
  <c r="I110" i="11"/>
  <c r="J110" i="11"/>
  <c r="K110" i="11"/>
  <c r="L110" i="11"/>
  <c r="W110" i="11" s="1"/>
  <c r="M110" i="11"/>
  <c r="X110" i="11" s="1"/>
  <c r="N110" i="11"/>
  <c r="Y110" i="11" s="1"/>
  <c r="O110" i="11"/>
  <c r="Z110" i="11" s="1"/>
  <c r="B111" i="11"/>
  <c r="C111" i="11"/>
  <c r="D111" i="11"/>
  <c r="E111" i="11"/>
  <c r="F111" i="11"/>
  <c r="G111" i="11"/>
  <c r="H111" i="11"/>
  <c r="I111" i="11"/>
  <c r="J111" i="11"/>
  <c r="K111" i="11"/>
  <c r="L111" i="11"/>
  <c r="W111" i="11" s="1"/>
  <c r="M111" i="11"/>
  <c r="X111" i="11" s="1"/>
  <c r="N111" i="11"/>
  <c r="Y111" i="11" s="1"/>
  <c r="O111" i="11"/>
  <c r="Z111" i="11" s="1"/>
  <c r="P111" i="11"/>
  <c r="AA111" i="11" s="1"/>
  <c r="AJ111" i="11" s="1"/>
  <c r="Q111" i="11"/>
  <c r="B112" i="11"/>
  <c r="C112" i="11"/>
  <c r="D112" i="11"/>
  <c r="E112" i="11"/>
  <c r="F112" i="11"/>
  <c r="G112" i="11"/>
  <c r="H112" i="11"/>
  <c r="I112" i="11"/>
  <c r="J112" i="11"/>
  <c r="K112" i="11"/>
  <c r="L112" i="11"/>
  <c r="W112" i="11" s="1"/>
  <c r="M112" i="11"/>
  <c r="X112" i="11" s="1"/>
  <c r="N112" i="11"/>
  <c r="Y112" i="11" s="1"/>
  <c r="O112" i="11"/>
  <c r="Z112" i="11" s="1"/>
  <c r="P112" i="11"/>
  <c r="AA112" i="11" s="1"/>
  <c r="AJ112" i="11" s="1"/>
  <c r="Q112" i="11"/>
  <c r="B113" i="11"/>
  <c r="C113" i="11"/>
  <c r="D113" i="11"/>
  <c r="E113" i="11"/>
  <c r="F113" i="11"/>
  <c r="G113" i="11"/>
  <c r="H113" i="11"/>
  <c r="I113" i="11"/>
  <c r="J113" i="11"/>
  <c r="K113" i="11"/>
  <c r="L113" i="11"/>
  <c r="W113" i="11" s="1"/>
  <c r="M113" i="11"/>
  <c r="X113" i="11" s="1"/>
  <c r="N113" i="11"/>
  <c r="Y113" i="11" s="1"/>
  <c r="O113" i="11"/>
  <c r="Z113" i="11" s="1"/>
  <c r="P113" i="11"/>
  <c r="AA113" i="11" s="1"/>
  <c r="AJ113" i="11" s="1"/>
  <c r="B114" i="11"/>
  <c r="C114" i="11"/>
  <c r="D114" i="11"/>
  <c r="E114" i="11"/>
  <c r="F114" i="11"/>
  <c r="G114" i="11"/>
  <c r="H114" i="11"/>
  <c r="I114" i="11"/>
  <c r="J114" i="11"/>
  <c r="K114" i="11"/>
  <c r="L114" i="11"/>
  <c r="W114" i="11" s="1"/>
  <c r="M114" i="11"/>
  <c r="X114" i="11" s="1"/>
  <c r="N114" i="11"/>
  <c r="Y114" i="11" s="1"/>
  <c r="O114" i="11"/>
  <c r="Z114" i="11" s="1"/>
  <c r="P114" i="11"/>
  <c r="AA114" i="11" s="1"/>
  <c r="AJ114" i="11" s="1"/>
  <c r="B115" i="11"/>
  <c r="C115" i="11"/>
  <c r="D115" i="11"/>
  <c r="E115" i="11"/>
  <c r="F115" i="11"/>
  <c r="G115" i="11"/>
  <c r="H115" i="11"/>
  <c r="I115" i="11"/>
  <c r="J115" i="11"/>
  <c r="K115" i="11"/>
  <c r="L115" i="11"/>
  <c r="W115" i="11" s="1"/>
  <c r="M115" i="11"/>
  <c r="X115" i="11" s="1"/>
  <c r="N115" i="11"/>
  <c r="Y115" i="11" s="1"/>
  <c r="O115" i="11"/>
  <c r="Z115" i="11" s="1"/>
  <c r="P115" i="11"/>
  <c r="AA115" i="11" s="1"/>
  <c r="AJ115" i="11" s="1"/>
  <c r="Q115" i="11"/>
  <c r="B116" i="11"/>
  <c r="C116" i="11"/>
  <c r="D116" i="11"/>
  <c r="E116" i="11"/>
  <c r="F116" i="11"/>
  <c r="G116" i="11"/>
  <c r="H116" i="11"/>
  <c r="I116" i="11"/>
  <c r="J116" i="11"/>
  <c r="K116" i="11"/>
  <c r="L116" i="11"/>
  <c r="W116" i="11" s="1"/>
  <c r="M116" i="11"/>
  <c r="X116" i="11" s="1"/>
  <c r="N116" i="11"/>
  <c r="Y116" i="11" s="1"/>
  <c r="O116" i="11"/>
  <c r="Z116" i="11" s="1"/>
  <c r="P116" i="11"/>
  <c r="B117" i="11"/>
  <c r="C117" i="11"/>
  <c r="D117" i="11"/>
  <c r="E117" i="11"/>
  <c r="F117" i="11"/>
  <c r="G117" i="11"/>
  <c r="H117" i="11"/>
  <c r="I117" i="11"/>
  <c r="J117" i="11"/>
  <c r="K117" i="11"/>
  <c r="L117" i="11"/>
  <c r="W117" i="11" s="1"/>
  <c r="M117" i="11"/>
  <c r="X117" i="11" s="1"/>
  <c r="N117" i="11"/>
  <c r="Y117" i="11" s="1"/>
  <c r="O117" i="11"/>
  <c r="Z117" i="11" s="1"/>
  <c r="B118" i="11"/>
  <c r="C118" i="11"/>
  <c r="D118" i="11"/>
  <c r="E118" i="11"/>
  <c r="F118" i="11"/>
  <c r="G118" i="11"/>
  <c r="H118" i="11"/>
  <c r="I118" i="11"/>
  <c r="J118" i="11"/>
  <c r="K118" i="11"/>
  <c r="L118" i="11"/>
  <c r="W118" i="11" s="1"/>
  <c r="M118" i="11"/>
  <c r="X118" i="11" s="1"/>
  <c r="N118" i="11"/>
  <c r="Y118" i="11" s="1"/>
  <c r="O118" i="11"/>
  <c r="Z118" i="11" s="1"/>
  <c r="P118" i="11"/>
  <c r="AA118" i="11" s="1"/>
  <c r="AJ118" i="11" s="1"/>
  <c r="Q118" i="11"/>
  <c r="B119" i="11"/>
  <c r="C119" i="11"/>
  <c r="D119" i="11"/>
  <c r="E119" i="11"/>
  <c r="F119" i="11"/>
  <c r="G119" i="11"/>
  <c r="H119" i="11"/>
  <c r="I119" i="11"/>
  <c r="J119" i="11"/>
  <c r="K119" i="11"/>
  <c r="L119" i="11"/>
  <c r="W119" i="11" s="1"/>
  <c r="M119" i="11"/>
  <c r="X119" i="11" s="1"/>
  <c r="N119" i="11"/>
  <c r="Y119" i="11" s="1"/>
  <c r="O119" i="11"/>
  <c r="Z119" i="11" s="1"/>
  <c r="I120" i="11"/>
  <c r="J120" i="11"/>
  <c r="K120" i="11"/>
  <c r="L120" i="11"/>
  <c r="W120" i="11" s="1"/>
  <c r="M120" i="11"/>
  <c r="X120" i="11" s="1"/>
  <c r="N120" i="11"/>
  <c r="Y120" i="11" s="1"/>
  <c r="O120" i="11"/>
  <c r="Z120" i="11" s="1"/>
  <c r="P120" i="11"/>
  <c r="AA120" i="11" s="1"/>
  <c r="AJ120" i="11" s="1"/>
  <c r="B121" i="11"/>
  <c r="C121" i="11"/>
  <c r="D121" i="11"/>
  <c r="E121" i="11"/>
  <c r="F121" i="11"/>
  <c r="G121" i="11"/>
  <c r="H121" i="11"/>
  <c r="I121" i="11"/>
  <c r="J121" i="11"/>
  <c r="K121" i="11"/>
  <c r="L121" i="11"/>
  <c r="W121" i="11" s="1"/>
  <c r="M121" i="11"/>
  <c r="X121" i="11" s="1"/>
  <c r="N121" i="11"/>
  <c r="Y121" i="11" s="1"/>
  <c r="O121" i="11"/>
  <c r="Z121" i="11" s="1"/>
  <c r="P121" i="11"/>
  <c r="B122" i="11"/>
  <c r="C122" i="11"/>
  <c r="D122" i="11"/>
  <c r="E122" i="11"/>
  <c r="F122" i="11"/>
  <c r="G122" i="11"/>
  <c r="H122" i="11"/>
  <c r="I122" i="11"/>
  <c r="J122" i="11"/>
  <c r="K122" i="11"/>
  <c r="L122" i="11"/>
  <c r="W122" i="11" s="1"/>
  <c r="M122" i="11"/>
  <c r="X122" i="11" s="1"/>
  <c r="N122" i="11"/>
  <c r="Y122" i="11" s="1"/>
  <c r="O122" i="11"/>
  <c r="Z122" i="11" s="1"/>
  <c r="P122" i="11"/>
  <c r="AA122" i="11" s="1"/>
  <c r="AJ122" i="11" s="1"/>
  <c r="Q122" i="11"/>
  <c r="F123" i="11"/>
  <c r="G123" i="11"/>
  <c r="H123" i="11"/>
  <c r="I123" i="11"/>
  <c r="J123" i="11"/>
  <c r="K123" i="11"/>
  <c r="B124" i="11"/>
  <c r="C124" i="11"/>
  <c r="D124" i="11"/>
  <c r="E124" i="11"/>
  <c r="F124" i="11"/>
  <c r="G124" i="11"/>
  <c r="H124" i="11"/>
  <c r="I124" i="11"/>
  <c r="J124" i="11"/>
  <c r="K124" i="11"/>
  <c r="L124" i="11"/>
  <c r="W124" i="11" s="1"/>
  <c r="M124" i="11"/>
  <c r="X124" i="11" s="1"/>
  <c r="N124" i="11"/>
  <c r="Y124" i="11" s="1"/>
  <c r="O124" i="11"/>
  <c r="Z124" i="11" s="1"/>
  <c r="P124" i="11"/>
  <c r="AA124" i="11" s="1"/>
  <c r="AJ124" i="11" s="1"/>
  <c r="Q124" i="11"/>
  <c r="B125" i="11"/>
  <c r="C125" i="11"/>
  <c r="D125" i="11"/>
  <c r="E125" i="11"/>
  <c r="F125" i="11"/>
  <c r="G125" i="11"/>
  <c r="H125" i="11"/>
  <c r="I125" i="11"/>
  <c r="J125" i="11"/>
  <c r="K125" i="11"/>
  <c r="L125" i="11"/>
  <c r="W125" i="11" s="1"/>
  <c r="M125" i="11"/>
  <c r="X125" i="11" s="1"/>
  <c r="N125" i="11"/>
  <c r="Y125" i="11" s="1"/>
  <c r="O125" i="11"/>
  <c r="Z125" i="11" s="1"/>
  <c r="P125" i="11"/>
  <c r="AA125" i="11" s="1"/>
  <c r="AJ125" i="11" s="1"/>
  <c r="Q125" i="11"/>
  <c r="D126" i="11"/>
  <c r="E126" i="11"/>
  <c r="F126" i="11"/>
  <c r="G126" i="11"/>
  <c r="H126" i="11"/>
  <c r="I126" i="11"/>
  <c r="J126" i="11"/>
  <c r="K126" i="11"/>
  <c r="L126" i="11"/>
  <c r="W126" i="11" s="1"/>
  <c r="M126" i="11"/>
  <c r="X126" i="11" s="1"/>
  <c r="N126" i="11"/>
  <c r="Y126" i="11" s="1"/>
  <c r="O126" i="11"/>
  <c r="Z126" i="11" s="1"/>
  <c r="P126" i="11"/>
  <c r="AA126" i="11" s="1"/>
  <c r="AJ126" i="11" s="1"/>
  <c r="Q126" i="11"/>
  <c r="B127" i="11"/>
  <c r="C127" i="11"/>
  <c r="D127" i="11"/>
  <c r="E127" i="11"/>
  <c r="F127" i="11"/>
  <c r="G127" i="11"/>
  <c r="H127" i="11"/>
  <c r="I127" i="11"/>
  <c r="J127" i="11"/>
  <c r="K127" i="11"/>
  <c r="L127" i="11"/>
  <c r="W127" i="11" s="1"/>
  <c r="M127" i="11"/>
  <c r="X127" i="11" s="1"/>
  <c r="N127" i="11"/>
  <c r="Y127" i="11" s="1"/>
  <c r="O127" i="11"/>
  <c r="Z127" i="11" s="1"/>
  <c r="B128" i="11"/>
  <c r="C128" i="11"/>
  <c r="D128" i="11"/>
  <c r="E128" i="11"/>
  <c r="F128" i="11"/>
  <c r="G128" i="11"/>
  <c r="H128" i="11"/>
  <c r="I128" i="11"/>
  <c r="J128" i="11"/>
  <c r="K128" i="11"/>
  <c r="L128" i="11"/>
  <c r="W128" i="11" s="1"/>
  <c r="M128" i="11"/>
  <c r="X128" i="11" s="1"/>
  <c r="N128" i="11"/>
  <c r="Y128" i="11" s="1"/>
  <c r="O128" i="11"/>
  <c r="Z128" i="11" s="1"/>
  <c r="P128" i="11"/>
  <c r="AA128" i="11" s="1"/>
  <c r="AJ128" i="11" s="1"/>
  <c r="Q128" i="11"/>
  <c r="B129" i="11"/>
  <c r="C129" i="11"/>
  <c r="D129" i="11"/>
  <c r="E129" i="11"/>
  <c r="F129" i="11"/>
  <c r="G129" i="11"/>
  <c r="H129" i="11"/>
  <c r="I129" i="11"/>
  <c r="J129" i="11"/>
  <c r="K129" i="11"/>
  <c r="L129" i="11"/>
  <c r="W129" i="11" s="1"/>
  <c r="M129" i="11"/>
  <c r="X129" i="11" s="1"/>
  <c r="N129" i="11"/>
  <c r="Y129" i="11" s="1"/>
  <c r="O129" i="11"/>
  <c r="Z129" i="11" s="1"/>
  <c r="P129" i="11"/>
  <c r="AA129" i="11" s="1"/>
  <c r="AJ129" i="11" s="1"/>
  <c r="Q129" i="11"/>
  <c r="B130" i="11"/>
  <c r="C130" i="11"/>
  <c r="D130" i="11"/>
  <c r="E130" i="11"/>
  <c r="F130" i="11"/>
  <c r="G130" i="11"/>
  <c r="H130" i="11"/>
  <c r="I130" i="11"/>
  <c r="J130" i="11"/>
  <c r="K130" i="11"/>
  <c r="L130" i="11"/>
  <c r="W130" i="11" s="1"/>
  <c r="M130" i="11"/>
  <c r="X130" i="11" s="1"/>
  <c r="N130" i="11"/>
  <c r="Y130" i="11" s="1"/>
  <c r="O130" i="11"/>
  <c r="Z130" i="11" s="1"/>
  <c r="P130" i="11"/>
  <c r="AA130" i="11" s="1"/>
  <c r="AJ130" i="11" s="1"/>
  <c r="B131" i="11"/>
  <c r="C131" i="11"/>
  <c r="D131" i="11"/>
  <c r="E131" i="11"/>
  <c r="F131" i="11"/>
  <c r="G131" i="11"/>
  <c r="H131" i="11"/>
  <c r="I131" i="11"/>
  <c r="J131" i="11"/>
  <c r="K131" i="11"/>
  <c r="L131" i="11"/>
  <c r="W131" i="11" s="1"/>
  <c r="M131" i="11"/>
  <c r="X131" i="11" s="1"/>
  <c r="N131" i="11"/>
  <c r="Y131" i="11" s="1"/>
  <c r="O131" i="11"/>
  <c r="Z131" i="11" s="1"/>
  <c r="P131" i="11"/>
  <c r="AA131" i="11" s="1"/>
  <c r="AJ131" i="11" s="1"/>
  <c r="Q131" i="11"/>
  <c r="E132" i="11"/>
  <c r="F132" i="11"/>
  <c r="G132" i="11"/>
  <c r="H132" i="11"/>
  <c r="I132" i="11"/>
  <c r="J132" i="11"/>
  <c r="K132" i="11"/>
  <c r="L132" i="11"/>
  <c r="W132" i="11" s="1"/>
  <c r="M132" i="11"/>
  <c r="X132" i="11" s="1"/>
  <c r="N132" i="11"/>
  <c r="Y132" i="11" s="1"/>
  <c r="O132" i="11"/>
  <c r="Z132" i="11" s="1"/>
  <c r="B133" i="11"/>
  <c r="C133" i="11"/>
  <c r="D133" i="11"/>
  <c r="E133" i="11"/>
  <c r="F133" i="11"/>
  <c r="G133" i="11"/>
  <c r="H133" i="11"/>
  <c r="I133" i="11"/>
  <c r="J133" i="11"/>
  <c r="K133" i="11"/>
  <c r="L133" i="11"/>
  <c r="W133" i="11" s="1"/>
  <c r="M133" i="11"/>
  <c r="X133" i="11" s="1"/>
  <c r="N133" i="11"/>
  <c r="Y133" i="11" s="1"/>
  <c r="O133" i="11"/>
  <c r="Z133" i="11" s="1"/>
  <c r="P133" i="11"/>
  <c r="AA133" i="11" s="1"/>
  <c r="AJ133" i="11" s="1"/>
  <c r="Q133" i="11"/>
  <c r="B134" i="11"/>
  <c r="C134" i="11"/>
  <c r="D134" i="11"/>
  <c r="E134" i="11"/>
  <c r="F134" i="11"/>
  <c r="B135" i="11"/>
  <c r="C135" i="11"/>
  <c r="D135" i="11"/>
  <c r="E135" i="11"/>
  <c r="F135" i="11"/>
  <c r="G135" i="11"/>
  <c r="H135" i="11"/>
  <c r="I135" i="11"/>
  <c r="J135" i="11"/>
  <c r="K135" i="11"/>
  <c r="L135" i="11"/>
  <c r="W135" i="11" s="1"/>
  <c r="M135" i="11"/>
  <c r="X135" i="11" s="1"/>
  <c r="N135" i="11"/>
  <c r="Y135" i="11" s="1"/>
  <c r="O135" i="11"/>
  <c r="Z135" i="11" s="1"/>
  <c r="P135" i="11"/>
  <c r="AA135" i="11" s="1"/>
  <c r="AJ135" i="11" s="1"/>
  <c r="Q135" i="11"/>
  <c r="B136" i="11"/>
  <c r="C136" i="11"/>
  <c r="D136" i="11"/>
  <c r="E136" i="11"/>
  <c r="F136" i="11"/>
  <c r="G136" i="11"/>
  <c r="H136" i="11"/>
  <c r="I136" i="11"/>
  <c r="J136" i="11"/>
  <c r="K136" i="11"/>
  <c r="L136" i="11"/>
  <c r="W136" i="11" s="1"/>
  <c r="M136" i="11"/>
  <c r="X136" i="11" s="1"/>
  <c r="B137" i="11"/>
  <c r="C137" i="11"/>
  <c r="D137" i="11"/>
  <c r="E137" i="11"/>
  <c r="F137" i="11"/>
  <c r="G137" i="11"/>
  <c r="H137" i="11"/>
  <c r="I137" i="11"/>
  <c r="J137" i="11"/>
  <c r="K137" i="11"/>
  <c r="L137" i="11"/>
  <c r="W137" i="11" s="1"/>
  <c r="M137" i="11"/>
  <c r="X137" i="11" s="1"/>
  <c r="N137" i="11"/>
  <c r="Y137" i="11" s="1"/>
  <c r="O137" i="11"/>
  <c r="Z137" i="11" s="1"/>
  <c r="P137" i="11"/>
  <c r="AA137" i="11" s="1"/>
  <c r="AJ137" i="11" s="1"/>
  <c r="Q137" i="11"/>
  <c r="B138" i="11"/>
  <c r="C138" i="11"/>
  <c r="D138" i="11"/>
  <c r="E138" i="11"/>
  <c r="F138" i="11"/>
  <c r="G138" i="11"/>
  <c r="H138" i="11"/>
  <c r="I138" i="11"/>
  <c r="J138" i="11"/>
  <c r="K138" i="11"/>
  <c r="L138" i="11"/>
  <c r="W138" i="11" s="1"/>
  <c r="M138" i="11"/>
  <c r="X138" i="11" s="1"/>
  <c r="N138" i="11"/>
  <c r="Y138" i="11" s="1"/>
  <c r="O138" i="11"/>
  <c r="Z138" i="11" s="1"/>
  <c r="P138" i="11"/>
  <c r="AA138" i="11" s="1"/>
  <c r="AJ138" i="11" s="1"/>
  <c r="Q138" i="11"/>
  <c r="B139" i="11"/>
  <c r="C139" i="11"/>
  <c r="D139" i="11"/>
  <c r="E139" i="11"/>
  <c r="F139" i="11"/>
  <c r="G139" i="11"/>
  <c r="H139" i="11"/>
  <c r="I139" i="11"/>
  <c r="J139" i="11"/>
  <c r="K139" i="11"/>
  <c r="L139" i="11"/>
  <c r="W139" i="11" s="1"/>
  <c r="M139" i="11"/>
  <c r="X139" i="11" s="1"/>
  <c r="N139" i="11"/>
  <c r="Y139" i="11" s="1"/>
  <c r="O139" i="11"/>
  <c r="Z139" i="11" s="1"/>
  <c r="P139" i="11"/>
  <c r="AA139" i="11" s="1"/>
  <c r="AJ139" i="11" s="1"/>
  <c r="B140" i="11"/>
  <c r="C140" i="11"/>
  <c r="D140" i="11"/>
  <c r="E140" i="11"/>
  <c r="F140" i="11"/>
  <c r="G140" i="11"/>
  <c r="H140" i="11"/>
  <c r="I140" i="11"/>
  <c r="J140" i="11"/>
  <c r="K140" i="11"/>
  <c r="L140" i="11"/>
  <c r="W140" i="11" s="1"/>
  <c r="M140" i="11"/>
  <c r="X140" i="11" s="1"/>
  <c r="N140" i="11"/>
  <c r="Y140" i="11" s="1"/>
  <c r="O140" i="11"/>
  <c r="Z140" i="11" s="1"/>
  <c r="P140" i="11"/>
  <c r="AA140" i="11" s="1"/>
  <c r="AJ140" i="11" s="1"/>
  <c r="Q140" i="11"/>
  <c r="B141" i="11"/>
  <c r="C141" i="11"/>
  <c r="D141" i="11"/>
  <c r="E141" i="11"/>
  <c r="F141" i="11"/>
  <c r="G141" i="11"/>
  <c r="H141" i="11"/>
  <c r="I141" i="11"/>
  <c r="J141" i="11"/>
  <c r="K141" i="11"/>
  <c r="L141" i="11"/>
  <c r="W141" i="11" s="1"/>
  <c r="M141" i="11"/>
  <c r="X141" i="11" s="1"/>
  <c r="N141" i="11"/>
  <c r="Y141" i="11" s="1"/>
  <c r="O141" i="11"/>
  <c r="Z141" i="11" s="1"/>
  <c r="P141" i="11"/>
  <c r="AA141" i="11" s="1"/>
  <c r="AJ141" i="11" s="1"/>
  <c r="Q141" i="11"/>
  <c r="B142" i="11"/>
  <c r="C142" i="11"/>
  <c r="D142" i="11"/>
  <c r="E142" i="11"/>
  <c r="F142" i="11"/>
  <c r="G142" i="11"/>
  <c r="H142" i="11"/>
  <c r="I142" i="11"/>
  <c r="J142" i="11"/>
  <c r="K142" i="11"/>
  <c r="L142" i="11"/>
  <c r="W142" i="11" s="1"/>
  <c r="M142" i="11"/>
  <c r="X142" i="11" s="1"/>
  <c r="N142" i="11"/>
  <c r="Y142" i="11" s="1"/>
  <c r="O142" i="11"/>
  <c r="Z142" i="11" s="1"/>
  <c r="P142" i="11"/>
  <c r="B143" i="11"/>
  <c r="C143" i="11"/>
  <c r="D143" i="11"/>
  <c r="E143" i="11"/>
  <c r="F143" i="11"/>
  <c r="G143" i="11"/>
  <c r="H143" i="11"/>
  <c r="I143" i="11"/>
  <c r="J143" i="11"/>
  <c r="K143" i="11"/>
  <c r="L143" i="11"/>
  <c r="W143" i="11" s="1"/>
  <c r="M143" i="11"/>
  <c r="X143" i="11" s="1"/>
  <c r="N143" i="11"/>
  <c r="Y143" i="11" s="1"/>
  <c r="O143" i="11"/>
  <c r="Z143" i="11" s="1"/>
  <c r="P143" i="11"/>
  <c r="AA143" i="11" s="1"/>
  <c r="AJ143" i="11" s="1"/>
  <c r="B144" i="11"/>
  <c r="C144" i="11"/>
  <c r="D144" i="11"/>
  <c r="E144" i="11"/>
  <c r="F144" i="11"/>
  <c r="G144" i="11"/>
  <c r="H144" i="11"/>
  <c r="I144" i="11"/>
  <c r="J144" i="11"/>
  <c r="K144" i="11"/>
  <c r="L144" i="11"/>
  <c r="W144" i="11" s="1"/>
  <c r="M144" i="11"/>
  <c r="X144" i="11" s="1"/>
  <c r="N144" i="11"/>
  <c r="Y144" i="11" s="1"/>
  <c r="O144" i="11"/>
  <c r="Z144" i="11" s="1"/>
  <c r="P144" i="11"/>
  <c r="AA144" i="11" s="1"/>
  <c r="AJ144" i="11" s="1"/>
  <c r="Q144" i="11"/>
  <c r="B145" i="11"/>
  <c r="C145" i="11"/>
  <c r="D145" i="11"/>
  <c r="E145" i="11"/>
  <c r="F145" i="11"/>
  <c r="G145" i="11"/>
  <c r="H145" i="11"/>
  <c r="I145" i="11"/>
  <c r="J145" i="11"/>
  <c r="K145" i="11"/>
  <c r="L145" i="11"/>
  <c r="W145" i="11" s="1"/>
  <c r="M145" i="11"/>
  <c r="X145" i="11" s="1"/>
  <c r="N145" i="11"/>
  <c r="Y145" i="11" s="1"/>
  <c r="B146" i="11"/>
  <c r="C146" i="11"/>
  <c r="D146" i="11"/>
  <c r="E146" i="11"/>
  <c r="F146" i="11"/>
  <c r="G146" i="11"/>
  <c r="H146" i="11"/>
  <c r="I146" i="11"/>
  <c r="J146" i="11"/>
  <c r="K146" i="11"/>
  <c r="L146" i="11"/>
  <c r="W146" i="11" s="1"/>
  <c r="M146" i="11"/>
  <c r="X146" i="11" s="1"/>
  <c r="N146" i="11"/>
  <c r="Y146" i="11" s="1"/>
  <c r="O146" i="11"/>
  <c r="Z146" i="11" s="1"/>
  <c r="P146" i="11"/>
  <c r="B147" i="11"/>
  <c r="C147" i="11"/>
  <c r="D147" i="11"/>
  <c r="E147" i="11"/>
  <c r="F147" i="11"/>
  <c r="G147" i="11"/>
  <c r="H147" i="11"/>
  <c r="I147" i="11"/>
  <c r="J147" i="11"/>
  <c r="K147" i="11"/>
  <c r="L147" i="11"/>
  <c r="W147" i="11" s="1"/>
  <c r="M147" i="11"/>
  <c r="X147" i="11" s="1"/>
  <c r="N147" i="11"/>
  <c r="Y147" i="11" s="1"/>
  <c r="O147" i="11"/>
  <c r="Z147" i="11" s="1"/>
  <c r="B148" i="11"/>
  <c r="C148" i="11"/>
  <c r="D148" i="11"/>
  <c r="E148" i="11"/>
  <c r="F148" i="11"/>
  <c r="G148" i="11"/>
  <c r="H148" i="11"/>
  <c r="I148" i="11"/>
  <c r="J148" i="11"/>
  <c r="K148" i="11"/>
  <c r="L148" i="11"/>
  <c r="W148" i="11" s="1"/>
  <c r="M148" i="11"/>
  <c r="X148" i="11" s="1"/>
  <c r="N148" i="11"/>
  <c r="Y148" i="11" s="1"/>
  <c r="O148" i="11"/>
  <c r="Z148" i="11" s="1"/>
  <c r="P148" i="11"/>
  <c r="AA148" i="11" s="1"/>
  <c r="AJ148" i="11" s="1"/>
  <c r="Q148" i="11"/>
  <c r="B149" i="11"/>
  <c r="C149" i="11"/>
  <c r="D149" i="11"/>
  <c r="E149" i="11"/>
  <c r="F149" i="11"/>
  <c r="G149" i="11"/>
  <c r="H149" i="11"/>
  <c r="I149" i="11"/>
  <c r="J149" i="11"/>
  <c r="K149" i="11"/>
  <c r="L149" i="11"/>
  <c r="W149" i="11" s="1"/>
  <c r="M149" i="11"/>
  <c r="X149" i="11" s="1"/>
  <c r="N149" i="11"/>
  <c r="Y149" i="11" s="1"/>
  <c r="O149" i="11"/>
  <c r="Z149" i="11" s="1"/>
  <c r="P149" i="11"/>
  <c r="B150" i="11"/>
  <c r="C150" i="11"/>
  <c r="D150" i="11"/>
  <c r="E150" i="11"/>
  <c r="F150" i="11"/>
  <c r="G150" i="11"/>
  <c r="H150" i="11"/>
  <c r="I150" i="11"/>
  <c r="J150" i="11"/>
  <c r="K150" i="11"/>
  <c r="L150" i="11"/>
  <c r="W150" i="11" s="1"/>
  <c r="M150" i="11"/>
  <c r="X150" i="11" s="1"/>
  <c r="N150" i="11"/>
  <c r="Y150" i="11" s="1"/>
  <c r="O150" i="11"/>
  <c r="Z150" i="11" s="1"/>
  <c r="P150" i="11"/>
  <c r="AA150" i="11" s="1"/>
  <c r="AJ150" i="11" s="1"/>
  <c r="Q150" i="11"/>
  <c r="B151" i="11"/>
  <c r="C151" i="11"/>
  <c r="D151" i="11"/>
  <c r="E151" i="11"/>
  <c r="F151" i="11"/>
  <c r="G151" i="11"/>
  <c r="H151" i="11"/>
  <c r="I151" i="11"/>
  <c r="J151" i="11"/>
  <c r="K151" i="11"/>
  <c r="L151" i="11"/>
  <c r="W151" i="11" s="1"/>
  <c r="M151" i="11"/>
  <c r="X151" i="11" s="1"/>
  <c r="N151" i="11"/>
  <c r="Y151" i="11" s="1"/>
  <c r="O151" i="11"/>
  <c r="Z151" i="11" s="1"/>
  <c r="P151" i="11"/>
  <c r="AA151" i="11" s="1"/>
  <c r="AJ151" i="11" s="1"/>
  <c r="Q151" i="11"/>
  <c r="B152" i="11"/>
  <c r="C152" i="11"/>
  <c r="D152" i="11"/>
  <c r="E152" i="11"/>
  <c r="F152" i="11"/>
  <c r="G152" i="11"/>
  <c r="H152" i="11"/>
  <c r="I152" i="11"/>
  <c r="J152" i="11"/>
  <c r="K152" i="11"/>
  <c r="L152" i="11"/>
  <c r="W152" i="11" s="1"/>
  <c r="M152" i="11"/>
  <c r="X152" i="11" s="1"/>
  <c r="N152" i="11"/>
  <c r="Y152" i="11" s="1"/>
  <c r="O152" i="11"/>
  <c r="Z152" i="11" s="1"/>
  <c r="P152" i="11"/>
  <c r="AA152" i="11" s="1"/>
  <c r="AJ152" i="11" s="1"/>
  <c r="Q152" i="11"/>
  <c r="B153" i="11"/>
  <c r="C153" i="11"/>
  <c r="D153" i="11"/>
  <c r="E153" i="11"/>
  <c r="F153" i="11"/>
  <c r="G153" i="11"/>
  <c r="H153" i="11"/>
  <c r="I153" i="11"/>
  <c r="J153" i="11"/>
  <c r="K153" i="11"/>
  <c r="L153" i="11"/>
  <c r="W153" i="11" s="1"/>
  <c r="M153" i="11"/>
  <c r="X153" i="11" s="1"/>
  <c r="N153" i="11"/>
  <c r="Y153" i="11" s="1"/>
  <c r="O153" i="11"/>
  <c r="Z153" i="11" s="1"/>
  <c r="P153" i="11"/>
  <c r="AA153" i="11" s="1"/>
  <c r="AJ153" i="11" s="1"/>
  <c r="Q153" i="11"/>
  <c r="B154" i="11"/>
  <c r="C154" i="11"/>
  <c r="D154" i="11"/>
  <c r="E154" i="11"/>
  <c r="F154" i="11"/>
  <c r="G154" i="11"/>
  <c r="H154" i="11"/>
  <c r="I154" i="11"/>
  <c r="J154" i="11"/>
  <c r="K154" i="11"/>
  <c r="L154" i="11"/>
  <c r="W154" i="11" s="1"/>
  <c r="M154" i="11"/>
  <c r="X154" i="11" s="1"/>
  <c r="N154" i="11"/>
  <c r="Y154" i="11" s="1"/>
  <c r="O154" i="11"/>
  <c r="Z154" i="11" s="1"/>
  <c r="P154" i="11"/>
  <c r="AA154" i="11" s="1"/>
  <c r="AJ154" i="11" s="1"/>
  <c r="Q154" i="11"/>
  <c r="B155" i="11"/>
  <c r="C155" i="11"/>
  <c r="D155" i="11"/>
  <c r="E155" i="11"/>
  <c r="F155" i="11"/>
  <c r="G155" i="11"/>
  <c r="H155" i="11"/>
  <c r="I155" i="11"/>
  <c r="J155" i="11"/>
  <c r="K155" i="11"/>
  <c r="L155" i="11"/>
  <c r="W155" i="11" s="1"/>
  <c r="M155" i="11"/>
  <c r="X155" i="11" s="1"/>
  <c r="N155" i="11"/>
  <c r="Y155" i="11" s="1"/>
  <c r="O155" i="11"/>
  <c r="Z155" i="11" s="1"/>
  <c r="P155" i="11"/>
  <c r="AA155" i="11" s="1"/>
  <c r="AJ155" i="11" s="1"/>
  <c r="Q155" i="11"/>
  <c r="B156" i="11"/>
  <c r="C156" i="11"/>
  <c r="D156" i="11"/>
  <c r="E156" i="11"/>
  <c r="F156" i="11"/>
  <c r="G156" i="11"/>
  <c r="H156" i="11"/>
  <c r="I156" i="11"/>
  <c r="J156" i="11"/>
  <c r="K156" i="11"/>
  <c r="L156" i="11"/>
  <c r="W156" i="11" s="1"/>
  <c r="M156" i="11"/>
  <c r="X156" i="11" s="1"/>
  <c r="N156" i="11"/>
  <c r="Y156" i="11" s="1"/>
  <c r="O156" i="11"/>
  <c r="Z156" i="11" s="1"/>
  <c r="P156" i="11"/>
  <c r="AA156" i="11" s="1"/>
  <c r="AJ156" i="11" s="1"/>
  <c r="B157" i="11"/>
  <c r="C157" i="11"/>
  <c r="D157" i="11"/>
  <c r="E157" i="11"/>
  <c r="F157" i="11"/>
  <c r="G157" i="11"/>
  <c r="H157" i="11"/>
  <c r="I157" i="11"/>
  <c r="J157" i="11"/>
  <c r="K157" i="11"/>
  <c r="L157" i="11"/>
  <c r="W157" i="11" s="1"/>
  <c r="M157" i="11"/>
  <c r="X157" i="11" s="1"/>
  <c r="N157" i="11"/>
  <c r="Y157" i="11" s="1"/>
  <c r="O157" i="11"/>
  <c r="Z157" i="11" s="1"/>
  <c r="B158" i="11"/>
  <c r="C158" i="11"/>
  <c r="D158" i="11"/>
  <c r="E158" i="11"/>
  <c r="F158" i="11"/>
  <c r="G158" i="11"/>
  <c r="H158" i="11"/>
  <c r="I158" i="11"/>
  <c r="J158" i="11"/>
  <c r="K158" i="11"/>
  <c r="L158" i="11"/>
  <c r="W158" i="11" s="1"/>
  <c r="M158" i="11"/>
  <c r="X158" i="11" s="1"/>
  <c r="N158" i="11"/>
  <c r="Y158" i="11" s="1"/>
  <c r="O158" i="11"/>
  <c r="Z158" i="11" s="1"/>
  <c r="AA158" i="11"/>
  <c r="AJ158" i="11" s="1"/>
  <c r="B159" i="11"/>
  <c r="C159" i="11"/>
  <c r="D159" i="11"/>
  <c r="E159" i="11"/>
  <c r="F159" i="11"/>
  <c r="G159" i="11"/>
  <c r="H159" i="11"/>
  <c r="I159" i="11"/>
  <c r="J159" i="11"/>
  <c r="K159" i="11"/>
  <c r="L159" i="11"/>
  <c r="W159" i="11" s="1"/>
  <c r="M159" i="11"/>
  <c r="X159" i="11" s="1"/>
  <c r="N159" i="11"/>
  <c r="Y159" i="11" s="1"/>
  <c r="O159" i="11"/>
  <c r="Z159" i="11" s="1"/>
  <c r="P159" i="11"/>
  <c r="AA159" i="11" s="1"/>
  <c r="AJ159" i="11" s="1"/>
  <c r="Q159" i="11"/>
  <c r="B160" i="11"/>
  <c r="C160" i="11"/>
  <c r="D160" i="11"/>
  <c r="E160" i="11"/>
  <c r="F160" i="11"/>
  <c r="G160" i="11"/>
  <c r="H160" i="11"/>
  <c r="I160" i="11"/>
  <c r="J160" i="11"/>
  <c r="K160" i="11"/>
  <c r="L160" i="11"/>
  <c r="W160" i="11" s="1"/>
  <c r="M160" i="11"/>
  <c r="X160" i="11" s="1"/>
  <c r="N160" i="11"/>
  <c r="Y160" i="11" s="1"/>
  <c r="O160" i="11"/>
  <c r="Z160" i="11" s="1"/>
  <c r="B161" i="11"/>
  <c r="C161" i="11"/>
  <c r="D161" i="11"/>
  <c r="E161" i="11"/>
  <c r="F161" i="11"/>
  <c r="G161" i="11"/>
  <c r="H161" i="11"/>
  <c r="I161" i="11"/>
  <c r="J161" i="11"/>
  <c r="K161" i="11"/>
  <c r="L161" i="11"/>
  <c r="W161" i="11" s="1"/>
  <c r="M161" i="11"/>
  <c r="X161" i="11" s="1"/>
  <c r="N161" i="11"/>
  <c r="Y161" i="11" s="1"/>
  <c r="O161" i="11"/>
  <c r="Z161" i="11" s="1"/>
  <c r="P161" i="11"/>
  <c r="AA161" i="11" s="1"/>
  <c r="AJ161" i="11" s="1"/>
  <c r="Q161" i="11"/>
  <c r="B162" i="11"/>
  <c r="C162" i="11"/>
  <c r="D162" i="11"/>
  <c r="E162" i="11"/>
  <c r="F162" i="11"/>
  <c r="G162" i="11"/>
  <c r="H162" i="11"/>
  <c r="I162" i="11"/>
  <c r="J162" i="11"/>
  <c r="K162" i="11"/>
  <c r="L162" i="11"/>
  <c r="W162" i="11" s="1"/>
  <c r="M162" i="11"/>
  <c r="X162" i="11" s="1"/>
  <c r="N162" i="11"/>
  <c r="Y162" i="11" s="1"/>
  <c r="O162" i="11"/>
  <c r="Z162" i="11" s="1"/>
  <c r="P162" i="11"/>
  <c r="AA162" i="11" s="1"/>
  <c r="AJ162" i="11" s="1"/>
  <c r="Q162" i="11"/>
  <c r="B163" i="11"/>
  <c r="C163" i="11"/>
  <c r="D163" i="11"/>
  <c r="E163" i="11"/>
  <c r="F163" i="11"/>
  <c r="G163" i="11"/>
  <c r="H163" i="11"/>
  <c r="I163" i="11"/>
  <c r="J163" i="11"/>
  <c r="K163" i="11"/>
  <c r="L163" i="11"/>
  <c r="W163" i="11" s="1"/>
  <c r="M163" i="11"/>
  <c r="X163" i="11" s="1"/>
  <c r="N163" i="11"/>
  <c r="Y163" i="11" s="1"/>
  <c r="O163" i="11"/>
  <c r="Z163" i="11" s="1"/>
  <c r="P163" i="11"/>
  <c r="AA163" i="11" s="1"/>
  <c r="AJ163" i="11" s="1"/>
  <c r="B164" i="11"/>
  <c r="C164" i="11"/>
  <c r="D164" i="11"/>
  <c r="E164" i="11"/>
  <c r="F164" i="11"/>
  <c r="G164" i="11"/>
  <c r="H164" i="11"/>
  <c r="I164" i="11"/>
  <c r="J164" i="11"/>
  <c r="K164" i="11"/>
  <c r="L164" i="11"/>
  <c r="W164" i="11" s="1"/>
  <c r="M164" i="11"/>
  <c r="X164" i="11" s="1"/>
  <c r="N164" i="11"/>
  <c r="Y164" i="11" s="1"/>
  <c r="O164" i="11"/>
  <c r="Z164" i="11" s="1"/>
  <c r="P164" i="11"/>
  <c r="AA164" i="11" s="1"/>
  <c r="AJ164" i="11" s="1"/>
  <c r="Q164" i="11"/>
  <c r="H165" i="11"/>
  <c r="I165" i="11"/>
  <c r="J165" i="11"/>
  <c r="K165" i="11"/>
  <c r="L165" i="11"/>
  <c r="W165" i="11" s="1"/>
  <c r="M165" i="11"/>
  <c r="X165" i="11" s="1"/>
  <c r="N165" i="11"/>
  <c r="Y165" i="11" s="1"/>
  <c r="O165" i="11"/>
  <c r="Z165" i="11" s="1"/>
  <c r="P165" i="11"/>
  <c r="AA165" i="11" s="1"/>
  <c r="AJ165" i="11" s="1"/>
  <c r="E166" i="11"/>
  <c r="F166" i="11"/>
  <c r="G166" i="11"/>
  <c r="H166" i="11"/>
  <c r="I166" i="11"/>
  <c r="J166" i="11"/>
  <c r="K166" i="11"/>
  <c r="L166" i="11"/>
  <c r="W166" i="11" s="1"/>
  <c r="M166" i="11"/>
  <c r="X166" i="11" s="1"/>
  <c r="N166" i="11"/>
  <c r="Y166" i="11" s="1"/>
  <c r="O166" i="11"/>
  <c r="Z166" i="11" s="1"/>
  <c r="P166" i="11"/>
  <c r="AA166" i="11" s="1"/>
  <c r="AJ166" i="11" s="1"/>
  <c r="Q166" i="11"/>
  <c r="B167" i="11"/>
  <c r="C167" i="11"/>
  <c r="D167" i="11"/>
  <c r="E167" i="11"/>
  <c r="F167" i="11"/>
  <c r="G167" i="11"/>
  <c r="H167" i="11"/>
  <c r="I167" i="11"/>
  <c r="J167" i="11"/>
  <c r="K167" i="11"/>
  <c r="L167" i="11"/>
  <c r="W167" i="11" s="1"/>
  <c r="M167" i="11"/>
  <c r="X167" i="11" s="1"/>
  <c r="N167" i="11"/>
  <c r="Y167" i="11" s="1"/>
  <c r="O167" i="11"/>
  <c r="Z167" i="11" s="1"/>
  <c r="P167" i="11"/>
  <c r="AA167" i="11" s="1"/>
  <c r="AJ167" i="11" s="1"/>
  <c r="Q167" i="11"/>
  <c r="B168" i="11"/>
  <c r="C168" i="11"/>
  <c r="D168" i="11"/>
  <c r="E168" i="11"/>
  <c r="F168" i="11"/>
  <c r="G168" i="11"/>
  <c r="H168" i="11"/>
  <c r="I168" i="11"/>
  <c r="J168" i="11"/>
  <c r="K168" i="11"/>
  <c r="L168" i="11"/>
  <c r="W168" i="11" s="1"/>
  <c r="M168" i="11"/>
  <c r="X168" i="11" s="1"/>
  <c r="N168" i="11"/>
  <c r="Y168" i="11" s="1"/>
  <c r="O168" i="11"/>
  <c r="Z168" i="11" s="1"/>
  <c r="P168" i="11"/>
  <c r="AA168" i="11" s="1"/>
  <c r="AJ168" i="11" s="1"/>
  <c r="Q168" i="11"/>
  <c r="B170" i="11"/>
  <c r="C170" i="11"/>
  <c r="D170" i="11"/>
  <c r="E170" i="11"/>
  <c r="F170" i="11"/>
  <c r="G170" i="11"/>
  <c r="H170" i="11"/>
  <c r="I170" i="11"/>
  <c r="J170" i="11"/>
  <c r="K170" i="11"/>
  <c r="L170" i="11"/>
  <c r="W170" i="11" s="1"/>
  <c r="M170" i="11"/>
  <c r="X170" i="11" s="1"/>
  <c r="N170" i="11"/>
  <c r="Y170" i="11" s="1"/>
  <c r="O170" i="11"/>
  <c r="Z170" i="11" s="1"/>
  <c r="P170" i="11"/>
  <c r="AA170" i="11" s="1"/>
  <c r="AJ170" i="11" s="1"/>
  <c r="Q170" i="11"/>
  <c r="K171" i="11"/>
  <c r="L171" i="11"/>
  <c r="W171" i="11" s="1"/>
  <c r="M171" i="11"/>
  <c r="X171" i="11" s="1"/>
  <c r="N171" i="11"/>
  <c r="Y171" i="11" s="1"/>
  <c r="O171" i="11"/>
  <c r="Z171" i="11" s="1"/>
  <c r="J172" i="11"/>
  <c r="K172" i="11"/>
  <c r="L172" i="11"/>
  <c r="W172" i="11" s="1"/>
  <c r="M172" i="11"/>
  <c r="X172" i="11" s="1"/>
  <c r="N172" i="11"/>
  <c r="Y172" i="11" s="1"/>
  <c r="O172" i="11"/>
  <c r="Z172" i="11" s="1"/>
  <c r="P172" i="11"/>
  <c r="AA172" i="11" s="1"/>
  <c r="AJ172" i="11" s="1"/>
  <c r="Q172" i="11"/>
  <c r="B173" i="11"/>
  <c r="C173" i="11"/>
  <c r="D173" i="11"/>
  <c r="E173" i="11"/>
  <c r="F173" i="11"/>
  <c r="G173" i="11"/>
  <c r="H173" i="11"/>
  <c r="I173" i="11"/>
  <c r="J173" i="11"/>
  <c r="K173" i="11"/>
  <c r="L173" i="11"/>
  <c r="W173" i="11" s="1"/>
  <c r="M173" i="11"/>
  <c r="X173" i="11" s="1"/>
  <c r="N173" i="11"/>
  <c r="Y173" i="11" s="1"/>
  <c r="O173" i="11"/>
  <c r="Z173" i="11" s="1"/>
  <c r="P173" i="11"/>
  <c r="B174" i="11"/>
  <c r="C174" i="11"/>
  <c r="D174" i="11"/>
  <c r="E174" i="11"/>
  <c r="F174" i="11"/>
  <c r="G174" i="11"/>
  <c r="H174" i="11"/>
  <c r="I174" i="11"/>
  <c r="J174" i="11"/>
  <c r="K174" i="11"/>
  <c r="L174" i="11"/>
  <c r="W174" i="11" s="1"/>
  <c r="M174" i="11"/>
  <c r="X174" i="11" s="1"/>
  <c r="N174" i="11"/>
  <c r="Y174" i="11" s="1"/>
  <c r="O174" i="11"/>
  <c r="Z174" i="11" s="1"/>
  <c r="B175" i="11"/>
  <c r="C175" i="11"/>
  <c r="D175" i="11"/>
  <c r="E175" i="11"/>
  <c r="F175" i="11"/>
  <c r="G175" i="11"/>
  <c r="H175" i="11"/>
  <c r="I175" i="11"/>
  <c r="J175" i="11"/>
  <c r="K175" i="11"/>
  <c r="L175" i="11"/>
  <c r="W175" i="11" s="1"/>
  <c r="M175" i="11"/>
  <c r="X175" i="11" s="1"/>
  <c r="N175" i="11"/>
  <c r="Y175" i="11" s="1"/>
  <c r="O175" i="11"/>
  <c r="Z175" i="11" s="1"/>
  <c r="B176" i="11"/>
  <c r="C176" i="11"/>
  <c r="D176" i="11"/>
  <c r="E176" i="11"/>
  <c r="F176" i="11"/>
  <c r="G176" i="11"/>
  <c r="H176" i="11"/>
  <c r="I176" i="11"/>
  <c r="J176" i="11"/>
  <c r="K176" i="11"/>
  <c r="L176" i="11"/>
  <c r="W176" i="11" s="1"/>
  <c r="M176" i="11"/>
  <c r="X176" i="11" s="1"/>
  <c r="N176" i="11"/>
  <c r="Y176" i="11" s="1"/>
  <c r="O176" i="11"/>
  <c r="Z176" i="11" s="1"/>
  <c r="B177" i="11"/>
  <c r="C177" i="11"/>
  <c r="D177" i="11"/>
  <c r="E177" i="11"/>
  <c r="F177" i="11"/>
  <c r="G177" i="11"/>
  <c r="H177" i="11"/>
  <c r="I177" i="11"/>
  <c r="J177" i="11"/>
  <c r="K177" i="11"/>
  <c r="L177" i="11"/>
  <c r="W177" i="11" s="1"/>
  <c r="M177" i="11"/>
  <c r="X177" i="11" s="1"/>
  <c r="N177" i="11"/>
  <c r="Y177" i="11" s="1"/>
  <c r="O177" i="11"/>
  <c r="Z177" i="11" s="1"/>
  <c r="P177" i="11"/>
  <c r="AA177" i="11" s="1"/>
  <c r="AJ177" i="11" s="1"/>
  <c r="B178" i="11"/>
  <c r="C178" i="11"/>
  <c r="D178" i="11"/>
  <c r="E178" i="11"/>
  <c r="F178" i="11"/>
  <c r="G178" i="11"/>
  <c r="H178" i="11"/>
  <c r="I178" i="11"/>
  <c r="J178" i="11"/>
  <c r="K178" i="11"/>
  <c r="L178" i="11"/>
  <c r="W178" i="11" s="1"/>
  <c r="M178" i="11"/>
  <c r="X178" i="11" s="1"/>
  <c r="N178" i="11"/>
  <c r="Y178" i="11" s="1"/>
  <c r="O178" i="11"/>
  <c r="Z178" i="11" s="1"/>
  <c r="P178" i="11"/>
  <c r="AA178" i="11" s="1"/>
  <c r="AJ178" i="11" s="1"/>
  <c r="B179" i="11"/>
  <c r="C179" i="11"/>
  <c r="D179" i="11"/>
  <c r="E179" i="11"/>
  <c r="F179" i="11"/>
  <c r="G179" i="11"/>
  <c r="H179" i="11"/>
  <c r="I179" i="11"/>
  <c r="J179" i="11"/>
  <c r="K179" i="11"/>
  <c r="L179" i="11"/>
  <c r="W179" i="11" s="1"/>
  <c r="M179" i="11"/>
  <c r="X179" i="11" s="1"/>
  <c r="N179" i="11"/>
  <c r="Y179" i="11" s="1"/>
  <c r="O179" i="11"/>
  <c r="Z179" i="11" s="1"/>
  <c r="P179" i="11"/>
  <c r="AA179" i="11" s="1"/>
  <c r="AJ179" i="11" s="1"/>
  <c r="Q179" i="11"/>
  <c r="B180" i="11"/>
  <c r="C180" i="11"/>
  <c r="D180" i="11"/>
  <c r="E180" i="11"/>
  <c r="F180" i="11"/>
  <c r="G180" i="11"/>
  <c r="H180" i="11"/>
  <c r="I180" i="11"/>
  <c r="J180" i="11"/>
  <c r="K180" i="11"/>
  <c r="L180" i="11"/>
  <c r="W180" i="11" s="1"/>
  <c r="M180" i="11"/>
  <c r="X180" i="11" s="1"/>
  <c r="N180" i="11"/>
  <c r="Y180" i="11" s="1"/>
  <c r="O180" i="11"/>
  <c r="Z180" i="11" s="1"/>
  <c r="P180" i="11"/>
  <c r="AA180" i="11" s="1"/>
  <c r="AJ180" i="11" s="1"/>
  <c r="Q180" i="11"/>
  <c r="B181" i="11"/>
  <c r="C181" i="11"/>
  <c r="D181" i="11"/>
  <c r="E181" i="11"/>
  <c r="F181" i="11"/>
  <c r="G181" i="11"/>
  <c r="B183" i="11"/>
  <c r="C183" i="11"/>
  <c r="D183" i="11"/>
  <c r="E183" i="11"/>
  <c r="F183" i="11"/>
  <c r="G183" i="11"/>
  <c r="H183" i="11"/>
  <c r="I183" i="11"/>
  <c r="J183" i="11"/>
  <c r="K183" i="11"/>
  <c r="L183" i="11"/>
  <c r="W183" i="11" s="1"/>
  <c r="M183" i="11"/>
  <c r="X183" i="11" s="1"/>
  <c r="N183" i="11"/>
  <c r="Y183" i="11" s="1"/>
  <c r="O183" i="11"/>
  <c r="Z183" i="11" s="1"/>
  <c r="P183" i="11"/>
  <c r="AA183" i="11" s="1"/>
  <c r="AJ183" i="11" s="1"/>
  <c r="Q183" i="11"/>
  <c r="B184" i="11"/>
  <c r="C184" i="11"/>
  <c r="D184" i="11"/>
  <c r="E184" i="11"/>
  <c r="F184" i="11"/>
  <c r="G184" i="11"/>
  <c r="H184" i="11"/>
  <c r="I184" i="11"/>
  <c r="J184" i="11"/>
  <c r="K184" i="11"/>
  <c r="L184" i="11"/>
  <c r="W184" i="11" s="1"/>
  <c r="M184" i="11"/>
  <c r="X184" i="11" s="1"/>
  <c r="N184" i="11"/>
  <c r="Y184" i="11" s="1"/>
  <c r="O184" i="11"/>
  <c r="Z184" i="11" s="1"/>
  <c r="P184" i="11"/>
  <c r="AA184" i="11" s="1"/>
  <c r="AJ184" i="11" s="1"/>
  <c r="B185" i="11"/>
  <c r="C185" i="11"/>
  <c r="D185" i="11"/>
  <c r="E185" i="11"/>
  <c r="F185" i="11"/>
  <c r="G185" i="11"/>
  <c r="H185" i="11"/>
  <c r="I185" i="11"/>
  <c r="J185" i="11"/>
  <c r="K185" i="11"/>
  <c r="L185" i="11"/>
  <c r="W185" i="11" s="1"/>
  <c r="M185" i="11"/>
  <c r="X185" i="11" s="1"/>
  <c r="N185" i="11"/>
  <c r="Y185" i="11" s="1"/>
  <c r="O185" i="11"/>
  <c r="Z185" i="11" s="1"/>
  <c r="P185" i="11"/>
  <c r="AA185" i="11" s="1"/>
  <c r="AJ185" i="11" s="1"/>
  <c r="Q185" i="11"/>
  <c r="B186" i="11"/>
  <c r="C186" i="11"/>
  <c r="D186" i="11"/>
  <c r="E186" i="11"/>
  <c r="F186" i="11"/>
  <c r="G186" i="11"/>
  <c r="H186" i="11"/>
  <c r="I186" i="11"/>
  <c r="J186" i="11"/>
  <c r="K186" i="11"/>
  <c r="L186" i="11"/>
  <c r="W186" i="11" s="1"/>
  <c r="M186" i="11"/>
  <c r="X186" i="11" s="1"/>
  <c r="N186" i="11"/>
  <c r="Y186" i="11" s="1"/>
  <c r="O186" i="11"/>
  <c r="Z186" i="11" s="1"/>
  <c r="P186" i="11"/>
  <c r="AA186" i="11" s="1"/>
  <c r="AJ186" i="11" s="1"/>
  <c r="Q186" i="11"/>
  <c r="B187" i="11"/>
  <c r="C187" i="11"/>
  <c r="D187" i="11"/>
  <c r="E187" i="11"/>
  <c r="F187" i="11"/>
  <c r="G187" i="11"/>
  <c r="H187" i="11"/>
  <c r="I187" i="11"/>
  <c r="J187" i="11"/>
  <c r="K187" i="11"/>
  <c r="L187" i="11"/>
  <c r="W187" i="11" s="1"/>
  <c r="M187" i="11"/>
  <c r="X187" i="11" s="1"/>
  <c r="N187" i="11"/>
  <c r="Y187" i="11" s="1"/>
  <c r="O187" i="11"/>
  <c r="Z187" i="11" s="1"/>
  <c r="B188" i="11"/>
  <c r="C188" i="11"/>
  <c r="D188" i="11"/>
  <c r="E188" i="11"/>
  <c r="F188" i="11"/>
  <c r="G188" i="11"/>
  <c r="H188" i="11"/>
  <c r="I188" i="11"/>
  <c r="J188" i="11"/>
  <c r="K188" i="11"/>
  <c r="L188" i="11"/>
  <c r="W188" i="11" s="1"/>
  <c r="M188" i="11"/>
  <c r="X188" i="11" s="1"/>
  <c r="N188" i="11"/>
  <c r="Y188" i="11" s="1"/>
  <c r="O188" i="11"/>
  <c r="Z188" i="11" s="1"/>
  <c r="P188" i="11"/>
  <c r="AA188" i="11" s="1"/>
  <c r="AJ188" i="11" s="1"/>
  <c r="Q188" i="11"/>
  <c r="B189" i="11"/>
  <c r="C189" i="11"/>
  <c r="D189" i="11"/>
  <c r="E189" i="11"/>
  <c r="F189" i="11"/>
  <c r="G189" i="11"/>
  <c r="H189" i="11"/>
  <c r="I189" i="11"/>
  <c r="J189" i="11"/>
  <c r="K189" i="11"/>
  <c r="L189" i="11"/>
  <c r="W189" i="11" s="1"/>
  <c r="M189" i="11"/>
  <c r="X189" i="11" s="1"/>
  <c r="N189" i="11"/>
  <c r="Y189" i="11" s="1"/>
  <c r="O189" i="11"/>
  <c r="Z189" i="11" s="1"/>
  <c r="P189" i="11"/>
  <c r="AA189" i="11" s="1"/>
  <c r="AJ189" i="11" s="1"/>
  <c r="B190" i="11"/>
  <c r="C190" i="11"/>
  <c r="D190" i="11"/>
  <c r="E190" i="11"/>
  <c r="F190" i="11"/>
  <c r="G190" i="11"/>
  <c r="H190" i="11"/>
  <c r="I190" i="11"/>
  <c r="J190" i="11"/>
  <c r="K190" i="11"/>
  <c r="L190" i="11"/>
  <c r="W190" i="11" s="1"/>
  <c r="M190" i="11"/>
  <c r="X190" i="11" s="1"/>
  <c r="N190" i="11"/>
  <c r="Y190" i="11" s="1"/>
  <c r="O190" i="11"/>
  <c r="Z190" i="11" s="1"/>
  <c r="P190" i="11"/>
  <c r="AA190" i="11" s="1"/>
  <c r="AJ190" i="11" s="1"/>
  <c r="B191" i="11"/>
  <c r="C191" i="11"/>
  <c r="D191" i="11"/>
  <c r="E191" i="11"/>
  <c r="F191" i="11"/>
  <c r="G191" i="11"/>
  <c r="H191" i="11"/>
  <c r="I191" i="11"/>
  <c r="J191" i="11"/>
  <c r="K191" i="11"/>
  <c r="L191" i="11"/>
  <c r="W191" i="11" s="1"/>
  <c r="M191" i="11"/>
  <c r="X191" i="11" s="1"/>
  <c r="N191" i="11"/>
  <c r="Y191" i="11" s="1"/>
  <c r="O191" i="11"/>
  <c r="Z191" i="11" s="1"/>
  <c r="P191" i="11"/>
  <c r="AA191" i="11" s="1"/>
  <c r="AJ191" i="11" s="1"/>
  <c r="Q191" i="11"/>
  <c r="K193" i="11"/>
  <c r="L193" i="11"/>
  <c r="W193" i="11" s="1"/>
  <c r="M193" i="11"/>
  <c r="X193" i="11" s="1"/>
  <c r="N193" i="11"/>
  <c r="Y193" i="11" s="1"/>
  <c r="O193" i="11"/>
  <c r="Z193" i="11" s="1"/>
  <c r="B194" i="11"/>
  <c r="C194" i="11"/>
  <c r="D194" i="11"/>
  <c r="E194" i="11"/>
  <c r="F194" i="11"/>
  <c r="G194" i="11"/>
  <c r="H194" i="11"/>
  <c r="I194" i="11"/>
  <c r="J194" i="11"/>
  <c r="K194" i="11"/>
  <c r="L194" i="11"/>
  <c r="W194" i="11" s="1"/>
  <c r="M194" i="11"/>
  <c r="X194" i="11" s="1"/>
  <c r="N194" i="11"/>
  <c r="Y194" i="11" s="1"/>
  <c r="O194" i="11"/>
  <c r="Z194" i="11" s="1"/>
  <c r="P194" i="11"/>
  <c r="AA194" i="11" s="1"/>
  <c r="AJ194" i="11" s="1"/>
  <c r="B195" i="11"/>
  <c r="C195" i="11"/>
  <c r="D195" i="11"/>
  <c r="E195" i="11"/>
  <c r="F195" i="11"/>
  <c r="G195" i="11"/>
  <c r="H195" i="11"/>
  <c r="I195" i="11"/>
  <c r="J195" i="11"/>
  <c r="K195" i="11"/>
  <c r="L195" i="11"/>
  <c r="W195" i="11" s="1"/>
  <c r="M195" i="11"/>
  <c r="X195" i="11" s="1"/>
  <c r="N195" i="11"/>
  <c r="Y195" i="11" s="1"/>
  <c r="O195" i="11"/>
  <c r="Z195" i="11" s="1"/>
  <c r="P195" i="11"/>
  <c r="AA195" i="11" s="1"/>
  <c r="AJ195" i="11" s="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C225" i="3" l="1"/>
  <c r="C218" i="1"/>
  <c r="K225" i="3"/>
  <c r="K218" i="1"/>
  <c r="D225" i="3"/>
  <c r="D218" i="1"/>
  <c r="L225" i="3"/>
  <c r="L218" i="1"/>
  <c r="E225" i="3"/>
  <c r="E218" i="1"/>
  <c r="M225" i="3"/>
  <c r="M218" i="1"/>
  <c r="F225" i="3"/>
  <c r="F218" i="1"/>
  <c r="N225" i="3"/>
  <c r="N218" i="1"/>
  <c r="G225" i="3"/>
  <c r="G218" i="1"/>
  <c r="O225" i="3"/>
  <c r="O218" i="1"/>
  <c r="H225" i="3"/>
  <c r="H218" i="1"/>
  <c r="P225" i="3"/>
  <c r="P218" i="1"/>
  <c r="I225" i="3"/>
  <c r="I218" i="1"/>
  <c r="Q225" i="3"/>
  <c r="J225" i="3"/>
  <c r="J218" i="1"/>
  <c r="AB111" i="11"/>
  <c r="V107" i="36" s="1"/>
  <c r="S111" i="11"/>
  <c r="AB65" i="11"/>
  <c r="V61" i="36" s="1"/>
  <c r="S65" i="11"/>
  <c r="AB188" i="11"/>
  <c r="V184" i="36" s="1"/>
  <c r="S188" i="11"/>
  <c r="AB135" i="11"/>
  <c r="V131" i="36" s="1"/>
  <c r="S135" i="11"/>
  <c r="AB131" i="11"/>
  <c r="V127" i="36" s="1"/>
  <c r="S131" i="11"/>
  <c r="AA91" i="11"/>
  <c r="AJ91" i="11" s="1"/>
  <c r="S91" i="11"/>
  <c r="AB72" i="11"/>
  <c r="V68" i="36" s="1"/>
  <c r="S72" i="11"/>
  <c r="AB57" i="11"/>
  <c r="V53" i="36" s="1"/>
  <c r="S57" i="11"/>
  <c r="AB56" i="11"/>
  <c r="V52" i="36" s="1"/>
  <c r="S56" i="11"/>
  <c r="AB55" i="11"/>
  <c r="V51" i="36" s="1"/>
  <c r="S55" i="11"/>
  <c r="AA25" i="11"/>
  <c r="AJ25" i="11" s="1"/>
  <c r="S25" i="11"/>
  <c r="AB18" i="11"/>
  <c r="V14" i="36" s="1"/>
  <c r="S18" i="11"/>
  <c r="AB17" i="11"/>
  <c r="V13" i="36" s="1"/>
  <c r="S17" i="11"/>
  <c r="AB16" i="11"/>
  <c r="V12" i="36" s="1"/>
  <c r="S16" i="11"/>
  <c r="AB15" i="11"/>
  <c r="V11" i="36" s="1"/>
  <c r="S15" i="11"/>
  <c r="AB14" i="11"/>
  <c r="V10" i="36" s="1"/>
  <c r="S14" i="11"/>
  <c r="AB13" i="11"/>
  <c r="V9" i="36" s="1"/>
  <c r="S13" i="11"/>
  <c r="AB42" i="11"/>
  <c r="V38" i="36" s="1"/>
  <c r="S42" i="11"/>
  <c r="AB6" i="11"/>
  <c r="V2" i="36" s="1"/>
  <c r="S6" i="11"/>
  <c r="AB191" i="11"/>
  <c r="V187" i="36" s="1"/>
  <c r="S191" i="11"/>
  <c r="AB172" i="11"/>
  <c r="V168" i="36" s="1"/>
  <c r="S172" i="11"/>
  <c r="AB159" i="11"/>
  <c r="V155" i="36" s="1"/>
  <c r="S159" i="11"/>
  <c r="AB96" i="11"/>
  <c r="V92" i="36" s="1"/>
  <c r="S96" i="11"/>
  <c r="AB52" i="11"/>
  <c r="V48" i="36" s="1"/>
  <c r="S52" i="11"/>
  <c r="AB46" i="11"/>
  <c r="V42" i="36" s="1"/>
  <c r="S46" i="11"/>
  <c r="AB45" i="11"/>
  <c r="V41" i="36" s="1"/>
  <c r="S45" i="11"/>
  <c r="AB30" i="11"/>
  <c r="V26" i="36" s="1"/>
  <c r="S30" i="11"/>
  <c r="AB29" i="11"/>
  <c r="V25" i="36" s="1"/>
  <c r="S29" i="11"/>
  <c r="AB28" i="11"/>
  <c r="V24" i="36" s="1"/>
  <c r="S28" i="11"/>
  <c r="AB122" i="11"/>
  <c r="V118" i="36" s="1"/>
  <c r="S122" i="11"/>
  <c r="AB94" i="11"/>
  <c r="V90" i="36" s="1"/>
  <c r="S94" i="11"/>
  <c r="AB66" i="11"/>
  <c r="V62" i="36" s="1"/>
  <c r="S66" i="11"/>
  <c r="AA50" i="11"/>
  <c r="AJ50" i="11" s="1"/>
  <c r="S50" i="11"/>
  <c r="AB43" i="11"/>
  <c r="V39" i="36" s="1"/>
  <c r="S43" i="11"/>
  <c r="AB180" i="11"/>
  <c r="V176" i="36" s="1"/>
  <c r="S180" i="11"/>
  <c r="AB179" i="11"/>
  <c r="V175" i="36" s="1"/>
  <c r="S179" i="11"/>
  <c r="AA173" i="11"/>
  <c r="AJ173" i="11" s="1"/>
  <c r="S173" i="11"/>
  <c r="AA146" i="11"/>
  <c r="AJ146" i="11" s="1"/>
  <c r="S146" i="11"/>
  <c r="AB125" i="11"/>
  <c r="V121" i="36" s="1"/>
  <c r="S125" i="11"/>
  <c r="AB124" i="11"/>
  <c r="V120" i="36" s="1"/>
  <c r="S124" i="11"/>
  <c r="AB115" i="11"/>
  <c r="V111" i="36" s="1"/>
  <c r="S115" i="11"/>
  <c r="AB106" i="11"/>
  <c r="V102" i="36" s="1"/>
  <c r="S106" i="11"/>
  <c r="AB98" i="11"/>
  <c r="V94" i="36" s="1"/>
  <c r="S98" i="11"/>
  <c r="AB87" i="11"/>
  <c r="V83" i="36" s="1"/>
  <c r="S87" i="11"/>
  <c r="AA86" i="11"/>
  <c r="AJ86" i="11" s="1"/>
  <c r="S86" i="11"/>
  <c r="AB77" i="11"/>
  <c r="V73" i="36" s="1"/>
  <c r="S77" i="11"/>
  <c r="AB76" i="11"/>
  <c r="V72" i="36" s="1"/>
  <c r="S76" i="11"/>
  <c r="AB60" i="11"/>
  <c r="V56" i="36" s="1"/>
  <c r="S60" i="11"/>
  <c r="AB32" i="11"/>
  <c r="V28" i="36" s="1"/>
  <c r="S32" i="11"/>
  <c r="AB21" i="11"/>
  <c r="V17" i="36" s="1"/>
  <c r="S21" i="11"/>
  <c r="AB201" i="11"/>
  <c r="V197" i="36" s="1"/>
  <c r="S201" i="11"/>
  <c r="AB200" i="11"/>
  <c r="V196" i="36" s="1"/>
  <c r="S200" i="11"/>
  <c r="AB199" i="11"/>
  <c r="V195" i="36" s="1"/>
  <c r="S199" i="11"/>
  <c r="AB198" i="11"/>
  <c r="V194" i="36" s="1"/>
  <c r="S198" i="11"/>
  <c r="AB196" i="11"/>
  <c r="V192" i="36" s="1"/>
  <c r="S196" i="11"/>
  <c r="AA19" i="11"/>
  <c r="AJ19" i="11" s="1"/>
  <c r="S19" i="11"/>
  <c r="AB138" i="11"/>
  <c r="V134" i="36" s="1"/>
  <c r="S138" i="11"/>
  <c r="AB137" i="11"/>
  <c r="V133" i="36" s="1"/>
  <c r="S137" i="11"/>
  <c r="AA116" i="11"/>
  <c r="AJ116" i="11" s="1"/>
  <c r="S116" i="11"/>
  <c r="AB108" i="11"/>
  <c r="V104" i="36" s="1"/>
  <c r="S108" i="11"/>
  <c r="AB79" i="11"/>
  <c r="V75" i="36" s="1"/>
  <c r="S79" i="11"/>
  <c r="AA48" i="11"/>
  <c r="AJ48" i="11" s="1"/>
  <c r="S48" i="11"/>
  <c r="AB38" i="11"/>
  <c r="V34" i="36" s="1"/>
  <c r="S38" i="11"/>
  <c r="AB37" i="11"/>
  <c r="V33" i="36" s="1"/>
  <c r="S37" i="11"/>
  <c r="AB10" i="11"/>
  <c r="V6" i="36" s="1"/>
  <c r="S10" i="11"/>
  <c r="AB7" i="11"/>
  <c r="V3" i="36" s="1"/>
  <c r="S7" i="11"/>
  <c r="AA121" i="11"/>
  <c r="AJ121" i="11" s="1"/>
  <c r="S121" i="11"/>
  <c r="AB112" i="11"/>
  <c r="V108" i="36" s="1"/>
  <c r="S112" i="11"/>
  <c r="AB162" i="11"/>
  <c r="V158" i="36" s="1"/>
  <c r="S162" i="11"/>
  <c r="AB161" i="11"/>
  <c r="V157" i="36" s="1"/>
  <c r="S161" i="11"/>
  <c r="AB183" i="11"/>
  <c r="V179" i="36" s="1"/>
  <c r="S183" i="11"/>
  <c r="AB164" i="11"/>
  <c r="V160" i="36" s="1"/>
  <c r="S164" i="11"/>
  <c r="AB148" i="11"/>
  <c r="V144" i="36" s="1"/>
  <c r="S148" i="11"/>
  <c r="AB141" i="11"/>
  <c r="V137" i="36" s="1"/>
  <c r="S141" i="11"/>
  <c r="AB140" i="11"/>
  <c r="V136" i="36" s="1"/>
  <c r="S140" i="11"/>
  <c r="AB133" i="11"/>
  <c r="V129" i="36" s="1"/>
  <c r="S133" i="11"/>
  <c r="AB126" i="11"/>
  <c r="V122" i="36" s="1"/>
  <c r="S126" i="11"/>
  <c r="AB102" i="11"/>
  <c r="V98" i="36" s="1"/>
  <c r="S102" i="11"/>
  <c r="AB101" i="11"/>
  <c r="V97" i="36" s="1"/>
  <c r="S101" i="11"/>
  <c r="AB62" i="11"/>
  <c r="V58" i="36" s="1"/>
  <c r="S62" i="11"/>
  <c r="AB40" i="11"/>
  <c r="V36" i="36" s="1"/>
  <c r="S40" i="11"/>
  <c r="AB207" i="11"/>
  <c r="V203" i="36" s="1"/>
  <c r="S207" i="11"/>
  <c r="AB34" i="11"/>
  <c r="V30" i="36" s="1"/>
  <c r="S34" i="11"/>
  <c r="AB186" i="11"/>
  <c r="V182" i="36" s="1"/>
  <c r="S186" i="11"/>
  <c r="AB185" i="11"/>
  <c r="V181" i="36" s="1"/>
  <c r="S185" i="11"/>
  <c r="AB155" i="11"/>
  <c r="V151" i="36" s="1"/>
  <c r="S155" i="11"/>
  <c r="AB154" i="11"/>
  <c r="V150" i="36" s="1"/>
  <c r="S154" i="11"/>
  <c r="AB153" i="11"/>
  <c r="V149" i="36" s="1"/>
  <c r="S153" i="11"/>
  <c r="AB152" i="11"/>
  <c r="V148" i="36" s="1"/>
  <c r="S152" i="11"/>
  <c r="AB151" i="11"/>
  <c r="V147" i="36" s="1"/>
  <c r="S151" i="11"/>
  <c r="AB150" i="11"/>
  <c r="V146" i="36" s="1"/>
  <c r="S150" i="11"/>
  <c r="AA149" i="11"/>
  <c r="AJ149" i="11" s="1"/>
  <c r="S149" i="11"/>
  <c r="AA142" i="11"/>
  <c r="AJ142" i="11" s="1"/>
  <c r="S142" i="11"/>
  <c r="AB118" i="11"/>
  <c r="V114" i="36" s="1"/>
  <c r="S118" i="11"/>
  <c r="AB81" i="11"/>
  <c r="V77" i="36" s="1"/>
  <c r="S81" i="11"/>
  <c r="AB68" i="11"/>
  <c r="V64" i="36" s="1"/>
  <c r="S68" i="11"/>
  <c r="AB64" i="11"/>
  <c r="V60" i="36" s="1"/>
  <c r="S64" i="11"/>
  <c r="AB93" i="11"/>
  <c r="V89" i="36" s="1"/>
  <c r="S93" i="11"/>
  <c r="AB170" i="11"/>
  <c r="V166" i="36" s="1"/>
  <c r="S170" i="11"/>
  <c r="AB168" i="11"/>
  <c r="V164" i="36" s="1"/>
  <c r="S168" i="11"/>
  <c r="AB167" i="11"/>
  <c r="V163" i="36" s="1"/>
  <c r="S167" i="11"/>
  <c r="AB166" i="11"/>
  <c r="V162" i="36" s="1"/>
  <c r="S166" i="11"/>
  <c r="AB144" i="11"/>
  <c r="V140" i="36" s="1"/>
  <c r="S144" i="11"/>
  <c r="AB129" i="11"/>
  <c r="V125" i="36" s="1"/>
  <c r="S129" i="11"/>
  <c r="AB128" i="11"/>
  <c r="V124" i="36" s="1"/>
  <c r="S128" i="11"/>
  <c r="AB90" i="11"/>
  <c r="V86" i="36" s="1"/>
  <c r="S90" i="11"/>
  <c r="AB89" i="11"/>
  <c r="V85" i="36" s="1"/>
  <c r="S89" i="11"/>
  <c r="AB88" i="11"/>
  <c r="V84" i="36" s="1"/>
  <c r="S88" i="11"/>
  <c r="AB70" i="11"/>
  <c r="V66" i="36" s="1"/>
  <c r="S70" i="11"/>
  <c r="AB24" i="11"/>
  <c r="V20" i="36" s="1"/>
  <c r="S24" i="11"/>
  <c r="AB23" i="11"/>
  <c r="V19" i="36" s="1"/>
  <c r="S23" i="11"/>
  <c r="AA63" i="11"/>
  <c r="AJ63" i="11" s="1"/>
  <c r="S63" i="11"/>
  <c r="M186" i="36"/>
  <c r="M91" i="36"/>
  <c r="M47" i="36"/>
  <c r="M23" i="36"/>
  <c r="AA17" i="34"/>
  <c r="M204" i="36"/>
  <c r="M185" i="36"/>
  <c r="M167" i="36"/>
  <c r="M201" i="36"/>
  <c r="M110" i="36"/>
  <c r="M93" i="36"/>
  <c r="M32" i="36"/>
  <c r="M27" i="36"/>
  <c r="M79" i="36"/>
  <c r="M67" i="36"/>
  <c r="M143" i="36"/>
  <c r="M128" i="36"/>
  <c r="M95" i="36"/>
  <c r="AA45" i="34"/>
  <c r="M18" i="36"/>
  <c r="M101" i="36"/>
  <c r="M159" i="36"/>
  <c r="M70" i="36"/>
  <c r="M199" i="36"/>
  <c r="M22" i="36"/>
  <c r="M5" i="36"/>
  <c r="AJ9" i="11"/>
  <c r="M50" i="36"/>
  <c r="M37" i="36"/>
  <c r="M132" i="36"/>
  <c r="M80" i="36"/>
  <c r="M69" i="36"/>
  <c r="M109" i="36"/>
  <c r="M81" i="36"/>
  <c r="M71" i="36"/>
  <c r="M63" i="36"/>
  <c r="M40" i="36"/>
  <c r="M31" i="36"/>
  <c r="M202" i="36"/>
  <c r="M198" i="36"/>
  <c r="K212" i="11"/>
  <c r="M190" i="36"/>
  <c r="M180" i="36"/>
  <c r="AG189" i="11"/>
  <c r="AI189" i="11"/>
  <c r="AC189" i="11"/>
  <c r="AD189" i="11"/>
  <c r="AF189" i="11"/>
  <c r="AG188" i="11"/>
  <c r="AI188" i="11"/>
  <c r="AC188" i="11"/>
  <c r="AF188" i="11"/>
  <c r="AD188" i="11"/>
  <c r="AG171" i="11"/>
  <c r="AI171" i="11"/>
  <c r="AC171" i="11"/>
  <c r="AD171" i="11"/>
  <c r="AF171" i="11"/>
  <c r="AG135" i="11"/>
  <c r="AI135" i="11"/>
  <c r="AC135" i="11"/>
  <c r="AD135" i="11"/>
  <c r="AF135" i="11"/>
  <c r="AG131" i="11"/>
  <c r="AI131" i="11"/>
  <c r="AC131" i="11"/>
  <c r="AD131" i="11"/>
  <c r="AF131" i="11"/>
  <c r="AG121" i="11"/>
  <c r="AI121" i="11"/>
  <c r="AC121" i="11"/>
  <c r="AD121" i="11"/>
  <c r="AF121" i="11"/>
  <c r="M99" i="36"/>
  <c r="AG92" i="11"/>
  <c r="AI92" i="11"/>
  <c r="AC92" i="11"/>
  <c r="AD92" i="11"/>
  <c r="AF92" i="11"/>
  <c r="AG84" i="11"/>
  <c r="AI84" i="11"/>
  <c r="AC84" i="11"/>
  <c r="AD84" i="11"/>
  <c r="AF84" i="11"/>
  <c r="AG72" i="11"/>
  <c r="AI72" i="11"/>
  <c r="AC72" i="11"/>
  <c r="AD72" i="11"/>
  <c r="AF72" i="11"/>
  <c r="AF58" i="11"/>
  <c r="AG58" i="11"/>
  <c r="AI58" i="11"/>
  <c r="AC58" i="11"/>
  <c r="AD58" i="11"/>
  <c r="AG57" i="11"/>
  <c r="AI57" i="11"/>
  <c r="AC57" i="11"/>
  <c r="AD57" i="11"/>
  <c r="AF57" i="11"/>
  <c r="AD56" i="11"/>
  <c r="AF56" i="11"/>
  <c r="AG56" i="11"/>
  <c r="AI56" i="11"/>
  <c r="AC56" i="11"/>
  <c r="AD55" i="11"/>
  <c r="AF55" i="11"/>
  <c r="AG55" i="11"/>
  <c r="AI55" i="11"/>
  <c r="AC55" i="11"/>
  <c r="AD50" i="11"/>
  <c r="AG50" i="11"/>
  <c r="AI50" i="11"/>
  <c r="AC50" i="11"/>
  <c r="AF50" i="11"/>
  <c r="AG41" i="11"/>
  <c r="AI41" i="11"/>
  <c r="AC41" i="11"/>
  <c r="AF41" i="11"/>
  <c r="AD41" i="11"/>
  <c r="AG26" i="11"/>
  <c r="AI26" i="11"/>
  <c r="AC26" i="11"/>
  <c r="AD26" i="11"/>
  <c r="AF26" i="11"/>
  <c r="AG19" i="11"/>
  <c r="AI19" i="11"/>
  <c r="AC19" i="11"/>
  <c r="AD19" i="11"/>
  <c r="AF19" i="11"/>
  <c r="AG18" i="11"/>
  <c r="AI18" i="11"/>
  <c r="AC18" i="11"/>
  <c r="AD18" i="11"/>
  <c r="AF18" i="11"/>
  <c r="AG17" i="11"/>
  <c r="AI17" i="11"/>
  <c r="AC17" i="11"/>
  <c r="AD17" i="11"/>
  <c r="AF17" i="11"/>
  <c r="AG16" i="11"/>
  <c r="AI16" i="11"/>
  <c r="AC16" i="11"/>
  <c r="AD16" i="11"/>
  <c r="AF16" i="11"/>
  <c r="AD15" i="11"/>
  <c r="AG15" i="11"/>
  <c r="AI15" i="11"/>
  <c r="AC15" i="11"/>
  <c r="AF15" i="11"/>
  <c r="AD14" i="11"/>
  <c r="AF14" i="11"/>
  <c r="AG14" i="11"/>
  <c r="AI14" i="11"/>
  <c r="AC14" i="11"/>
  <c r="AD13" i="11"/>
  <c r="AF13" i="11"/>
  <c r="AG13" i="11"/>
  <c r="AI13" i="11"/>
  <c r="AC13" i="11"/>
  <c r="AG205" i="11"/>
  <c r="AI205" i="11"/>
  <c r="AC205" i="11"/>
  <c r="AD205" i="11"/>
  <c r="AF205" i="11"/>
  <c r="M191" i="36"/>
  <c r="AG190" i="11"/>
  <c r="AI190" i="11"/>
  <c r="AC190" i="11"/>
  <c r="AD190" i="11"/>
  <c r="AF190" i="11"/>
  <c r="M183" i="36"/>
  <c r="AG177" i="11"/>
  <c r="AI177" i="11"/>
  <c r="AC177" i="11"/>
  <c r="AD177" i="11"/>
  <c r="AF177" i="11"/>
  <c r="AG158" i="11"/>
  <c r="AI158" i="11"/>
  <c r="AC158" i="11"/>
  <c r="AF158" i="11"/>
  <c r="AD158" i="11"/>
  <c r="M152" i="36"/>
  <c r="M139" i="36"/>
  <c r="AG122" i="11"/>
  <c r="AI122" i="11"/>
  <c r="AC122" i="11"/>
  <c r="AD122" i="11"/>
  <c r="AF122" i="11"/>
  <c r="M115" i="36"/>
  <c r="AG113" i="11"/>
  <c r="AI113" i="11"/>
  <c r="AC113" i="11"/>
  <c r="AD113" i="11"/>
  <c r="AF113" i="11"/>
  <c r="AG112" i="11"/>
  <c r="AI112" i="11"/>
  <c r="AC112" i="11"/>
  <c r="AF112" i="11"/>
  <c r="AD112" i="11"/>
  <c r="AG111" i="11"/>
  <c r="AI111" i="11"/>
  <c r="AC111" i="11"/>
  <c r="AD111" i="11"/>
  <c r="AF111" i="11"/>
  <c r="M100" i="36"/>
  <c r="AG95" i="11"/>
  <c r="AI95" i="11"/>
  <c r="AC95" i="11"/>
  <c r="AD95" i="11"/>
  <c r="AF95" i="11"/>
  <c r="AG94" i="11"/>
  <c r="AI94" i="11"/>
  <c r="AC94" i="11"/>
  <c r="AD94" i="11"/>
  <c r="AF94" i="11"/>
  <c r="AG93" i="11"/>
  <c r="AI93" i="11"/>
  <c r="AC93" i="11"/>
  <c r="AD93" i="11"/>
  <c r="AF93" i="11"/>
  <c r="AG85" i="11"/>
  <c r="AI85" i="11"/>
  <c r="AC85" i="11"/>
  <c r="AD85" i="11"/>
  <c r="AF85" i="11"/>
  <c r="M78" i="36"/>
  <c r="AG75" i="11"/>
  <c r="AI75" i="11"/>
  <c r="AC75" i="11"/>
  <c r="AD75" i="11"/>
  <c r="AF75" i="11"/>
  <c r="AG67" i="11"/>
  <c r="AI67" i="11"/>
  <c r="AC67" i="11"/>
  <c r="AD67" i="11"/>
  <c r="AF67" i="11"/>
  <c r="AG66" i="11"/>
  <c r="AI66" i="11"/>
  <c r="AC66" i="11"/>
  <c r="AF66" i="11"/>
  <c r="AD66" i="11"/>
  <c r="AG65" i="11"/>
  <c r="AI65" i="11"/>
  <c r="AC65" i="11"/>
  <c r="AD65" i="11"/>
  <c r="AF65" i="11"/>
  <c r="AD59" i="11"/>
  <c r="AG59" i="11"/>
  <c r="AI59" i="11"/>
  <c r="AC59" i="11"/>
  <c r="AF59" i="11"/>
  <c r="AG51" i="11"/>
  <c r="AI51" i="11"/>
  <c r="AC51" i="11"/>
  <c r="AD51" i="11"/>
  <c r="AF51" i="11"/>
  <c r="AG44" i="11"/>
  <c r="AI44" i="11"/>
  <c r="AC44" i="11"/>
  <c r="AD44" i="11"/>
  <c r="AF44" i="11"/>
  <c r="AG43" i="11"/>
  <c r="AI43" i="11"/>
  <c r="AC43" i="11"/>
  <c r="AD43" i="11"/>
  <c r="AF43" i="11"/>
  <c r="AG42" i="11"/>
  <c r="AI42" i="11"/>
  <c r="AC42" i="11"/>
  <c r="AD42" i="11"/>
  <c r="AF42" i="11"/>
  <c r="AG35" i="11"/>
  <c r="AI35" i="11"/>
  <c r="AC35" i="11"/>
  <c r="AD35" i="11"/>
  <c r="AF35" i="11"/>
  <c r="AG34" i="11"/>
  <c r="AI34" i="11"/>
  <c r="AC34" i="11"/>
  <c r="AD34" i="11"/>
  <c r="AF34" i="11"/>
  <c r="AG27" i="11"/>
  <c r="AI27" i="11"/>
  <c r="AC27" i="11"/>
  <c r="AD27" i="11"/>
  <c r="AF27" i="11"/>
  <c r="AD20" i="11"/>
  <c r="AF20" i="11"/>
  <c r="AG20" i="11"/>
  <c r="AI20" i="11"/>
  <c r="AC20" i="11"/>
  <c r="AA6" i="11"/>
  <c r="AJ6" i="11" s="1"/>
  <c r="P212" i="11"/>
  <c r="Z6" i="11"/>
  <c r="AF6" i="11" s="1"/>
  <c r="O212" i="11"/>
  <c r="AG191" i="11"/>
  <c r="AI191" i="11"/>
  <c r="AC191" i="11"/>
  <c r="AD191" i="11"/>
  <c r="AF191" i="11"/>
  <c r="AG178" i="11"/>
  <c r="AI178" i="11"/>
  <c r="AC178" i="11"/>
  <c r="AD178" i="11"/>
  <c r="AF178" i="11"/>
  <c r="AG173" i="11"/>
  <c r="AI173" i="11"/>
  <c r="AC173" i="11"/>
  <c r="AD173" i="11"/>
  <c r="AF173" i="11"/>
  <c r="AG172" i="11"/>
  <c r="AI172" i="11"/>
  <c r="AC172" i="11"/>
  <c r="AD172" i="11"/>
  <c r="AF172" i="11"/>
  <c r="AG160" i="11"/>
  <c r="AI160" i="11"/>
  <c r="AC160" i="11"/>
  <c r="AD160" i="11"/>
  <c r="AF160" i="11"/>
  <c r="AG159" i="11"/>
  <c r="AI159" i="11"/>
  <c r="AC159" i="11"/>
  <c r="AD159" i="11"/>
  <c r="AF159" i="11"/>
  <c r="M153" i="36"/>
  <c r="AG146" i="11"/>
  <c r="AI146" i="11"/>
  <c r="AC146" i="11"/>
  <c r="AF146" i="11"/>
  <c r="AD146" i="11"/>
  <c r="M141" i="36"/>
  <c r="M126" i="36"/>
  <c r="M116" i="36"/>
  <c r="AG114" i="11"/>
  <c r="AI114" i="11"/>
  <c r="AC114" i="11"/>
  <c r="AD114" i="11"/>
  <c r="AF114" i="11"/>
  <c r="M106" i="36"/>
  <c r="AG97" i="11"/>
  <c r="AI97" i="11"/>
  <c r="AC97" i="11"/>
  <c r="AD97" i="11"/>
  <c r="AF97" i="11"/>
  <c r="AG96" i="11"/>
  <c r="AI96" i="11"/>
  <c r="AC96" i="11"/>
  <c r="AD96" i="11"/>
  <c r="AF96" i="11"/>
  <c r="AG86" i="11"/>
  <c r="AI86" i="11"/>
  <c r="AC86" i="11"/>
  <c r="AD86" i="11"/>
  <c r="AF86" i="11"/>
  <c r="AG52" i="11"/>
  <c r="AI52" i="11"/>
  <c r="AC52" i="11"/>
  <c r="AD52" i="11"/>
  <c r="AF52" i="11"/>
  <c r="AD47" i="11"/>
  <c r="AF47" i="11"/>
  <c r="AG47" i="11"/>
  <c r="AI47" i="11"/>
  <c r="AC47" i="11"/>
  <c r="AD46" i="11"/>
  <c r="AF46" i="11"/>
  <c r="AG46" i="11"/>
  <c r="AI46" i="11"/>
  <c r="AC46" i="11"/>
  <c r="AF45" i="11"/>
  <c r="AG45" i="11"/>
  <c r="AI45" i="11"/>
  <c r="AC45" i="11"/>
  <c r="AD45" i="11"/>
  <c r="AG36" i="11"/>
  <c r="AI36" i="11"/>
  <c r="AC36" i="11"/>
  <c r="AD36" i="11"/>
  <c r="AF36" i="11"/>
  <c r="AD31" i="11"/>
  <c r="AF31" i="11"/>
  <c r="AG31" i="11"/>
  <c r="AI31" i="11"/>
  <c r="AC31" i="11"/>
  <c r="AD30" i="11"/>
  <c r="AF30" i="11"/>
  <c r="AG30" i="11"/>
  <c r="AI30" i="11"/>
  <c r="AC30" i="11"/>
  <c r="AD29" i="11"/>
  <c r="AF29" i="11"/>
  <c r="AG29" i="11"/>
  <c r="AI29" i="11"/>
  <c r="AC29" i="11"/>
  <c r="AF28" i="11"/>
  <c r="AG28" i="11"/>
  <c r="AI28" i="11"/>
  <c r="AC28" i="11"/>
  <c r="AD28" i="11"/>
  <c r="Y6" i="11"/>
  <c r="N212" i="11"/>
  <c r="AG193" i="11"/>
  <c r="AI193" i="11"/>
  <c r="AC193" i="11"/>
  <c r="AD193" i="11"/>
  <c r="AF193" i="11"/>
  <c r="AG180" i="11"/>
  <c r="AI180" i="11"/>
  <c r="AC180" i="11"/>
  <c r="AD180" i="11"/>
  <c r="AF180" i="11"/>
  <c r="AG179" i="11"/>
  <c r="AI179" i="11"/>
  <c r="AC179" i="11"/>
  <c r="AD179" i="11"/>
  <c r="AF179" i="11"/>
  <c r="AG174" i="11"/>
  <c r="AI174" i="11"/>
  <c r="AC174" i="11"/>
  <c r="AD174" i="11"/>
  <c r="AF174" i="11"/>
  <c r="AG165" i="11"/>
  <c r="AI165" i="11"/>
  <c r="AC165" i="11"/>
  <c r="AD165" i="11"/>
  <c r="AF165" i="11"/>
  <c r="AG147" i="11"/>
  <c r="AI147" i="11"/>
  <c r="AC147" i="11"/>
  <c r="AD147" i="11"/>
  <c r="AF147" i="11"/>
  <c r="AG132" i="11"/>
  <c r="AI132" i="11"/>
  <c r="AC132" i="11"/>
  <c r="AD132" i="11"/>
  <c r="AF132" i="11"/>
  <c r="AG125" i="11"/>
  <c r="AI125" i="11"/>
  <c r="AC125" i="11"/>
  <c r="AD125" i="11"/>
  <c r="AF125" i="11"/>
  <c r="AG124" i="11"/>
  <c r="AI124" i="11"/>
  <c r="AC124" i="11"/>
  <c r="AD124" i="11"/>
  <c r="AF124" i="11"/>
  <c r="AG116" i="11"/>
  <c r="AI116" i="11"/>
  <c r="AC116" i="11"/>
  <c r="AF116" i="11"/>
  <c r="AD116" i="11"/>
  <c r="AG115" i="11"/>
  <c r="AI115" i="11"/>
  <c r="AC115" i="11"/>
  <c r="AD115" i="11"/>
  <c r="AF115" i="11"/>
  <c r="AG107" i="11"/>
  <c r="AI107" i="11"/>
  <c r="AC107" i="11"/>
  <c r="AD107" i="11"/>
  <c r="AF107" i="11"/>
  <c r="AG106" i="11"/>
  <c r="AI106" i="11"/>
  <c r="AC106" i="11"/>
  <c r="AD106" i="11"/>
  <c r="AF106" i="11"/>
  <c r="AG99" i="11"/>
  <c r="AI99" i="11"/>
  <c r="AC99" i="11"/>
  <c r="AD99" i="11"/>
  <c r="AF99" i="11"/>
  <c r="AG98" i="11"/>
  <c r="AI98" i="11"/>
  <c r="AC98" i="11"/>
  <c r="AD98" i="11"/>
  <c r="AF98" i="11"/>
  <c r="M88" i="36"/>
  <c r="AG87" i="11"/>
  <c r="AI87" i="11"/>
  <c r="AC87" i="11"/>
  <c r="AD87" i="11"/>
  <c r="AF87" i="11"/>
  <c r="AG78" i="11"/>
  <c r="AI78" i="11"/>
  <c r="AC78" i="11"/>
  <c r="AD78" i="11"/>
  <c r="AF78" i="11"/>
  <c r="AG77" i="11"/>
  <c r="AI77" i="11"/>
  <c r="AC77" i="11"/>
  <c r="AD77" i="11"/>
  <c r="AF77" i="11"/>
  <c r="AG76" i="11"/>
  <c r="AI76" i="11"/>
  <c r="AC76" i="11"/>
  <c r="AD76" i="11"/>
  <c r="AF76" i="11"/>
  <c r="AG61" i="11"/>
  <c r="AI61" i="11"/>
  <c r="AC61" i="11"/>
  <c r="AD61" i="11"/>
  <c r="AF61" i="11"/>
  <c r="AG60" i="11"/>
  <c r="AI60" i="11"/>
  <c r="AC60" i="11"/>
  <c r="AD60" i="11"/>
  <c r="AF60" i="11"/>
  <c r="M54" i="36"/>
  <c r="AD48" i="11"/>
  <c r="AF48" i="11"/>
  <c r="AG48" i="11"/>
  <c r="AI48" i="11"/>
  <c r="AC48" i="11"/>
  <c r="M29" i="36"/>
  <c r="AG32" i="11"/>
  <c r="AI32" i="11"/>
  <c r="AC32" i="11"/>
  <c r="AF32" i="11"/>
  <c r="AD32" i="11"/>
  <c r="AD21" i="11"/>
  <c r="AF21" i="11"/>
  <c r="AG21" i="11"/>
  <c r="AI21" i="11"/>
  <c r="AC21" i="11"/>
  <c r="AG202" i="11"/>
  <c r="AI202" i="11"/>
  <c r="AC202" i="11"/>
  <c r="AD202" i="11"/>
  <c r="AF202" i="11"/>
  <c r="AG201" i="11"/>
  <c r="AI201" i="11"/>
  <c r="AC201" i="11"/>
  <c r="AD201" i="11"/>
  <c r="AF201" i="11"/>
  <c r="AG200" i="11"/>
  <c r="AI200" i="11"/>
  <c r="AC200" i="11"/>
  <c r="AD200" i="11"/>
  <c r="AF200" i="11"/>
  <c r="AG199" i="11"/>
  <c r="AI199" i="11"/>
  <c r="AC199" i="11"/>
  <c r="AD199" i="11"/>
  <c r="AF199" i="11"/>
  <c r="AG198" i="11"/>
  <c r="AI198" i="11"/>
  <c r="AC198" i="11"/>
  <c r="AD198" i="11"/>
  <c r="AF198" i="11"/>
  <c r="AG196" i="11"/>
  <c r="AI196" i="11"/>
  <c r="AC196" i="11"/>
  <c r="AD196" i="11"/>
  <c r="AF196" i="11"/>
  <c r="M173" i="36"/>
  <c r="AG163" i="11"/>
  <c r="AI163" i="11"/>
  <c r="AC163" i="11"/>
  <c r="AD163" i="11"/>
  <c r="AF163" i="11"/>
  <c r="AG162" i="11"/>
  <c r="AI162" i="11"/>
  <c r="AC162" i="11"/>
  <c r="AF162" i="11"/>
  <c r="AD162" i="11"/>
  <c r="AG161" i="11"/>
  <c r="AI161" i="11"/>
  <c r="AC161" i="11"/>
  <c r="AD161" i="11"/>
  <c r="AF161" i="11"/>
  <c r="AG139" i="11"/>
  <c r="AI139" i="11"/>
  <c r="AC139" i="11"/>
  <c r="AD139" i="11"/>
  <c r="AF139" i="11"/>
  <c r="AG138" i="11"/>
  <c r="AI138" i="11"/>
  <c r="AC138" i="11"/>
  <c r="AD138" i="11"/>
  <c r="AF138" i="11"/>
  <c r="AG137" i="11"/>
  <c r="AI137" i="11"/>
  <c r="AC137" i="11"/>
  <c r="AD137" i="11"/>
  <c r="AF137" i="11"/>
  <c r="AG117" i="11"/>
  <c r="AI117" i="11"/>
  <c r="AC117" i="11"/>
  <c r="AD117" i="11"/>
  <c r="AF117" i="11"/>
  <c r="AG108" i="11"/>
  <c r="AI108" i="11"/>
  <c r="AC108" i="11"/>
  <c r="AD108" i="11"/>
  <c r="AF108" i="11"/>
  <c r="AG100" i="11"/>
  <c r="AI100" i="11"/>
  <c r="AC100" i="11"/>
  <c r="AD100" i="11"/>
  <c r="AF100" i="11"/>
  <c r="AG80" i="11"/>
  <c r="AI80" i="11"/>
  <c r="AC80" i="11"/>
  <c r="AD80" i="11"/>
  <c r="AF80" i="11"/>
  <c r="AG79" i="11"/>
  <c r="AI79" i="11"/>
  <c r="AC79" i="11"/>
  <c r="AD79" i="11"/>
  <c r="AF79" i="11"/>
  <c r="AD39" i="11"/>
  <c r="AF39" i="11"/>
  <c r="AG39" i="11"/>
  <c r="AI39" i="11"/>
  <c r="AC39" i="11"/>
  <c r="AD38" i="11"/>
  <c r="AF38" i="11"/>
  <c r="AG38" i="11"/>
  <c r="AI38" i="11"/>
  <c r="AC38" i="11"/>
  <c r="AF37" i="11"/>
  <c r="AG37" i="11"/>
  <c r="AI37" i="11"/>
  <c r="AC37" i="11"/>
  <c r="AD37" i="11"/>
  <c r="AG11" i="11"/>
  <c r="AI11" i="11"/>
  <c r="AC11" i="11"/>
  <c r="AD11" i="11"/>
  <c r="AF11" i="11"/>
  <c r="AG10" i="11"/>
  <c r="AI10" i="11"/>
  <c r="AC10" i="11"/>
  <c r="AD10" i="11"/>
  <c r="AF10" i="11"/>
  <c r="AG8" i="11"/>
  <c r="AI8" i="11"/>
  <c r="AC8" i="11"/>
  <c r="AD8" i="11"/>
  <c r="AF8" i="11"/>
  <c r="AF7" i="11"/>
  <c r="AG7" i="11"/>
  <c r="AI7" i="11"/>
  <c r="AC7" i="11"/>
  <c r="AD7" i="11"/>
  <c r="AG194" i="11"/>
  <c r="AI194" i="11"/>
  <c r="AC194" i="11"/>
  <c r="AD194" i="11"/>
  <c r="AF194" i="11"/>
  <c r="AG184" i="11"/>
  <c r="AI184" i="11"/>
  <c r="AC184" i="11"/>
  <c r="AF184" i="11"/>
  <c r="AD184" i="11"/>
  <c r="AG183" i="11"/>
  <c r="AI183" i="11"/>
  <c r="AC183" i="11"/>
  <c r="AD183" i="11"/>
  <c r="AF183" i="11"/>
  <c r="M174" i="36"/>
  <c r="AG175" i="11"/>
  <c r="AI175" i="11"/>
  <c r="AC175" i="11"/>
  <c r="AD175" i="11"/>
  <c r="AF175" i="11"/>
  <c r="AG164" i="11"/>
  <c r="AI164" i="11"/>
  <c r="AC164" i="11"/>
  <c r="AD164" i="11"/>
  <c r="AF164" i="11"/>
  <c r="M156" i="36"/>
  <c r="AG149" i="11"/>
  <c r="AI149" i="11"/>
  <c r="AC149" i="11"/>
  <c r="AD149" i="11"/>
  <c r="AF149" i="11"/>
  <c r="AG148" i="11"/>
  <c r="AI148" i="11"/>
  <c r="AC148" i="11"/>
  <c r="AD148" i="11"/>
  <c r="AF148" i="11"/>
  <c r="AG142" i="11"/>
  <c r="AI142" i="11"/>
  <c r="AC142" i="11"/>
  <c r="AD142" i="11"/>
  <c r="AF142" i="11"/>
  <c r="AG141" i="11"/>
  <c r="AI141" i="11"/>
  <c r="AC141" i="11"/>
  <c r="AD141" i="11"/>
  <c r="AF141" i="11"/>
  <c r="AG140" i="11"/>
  <c r="AI140" i="11"/>
  <c r="AC140" i="11"/>
  <c r="AD140" i="11"/>
  <c r="AF140" i="11"/>
  <c r="AG133" i="11"/>
  <c r="AI133" i="11"/>
  <c r="AC133" i="11"/>
  <c r="AD133" i="11"/>
  <c r="AF133" i="11"/>
  <c r="AG127" i="11"/>
  <c r="AI127" i="11"/>
  <c r="AC127" i="11"/>
  <c r="AD127" i="11"/>
  <c r="AF127" i="11"/>
  <c r="AG126" i="11"/>
  <c r="AI126" i="11"/>
  <c r="AC126" i="11"/>
  <c r="AD126" i="11"/>
  <c r="AF126" i="11"/>
  <c r="AG103" i="11"/>
  <c r="AI103" i="11"/>
  <c r="AC103" i="11"/>
  <c r="AD103" i="11"/>
  <c r="AF103" i="11"/>
  <c r="AG102" i="11"/>
  <c r="AI102" i="11"/>
  <c r="AC102" i="11"/>
  <c r="AD102" i="11"/>
  <c r="AF102" i="11"/>
  <c r="AG101" i="11"/>
  <c r="AI101" i="11"/>
  <c r="AC101" i="11"/>
  <c r="AD101" i="11"/>
  <c r="AF101" i="11"/>
  <c r="AD63" i="11"/>
  <c r="AG63" i="11"/>
  <c r="AI63" i="11"/>
  <c r="AC63" i="11"/>
  <c r="AF63" i="11"/>
  <c r="AG62" i="11"/>
  <c r="AI62" i="11"/>
  <c r="AC62" i="11"/>
  <c r="AD62" i="11"/>
  <c r="AF62" i="11"/>
  <c r="M43" i="36"/>
  <c r="AD40" i="11"/>
  <c r="AF40" i="11"/>
  <c r="AG40" i="11"/>
  <c r="AI40" i="11"/>
  <c r="AC40" i="11"/>
  <c r="AG207" i="11"/>
  <c r="AI207" i="11"/>
  <c r="AC207" i="11"/>
  <c r="AF207" i="11"/>
  <c r="AD207" i="11"/>
  <c r="AG195" i="11"/>
  <c r="AI195" i="11"/>
  <c r="AC195" i="11"/>
  <c r="AD195" i="11"/>
  <c r="AF195" i="11"/>
  <c r="M189" i="36"/>
  <c r="AG187" i="11"/>
  <c r="AI187" i="11"/>
  <c r="AC187" i="11"/>
  <c r="AD187" i="11"/>
  <c r="AF187" i="11"/>
  <c r="AG186" i="11"/>
  <c r="AI186" i="11"/>
  <c r="AC186" i="11"/>
  <c r="AD186" i="11"/>
  <c r="AF186" i="11"/>
  <c r="AG185" i="11"/>
  <c r="AI185" i="11"/>
  <c r="AC185" i="11"/>
  <c r="AD185" i="11"/>
  <c r="AF185" i="11"/>
  <c r="M161" i="36"/>
  <c r="AG156" i="11"/>
  <c r="AI156" i="11"/>
  <c r="AC156" i="11"/>
  <c r="AD156" i="11"/>
  <c r="AF156" i="11"/>
  <c r="AG155" i="11"/>
  <c r="AI155" i="11"/>
  <c r="AC155" i="11"/>
  <c r="AD155" i="11"/>
  <c r="AF155" i="11"/>
  <c r="AG154" i="11"/>
  <c r="AI154" i="11"/>
  <c r="AC154" i="11"/>
  <c r="AF154" i="11"/>
  <c r="AD154" i="11"/>
  <c r="AG153" i="11"/>
  <c r="AI153" i="11"/>
  <c r="AC153" i="11"/>
  <c r="AD153" i="11"/>
  <c r="AF153" i="11"/>
  <c r="AG152" i="11"/>
  <c r="AI152" i="11"/>
  <c r="AC152" i="11"/>
  <c r="AD152" i="11"/>
  <c r="AF152" i="11"/>
  <c r="AG151" i="11"/>
  <c r="AI151" i="11"/>
  <c r="AC151" i="11"/>
  <c r="AD151" i="11"/>
  <c r="AF151" i="11"/>
  <c r="AG150" i="11"/>
  <c r="AI150" i="11"/>
  <c r="AC150" i="11"/>
  <c r="AF150" i="11"/>
  <c r="AD150" i="11"/>
  <c r="AG143" i="11"/>
  <c r="AI143" i="11"/>
  <c r="AC143" i="11"/>
  <c r="AD143" i="11"/>
  <c r="AF143" i="11"/>
  <c r="AG119" i="11"/>
  <c r="AI119" i="11"/>
  <c r="AC119" i="11"/>
  <c r="AD119" i="11"/>
  <c r="AF119" i="11"/>
  <c r="AG118" i="11"/>
  <c r="AI118" i="11"/>
  <c r="AC118" i="11"/>
  <c r="AD118" i="11"/>
  <c r="AF118" i="11"/>
  <c r="M103" i="36"/>
  <c r="AG104" i="11"/>
  <c r="AI104" i="11"/>
  <c r="AC104" i="11"/>
  <c r="AD104" i="11"/>
  <c r="AF104" i="11"/>
  <c r="AG82" i="11"/>
  <c r="AI82" i="11"/>
  <c r="AC82" i="11"/>
  <c r="AD82" i="11"/>
  <c r="AF82" i="11"/>
  <c r="AG81" i="11"/>
  <c r="AI81" i="11"/>
  <c r="AC81" i="11"/>
  <c r="AD81" i="11"/>
  <c r="AF81" i="11"/>
  <c r="M74" i="36"/>
  <c r="AG68" i="11"/>
  <c r="AI68" i="11"/>
  <c r="AC68" i="11"/>
  <c r="AD68" i="11"/>
  <c r="AF68" i="11"/>
  <c r="AG64" i="11"/>
  <c r="AI64" i="11"/>
  <c r="AC64" i="11"/>
  <c r="AD64" i="11"/>
  <c r="AF64" i="11"/>
  <c r="AD12" i="11"/>
  <c r="AF12" i="11"/>
  <c r="AG12" i="11"/>
  <c r="AI12" i="11"/>
  <c r="AC12" i="11"/>
  <c r="X6" i="11"/>
  <c r="M212" i="11"/>
  <c r="W6" i="11"/>
  <c r="L212" i="11"/>
  <c r="AG176" i="11"/>
  <c r="AI176" i="11"/>
  <c r="AC176" i="11"/>
  <c r="AD176" i="11"/>
  <c r="AF176" i="11"/>
  <c r="AG170" i="11"/>
  <c r="AI170" i="11"/>
  <c r="AC170" i="11"/>
  <c r="AD170" i="11"/>
  <c r="AF170" i="11"/>
  <c r="AG168" i="11"/>
  <c r="AI168" i="11"/>
  <c r="AC168" i="11"/>
  <c r="AD168" i="11"/>
  <c r="AF168" i="11"/>
  <c r="AG167" i="11"/>
  <c r="AI167" i="11"/>
  <c r="AC167" i="11"/>
  <c r="AD167" i="11"/>
  <c r="AF167" i="11"/>
  <c r="AG166" i="11"/>
  <c r="AI166" i="11"/>
  <c r="AC166" i="11"/>
  <c r="AF166" i="11"/>
  <c r="AD166" i="11"/>
  <c r="AG157" i="11"/>
  <c r="AI157" i="11"/>
  <c r="AC157" i="11"/>
  <c r="AD157" i="11"/>
  <c r="AF157" i="11"/>
  <c r="AG144" i="11"/>
  <c r="AI144" i="11"/>
  <c r="AC144" i="11"/>
  <c r="AD144" i="11"/>
  <c r="AF144" i="11"/>
  <c r="M135" i="36"/>
  <c r="AG130" i="11"/>
  <c r="AI130" i="11"/>
  <c r="AC130" i="11"/>
  <c r="AD130" i="11"/>
  <c r="AF130" i="11"/>
  <c r="AG129" i="11"/>
  <c r="AI129" i="11"/>
  <c r="AC129" i="11"/>
  <c r="AD129" i="11"/>
  <c r="AF129" i="11"/>
  <c r="AG128" i="11"/>
  <c r="AI128" i="11"/>
  <c r="AC128" i="11"/>
  <c r="AD128" i="11"/>
  <c r="AF128" i="11"/>
  <c r="AG120" i="11"/>
  <c r="AI120" i="11"/>
  <c r="AC120" i="11"/>
  <c r="AF120" i="11"/>
  <c r="AD120" i="11"/>
  <c r="M113" i="36"/>
  <c r="AG110" i="11"/>
  <c r="AI110" i="11"/>
  <c r="AC110" i="11"/>
  <c r="AD110" i="11"/>
  <c r="AF110" i="11"/>
  <c r="AG105" i="11"/>
  <c r="AI105" i="11"/>
  <c r="AC105" i="11"/>
  <c r="AD105" i="11"/>
  <c r="AF105" i="11"/>
  <c r="M96" i="36"/>
  <c r="AG91" i="11"/>
  <c r="AI91" i="11"/>
  <c r="AC91" i="11"/>
  <c r="AD91" i="11"/>
  <c r="AF91" i="11"/>
  <c r="AG90" i="11"/>
  <c r="AI90" i="11"/>
  <c r="AC90" i="11"/>
  <c r="AD90" i="11"/>
  <c r="AF90" i="11"/>
  <c r="AG89" i="11"/>
  <c r="AI89" i="11"/>
  <c r="AC89" i="11"/>
  <c r="AD89" i="11"/>
  <c r="AF89" i="11"/>
  <c r="AG88" i="11"/>
  <c r="AI88" i="11"/>
  <c r="AC88" i="11"/>
  <c r="AD88" i="11"/>
  <c r="AF88" i="11"/>
  <c r="AG83" i="11"/>
  <c r="AI83" i="11"/>
  <c r="AC83" i="11"/>
  <c r="AD83" i="11"/>
  <c r="AF83" i="11"/>
  <c r="AG71" i="11"/>
  <c r="AI71" i="11"/>
  <c r="AC71" i="11"/>
  <c r="AD71" i="11"/>
  <c r="AF71" i="11"/>
  <c r="AG70" i="11"/>
  <c r="AI70" i="11"/>
  <c r="AC70" i="11"/>
  <c r="AD70" i="11"/>
  <c r="AF70" i="11"/>
  <c r="AF54" i="11"/>
  <c r="AG54" i="11"/>
  <c r="AI54" i="11"/>
  <c r="AC54" i="11"/>
  <c r="AD54" i="11"/>
  <c r="M45" i="36"/>
  <c r="M35" i="36"/>
  <c r="AG25" i="11"/>
  <c r="AI25" i="11"/>
  <c r="AC25" i="11"/>
  <c r="AD25" i="11"/>
  <c r="AF25" i="11"/>
  <c r="AG24" i="11"/>
  <c r="AI24" i="11"/>
  <c r="AC24" i="11"/>
  <c r="AF24" i="11"/>
  <c r="AD24" i="11"/>
  <c r="AD23" i="11"/>
  <c r="AF23" i="11"/>
  <c r="AG23" i="11"/>
  <c r="AI23" i="11"/>
  <c r="AC23" i="11"/>
  <c r="M4" i="36"/>
  <c r="AI33" i="11"/>
  <c r="AC33" i="11"/>
  <c r="AG33" i="11"/>
  <c r="AD33" i="11"/>
  <c r="AF33" i="11"/>
  <c r="S211" i="11" l="1"/>
  <c r="S210" i="11"/>
  <c r="M16" i="36"/>
  <c r="M44" i="36"/>
  <c r="M154" i="36"/>
  <c r="AA155" i="34"/>
  <c r="AA76" i="34"/>
  <c r="M75" i="36"/>
  <c r="AA56" i="34"/>
  <c r="M55" i="36"/>
  <c r="AA159" i="34"/>
  <c r="M158" i="36"/>
  <c r="AA7" i="34"/>
  <c r="M6" i="36"/>
  <c r="AA112" i="34"/>
  <c r="M111" i="36"/>
  <c r="AA27" i="34"/>
  <c r="M26" i="36"/>
  <c r="AA52" i="34"/>
  <c r="M51" i="36"/>
  <c r="AA86" i="34"/>
  <c r="M85" i="36"/>
  <c r="AA115" i="34"/>
  <c r="M114" i="36"/>
  <c r="AA147" i="34"/>
  <c r="M146" i="36"/>
  <c r="AA37" i="34"/>
  <c r="M36" i="36"/>
  <c r="M59" i="36"/>
  <c r="AA60" i="34"/>
  <c r="AA98" i="34"/>
  <c r="M97" i="36"/>
  <c r="AA123" i="34"/>
  <c r="M122" i="36"/>
  <c r="AA197" i="34"/>
  <c r="M196" i="36"/>
  <c r="AA8" i="34"/>
  <c r="M7" i="36"/>
  <c r="AA34" i="34"/>
  <c r="M33" i="36"/>
  <c r="AA135" i="34"/>
  <c r="M134" i="36"/>
  <c r="AA73" i="34"/>
  <c r="M72" i="36"/>
  <c r="M112" i="36"/>
  <c r="AA113" i="34"/>
  <c r="AA171" i="34"/>
  <c r="M170" i="36"/>
  <c r="AA43" i="34"/>
  <c r="M42" i="36"/>
  <c r="AA169" i="34"/>
  <c r="M168" i="36"/>
  <c r="AA12" i="34"/>
  <c r="M11" i="36"/>
  <c r="AA53" i="34"/>
  <c r="M52" i="36"/>
  <c r="M21" i="36"/>
  <c r="AA22" i="34"/>
  <c r="AA87" i="34"/>
  <c r="M86" i="36"/>
  <c r="AA163" i="34"/>
  <c r="M162" i="36"/>
  <c r="AA148" i="34"/>
  <c r="M147" i="36"/>
  <c r="AA182" i="34"/>
  <c r="M181" i="36"/>
  <c r="AA99" i="34"/>
  <c r="M98" i="36"/>
  <c r="M145" i="36"/>
  <c r="AA146" i="34"/>
  <c r="AA198" i="34"/>
  <c r="M197" i="36"/>
  <c r="AA39" i="34"/>
  <c r="M38" i="36"/>
  <c r="AA119" i="34"/>
  <c r="M118" i="36"/>
  <c r="AA125" i="34"/>
  <c r="M124" i="36"/>
  <c r="M15" i="36"/>
  <c r="AA16" i="34"/>
  <c r="AA42" i="34"/>
  <c r="M41" i="36"/>
  <c r="AA145" i="34"/>
  <c r="M144" i="36"/>
  <c r="AA176" i="34"/>
  <c r="M175" i="36"/>
  <c r="AA156" i="34"/>
  <c r="M155" i="36"/>
  <c r="M169" i="36"/>
  <c r="AA170" i="34"/>
  <c r="AA13" i="34"/>
  <c r="M12" i="36"/>
  <c r="AA54" i="34"/>
  <c r="M53" i="36"/>
  <c r="M117" i="36"/>
  <c r="AA118" i="34"/>
  <c r="AA164" i="34"/>
  <c r="M163" i="36"/>
  <c r="AA78" i="34"/>
  <c r="M77" i="36"/>
  <c r="AA149" i="34"/>
  <c r="M148" i="36"/>
  <c r="AA183" i="34"/>
  <c r="M182" i="36"/>
  <c r="AA172" i="34"/>
  <c r="M171" i="36"/>
  <c r="AA40" i="34"/>
  <c r="M39" i="36"/>
  <c r="AA158" i="34"/>
  <c r="M157" i="36"/>
  <c r="AA57" i="34"/>
  <c r="M56" i="36"/>
  <c r="AA152" i="34"/>
  <c r="M151" i="36"/>
  <c r="AA138" i="34"/>
  <c r="M137" i="36"/>
  <c r="AA4" i="34"/>
  <c r="M3" i="36"/>
  <c r="AA134" i="34"/>
  <c r="M133" i="36"/>
  <c r="AA11" i="34"/>
  <c r="M10" i="36"/>
  <c r="AA21" i="34"/>
  <c r="M20" i="36"/>
  <c r="AA35" i="34"/>
  <c r="M34" i="36"/>
  <c r="AA74" i="34"/>
  <c r="M73" i="36"/>
  <c r="AA177" i="34"/>
  <c r="M176" i="36"/>
  <c r="AA49" i="34"/>
  <c r="M48" i="36"/>
  <c r="AA188" i="34"/>
  <c r="M187" i="36"/>
  <c r="AA14" i="34"/>
  <c r="M13" i="36"/>
  <c r="AA132" i="34"/>
  <c r="M131" i="36"/>
  <c r="AA165" i="34"/>
  <c r="M164" i="36"/>
  <c r="AA150" i="34"/>
  <c r="M149" i="36"/>
  <c r="AA180" i="34"/>
  <c r="M179" i="36"/>
  <c r="AA18" i="34"/>
  <c r="M17" i="36"/>
  <c r="AA90" i="34"/>
  <c r="M89" i="36"/>
  <c r="AA15" i="34"/>
  <c r="M14" i="36"/>
  <c r="AA167" i="34"/>
  <c r="M166" i="36"/>
  <c r="AA61" i="34"/>
  <c r="M60" i="36"/>
  <c r="AA65" i="34"/>
  <c r="M64" i="36"/>
  <c r="AA151" i="34"/>
  <c r="M150" i="36"/>
  <c r="AA137" i="34"/>
  <c r="M136" i="36"/>
  <c r="AA29" i="34"/>
  <c r="M28" i="36"/>
  <c r="AA91" i="34"/>
  <c r="M90" i="36"/>
  <c r="M87" i="36"/>
  <c r="AA88" i="34"/>
  <c r="AA105" i="34"/>
  <c r="M104" i="36"/>
  <c r="AA128" i="34"/>
  <c r="M127" i="36"/>
  <c r="AA126" i="34"/>
  <c r="M125" i="36"/>
  <c r="AA58" i="34"/>
  <c r="M57" i="36"/>
  <c r="M82" i="36"/>
  <c r="AA83" i="34"/>
  <c r="AA69" i="34"/>
  <c r="M68" i="36"/>
  <c r="AA185" i="34"/>
  <c r="M184" i="36"/>
  <c r="AA130" i="34"/>
  <c r="M129" i="36"/>
  <c r="M138" i="36"/>
  <c r="AA139" i="34"/>
  <c r="AA62" i="34"/>
  <c r="M61" i="36"/>
  <c r="AA121" i="34"/>
  <c r="M120" i="36"/>
  <c r="AA193" i="34"/>
  <c r="M192" i="36"/>
  <c r="AA122" i="34"/>
  <c r="M121" i="36"/>
  <c r="AA195" i="34"/>
  <c r="M194" i="36"/>
  <c r="AA84" i="34"/>
  <c r="M83" i="36"/>
  <c r="AA103" i="34"/>
  <c r="M102" i="36"/>
  <c r="AA25" i="34"/>
  <c r="M24" i="36"/>
  <c r="AA31" i="34"/>
  <c r="M30" i="36"/>
  <c r="AA9" i="34"/>
  <c r="M8" i="36"/>
  <c r="AA108" i="34"/>
  <c r="M107" i="36"/>
  <c r="AA95" i="34"/>
  <c r="M94" i="36"/>
  <c r="AA26" i="34"/>
  <c r="M25" i="36"/>
  <c r="AA93" i="34"/>
  <c r="M92" i="36"/>
  <c r="M142" i="36"/>
  <c r="AA143" i="34"/>
  <c r="AA10" i="34"/>
  <c r="M9" i="36"/>
  <c r="M46" i="36"/>
  <c r="AA47" i="34"/>
  <c r="AA20" i="34"/>
  <c r="M19" i="36"/>
  <c r="AA67" i="34"/>
  <c r="M66" i="36"/>
  <c r="AA85" i="34"/>
  <c r="M84" i="36"/>
  <c r="AA141" i="34"/>
  <c r="M140" i="36"/>
  <c r="AA173" i="34"/>
  <c r="M172" i="36"/>
  <c r="AA204" i="34"/>
  <c r="M203" i="36"/>
  <c r="AA59" i="34"/>
  <c r="M58" i="36"/>
  <c r="AA161" i="34"/>
  <c r="M160" i="36"/>
  <c r="M123" i="36"/>
  <c r="AA124" i="34"/>
  <c r="AA196" i="34"/>
  <c r="M195" i="36"/>
  <c r="AA63" i="34"/>
  <c r="M62" i="36"/>
  <c r="AA109" i="34"/>
  <c r="M108" i="36"/>
  <c r="M76" i="36"/>
  <c r="AA77" i="34"/>
  <c r="AD6" i="11"/>
  <c r="AD210" i="11" s="1"/>
  <c r="AF210" i="11"/>
  <c r="AG6" i="11"/>
  <c r="AG210" i="11" s="1"/>
  <c r="AI6" i="11"/>
  <c r="AI210" i="11" s="1"/>
  <c r="AC6" i="11"/>
  <c r="AG211" i="11" l="1"/>
  <c r="M2" i="36"/>
  <c r="AI211" i="11"/>
  <c r="F207" i="34"/>
  <c r="AA3" i="34"/>
  <c r="Z208" i="34" s="1"/>
  <c r="W208" i="34" l="1"/>
  <c r="AC208" i="34"/>
  <c r="AB208" i="34"/>
  <c r="AA208" i="34"/>
  <c r="Y208" i="34"/>
  <c r="X208" i="34"/>
</calcChain>
</file>

<file path=xl/sharedStrings.xml><?xml version="1.0" encoding="utf-8"?>
<sst xmlns="http://schemas.openxmlformats.org/spreadsheetml/2006/main" count="6721" uniqueCount="830">
  <si>
    <t>Balance of Payments Standard Presentation by Indicator: Current Account, Goods and Services, Services, Credit, US Dollars</t>
  </si>
  <si>
    <t>Millions of U.S. Dollars</t>
  </si>
  <si>
    <t>Click here for country specific metadata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</si>
  <si>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</si>
  <si>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</si>
  <si>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</si>
  <si>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</si>
  <si>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</si>
  <si>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</si>
  <si>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</si>
  <si>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</si>
  <si>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</si>
  <si>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</si>
  <si>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</si>
  <si>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</si>
  <si>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</si>
  <si>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</si>
  <si>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</si>
  <si>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</si>
  <si>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Afghanistan, Islamic Rep. of</t>
  </si>
  <si>
    <t>Albania</t>
  </si>
  <si>
    <t>Algeria</t>
  </si>
  <si>
    <t>Andorra, Principality of</t>
  </si>
  <si>
    <t>Angola</t>
  </si>
  <si>
    <t>Anguilla</t>
  </si>
  <si>
    <t>Antigua and Barbuda</t>
  </si>
  <si>
    <t>Argentina</t>
  </si>
  <si>
    <t>Armenia, Rep. of</t>
  </si>
  <si>
    <t>Aruba, Kingdom of the Netherlands</t>
  </si>
  <si>
    <t>Australia</t>
  </si>
  <si>
    <t>Austria</t>
  </si>
  <si>
    <t>Azerbaijan, Rep. of</t>
  </si>
  <si>
    <t>Bahamas, The</t>
  </si>
  <si>
    <t>Bahrain, Kingdom of</t>
  </si>
  <si>
    <t>Bangladesh</t>
  </si>
  <si>
    <t>Barbados</t>
  </si>
  <si>
    <t>Belarus, Rep. of</t>
  </si>
  <si>
    <t>Belgium</t>
  </si>
  <si>
    <t>Belgium-Luxembourg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</si>
  <si>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</si>
  <si>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</si>
  <si>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</si>
  <si>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</si>
  <si>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</si>
  <si>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</si>
  <si>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</si>
  <si>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</si>
  <si>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</si>
  <si>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</si>
  <si>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</si>
  <si>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</si>
  <si>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</si>
  <si>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</si>
  <si>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</si>
  <si>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</si>
  <si>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</si>
  <si>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Rep.</t>
  </si>
  <si>
    <t>Chad</t>
  </si>
  <si>
    <t>Chile</t>
  </si>
  <si>
    <t>China, P.R.: Hong Kong</t>
  </si>
  <si>
    <t>China, P.R.: Macao</t>
  </si>
  <si>
    <t>China, P.R.: Mainland</t>
  </si>
  <si>
    <t>Colombia</t>
  </si>
  <si>
    <t>Comoros, Union of the</t>
  </si>
  <si>
    <t>Congo, Dem. Rep. of the</t>
  </si>
  <si>
    <t>Congo, Rep. of</t>
  </si>
  <si>
    <t>Costa Rica</t>
  </si>
  <si>
    <t>Côte d'Ivoire</t>
  </si>
  <si>
    <t>Croatia, Rep. of</t>
  </si>
  <si>
    <t>Curaçao and Sint Maarten</t>
  </si>
  <si>
    <t>Curaçao, Kingdom of the Netherlands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</si>
  <si>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</si>
  <si>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</si>
  <si>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</si>
  <si>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</si>
  <si>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</si>
  <si>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</si>
  <si>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</si>
  <si>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Eastern Caribbean Currency Union</t>
  </si>
  <si>
    <t>Ecuador</t>
  </si>
  <si>
    <t>Egypt, Arab Rep. of</t>
  </si>
  <si>
    <t>El Salvador</t>
  </si>
  <si>
    <t>Equatorial Guinea, Rep. of</t>
  </si>
  <si>
    <t>Eritrea, The State of</t>
  </si>
  <si>
    <t>Estonia, Rep. of</t>
  </si>
  <si>
    <t>Eswatini, Kingdom of</t>
  </si>
  <si>
    <t>Ethiopia, The Federal Dem. Rep. of</t>
  </si>
  <si>
    <t>Euro Area</t>
  </si>
  <si>
    <t>Faroe Islands</t>
  </si>
  <si>
    <t>Fiji, Rep. of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</si>
  <si>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</si>
  <si>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</si>
  <si>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</si>
  <si>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</si>
  <si>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</si>
  <si>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</si>
  <si>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</si>
  <si>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</si>
  <si>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</si>
  <si>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</si>
  <si>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</si>
  <si>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</si>
  <si>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</si>
  <si>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</si>
  <si>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</si>
  <si>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</si>
  <si>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</si>
  <si>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</si>
  <si>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</si>
  <si>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</si>
  <si>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 of</t>
  </si>
  <si>
    <t>Iraq</t>
  </si>
  <si>
    <t>Ireland</t>
  </si>
  <si>
    <t>Israel</t>
  </si>
  <si>
    <t>Italy</t>
  </si>
  <si>
    <t>Jamaica</t>
  </si>
  <si>
    <t>Japan</t>
  </si>
  <si>
    <t>Jordan</t>
  </si>
  <si>
    <t>Kazakhstan, Rep. of</t>
  </si>
  <si>
    <t>Kenya</t>
  </si>
  <si>
    <t>Kiribati</t>
  </si>
  <si>
    <t>Korea, Rep. of</t>
  </si>
  <si>
    <t>Kosovo, Rep. of</t>
  </si>
  <si>
    <t>Kuwait</t>
  </si>
  <si>
    <t>Kyrgyz Rep.</t>
  </si>
  <si>
    <t>Lao People's Dem. Rep.</t>
  </si>
  <si>
    <t>Latvia</t>
  </si>
  <si>
    <t>Lebanon</t>
  </si>
  <si>
    <t>Lesotho, Kingdom of</t>
  </si>
  <si>
    <t>Liberia</t>
  </si>
  <si>
    <t>Libya</t>
  </si>
  <si>
    <t>Lithuania</t>
  </si>
  <si>
    <t>Luxembourg</t>
  </si>
  <si>
    <t>Madagascar, Rep. of</t>
  </si>
  <si>
    <t>Malawi</t>
  </si>
  <si>
    <t>Malaysia</t>
  </si>
  <si>
    <t>Maldives</t>
  </si>
  <si>
    <t>Mali</t>
  </si>
  <si>
    <t>Malta</t>
  </si>
  <si>
    <t>Marshall Islands, Rep. of the</t>
  </si>
  <si>
    <t>Mauritania, Islamic Rep. of</t>
  </si>
  <si>
    <t>Mauritius</t>
  </si>
  <si>
    <t>Mexico</t>
  </si>
  <si>
    <t>Micronesia, Federated States of</t>
  </si>
  <si>
    <t>Moldova, Rep. of</t>
  </si>
  <si>
    <t>Mongolia</t>
  </si>
  <si>
    <t>Montenegro</t>
  </si>
  <si>
    <t>Montserrat</t>
  </si>
  <si>
    <t>Morocco</t>
  </si>
  <si>
    <t>Mozambique, Rep. of</t>
  </si>
  <si>
    <t>Myanmar</t>
  </si>
  <si>
    <t>Namibia</t>
  </si>
  <si>
    <t>Nauru, Rep. of</t>
  </si>
  <si>
    <t>Nepal</t>
  </si>
  <si>
    <t>Netherlands Antilles</t>
  </si>
  <si>
    <t>Netherlands, The</t>
  </si>
  <si>
    <t>New Caledonia</t>
  </si>
  <si>
    <t>New Zealand</t>
  </si>
  <si>
    <t>Nicaragua</t>
  </si>
  <si>
    <t>Niger</t>
  </si>
  <si>
    <t>Nigeria</t>
  </si>
  <si>
    <t>North Macedonia, Republic of</t>
  </si>
  <si>
    <t>Norway</t>
  </si>
  <si>
    <t>Oman</t>
  </si>
  <si>
    <t>Pakistan</t>
  </si>
  <si>
    <t>Palau, Rep. of</t>
  </si>
  <si>
    <t>Panama</t>
  </si>
  <si>
    <t>Papua New Guinea</t>
  </si>
  <si>
    <t>Paraguay</t>
  </si>
  <si>
    <t>Peru</t>
  </si>
  <si>
    <t>Philippines</t>
  </si>
  <si>
    <t>Poland, Rep. of</t>
  </si>
  <si>
    <t>Portugal</t>
  </si>
  <si>
    <t>Qatar</t>
  </si>
  <si>
    <t>Romania</t>
  </si>
  <si>
    <t>Russian Federation</t>
  </si>
  <si>
    <t>Rwanda</t>
  </si>
  <si>
    <t>Samoa</t>
  </si>
  <si>
    <t>São Tomé and Príncipe, Dem. Rep. of</t>
  </si>
  <si>
    <t>Saudi Arabia</t>
  </si>
  <si>
    <t>Senegal</t>
  </si>
  <si>
    <t>Serbia, Rep. of</t>
  </si>
  <si>
    <t>Seychelles</t>
  </si>
  <si>
    <t>Sierra Leone</t>
  </si>
  <si>
    <t>Singapore</t>
  </si>
  <si>
    <t>Sint Maarten, Kingdom of the Netherlands</t>
  </si>
  <si>
    <t>Slovak Rep.</t>
  </si>
  <si>
    <t>Slovenia, Rep. of</t>
  </si>
  <si>
    <t>Solomon Islands</t>
  </si>
  <si>
    <t>Somalia</t>
  </si>
  <si>
    <t>South Africa</t>
  </si>
  <si>
    <t>South Sudan, Rep. of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</si>
  <si>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</si>
  <si>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</si>
  <si>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</si>
  <si>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</si>
  <si>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</si>
  <si>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</si>
  <si>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</si>
  <si>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</si>
  <si>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</si>
  <si>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Rep.</t>
  </si>
  <si>
    <t>Taiwan Province of China</t>
  </si>
  <si>
    <t>Tajikistan, Rep. of</t>
  </si>
  <si>
    <t>Tanzania, United Rep. of</t>
  </si>
  <si>
    <t>Thailand</t>
  </si>
  <si>
    <t>Timor-Leste, Dem. Rep. of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</si>
  <si>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</si>
  <si>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</si>
  <si>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</si>
  <si>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</si>
  <si>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</si>
  <si>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</si>
  <si>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</si>
  <si>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</si>
  <si>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</si>
  <si>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</si>
  <si>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Kingdom</t>
  </si>
  <si>
    <t>United States</t>
  </si>
  <si>
    <t>Uruguay</t>
  </si>
  <si>
    <t>Uzbekistan, Rep. of</t>
  </si>
  <si>
    <t>Vanuatu</t>
  </si>
  <si>
    <t>Venezuela, Rep. Bolivariana de</t>
  </si>
  <si>
    <t>Vietnam</t>
  </si>
  <si>
    <t>West Bank and Gaza</t>
  </si>
  <si>
    <t>Yemen Arab Rep.</t>
  </si>
  <si>
    <t>Yemen, People's Dem. Rep. of</t>
  </si>
  <si>
    <t>Yemen, Rep. of</t>
  </si>
  <si>
    <t>Yugoslavia</t>
  </si>
  <si>
    <t>Zambia</t>
  </si>
  <si>
    <t>Zimbabwe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</si>
  <si>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</si>
  <si>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</si>
  <si>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calculated from underlying observations</t>
  </si>
  <si>
    <t>(K) indicates the splice point between official BPM6-basis estimates and IMF converted BPM5-basis estimates</t>
  </si>
  <si>
    <t>Data extracted from IMF Data Warehouse 4/29/2021 12:31:04 PM</t>
  </si>
  <si>
    <t>Data extracted from IMF Data Warehouse 4/29/2021 12:33:35 PM</t>
  </si>
  <si>
    <t>Balance of Payments Standard Presentation by Indicator: Current Account, Goods and Services, Services, Debit, US Dollars</t>
  </si>
  <si>
    <t>Data extracted from IMF Data Warehouse 4/29/2021 12:37:09 PM</t>
  </si>
  <si>
    <t>Balance of Payments Standard Presentation by Indicator: Current Account, Goods and Services, Services, Transport, Credit, US Dollars</t>
  </si>
  <si>
    <t>Data extracted from IMF Data Warehouse 4/29/2021 12:38:19 PM</t>
  </si>
  <si>
    <t>Balance of Payments Standard Presentation by Indicator: Current Account, Goods and Services, Services, Transport, Debit, US Dollars</t>
  </si>
  <si>
    <t>Data extracted from IMF Data Warehouse 4/29/2021 12:39:29 PM</t>
  </si>
  <si>
    <t>Balance of Payments Standard Presentation by Indicator: Current Account, Goods and Services, Services, Travel, Credit, US Dollars</t>
  </si>
  <si>
    <t>Data extracted from IMF Data Warehouse 4/29/2021 12:42:43 PM</t>
  </si>
  <si>
    <t>Balance of Payments Standard Presentation by Indicator: Current Account, Goods and Services, Services, Travel, Debit, US Dollars</t>
  </si>
  <si>
    <t>Travel debit total</t>
  </si>
  <si>
    <t>Travel credit total</t>
  </si>
  <si>
    <t>Afghanistan</t>
  </si>
  <si>
    <t>Armenia</t>
  </si>
  <si>
    <t>Aruba</t>
  </si>
  <si>
    <t>Azerbaijan</t>
  </si>
  <si>
    <t>The Bahamas</t>
  </si>
  <si>
    <t>Bahrain</t>
  </si>
  <si>
    <t>Belarus</t>
  </si>
  <si>
    <t>Central African Republic</t>
  </si>
  <si>
    <t>China</t>
  </si>
  <si>
    <t>Comoros</t>
  </si>
  <si>
    <t>Democratic Republic of the Congo</t>
  </si>
  <si>
    <t>Republic of Congo</t>
  </si>
  <si>
    <t>Croatia</t>
  </si>
  <si>
    <t>Czech Republic</t>
  </si>
  <si>
    <t>Dominican Republic</t>
  </si>
  <si>
    <t>Egypt</t>
  </si>
  <si>
    <t>Equatorial Guinea</t>
  </si>
  <si>
    <t>Eritrea</t>
  </si>
  <si>
    <t>Estonia</t>
  </si>
  <si>
    <t>Eswatini</t>
  </si>
  <si>
    <t>Ethiopia</t>
  </si>
  <si>
    <t>Fiji</t>
  </si>
  <si>
    <t>The Gambia</t>
  </si>
  <si>
    <t>Hong Kong SAR</t>
  </si>
  <si>
    <t>Islamic Republic of Iran</t>
  </si>
  <si>
    <t>Kazakhstan</t>
  </si>
  <si>
    <t>Korea</t>
  </si>
  <si>
    <t>Kosovo</t>
  </si>
  <si>
    <t>Kyrgyz Republic</t>
  </si>
  <si>
    <t>Lao P.D.R.</t>
  </si>
  <si>
    <t>Lesotho</t>
  </si>
  <si>
    <t>Macao SAR</t>
  </si>
  <si>
    <t>Madagascar</t>
  </si>
  <si>
    <t>Marshall Islands</t>
  </si>
  <si>
    <t>Mauritania</t>
  </si>
  <si>
    <t>Micronesia</t>
  </si>
  <si>
    <t>Moldova</t>
  </si>
  <si>
    <t>Mozambique</t>
  </si>
  <si>
    <t>Nauru</t>
  </si>
  <si>
    <t>Netherlands</t>
  </si>
  <si>
    <t>North Macedonia</t>
  </si>
  <si>
    <t>Palau</t>
  </si>
  <si>
    <t>Poland</t>
  </si>
  <si>
    <t>Puerto Rico</t>
  </si>
  <si>
    <t>Russia</t>
  </si>
  <si>
    <t>San Marino</t>
  </si>
  <si>
    <t>São Tomé and Príncipe</t>
  </si>
  <si>
    <t>Serbia</t>
  </si>
  <si>
    <t>Slovak Republic</t>
  </si>
  <si>
    <t>Slovenia</t>
  </si>
  <si>
    <t>South Sudan</t>
  </si>
  <si>
    <t>Syria</t>
  </si>
  <si>
    <t>Tajikistan</t>
  </si>
  <si>
    <t>Tanzania</t>
  </si>
  <si>
    <t>Timor-Leste</t>
  </si>
  <si>
    <t>United Arab Emirates</t>
  </si>
  <si>
    <t>Uzbekistan</t>
  </si>
  <si>
    <t>Venezuela</t>
  </si>
  <si>
    <t>Yemen</t>
  </si>
  <si>
    <t>AFG</t>
  </si>
  <si>
    <t>ALB</t>
  </si>
  <si>
    <t>DZA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</si>
  <si>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</si>
  <si>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</si>
  <si>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</si>
  <si>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</si>
  <si>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</si>
  <si>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</si>
  <si>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</si>
  <si>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</si>
  <si>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</si>
  <si>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</si>
  <si>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</si>
  <si>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</si>
  <si>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</si>
  <si>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</si>
  <si>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</si>
  <si>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</si>
  <si>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</si>
  <si>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</si>
  <si>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</si>
  <si>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</si>
  <si>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</si>
  <si>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</si>
  <si>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</si>
  <si>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</si>
  <si>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</si>
  <si>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</si>
  <si>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</si>
  <si>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</si>
  <si>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</si>
  <si>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</si>
  <si>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</si>
  <si>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</si>
  <si>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</si>
  <si>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</si>
  <si>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</si>
  <si>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</si>
  <si>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</si>
  <si>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</si>
  <si>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</si>
  <si>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</si>
  <si>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</si>
  <si>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</si>
  <si>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</si>
  <si>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</si>
  <si>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</si>
  <si>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</si>
  <si>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</si>
  <si>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</si>
  <si>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</si>
  <si>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</si>
  <si>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</si>
  <si>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</si>
  <si>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</si>
  <si>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</si>
  <si>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</si>
  <si>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</si>
  <si>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</si>
  <si>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</si>
  <si>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</si>
  <si>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</si>
  <si>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</si>
  <si>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</si>
  <si>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</si>
  <si>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</si>
  <si>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</si>
  <si>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</si>
  <si>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</si>
  <si>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</si>
  <si>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</si>
  <si>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</si>
  <si>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</si>
  <si>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</si>
  <si>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</si>
  <si>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</si>
  <si>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</si>
  <si>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</si>
  <si>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</si>
  <si>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</si>
  <si>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</si>
  <si>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</si>
  <si>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</si>
  <si>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</si>
  <si>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</si>
  <si>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</si>
  <si>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</si>
  <si>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</si>
  <si>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</si>
  <si>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UVK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</si>
  <si>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</si>
  <si>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</si>
  <si>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</si>
  <si>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</si>
  <si>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</si>
  <si>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</si>
  <si>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</si>
  <si>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</si>
  <si>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</si>
  <si>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</si>
  <si>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</si>
  <si>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</si>
  <si>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</si>
  <si>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</si>
  <si>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</si>
  <si>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</si>
  <si>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</si>
  <si>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</si>
  <si>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</si>
  <si>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</si>
  <si>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</si>
  <si>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</si>
  <si>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</si>
  <si>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</si>
  <si>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</si>
  <si>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</si>
  <si>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</si>
  <si>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</si>
  <si>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</si>
  <si>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</si>
  <si>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</si>
  <si>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</si>
  <si>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</si>
  <si>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</si>
  <si>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</si>
  <si>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</si>
  <si>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</si>
  <si>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</si>
  <si>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</si>
  <si>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</si>
  <si>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</si>
  <si>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</si>
  <si>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</si>
  <si>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</si>
  <si>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</si>
  <si>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</si>
  <si>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</si>
  <si>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</si>
  <si>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</si>
  <si>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</si>
  <si>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</si>
  <si>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</si>
  <si>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</si>
  <si>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</si>
  <si>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</si>
  <si>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</si>
  <si>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</si>
  <si>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</si>
  <si>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</si>
  <si>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</si>
  <si>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</si>
  <si>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</si>
  <si>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</si>
  <si>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</si>
  <si>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</si>
  <si>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</si>
  <si>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</si>
  <si>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</si>
  <si>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</si>
  <si>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</si>
  <si>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</si>
  <si>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</si>
  <si>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VCT</t>
  </si>
  <si>
    <t>SDN</t>
  </si>
  <si>
    <t>SUR</t>
  </si>
  <si>
    <t>SWE</t>
  </si>
  <si>
    <t>CHE</t>
  </si>
  <si>
    <t>SYR</t>
  </si>
  <si>
    <t>TWN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</si>
  <si>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</si>
  <si>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</si>
  <si>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</si>
  <si>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</si>
  <si>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</si>
  <si>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</si>
  <si>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</si>
  <si>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</si>
  <si>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</si>
  <si>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</si>
  <si>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</si>
  <si>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</si>
  <si>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</si>
  <si>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</si>
  <si>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</si>
  <si>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</si>
  <si>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</si>
  <si>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</si>
  <si>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</si>
  <si>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</si>
  <si>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</si>
  <si>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WBG</t>
  </si>
  <si>
    <t>YEM</t>
  </si>
  <si>
    <t>ZMB</t>
  </si>
  <si>
    <t>ZWE</t>
  </si>
  <si>
    <t>gmil</t>
  </si>
  <si>
    <t>Data extracted from IMF Data Warehouse 4/29/2021 3:52:33 PM</t>
  </si>
  <si>
    <t>Balance of Payments Standard Presentation by Indicator: Current Account, Total, Net, US Dollars</t>
  </si>
  <si>
    <t>Data extracted from IMF Data Warehouse 4/29/2021 3:54:40 PM</t>
  </si>
  <si>
    <t>Balance of Payments Standard Presentation by Indicator: Current Account, Goods and Services, Goods, Credit, US Dollars</t>
  </si>
  <si>
    <t>Data extracted from IMF Data Warehouse 4/29/2021 4:01:41 PM</t>
  </si>
  <si>
    <t>Balance of Payments Standard Presentation by Indicator: Current Account, Goods and Services, Goods, Debit, US Dollars</t>
  </si>
  <si>
    <t>Data extracted from IMF Data Warehouse 4/29/2021 4:03:38 PM</t>
  </si>
  <si>
    <t>Balance of Payments Standard Presentation by Indicator: Current Account, Primary Income, Net, US Dollars</t>
  </si>
  <si>
    <t>Data extracted from IMF Data Warehouse 4/29/2021 4:05:10 PM</t>
  </si>
  <si>
    <t>Balance of Payments Standard Presentation by Indicator: Current Account, Goods and Services, Goods, Net, US Dollars</t>
  </si>
  <si>
    <t>Data extracted from IMF Data Warehouse 4/29/2021 4:06:20 PM</t>
  </si>
  <si>
    <t>Balance of Payments Standard Presentation by Indicator: Current Account, Secondary Income, Net, US Dollars</t>
  </si>
  <si>
    <t>Data extracted from IMF Data Warehouse 4/29/2021 4:32:03 PM</t>
  </si>
  <si>
    <t>Balance of Payments Standard Presentation by Indicator: Current Account, Goods and Services, Services, Net, US Dollars</t>
  </si>
  <si>
    <t>2015-19</t>
  </si>
  <si>
    <t>CA</t>
  </si>
  <si>
    <t>Goods</t>
  </si>
  <si>
    <t>Services</t>
  </si>
  <si>
    <t>Prim Inc</t>
  </si>
  <si>
    <t>Sec Inc</t>
  </si>
  <si>
    <t>Correlation (goods)</t>
  </si>
  <si>
    <t>difference</t>
  </si>
  <si>
    <t>Travel</t>
  </si>
  <si>
    <t>country</t>
  </si>
  <si>
    <t>ifs_code</t>
  </si>
  <si>
    <t>pop</t>
  </si>
  <si>
    <t>gdppc</t>
  </si>
  <si>
    <t>tourism</t>
  </si>
  <si>
    <t>tourism_ind</t>
  </si>
  <si>
    <t>GDP</t>
  </si>
  <si>
    <t>Iran</t>
  </si>
  <si>
    <t>Congo, Republic of</t>
  </si>
  <si>
    <t>Congo, Democratic Republic of the</t>
  </si>
  <si>
    <t>Montenegro, Rep. of</t>
  </si>
  <si>
    <t>Missing data by year</t>
  </si>
  <si>
    <t xml:space="preserve">Country name </t>
  </si>
  <si>
    <t>National sources data available for 2020</t>
  </si>
  <si>
    <t>No data</t>
  </si>
  <si>
    <t>Andorra</t>
  </si>
  <si>
    <t>Turks and Caicos</t>
  </si>
  <si>
    <t>Macao</t>
  </si>
  <si>
    <t>2018 NA</t>
  </si>
  <si>
    <t>2019&gt;5</t>
  </si>
  <si>
    <t>Country.name</t>
  </si>
  <si>
    <t>Series_Code</t>
  </si>
  <si>
    <t>111TBO.A</t>
  </si>
  <si>
    <t>112TBO.A</t>
  </si>
  <si>
    <t>122TBO.A</t>
  </si>
  <si>
    <t>124TBO.A</t>
  </si>
  <si>
    <t>128TBO.A</t>
  </si>
  <si>
    <t>132TBO.A</t>
  </si>
  <si>
    <t>134TBO.A</t>
  </si>
  <si>
    <t>136TBO.A</t>
  </si>
  <si>
    <t>137TBO.A</t>
  </si>
  <si>
    <t>138TBO.A</t>
  </si>
  <si>
    <t>142TBO.A</t>
  </si>
  <si>
    <t>144TBO.A</t>
  </si>
  <si>
    <t>146TBO.A</t>
  </si>
  <si>
    <t>156TBO.A</t>
  </si>
  <si>
    <t>158TBO.A</t>
  </si>
  <si>
    <t>Euro area</t>
  </si>
  <si>
    <t>163TBO.A</t>
  </si>
  <si>
    <t>172TBO.A</t>
  </si>
  <si>
    <t>174TBO.A</t>
  </si>
  <si>
    <t>176TBO.A</t>
  </si>
  <si>
    <t>178TBO.A</t>
  </si>
  <si>
    <t>181TBO.A</t>
  </si>
  <si>
    <t>182TBO.A</t>
  </si>
  <si>
    <t>184TBO.A</t>
  </si>
  <si>
    <t>186TBO.A</t>
  </si>
  <si>
    <t>193TBO.A</t>
  </si>
  <si>
    <t>196TBO.A</t>
  </si>
  <si>
    <t>199TBO.A</t>
  </si>
  <si>
    <t>213TBO.A</t>
  </si>
  <si>
    <t>218TBO.A</t>
  </si>
  <si>
    <t>223TBO.A</t>
  </si>
  <si>
    <t>228TBO.A</t>
  </si>
  <si>
    <t>233TBO.A</t>
  </si>
  <si>
    <t>238TBO.A</t>
  </si>
  <si>
    <t>243TBO.A</t>
  </si>
  <si>
    <t>248TBO.A</t>
  </si>
  <si>
    <t>253TBO.A</t>
  </si>
  <si>
    <t>258TBO.A</t>
  </si>
  <si>
    <t>263TBO.A</t>
  </si>
  <si>
    <t>268TBO.A</t>
  </si>
  <si>
    <t>273TBO.A</t>
  </si>
  <si>
    <t>278TBO.A</t>
  </si>
  <si>
    <t>283TBO.A</t>
  </si>
  <si>
    <t>288TBO.A</t>
  </si>
  <si>
    <t>293TBO.A</t>
  </si>
  <si>
    <t>298TBO.A</t>
  </si>
  <si>
    <t>299TBO.A</t>
  </si>
  <si>
    <t>311TBO.A</t>
  </si>
  <si>
    <t>312TBO.A</t>
  </si>
  <si>
    <t>313TBO.A</t>
  </si>
  <si>
    <t>316TBO.A</t>
  </si>
  <si>
    <t>321TBO.A</t>
  </si>
  <si>
    <t>328TBO.A</t>
  </si>
  <si>
    <t>336TBO.A</t>
  </si>
  <si>
    <t>339TBO.A</t>
  </si>
  <si>
    <t>343TBO.A</t>
  </si>
  <si>
    <t>351TBO.A</t>
  </si>
  <si>
    <t>Curaçao</t>
  </si>
  <si>
    <t>354TBO.A</t>
  </si>
  <si>
    <t>361TBO.A</t>
  </si>
  <si>
    <t>362TBO.A</t>
  </si>
  <si>
    <t>364TBO.A</t>
  </si>
  <si>
    <t>366TBO.A</t>
  </si>
  <si>
    <t>369TBO.A</t>
  </si>
  <si>
    <t>419TBO.A</t>
  </si>
  <si>
    <t>423TBO.A</t>
  </si>
  <si>
    <t>433TBO.A</t>
  </si>
  <si>
    <t>436TBO.A</t>
  </si>
  <si>
    <t>439TBO.A</t>
  </si>
  <si>
    <t>443TBO.A</t>
  </si>
  <si>
    <t>446TBO.A</t>
  </si>
  <si>
    <t>449TBO.A</t>
  </si>
  <si>
    <t>453TBO.A</t>
  </si>
  <si>
    <t>456TBO.A</t>
  </si>
  <si>
    <t>463TBO.A</t>
  </si>
  <si>
    <t>469TBO.A</t>
  </si>
  <si>
    <t>474TBO.A</t>
  </si>
  <si>
    <t>487TBO.A</t>
  </si>
  <si>
    <t>512TBO.A</t>
  </si>
  <si>
    <t>513TBO.A</t>
  </si>
  <si>
    <t>514TBO.A</t>
  </si>
  <si>
    <t>516TBO.A</t>
  </si>
  <si>
    <t>518TBO.A</t>
  </si>
  <si>
    <t>522TBO.A</t>
  </si>
  <si>
    <t>524TBO.A</t>
  </si>
  <si>
    <t>528TBO.A</t>
  </si>
  <si>
    <t>532TBO.A</t>
  </si>
  <si>
    <t>534TBO.A</t>
  </si>
  <si>
    <t>536TBO.A</t>
  </si>
  <si>
    <t>537TBO.A</t>
  </si>
  <si>
    <t>542TBO.A</t>
  </si>
  <si>
    <t>544TBO.A</t>
  </si>
  <si>
    <t>546TBO.A</t>
  </si>
  <si>
    <t>548TBO.A</t>
  </si>
  <si>
    <t>556TBO.A</t>
  </si>
  <si>
    <t>558TBO.A</t>
  </si>
  <si>
    <t>564TBO.A</t>
  </si>
  <si>
    <t>565TBO.A</t>
  </si>
  <si>
    <t>566TBO.A</t>
  </si>
  <si>
    <t>576TBO.A</t>
  </si>
  <si>
    <t>578TBO.A</t>
  </si>
  <si>
    <t>582TBO.A</t>
  </si>
  <si>
    <t>611TBO.A</t>
  </si>
  <si>
    <t>612TBO.A</t>
  </si>
  <si>
    <t>614TBO.A</t>
  </si>
  <si>
    <t>616TBO.A</t>
  </si>
  <si>
    <t>618TBO.A</t>
  </si>
  <si>
    <t>622TBO.A</t>
  </si>
  <si>
    <t>624TBO.A</t>
  </si>
  <si>
    <t>632TBO.A</t>
  </si>
  <si>
    <t>634TBO.A</t>
  </si>
  <si>
    <t>636TBO.A</t>
  </si>
  <si>
    <t>638TBO.A</t>
  </si>
  <si>
    <t>644TBO.A</t>
  </si>
  <si>
    <t>646TBO.A</t>
  </si>
  <si>
    <t>648TBO.A</t>
  </si>
  <si>
    <t>652TBO.A</t>
  </si>
  <si>
    <t>654TBO.A</t>
  </si>
  <si>
    <t>656TBO.A</t>
  </si>
  <si>
    <t>662TBO.A</t>
  </si>
  <si>
    <t>664TBO.A</t>
  </si>
  <si>
    <t>666TBO.A</t>
  </si>
  <si>
    <t>668TBO.A</t>
  </si>
  <si>
    <t>672TBO.A</t>
  </si>
  <si>
    <t>674TBO.A</t>
  </si>
  <si>
    <t>676TBO.A</t>
  </si>
  <si>
    <t>678TBO.A</t>
  </si>
  <si>
    <t>682TBO.A</t>
  </si>
  <si>
    <t>684TBO.A</t>
  </si>
  <si>
    <t>686TBO.A</t>
  </si>
  <si>
    <t>688TBO.A</t>
  </si>
  <si>
    <t>692TBO.A</t>
  </si>
  <si>
    <t>694TBO.A</t>
  </si>
  <si>
    <t>698TBO.A</t>
  </si>
  <si>
    <t>714TBO.A</t>
  </si>
  <si>
    <t>716TBO.A</t>
  </si>
  <si>
    <t>718TBO.A</t>
  </si>
  <si>
    <t>722TBO.A</t>
  </si>
  <si>
    <t>724TBO.A</t>
  </si>
  <si>
    <t>728TBO.A</t>
  </si>
  <si>
    <t>732TBO.A</t>
  </si>
  <si>
    <t>733TBO.A</t>
  </si>
  <si>
    <t>734TBO.A</t>
  </si>
  <si>
    <t>738TBO.A</t>
  </si>
  <si>
    <t>742TBO.A</t>
  </si>
  <si>
    <t>744TBO.A</t>
  </si>
  <si>
    <t>746TBO.A</t>
  </si>
  <si>
    <t>748TBO.A</t>
  </si>
  <si>
    <t>754TBO.A</t>
  </si>
  <si>
    <t>813TBO.A</t>
  </si>
  <si>
    <t>819TBO.A</t>
  </si>
  <si>
    <t>826TBO.A</t>
  </si>
  <si>
    <t>846TBO.A</t>
  </si>
  <si>
    <t>853TBO.A</t>
  </si>
  <si>
    <t>862TBO.A</t>
  </si>
  <si>
    <t>866TBO.A</t>
  </si>
  <si>
    <t>867TBO.A</t>
  </si>
  <si>
    <t>868TBO.A</t>
  </si>
  <si>
    <t>869TBO.A</t>
  </si>
  <si>
    <t>911TBO.A</t>
  </si>
  <si>
    <t>912TBO.A</t>
  </si>
  <si>
    <t>913TBO.A</t>
  </si>
  <si>
    <t>914TBO.A</t>
  </si>
  <si>
    <t>915TBO.A</t>
  </si>
  <si>
    <t>916TBO.A</t>
  </si>
  <si>
    <t>917TBO.A</t>
  </si>
  <si>
    <t>918TBO.A</t>
  </si>
  <si>
    <t>921TBO.A</t>
  </si>
  <si>
    <t>922TBO.A</t>
  </si>
  <si>
    <t>923TBO.A</t>
  </si>
  <si>
    <t>924TBO.A</t>
  </si>
  <si>
    <t>925TBO.A</t>
  </si>
  <si>
    <t>926TBO.A</t>
  </si>
  <si>
    <t>927TBO.A</t>
  </si>
  <si>
    <t>935TBO.A</t>
  </si>
  <si>
    <t>936TBO.A</t>
  </si>
  <si>
    <t>939TBO.A</t>
  </si>
  <si>
    <t>941TBO.A</t>
  </si>
  <si>
    <t>942TBO.A</t>
  </si>
  <si>
    <t>943TBO.A</t>
  </si>
  <si>
    <t>944TBO.A</t>
  </si>
  <si>
    <t>946TBO.A</t>
  </si>
  <si>
    <t>948TBO.A</t>
  </si>
  <si>
    <t>960TBO.A</t>
  </si>
  <si>
    <t>961TBO.A</t>
  </si>
  <si>
    <t>962TBO.A</t>
  </si>
  <si>
    <t>963TBO.A</t>
  </si>
  <si>
    <t>964TBO.A</t>
  </si>
  <si>
    <t>967TBO.A</t>
  </si>
  <si>
    <t>968TBO.A</t>
  </si>
  <si>
    <t>Percent of GDP</t>
  </si>
  <si>
    <t>OIL</t>
  </si>
  <si>
    <t>Country name</t>
  </si>
  <si>
    <t>Travel balance change (pct of GDP)</t>
  </si>
  <si>
    <t>Travel&gt;5</t>
  </si>
  <si>
    <t>2020 avail</t>
  </si>
  <si>
    <t>AE + AF</t>
  </si>
  <si>
    <t>AE+AF(1-0)</t>
  </si>
  <si>
    <t>Transp</t>
  </si>
  <si>
    <t>CA_1519</t>
  </si>
  <si>
    <t>BG_1519</t>
  </si>
  <si>
    <t>BS_1519</t>
  </si>
  <si>
    <t>BTV_1519</t>
  </si>
  <si>
    <t>BTR_1519</t>
  </si>
  <si>
    <t>BPRIN_1519</t>
  </si>
  <si>
    <t>BSECIN_1519</t>
  </si>
  <si>
    <t>CA_20</t>
  </si>
  <si>
    <t>BG_20</t>
  </si>
  <si>
    <t>BS_20</t>
  </si>
  <si>
    <t>BTV_20</t>
  </si>
  <si>
    <t>BTR_20</t>
  </si>
  <si>
    <t>BPRIN_20</t>
  </si>
  <si>
    <t>BSECIN_20</t>
  </si>
  <si>
    <t>Oil</t>
  </si>
  <si>
    <t>,</t>
  </si>
  <si>
    <t>BOIL_1519</t>
  </si>
  <si>
    <t>BOIL_20</t>
  </si>
  <si>
    <t>Trav_cr</t>
  </si>
  <si>
    <t>Correlation (TV balance)</t>
  </si>
  <si>
    <t>TV_CR_1519</t>
  </si>
  <si>
    <t>TV_CR_20</t>
  </si>
  <si>
    <t>Total (all countries)</t>
  </si>
  <si>
    <t>Total (countries reporting data in 2019)</t>
  </si>
  <si>
    <t>Revenues/GDP</t>
  </si>
  <si>
    <t>pct change in US$ revenues</t>
  </si>
  <si>
    <t>All countries</t>
  </si>
  <si>
    <t>2019 revenues &gt;5% of GDP</t>
  </si>
  <si>
    <t>2019 revenues &gt;10% of GDP</t>
  </si>
  <si>
    <t>Data availability dummy</t>
  </si>
  <si>
    <t>Added countries relative to BOPS table</t>
  </si>
  <si>
    <t>Total revenues</t>
  </si>
  <si>
    <t>Total</t>
  </si>
  <si>
    <t>Total expenditures</t>
  </si>
  <si>
    <t>Total expenditures(countries reporting data in 2019)</t>
  </si>
  <si>
    <t>Exp./GDP</t>
  </si>
  <si>
    <t>pct change in US$ Exp.</t>
  </si>
  <si>
    <t>2019 Exp. &gt;10% of GDP</t>
  </si>
  <si>
    <t>2019 Exp. &gt;5% of GDP</t>
  </si>
  <si>
    <t>Travel debit total (2019 available)</t>
  </si>
  <si>
    <t>pct change in US$ balance</t>
  </si>
  <si>
    <t>Dummy</t>
  </si>
  <si>
    <t>2018 revenues &gt;10% of GDP</t>
  </si>
  <si>
    <t>Non availability dummy</t>
  </si>
  <si>
    <t>2019 net revenues &gt;5% of GDP</t>
  </si>
  <si>
    <t>2019 net revenues &gt;5% of GDP &amp; data avail for 2020</t>
  </si>
  <si>
    <t>Net revenues/GDP</t>
  </si>
  <si>
    <t>2018 balance &gt; 0</t>
  </si>
  <si>
    <t>2018 balance &lt; 0</t>
  </si>
  <si>
    <t>2019 bal. &lt; -5% of GDP</t>
  </si>
  <si>
    <t>Travel balance (pct of GDP)</t>
  </si>
  <si>
    <t>Avg revenues/GDP</t>
  </si>
  <si>
    <t>466TBO.A</t>
  </si>
  <si>
    <t>2015-19 revenues &gt;5% of GDP</t>
  </si>
  <si>
    <t>total expenditure</t>
  </si>
  <si>
    <t xml:space="preserve">2015-19 </t>
  </si>
  <si>
    <t>total revenues</t>
  </si>
  <si>
    <t>Balance</t>
  </si>
  <si>
    <t>Trav_deb</t>
  </si>
  <si>
    <t>Avg expenditures/GDP</t>
  </si>
  <si>
    <t>pct of GDP</t>
  </si>
  <si>
    <t>billions USD</t>
  </si>
  <si>
    <t>Transportation</t>
  </si>
  <si>
    <t/>
  </si>
  <si>
    <t>Population</t>
  </si>
  <si>
    <t>millions</t>
  </si>
  <si>
    <t>USD</t>
  </si>
  <si>
    <t>billions</t>
  </si>
  <si>
    <t>Total services</t>
  </si>
  <si>
    <t>Other services</t>
  </si>
  <si>
    <t>Total services (pct of GDP)</t>
  </si>
  <si>
    <t>Other services (pct of GDP)</t>
  </si>
  <si>
    <t>travel_revenues_1519</t>
  </si>
  <si>
    <t>travel_expenditures_1519</t>
  </si>
  <si>
    <t>travel_balance_1519</t>
  </si>
  <si>
    <t>travel_revenues_1519_share</t>
  </si>
  <si>
    <t>travel_expenditures_1519_share</t>
  </si>
  <si>
    <t>travel_balance_1519_share</t>
  </si>
  <si>
    <t>transportation_balance_1519</t>
  </si>
  <si>
    <t>ca_balance</t>
  </si>
  <si>
    <t>net_travel_balance_share</t>
  </si>
  <si>
    <t>population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</si>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</sst>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%"/>
    <numFmt numFmtId="167" formatCode="0.000"/>
  </numFmts>
  <fonts count="15" x14ac:knownFonts="1">
    <font>
      <sz val="1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5">
    <xf numFmtId="0" fontId="0" fillId="0" borderId="0"/>
    <xf numFmtId="0" fontId="11" fillId="0" borderId="10"/>
    <xf numFmtId="0" fontId="5" fillId="0" borderId="10"/>
    <xf numFmtId="0" fontId="3" fillId="0" borderId="10"/>
    <xf numFmtId="9" fontId="12" fillId="0" borderId="0" applyFont="0" applyFill="0" applyBorder="0" applyAlignment="0" applyProtection="0"/>
  </cellStyleXfs>
  <cellXfs count="124">
    <xf numFmtId="0" fontId="0" fillId="0" borderId="0" xfId="0" applyProtection="1">
      <protection locked="0"/>
    </xf>
    <xf numFmtId="0" fontId="7" fillId="0" borderId="1" xfId="0" applyFont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9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top" wrapText="1"/>
      <protection locked="0"/>
    </xf>
    <xf numFmtId="0" fontId="10" fillId="2" borderId="4" xfId="0" applyFont="1" applyFill="1" applyBorder="1" applyAlignment="1" applyProtection="1">
      <alignment horizontal="center" vertical="top" wrapText="1"/>
      <protection locked="0"/>
    </xf>
    <xf numFmtId="0" fontId="10" fillId="2" borderId="5" xfId="0" applyFont="1" applyFill="1" applyBorder="1" applyAlignment="1" applyProtection="1">
      <alignment horizontal="center" vertical="top" wrapText="1"/>
      <protection locked="0"/>
    </xf>
    <xf numFmtId="0" fontId="10" fillId="3" borderId="6" xfId="0" applyFont="1" applyFill="1" applyBorder="1" applyAlignment="1" applyProtection="1">
      <alignment horizontal="left" vertical="top" wrapText="1"/>
      <protection locked="0"/>
    </xf>
    <xf numFmtId="164" fontId="7" fillId="0" borderId="7" xfId="0" applyNumberFormat="1" applyFont="1" applyBorder="1" applyAlignment="1" applyProtection="1">
      <alignment horizontal="right" vertical="top" wrapText="1"/>
      <protection locked="0"/>
    </xf>
    <xf numFmtId="164" fontId="7" fillId="0" borderId="8" xfId="0" applyNumberFormat="1" applyFont="1" applyBorder="1" applyAlignment="1" applyProtection="1">
      <alignment horizontal="right" vertical="top" wrapText="1"/>
      <protection locked="0"/>
    </xf>
    <xf numFmtId="0" fontId="10" fillId="3" borderId="9" xfId="0" applyFont="1" applyFill="1" applyBorder="1" applyAlignment="1" applyProtection="1">
      <alignment horizontal="left" vertical="top" wrapText="1"/>
      <protection locked="0"/>
    </xf>
    <xf numFmtId="164" fontId="7" fillId="3" borderId="10" xfId="0" applyNumberFormat="1" applyFont="1" applyFill="1" applyBorder="1" applyAlignment="1" applyProtection="1">
      <alignment horizontal="right" vertical="top" wrapText="1"/>
      <protection locked="0"/>
    </xf>
    <xf numFmtId="164" fontId="7" fillId="3" borderId="1" xfId="0" applyNumberFormat="1" applyFont="1" applyFill="1" applyBorder="1" applyAlignment="1" applyProtection="1">
      <alignment horizontal="right" vertical="top" wrapText="1"/>
      <protection locked="0"/>
    </xf>
    <xf numFmtId="164" fontId="7" fillId="0" borderId="10" xfId="0" applyNumberFormat="1" applyFont="1" applyBorder="1" applyAlignment="1" applyProtection="1">
      <alignment horizontal="right" vertical="top" wrapText="1"/>
      <protection locked="0"/>
    </xf>
    <xf numFmtId="164" fontId="7" fillId="0" borderId="1" xfId="0" applyNumberFormat="1" applyFont="1" applyBorder="1" applyAlignment="1" applyProtection="1">
      <alignment horizontal="right" vertical="top" wrapText="1"/>
      <protection locked="0"/>
    </xf>
    <xf numFmtId="0" fontId="10" fillId="0" borderId="1" xfId="0" applyFont="1" applyBorder="1" applyAlignment="1" applyProtection="1">
      <alignment vertical="top"/>
      <protection locked="0"/>
    </xf>
    <xf numFmtId="0" fontId="10" fillId="3" borderId="11" xfId="0" applyFont="1" applyFill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 applyProtection="1">
      <alignment vertical="top"/>
      <protection locked="0"/>
    </xf>
    <xf numFmtId="0" fontId="11" fillId="0" borderId="10" xfId="1" applyProtection="1">
      <protection locked="0"/>
    </xf>
    <xf numFmtId="0" fontId="7" fillId="0" borderId="10" xfId="1" applyFont="1" applyAlignment="1" applyProtection="1">
      <alignment vertical="top"/>
      <protection locked="0"/>
    </xf>
    <xf numFmtId="0" fontId="7" fillId="0" borderId="10" xfId="1" applyFont="1" applyAlignment="1" applyProtection="1">
      <alignment vertical="top"/>
      <protection locked="0"/>
    </xf>
    <xf numFmtId="0" fontId="10" fillId="0" borderId="10" xfId="1" applyFont="1" applyAlignment="1" applyProtection="1">
      <alignment vertical="top"/>
      <protection locked="0"/>
    </xf>
    <xf numFmtId="164" fontId="7" fillId="3" borderId="10" xfId="1" applyNumberFormat="1" applyFont="1" applyFill="1" applyAlignment="1" applyProtection="1">
      <alignment horizontal="right" vertical="top" wrapText="1"/>
      <protection locked="0"/>
    </xf>
    <xf numFmtId="0" fontId="10" fillId="3" borderId="11" xfId="1" applyFont="1" applyFill="1" applyBorder="1" applyAlignment="1" applyProtection="1">
      <alignment horizontal="left" vertical="top" wrapText="1"/>
      <protection locked="0"/>
    </xf>
    <xf numFmtId="164" fontId="7" fillId="0" borderId="10" xfId="1" applyNumberFormat="1" applyFont="1" applyAlignment="1" applyProtection="1">
      <alignment horizontal="right" vertical="top" wrapText="1"/>
      <protection locked="0"/>
    </xf>
    <xf numFmtId="0" fontId="10" fillId="3" borderId="9" xfId="1" applyFont="1" applyFill="1" applyBorder="1" applyAlignment="1" applyProtection="1">
      <alignment horizontal="left" vertical="top" wrapText="1"/>
      <protection locked="0"/>
    </xf>
    <xf numFmtId="0" fontId="10" fillId="3" borderId="6" xfId="1" applyFont="1" applyFill="1" applyBorder="1" applyAlignment="1" applyProtection="1">
      <alignment horizontal="left" vertical="top" wrapText="1"/>
      <protection locked="0"/>
    </xf>
    <xf numFmtId="0" fontId="10" fillId="2" borderId="5" xfId="1" applyFont="1" applyFill="1" applyBorder="1" applyAlignment="1" applyProtection="1">
      <alignment horizontal="center" vertical="top" wrapText="1"/>
      <protection locked="0"/>
    </xf>
    <xf numFmtId="0" fontId="10" fillId="2" borderId="4" xfId="1" applyFont="1" applyFill="1" applyBorder="1" applyAlignment="1" applyProtection="1">
      <alignment horizontal="center" vertical="top" wrapText="1"/>
      <protection locked="0"/>
    </xf>
    <xf numFmtId="0" fontId="10" fillId="2" borderId="3" xfId="1" applyFont="1" applyFill="1" applyBorder="1" applyAlignment="1" applyProtection="1">
      <alignment horizontal="center" vertical="top" wrapText="1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0" borderId="10" xfId="1" applyFont="1" applyAlignment="1" applyProtection="1">
      <alignment vertical="center"/>
      <protection locked="0"/>
    </xf>
    <xf numFmtId="0" fontId="9" fillId="0" borderId="10" xfId="1" applyFont="1" applyAlignment="1" applyProtection="1">
      <alignment vertical="center"/>
      <protection locked="0"/>
    </xf>
    <xf numFmtId="0" fontId="11" fillId="0" borderId="10" xfId="1" applyAlignment="1" applyProtection="1">
      <alignment vertical="top"/>
      <protection locked="0"/>
    </xf>
    <xf numFmtId="164" fontId="7" fillId="0" borderId="10" xfId="1" applyNumberFormat="1" applyFont="1" applyAlignment="1" applyProtection="1">
      <alignment vertical="top"/>
      <protection locked="0"/>
    </xf>
    <xf numFmtId="0" fontId="0" fillId="0" borderId="0" xfId="0"/>
    <xf numFmtId="165" fontId="0" fillId="0" borderId="0" xfId="0" applyNumberFormat="1"/>
    <xf numFmtId="165" fontId="7" fillId="0" borderId="10" xfId="1" applyNumberFormat="1" applyFont="1" applyAlignment="1" applyProtection="1">
      <alignment vertical="top"/>
      <protection locked="0"/>
    </xf>
    <xf numFmtId="0" fontId="7" fillId="0" borderId="10" xfId="0" applyFont="1" applyBorder="1" applyAlignment="1" applyProtection="1">
      <alignment vertical="top"/>
      <protection locked="0"/>
    </xf>
    <xf numFmtId="165" fontId="0" fillId="0" borderId="0" xfId="0" applyNumberFormat="1" applyProtection="1">
      <protection locked="0"/>
    </xf>
    <xf numFmtId="0" fontId="7" fillId="0" borderId="10" xfId="1" applyFont="1" applyAlignment="1" applyProtection="1">
      <alignment vertical="top"/>
      <protection locked="0"/>
    </xf>
    <xf numFmtId="2" fontId="0" fillId="0" borderId="0" xfId="0" applyNumberFormat="1" applyProtection="1">
      <protection locked="0"/>
    </xf>
    <xf numFmtId="3" fontId="7" fillId="3" borderId="10" xfId="1" applyNumberFormat="1" applyFont="1" applyFill="1" applyAlignment="1" applyProtection="1">
      <alignment horizontal="right" vertical="top" wrapText="1"/>
      <protection locked="0"/>
    </xf>
    <xf numFmtId="3" fontId="7" fillId="0" borderId="10" xfId="1" applyNumberFormat="1" applyFont="1" applyAlignment="1" applyProtection="1">
      <alignment horizontal="right" vertical="top" wrapText="1"/>
      <protection locked="0"/>
    </xf>
    <xf numFmtId="0" fontId="11" fillId="0" borderId="0" xfId="0" applyFont="1" applyProtection="1">
      <protection locked="0"/>
    </xf>
    <xf numFmtId="164" fontId="7" fillId="5" borderId="10" xfId="1" applyNumberFormat="1" applyFont="1" applyFill="1" applyAlignment="1" applyProtection="1">
      <alignment horizontal="right" vertical="top" wrapText="1"/>
      <protection locked="0"/>
    </xf>
    <xf numFmtId="0" fontId="5" fillId="0" borderId="10" xfId="2"/>
    <xf numFmtId="165" fontId="5" fillId="0" borderId="10" xfId="2" applyNumberFormat="1"/>
    <xf numFmtId="1" fontId="5" fillId="0" borderId="10" xfId="2" applyNumberFormat="1"/>
    <xf numFmtId="0" fontId="5" fillId="4" borderId="10" xfId="2" applyFill="1"/>
    <xf numFmtId="165" fontId="5" fillId="4" borderId="10" xfId="2" applyNumberFormat="1" applyFill="1"/>
    <xf numFmtId="1" fontId="5" fillId="4" borderId="10" xfId="2" applyNumberFormat="1" applyFill="1"/>
    <xf numFmtId="0" fontId="7" fillId="0" borderId="10" xfId="1" applyFont="1" applyAlignment="1" applyProtection="1">
      <alignment vertical="top"/>
      <protection locked="0"/>
    </xf>
    <xf numFmtId="0" fontId="4" fillId="0" borderId="10" xfId="2" applyFont="1"/>
    <xf numFmtId="0" fontId="7" fillId="0" borderId="10" xfId="1" applyFont="1" applyAlignment="1" applyProtection="1">
      <alignment vertical="top"/>
      <protection locked="0"/>
    </xf>
    <xf numFmtId="0" fontId="7" fillId="0" borderId="10" xfId="1" applyFont="1" applyAlignment="1" applyProtection="1">
      <alignment vertical="top"/>
      <protection locked="0"/>
    </xf>
    <xf numFmtId="0" fontId="7" fillId="4" borderId="10" xfId="1" applyFont="1" applyFill="1" applyAlignment="1" applyProtection="1">
      <alignment vertical="top"/>
      <protection locked="0"/>
    </xf>
    <xf numFmtId="0" fontId="7" fillId="0" borderId="10" xfId="1" applyFont="1" applyAlignment="1" applyProtection="1">
      <alignment vertical="top"/>
      <protection locked="0"/>
    </xf>
    <xf numFmtId="0" fontId="7" fillId="0" borderId="1" xfId="0" applyFont="1" applyBorder="1" applyAlignment="1" applyProtection="1">
      <alignment vertical="top"/>
      <protection locked="0"/>
    </xf>
    <xf numFmtId="165" fontId="0" fillId="0" borderId="0" xfId="0" applyNumberFormat="1" applyProtection="1"/>
    <xf numFmtId="0" fontId="0" fillId="0" borderId="0" xfId="0" applyProtection="1"/>
    <xf numFmtId="0" fontId="0" fillId="4" borderId="0" xfId="0" applyFill="1" applyProtection="1"/>
    <xf numFmtId="9" fontId="7" fillId="0" borderId="10" xfId="4" applyFont="1" applyBorder="1" applyAlignment="1" applyProtection="1">
      <alignment vertical="top"/>
      <protection locked="0"/>
    </xf>
    <xf numFmtId="2" fontId="7" fillId="0" borderId="10" xfId="1" applyNumberFormat="1" applyFont="1" applyAlignment="1" applyProtection="1">
      <alignment vertical="top"/>
      <protection locked="0"/>
    </xf>
    <xf numFmtId="166" fontId="7" fillId="0" borderId="10" xfId="4" applyNumberFormat="1" applyFont="1" applyBorder="1" applyAlignment="1" applyProtection="1">
      <alignment vertical="top"/>
      <protection locked="0"/>
    </xf>
    <xf numFmtId="166" fontId="7" fillId="0" borderId="10" xfId="1" applyNumberFormat="1" applyFont="1" applyAlignment="1" applyProtection="1">
      <alignment vertical="top"/>
      <protection locked="0"/>
    </xf>
    <xf numFmtId="0" fontId="10" fillId="2" borderId="10" xfId="0" applyFont="1" applyFill="1" applyBorder="1" applyAlignment="1" applyProtection="1">
      <alignment horizontal="center" vertical="top" wrapText="1"/>
      <protection locked="0"/>
    </xf>
    <xf numFmtId="165" fontId="7" fillId="0" borderId="1" xfId="0" applyNumberFormat="1" applyFont="1" applyBorder="1" applyAlignment="1" applyProtection="1">
      <alignment vertical="top"/>
      <protection locked="0"/>
    </xf>
    <xf numFmtId="0" fontId="7" fillId="0" borderId="10" xfId="1" applyFont="1" applyAlignment="1" applyProtection="1">
      <alignment vertical="top"/>
      <protection locked="0"/>
    </xf>
    <xf numFmtId="0" fontId="7" fillId="0" borderId="1" xfId="0" applyFont="1" applyBorder="1" applyAlignment="1" applyProtection="1">
      <alignment vertical="top"/>
      <protection locked="0"/>
    </xf>
    <xf numFmtId="164" fontId="7" fillId="4" borderId="10" xfId="1" applyNumberFormat="1" applyFont="1" applyFill="1" applyAlignment="1" applyProtection="1">
      <alignment horizontal="right" vertical="top" wrapText="1"/>
      <protection locked="0"/>
    </xf>
    <xf numFmtId="0" fontId="10" fillId="3" borderId="10" xfId="1" applyFont="1" applyFill="1" applyBorder="1" applyAlignment="1" applyProtection="1">
      <alignment horizontal="left" vertical="top" wrapText="1"/>
      <protection locked="0"/>
    </xf>
    <xf numFmtId="0" fontId="11" fillId="0" borderId="1" xfId="0" applyFont="1" applyBorder="1" applyAlignment="1" applyProtection="1">
      <alignment vertical="top"/>
      <protection locked="0"/>
    </xf>
    <xf numFmtId="166" fontId="0" fillId="0" borderId="0" xfId="4" applyNumberFormat="1" applyFont="1" applyProtection="1">
      <protection locked="0"/>
    </xf>
    <xf numFmtId="0" fontId="7" fillId="0" borderId="10" xfId="1" applyFont="1" applyAlignment="1" applyProtection="1">
      <alignment vertical="top"/>
      <protection locked="0"/>
    </xf>
    <xf numFmtId="1" fontId="7" fillId="0" borderId="10" xfId="1" applyNumberFormat="1" applyFont="1" applyAlignment="1" applyProtection="1">
      <alignment vertical="top"/>
      <protection locked="0"/>
    </xf>
    <xf numFmtId="0" fontId="7" fillId="0" borderId="10" xfId="1" applyFont="1" applyAlignment="1" applyProtection="1">
      <alignment vertical="top"/>
      <protection locked="0"/>
    </xf>
    <xf numFmtId="165" fontId="2" fillId="0" borderId="10" xfId="2" applyNumberFormat="1" applyFont="1" applyAlignment="1">
      <alignment wrapText="1"/>
    </xf>
    <xf numFmtId="165" fontId="1" fillId="0" borderId="10" xfId="2" applyNumberFormat="1" applyFont="1" applyAlignment="1">
      <alignment wrapText="1"/>
    </xf>
    <xf numFmtId="0" fontId="1" fillId="0" borderId="10" xfId="2" applyFont="1" applyAlignment="1">
      <alignment wrapText="1"/>
    </xf>
    <xf numFmtId="0" fontId="7" fillId="0" borderId="10" xfId="1" applyFont="1" applyAlignment="1" applyProtection="1">
      <alignment vertical="top"/>
      <protection locked="0"/>
    </xf>
    <xf numFmtId="0" fontId="7" fillId="0" borderId="10" xfId="1" applyFont="1" applyAlignment="1" applyProtection="1">
      <alignment vertical="top"/>
      <protection locked="0"/>
    </xf>
    <xf numFmtId="0" fontId="7" fillId="0" borderId="10" xfId="1" applyFont="1" applyAlignment="1" applyProtection="1">
      <alignment vertical="top"/>
      <protection locked="0"/>
    </xf>
    <xf numFmtId="164" fontId="11" fillId="0" borderId="10" xfId="1" applyNumberFormat="1" applyProtection="1">
      <protection locked="0"/>
    </xf>
    <xf numFmtId="0" fontId="7" fillId="0" borderId="10" xfId="1" applyFont="1" applyAlignment="1" applyProtection="1">
      <alignment vertical="center" wrapText="1"/>
      <protection locked="0"/>
    </xf>
    <xf numFmtId="0" fontId="7" fillId="0" borderId="10" xfId="1" applyFont="1" applyAlignment="1" applyProtection="1">
      <alignment horizontal="right" vertical="center" wrapText="1"/>
      <protection locked="0"/>
    </xf>
    <xf numFmtId="0" fontId="7" fillId="0" borderId="10" xfId="1" applyFont="1" applyAlignment="1" applyProtection="1">
      <alignment horizontal="right" vertical="top"/>
      <protection locked="0"/>
    </xf>
    <xf numFmtId="0" fontId="11" fillId="0" borderId="10" xfId="1" applyAlignment="1" applyProtection="1">
      <alignment horizontal="right"/>
      <protection locked="0"/>
    </xf>
    <xf numFmtId="0" fontId="11" fillId="0" borderId="0" xfId="0" applyFont="1"/>
    <xf numFmtId="2" fontId="0" fillId="0" borderId="0" xfId="0" applyNumberFormat="1"/>
    <xf numFmtId="3" fontId="7" fillId="4" borderId="10" xfId="1" applyNumberFormat="1" applyFont="1" applyFill="1" applyAlignment="1" applyProtection="1">
      <alignment horizontal="right" vertical="top" wrapText="1"/>
      <protection locked="0"/>
    </xf>
    <xf numFmtId="9" fontId="7" fillId="0" borderId="10" xfId="4" applyNumberFormat="1" applyFont="1" applyBorder="1" applyAlignment="1" applyProtection="1">
      <alignment vertical="top"/>
      <protection locked="0"/>
    </xf>
    <xf numFmtId="0" fontId="13" fillId="0" borderId="0" xfId="0" applyFont="1"/>
    <xf numFmtId="3" fontId="0" fillId="0" borderId="0" xfId="0" applyNumberFormat="1"/>
    <xf numFmtId="0" fontId="7" fillId="0" borderId="1" xfId="0" applyFont="1" applyBorder="1" applyAlignment="1" applyProtection="1">
      <alignment horizontal="right" vertical="top"/>
      <protection locked="0"/>
    </xf>
    <xf numFmtId="2" fontId="7" fillId="0" borderId="4" xfId="1" applyNumberFormat="1" applyFont="1" applyBorder="1" applyAlignment="1" applyProtection="1">
      <alignment vertical="top"/>
      <protection locked="0"/>
    </xf>
    <xf numFmtId="2" fontId="7" fillId="0" borderId="10" xfId="1" applyNumberFormat="1" applyFont="1" applyBorder="1" applyAlignment="1" applyProtection="1">
      <alignment vertical="top"/>
      <protection locked="0"/>
    </xf>
    <xf numFmtId="2" fontId="7" fillId="0" borderId="0" xfId="1" applyNumberFormat="1" applyFont="1" applyBorder="1" applyAlignment="1" applyProtection="1">
      <alignment vertical="top"/>
      <protection locked="0"/>
    </xf>
    <xf numFmtId="0" fontId="10" fillId="2" borderId="10" xfId="1" applyFont="1" applyFill="1" applyBorder="1" applyAlignment="1" applyProtection="1">
      <alignment horizontal="right" vertical="top" wrapText="1"/>
      <protection locked="0"/>
    </xf>
    <xf numFmtId="0" fontId="7" fillId="0" borderId="10" xfId="1" applyFont="1" applyFill="1" applyAlignment="1" applyProtection="1">
      <alignment horizontal="right" vertical="center" wrapText="1"/>
      <protection locked="0"/>
    </xf>
    <xf numFmtId="0" fontId="7" fillId="0" borderId="0" xfId="0" applyFont="1"/>
    <xf numFmtId="0" fontId="7" fillId="4" borderId="0" xfId="0" applyFont="1" applyFill="1"/>
    <xf numFmtId="167" fontId="7" fillId="0" borderId="0" xfId="0" applyNumberFormat="1" applyFont="1"/>
    <xf numFmtId="4" fontId="7" fillId="0" borderId="0" xfId="0" applyNumberFormat="1" applyFont="1"/>
    <xf numFmtId="9" fontId="11" fillId="0" borderId="10" xfId="4" applyNumberFormat="1" applyFont="1" applyBorder="1" applyProtection="1">
      <protection locked="0"/>
    </xf>
    <xf numFmtId="1" fontId="0" fillId="0" borderId="0" xfId="0" applyNumberFormat="1" applyProtection="1">
      <protection locked="0"/>
    </xf>
    <xf numFmtId="164" fontId="7" fillId="0" borderId="0" xfId="0" applyNumberFormat="1" applyFont="1" applyAlignment="1" applyProtection="1">
      <alignment horizontal="right" vertical="top" wrapText="1"/>
      <protection locked="0"/>
    </xf>
    <xf numFmtId="164" fontId="7" fillId="3" borderId="0" xfId="0" applyNumberFormat="1" applyFont="1" applyFill="1" applyAlignment="1" applyProtection="1">
      <alignment horizontal="right" vertical="top" wrapText="1"/>
      <protection locked="0"/>
    </xf>
    <xf numFmtId="4" fontId="7" fillId="0" borderId="10" xfId="1" applyNumberFormat="1" applyFont="1" applyAlignment="1" applyProtection="1">
      <alignment vertical="top"/>
      <protection locked="0"/>
    </xf>
    <xf numFmtId="164" fontId="7" fillId="4" borderId="0" xfId="0" applyNumberFormat="1" applyFont="1" applyFill="1" applyAlignment="1" applyProtection="1">
      <alignment horizontal="right" vertical="top" wrapText="1"/>
      <protection locked="0"/>
    </xf>
    <xf numFmtId="0" fontId="6" fillId="0" borderId="10" xfId="1" applyFont="1" applyAlignment="1" applyProtection="1">
      <alignment vertical="top"/>
      <protection locked="0"/>
    </xf>
    <xf numFmtId="0" fontId="7" fillId="0" borderId="10" xfId="1" applyFont="1" applyAlignment="1" applyProtection="1">
      <alignment vertical="top"/>
      <protection locked="0"/>
    </xf>
    <xf numFmtId="0" fontId="8" fillId="0" borderId="10" xfId="1" applyFont="1" applyAlignment="1" applyProtection="1">
      <alignment vertical="center"/>
      <protection locked="0"/>
    </xf>
    <xf numFmtId="0" fontId="7" fillId="0" borderId="10" xfId="1" applyFont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 vertical="top"/>
      <protection locked="0"/>
    </xf>
    <xf numFmtId="0" fontId="7" fillId="0" borderId="10" xfId="1" applyFont="1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7" fillId="0" borderId="10" xfId="1" applyFont="1" applyAlignment="1" applyProtection="1">
      <alignment horizontal="left" vertical="top"/>
      <protection locked="0"/>
    </xf>
    <xf numFmtId="0" fontId="7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Alignment="1" applyProtection="1">
      <alignment horizontal="left" vertical="top"/>
      <protection locked="0"/>
    </xf>
    <xf numFmtId="0" fontId="6" fillId="0" borderId="1" xfId="0" applyFont="1" applyBorder="1" applyAlignment="1" applyProtection="1">
      <alignment vertical="top"/>
      <protection locked="0"/>
    </xf>
    <xf numFmtId="0" fontId="8" fillId="0" borderId="1" xfId="0" applyFont="1" applyBorder="1" applyAlignment="1" applyProtection="1">
      <alignment vertical="center"/>
      <protection locked="0"/>
    </xf>
  </cellXfs>
  <cellStyles count="5">
    <cellStyle name="Normal" xfId="0" builtinId="0"/>
    <cellStyle name="Normal 2" xfId="1" xr:uid="{8642593B-5F34-41BC-844D-BD034E32E551}"/>
    <cellStyle name="Normal 3" xfId="3" xr:uid="{788E9107-C55A-47C1-A460-71271DAB8B36}"/>
    <cellStyle name="Normal 5" xfId="2" xr:uid="{FFB22AAB-34B0-4E2E-A12F-A2F43A533FA7}"/>
    <cellStyle name="Percent" xfId="4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0.xml"/><Relationship Id="rId34" Type="http://schemas.openxmlformats.org/officeDocument/2006/relationships/theme" Target="theme/theme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externalLink" Target="externalLinks/externalLink5.xml"/><Relationship Id="rId38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externalLink" Target="externalLinks/externalLink4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externalLink" Target="externalLinks/externalLink2.xml"/><Relationship Id="rId35" Type="http://schemas.openxmlformats.org/officeDocument/2006/relationships/styles" Target="styles.xml"/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Exports of services</a:t>
            </a:r>
          </a:p>
          <a:p>
            <a:pPr>
              <a:defRPr/>
            </a:pPr>
            <a:r>
              <a:rPr lang="en-US"/>
              <a:t>(percent</a:t>
            </a:r>
            <a:r>
              <a:rPr lang="en-US" baseline="0"/>
              <a:t> of world GDP)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v>Travel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Trav_cr!$B$219:$Q$219</c:f>
              <c:numCache>
                <c:formatCode>#,##0.00</c:formatCode>
                <c:ptCount val="16"/>
                <c:pt idx="0">
                  <c:v>1.4545999479945393</c:v>
                </c:pt>
                <c:pt idx="1">
                  <c:v>1.4205257216076468</c:v>
                </c:pt>
                <c:pt idx="2">
                  <c:v>1.4635200051557609</c:v>
                </c:pt>
                <c:pt idx="3">
                  <c:v>1.4731830789903517</c:v>
                </c:pt>
                <c:pt idx="4">
                  <c:v>1.4274719594752423</c:v>
                </c:pt>
                <c:pt idx="5">
                  <c:v>1.4160264283658672</c:v>
                </c:pt>
                <c:pt idx="6">
                  <c:v>1.4335907811297772</c:v>
                </c:pt>
                <c:pt idx="7">
                  <c:v>1.4569272727240741</c:v>
                </c:pt>
                <c:pt idx="8">
                  <c:v>1.5290044530438773</c:v>
                </c:pt>
                <c:pt idx="9">
                  <c:v>1.555630796692941</c:v>
                </c:pt>
                <c:pt idx="10">
                  <c:v>1.5803300715770985</c:v>
                </c:pt>
                <c:pt idx="11">
                  <c:v>1.593265279600649</c:v>
                </c:pt>
                <c:pt idx="12">
                  <c:v>1.6188507879913008</c:v>
                </c:pt>
                <c:pt idx="13">
                  <c:v>1.6490009427670729</c:v>
                </c:pt>
                <c:pt idx="14">
                  <c:v>1.6611219736323355</c:v>
                </c:pt>
                <c:pt idx="15">
                  <c:v>0.62364533910145281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47-4211-8428-79C7736F9EBB}"/>
            </c:ext>
          </c:extLst>
        </c:ser>
        <c:ser>
          <c:idx val="0"/>
          <c:order val="1"/>
          <c:tx>
            <c:v>Transport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Serv_cr!$B$5:$Q$5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Trans_cr!$B$219:$Q$219</c:f>
              <c:numCache>
                <c:formatCode>#,##0.0</c:formatCode>
                <c:ptCount val="16"/>
                <c:pt idx="0">
                  <c:v>1.1732155768871091</c:v>
                </c:pt>
                <c:pt idx="1">
                  <c:v>1.1759130185712545</c:v>
                </c:pt>
                <c:pt idx="2">
                  <c:v>1.2540421373437012</c:v>
                </c:pt>
                <c:pt idx="3">
                  <c:v>1.3471114108048525</c:v>
                </c:pt>
                <c:pt idx="4">
                  <c:v>1.1110483038490038</c:v>
                </c:pt>
                <c:pt idx="5">
                  <c:v>1.185301640865712</c:v>
                </c:pt>
                <c:pt idx="6">
                  <c:v>1.1677278812032541</c:v>
                </c:pt>
                <c:pt idx="7">
                  <c:v>1.1715124695042547</c:v>
                </c:pt>
                <c:pt idx="8">
                  <c:v>1.1914410573393401</c:v>
                </c:pt>
                <c:pt idx="9">
                  <c:v>1.2167974270905444</c:v>
                </c:pt>
                <c:pt idx="10">
                  <c:v>1.1694758409654049</c:v>
                </c:pt>
                <c:pt idx="11">
                  <c:v>1.1038858118946397</c:v>
                </c:pt>
                <c:pt idx="12">
                  <c:v>1.1447546782316218</c:v>
                </c:pt>
                <c:pt idx="13">
                  <c:v>1.1812130354903165</c:v>
                </c:pt>
                <c:pt idx="14">
                  <c:v>1.1695320713222526</c:v>
                </c:pt>
                <c:pt idx="15">
                  <c:v>0.96203518477428562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7-4211-8428-79C7736F9EBB}"/>
            </c:ext>
          </c:extLst>
        </c:ser>
        <c:ser>
          <c:idx val="1"/>
          <c:order val="2"/>
          <c:tx>
            <c:v>Other services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Serv_cr!$B$5:$Q$5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Serv_cr!$B$219:$Q$219</c:f>
              <c:numCache>
                <c:formatCode>#,##0.0</c:formatCode>
                <c:ptCount val="16"/>
                <c:pt idx="0">
                  <c:v>2.9388986042503964</c:v>
                </c:pt>
                <c:pt idx="1">
                  <c:v>3.0612765289361432</c:v>
                </c:pt>
                <c:pt idx="2">
                  <c:v>3.2849185620087082</c:v>
                </c:pt>
                <c:pt idx="3">
                  <c:v>3.3330850655903026</c:v>
                </c:pt>
                <c:pt idx="4">
                  <c:v>3.2831134548326761</c:v>
                </c:pt>
                <c:pt idx="5">
                  <c:v>3.217560048789649</c:v>
                </c:pt>
                <c:pt idx="6">
                  <c:v>3.3133698209751814</c:v>
                </c:pt>
                <c:pt idx="7">
                  <c:v>3.3481739047729584</c:v>
                </c:pt>
                <c:pt idx="8">
                  <c:v>3.4506593792166202</c:v>
                </c:pt>
                <c:pt idx="9">
                  <c:v>3.666791018395934</c:v>
                </c:pt>
                <c:pt idx="10">
                  <c:v>3.7596637682157206</c:v>
                </c:pt>
                <c:pt idx="11">
                  <c:v>3.8052546591159953</c:v>
                </c:pt>
                <c:pt idx="12">
                  <c:v>3.8760172900921095</c:v>
                </c:pt>
                <c:pt idx="13">
                  <c:v>4.0119282941695307</c:v>
                </c:pt>
                <c:pt idx="14">
                  <c:v>4.020441848545854</c:v>
                </c:pt>
                <c:pt idx="15">
                  <c:v>4.0592366283825205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7-4211-8428-79C7736F9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1080048"/>
        <c:axId val="495048064"/>
      </c:barChart>
      <c:catAx>
        <c:axId val="2410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48064"/>
        <c:crosses val="autoZero"/>
        <c:auto val="1"/>
        <c:lblAlgn val="ctr"/>
        <c:lblOffset val="100"/>
        <c:noMultiLvlLbl val="0"/>
      </c:catAx>
      <c:valAx>
        <c:axId val="495048064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pct change in GDP</c:v>
          </c:tx>
          <c:marker>
            <c:symbol val="none"/>
          </c:marker>
          <c:cat>
            <c:numRef>
              <c:f>[4]TBO!$AE$216:$AJ$216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[4]TBO!$AE$228:$AJ$228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7-4D06-AB58-83937912D902}"/>
            </c:ext>
          </c:extLst>
        </c:ser>
        <c:ser>
          <c:idx val="2"/>
          <c:order val="1"/>
          <c:tx>
            <c:v>pct change in oil balance</c:v>
          </c:tx>
          <c:marker>
            <c:symbol val="none"/>
          </c:marker>
          <c:cat>
            <c:numRef>
              <c:f>[4]TBO!$AE$216:$AJ$216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[4]TBO!$AE$229:$AJ$229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7-4D06-AB58-83937912D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553408"/>
        <c:axId val="113115520"/>
      </c:lineChart>
      <c:catAx>
        <c:axId val="65155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115520"/>
        <c:crosses val="autoZero"/>
        <c:auto val="1"/>
        <c:lblAlgn val="ctr"/>
        <c:lblOffset val="100"/>
        <c:noMultiLvlLbl val="0"/>
      </c:catAx>
      <c:valAx>
        <c:axId val="11311552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65155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Tourism_share!$AB$2:$AB$168</c:f>
              <c:numCache>
                <c:formatCode>0.0</c:formatCode>
                <c:ptCount val="167"/>
                <c:pt idx="0">
                  <c:v>38.83</c:v>
                </c:pt>
                <c:pt idx="1">
                  <c:v>27.99</c:v>
                </c:pt>
                <c:pt idx="2">
                  <c:v>27.34</c:v>
                </c:pt>
                <c:pt idx="3">
                  <c:v>25.47</c:v>
                </c:pt>
                <c:pt idx="4">
                  <c:v>19.5</c:v>
                </c:pt>
                <c:pt idx="5">
                  <c:v>18.02</c:v>
                </c:pt>
                <c:pt idx="6">
                  <c:v>17.440000000000001</c:v>
                </c:pt>
                <c:pt idx="7">
                  <c:v>15.9</c:v>
                </c:pt>
                <c:pt idx="8">
                  <c:v>15.19</c:v>
                </c:pt>
                <c:pt idx="9">
                  <c:v>14.2</c:v>
                </c:pt>
                <c:pt idx="10">
                  <c:v>13.87</c:v>
                </c:pt>
                <c:pt idx="11">
                  <c:v>13.68</c:v>
                </c:pt>
                <c:pt idx="12">
                  <c:v>13.57</c:v>
                </c:pt>
                <c:pt idx="13">
                  <c:v>13.17</c:v>
                </c:pt>
                <c:pt idx="14">
                  <c:v>12.42</c:v>
                </c:pt>
                <c:pt idx="15">
                  <c:v>11.6</c:v>
                </c:pt>
                <c:pt idx="16">
                  <c:v>11.28</c:v>
                </c:pt>
                <c:pt idx="17">
                  <c:v>10.7</c:v>
                </c:pt>
                <c:pt idx="18">
                  <c:v>10.56</c:v>
                </c:pt>
                <c:pt idx="19">
                  <c:v>10.17</c:v>
                </c:pt>
                <c:pt idx="20">
                  <c:v>9.08</c:v>
                </c:pt>
                <c:pt idx="21">
                  <c:v>9.02</c:v>
                </c:pt>
                <c:pt idx="22">
                  <c:v>8.73</c:v>
                </c:pt>
                <c:pt idx="23">
                  <c:v>8.73</c:v>
                </c:pt>
                <c:pt idx="24">
                  <c:v>8.4600000000000009</c:v>
                </c:pt>
                <c:pt idx="25">
                  <c:v>8.24</c:v>
                </c:pt>
                <c:pt idx="26">
                  <c:v>8.23</c:v>
                </c:pt>
                <c:pt idx="27">
                  <c:v>8.14</c:v>
                </c:pt>
                <c:pt idx="28">
                  <c:v>7.91</c:v>
                </c:pt>
                <c:pt idx="29">
                  <c:v>7.2</c:v>
                </c:pt>
                <c:pt idx="30">
                  <c:v>7.17</c:v>
                </c:pt>
                <c:pt idx="31">
                  <c:v>7.1</c:v>
                </c:pt>
                <c:pt idx="32">
                  <c:v>7.06</c:v>
                </c:pt>
                <c:pt idx="33">
                  <c:v>7.04</c:v>
                </c:pt>
                <c:pt idx="34">
                  <c:v>6.99</c:v>
                </c:pt>
                <c:pt idx="35">
                  <c:v>6.67</c:v>
                </c:pt>
                <c:pt idx="36">
                  <c:v>6.23</c:v>
                </c:pt>
                <c:pt idx="37">
                  <c:v>6.21</c:v>
                </c:pt>
                <c:pt idx="38">
                  <c:v>6.18</c:v>
                </c:pt>
                <c:pt idx="39">
                  <c:v>6.05</c:v>
                </c:pt>
                <c:pt idx="40">
                  <c:v>6.03</c:v>
                </c:pt>
                <c:pt idx="41">
                  <c:v>6.01</c:v>
                </c:pt>
                <c:pt idx="42">
                  <c:v>5.88</c:v>
                </c:pt>
                <c:pt idx="43">
                  <c:v>5.82</c:v>
                </c:pt>
                <c:pt idx="44">
                  <c:v>5.64</c:v>
                </c:pt>
                <c:pt idx="45">
                  <c:v>5.6</c:v>
                </c:pt>
                <c:pt idx="46">
                  <c:v>5.55</c:v>
                </c:pt>
                <c:pt idx="47">
                  <c:v>5.53</c:v>
                </c:pt>
                <c:pt idx="48">
                  <c:v>5.44</c:v>
                </c:pt>
                <c:pt idx="49">
                  <c:v>5.43</c:v>
                </c:pt>
                <c:pt idx="50">
                  <c:v>5.32</c:v>
                </c:pt>
                <c:pt idx="51">
                  <c:v>5.25</c:v>
                </c:pt>
                <c:pt idx="52">
                  <c:v>5.17</c:v>
                </c:pt>
                <c:pt idx="53">
                  <c:v>5.16</c:v>
                </c:pt>
                <c:pt idx="54">
                  <c:v>4.75</c:v>
                </c:pt>
                <c:pt idx="55">
                  <c:v>4.5599999999999996</c:v>
                </c:pt>
                <c:pt idx="56">
                  <c:v>4.45</c:v>
                </c:pt>
                <c:pt idx="57">
                  <c:v>4.43</c:v>
                </c:pt>
                <c:pt idx="58">
                  <c:v>4.3099999999999996</c:v>
                </c:pt>
                <c:pt idx="59">
                  <c:v>4.29</c:v>
                </c:pt>
                <c:pt idx="60">
                  <c:v>4.2699999999999996</c:v>
                </c:pt>
                <c:pt idx="61">
                  <c:v>4.1900000000000004</c:v>
                </c:pt>
                <c:pt idx="62">
                  <c:v>4.17</c:v>
                </c:pt>
                <c:pt idx="63">
                  <c:v>4.17</c:v>
                </c:pt>
                <c:pt idx="64">
                  <c:v>4.16</c:v>
                </c:pt>
                <c:pt idx="65">
                  <c:v>4.1500000000000004</c:v>
                </c:pt>
                <c:pt idx="66">
                  <c:v>4.0599999999999996</c:v>
                </c:pt>
                <c:pt idx="67">
                  <c:v>4.03</c:v>
                </c:pt>
                <c:pt idx="68">
                  <c:v>3.99</c:v>
                </c:pt>
                <c:pt idx="69">
                  <c:v>3.9</c:v>
                </c:pt>
                <c:pt idx="70">
                  <c:v>3.9</c:v>
                </c:pt>
                <c:pt idx="71">
                  <c:v>3.89</c:v>
                </c:pt>
                <c:pt idx="72">
                  <c:v>3.88</c:v>
                </c:pt>
                <c:pt idx="73">
                  <c:v>3.8</c:v>
                </c:pt>
                <c:pt idx="74">
                  <c:v>3.8</c:v>
                </c:pt>
                <c:pt idx="75">
                  <c:v>3.79</c:v>
                </c:pt>
                <c:pt idx="76">
                  <c:v>3.71</c:v>
                </c:pt>
                <c:pt idx="77">
                  <c:v>3.71</c:v>
                </c:pt>
                <c:pt idx="78">
                  <c:v>3.71</c:v>
                </c:pt>
                <c:pt idx="79">
                  <c:v>3.68</c:v>
                </c:pt>
                <c:pt idx="80">
                  <c:v>3.66</c:v>
                </c:pt>
                <c:pt idx="81">
                  <c:v>3.66</c:v>
                </c:pt>
                <c:pt idx="82">
                  <c:v>3.65</c:v>
                </c:pt>
                <c:pt idx="83">
                  <c:v>3.52</c:v>
                </c:pt>
                <c:pt idx="84">
                  <c:v>3.5</c:v>
                </c:pt>
                <c:pt idx="85">
                  <c:v>3.48</c:v>
                </c:pt>
                <c:pt idx="86">
                  <c:v>3.43</c:v>
                </c:pt>
                <c:pt idx="87">
                  <c:v>3.4</c:v>
                </c:pt>
                <c:pt idx="88">
                  <c:v>3.37</c:v>
                </c:pt>
                <c:pt idx="89">
                  <c:v>3.36</c:v>
                </c:pt>
                <c:pt idx="90">
                  <c:v>3.35</c:v>
                </c:pt>
                <c:pt idx="91">
                  <c:v>3.31</c:v>
                </c:pt>
                <c:pt idx="92">
                  <c:v>3.27</c:v>
                </c:pt>
                <c:pt idx="93">
                  <c:v>3.25</c:v>
                </c:pt>
                <c:pt idx="94">
                  <c:v>3.22</c:v>
                </c:pt>
                <c:pt idx="95">
                  <c:v>3.18</c:v>
                </c:pt>
                <c:pt idx="96">
                  <c:v>3.15</c:v>
                </c:pt>
                <c:pt idx="97">
                  <c:v>3.1</c:v>
                </c:pt>
                <c:pt idx="98">
                  <c:v>3.08</c:v>
                </c:pt>
                <c:pt idx="99">
                  <c:v>3</c:v>
                </c:pt>
                <c:pt idx="100">
                  <c:v>3</c:v>
                </c:pt>
                <c:pt idx="101">
                  <c:v>2.98</c:v>
                </c:pt>
                <c:pt idx="102">
                  <c:v>2.95</c:v>
                </c:pt>
                <c:pt idx="103">
                  <c:v>2.94</c:v>
                </c:pt>
                <c:pt idx="104">
                  <c:v>2.93</c:v>
                </c:pt>
                <c:pt idx="105">
                  <c:v>2.9</c:v>
                </c:pt>
                <c:pt idx="106">
                  <c:v>2.89</c:v>
                </c:pt>
                <c:pt idx="107">
                  <c:v>2.88</c:v>
                </c:pt>
                <c:pt idx="108">
                  <c:v>2.87</c:v>
                </c:pt>
                <c:pt idx="109">
                  <c:v>2.86</c:v>
                </c:pt>
                <c:pt idx="110">
                  <c:v>2.83</c:v>
                </c:pt>
                <c:pt idx="111">
                  <c:v>2.75</c:v>
                </c:pt>
                <c:pt idx="112">
                  <c:v>2.74</c:v>
                </c:pt>
                <c:pt idx="113">
                  <c:v>2.73</c:v>
                </c:pt>
                <c:pt idx="114">
                  <c:v>2.72</c:v>
                </c:pt>
                <c:pt idx="115">
                  <c:v>2.71</c:v>
                </c:pt>
                <c:pt idx="116">
                  <c:v>2.68</c:v>
                </c:pt>
                <c:pt idx="117">
                  <c:v>2.61</c:v>
                </c:pt>
                <c:pt idx="118">
                  <c:v>2.61</c:v>
                </c:pt>
                <c:pt idx="119">
                  <c:v>2.59</c:v>
                </c:pt>
                <c:pt idx="120">
                  <c:v>2.5499999999999998</c:v>
                </c:pt>
                <c:pt idx="121">
                  <c:v>2.5099999999999998</c:v>
                </c:pt>
                <c:pt idx="122">
                  <c:v>2.4900000000000002</c:v>
                </c:pt>
                <c:pt idx="123">
                  <c:v>2.44</c:v>
                </c:pt>
                <c:pt idx="124">
                  <c:v>2.4300000000000002</c:v>
                </c:pt>
                <c:pt idx="125">
                  <c:v>2.36</c:v>
                </c:pt>
                <c:pt idx="126">
                  <c:v>2.35</c:v>
                </c:pt>
                <c:pt idx="127">
                  <c:v>2.2999999999999998</c:v>
                </c:pt>
                <c:pt idx="128">
                  <c:v>2.29</c:v>
                </c:pt>
                <c:pt idx="129">
                  <c:v>2.25</c:v>
                </c:pt>
                <c:pt idx="130">
                  <c:v>2.2400000000000002</c:v>
                </c:pt>
                <c:pt idx="131">
                  <c:v>2.23</c:v>
                </c:pt>
                <c:pt idx="132">
                  <c:v>2.2000000000000002</c:v>
                </c:pt>
                <c:pt idx="133">
                  <c:v>2.17</c:v>
                </c:pt>
                <c:pt idx="134">
                  <c:v>2.17</c:v>
                </c:pt>
                <c:pt idx="135">
                  <c:v>2.16</c:v>
                </c:pt>
                <c:pt idx="136">
                  <c:v>2.06</c:v>
                </c:pt>
                <c:pt idx="137">
                  <c:v>2.0099999999999998</c:v>
                </c:pt>
                <c:pt idx="138">
                  <c:v>1.99</c:v>
                </c:pt>
                <c:pt idx="139">
                  <c:v>1.95</c:v>
                </c:pt>
                <c:pt idx="140">
                  <c:v>1.94</c:v>
                </c:pt>
                <c:pt idx="141">
                  <c:v>1.92</c:v>
                </c:pt>
                <c:pt idx="142">
                  <c:v>1.91</c:v>
                </c:pt>
                <c:pt idx="143">
                  <c:v>1.9</c:v>
                </c:pt>
                <c:pt idx="144">
                  <c:v>1.86</c:v>
                </c:pt>
                <c:pt idx="145">
                  <c:v>1.84</c:v>
                </c:pt>
                <c:pt idx="146">
                  <c:v>1.82</c:v>
                </c:pt>
                <c:pt idx="147">
                  <c:v>1.8</c:v>
                </c:pt>
                <c:pt idx="148">
                  <c:v>1.75</c:v>
                </c:pt>
                <c:pt idx="149">
                  <c:v>1.71</c:v>
                </c:pt>
                <c:pt idx="150">
                  <c:v>1.68</c:v>
                </c:pt>
                <c:pt idx="151">
                  <c:v>1.66</c:v>
                </c:pt>
                <c:pt idx="152">
                  <c:v>1.64</c:v>
                </c:pt>
                <c:pt idx="153">
                  <c:v>1.63</c:v>
                </c:pt>
                <c:pt idx="154">
                  <c:v>1.59</c:v>
                </c:pt>
                <c:pt idx="155">
                  <c:v>1.55</c:v>
                </c:pt>
                <c:pt idx="156">
                  <c:v>1.49</c:v>
                </c:pt>
                <c:pt idx="157">
                  <c:v>1.44</c:v>
                </c:pt>
                <c:pt idx="158">
                  <c:v>1.43</c:v>
                </c:pt>
                <c:pt idx="159">
                  <c:v>1.33</c:v>
                </c:pt>
                <c:pt idx="160">
                  <c:v>1.3</c:v>
                </c:pt>
                <c:pt idx="161">
                  <c:v>1.3</c:v>
                </c:pt>
                <c:pt idx="162">
                  <c:v>1.05</c:v>
                </c:pt>
                <c:pt idx="163">
                  <c:v>0.93</c:v>
                </c:pt>
                <c:pt idx="164">
                  <c:v>0.91</c:v>
                </c:pt>
                <c:pt idx="165">
                  <c:v>0.71</c:v>
                </c:pt>
                <c:pt idx="166">
                  <c:v>0.7</c:v>
                </c:pt>
              </c:numCache>
            </c:numRef>
          </c:xVal>
          <c:yVal>
            <c:numRef>
              <c:f>Tourism_share!$AC$2:$AC$168</c:f>
              <c:numCache>
                <c:formatCode>0.0</c:formatCode>
                <c:ptCount val="167"/>
                <c:pt idx="0">
                  <c:v>51.787892224624748</c:v>
                </c:pt>
                <c:pt idx="1">
                  <c:v>48.783149894545218</c:v>
                </c:pt>
                <c:pt idx="2">
                  <c:v>67.930215585201637</c:v>
                </c:pt>
                <c:pt idx="3">
                  <c:v>28.808455092921413</c:v>
                </c:pt>
                <c:pt idx="4">
                  <c:v>23.425659744936816</c:v>
                </c:pt>
                <c:pt idx="5">
                  <c:v>28.03597595358378</c:v>
                </c:pt>
                <c:pt idx="6">
                  <c:v>18.861383528960502</c:v>
                </c:pt>
                <c:pt idx="7">
                  <c:v>42.674862357832104</c:v>
                </c:pt>
                <c:pt idx="8">
                  <c:v>21.120100457294246</c:v>
                </c:pt>
                <c:pt idx="9">
                  <c:v>9.1249572158788101</c:v>
                </c:pt>
                <c:pt idx="10">
                  <c:v>15.040287817390285</c:v>
                </c:pt>
                <c:pt idx="11">
                  <c:v>13.861359085388406</c:v>
                </c:pt>
                <c:pt idx="12">
                  <c:v>46.307160195599536</c:v>
                </c:pt>
                <c:pt idx="13">
                  <c:v>19.655221576613059</c:v>
                </c:pt>
                <c:pt idx="14">
                  <c:v>24.201485944014614</c:v>
                </c:pt>
                <c:pt idx="15">
                  <c:v>20.519960796365762</c:v>
                </c:pt>
                <c:pt idx="16">
                  <c:v>15.615575215860835</c:v>
                </c:pt>
                <c:pt idx="17">
                  <c:v>17.526779182111031</c:v>
                </c:pt>
                <c:pt idx="18">
                  <c:v>12.421345754197551</c:v>
                </c:pt>
                <c:pt idx="19">
                  <c:v>8.7264870161375061</c:v>
                </c:pt>
                <c:pt idx="20">
                  <c:v>13.149187140696833</c:v>
                </c:pt>
                <c:pt idx="21">
                  <c:v>5.1634888746234555</c:v>
                </c:pt>
                <c:pt idx="22">
                  <c:v>-5.7621843908788462</c:v>
                </c:pt>
                <c:pt idx="23">
                  <c:v>-1.3970393274256334</c:v>
                </c:pt>
                <c:pt idx="24">
                  <c:v>3.3678067930630649</c:v>
                </c:pt>
                <c:pt idx="25">
                  <c:v>4.921618916871223</c:v>
                </c:pt>
                <c:pt idx="26">
                  <c:v>7.3461523831250615</c:v>
                </c:pt>
                <c:pt idx="27">
                  <c:v>4.9725549716170621</c:v>
                </c:pt>
                <c:pt idx="28">
                  <c:v>7.6027522643795651</c:v>
                </c:pt>
                <c:pt idx="29">
                  <c:v>-6.1358408999546805</c:v>
                </c:pt>
                <c:pt idx="30">
                  <c:v>0.90120286017044648</c:v>
                </c:pt>
                <c:pt idx="31">
                  <c:v>5.5386220897591913</c:v>
                </c:pt>
                <c:pt idx="32">
                  <c:v>3.9049760886006637</c:v>
                </c:pt>
                <c:pt idx="33">
                  <c:v>1.9178298885785729</c:v>
                </c:pt>
                <c:pt idx="34">
                  <c:v>40.92640991548037</c:v>
                </c:pt>
                <c:pt idx="35">
                  <c:v>30.928542546060026</c:v>
                </c:pt>
                <c:pt idx="36">
                  <c:v>3.186472459270731</c:v>
                </c:pt>
                <c:pt idx="37">
                  <c:v>24.964015303922473</c:v>
                </c:pt>
                <c:pt idx="38">
                  <c:v>-10.249162172545558</c:v>
                </c:pt>
                <c:pt idx="39">
                  <c:v>4.1659770520194801</c:v>
                </c:pt>
                <c:pt idx="40">
                  <c:v>5.2515699222687093</c:v>
                </c:pt>
                <c:pt idx="41">
                  <c:v>3.0632993267090347</c:v>
                </c:pt>
                <c:pt idx="42">
                  <c:v>0</c:v>
                </c:pt>
                <c:pt idx="43">
                  <c:v>2.4210434471192723</c:v>
                </c:pt>
                <c:pt idx="44">
                  <c:v>4.1585832183230105</c:v>
                </c:pt>
                <c:pt idx="45">
                  <c:v>0.84845716900324819</c:v>
                </c:pt>
                <c:pt idx="46">
                  <c:v>8.2045955168297304</c:v>
                </c:pt>
                <c:pt idx="47">
                  <c:v>0.87136893269146198</c:v>
                </c:pt>
                <c:pt idx="48">
                  <c:v>1.8890438764039434</c:v>
                </c:pt>
                <c:pt idx="49">
                  <c:v>3.8682799660313991</c:v>
                </c:pt>
                <c:pt idx="50">
                  <c:v>8.0623094361555108</c:v>
                </c:pt>
                <c:pt idx="51">
                  <c:v>2.4873508272394398</c:v>
                </c:pt>
                <c:pt idx="52">
                  <c:v>0.52583981978029359</c:v>
                </c:pt>
                <c:pt idx="53">
                  <c:v>4.6398230504512021</c:v>
                </c:pt>
                <c:pt idx="54">
                  <c:v>2.2660034256452426</c:v>
                </c:pt>
                <c:pt idx="55">
                  <c:v>0.15736053735450373</c:v>
                </c:pt>
                <c:pt idx="56">
                  <c:v>2.5495239057337264</c:v>
                </c:pt>
                <c:pt idx="57">
                  <c:v>0.35688301346900875</c:v>
                </c:pt>
                <c:pt idx="58">
                  <c:v>2.5655858868949979</c:v>
                </c:pt>
                <c:pt idx="59">
                  <c:v>0.81251042725343381</c:v>
                </c:pt>
                <c:pt idx="60">
                  <c:v>1.318544076998468</c:v>
                </c:pt>
                <c:pt idx="61">
                  <c:v>4.8896053911499298</c:v>
                </c:pt>
                <c:pt idx="62">
                  <c:v>3.3463510627117352</c:v>
                </c:pt>
                <c:pt idx="63">
                  <c:v>2.2093316547460318</c:v>
                </c:pt>
                <c:pt idx="64">
                  <c:v>-1.7689950852015166</c:v>
                </c:pt>
                <c:pt idx="65">
                  <c:v>1.113424493367019E-2</c:v>
                </c:pt>
                <c:pt idx="66">
                  <c:v>-0.3796671252624963</c:v>
                </c:pt>
                <c:pt idx="67">
                  <c:v>-1.2280816616096177</c:v>
                </c:pt>
                <c:pt idx="68">
                  <c:v>-1.2861092748291831</c:v>
                </c:pt>
                <c:pt idx="69">
                  <c:v>-5.3940206557008506E-2</c:v>
                </c:pt>
                <c:pt idx="70">
                  <c:v>1.4518453352366474</c:v>
                </c:pt>
                <c:pt idx="71">
                  <c:v>1.8343967007793001</c:v>
                </c:pt>
                <c:pt idx="72">
                  <c:v>0.60893089968541303</c:v>
                </c:pt>
                <c:pt idx="73">
                  <c:v>1.3442456200832265</c:v>
                </c:pt>
                <c:pt idx="74">
                  <c:v>2.4291865838940701</c:v>
                </c:pt>
                <c:pt idx="75">
                  <c:v>0.29269344942932496</c:v>
                </c:pt>
                <c:pt idx="76">
                  <c:v>0.28682088356776886</c:v>
                </c:pt>
                <c:pt idx="77">
                  <c:v>-2.6445716488960915</c:v>
                </c:pt>
                <c:pt idx="78">
                  <c:v>-0.66573964614761394</c:v>
                </c:pt>
                <c:pt idx="79">
                  <c:v>0.60229123545821706</c:v>
                </c:pt>
                <c:pt idx="80">
                  <c:v>-0.7347877912927776</c:v>
                </c:pt>
                <c:pt idx="81">
                  <c:v>2.2682190422476287</c:v>
                </c:pt>
                <c:pt idx="82">
                  <c:v>0.88204598417502145</c:v>
                </c:pt>
                <c:pt idx="83">
                  <c:v>2.58213343918559E-2</c:v>
                </c:pt>
                <c:pt idx="84">
                  <c:v>-0.84557665657100889</c:v>
                </c:pt>
                <c:pt idx="85">
                  <c:v>2.9108834360875213</c:v>
                </c:pt>
                <c:pt idx="86">
                  <c:v>0.1688953121121663</c:v>
                </c:pt>
                <c:pt idx="87">
                  <c:v>-0.65400284668521347</c:v>
                </c:pt>
                <c:pt idx="88">
                  <c:v>2.6914830630118045</c:v>
                </c:pt>
                <c:pt idx="89">
                  <c:v>-0.68448219461923476</c:v>
                </c:pt>
                <c:pt idx="90">
                  <c:v>-0.22840687596017969</c:v>
                </c:pt>
                <c:pt idx="91">
                  <c:v>-1.7400868070025002</c:v>
                </c:pt>
                <c:pt idx="92">
                  <c:v>1.9464962389876703</c:v>
                </c:pt>
                <c:pt idx="93">
                  <c:v>-0.79905205580158778</c:v>
                </c:pt>
                <c:pt idx="94">
                  <c:v>-0.31142885131915071</c:v>
                </c:pt>
                <c:pt idx="95">
                  <c:v>-1.0038797991724986</c:v>
                </c:pt>
                <c:pt idx="96">
                  <c:v>-2.1921207614975118</c:v>
                </c:pt>
                <c:pt idx="97">
                  <c:v>2.4035709577945887</c:v>
                </c:pt>
                <c:pt idx="98">
                  <c:v>0.53985632546172346</c:v>
                </c:pt>
                <c:pt idx="99">
                  <c:v>0.61315400357086369</c:v>
                </c:pt>
                <c:pt idx="100">
                  <c:v>1.5934259330915475</c:v>
                </c:pt>
                <c:pt idx="101">
                  <c:v>3.9614116654177387</c:v>
                </c:pt>
                <c:pt idx="102">
                  <c:v>-1.8192742323705602</c:v>
                </c:pt>
                <c:pt idx="103">
                  <c:v>-2.8481821059377439</c:v>
                </c:pt>
                <c:pt idx="104">
                  <c:v>-0.51417591686539743</c:v>
                </c:pt>
                <c:pt idx="105">
                  <c:v>-0.60248339351389857</c:v>
                </c:pt>
                <c:pt idx="106">
                  <c:v>2.7250213204753009</c:v>
                </c:pt>
                <c:pt idx="107">
                  <c:v>-10.466825574575546</c:v>
                </c:pt>
                <c:pt idx="108">
                  <c:v>2.9981149217617943E-2</c:v>
                </c:pt>
                <c:pt idx="109">
                  <c:v>0.58505630386409324</c:v>
                </c:pt>
                <c:pt idx="110">
                  <c:v>1.4071234943382271</c:v>
                </c:pt>
                <c:pt idx="111">
                  <c:v>-5.2572220881004208</c:v>
                </c:pt>
                <c:pt idx="112">
                  <c:v>-0.15564694973762894</c:v>
                </c:pt>
                <c:pt idx="113">
                  <c:v>3.853108781110266</c:v>
                </c:pt>
                <c:pt idx="114">
                  <c:v>-0.47553874997306977</c:v>
                </c:pt>
                <c:pt idx="115">
                  <c:v>0.11003713095613539</c:v>
                </c:pt>
                <c:pt idx="116">
                  <c:v>0.38873393721401661</c:v>
                </c:pt>
                <c:pt idx="117">
                  <c:v>-0.4158703115451835</c:v>
                </c:pt>
                <c:pt idx="118">
                  <c:v>0.51747257238810629</c:v>
                </c:pt>
                <c:pt idx="119">
                  <c:v>3.1326780043816691</c:v>
                </c:pt>
                <c:pt idx="120">
                  <c:v>-0.13593524384391548</c:v>
                </c:pt>
                <c:pt idx="121">
                  <c:v>0.64682861745303644</c:v>
                </c:pt>
                <c:pt idx="122">
                  <c:v>2.9887757485759227E-4</c:v>
                </c:pt>
                <c:pt idx="123">
                  <c:v>2.7161815018227236</c:v>
                </c:pt>
                <c:pt idx="124">
                  <c:v>-0.94548243280401967</c:v>
                </c:pt>
                <c:pt idx="125">
                  <c:v>-0.1849930042905315</c:v>
                </c:pt>
                <c:pt idx="126">
                  <c:v>-0.75722221081453445</c:v>
                </c:pt>
                <c:pt idx="127">
                  <c:v>0.90291161298548717</c:v>
                </c:pt>
                <c:pt idx="128">
                  <c:v>1.9570757656825293</c:v>
                </c:pt>
                <c:pt idx="129">
                  <c:v>0.33677947095509764</c:v>
                </c:pt>
                <c:pt idx="130">
                  <c:v>-1.5432297073592445</c:v>
                </c:pt>
                <c:pt idx="131">
                  <c:v>0.11518132690496213</c:v>
                </c:pt>
                <c:pt idx="132">
                  <c:v>0.78333179193039792</c:v>
                </c:pt>
                <c:pt idx="133">
                  <c:v>0.12831582789090615</c:v>
                </c:pt>
                <c:pt idx="134">
                  <c:v>-0.48027253611226683</c:v>
                </c:pt>
                <c:pt idx="135">
                  <c:v>-0.13841468604900625</c:v>
                </c:pt>
                <c:pt idx="136">
                  <c:v>4.2954037514844057E-2</c:v>
                </c:pt>
                <c:pt idx="137">
                  <c:v>-0.29574337163459774</c:v>
                </c:pt>
                <c:pt idx="138">
                  <c:v>-0.60109887210912516</c:v>
                </c:pt>
                <c:pt idx="139">
                  <c:v>-0.893153631237395</c:v>
                </c:pt>
                <c:pt idx="140">
                  <c:v>-0.31536068567703285</c:v>
                </c:pt>
                <c:pt idx="141">
                  <c:v>0.68119399727772889</c:v>
                </c:pt>
                <c:pt idx="142">
                  <c:v>0.47150850171039449</c:v>
                </c:pt>
                <c:pt idx="143">
                  <c:v>-1.283537109306923</c:v>
                </c:pt>
                <c:pt idx="144">
                  <c:v>-0.35175406242735796</c:v>
                </c:pt>
                <c:pt idx="145">
                  <c:v>0.98165879924728761</c:v>
                </c:pt>
                <c:pt idx="146">
                  <c:v>0.35482719666057172</c:v>
                </c:pt>
                <c:pt idx="147">
                  <c:v>8.8431391273481208E-2</c:v>
                </c:pt>
                <c:pt idx="148">
                  <c:v>-0.43173091750965975</c:v>
                </c:pt>
                <c:pt idx="149">
                  <c:v>-2.8147429015869356</c:v>
                </c:pt>
                <c:pt idx="150">
                  <c:v>-0.21933984413589641</c:v>
                </c:pt>
                <c:pt idx="151">
                  <c:v>-0.11706911767067682</c:v>
                </c:pt>
                <c:pt idx="152">
                  <c:v>-0.84301527444689861</c:v>
                </c:pt>
                <c:pt idx="153">
                  <c:v>-4.8642792076987842</c:v>
                </c:pt>
                <c:pt idx="154">
                  <c:v>2.4199357237029933</c:v>
                </c:pt>
                <c:pt idx="155">
                  <c:v>2.7699501952802113E-2</c:v>
                </c:pt>
                <c:pt idx="156">
                  <c:v>1.2972062402322013</c:v>
                </c:pt>
                <c:pt idx="157">
                  <c:v>-0.57905949166534276</c:v>
                </c:pt>
                <c:pt idx="158">
                  <c:v>-2.2005476896435514</c:v>
                </c:pt>
                <c:pt idx="159">
                  <c:v>-1.1009892373060755</c:v>
                </c:pt>
                <c:pt idx="160">
                  <c:v>0.14378844691203985</c:v>
                </c:pt>
                <c:pt idx="161">
                  <c:v>-1.4967047702525558</c:v>
                </c:pt>
                <c:pt idx="162">
                  <c:v>-1.4402677857901285</c:v>
                </c:pt>
                <c:pt idx="163">
                  <c:v>-5.821493078734831E-2</c:v>
                </c:pt>
                <c:pt idx="164">
                  <c:v>-1.5399111039361542</c:v>
                </c:pt>
                <c:pt idx="165">
                  <c:v>-0.15160504257024973</c:v>
                </c:pt>
                <c:pt idx="166">
                  <c:v>-0.56632106626518497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0-4B86-A99C-A51B558D6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640656"/>
        <c:axId val="411935392"/>
      </c:scatterChart>
      <c:valAx>
        <c:axId val="187264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35392"/>
        <c:crosses val="autoZero"/>
        <c:crossBetween val="midCat"/>
      </c:valAx>
      <c:valAx>
        <c:axId val="4119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4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D398FA-0ABA-44AC-9D13-4A0A5B7CFEE7}">
  <sheetPr>
    <tabColor rgb="FFFFFF00"/>
  </sheetPr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702623" cy="63083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C3FE5-2DDB-439A-95DC-CB78D681E7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226</xdr:row>
      <xdr:rowOff>76200</xdr:rowOff>
    </xdr:from>
    <xdr:to>
      <xdr:col>17</xdr:col>
      <xdr:colOff>0</xdr:colOff>
      <xdr:row>243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67DDE-AC52-4EAC-9D85-451E28A08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15875</xdr:colOff>
      <xdr:row>154</xdr:row>
      <xdr:rowOff>22225</xdr:rowOff>
    </xdr:from>
    <xdr:to>
      <xdr:col>38</xdr:col>
      <xdr:colOff>320675</xdr:colOff>
      <xdr:row>169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D4492-4E3F-462F-9BF0-40DD4CF8C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bea.gov/Press%20Release/Current/External%20Reports/BEA/Exhibit20%20produc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bea.gov/2015/Exhibit20/Mar/Exhibit20%20produc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MilesiFerretti/OneDrive%20-%20The%20Brookings%20Institution/Documents/EWN/NFA%20data%20for%20CGER%201970-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rookingsinstitution-my.sharepoint.com/personal/gmilesiferretti_brookings_edu/Documents/Documents/EWN/WEO%20series%20updat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MilesiFerretti/OneDrive%20-%20The%20Brookings%20Institution/Documents/FOLDERS/WEO/WEO%20June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"/>
      <sheetName val="20a"/>
      <sheetName val="20b"/>
      <sheetName val="20 SA unrounded"/>
      <sheetName val="20a SA unrounded"/>
      <sheetName val="20b SA unrounded"/>
      <sheetName val="20 NSA unrounded"/>
      <sheetName val="20a NSA unrounded"/>
      <sheetName val="20b NSA rounded"/>
      <sheetName val="20 Seasonal Factors"/>
      <sheetName val="20a Seasonal Factors"/>
      <sheetName val="20b Seasonal Factors"/>
      <sheetName val="NSA Goods Exports"/>
      <sheetName val="SF Goods Exports"/>
      <sheetName val="SA Goods Exports Unforced"/>
      <sheetName val="SA Goods Exports Forced"/>
      <sheetName val="Goods Exports Amt of SA"/>
      <sheetName val="Goods Exports SA Check"/>
      <sheetName val="NSA Services Exports"/>
      <sheetName val="SF Services Exports"/>
      <sheetName val="SA Services Exports Unforced"/>
      <sheetName val="SA Services Exports Forced"/>
      <sheetName val="Services Exports Amt of SA"/>
      <sheetName val="Services Exports SA Check"/>
      <sheetName val="NSA Goods Imports"/>
      <sheetName val="SF Goods Imports"/>
      <sheetName val="SA Goods Imports Unforced"/>
      <sheetName val="SA Goods Imports Forced"/>
      <sheetName val="Goods Imports Amt of SA"/>
      <sheetName val="Goods Imports SA Check"/>
      <sheetName val="NSA Services Imports"/>
      <sheetName val="SF Services Imports"/>
      <sheetName val="SA Services Imports Unforced"/>
      <sheetName val="SA Services Imports Forced"/>
      <sheetName val="Services Imports Amt of SA"/>
      <sheetName val="Services Imports SA Check"/>
      <sheetName val="Codes"/>
      <sheetName val="GdsExpNsa"/>
      <sheetName val="GdsExpSf"/>
      <sheetName val="GdsExpSa"/>
      <sheetName val="GdsImpNsa"/>
      <sheetName val="GdsImpSf"/>
      <sheetName val="GdsImpSa"/>
      <sheetName val="ServExpNsa"/>
      <sheetName val="ServExpSa"/>
      <sheetName val="ServExpSf"/>
      <sheetName val="ServImpNsa"/>
      <sheetName val="ServImpSa"/>
      <sheetName val="ServImpSf"/>
      <sheetName val="{Exports SA Forced}"/>
      <sheetName val="{Imports SA Forced}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2998.1067796178199</v>
          </cell>
          <cell r="C5">
            <v>40226.662248000001</v>
          </cell>
          <cell r="D5">
            <v>2793.3941472899201</v>
          </cell>
          <cell r="E5">
            <v>5002.97082741752</v>
          </cell>
          <cell r="F5">
            <v>6896.6425687870505</v>
          </cell>
          <cell r="G5">
            <v>929.22591987258011</v>
          </cell>
          <cell r="H5">
            <v>2273.9636150998604</v>
          </cell>
          <cell r="I5">
            <v>14922.150413007001</v>
          </cell>
          <cell r="J5">
            <v>5050.6579763464606</v>
          </cell>
          <cell r="K5">
            <v>18929.097365285703</v>
          </cell>
          <cell r="L5">
            <v>2199.8309457768601</v>
          </cell>
          <cell r="M5">
            <v>9928.8538772960892</v>
          </cell>
          <cell r="N5">
            <v>54792.433485991503</v>
          </cell>
          <cell r="O5">
            <v>3183.21116002283</v>
          </cell>
          <cell r="P5">
            <v>39018.362492284701</v>
          </cell>
          <cell r="Q5">
            <v>16048.946325594101</v>
          </cell>
          <cell r="R5">
            <v>5140.3516879245899</v>
          </cell>
          <cell r="S5">
            <v>13513.760324716499</v>
          </cell>
        </row>
        <row r="6">
          <cell r="A6">
            <v>19992</v>
          </cell>
          <cell r="B6">
            <v>3230.46454979706</v>
          </cell>
          <cell r="C6">
            <v>42929.306490000003</v>
          </cell>
          <cell r="D6">
            <v>3581.2576328261598</v>
          </cell>
          <cell r="E6">
            <v>4728.8154514883299</v>
          </cell>
          <cell r="F6">
            <v>6558.9038593165196</v>
          </cell>
          <cell r="G6">
            <v>880.05936600800499</v>
          </cell>
          <cell r="H6">
            <v>2557.9557631625298</v>
          </cell>
          <cell r="I6">
            <v>13469.4792547099</v>
          </cell>
          <cell r="J6">
            <v>6078.7812517357506</v>
          </cell>
          <cell r="K6">
            <v>20347.182633243698</v>
          </cell>
          <cell r="L6">
            <v>2152.8803678422701</v>
          </cell>
          <cell r="M6">
            <v>9594.9887124417983</v>
          </cell>
          <cell r="N6">
            <v>56325.408588549893</v>
          </cell>
          <cell r="O6">
            <v>3211.1743956084301</v>
          </cell>
          <cell r="P6">
            <v>37754.355626139899</v>
          </cell>
          <cell r="Q6">
            <v>17412.649360562598</v>
          </cell>
          <cell r="R6">
            <v>4977.0792972169302</v>
          </cell>
          <cell r="S6">
            <v>13636.6175101423</v>
          </cell>
        </row>
        <row r="7">
          <cell r="A7">
            <v>19993</v>
          </cell>
          <cell r="B7">
            <v>3341.0980038286398</v>
          </cell>
          <cell r="C7">
            <v>39800.203372999997</v>
          </cell>
          <cell r="D7">
            <v>3577.2979315901998</v>
          </cell>
          <cell r="E7">
            <v>4017.4423753983301</v>
          </cell>
          <cell r="F7">
            <v>6128.8937374786301</v>
          </cell>
          <cell r="G7">
            <v>987.55748950386703</v>
          </cell>
          <cell r="H7">
            <v>2312.8176036683603</v>
          </cell>
          <cell r="I7">
            <v>13709.2401378952</v>
          </cell>
          <cell r="J7">
            <v>6222.3525509411093</v>
          </cell>
          <cell r="K7">
            <v>22396.4350110372</v>
          </cell>
          <cell r="L7">
            <v>1447.87125390966</v>
          </cell>
          <cell r="M7">
            <v>9263.4958634446702</v>
          </cell>
          <cell r="N7">
            <v>57140.243185760904</v>
          </cell>
          <cell r="O7">
            <v>3007.6320750524301</v>
          </cell>
          <cell r="P7">
            <v>35392.488995538297</v>
          </cell>
          <cell r="Q7">
            <v>18880.461109087399</v>
          </cell>
          <cell r="R7">
            <v>4376.7144098260405</v>
          </cell>
          <cell r="S7">
            <v>13356.780969453501</v>
          </cell>
        </row>
        <row r="8">
          <cell r="A8">
            <v>19994</v>
          </cell>
          <cell r="B8">
            <v>3660.0644385207302</v>
          </cell>
          <cell r="C8">
            <v>43899.911255999999</v>
          </cell>
          <cell r="D8">
            <v>3221.9367255034499</v>
          </cell>
          <cell r="E8">
            <v>4948.8953608879401</v>
          </cell>
          <cell r="F8">
            <v>7106.9083903978999</v>
          </cell>
          <cell r="G8">
            <v>898.59941979656105</v>
          </cell>
          <cell r="H8">
            <v>2857.5513914838602</v>
          </cell>
          <cell r="I8">
            <v>15242.7035147357</v>
          </cell>
          <cell r="J8">
            <v>6344.6226273647408</v>
          </cell>
          <cell r="K8">
            <v>25183.4147445825</v>
          </cell>
          <cell r="L8">
            <v>2490.4380873620803</v>
          </cell>
          <cell r="M8">
            <v>9434.70073052923</v>
          </cell>
          <cell r="N8">
            <v>63510.305417329699</v>
          </cell>
          <cell r="O8">
            <v>3169.1587840677698</v>
          </cell>
          <cell r="P8">
            <v>39911.678847935305</v>
          </cell>
          <cell r="Q8">
            <v>19222.219339053499</v>
          </cell>
          <cell r="R8">
            <v>6088.2824491266301</v>
          </cell>
          <cell r="S8">
            <v>14598.034873945</v>
          </cell>
        </row>
        <row r="9">
          <cell r="A9">
            <v>20001</v>
          </cell>
          <cell r="B9">
            <v>3213.5786459266201</v>
          </cell>
          <cell r="C9">
            <v>45682.634764000002</v>
          </cell>
          <cell r="D9">
            <v>3199.5681088004899</v>
          </cell>
          <cell r="E9">
            <v>4945.0821861494305</v>
          </cell>
          <cell r="F9">
            <v>7134.5842957567102</v>
          </cell>
          <cell r="G9">
            <v>1014.68325120286</v>
          </cell>
          <cell r="H9">
            <v>2565.97095186861</v>
          </cell>
          <cell r="I9">
            <v>15492.2810964904</v>
          </cell>
          <cell r="J9">
            <v>6563.7717254339104</v>
          </cell>
          <cell r="K9">
            <v>26058.660030245097</v>
          </cell>
          <cell r="L9">
            <v>1241.5481786262901</v>
          </cell>
          <cell r="M9">
            <v>10226.277785136601</v>
          </cell>
          <cell r="N9">
            <v>60738.8718125015</v>
          </cell>
          <cell r="O9">
            <v>3243.02256214004</v>
          </cell>
          <cell r="P9">
            <v>39920.124342493698</v>
          </cell>
          <cell r="Q9">
            <v>19466.046465248502</v>
          </cell>
          <cell r="R9">
            <v>4112.3812486014704</v>
          </cell>
          <cell r="S9">
            <v>13631.0778540756</v>
          </cell>
        </row>
        <row r="10">
          <cell r="A10">
            <v>20002</v>
          </cell>
          <cell r="B10">
            <v>3691.5534585815299</v>
          </cell>
          <cell r="C10">
            <v>46721.981323</v>
          </cell>
          <cell r="D10">
            <v>4145.2514857343203</v>
          </cell>
          <cell r="E10">
            <v>4993.6072163663994</v>
          </cell>
          <cell r="F10">
            <v>7587.0726576714496</v>
          </cell>
          <cell r="G10">
            <v>784.31144751213208</v>
          </cell>
          <cell r="H10">
            <v>2596.6068712146202</v>
          </cell>
          <cell r="I10">
            <v>15735.218415016001</v>
          </cell>
          <cell r="J10">
            <v>7500.1604865066902</v>
          </cell>
          <cell r="K10">
            <v>27589.0590736716</v>
          </cell>
          <cell r="L10">
            <v>1280.45009990528</v>
          </cell>
          <cell r="M10">
            <v>10275.145594227801</v>
          </cell>
          <cell r="N10">
            <v>64276.895582979203</v>
          </cell>
          <cell r="O10">
            <v>3391.6782706858303</v>
          </cell>
          <cell r="P10">
            <v>41747.427344958196</v>
          </cell>
          <cell r="Q10">
            <v>21646.302118017298</v>
          </cell>
          <cell r="R10">
            <v>4377.0314147770296</v>
          </cell>
          <cell r="S10">
            <v>14712.1928023727</v>
          </cell>
        </row>
        <row r="11">
          <cell r="A11">
            <v>20003</v>
          </cell>
          <cell r="B11">
            <v>4256.8119362778898</v>
          </cell>
          <cell r="C11">
            <v>42353.457674999998</v>
          </cell>
          <cell r="D11">
            <v>4467.7626882808399</v>
          </cell>
          <cell r="E11">
            <v>4815.3417877934107</v>
          </cell>
          <cell r="F11">
            <v>7094.8610410699193</v>
          </cell>
          <cell r="G11">
            <v>935.02962852840608</v>
          </cell>
          <cell r="H11">
            <v>3118.8713440162701</v>
          </cell>
          <cell r="I11">
            <v>16193.511462402901</v>
          </cell>
          <cell r="J11">
            <v>7134.07690539954</v>
          </cell>
          <cell r="K11">
            <v>29265.020812445098</v>
          </cell>
          <cell r="L11">
            <v>1323.64800342388</v>
          </cell>
          <cell r="M11">
            <v>9707.8210314996704</v>
          </cell>
          <cell r="N11">
            <v>65888.3824987767</v>
          </cell>
          <cell r="O11">
            <v>3474.7036903366497</v>
          </cell>
          <cell r="P11">
            <v>40111.4906564185</v>
          </cell>
          <cell r="Q11">
            <v>22913.2181052099</v>
          </cell>
          <cell r="R11">
            <v>4888.1816964359796</v>
          </cell>
          <cell r="S11">
            <v>15397.722695553899</v>
          </cell>
        </row>
        <row r="12">
          <cell r="A12">
            <v>20004</v>
          </cell>
          <cell r="B12">
            <v>4202.1368840646501</v>
          </cell>
          <cell r="C12">
            <v>44295.109103000003</v>
          </cell>
          <cell r="D12">
            <v>4552.50232509338</v>
          </cell>
          <cell r="E12">
            <v>5654.3087349422794</v>
          </cell>
          <cell r="F12">
            <v>7588.8379991650108</v>
          </cell>
          <cell r="G12">
            <v>949.38905035551295</v>
          </cell>
          <cell r="H12">
            <v>2773.4038294188099</v>
          </cell>
          <cell r="I12">
            <v>16963.797463684401</v>
          </cell>
          <cell r="J12">
            <v>6884.9468005318095</v>
          </cell>
          <cell r="K12">
            <v>28383.393880608699</v>
          </cell>
          <cell r="L12">
            <v>1980.9179320406001</v>
          </cell>
          <cell r="M12">
            <v>11223.3991080366</v>
          </cell>
          <cell r="N12">
            <v>67678.113867784297</v>
          </cell>
          <cell r="O12">
            <v>3544.84876987799</v>
          </cell>
          <cell r="P12">
            <v>44053.887112754099</v>
          </cell>
          <cell r="Q12">
            <v>21666.547183390201</v>
          </cell>
          <cell r="R12">
            <v>5433.8741832294199</v>
          </cell>
          <cell r="S12">
            <v>15883.381447580699</v>
          </cell>
        </row>
        <row r="13">
          <cell r="A13">
            <v>20011</v>
          </cell>
          <cell r="B13">
            <v>3847.1667427059797</v>
          </cell>
          <cell r="C13">
            <v>42545.451609000003</v>
          </cell>
          <cell r="D13">
            <v>4385.9777965564899</v>
          </cell>
          <cell r="E13">
            <v>5696.3418897721103</v>
          </cell>
          <cell r="F13">
            <v>8322.9957125243909</v>
          </cell>
          <cell r="G13">
            <v>940.98730107683798</v>
          </cell>
          <cell r="H13">
            <v>2775.91618157421</v>
          </cell>
          <cell r="I13">
            <v>16246.430262125499</v>
          </cell>
          <cell r="J13">
            <v>6358.03281097533</v>
          </cell>
          <cell r="K13">
            <v>26677.869474142601</v>
          </cell>
          <cell r="L13">
            <v>1660.5555410862301</v>
          </cell>
          <cell r="M13">
            <v>10525.947519728799</v>
          </cell>
          <cell r="N13">
            <v>65656.05910959201</v>
          </cell>
          <cell r="O13">
            <v>3499.6461414587898</v>
          </cell>
          <cell r="P13">
            <v>43585.990303007202</v>
          </cell>
          <cell r="Q13">
            <v>19858.563164326697</v>
          </cell>
          <cell r="R13">
            <v>5365.1872040786402</v>
          </cell>
          <cell r="S13">
            <v>14758.740137295401</v>
          </cell>
        </row>
        <row r="14">
          <cell r="A14">
            <v>20012</v>
          </cell>
          <cell r="B14">
            <v>4295.0759106587893</v>
          </cell>
          <cell r="C14">
            <v>44550.129675999997</v>
          </cell>
          <cell r="D14">
            <v>4841.6875315431698</v>
          </cell>
          <cell r="E14">
            <v>5096.7453855711701</v>
          </cell>
          <cell r="F14">
            <v>7500.59947974031</v>
          </cell>
          <cell r="G14">
            <v>984.32539539794595</v>
          </cell>
          <cell r="H14">
            <v>2436.5235600124697</v>
          </cell>
          <cell r="I14">
            <v>14704.767829313801</v>
          </cell>
          <cell r="J14">
            <v>5133.7748495401493</v>
          </cell>
          <cell r="K14">
            <v>25300.7941674748</v>
          </cell>
          <cell r="L14">
            <v>1481.9245032035899</v>
          </cell>
          <cell r="M14">
            <v>11498.501515137399</v>
          </cell>
          <cell r="N14">
            <v>63303.117443684896</v>
          </cell>
          <cell r="O14">
            <v>3462.8774576024898</v>
          </cell>
          <cell r="P14">
            <v>41679.740853839598</v>
          </cell>
          <cell r="Q14">
            <v>17807.639867210401</v>
          </cell>
          <cell r="R14">
            <v>5035.6693965061904</v>
          </cell>
          <cell r="S14">
            <v>15350.684761278</v>
          </cell>
        </row>
        <row r="15">
          <cell r="A15">
            <v>20013</v>
          </cell>
          <cell r="B15">
            <v>4160.00137865734</v>
          </cell>
          <cell r="C15">
            <v>37876.138458000001</v>
          </cell>
          <cell r="D15">
            <v>4903.6406445566399</v>
          </cell>
          <cell r="E15">
            <v>4285.5558624074501</v>
          </cell>
          <cell r="F15">
            <v>7012.8885039631296</v>
          </cell>
          <cell r="G15">
            <v>935.58457890129012</v>
          </cell>
          <cell r="H15">
            <v>2147.3078701792701</v>
          </cell>
          <cell r="I15">
            <v>13088.5136211019</v>
          </cell>
          <cell r="J15">
            <v>5525.4372662901205</v>
          </cell>
          <cell r="K15">
            <v>24406.025976463403</v>
          </cell>
          <cell r="L15">
            <v>1478.0113431736399</v>
          </cell>
          <cell r="M15">
            <v>9469.0126601792799</v>
          </cell>
          <cell r="N15">
            <v>55385.962412942703</v>
          </cell>
          <cell r="O15">
            <v>3163.6151248792098</v>
          </cell>
          <cell r="P15">
            <v>35998.042961549399</v>
          </cell>
          <cell r="Q15">
            <v>17927.5741930609</v>
          </cell>
          <cell r="R15">
            <v>4813.1304919470103</v>
          </cell>
          <cell r="S15">
            <v>14594.893260617398</v>
          </cell>
        </row>
        <row r="16">
          <cell r="A16">
            <v>20014</v>
          </cell>
          <cell r="B16">
            <v>3611.6638539574101</v>
          </cell>
          <cell r="C16">
            <v>38425.252496000001</v>
          </cell>
          <cell r="D16">
            <v>5264.78834918139</v>
          </cell>
          <cell r="E16">
            <v>4953.6789756022799</v>
          </cell>
          <cell r="F16">
            <v>7024.5902569928303</v>
          </cell>
          <cell r="G16">
            <v>941.50681181366303</v>
          </cell>
          <cell r="H16">
            <v>2469.1435634476597</v>
          </cell>
          <cell r="I16">
            <v>12666.6564878794</v>
          </cell>
          <cell r="J16">
            <v>5140.9053918694799</v>
          </cell>
          <cell r="K16">
            <v>24940.9741040751</v>
          </cell>
          <cell r="L16">
            <v>1275.82659117712</v>
          </cell>
          <cell r="M16">
            <v>8961.6658848017505</v>
          </cell>
          <cell r="N16">
            <v>58212.497828821703</v>
          </cell>
          <cell r="O16">
            <v>3390.2734829466199</v>
          </cell>
          <cell r="P16">
            <v>37892.257135497704</v>
          </cell>
          <cell r="Q16">
            <v>17140.479109610598</v>
          </cell>
          <cell r="R16">
            <v>4755.8823067406393</v>
          </cell>
          <cell r="S16">
            <v>13801.257228762601</v>
          </cell>
        </row>
        <row r="17">
          <cell r="A17">
            <v>20021</v>
          </cell>
          <cell r="B17">
            <v>3099.4252574969501</v>
          </cell>
          <cell r="C17">
            <v>38366.121030458002</v>
          </cell>
          <cell r="D17">
            <v>4764.5026625748496</v>
          </cell>
          <cell r="E17">
            <v>5277.6993117188995</v>
          </cell>
          <cell r="F17">
            <v>6737.0671623941807</v>
          </cell>
          <cell r="G17">
            <v>933.60497623390609</v>
          </cell>
          <cell r="H17">
            <v>2407.8483757867198</v>
          </cell>
          <cell r="I17">
            <v>12488.3258219569</v>
          </cell>
          <cell r="J17">
            <v>5140.5366837614802</v>
          </cell>
          <cell r="K17">
            <v>22596.229047672001</v>
          </cell>
          <cell r="L17">
            <v>1112.99455955638</v>
          </cell>
          <cell r="M17">
            <v>8505.4930772036096</v>
          </cell>
          <cell r="N17">
            <v>56181.198484323504</v>
          </cell>
          <cell r="O17">
            <v>3262.4254466646298</v>
          </cell>
          <cell r="P17">
            <v>37141.454059744698</v>
          </cell>
          <cell r="Q17">
            <v>16401.5177309678</v>
          </cell>
          <cell r="R17">
            <v>4137.0056371067703</v>
          </cell>
          <cell r="S17">
            <v>12400.028776367701</v>
          </cell>
        </row>
        <row r="18">
          <cell r="A18">
            <v>20022</v>
          </cell>
          <cell r="B18">
            <v>3049.5695224768501</v>
          </cell>
          <cell r="C18">
            <v>42914.289158869906</v>
          </cell>
          <cell r="D18">
            <v>5567.5240417498899</v>
          </cell>
          <cell r="E18">
            <v>4727.8246669623204</v>
          </cell>
          <cell r="F18">
            <v>6423.5232312583703</v>
          </cell>
          <cell r="G18">
            <v>974.61388649344508</v>
          </cell>
          <cell r="H18">
            <v>2514.9834837159301</v>
          </cell>
          <cell r="I18">
            <v>12707.824478956301</v>
          </cell>
          <cell r="J18">
            <v>6005.1429914175096</v>
          </cell>
          <cell r="K18">
            <v>24861.488435265499</v>
          </cell>
          <cell r="L18">
            <v>1266.3790597992001</v>
          </cell>
          <cell r="M18">
            <v>8654.75781615698</v>
          </cell>
          <cell r="N18">
            <v>59221.477539778098</v>
          </cell>
          <cell r="O18">
            <v>3560.3795426015799</v>
          </cell>
          <cell r="P18">
            <v>36122.094296819196</v>
          </cell>
          <cell r="Q18">
            <v>18406.388170554001</v>
          </cell>
          <cell r="R18">
            <v>4769.1732131852705</v>
          </cell>
          <cell r="S18">
            <v>12780.2654684108</v>
          </cell>
        </row>
        <row r="19">
          <cell r="A19">
            <v>20023</v>
          </cell>
          <cell r="B19">
            <v>3168.4950586648897</v>
          </cell>
          <cell r="C19">
            <v>38854.164376000001</v>
          </cell>
          <cell r="D19">
            <v>5763.6794368030696</v>
          </cell>
          <cell r="E19">
            <v>4064.4905134825203</v>
          </cell>
          <cell r="F19">
            <v>6430.0619896683602</v>
          </cell>
          <cell r="G19">
            <v>1020.80550070533</v>
          </cell>
          <cell r="H19">
            <v>2346.66414244302</v>
          </cell>
          <cell r="I19">
            <v>13378.1339482695</v>
          </cell>
          <cell r="J19">
            <v>5921.1779207953996</v>
          </cell>
          <cell r="K19">
            <v>24820.2187724338</v>
          </cell>
          <cell r="L19">
            <v>1247.6848462099499</v>
          </cell>
          <cell r="M19">
            <v>8079.1454568527206</v>
          </cell>
          <cell r="N19">
            <v>58297.586654312203</v>
          </cell>
          <cell r="O19">
            <v>3614.1481835171699</v>
          </cell>
          <cell r="P19">
            <v>34031.980648602999</v>
          </cell>
          <cell r="Q19">
            <v>18777.4944733187</v>
          </cell>
          <cell r="R19">
            <v>4983.3176177757905</v>
          </cell>
          <cell r="S19">
            <v>12883.718181947099</v>
          </cell>
        </row>
        <row r="20">
          <cell r="A20">
            <v>20024</v>
          </cell>
          <cell r="B20">
            <v>3076.0243027371603</v>
          </cell>
          <cell r="C20">
            <v>40752.116459134806</v>
          </cell>
          <cell r="D20">
            <v>6220.9106464934193</v>
          </cell>
          <cell r="E20">
            <v>5141.3146746731099</v>
          </cell>
          <cell r="F20">
            <v>7033.6860496088002</v>
          </cell>
          <cell r="G20">
            <v>1201.90822076324</v>
          </cell>
          <cell r="H20">
            <v>2773.0700788042404</v>
          </cell>
          <cell r="I20">
            <v>12647.711957792</v>
          </cell>
          <cell r="J20">
            <v>5868.6019341915699</v>
          </cell>
          <cell r="K20">
            <v>25196.256017650798</v>
          </cell>
          <cell r="L20">
            <v>1358.72880762615</v>
          </cell>
          <cell r="M20">
            <v>8071.7773008461099</v>
          </cell>
          <cell r="N20">
            <v>58801.306963047798</v>
          </cell>
          <cell r="O20">
            <v>3726.9581638644399</v>
          </cell>
          <cell r="P20">
            <v>37271.122336389999</v>
          </cell>
          <cell r="Q20">
            <v>17476.076937599202</v>
          </cell>
          <cell r="R20">
            <v>4818.50034037976</v>
          </cell>
          <cell r="S20">
            <v>13370.5529128325</v>
          </cell>
        </row>
        <row r="21">
          <cell r="A21">
            <v>20031</v>
          </cell>
          <cell r="B21">
            <v>2547.4534713754501</v>
          </cell>
          <cell r="C21">
            <v>41556.056380943002</v>
          </cell>
          <cell r="D21">
            <v>6602.0490906565601</v>
          </cell>
          <cell r="E21">
            <v>4460.1838407472496</v>
          </cell>
          <cell r="F21">
            <v>7442.9789364841608</v>
          </cell>
          <cell r="G21">
            <v>1197.97297604039</v>
          </cell>
          <cell r="H21">
            <v>2553.1855801741499</v>
          </cell>
          <cell r="I21">
            <v>12531.9827056617</v>
          </cell>
          <cell r="J21">
            <v>6315.3610286979801</v>
          </cell>
          <cell r="K21">
            <v>22689.831752954899</v>
          </cell>
          <cell r="L21">
            <v>1153.26057717764</v>
          </cell>
          <cell r="M21">
            <v>8826.6397772862802</v>
          </cell>
          <cell r="N21">
            <v>57898.567622245901</v>
          </cell>
          <cell r="O21">
            <v>4053.1134938294804</v>
          </cell>
          <cell r="P21">
            <v>38183.873367101696</v>
          </cell>
          <cell r="Q21">
            <v>17388.141077309199</v>
          </cell>
          <cell r="R21">
            <v>4064.7563311397598</v>
          </cell>
          <cell r="S21">
            <v>12565.971856451099</v>
          </cell>
        </row>
        <row r="22">
          <cell r="A22">
            <v>20032</v>
          </cell>
          <cell r="B22">
            <v>2675.5024559154199</v>
          </cell>
          <cell r="C22">
            <v>44886.529263228404</v>
          </cell>
          <cell r="D22">
            <v>6283.4737120242098</v>
          </cell>
          <cell r="E22">
            <v>4531.0688569348204</v>
          </cell>
          <cell r="F22">
            <v>7265.2657940301106</v>
          </cell>
          <cell r="G22">
            <v>1169.7403066087402</v>
          </cell>
          <cell r="H22">
            <v>2717.94668213062</v>
          </cell>
          <cell r="I22">
            <v>13302.4011654469</v>
          </cell>
          <cell r="J22">
            <v>6028.8047759641404</v>
          </cell>
          <cell r="K22">
            <v>23911.067530705201</v>
          </cell>
          <cell r="L22">
            <v>1345.6840298158399</v>
          </cell>
          <cell r="M22">
            <v>8619.9623604513999</v>
          </cell>
          <cell r="N22">
            <v>59064.541763735804</v>
          </cell>
          <cell r="O22">
            <v>3643.8834813134499</v>
          </cell>
          <cell r="P22">
            <v>38414.766976470499</v>
          </cell>
          <cell r="Q22">
            <v>17086.175618487599</v>
          </cell>
          <cell r="R22">
            <v>4317.3014627571292</v>
          </cell>
          <cell r="S22">
            <v>12463.9898189627</v>
          </cell>
        </row>
        <row r="23">
          <cell r="A23">
            <v>20033</v>
          </cell>
          <cell r="B23">
            <v>2918.09854860625</v>
          </cell>
          <cell r="C23">
            <v>39561.029981264801</v>
          </cell>
          <cell r="D23">
            <v>6264.8281352719005</v>
          </cell>
          <cell r="E23">
            <v>3920.5978727469901</v>
          </cell>
          <cell r="F23">
            <v>6728.0146899149904</v>
          </cell>
          <cell r="G23">
            <v>1294.1275967379202</v>
          </cell>
          <cell r="H23">
            <v>2219.1723937797901</v>
          </cell>
          <cell r="I23">
            <v>12663.266621283301</v>
          </cell>
          <cell r="J23">
            <v>5855.2493377782694</v>
          </cell>
          <cell r="K23">
            <v>24394.81185704</v>
          </cell>
          <cell r="L23">
            <v>1146.5163757596499</v>
          </cell>
          <cell r="M23">
            <v>8104.0750080520402</v>
          </cell>
          <cell r="N23">
            <v>62377.139758411795</v>
          </cell>
          <cell r="O23">
            <v>3657.9101992701003</v>
          </cell>
          <cell r="P23">
            <v>36146.590714641199</v>
          </cell>
          <cell r="Q23">
            <v>18662.422022557701</v>
          </cell>
          <cell r="R23">
            <v>4507.8068062602597</v>
          </cell>
          <cell r="S23">
            <v>13189.759223402099</v>
          </cell>
        </row>
        <row r="24">
          <cell r="A24">
            <v>20034</v>
          </cell>
          <cell r="B24">
            <v>3082.9637129082398</v>
          </cell>
          <cell r="C24">
            <v>43988.409601613406</v>
          </cell>
          <cell r="D24">
            <v>9495.3024921626293</v>
          </cell>
          <cell r="E24">
            <v>4344.9805796690898</v>
          </cell>
          <cell r="F24">
            <v>7581.92797238001</v>
          </cell>
          <cell r="G24">
            <v>1377.90559650761</v>
          </cell>
          <cell r="H24">
            <v>3078.5521420763603</v>
          </cell>
          <cell r="I24">
            <v>13307.024363818</v>
          </cell>
          <cell r="J24">
            <v>6651.0890567700008</v>
          </cell>
          <cell r="K24">
            <v>26470.906658903001</v>
          </cell>
          <cell r="L24">
            <v>1119.0090590899899</v>
          </cell>
          <cell r="M24">
            <v>8428.2391356325807</v>
          </cell>
          <cell r="N24">
            <v>66494.763288029193</v>
          </cell>
          <cell r="O24">
            <v>3721.6278254987201</v>
          </cell>
          <cell r="P24">
            <v>40444.783242612197</v>
          </cell>
          <cell r="Q24">
            <v>19745.479470164399</v>
          </cell>
          <cell r="R24">
            <v>4572.9707060900901</v>
          </cell>
          <cell r="S24">
            <v>14012.344523446</v>
          </cell>
        </row>
        <row r="25">
          <cell r="A25">
            <v>20041</v>
          </cell>
          <cell r="B25">
            <v>3630.7971773357199</v>
          </cell>
          <cell r="C25">
            <v>44976.427109001801</v>
          </cell>
          <cell r="D25">
            <v>8998.15304356058</v>
          </cell>
          <cell r="E25">
            <v>5204.8895214182703</v>
          </cell>
          <cell r="F25">
            <v>7726.2042550570495</v>
          </cell>
          <cell r="G25">
            <v>1210.2133254390299</v>
          </cell>
          <cell r="H25">
            <v>2519.2264973124798</v>
          </cell>
          <cell r="I25">
            <v>13189.219750085</v>
          </cell>
          <cell r="J25">
            <v>6594.2475734918808</v>
          </cell>
          <cell r="K25">
            <v>25880.657557103899</v>
          </cell>
          <cell r="L25">
            <v>1138.07397474249</v>
          </cell>
          <cell r="M25">
            <v>9138.3902104347089</v>
          </cell>
          <cell r="N25">
            <v>67363.384646900391</v>
          </cell>
          <cell r="O25">
            <v>3874.9290689043796</v>
          </cell>
          <cell r="P25">
            <v>41762.628512034105</v>
          </cell>
          <cell r="Q25">
            <v>20166.8042056265</v>
          </cell>
          <cell r="R25">
            <v>4601.8371241147897</v>
          </cell>
          <cell r="S25">
            <v>14715.297946307399</v>
          </cell>
        </row>
        <row r="26">
          <cell r="A26">
            <v>20042</v>
          </cell>
          <cell r="B26">
            <v>3310.75372364444</v>
          </cell>
          <cell r="C26">
            <v>48820.919674949502</v>
          </cell>
          <cell r="D26">
            <v>8435.7190235493399</v>
          </cell>
          <cell r="E26">
            <v>5382.6896475830199</v>
          </cell>
          <cell r="F26">
            <v>7855.2217455001401</v>
          </cell>
          <cell r="G26">
            <v>1440.03613814044</v>
          </cell>
          <cell r="H26">
            <v>3001.1620492635298</v>
          </cell>
          <cell r="I26">
            <v>13586.5350826008</v>
          </cell>
          <cell r="J26">
            <v>6664.7311366416498</v>
          </cell>
          <cell r="K26">
            <v>27758.3287900328</v>
          </cell>
          <cell r="L26">
            <v>1301.7815258856499</v>
          </cell>
          <cell r="M26">
            <v>9082.361863404949</v>
          </cell>
          <cell r="N26">
            <v>70826.717194311103</v>
          </cell>
          <cell r="O26">
            <v>3998.7925791671701</v>
          </cell>
          <cell r="P26">
            <v>43547.591832623395</v>
          </cell>
          <cell r="Q26">
            <v>21583.993914775299</v>
          </cell>
          <cell r="R26">
            <v>5418.7708198371001</v>
          </cell>
          <cell r="S26">
            <v>15266.7891175687</v>
          </cell>
        </row>
        <row r="27">
          <cell r="A27">
            <v>20043</v>
          </cell>
          <cell r="B27">
            <v>3518.0255550934098</v>
          </cell>
          <cell r="C27">
            <v>46605.1943724964</v>
          </cell>
          <cell r="D27">
            <v>8167.9452991257804</v>
          </cell>
          <cell r="E27">
            <v>4690.9435109097503</v>
          </cell>
          <cell r="F27">
            <v>7874.3618776029698</v>
          </cell>
          <cell r="G27">
            <v>1770.42805160393</v>
          </cell>
          <cell r="H27">
            <v>2445.1314002874196</v>
          </cell>
          <cell r="I27">
            <v>13073.450775414301</v>
          </cell>
          <cell r="J27">
            <v>6875.8105626905899</v>
          </cell>
          <cell r="K27">
            <v>27888.592838966899</v>
          </cell>
          <cell r="L27">
            <v>1375.9907165831298</v>
          </cell>
          <cell r="M27">
            <v>8801.83385768273</v>
          </cell>
          <cell r="N27">
            <v>69559.487857096203</v>
          </cell>
          <cell r="O27">
            <v>3844.0800380425399</v>
          </cell>
          <cell r="P27">
            <v>41130.900803672201</v>
          </cell>
          <cell r="Q27">
            <v>21798.099516761198</v>
          </cell>
          <cell r="R27">
            <v>5779.3960362765802</v>
          </cell>
          <cell r="S27">
            <v>15239.625108342501</v>
          </cell>
        </row>
        <row r="28">
          <cell r="A28">
            <v>20044</v>
          </cell>
          <cell r="B28">
            <v>3410.0838313639497</v>
          </cell>
          <cell r="C28">
            <v>49639.821669832199</v>
          </cell>
          <cell r="D28">
            <v>9231.3958607834484</v>
          </cell>
          <cell r="E28">
            <v>5878.2430660389791</v>
          </cell>
          <cell r="F28">
            <v>8326.1125377398203</v>
          </cell>
          <cell r="G28">
            <v>1749.660312168</v>
          </cell>
          <cell r="H28">
            <v>2937.6933441574702</v>
          </cell>
          <cell r="I28">
            <v>13608.667204825899</v>
          </cell>
          <cell r="J28">
            <v>6700.2207505738697</v>
          </cell>
          <cell r="K28">
            <v>29309.339688793203</v>
          </cell>
          <cell r="L28">
            <v>1590.76003256286</v>
          </cell>
          <cell r="M28">
            <v>9135.0044720812493</v>
          </cell>
          <cell r="N28">
            <v>74382.688894070292</v>
          </cell>
          <cell r="O28">
            <v>4086.4582533142097</v>
          </cell>
          <cell r="P28">
            <v>45292.050435459605</v>
          </cell>
          <cell r="Q28">
            <v>21240.183216829901</v>
          </cell>
          <cell r="R28">
            <v>6769.6561923647405</v>
          </cell>
          <cell r="S28">
            <v>16569.551987668801</v>
          </cell>
        </row>
        <row r="29">
          <cell r="A29">
            <v>20051</v>
          </cell>
          <cell r="B29">
            <v>3383.0033051354799</v>
          </cell>
          <cell r="C29">
            <v>50691.272343041295</v>
          </cell>
          <cell r="D29">
            <v>9122.9376197647889</v>
          </cell>
          <cell r="E29">
            <v>5776.4288032696804</v>
          </cell>
          <cell r="F29">
            <v>8430.4876512397204</v>
          </cell>
          <cell r="G29">
            <v>1817.2962679511002</v>
          </cell>
          <cell r="H29">
            <v>2940.2576189901301</v>
          </cell>
          <cell r="I29">
            <v>13015.876024090201</v>
          </cell>
          <cell r="J29">
            <v>7036.1070257350393</v>
          </cell>
          <cell r="K29">
            <v>28173.061873127201</v>
          </cell>
          <cell r="L29">
            <v>1427.58709108117</v>
          </cell>
          <cell r="M29">
            <v>9460.7957491337893</v>
          </cell>
          <cell r="N29">
            <v>75446.692442277301</v>
          </cell>
          <cell r="O29">
            <v>3933.6995752908201</v>
          </cell>
          <cell r="P29">
            <v>46321.572453055102</v>
          </cell>
          <cell r="Q29">
            <v>21765.0989502056</v>
          </cell>
          <cell r="R29">
            <v>6921.4225133288501</v>
          </cell>
          <cell r="S29">
            <v>16561.075981449099</v>
          </cell>
        </row>
        <row r="30">
          <cell r="A30">
            <v>20052</v>
          </cell>
          <cell r="B30">
            <v>3824.7016540459699</v>
          </cell>
          <cell r="C30">
            <v>55193.6967927285</v>
          </cell>
          <cell r="D30">
            <v>10014.397574868799</v>
          </cell>
          <cell r="E30">
            <v>5919.6920299904496</v>
          </cell>
          <cell r="F30">
            <v>8628.9156270606309</v>
          </cell>
          <cell r="G30">
            <v>1988.7621349666802</v>
          </cell>
          <cell r="H30">
            <v>2994.0477550036203</v>
          </cell>
          <cell r="I30">
            <v>13510.3133071416</v>
          </cell>
          <cell r="J30">
            <v>7069.3265514018094</v>
          </cell>
          <cell r="K30">
            <v>29930.0982996286</v>
          </cell>
          <cell r="L30">
            <v>1685.5310856312999</v>
          </cell>
          <cell r="M30">
            <v>10351.951723464101</v>
          </cell>
          <cell r="N30">
            <v>80711.652589556004</v>
          </cell>
          <cell r="O30">
            <v>4330.3865586822594</v>
          </cell>
          <cell r="P30">
            <v>48486.242544787601</v>
          </cell>
          <cell r="Q30">
            <v>22251.546260201001</v>
          </cell>
          <cell r="R30">
            <v>7865.9900762281795</v>
          </cell>
          <cell r="S30">
            <v>18879.097917541501</v>
          </cell>
        </row>
        <row r="31">
          <cell r="A31">
            <v>20053</v>
          </cell>
          <cell r="B31">
            <v>4000.7236630932798</v>
          </cell>
          <cell r="C31">
            <v>51464.452708081102</v>
          </cell>
          <cell r="D31">
            <v>10637.4735326506</v>
          </cell>
          <cell r="E31">
            <v>4964.7571163648299</v>
          </cell>
          <cell r="F31">
            <v>8583.0826998305802</v>
          </cell>
          <cell r="G31">
            <v>2152.43030685756</v>
          </cell>
          <cell r="H31">
            <v>2592.9523967202499</v>
          </cell>
          <cell r="I31">
            <v>13978.7348540328</v>
          </cell>
          <cell r="J31">
            <v>7143.3937230478095</v>
          </cell>
          <cell r="K31">
            <v>30169.6488225254</v>
          </cell>
          <cell r="L31">
            <v>1671.3768355817699</v>
          </cell>
          <cell r="M31">
            <v>9356.2894551945901</v>
          </cell>
          <cell r="N31">
            <v>77723.662047648497</v>
          </cell>
          <cell r="O31">
            <v>4185.0877555785801</v>
          </cell>
          <cell r="P31">
            <v>44253.428457374495</v>
          </cell>
          <cell r="Q31">
            <v>22552.902970083</v>
          </cell>
          <cell r="R31">
            <v>7939.9308620986603</v>
          </cell>
          <cell r="S31">
            <v>18413.389082052399</v>
          </cell>
        </row>
        <row r="32">
          <cell r="A32">
            <v>20054</v>
          </cell>
          <cell r="B32">
            <v>4134.9301996637405</v>
          </cell>
          <cell r="C32">
            <v>54990.321234084804</v>
          </cell>
          <cell r="D32">
            <v>12098.9855308817</v>
          </cell>
          <cell r="E32">
            <v>5951.1605685468303</v>
          </cell>
          <cell r="F32">
            <v>9231.6545738538207</v>
          </cell>
          <cell r="G32">
            <v>2055.63850860394</v>
          </cell>
          <cell r="H32">
            <v>3099.3544765281199</v>
          </cell>
          <cell r="I32">
            <v>14312.563984243601</v>
          </cell>
          <cell r="J32">
            <v>7390.4926266267703</v>
          </cell>
          <cell r="K32">
            <v>32171.460914440398</v>
          </cell>
          <cell r="L32">
            <v>2118.9897293287599</v>
          </cell>
          <cell r="M32">
            <v>9700.9261270279403</v>
          </cell>
          <cell r="N32">
            <v>82775.534540762106</v>
          </cell>
          <cell r="O32">
            <v>4499.5902540786201</v>
          </cell>
          <cell r="P32">
            <v>49102.904272713597</v>
          </cell>
          <cell r="Q32">
            <v>22485.008987284698</v>
          </cell>
          <cell r="R32">
            <v>9053.5225730435504</v>
          </cell>
          <cell r="S32">
            <v>19380.1539995889</v>
          </cell>
        </row>
        <row r="33">
          <cell r="A33">
            <v>20061</v>
          </cell>
          <cell r="B33">
            <v>4186.6740220321599</v>
          </cell>
          <cell r="C33">
            <v>56497.6841584535</v>
          </cell>
          <cell r="D33">
            <v>12565.268457042499</v>
          </cell>
          <cell r="E33">
            <v>6177.9159358821098</v>
          </cell>
          <cell r="F33">
            <v>9510.8300650625988</v>
          </cell>
          <cell r="G33">
            <v>2124.8571874855197</v>
          </cell>
          <cell r="H33">
            <v>3084.5377582824003</v>
          </cell>
          <cell r="I33">
            <v>14431.7723597518</v>
          </cell>
          <cell r="J33">
            <v>8188.2559831889203</v>
          </cell>
          <cell r="K33">
            <v>32546.850591158101</v>
          </cell>
          <cell r="L33">
            <v>1611.42123920929</v>
          </cell>
          <cell r="M33">
            <v>10865.670904443001</v>
          </cell>
          <cell r="N33">
            <v>84406.391967124699</v>
          </cell>
          <cell r="O33">
            <v>4598.0050346285198</v>
          </cell>
          <cell r="P33">
            <v>50593.268985743496</v>
          </cell>
          <cell r="Q33">
            <v>23163.028808608698</v>
          </cell>
          <cell r="R33">
            <v>8527.02754596454</v>
          </cell>
          <cell r="S33">
            <v>20266.048624352901</v>
          </cell>
        </row>
        <row r="34">
          <cell r="A34">
            <v>20062</v>
          </cell>
          <cell r="B34">
            <v>4366.4732939359901</v>
          </cell>
          <cell r="C34">
            <v>60625.505341567296</v>
          </cell>
          <cell r="D34">
            <v>13281.460341648599</v>
          </cell>
          <cell r="E34">
            <v>6161.1187600912108</v>
          </cell>
          <cell r="F34">
            <v>10399.4747791386</v>
          </cell>
          <cell r="G34">
            <v>2521.7895569359298</v>
          </cell>
          <cell r="H34">
            <v>3454.7230411799001</v>
          </cell>
          <cell r="I34">
            <v>14651.498857933901</v>
          </cell>
          <cell r="J34">
            <v>8207.72128893636</v>
          </cell>
          <cell r="K34">
            <v>34114.627142300596</v>
          </cell>
          <cell r="L34">
            <v>1948.36195395749</v>
          </cell>
          <cell r="M34">
            <v>12267.414852261101</v>
          </cell>
          <cell r="N34">
            <v>91161.862933004595</v>
          </cell>
          <cell r="O34">
            <v>4979.1678150651105</v>
          </cell>
          <cell r="P34">
            <v>55509.547790214201</v>
          </cell>
          <cell r="Q34">
            <v>24899.243558582599</v>
          </cell>
          <cell r="R34">
            <v>9511.5478914854702</v>
          </cell>
          <cell r="S34">
            <v>21780.7330180678</v>
          </cell>
        </row>
        <row r="35">
          <cell r="A35">
            <v>20063</v>
          </cell>
          <cell r="B35">
            <v>4998.6925180594098</v>
          </cell>
          <cell r="C35">
            <v>56361.636871479597</v>
          </cell>
          <cell r="D35">
            <v>14184.2771468417</v>
          </cell>
          <cell r="E35">
            <v>5585.3029224749207</v>
          </cell>
          <cell r="F35">
            <v>10665.559362120101</v>
          </cell>
          <cell r="G35">
            <v>2575.6313181574301</v>
          </cell>
          <cell r="H35">
            <v>2973.1778044785701</v>
          </cell>
          <cell r="I35">
            <v>14942.082044892099</v>
          </cell>
          <cell r="J35">
            <v>8651.8101769883906</v>
          </cell>
          <cell r="K35">
            <v>33187.2983664243</v>
          </cell>
          <cell r="L35">
            <v>2117.1203261348901</v>
          </cell>
          <cell r="M35">
            <v>11295.212247891199</v>
          </cell>
          <cell r="N35">
            <v>91573.329409172802</v>
          </cell>
          <cell r="O35">
            <v>4939.8945348303096</v>
          </cell>
          <cell r="P35">
            <v>52823.527304709802</v>
          </cell>
          <cell r="Q35">
            <v>25455.658485402699</v>
          </cell>
          <cell r="R35">
            <v>10330.1915904339</v>
          </cell>
          <cell r="S35">
            <v>22803.672558359402</v>
          </cell>
        </row>
        <row r="36">
          <cell r="A36">
            <v>20064</v>
          </cell>
          <cell r="B36">
            <v>5456.5448018899206</v>
          </cell>
          <cell r="C36">
            <v>57861.416465287301</v>
          </cell>
          <cell r="D36">
            <v>14781.860337345401</v>
          </cell>
          <cell r="E36">
            <v>6084.6578803093998</v>
          </cell>
          <cell r="F36">
            <v>11343.0091679211</v>
          </cell>
          <cell r="G36">
            <v>2552.3162490073801</v>
          </cell>
          <cell r="H36">
            <v>3237.9296649407802</v>
          </cell>
          <cell r="I36">
            <v>15250.8831373827</v>
          </cell>
          <cell r="J36">
            <v>8466.7638940400193</v>
          </cell>
          <cell r="K36">
            <v>34149.168368805003</v>
          </cell>
          <cell r="L36">
            <v>2143.4903166089998</v>
          </cell>
          <cell r="M36">
            <v>11244.2769710383</v>
          </cell>
          <cell r="N36">
            <v>99861.227145143595</v>
          </cell>
          <cell r="O36">
            <v>5153.9880581938496</v>
          </cell>
          <cell r="P36">
            <v>56716.437898281802</v>
          </cell>
          <cell r="Q36">
            <v>26490.6075587655</v>
          </cell>
          <cell r="R36">
            <v>10896.323779685301</v>
          </cell>
          <cell r="S36">
            <v>24439.635399151699</v>
          </cell>
        </row>
        <row r="37">
          <cell r="A37">
            <v>20071</v>
          </cell>
          <cell r="B37">
            <v>5588.6481840669703</v>
          </cell>
          <cell r="C37">
            <v>58323.189871055802</v>
          </cell>
          <cell r="D37">
            <v>14631.512477630698</v>
          </cell>
          <cell r="E37">
            <v>6869.6065844089198</v>
          </cell>
          <cell r="F37">
            <v>12038.044213052499</v>
          </cell>
          <cell r="G37">
            <v>2694.58203503923</v>
          </cell>
          <cell r="H37">
            <v>3528.8403696307701</v>
          </cell>
          <cell r="I37">
            <v>15600.1740433788</v>
          </cell>
          <cell r="J37">
            <v>8565.07739177849</v>
          </cell>
          <cell r="K37">
            <v>32212.965682196602</v>
          </cell>
          <cell r="L37">
            <v>1879.0290771861899</v>
          </cell>
          <cell r="M37">
            <v>13016.4584626665</v>
          </cell>
          <cell r="N37">
            <v>97356.330574574487</v>
          </cell>
          <cell r="O37">
            <v>5192.4480924776399</v>
          </cell>
          <cell r="P37">
            <v>62045.8095094499</v>
          </cell>
          <cell r="Q37">
            <v>25334.340492123902</v>
          </cell>
          <cell r="R37">
            <v>9863.9677908291887</v>
          </cell>
          <cell r="S37">
            <v>23897.307699738099</v>
          </cell>
        </row>
        <row r="38">
          <cell r="A38">
            <v>20072</v>
          </cell>
          <cell r="B38">
            <v>5524.6240423046302</v>
          </cell>
          <cell r="C38">
            <v>63986.3917296281</v>
          </cell>
          <cell r="D38">
            <v>15717.674709779199</v>
          </cell>
          <cell r="E38">
            <v>6724.02366680469</v>
          </cell>
          <cell r="F38">
            <v>12426.150185914101</v>
          </cell>
          <cell r="G38">
            <v>3038.0251494243103</v>
          </cell>
          <cell r="H38">
            <v>3530.18927149814</v>
          </cell>
          <cell r="I38">
            <v>15697.551272176701</v>
          </cell>
          <cell r="J38">
            <v>9116.6263108867206</v>
          </cell>
          <cell r="K38">
            <v>34458.413677983706</v>
          </cell>
          <cell r="L38">
            <v>2132.68671496565</v>
          </cell>
          <cell r="M38">
            <v>13541.379896734199</v>
          </cell>
          <cell r="N38">
            <v>103335.074174343</v>
          </cell>
          <cell r="O38">
            <v>5308.2013898433506</v>
          </cell>
          <cell r="P38">
            <v>62245.923879564602</v>
          </cell>
          <cell r="Q38">
            <v>27400.372417780702</v>
          </cell>
          <cell r="R38">
            <v>10840.734059513201</v>
          </cell>
          <cell r="S38">
            <v>25551.214526639302</v>
          </cell>
        </row>
        <row r="39">
          <cell r="A39">
            <v>20073</v>
          </cell>
          <cell r="B39">
            <v>6338.8039159571699</v>
          </cell>
          <cell r="C39">
            <v>61435.818989164494</v>
          </cell>
          <cell r="D39">
            <v>15895.970448165199</v>
          </cell>
          <cell r="E39">
            <v>6531.9211034473401</v>
          </cell>
          <cell r="F39">
            <v>12637.707530227699</v>
          </cell>
          <cell r="G39">
            <v>4813.0020766627395</v>
          </cell>
          <cell r="H39">
            <v>3375.6403254849001</v>
          </cell>
          <cell r="I39">
            <v>15313.4911039939</v>
          </cell>
          <cell r="J39">
            <v>8655.7168097146096</v>
          </cell>
          <cell r="K39">
            <v>34911.037804755702</v>
          </cell>
          <cell r="L39">
            <v>2409.2864949053996</v>
          </cell>
          <cell r="M39">
            <v>11951.2937401771</v>
          </cell>
          <cell r="N39">
            <v>107515.350733974</v>
          </cell>
          <cell r="O39">
            <v>5571.6127941332907</v>
          </cell>
          <cell r="P39">
            <v>60401.672452042701</v>
          </cell>
          <cell r="Q39">
            <v>27432.486341038399</v>
          </cell>
          <cell r="R39">
            <v>12498.9200421841</v>
          </cell>
          <cell r="S39">
            <v>27482.0216826264</v>
          </cell>
        </row>
        <row r="40">
          <cell r="A40">
            <v>20074</v>
          </cell>
          <cell r="B40">
            <v>6851.4164744595</v>
          </cell>
          <cell r="C40">
            <v>66073.973816311991</v>
          </cell>
          <cell r="D40">
            <v>18067.837135043901</v>
          </cell>
          <cell r="E40">
            <v>7091.9646082461704</v>
          </cell>
          <cell r="F40">
            <v>13010.6095466402</v>
          </cell>
          <cell r="G40">
            <v>4501.9903753514</v>
          </cell>
          <cell r="H40">
            <v>3935.1912777924699</v>
          </cell>
          <cell r="I40">
            <v>16186.731848990999</v>
          </cell>
          <cell r="J40">
            <v>9526.1709921042893</v>
          </cell>
          <cell r="K40">
            <v>34584.153298588993</v>
          </cell>
          <cell r="L40">
            <v>3860.0426872211201</v>
          </cell>
          <cell r="M40">
            <v>12591.024496808001</v>
          </cell>
          <cell r="N40">
            <v>115551.886203292</v>
          </cell>
          <cell r="O40">
            <v>6426.2268678783794</v>
          </cell>
          <cell r="P40">
            <v>64174.272778607396</v>
          </cell>
          <cell r="Q40">
            <v>29263.277715159402</v>
          </cell>
          <cell r="R40">
            <v>15562.321641062999</v>
          </cell>
          <cell r="S40">
            <v>30763.358000244098</v>
          </cell>
        </row>
        <row r="41">
          <cell r="A41">
            <v>20081</v>
          </cell>
          <cell r="B41">
            <v>6936.4276777422101</v>
          </cell>
          <cell r="C41">
            <v>65029.346802082495</v>
          </cell>
          <cell r="D41">
            <v>17953.447621951698</v>
          </cell>
          <cell r="E41">
            <v>7141.3688970169696</v>
          </cell>
          <cell r="F41">
            <v>13519.057536225901</v>
          </cell>
          <cell r="G41">
            <v>3762.6818518195901</v>
          </cell>
          <cell r="H41">
            <v>3924.5085023245902</v>
          </cell>
          <cell r="I41">
            <v>16559.874351390499</v>
          </cell>
          <cell r="J41">
            <v>9369.42396403987</v>
          </cell>
          <cell r="K41">
            <v>35819.854341121594</v>
          </cell>
          <cell r="L41">
            <v>2552.55511057278</v>
          </cell>
          <cell r="M41">
            <v>14421.0973451719</v>
          </cell>
          <cell r="N41">
            <v>122819.991152362</v>
          </cell>
          <cell r="O41">
            <v>6133.4086642765797</v>
          </cell>
          <cell r="P41">
            <v>69315.476301768605</v>
          </cell>
          <cell r="Q41">
            <v>29429.3575108287</v>
          </cell>
          <cell r="R41">
            <v>13706.024982148199</v>
          </cell>
          <cell r="S41">
            <v>31453.6101094191</v>
          </cell>
        </row>
        <row r="42">
          <cell r="A42">
            <v>20082</v>
          </cell>
          <cell r="B42">
            <v>7908.0877163846899</v>
          </cell>
          <cell r="C42">
            <v>71896.511965949598</v>
          </cell>
          <cell r="D42">
            <v>18579.1501465929</v>
          </cell>
          <cell r="E42">
            <v>7936.7243696701607</v>
          </cell>
          <cell r="F42">
            <v>14736.333585853501</v>
          </cell>
          <cell r="G42">
            <v>4423.2397414283796</v>
          </cell>
          <cell r="H42">
            <v>4531.4585916231399</v>
          </cell>
          <cell r="I42">
            <v>17778.097860606202</v>
          </cell>
          <cell r="J42">
            <v>10156.103444862101</v>
          </cell>
          <cell r="K42">
            <v>38273.857478259801</v>
          </cell>
          <cell r="L42">
            <v>2754.12603328161</v>
          </cell>
          <cell r="M42">
            <v>15205.0218426868</v>
          </cell>
          <cell r="N42">
            <v>131159.45802531901</v>
          </cell>
          <cell r="O42">
            <v>6639.6842485525704</v>
          </cell>
          <cell r="P42">
            <v>73832.0410166152</v>
          </cell>
          <cell r="Q42">
            <v>31612.167096045501</v>
          </cell>
          <cell r="R42">
            <v>15235.3570995765</v>
          </cell>
          <cell r="S42">
            <v>35862.747202059996</v>
          </cell>
        </row>
        <row r="43">
          <cell r="A43">
            <v>20083</v>
          </cell>
          <cell r="B43">
            <v>9605.5138998600905</v>
          </cell>
          <cell r="C43">
            <v>66986.010902274502</v>
          </cell>
          <cell r="D43">
            <v>18133.944787717497</v>
          </cell>
          <cell r="E43">
            <v>7354.77996846921</v>
          </cell>
          <cell r="F43">
            <v>13910.1310652217</v>
          </cell>
          <cell r="G43">
            <v>5776.0930179664801</v>
          </cell>
          <cell r="H43">
            <v>3828.8302687687401</v>
          </cell>
          <cell r="I43">
            <v>17538.128593251702</v>
          </cell>
          <cell r="J43">
            <v>9632.8363833063595</v>
          </cell>
          <cell r="K43">
            <v>40466.067697794293</v>
          </cell>
          <cell r="L43">
            <v>3147.1456607299601</v>
          </cell>
          <cell r="M43">
            <v>13460.2177364831</v>
          </cell>
          <cell r="N43">
            <v>132867.456315597</v>
          </cell>
          <cell r="O43">
            <v>6876.5743099893198</v>
          </cell>
          <cell r="P43">
            <v>69829.34445186051</v>
          </cell>
          <cell r="Q43">
            <v>29843.4075776594</v>
          </cell>
          <cell r="R43">
            <v>17476.236781403899</v>
          </cell>
          <cell r="S43">
            <v>38290.959285086799</v>
          </cell>
        </row>
        <row r="44">
          <cell r="A44">
            <v>20084</v>
          </cell>
          <cell r="B44">
            <v>7984.7654104549802</v>
          </cell>
          <cell r="C44">
            <v>58369.805023015797</v>
          </cell>
          <cell r="D44">
            <v>16679.955376639602</v>
          </cell>
          <cell r="E44">
            <v>7247.7038473627008</v>
          </cell>
          <cell r="F44">
            <v>13155.033123455099</v>
          </cell>
          <cell r="G44">
            <v>3882.3582426330299</v>
          </cell>
          <cell r="H44">
            <v>3469.5576076080797</v>
          </cell>
          <cell r="I44">
            <v>15253.6098944272</v>
          </cell>
          <cell r="J44">
            <v>7581.8393020416006</v>
          </cell>
          <cell r="K44">
            <v>37050.314415970803</v>
          </cell>
          <cell r="L44">
            <v>4122.3761933219103</v>
          </cell>
          <cell r="M44">
            <v>11780.9147410475</v>
          </cell>
          <cell r="N44">
            <v>114361.613219333</v>
          </cell>
          <cell r="O44">
            <v>5870.0156819596205</v>
          </cell>
          <cell r="P44">
            <v>64159.775978631107</v>
          </cell>
          <cell r="Q44">
            <v>23404.571183432203</v>
          </cell>
          <cell r="R44">
            <v>18974.733258390999</v>
          </cell>
          <cell r="S44">
            <v>32566.277398361599</v>
          </cell>
        </row>
        <row r="45">
          <cell r="A45">
            <v>20091</v>
          </cell>
          <cell r="B45">
            <v>5925.4499330029294</v>
          </cell>
          <cell r="C45">
            <v>47330.659093733499</v>
          </cell>
          <cell r="D45">
            <v>14585.773948707299</v>
          </cell>
          <cell r="E45">
            <v>7082.3117507622101</v>
          </cell>
          <cell r="F45">
            <v>11275.970958584801</v>
          </cell>
          <cell r="G45">
            <v>3319.42743827501</v>
          </cell>
          <cell r="H45">
            <v>2982.4819086870698</v>
          </cell>
          <cell r="I45">
            <v>13254.904480285801</v>
          </cell>
          <cell r="J45">
            <v>5891.88553144055</v>
          </cell>
          <cell r="K45">
            <v>29122.783021048101</v>
          </cell>
          <cell r="L45">
            <v>2775.4546043773698</v>
          </cell>
          <cell r="M45">
            <v>11904.639307799102</v>
          </cell>
          <cell r="N45">
            <v>94132.061299829598</v>
          </cell>
          <cell r="O45">
            <v>4756.5225375378996</v>
          </cell>
          <cell r="P45">
            <v>57427.437910987996</v>
          </cell>
          <cell r="Q45">
            <v>19340.432634238099</v>
          </cell>
          <cell r="R45">
            <v>13345.0967576815</v>
          </cell>
          <cell r="S45">
            <v>25764.444336281202</v>
          </cell>
        </row>
        <row r="46">
          <cell r="A46">
            <v>20092</v>
          </cell>
          <cell r="B46">
            <v>5944.4727089748003</v>
          </cell>
          <cell r="C46">
            <v>49268.379212603599</v>
          </cell>
          <cell r="D46">
            <v>16186.083577735701</v>
          </cell>
          <cell r="E46">
            <v>6936.1639023163498</v>
          </cell>
          <cell r="F46">
            <v>10210.854535184</v>
          </cell>
          <cell r="G46">
            <v>4161.5598333668295</v>
          </cell>
          <cell r="H46">
            <v>3183.2326600400202</v>
          </cell>
          <cell r="I46">
            <v>12328.4137113533</v>
          </cell>
          <cell r="J46">
            <v>7176.8950600349399</v>
          </cell>
          <cell r="K46">
            <v>29588.145351968702</v>
          </cell>
          <cell r="L46">
            <v>2588.6622800227601</v>
          </cell>
          <cell r="M46">
            <v>11590.291253121099</v>
          </cell>
          <cell r="N46">
            <v>96070.497989617797</v>
          </cell>
          <cell r="O46">
            <v>4814.2323800766499</v>
          </cell>
          <cell r="P46">
            <v>55663.796461797996</v>
          </cell>
          <cell r="Q46">
            <v>21887.356572565601</v>
          </cell>
          <cell r="R46">
            <v>11730.638138881101</v>
          </cell>
          <cell r="S46">
            <v>25864.195223691502</v>
          </cell>
        </row>
        <row r="47">
          <cell r="A47">
            <v>20093</v>
          </cell>
          <cell r="B47">
            <v>6884.2475153802898</v>
          </cell>
          <cell r="C47">
            <v>52679.339058390506</v>
          </cell>
          <cell r="D47">
            <v>16848.5354819983</v>
          </cell>
          <cell r="E47">
            <v>5945.7808976281003</v>
          </cell>
          <cell r="F47">
            <v>10541.1011868358</v>
          </cell>
          <cell r="G47">
            <v>5001.6223530407397</v>
          </cell>
          <cell r="H47">
            <v>2967.4728765397199</v>
          </cell>
          <cell r="I47">
            <v>12979.404268705401</v>
          </cell>
          <cell r="J47">
            <v>7920.3645483520204</v>
          </cell>
          <cell r="K47">
            <v>33878.429815855903</v>
          </cell>
          <cell r="L47">
            <v>2785.74406074425</v>
          </cell>
          <cell r="M47">
            <v>11384.763279599099</v>
          </cell>
          <cell r="N47">
            <v>97683.648100213104</v>
          </cell>
          <cell r="O47">
            <v>4964.2003682995</v>
          </cell>
          <cell r="P47">
            <v>52993.6267064528</v>
          </cell>
          <cell r="Q47">
            <v>24804.493094466998</v>
          </cell>
          <cell r="R47">
            <v>11488.5491802376</v>
          </cell>
          <cell r="S47">
            <v>27319.777178861303</v>
          </cell>
        </row>
        <row r="48">
          <cell r="A48">
            <v>20094</v>
          </cell>
          <cell r="B48">
            <v>7343.0465596239992</v>
          </cell>
          <cell r="C48">
            <v>56178.533156905403</v>
          </cell>
          <cell r="D48">
            <v>23015.563224352201</v>
          </cell>
          <cell r="E48">
            <v>7024.5151168763396</v>
          </cell>
          <cell r="F48">
            <v>11921.3376099006</v>
          </cell>
          <cell r="G48">
            <v>3997.55543249122</v>
          </cell>
          <cell r="H48">
            <v>3292.3859514764299</v>
          </cell>
          <cell r="I48">
            <v>14380.216333076</v>
          </cell>
          <cell r="J48">
            <v>8706.2844930403808</v>
          </cell>
          <cell r="K48">
            <v>36624.4956996123</v>
          </cell>
          <cell r="L48">
            <v>2953.5816900935797</v>
          </cell>
          <cell r="M48">
            <v>12003.940284945998</v>
          </cell>
          <cell r="N48">
            <v>110571.716143614</v>
          </cell>
          <cell r="O48">
            <v>5526.2220162591893</v>
          </cell>
          <cell r="P48">
            <v>59197.4221018967</v>
          </cell>
          <cell r="Q48">
            <v>27655.6908976825</v>
          </cell>
          <cell r="R48">
            <v>13837.497103698701</v>
          </cell>
          <cell r="S48">
            <v>31215.5284053367</v>
          </cell>
        </row>
        <row r="49">
          <cell r="A49">
            <v>20101</v>
          </cell>
          <cell r="B49">
            <v>7693.3276929514595</v>
          </cell>
          <cell r="C49">
            <v>58216.693980493597</v>
          </cell>
          <cell r="D49">
            <v>21329.980922733899</v>
          </cell>
          <cell r="E49">
            <v>6478.8134494680207</v>
          </cell>
          <cell r="F49">
            <v>11640.441057182399</v>
          </cell>
          <cell r="G49">
            <v>4006.6407878056402</v>
          </cell>
          <cell r="H49">
            <v>3325.0610172006504</v>
          </cell>
          <cell r="I49">
            <v>14853.579491573701</v>
          </cell>
          <cell r="J49">
            <v>9550.4608457922895</v>
          </cell>
          <cell r="K49">
            <v>37462.339762857104</v>
          </cell>
          <cell r="L49">
            <v>2734.4905794977103</v>
          </cell>
          <cell r="M49">
            <v>12677.182266897</v>
          </cell>
          <cell r="N49">
            <v>109964.670353473</v>
          </cell>
          <cell r="O49">
            <v>5774.58198594232</v>
          </cell>
          <cell r="P49">
            <v>58108.159562714107</v>
          </cell>
          <cell r="Q49">
            <v>28889.970367969101</v>
          </cell>
          <cell r="R49">
            <v>12665.4892614207</v>
          </cell>
          <cell r="S49">
            <v>31928.111308525698</v>
          </cell>
        </row>
        <row r="50">
          <cell r="A50">
            <v>20102</v>
          </cell>
          <cell r="B50">
            <v>8681.5878118203509</v>
          </cell>
          <cell r="C50">
            <v>64879.742530399402</v>
          </cell>
          <cell r="D50">
            <v>20349.978555341597</v>
          </cell>
          <cell r="E50">
            <v>6629.2150093412201</v>
          </cell>
          <cell r="F50">
            <v>11692.9086923006</v>
          </cell>
          <cell r="G50">
            <v>5239.8682340850901</v>
          </cell>
          <cell r="H50">
            <v>3709.3230695949301</v>
          </cell>
          <cell r="I50">
            <v>14893.140109542699</v>
          </cell>
          <cell r="J50">
            <v>10027.213107101401</v>
          </cell>
          <cell r="K50">
            <v>40437.957357176696</v>
          </cell>
          <cell r="L50">
            <v>2873.68314931335</v>
          </cell>
          <cell r="M50">
            <v>12024.1205561772</v>
          </cell>
          <cell r="N50">
            <v>116535.965723157</v>
          </cell>
          <cell r="O50">
            <v>6241.5322742619692</v>
          </cell>
          <cell r="P50">
            <v>59564.025246167199</v>
          </cell>
          <cell r="Q50">
            <v>30127.271310301603</v>
          </cell>
          <cell r="R50">
            <v>13810.572509449199</v>
          </cell>
          <cell r="S50">
            <v>34762.974347916897</v>
          </cell>
        </row>
        <row r="51">
          <cell r="A51">
            <v>20103</v>
          </cell>
          <cell r="B51">
            <v>9747.78497214454</v>
          </cell>
          <cell r="C51">
            <v>62942.215494072101</v>
          </cell>
          <cell r="D51">
            <v>21945.718623415101</v>
          </cell>
          <cell r="E51">
            <v>6441.78666964074</v>
          </cell>
          <cell r="F51">
            <v>12037.775867939101</v>
          </cell>
          <cell r="G51">
            <v>5015.3859988427002</v>
          </cell>
          <cell r="H51">
            <v>3516.5686493123399</v>
          </cell>
          <cell r="I51">
            <v>15349.986039421499</v>
          </cell>
          <cell r="J51">
            <v>9853.6321377727108</v>
          </cell>
          <cell r="K51">
            <v>41372.391804764899</v>
          </cell>
          <cell r="L51">
            <v>2831.8601739526403</v>
          </cell>
          <cell r="M51">
            <v>12005.8809975271</v>
          </cell>
          <cell r="N51">
            <v>118384.33323012601</v>
          </cell>
          <cell r="O51">
            <v>5843.9428975795799</v>
          </cell>
          <cell r="P51">
            <v>59210.393211647301</v>
          </cell>
          <cell r="Q51">
            <v>31318.5001488173</v>
          </cell>
          <cell r="R51">
            <v>13376.6782401852</v>
          </cell>
          <cell r="S51">
            <v>35047.7850224129</v>
          </cell>
        </row>
        <row r="52">
          <cell r="A52">
            <v>20104</v>
          </cell>
          <cell r="B52">
            <v>9222.5855996055798</v>
          </cell>
          <cell r="C52">
            <v>64244.109846428197</v>
          </cell>
          <cell r="D52">
            <v>29433.099355955001</v>
          </cell>
          <cell r="E52">
            <v>7809.6032972294506</v>
          </cell>
          <cell r="F52">
            <v>13148.918870912901</v>
          </cell>
          <cell r="G52">
            <v>5070.98315146801</v>
          </cell>
          <cell r="H52">
            <v>3845.1229394391798</v>
          </cell>
          <cell r="I52">
            <v>16346.9915117042</v>
          </cell>
          <cell r="J52">
            <v>10334.983423367999</v>
          </cell>
          <cell r="K52">
            <v>44450.706969369698</v>
          </cell>
          <cell r="L52">
            <v>3020.0998883276402</v>
          </cell>
          <cell r="M52">
            <v>12514.572268616699</v>
          </cell>
          <cell r="N52">
            <v>131477.297773575</v>
          </cell>
          <cell r="O52">
            <v>6408.4361161507795</v>
          </cell>
          <cell r="P52">
            <v>65911.999448455404</v>
          </cell>
          <cell r="Q52">
            <v>32795.875573674901</v>
          </cell>
          <cell r="R52">
            <v>14548.185916795401</v>
          </cell>
          <cell r="S52">
            <v>37601.988807359005</v>
          </cell>
        </row>
        <row r="53">
          <cell r="A53">
            <v>20111</v>
          </cell>
          <cell r="B53">
            <v>9660.9849324033403</v>
          </cell>
          <cell r="C53">
            <v>67193.558555890893</v>
          </cell>
          <cell r="D53">
            <v>26227.224378244999</v>
          </cell>
          <cell r="E53">
            <v>7083.1894848562206</v>
          </cell>
          <cell r="F53">
            <v>12045.1572078955</v>
          </cell>
          <cell r="G53">
            <v>4561.1192699264093</v>
          </cell>
          <cell r="H53">
            <v>3965.92496011207</v>
          </cell>
          <cell r="I53">
            <v>16507.2199745658</v>
          </cell>
          <cell r="J53">
            <v>10582.863520253301</v>
          </cell>
          <cell r="K53">
            <v>46186.917918182902</v>
          </cell>
          <cell r="L53">
            <v>3175.31499765633</v>
          </cell>
          <cell r="M53">
            <v>13452.0662079135</v>
          </cell>
          <cell r="N53">
            <v>135132.96044185001</v>
          </cell>
          <cell r="O53">
            <v>7209.3387366349298</v>
          </cell>
          <cell r="P53">
            <v>65616.071351847102</v>
          </cell>
          <cell r="Q53">
            <v>33457.361072953499</v>
          </cell>
          <cell r="R53">
            <v>14301.280913368098</v>
          </cell>
          <cell r="S53">
            <v>38970.452954384396</v>
          </cell>
        </row>
        <row r="54">
          <cell r="A54">
            <v>20112</v>
          </cell>
          <cell r="B54">
            <v>10611.641476717899</v>
          </cell>
          <cell r="C54">
            <v>73004.557966475302</v>
          </cell>
          <cell r="D54">
            <v>24048.692864981898</v>
          </cell>
          <cell r="E54">
            <v>7545.41392169746</v>
          </cell>
          <cell r="F54">
            <v>12764.2017726698</v>
          </cell>
          <cell r="G54">
            <v>6025.6882456548901</v>
          </cell>
          <cell r="H54">
            <v>4477.0056735285698</v>
          </cell>
          <cell r="I54">
            <v>16667.195019556802</v>
          </cell>
          <cell r="J54">
            <v>11913.790167998801</v>
          </cell>
          <cell r="K54">
            <v>49725.968204158897</v>
          </cell>
          <cell r="L54">
            <v>3388.2246214356096</v>
          </cell>
          <cell r="M54">
            <v>15037.733033325001</v>
          </cell>
          <cell r="N54">
            <v>142137.69054452301</v>
          </cell>
          <cell r="O54">
            <v>7912.5855986102397</v>
          </cell>
          <cell r="P54">
            <v>70789.334249699095</v>
          </cell>
          <cell r="Q54">
            <v>35474.894511878505</v>
          </cell>
          <cell r="R54">
            <v>16071.126964535801</v>
          </cell>
          <cell r="S54">
            <v>42344.518460431202</v>
          </cell>
        </row>
        <row r="55">
          <cell r="A55">
            <v>20113</v>
          </cell>
          <cell r="B55">
            <v>11717.482105229099</v>
          </cell>
          <cell r="C55">
            <v>71550.920369761705</v>
          </cell>
          <cell r="D55">
            <v>25310.976396288399</v>
          </cell>
          <cell r="E55">
            <v>6830.6917280878097</v>
          </cell>
          <cell r="F55">
            <v>12047.783352272101</v>
          </cell>
          <cell r="G55">
            <v>5417.4876472327496</v>
          </cell>
          <cell r="H55">
            <v>3842.06242915244</v>
          </cell>
          <cell r="I55">
            <v>16583.317425323101</v>
          </cell>
          <cell r="J55">
            <v>11353.351105671301</v>
          </cell>
          <cell r="K55">
            <v>50985.113693468498</v>
          </cell>
          <cell r="L55">
            <v>3323.5326672511901</v>
          </cell>
          <cell r="M55">
            <v>14757.092796025101</v>
          </cell>
          <cell r="N55">
            <v>144931.637945125</v>
          </cell>
          <cell r="O55">
            <v>7581.7535260069799</v>
          </cell>
          <cell r="P55">
            <v>68147.049815924503</v>
          </cell>
          <cell r="Q55">
            <v>36708.0848357348</v>
          </cell>
          <cell r="R55">
            <v>16446.588441763201</v>
          </cell>
          <cell r="S55">
            <v>43996.3423907498</v>
          </cell>
        </row>
        <row r="56">
          <cell r="A56">
            <v>20114</v>
          </cell>
          <cell r="B56">
            <v>10905.2464596674</v>
          </cell>
          <cell r="C56">
            <v>70929.284538825799</v>
          </cell>
          <cell r="D56">
            <v>29858.453688890302</v>
          </cell>
          <cell r="E56">
            <v>6960.7679653044597</v>
          </cell>
          <cell r="F56">
            <v>12901.1120938146</v>
          </cell>
          <cell r="G56">
            <v>5651.8652072763398</v>
          </cell>
          <cell r="H56">
            <v>3991.0618412941699</v>
          </cell>
          <cell r="I56">
            <v>17492.974041809801</v>
          </cell>
          <cell r="J56">
            <v>11369.089647790001</v>
          </cell>
          <cell r="K56">
            <v>51724.104249675496</v>
          </cell>
          <cell r="L56">
            <v>4208.9569247848203</v>
          </cell>
          <cell r="M56">
            <v>14102.9521012686</v>
          </cell>
          <cell r="N56">
            <v>147370.30336598199</v>
          </cell>
          <cell r="O56">
            <v>7648.8756792344402</v>
          </cell>
          <cell r="P56">
            <v>69159.256243014897</v>
          </cell>
          <cell r="Q56">
            <v>35755.464671818198</v>
          </cell>
          <cell r="R56">
            <v>18406.3408016168</v>
          </cell>
          <cell r="S56">
            <v>44614.111343076795</v>
          </cell>
        </row>
        <row r="57">
          <cell r="A57">
            <v>20121</v>
          </cell>
          <cell r="B57">
            <v>10168.591273100799</v>
          </cell>
          <cell r="C57">
            <v>72379.063748291199</v>
          </cell>
          <cell r="D57">
            <v>27258.981614519598</v>
          </cell>
          <cell r="E57">
            <v>7650.5413145988505</v>
          </cell>
          <cell r="F57">
            <v>12583.701873325199</v>
          </cell>
          <cell r="G57">
            <v>4676.9379448590498</v>
          </cell>
          <cell r="H57">
            <v>4386.3069085081997</v>
          </cell>
          <cell r="I57">
            <v>17637.9342945883</v>
          </cell>
          <cell r="J57">
            <v>11940.850864280199</v>
          </cell>
          <cell r="K57">
            <v>53067.723073025496</v>
          </cell>
          <cell r="L57">
            <v>4521.9077415252596</v>
          </cell>
          <cell r="M57">
            <v>15496.1541563555</v>
          </cell>
          <cell r="N57">
            <v>144001.207670298</v>
          </cell>
          <cell r="O57">
            <v>7726.7548081793402</v>
          </cell>
          <cell r="P57">
            <v>69804.875427282299</v>
          </cell>
          <cell r="Q57">
            <v>35303.322211317201</v>
          </cell>
          <cell r="R57">
            <v>18155.287646366502</v>
          </cell>
          <cell r="S57">
            <v>43146.695062780796</v>
          </cell>
        </row>
        <row r="58">
          <cell r="A58">
            <v>20122</v>
          </cell>
          <cell r="B58">
            <v>10662.839993899001</v>
          </cell>
          <cell r="C58">
            <v>76635.951066005102</v>
          </cell>
          <cell r="D58">
            <v>26218.507259579401</v>
          </cell>
          <cell r="E58">
            <v>8280.0151691587489</v>
          </cell>
          <cell r="F58">
            <v>12794.423325452</v>
          </cell>
          <cell r="G58">
            <v>5358.0376955548199</v>
          </cell>
          <cell r="H58">
            <v>4360.3831827720096</v>
          </cell>
          <cell r="I58">
            <v>17822.180351032999</v>
          </cell>
          <cell r="J58">
            <v>11293.191223996901</v>
          </cell>
          <cell r="K58">
            <v>53255.185040495904</v>
          </cell>
          <cell r="L58">
            <v>4310.1688970093201</v>
          </cell>
          <cell r="M58">
            <v>13993.2027066632</v>
          </cell>
          <cell r="N58">
            <v>150257.54170720401</v>
          </cell>
          <cell r="O58">
            <v>7596.9865604122297</v>
          </cell>
          <cell r="P58">
            <v>69579.308823655389</v>
          </cell>
          <cell r="Q58">
            <v>36203.523338030602</v>
          </cell>
          <cell r="R58">
            <v>19630.0394082774</v>
          </cell>
          <cell r="S58">
            <v>46117.984105894502</v>
          </cell>
        </row>
        <row r="59">
          <cell r="A59">
            <v>20123</v>
          </cell>
          <cell r="B59">
            <v>11185.415622245198</v>
          </cell>
          <cell r="C59">
            <v>72083.053569607</v>
          </cell>
          <cell r="D59">
            <v>26277.794667377202</v>
          </cell>
          <cell r="E59">
            <v>7652.8553747469905</v>
          </cell>
          <cell r="F59">
            <v>11959.1491077833</v>
          </cell>
          <cell r="G59">
            <v>6130.2990809940793</v>
          </cell>
          <cell r="H59">
            <v>3793.3545518247702</v>
          </cell>
          <cell r="I59">
            <v>18275.751779706297</v>
          </cell>
          <cell r="J59">
            <v>10696.1716905883</v>
          </cell>
          <cell r="K59">
            <v>54373.063110433402</v>
          </cell>
          <cell r="L59">
            <v>4199.141851032</v>
          </cell>
          <cell r="M59">
            <v>13548.8322273583</v>
          </cell>
          <cell r="N59">
            <v>142387.63741013</v>
          </cell>
          <cell r="O59">
            <v>7117.2927386499596</v>
          </cell>
          <cell r="P59">
            <v>64417.626973838895</v>
          </cell>
          <cell r="Q59">
            <v>32360.173612511699</v>
          </cell>
          <cell r="R59">
            <v>20268.049328527999</v>
          </cell>
          <cell r="S59">
            <v>45895.6969547587</v>
          </cell>
        </row>
        <row r="60">
          <cell r="A60">
            <v>20124</v>
          </cell>
          <cell r="B60">
            <v>11560.136413906401</v>
          </cell>
          <cell r="C60">
            <v>72991.841864458213</v>
          </cell>
          <cell r="D60">
            <v>32033.793729302502</v>
          </cell>
          <cell r="E60">
            <v>7673.7753012474495</v>
          </cell>
          <cell r="F60">
            <v>11928.671383669202</v>
          </cell>
          <cell r="G60">
            <v>6110.4243929261402</v>
          </cell>
          <cell r="H60">
            <v>3691.0511827465102</v>
          </cell>
          <cell r="I60">
            <v>17744.245150888601</v>
          </cell>
          <cell r="J60">
            <v>10406.7161653892</v>
          </cell>
          <cell r="K60">
            <v>55730.182285449897</v>
          </cell>
          <cell r="L60">
            <v>4957.5945083889001</v>
          </cell>
          <cell r="M60">
            <v>12974.1720282434</v>
          </cell>
          <cell r="N60">
            <v>150312.828787006</v>
          </cell>
          <cell r="O60">
            <v>7443.2067033473504</v>
          </cell>
          <cell r="P60">
            <v>65595.290395343109</v>
          </cell>
          <cell r="Q60">
            <v>35429.472501264398</v>
          </cell>
          <cell r="R60">
            <v>22711.8507837744</v>
          </cell>
          <cell r="S60">
            <v>48543.530156116205</v>
          </cell>
        </row>
        <row r="61">
          <cell r="A61">
            <v>20131</v>
          </cell>
          <cell r="B61">
            <v>10374.309159832899</v>
          </cell>
          <cell r="C61">
            <v>73072.290073974393</v>
          </cell>
          <cell r="D61">
            <v>28287.929552547601</v>
          </cell>
          <cell r="E61">
            <v>7394.9011107023798</v>
          </cell>
          <cell r="F61">
            <v>12161.2609732362</v>
          </cell>
          <cell r="G61">
            <v>5175.6713639474201</v>
          </cell>
          <cell r="H61">
            <v>4068.88776898175</v>
          </cell>
          <cell r="I61">
            <v>16049.9190141954</v>
          </cell>
          <cell r="J61">
            <v>10879.725003460899</v>
          </cell>
          <cell r="K61">
            <v>53827.174339719</v>
          </cell>
          <cell r="L61">
            <v>4732.5007072491098</v>
          </cell>
          <cell r="M61">
            <v>12603.472990710599</v>
          </cell>
          <cell r="N61">
            <v>148295.78827269399</v>
          </cell>
          <cell r="O61">
            <v>7423.8063197953797</v>
          </cell>
          <cell r="P61">
            <v>64307.744990771796</v>
          </cell>
          <cell r="Q61">
            <v>35638.900560897106</v>
          </cell>
          <cell r="R61">
            <v>22332.034087655702</v>
          </cell>
          <cell r="S61">
            <v>45374.591307134695</v>
          </cell>
        </row>
        <row r="62">
          <cell r="A62">
            <v>20132</v>
          </cell>
          <cell r="B62">
            <v>10593.3968468163</v>
          </cell>
          <cell r="C62">
            <v>78695.568719282004</v>
          </cell>
          <cell r="D62">
            <v>27186.601033963401</v>
          </cell>
          <cell r="E62">
            <v>7994.3544893213193</v>
          </cell>
          <cell r="F62">
            <v>11804.843581359301</v>
          </cell>
          <cell r="G62">
            <v>5995.0187614505503</v>
          </cell>
          <cell r="H62">
            <v>4509.50041010517</v>
          </cell>
          <cell r="I62">
            <v>16799.304049711001</v>
          </cell>
          <cell r="J62">
            <v>10333.480456933799</v>
          </cell>
          <cell r="K62">
            <v>57165.022804255401</v>
          </cell>
          <cell r="L62">
            <v>4966.3197894533196</v>
          </cell>
          <cell r="M62">
            <v>12364.004150856101</v>
          </cell>
          <cell r="N62">
            <v>151563.75310879</v>
          </cell>
          <cell r="O62">
            <v>7145.56215949121</v>
          </cell>
          <cell r="P62">
            <v>67133.040479123403</v>
          </cell>
          <cell r="Q62">
            <v>35087.932015050697</v>
          </cell>
          <cell r="R62">
            <v>20863.104617419602</v>
          </cell>
          <cell r="S62">
            <v>44833.4621363396</v>
          </cell>
        </row>
        <row r="63">
          <cell r="A63">
            <v>20133</v>
          </cell>
          <cell r="B63">
            <v>12338.006946587098</v>
          </cell>
          <cell r="C63">
            <v>74373.042503996709</v>
          </cell>
          <cell r="D63">
            <v>27885.512785023202</v>
          </cell>
          <cell r="E63">
            <v>8110.5676896969007</v>
          </cell>
          <cell r="F63">
            <v>11600.381613749099</v>
          </cell>
          <cell r="G63">
            <v>5642.8801630353</v>
          </cell>
          <cell r="H63">
            <v>4295.3157342687</v>
          </cell>
          <cell r="I63">
            <v>16699.364120832601</v>
          </cell>
          <cell r="J63">
            <v>10440.105815020501</v>
          </cell>
          <cell r="K63">
            <v>56989.171785888197</v>
          </cell>
          <cell r="L63">
            <v>4084.1460518440799</v>
          </cell>
          <cell r="M63">
            <v>11621.7724279049</v>
          </cell>
          <cell r="N63">
            <v>148083.273100961</v>
          </cell>
          <cell r="O63">
            <v>7522.84212193855</v>
          </cell>
          <cell r="P63">
            <v>66445.624673942701</v>
          </cell>
          <cell r="Q63">
            <v>35545.316359335295</v>
          </cell>
          <cell r="R63">
            <v>19300.313838414299</v>
          </cell>
          <cell r="S63">
            <v>48119.110776271897</v>
          </cell>
        </row>
        <row r="64">
          <cell r="A64">
            <v>20134</v>
          </cell>
          <cell r="B64">
            <v>10766.700619322701</v>
          </cell>
          <cell r="C64">
            <v>76907.152937417603</v>
          </cell>
          <cell r="D64">
            <v>39478.058898181902</v>
          </cell>
          <cell r="E64">
            <v>8589.3215237887489</v>
          </cell>
          <cell r="F64">
            <v>12155.980610747101</v>
          </cell>
          <cell r="G64">
            <v>5411.3269315567795</v>
          </cell>
          <cell r="H64">
            <v>4022.4037849810802</v>
          </cell>
          <cell r="I64">
            <v>16962.927768159101</v>
          </cell>
          <cell r="J64">
            <v>11850.653160187499</v>
          </cell>
          <cell r="K64">
            <v>58778.3242632896</v>
          </cell>
          <cell r="L64">
            <v>4987.3976788539694</v>
          </cell>
          <cell r="M64">
            <v>11811.135828538201</v>
          </cell>
          <cell r="N64">
            <v>152003.96592637399</v>
          </cell>
          <cell r="O64">
            <v>7561.4220528246096</v>
          </cell>
          <cell r="P64">
            <v>67767.565184034494</v>
          </cell>
          <cell r="Q64">
            <v>37316.1092968761</v>
          </cell>
          <cell r="R64">
            <v>20597.5777655811</v>
          </cell>
          <cell r="S64">
            <v>46767.042236869602</v>
          </cell>
        </row>
        <row r="65">
          <cell r="A65">
            <v>20141</v>
          </cell>
          <cell r="B65">
            <v>10734.4752781967</v>
          </cell>
          <cell r="C65">
            <v>73350.4007833371</v>
          </cell>
          <cell r="D65">
            <v>31269.925220926998</v>
          </cell>
          <cell r="E65">
            <v>7582.0363886163104</v>
          </cell>
          <cell r="F65">
            <v>12954.076923408002</v>
          </cell>
          <cell r="G65">
            <v>4743.3188528951705</v>
          </cell>
          <cell r="H65">
            <v>4469.2336704641402</v>
          </cell>
          <cell r="I65">
            <v>17168.982102271701</v>
          </cell>
          <cell r="J65">
            <v>11744.0806506545</v>
          </cell>
          <cell r="K65">
            <v>57474.215355706401</v>
          </cell>
          <cell r="L65">
            <v>4042.3078192234302</v>
          </cell>
          <cell r="M65">
            <v>12180.322769120899</v>
          </cell>
          <cell r="N65">
            <v>148273.83966962798</v>
          </cell>
          <cell r="O65">
            <v>7900.3518658182402</v>
          </cell>
          <cell r="P65">
            <v>67774.338867735292</v>
          </cell>
          <cell r="Q65">
            <v>37144.261787898802</v>
          </cell>
          <cell r="R65">
            <v>17975.266819383498</v>
          </cell>
          <cell r="S65">
            <v>44843.9337248023</v>
          </cell>
        </row>
        <row r="66">
          <cell r="A66">
            <v>20142</v>
          </cell>
          <cell r="B66">
            <v>10536.650720460899</v>
          </cell>
          <cell r="C66">
            <v>81835.690643071794</v>
          </cell>
          <cell r="D66">
            <v>27896.236161744098</v>
          </cell>
          <cell r="E66">
            <v>8508.7047967926701</v>
          </cell>
          <cell r="F66">
            <v>12638.041372591901</v>
          </cell>
          <cell r="G66">
            <v>5107.7766831528597</v>
          </cell>
          <cell r="H66">
            <v>4371.6665885904104</v>
          </cell>
          <cell r="I66">
            <v>16660.055213348402</v>
          </cell>
          <cell r="J66">
            <v>11784.716420753799</v>
          </cell>
          <cell r="K66">
            <v>61056.2914327334</v>
          </cell>
          <cell r="L66">
            <v>4776.0424931784801</v>
          </cell>
          <cell r="M66">
            <v>14058.736654881901</v>
          </cell>
          <cell r="N66">
            <v>155005.09053725601</v>
          </cell>
          <cell r="O66">
            <v>8041.5707645077</v>
          </cell>
          <cell r="P66">
            <v>73060.856617009005</v>
          </cell>
          <cell r="Q66">
            <v>36424.956183713301</v>
          </cell>
          <cell r="R66">
            <v>20924.937141465001</v>
          </cell>
          <cell r="S66">
            <v>46554.5232720231</v>
          </cell>
        </row>
        <row r="67">
          <cell r="A67">
            <v>20143</v>
          </cell>
          <cell r="B67">
            <v>10913.365378264602</v>
          </cell>
          <cell r="C67">
            <v>79550.109039423405</v>
          </cell>
          <cell r="D67">
            <v>28552.439808526797</v>
          </cell>
          <cell r="E67">
            <v>7729.2168561270601</v>
          </cell>
          <cell r="F67">
            <v>12335.6884237176</v>
          </cell>
          <cell r="G67">
            <v>5776.2991105165702</v>
          </cell>
          <cell r="H67">
            <v>4152.3966399872297</v>
          </cell>
          <cell r="I67">
            <v>17506.945469930302</v>
          </cell>
          <cell r="J67">
            <v>11437.7777106593</v>
          </cell>
          <cell r="K67">
            <v>61257.5434578981</v>
          </cell>
          <cell r="L67">
            <v>4072.4230743694302</v>
          </cell>
          <cell r="M67">
            <v>14581.4548915654</v>
          </cell>
          <cell r="N67">
            <v>149806.71650581501</v>
          </cell>
          <cell r="O67">
            <v>7684.4403180417503</v>
          </cell>
          <cell r="P67">
            <v>70002.532817308587</v>
          </cell>
          <cell r="Q67">
            <v>35354.915972233801</v>
          </cell>
          <cell r="R67">
            <v>20683.163385034</v>
          </cell>
          <cell r="S67">
            <v>47548.844493124197</v>
          </cell>
        </row>
        <row r="68">
          <cell r="A68">
            <v>20144</v>
          </cell>
          <cell r="B68">
            <v>10217.201039581301</v>
          </cell>
          <cell r="C68">
            <v>78390.433938304792</v>
          </cell>
          <cell r="D68">
            <v>37360.912086427001</v>
          </cell>
          <cell r="E68">
            <v>7750.5304048023099</v>
          </cell>
          <cell r="F68">
            <v>11794.4049713688</v>
          </cell>
          <cell r="G68">
            <v>6915.8846515506093</v>
          </cell>
          <cell r="H68">
            <v>4146.94662560095</v>
          </cell>
          <cell r="I68">
            <v>16808.105309152601</v>
          </cell>
          <cell r="J68">
            <v>11194.161436584101</v>
          </cell>
          <cell r="K68">
            <v>60977.516755305704</v>
          </cell>
          <cell r="L68">
            <v>4946.9360320258702</v>
          </cell>
          <cell r="M68">
            <v>13753.2305241455</v>
          </cell>
          <cell r="N68">
            <v>153077.198113789</v>
          </cell>
          <cell r="O68">
            <v>7701.9923466784894</v>
          </cell>
          <cell r="P68">
            <v>68864.542955027297</v>
          </cell>
          <cell r="Q68">
            <v>36914.056078597801</v>
          </cell>
          <cell r="R68">
            <v>22118.391848071398</v>
          </cell>
          <cell r="S68">
            <v>46473.243519863798</v>
          </cell>
        </row>
        <row r="69">
          <cell r="A69">
            <v>20151</v>
          </cell>
        </row>
        <row r="70">
          <cell r="A70">
            <v>20152</v>
          </cell>
        </row>
        <row r="71">
          <cell r="A71">
            <v>20153</v>
          </cell>
        </row>
        <row r="72">
          <cell r="A72">
            <v>20154</v>
          </cell>
        </row>
        <row r="76">
          <cell r="A76" t="str">
            <v>20133 YTD</v>
          </cell>
          <cell r="B76">
            <v>33305.712953236296</v>
          </cell>
          <cell r="C76">
            <v>226140.90129725309</v>
          </cell>
          <cell r="D76">
            <v>83360.043371534208</v>
          </cell>
          <cell r="E76">
            <v>23499.8232897206</v>
          </cell>
          <cell r="F76">
            <v>35566.4861683446</v>
          </cell>
          <cell r="G76">
            <v>16813.570288433271</v>
          </cell>
          <cell r="H76">
            <v>12873.703913355621</v>
          </cell>
          <cell r="I76">
            <v>49548.587184739001</v>
          </cell>
          <cell r="J76">
            <v>31653.311275415195</v>
          </cell>
          <cell r="K76">
            <v>167981.3689298626</v>
          </cell>
          <cell r="L76">
            <v>13782.966548546508</v>
          </cell>
          <cell r="M76">
            <v>36589.249569471598</v>
          </cell>
          <cell r="N76">
            <v>447942.81448244501</v>
          </cell>
          <cell r="O76">
            <v>22092.210601225139</v>
          </cell>
          <cell r="P76">
            <v>197886.41014383791</v>
          </cell>
          <cell r="Q76">
            <v>106272.1489352831</v>
          </cell>
          <cell r="R76">
            <v>62495.452543489606</v>
          </cell>
          <cell r="S76">
            <v>138327.16421974619</v>
          </cell>
        </row>
        <row r="77">
          <cell r="A77" t="str">
            <v>20143 YTD</v>
          </cell>
          <cell r="B77">
            <v>32183.477414208799</v>
          </cell>
          <cell r="C77">
            <v>234734.9104559464</v>
          </cell>
          <cell r="D77">
            <v>87715.435060884687</v>
          </cell>
          <cell r="E77">
            <v>23816.916920867239</v>
          </cell>
          <cell r="F77">
            <v>37922.425052459999</v>
          </cell>
          <cell r="G77">
            <v>15625.799681086071</v>
          </cell>
          <cell r="H77">
            <v>12991.94334941673</v>
          </cell>
          <cell r="I77">
            <v>51328.6660900032</v>
          </cell>
          <cell r="J77">
            <v>34959.847872903301</v>
          </cell>
          <cell r="K77">
            <v>179788.40537993712</v>
          </cell>
          <cell r="L77">
            <v>12895.55976326101</v>
          </cell>
          <cell r="M77">
            <v>40840.1849339162</v>
          </cell>
          <cell r="N77">
            <v>452996.17759091605</v>
          </cell>
          <cell r="O77">
            <v>23626.20206237676</v>
          </cell>
          <cell r="P77">
            <v>210840.12508892498</v>
          </cell>
          <cell r="Q77">
            <v>108895.4066513998</v>
          </cell>
          <cell r="R77">
            <v>59602.985878308602</v>
          </cell>
          <cell r="S77">
            <v>138938.74536250299</v>
          </cell>
        </row>
        <row r="78">
          <cell r="A78" t="str">
            <v>$ Chg</v>
          </cell>
          <cell r="B78">
            <v>-1122.235539027497</v>
          </cell>
          <cell r="C78">
            <v>8594.0091586933122</v>
          </cell>
          <cell r="D78">
            <v>4355.3916893504793</v>
          </cell>
          <cell r="E78">
            <v>317.09363114663938</v>
          </cell>
          <cell r="F78">
            <v>2355.9388841153996</v>
          </cell>
          <cell r="G78">
            <v>-1187.7706073472</v>
          </cell>
          <cell r="H78">
            <v>118.23943606110879</v>
          </cell>
          <cell r="I78">
            <v>1780.0789052641994</v>
          </cell>
          <cell r="J78">
            <v>3306.5365974881061</v>
          </cell>
          <cell r="K78">
            <v>11807.03645007452</v>
          </cell>
          <cell r="L78">
            <v>-887.4067852854987</v>
          </cell>
          <cell r="M78">
            <v>4250.9353644446019</v>
          </cell>
          <cell r="N78">
            <v>5053.363108471036</v>
          </cell>
          <cell r="O78">
            <v>1533.9914611516215</v>
          </cell>
          <cell r="P78">
            <v>12953.714945087064</v>
          </cell>
          <cell r="Q78">
            <v>2623.2577161166992</v>
          </cell>
          <cell r="R78">
            <v>-2892.4666651810039</v>
          </cell>
          <cell r="S78">
            <v>611.58114275679691</v>
          </cell>
        </row>
        <row r="79">
          <cell r="A79" t="str">
            <v>% Chg</v>
          </cell>
          <cell r="B79">
            <v>-3.3694986220628255E-2</v>
          </cell>
          <cell r="C79">
            <v>3.8002896023646926E-2</v>
          </cell>
          <cell r="D79">
            <v>5.2247953734123879E-2</v>
          </cell>
          <cell r="E79">
            <v>1.3493447471383495E-2</v>
          </cell>
          <cell r="F79">
            <v>6.6240417255845382E-2</v>
          </cell>
          <cell r="G79">
            <v>-7.0643568675257215E-2</v>
          </cell>
          <cell r="H79">
            <v>9.1845701017283111E-3</v>
          </cell>
          <cell r="I79">
            <v>3.5925926578436629E-2</v>
          </cell>
          <cell r="J79">
            <v>0.10446100152739025</v>
          </cell>
          <cell r="K79">
            <v>7.0287773729265909E-2</v>
          </cell>
          <cell r="L79">
            <v>-6.4384309586754437E-2</v>
          </cell>
          <cell r="M79">
            <v>0.11617990022925719</v>
          </cell>
          <cell r="N79">
            <v>1.128126837866506E-2</v>
          </cell>
          <cell r="O79">
            <v>6.9435851795951686E-2</v>
          </cell>
          <cell r="P79">
            <v>6.5460356452327284E-2</v>
          </cell>
          <cell r="Q79">
            <v>2.4684338675735194E-2</v>
          </cell>
          <cell r="R79">
            <v>-4.628283414970364E-2</v>
          </cell>
          <cell r="S79">
            <v>4.4212656726284119E-3</v>
          </cell>
        </row>
        <row r="80">
          <cell r="N80">
            <v>1179058.5392723575</v>
          </cell>
        </row>
        <row r="81">
          <cell r="N81">
            <v>1217799.7495658067</v>
          </cell>
        </row>
        <row r="82">
          <cell r="N82">
            <v>38741.210293449229</v>
          </cell>
        </row>
        <row r="83">
          <cell r="N83">
            <v>3.2857749639265514E-2</v>
          </cell>
        </row>
        <row r="500">
          <cell r="A500" t="str">
            <v>x</v>
          </cell>
        </row>
      </sheetData>
      <sheetData sheetId="13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0.91038156505038936</v>
          </cell>
          <cell r="C5">
            <v>1.0031233166215607</v>
          </cell>
          <cell r="D5">
            <v>0.93491273628955707</v>
          </cell>
          <cell r="E5">
            <v>1.0644965041431593</v>
          </cell>
          <cell r="F5">
            <v>1.0350995144154926</v>
          </cell>
          <cell r="G5">
            <v>0.97635797906190647</v>
          </cell>
          <cell r="H5">
            <v>1.0190168578398036</v>
          </cell>
          <cell r="I5">
            <v>1.0141147158791863</v>
          </cell>
          <cell r="J5">
            <v>0.97483319394516732</v>
          </cell>
          <cell r="K5">
            <v>0.97262404056724971</v>
          </cell>
          <cell r="L5">
            <v>0.96876019274943959</v>
          </cell>
          <cell r="M5">
            <v>1.0371828622917607</v>
          </cell>
          <cell r="N5">
            <v>0.98437997538800481</v>
          </cell>
          <cell r="O5">
            <v>0.98730467812728662</v>
          </cell>
          <cell r="P5">
            <v>1.0322058882041021</v>
          </cell>
          <cell r="Q5">
            <v>0.97259212079471358</v>
          </cell>
          <cell r="R5">
            <v>0.95714224264811054</v>
          </cell>
          <cell r="S5">
            <v>0.95364174054406703</v>
          </cell>
        </row>
        <row r="6">
          <cell r="A6">
            <v>19992</v>
          </cell>
          <cell r="B6">
            <v>0.97830850250935475</v>
          </cell>
          <cell r="C6">
            <v>1.0459451077632151</v>
          </cell>
          <cell r="D6">
            <v>0.98383881156694242</v>
          </cell>
          <cell r="E6">
            <v>1.0101751341437228</v>
          </cell>
          <cell r="F6">
            <v>0.99742533045266113</v>
          </cell>
          <cell r="G6">
            <v>0.97396607473260444</v>
          </cell>
          <cell r="H6">
            <v>1.0081846804160148</v>
          </cell>
          <cell r="I6">
            <v>0.98953248227557555</v>
          </cell>
          <cell r="J6">
            <v>1.0373619276563315</v>
          </cell>
          <cell r="K6">
            <v>0.98226513680922778</v>
          </cell>
          <cell r="L6">
            <v>1.0071394922983046</v>
          </cell>
          <cell r="M6">
            <v>1.0314744335277122</v>
          </cell>
          <cell r="N6">
            <v>1.0026422614132151</v>
          </cell>
          <cell r="O6">
            <v>1.020526955321537</v>
          </cell>
          <cell r="P6">
            <v>1.0155889326551126</v>
          </cell>
          <cell r="Q6">
            <v>0.9981246217755031</v>
          </cell>
          <cell r="R6">
            <v>0.98472641085627022</v>
          </cell>
          <cell r="S6">
            <v>1.0025766560063423</v>
          </cell>
        </row>
        <row r="7">
          <cell r="A7">
            <v>19993</v>
          </cell>
          <cell r="B7">
            <v>1.02761851936983</v>
          </cell>
          <cell r="C7">
            <v>0.94771003023174305</v>
          </cell>
          <cell r="D7">
            <v>0.98890902743149667</v>
          </cell>
          <cell r="E7">
            <v>0.88879153735810135</v>
          </cell>
          <cell r="F7">
            <v>0.93754379436257551</v>
          </cell>
          <cell r="G7">
            <v>1.0327755600786186</v>
          </cell>
          <cell r="H7">
            <v>0.90540333152319907</v>
          </cell>
          <cell r="I7">
            <v>0.98084039652354638</v>
          </cell>
          <cell r="J7">
            <v>0.9799896525648164</v>
          </cell>
          <cell r="K7">
            <v>1.0053774586139979</v>
          </cell>
          <cell r="L7">
            <v>0.91396608383534939</v>
          </cell>
          <cell r="M7">
            <v>0.94511945086361704</v>
          </cell>
          <cell r="N7">
            <v>0.97518368984990189</v>
          </cell>
          <cell r="O7">
            <v>0.9836759600320627</v>
          </cell>
          <cell r="P7">
            <v>0.92910538956752531</v>
          </cell>
          <cell r="Q7">
            <v>1.003584369689644</v>
          </cell>
          <cell r="R7">
            <v>0.99708143100308921</v>
          </cell>
          <cell r="S7">
            <v>1.003904102082819</v>
          </cell>
        </row>
        <row r="8">
          <cell r="A8">
            <v>19994</v>
          </cell>
          <cell r="B8">
            <v>1.0818676725902121</v>
          </cell>
          <cell r="C8">
            <v>1.0042314855761378</v>
          </cell>
          <cell r="D8">
            <v>1.1001943808822878</v>
          </cell>
          <cell r="E8">
            <v>1.0316699477541207</v>
          </cell>
          <cell r="F8">
            <v>1.0276706411045657</v>
          </cell>
          <cell r="G8">
            <v>1.0166124639633483</v>
          </cell>
          <cell r="H8">
            <v>1.0666044892895989</v>
          </cell>
          <cell r="I8">
            <v>1.0134698082594997</v>
          </cell>
          <cell r="J8">
            <v>1.0061066331917352</v>
          </cell>
          <cell r="K8">
            <v>1.0319782091723535</v>
          </cell>
          <cell r="L8">
            <v>1.0835202005392219</v>
          </cell>
          <cell r="M8">
            <v>0.9883900140620876</v>
          </cell>
          <cell r="N8">
            <v>1.035462518979571</v>
          </cell>
          <cell r="O8">
            <v>1.0083531591899819</v>
          </cell>
          <cell r="P8">
            <v>1.0231661393216238</v>
          </cell>
          <cell r="Q8">
            <v>1.0222044266048957</v>
          </cell>
          <cell r="R8">
            <v>1.0555080861308981</v>
          </cell>
          <cell r="S8">
            <v>1.0406283530784799</v>
          </cell>
        </row>
        <row r="9">
          <cell r="A9">
            <v>20001</v>
          </cell>
          <cell r="B9">
            <v>0.91238695857641217</v>
          </cell>
          <cell r="C9">
            <v>1.0132432432776659</v>
          </cell>
          <cell r="D9">
            <v>0.93853236531426298</v>
          </cell>
          <cell r="E9">
            <v>1.0767171142035383</v>
          </cell>
          <cell r="F9">
            <v>1.038940436602189</v>
          </cell>
          <cell r="G9">
            <v>0.96353999918384359</v>
          </cell>
          <cell r="H9">
            <v>1.0451900275679926</v>
          </cell>
          <cell r="I9">
            <v>1.0190330109306549</v>
          </cell>
          <cell r="J9">
            <v>0.97842059151442906</v>
          </cell>
          <cell r="K9">
            <v>0.98343078642367676</v>
          </cell>
          <cell r="L9">
            <v>0.96110886830633246</v>
          </cell>
          <cell r="M9">
            <v>1.0261120575463056</v>
          </cell>
          <cell r="N9">
            <v>0.99369713157859141</v>
          </cell>
          <cell r="O9">
            <v>1.0050440899757951</v>
          </cell>
          <cell r="P9">
            <v>1.0397176819064589</v>
          </cell>
          <cell r="Q9">
            <v>0.97588034995842232</v>
          </cell>
          <cell r="R9">
            <v>0.94607703687794831</v>
          </cell>
          <cell r="S9">
            <v>0.96871964044157877</v>
          </cell>
        </row>
        <row r="10">
          <cell r="A10">
            <v>20002</v>
          </cell>
          <cell r="B10">
            <v>0.98395803774872026</v>
          </cell>
          <cell r="C10">
            <v>1.0493132187591208</v>
          </cell>
          <cell r="D10">
            <v>0.99001264966954794</v>
          </cell>
          <cell r="E10">
            <v>1.0167712681720955</v>
          </cell>
          <cell r="F10">
            <v>0.99594292358888126</v>
          </cell>
          <cell r="G10">
            <v>0.9711440811054991</v>
          </cell>
          <cell r="H10">
            <v>1.0090745795173501</v>
          </cell>
          <cell r="I10">
            <v>0.99034787034532079</v>
          </cell>
          <cell r="J10">
            <v>1.0362853907670913</v>
          </cell>
          <cell r="K10">
            <v>0.98661321980798478</v>
          </cell>
          <cell r="L10">
            <v>1.0299750781800994</v>
          </cell>
          <cell r="M10">
            <v>1.0419848892213603</v>
          </cell>
          <cell r="N10">
            <v>1.0024267003152285</v>
          </cell>
          <cell r="O10">
            <v>1.0173380109316927</v>
          </cell>
          <cell r="P10">
            <v>1.0133021432169422</v>
          </cell>
          <cell r="Q10">
            <v>0.99443869430784926</v>
          </cell>
          <cell r="R10">
            <v>0.98264892696622663</v>
          </cell>
          <cell r="S10">
            <v>1.0004523545255166</v>
          </cell>
        </row>
        <row r="11">
          <cell r="A11">
            <v>20003</v>
          </cell>
          <cell r="B11">
            <v>1.0332224971837842</v>
          </cell>
          <cell r="C11">
            <v>0.94184545689879584</v>
          </cell>
          <cell r="D11">
            <v>0.9809409617588668</v>
          </cell>
          <cell r="E11">
            <v>0.88762372722650185</v>
          </cell>
          <cell r="F11">
            <v>0.95056705998751267</v>
          </cell>
          <cell r="G11">
            <v>1.0683429374701097</v>
          </cell>
          <cell r="H11">
            <v>0.90998320728468718</v>
          </cell>
          <cell r="I11">
            <v>0.98948784420652913</v>
          </cell>
          <cell r="J11">
            <v>0.98123771893100209</v>
          </cell>
          <cell r="K11">
            <v>0.99994802320825449</v>
          </cell>
          <cell r="L11">
            <v>0.95519693669454586</v>
          </cell>
          <cell r="M11">
            <v>0.95088077624541933</v>
          </cell>
          <cell r="N11">
            <v>0.9795832623673576</v>
          </cell>
          <cell r="O11">
            <v>0.97760265054086226</v>
          </cell>
          <cell r="P11">
            <v>0.93641581919111139</v>
          </cell>
          <cell r="Q11">
            <v>1.0132413828040661</v>
          </cell>
          <cell r="R11">
            <v>1.0037750922185189</v>
          </cell>
          <cell r="S11">
            <v>0.99927368203938349</v>
          </cell>
        </row>
        <row r="12">
          <cell r="A12">
            <v>20004</v>
          </cell>
          <cell r="B12">
            <v>1.0584091734075318</v>
          </cell>
          <cell r="C12">
            <v>0.99600465619156442</v>
          </cell>
          <cell r="D12">
            <v>1.0802438344436494</v>
          </cell>
          <cell r="E12">
            <v>1.0319250828510391</v>
          </cell>
          <cell r="F12">
            <v>1.0177639111986321</v>
          </cell>
          <cell r="G12">
            <v>1.001989424383841</v>
          </cell>
          <cell r="H12">
            <v>1.0670324476086983</v>
          </cell>
          <cell r="I12">
            <v>1.0021289522006598</v>
          </cell>
          <cell r="J12">
            <v>1.0027030414919933</v>
          </cell>
          <cell r="K12">
            <v>1.0295593740364648</v>
          </cell>
          <cell r="L12">
            <v>1.039383604701315</v>
          </cell>
          <cell r="M12">
            <v>0.98483880667960844</v>
          </cell>
          <cell r="N12">
            <v>1.0242589904993469</v>
          </cell>
          <cell r="O12">
            <v>1.0015619868521457</v>
          </cell>
          <cell r="P12">
            <v>1.0149903416863539</v>
          </cell>
          <cell r="Q12">
            <v>1.0141704979911441</v>
          </cell>
          <cell r="R12">
            <v>1.0570546704897161</v>
          </cell>
          <cell r="S12">
            <v>1.0288037947966115</v>
          </cell>
        </row>
        <row r="13">
          <cell r="A13">
            <v>20011</v>
          </cell>
          <cell r="B13">
            <v>0.92979592245909526</v>
          </cell>
          <cell r="C13">
            <v>1.0011791089986952</v>
          </cell>
          <cell r="D13">
            <v>0.95674493249577763</v>
          </cell>
          <cell r="E13">
            <v>1.07374479631412</v>
          </cell>
          <cell r="F13">
            <v>1.0275209612586749</v>
          </cell>
          <cell r="G13">
            <v>0.95889792091298232</v>
          </cell>
          <cell r="H13">
            <v>1.0204839549735978</v>
          </cell>
          <cell r="I13">
            <v>1.0069998794830088</v>
          </cell>
          <cell r="J13">
            <v>0.98623946397290918</v>
          </cell>
          <cell r="K13">
            <v>0.97240661989162258</v>
          </cell>
          <cell r="L13">
            <v>0.98199782687983694</v>
          </cell>
          <cell r="M13">
            <v>1.014465687698503</v>
          </cell>
          <cell r="N13">
            <v>0.98835294000090879</v>
          </cell>
          <cell r="O13">
            <v>0.99827109662234226</v>
          </cell>
          <cell r="P13">
            <v>1.0279231413431003</v>
          </cell>
          <cell r="Q13">
            <v>0.97776811464493785</v>
          </cell>
          <cell r="R13">
            <v>0.95874816457139911</v>
          </cell>
          <cell r="S13">
            <v>0.96490157812593969</v>
          </cell>
        </row>
        <row r="14">
          <cell r="A14">
            <v>20012</v>
          </cell>
          <cell r="B14">
            <v>0.98713017547419646</v>
          </cell>
          <cell r="C14">
            <v>1.0524556533151037</v>
          </cell>
          <cell r="D14">
            <v>0.99419092042048895</v>
          </cell>
          <cell r="E14">
            <v>1.0107656912731338</v>
          </cell>
          <cell r="F14">
            <v>1.0020058876926863</v>
          </cell>
          <cell r="G14">
            <v>0.98857857771255597</v>
          </cell>
          <cell r="H14">
            <v>1.0082962268330566</v>
          </cell>
          <cell r="I14">
            <v>0.99616832816406931</v>
          </cell>
          <cell r="J14">
            <v>1.0322636389831299</v>
          </cell>
          <cell r="K14">
            <v>0.99323027885623882</v>
          </cell>
          <cell r="L14">
            <v>1.0284340758196746</v>
          </cell>
          <cell r="M14">
            <v>1.0466767369299728</v>
          </cell>
          <cell r="N14">
            <v>1.0069744146172845</v>
          </cell>
          <cell r="O14">
            <v>1.01754595044805</v>
          </cell>
          <cell r="P14">
            <v>1.0175548059609305</v>
          </cell>
          <cell r="Q14">
            <v>0.99374685098613247</v>
          </cell>
          <cell r="R14">
            <v>0.98823536767418085</v>
          </cell>
          <cell r="S14">
            <v>1.0041393655697108</v>
          </cell>
        </row>
        <row r="15">
          <cell r="A15">
            <v>20013</v>
          </cell>
          <cell r="B15">
            <v>1.0482345934805151</v>
          </cell>
          <cell r="C15">
            <v>0.94057148595913742</v>
          </cell>
          <cell r="D15">
            <v>0.97678698320363755</v>
          </cell>
          <cell r="E15">
            <v>0.88149844471153649</v>
          </cell>
          <cell r="F15">
            <v>0.95090728435294691</v>
          </cell>
          <cell r="G15">
            <v>1.0344393303212511</v>
          </cell>
          <cell r="H15">
            <v>0.90226014643452501</v>
          </cell>
          <cell r="I15">
            <v>0.98755772696000166</v>
          </cell>
          <cell r="J15">
            <v>0.98656986667629254</v>
          </cell>
          <cell r="K15">
            <v>1.0014083453896563</v>
          </cell>
          <cell r="L15">
            <v>0.95182169203159739</v>
          </cell>
          <cell r="M15">
            <v>0.95042879701598482</v>
          </cell>
          <cell r="N15">
            <v>0.98016355348746897</v>
          </cell>
          <cell r="O15">
            <v>0.97811513250014592</v>
          </cell>
          <cell r="P15">
            <v>0.93252926048754625</v>
          </cell>
          <cell r="Q15">
            <v>1.0226587508704623</v>
          </cell>
          <cell r="R15">
            <v>1.0130427359455449</v>
          </cell>
          <cell r="S15">
            <v>0.99877678089043009</v>
          </cell>
        </row>
        <row r="16">
          <cell r="A16">
            <v>20014</v>
          </cell>
          <cell r="B16">
            <v>1.0448573747087389</v>
          </cell>
          <cell r="C16">
            <v>1.0032009537015107</v>
          </cell>
          <cell r="D16">
            <v>1.0697154170623422</v>
          </cell>
          <cell r="E16">
            <v>1.0270792643241915</v>
          </cell>
          <cell r="F16">
            <v>1.0179870316684203</v>
          </cell>
          <cell r="G16">
            <v>1.0223231415874605</v>
          </cell>
          <cell r="H16">
            <v>1.0678308330552251</v>
          </cell>
          <cell r="I16">
            <v>1.0086422649056381</v>
          </cell>
          <cell r="J16">
            <v>1.0006756027842074</v>
          </cell>
          <cell r="K16">
            <v>1.0372265936766558</v>
          </cell>
          <cell r="L16">
            <v>1.0530578005535403</v>
          </cell>
          <cell r="M16">
            <v>0.98149100806641554</v>
          </cell>
          <cell r="N16">
            <v>1.0256563867289026</v>
          </cell>
          <cell r="O16">
            <v>1.0050794389214348</v>
          </cell>
          <cell r="P16">
            <v>1.0188619792987692</v>
          </cell>
          <cell r="Q16">
            <v>1.0098014100310955</v>
          </cell>
          <cell r="R16">
            <v>1.0505464461292726</v>
          </cell>
          <cell r="S16">
            <v>1.0369235559452372</v>
          </cell>
        </row>
        <row r="17">
          <cell r="A17">
            <v>20021</v>
          </cell>
          <cell r="B17">
            <v>0.93805568935671446</v>
          </cell>
          <cell r="C17">
            <v>0.98243474714337709</v>
          </cell>
          <cell r="D17">
            <v>0.96599237679674588</v>
          </cell>
          <cell r="E17">
            <v>1.0716257191863079</v>
          </cell>
          <cell r="F17">
            <v>1.0330247086171418</v>
          </cell>
          <cell r="G17">
            <v>0.96274215322922918</v>
          </cell>
          <cell r="H17">
            <v>1.0139602698172403</v>
          </cell>
          <cell r="I17">
            <v>0.99924071228133937</v>
          </cell>
          <cell r="J17">
            <v>0.9956290688887004</v>
          </cell>
          <cell r="K17">
            <v>0.9467406557996576</v>
          </cell>
          <cell r="L17">
            <v>0.94721049595426432</v>
          </cell>
          <cell r="M17">
            <v>1.0107689935465578</v>
          </cell>
          <cell r="N17">
            <v>0.98810178831470408</v>
          </cell>
          <cell r="O17">
            <v>1.0002961763707172</v>
          </cell>
          <cell r="P17">
            <v>1.0231082879205518</v>
          </cell>
          <cell r="Q17">
            <v>0.98356325483838503</v>
          </cell>
          <cell r="R17">
            <v>0.94619889858762862</v>
          </cell>
          <cell r="S17">
            <v>0.96089340382896038</v>
          </cell>
        </row>
        <row r="18">
          <cell r="A18">
            <v>20022</v>
          </cell>
          <cell r="B18">
            <v>0.98496110691327465</v>
          </cell>
          <cell r="C18">
            <v>1.0640616844846726</v>
          </cell>
          <cell r="D18">
            <v>0.99751251306529765</v>
          </cell>
          <cell r="E18">
            <v>1.0139569405676865</v>
          </cell>
          <cell r="F18">
            <v>0.99761363200956155</v>
          </cell>
          <cell r="G18">
            <v>0.97848392413832963</v>
          </cell>
          <cell r="H18">
            <v>1.0213660903153767</v>
          </cell>
          <cell r="I18">
            <v>1.0032988109592775</v>
          </cell>
          <cell r="J18">
            <v>1.0184534595454899</v>
          </cell>
          <cell r="K18">
            <v>1.0127093051008345</v>
          </cell>
          <cell r="L18">
            <v>1.0222922791115872</v>
          </cell>
          <cell r="M18">
            <v>1.0515891592056237</v>
          </cell>
          <cell r="N18">
            <v>1.0092031711964131</v>
          </cell>
          <cell r="O18">
            <v>1.0183972419485634</v>
          </cell>
          <cell r="P18">
            <v>1.0201794990856532</v>
          </cell>
          <cell r="Q18">
            <v>0.98957563169597318</v>
          </cell>
          <cell r="R18">
            <v>0.98759090645114678</v>
          </cell>
          <cell r="S18">
            <v>1.0057917095080398</v>
          </cell>
        </row>
        <row r="19">
          <cell r="A19">
            <v>20023</v>
          </cell>
          <cell r="B19">
            <v>1.0505285966941291</v>
          </cell>
          <cell r="C19">
            <v>0.95200104730536528</v>
          </cell>
          <cell r="D19">
            <v>0.96615973400189858</v>
          </cell>
          <cell r="E19">
            <v>0.87885669811186617</v>
          </cell>
          <cell r="F19">
            <v>0.95018267346202323</v>
          </cell>
          <cell r="G19">
            <v>1.0333256682878158</v>
          </cell>
          <cell r="H19">
            <v>0.90093992549605662</v>
          </cell>
          <cell r="I19">
            <v>0.99263703864712505</v>
          </cell>
          <cell r="J19">
            <v>0.98689569445037573</v>
          </cell>
          <cell r="K19">
            <v>1.0057476441063928</v>
          </cell>
          <cell r="L19">
            <v>0.9627396173867887</v>
          </cell>
          <cell r="M19">
            <v>0.95801817536146172</v>
          </cell>
          <cell r="N19">
            <v>0.9821864267555217</v>
          </cell>
          <cell r="O19">
            <v>0.97832652635457851</v>
          </cell>
          <cell r="P19">
            <v>0.93584454493428315</v>
          </cell>
          <cell r="Q19">
            <v>1.0229675834881029</v>
          </cell>
          <cell r="R19">
            <v>1.0165098834734982</v>
          </cell>
          <cell r="S19">
            <v>1.0034970034721726</v>
          </cell>
        </row>
        <row r="20">
          <cell r="A20">
            <v>20024</v>
          </cell>
          <cell r="B20">
            <v>1.0331967930735544</v>
          </cell>
          <cell r="C20">
            <v>1.0015064703881673</v>
          </cell>
          <cell r="D20">
            <v>1.0656957129102536</v>
          </cell>
          <cell r="E20">
            <v>1.0284916753696969</v>
          </cell>
          <cell r="F20">
            <v>1.019881132148776</v>
          </cell>
          <cell r="G20">
            <v>1.0209292386915672</v>
          </cell>
          <cell r="H20">
            <v>1.0662322056435365</v>
          </cell>
          <cell r="I20">
            <v>1.0053208097958712</v>
          </cell>
          <cell r="J20">
            <v>0.99870376124040261</v>
          </cell>
          <cell r="K20">
            <v>1.0335253324704883</v>
          </cell>
          <cell r="L20">
            <v>1.064812527175405</v>
          </cell>
          <cell r="M20">
            <v>0.98042416613077665</v>
          </cell>
          <cell r="N20">
            <v>1.020722512519493</v>
          </cell>
          <cell r="O20">
            <v>1.0039821943436373</v>
          </cell>
          <cell r="P20">
            <v>1.0213642924070663</v>
          </cell>
          <cell r="Q20">
            <v>1.002662024043897</v>
          </cell>
          <cell r="R20">
            <v>1.0465258544195601</v>
          </cell>
          <cell r="S20">
            <v>1.0297409254968271</v>
          </cell>
        </row>
        <row r="21">
          <cell r="A21">
            <v>20031</v>
          </cell>
          <cell r="B21">
            <v>0.94852485824239907</v>
          </cell>
          <cell r="C21">
            <v>0.98911288333344083</v>
          </cell>
          <cell r="D21">
            <v>0.97933603046260487</v>
          </cell>
          <cell r="E21">
            <v>1.076896751568347</v>
          </cell>
          <cell r="F21">
            <v>1.0209409341676587</v>
          </cell>
          <cell r="G21">
            <v>0.9392463200985236</v>
          </cell>
          <cell r="H21">
            <v>1.0057294049823984</v>
          </cell>
          <cell r="I21">
            <v>0.99340232978006937</v>
          </cell>
          <cell r="J21">
            <v>1.0038378271397577</v>
          </cell>
          <cell r="K21">
            <v>0.96303631947262536</v>
          </cell>
          <cell r="L21">
            <v>0.93981849178487042</v>
          </cell>
          <cell r="M21">
            <v>1.0135532274585881</v>
          </cell>
          <cell r="N21">
            <v>0.98667258712206318</v>
          </cell>
          <cell r="O21">
            <v>0.99997882814792016</v>
          </cell>
          <cell r="P21">
            <v>1.0171490678076707</v>
          </cell>
          <cell r="Q21">
            <v>0.98238708852000578</v>
          </cell>
          <cell r="R21">
            <v>0.9518193613095367</v>
          </cell>
          <cell r="S21">
            <v>0.96722316687847176</v>
          </cell>
        </row>
        <row r="22">
          <cell r="A22">
            <v>20032</v>
          </cell>
          <cell r="B22">
            <v>0.98475653672039598</v>
          </cell>
          <cell r="C22">
            <v>1.055582293194085</v>
          </cell>
          <cell r="D22">
            <v>0.9823949642404568</v>
          </cell>
          <cell r="E22">
            <v>1.0190309021925918</v>
          </cell>
          <cell r="F22">
            <v>0.99751957932371593</v>
          </cell>
          <cell r="G22">
            <v>0.99031177424768724</v>
          </cell>
          <cell r="H22">
            <v>1.0332326303527741</v>
          </cell>
          <cell r="I22">
            <v>1.0049899789410031</v>
          </cell>
          <cell r="J22">
            <v>1.0094147025936819</v>
          </cell>
          <cell r="K22">
            <v>1.0013046928725835</v>
          </cell>
          <cell r="L22">
            <v>1.0124963957555706</v>
          </cell>
          <cell r="M22">
            <v>1.0547022250809026</v>
          </cell>
          <cell r="N22">
            <v>1.010841885969485</v>
          </cell>
          <cell r="O22">
            <v>1.0166515959387543</v>
          </cell>
          <cell r="P22">
            <v>1.0246118867177341</v>
          </cell>
          <cell r="Q22">
            <v>0.99270749099275346</v>
          </cell>
          <cell r="R22">
            <v>0.98752702207633514</v>
          </cell>
          <cell r="S22">
            <v>1.0059162867730698</v>
          </cell>
        </row>
        <row r="23">
          <cell r="A23">
            <v>20033</v>
          </cell>
          <cell r="B23">
            <v>1.0463241186767911</v>
          </cell>
          <cell r="C23">
            <v>0.95455996565839962</v>
          </cell>
          <cell r="D23">
            <v>0.95948461409573171</v>
          </cell>
          <cell r="E23">
            <v>0.88066534200190549</v>
          </cell>
          <cell r="F23">
            <v>0.96136841356481861</v>
          </cell>
          <cell r="G23">
            <v>1.049913230807149</v>
          </cell>
          <cell r="H23">
            <v>0.89567559428779009</v>
          </cell>
          <cell r="I23">
            <v>0.99256669047792312</v>
          </cell>
          <cell r="J23">
            <v>0.99207612016925095</v>
          </cell>
          <cell r="K23">
            <v>1.0030458174033539</v>
          </cell>
          <cell r="L23">
            <v>0.98014054058065425</v>
          </cell>
          <cell r="M23">
            <v>0.96059129012235889</v>
          </cell>
          <cell r="N23">
            <v>0.98120278939836159</v>
          </cell>
          <cell r="O23">
            <v>0.96952833724403364</v>
          </cell>
          <cell r="P23">
            <v>0.94137104624626755</v>
          </cell>
          <cell r="Q23">
            <v>1.022200903945413</v>
          </cell>
          <cell r="R23">
            <v>1.0128487553884982</v>
          </cell>
          <cell r="S23">
            <v>0.9974877252034906</v>
          </cell>
        </row>
        <row r="24">
          <cell r="A24">
            <v>20034</v>
          </cell>
          <cell r="B24">
            <v>1.0166425560248309</v>
          </cell>
          <cell r="C24">
            <v>0.99947985991032784</v>
          </cell>
          <cell r="D24">
            <v>1.0575180291642636</v>
          </cell>
          <cell r="E24">
            <v>1.0303920320742792</v>
          </cell>
          <cell r="F24">
            <v>1.0182319248530713</v>
          </cell>
          <cell r="G24">
            <v>1.0202957396120542</v>
          </cell>
          <cell r="H24">
            <v>1.0535637759137471</v>
          </cell>
          <cell r="I24">
            <v>1.0084893335013476</v>
          </cell>
          <cell r="J24">
            <v>0.99497243479414288</v>
          </cell>
          <cell r="K24">
            <v>1.0297860793881322</v>
          </cell>
          <cell r="L24">
            <v>1.0774851051902117</v>
          </cell>
          <cell r="M24">
            <v>0.97313995207954995</v>
          </cell>
          <cell r="N24">
            <v>1.0206218189539247</v>
          </cell>
          <cell r="O24">
            <v>1.0151023037780509</v>
          </cell>
          <cell r="P24">
            <v>1.0172207056348874</v>
          </cell>
          <cell r="Q24">
            <v>1.0016201501377846</v>
          </cell>
          <cell r="R24">
            <v>1.0464775428141202</v>
          </cell>
          <cell r="S24">
            <v>1.0283080890853054</v>
          </cell>
        </row>
        <row r="25">
          <cell r="A25">
            <v>20041</v>
          </cell>
          <cell r="B25">
            <v>0.95399755502870442</v>
          </cell>
          <cell r="C25">
            <v>0.99964177386065689</v>
          </cell>
          <cell r="D25">
            <v>0.99409618675550115</v>
          </cell>
          <cell r="E25">
            <v>1.072952748218714</v>
          </cell>
          <cell r="F25">
            <v>1.027158696666022</v>
          </cell>
          <cell r="G25">
            <v>0.94919245554818876</v>
          </cell>
          <cell r="H25">
            <v>1.0091619384112696</v>
          </cell>
          <cell r="I25">
            <v>1.002832661731937</v>
          </cell>
          <cell r="J25">
            <v>1.0081865622694781</v>
          </cell>
          <cell r="K25">
            <v>0.97639969478909205</v>
          </cell>
          <cell r="L25">
            <v>0.92780391157525155</v>
          </cell>
          <cell r="M25">
            <v>1.0183931467191873</v>
          </cell>
          <cell r="N25">
            <v>0.99472588270393192</v>
          </cell>
          <cell r="O25">
            <v>1.0051676176875488</v>
          </cell>
          <cell r="P25">
            <v>1.0274737829929239</v>
          </cell>
          <cell r="Q25">
            <v>0.98456308260838599</v>
          </cell>
          <cell r="R25">
            <v>0.94582659973766825</v>
          </cell>
          <cell r="S25">
            <v>0.9736539610449475</v>
          </cell>
        </row>
        <row r="26">
          <cell r="A26">
            <v>20042</v>
          </cell>
          <cell r="B26">
            <v>0.98748503261035225</v>
          </cell>
          <cell r="C26">
            <v>1.0509562972319195</v>
          </cell>
          <cell r="D26">
            <v>0.9816906221228936</v>
          </cell>
          <cell r="E26">
            <v>1.0161921205643607</v>
          </cell>
          <cell r="F26">
            <v>0.99696554445429153</v>
          </cell>
          <cell r="G26">
            <v>0.9881272067689546</v>
          </cell>
          <cell r="H26">
            <v>1.0346076373261912</v>
          </cell>
          <cell r="I26">
            <v>1.0031947160417034</v>
          </cell>
          <cell r="J26">
            <v>1.0010716442477048</v>
          </cell>
          <cell r="K26">
            <v>0.99991819485385924</v>
          </cell>
          <cell r="L26">
            <v>0.99882769066777066</v>
          </cell>
          <cell r="M26">
            <v>1.054797037174686</v>
          </cell>
          <cell r="N26">
            <v>1.0087829417299257</v>
          </cell>
          <cell r="O26">
            <v>1.0125591232549966</v>
          </cell>
          <cell r="P26">
            <v>1.0234361284946427</v>
          </cell>
          <cell r="Q26">
            <v>0.99519354215358946</v>
          </cell>
          <cell r="R26">
            <v>0.9832852042651159</v>
          </cell>
          <cell r="S26">
            <v>1.0018307046779484</v>
          </cell>
        </row>
        <row r="27">
          <cell r="A27">
            <v>20043</v>
          </cell>
          <cell r="B27">
            <v>1.048158384370423</v>
          </cell>
          <cell r="C27">
            <v>0.95568828819923857</v>
          </cell>
          <cell r="D27">
            <v>0.96506384748558371</v>
          </cell>
          <cell r="E27">
            <v>0.88928052946541569</v>
          </cell>
          <cell r="F27">
            <v>0.96168933430051484</v>
          </cell>
          <cell r="G27">
            <v>1.0422380923806673</v>
          </cell>
          <cell r="H27">
            <v>0.89488084358670184</v>
          </cell>
          <cell r="I27">
            <v>0.98805405436508009</v>
          </cell>
          <cell r="J27">
            <v>0.9931405032928956</v>
          </cell>
          <cell r="K27">
            <v>0.99779248509299934</v>
          </cell>
          <cell r="L27">
            <v>0.97902878157172957</v>
          </cell>
          <cell r="M27">
            <v>0.96360364271013088</v>
          </cell>
          <cell r="N27">
            <v>0.9781746168883112</v>
          </cell>
          <cell r="O27">
            <v>0.97042263426454267</v>
          </cell>
          <cell r="P27">
            <v>0.9388555304563142</v>
          </cell>
          <cell r="Q27">
            <v>1.0170642320821204</v>
          </cell>
          <cell r="R27">
            <v>1.0019569457357724</v>
          </cell>
          <cell r="S27">
            <v>0.99654270951691748</v>
          </cell>
        </row>
        <row r="28">
          <cell r="A28">
            <v>20044</v>
          </cell>
          <cell r="B28">
            <v>1.0165143868455113</v>
          </cell>
          <cell r="C28">
            <v>0.99618528529190098</v>
          </cell>
          <cell r="D28">
            <v>1.058047308126365</v>
          </cell>
          <cell r="E28">
            <v>1.0251805753909455</v>
          </cell>
          <cell r="F28">
            <v>1.0162719799913809</v>
          </cell>
          <cell r="G28">
            <v>1.0059407792180195</v>
          </cell>
          <cell r="H28">
            <v>1.0591125860982189</v>
          </cell>
          <cell r="I28">
            <v>1.0057305636706444</v>
          </cell>
          <cell r="J28">
            <v>0.99803526443334845</v>
          </cell>
          <cell r="K28">
            <v>1.0240926221489126</v>
          </cell>
          <cell r="L28">
            <v>1.081267159306105</v>
          </cell>
          <cell r="M28">
            <v>0.96774966910926241</v>
          </cell>
          <cell r="N28">
            <v>1.0176843485335243</v>
          </cell>
          <cell r="O28">
            <v>1.0117964101389165</v>
          </cell>
          <cell r="P28">
            <v>1.0126276984642093</v>
          </cell>
          <cell r="Q28">
            <v>1.0025824761629811</v>
          </cell>
          <cell r="R28">
            <v>1.053601204911341</v>
          </cell>
          <cell r="S28">
            <v>1.0262072661791415</v>
          </cell>
        </row>
        <row r="29">
          <cell r="A29">
            <v>20051</v>
          </cell>
          <cell r="B29">
            <v>0.95493798046893774</v>
          </cell>
          <cell r="C29">
            <v>0.97802845344037881</v>
          </cell>
          <cell r="D29">
            <v>0.99434536017654906</v>
          </cell>
          <cell r="E29">
            <v>1.0573121864753561</v>
          </cell>
          <cell r="F29">
            <v>1.0072164794842395</v>
          </cell>
          <cell r="G29">
            <v>0.91959775645483444</v>
          </cell>
          <cell r="H29">
            <v>0.99070191371709848</v>
          </cell>
          <cell r="I29">
            <v>0.98910497231730443</v>
          </cell>
          <cell r="J29">
            <v>1.0036637136904523</v>
          </cell>
          <cell r="K29">
            <v>0.95303087614942084</v>
          </cell>
          <cell r="L29">
            <v>0.91625958201834468</v>
          </cell>
          <cell r="M29">
            <v>1.0238681164817567</v>
          </cell>
          <cell r="N29">
            <v>0.98342060697835521</v>
          </cell>
          <cell r="O29">
            <v>0.98765902770886449</v>
          </cell>
          <cell r="P29">
            <v>1.012926887875053</v>
          </cell>
          <cell r="Q29">
            <v>0.980915925604533</v>
          </cell>
          <cell r="R29">
            <v>0.95467426380406673</v>
          </cell>
          <cell r="S29">
            <v>0.96501286384602092</v>
          </cell>
        </row>
        <row r="30">
          <cell r="A30">
            <v>20052</v>
          </cell>
          <cell r="B30">
            <v>0.98224584556228933</v>
          </cell>
          <cell r="C30">
            <v>1.0630168382609217</v>
          </cell>
          <cell r="D30">
            <v>0.97488930131474538</v>
          </cell>
          <cell r="E30">
            <v>1.0163159853566264</v>
          </cell>
          <cell r="F30">
            <v>0.99927079524603946</v>
          </cell>
          <cell r="G30">
            <v>0.99761386423240905</v>
          </cell>
          <cell r="H30">
            <v>1.0491419076482482</v>
          </cell>
          <cell r="I30">
            <v>1.0070613092972025</v>
          </cell>
          <cell r="J30">
            <v>1.0014653494999992</v>
          </cell>
          <cell r="K30">
            <v>1.0219924480982585</v>
          </cell>
          <cell r="L30">
            <v>0.98824723047100382</v>
          </cell>
          <cell r="M30">
            <v>1.051156747987575</v>
          </cell>
          <cell r="N30">
            <v>1.0119251797437834</v>
          </cell>
          <cell r="O30">
            <v>1.0165857930644611</v>
          </cell>
          <cell r="P30">
            <v>1.026608621505736</v>
          </cell>
          <cell r="Q30">
            <v>1.0022474984759928</v>
          </cell>
          <cell r="R30">
            <v>0.98041198502305804</v>
          </cell>
          <cell r="S30">
            <v>1.005947580415131</v>
          </cell>
        </row>
        <row r="31">
          <cell r="A31">
            <v>20053</v>
          </cell>
          <cell r="B31">
            <v>1.0471412293317179</v>
          </cell>
          <cell r="C31">
            <v>0.96685867980213547</v>
          </cell>
          <cell r="D31">
            <v>0.97224325385921984</v>
          </cell>
          <cell r="E31">
            <v>0.90285096306397583</v>
          </cell>
          <cell r="F31">
            <v>0.97602550256046394</v>
          </cell>
          <cell r="G31">
            <v>1.0842806057521457</v>
          </cell>
          <cell r="H31">
            <v>0.91563904638313087</v>
          </cell>
          <cell r="I31">
            <v>0.99517571183187159</v>
          </cell>
          <cell r="J31">
            <v>0.99552237029121349</v>
          </cell>
          <cell r="K31">
            <v>1.0052439262980399</v>
          </cell>
          <cell r="L31">
            <v>0.98813562921305431</v>
          </cell>
          <cell r="M31">
            <v>0.96306375087908125</v>
          </cell>
          <cell r="N31">
            <v>0.98447947622641474</v>
          </cell>
          <cell r="O31">
            <v>0.9807677669116166</v>
          </cell>
          <cell r="P31">
            <v>0.94866664494796593</v>
          </cell>
          <cell r="Q31">
            <v>1.0114602366409673</v>
          </cell>
          <cell r="R31">
            <v>0.99453874462106706</v>
          </cell>
          <cell r="S31">
            <v>1.0014056174496506</v>
          </cell>
        </row>
        <row r="32">
          <cell r="A32">
            <v>20054</v>
          </cell>
          <cell r="B32">
            <v>1.0119086211263912</v>
          </cell>
          <cell r="C32">
            <v>0.99333275460049919</v>
          </cell>
          <cell r="D32">
            <v>1.053416814792892</v>
          </cell>
          <cell r="E32">
            <v>1.0216427326656818</v>
          </cell>
          <cell r="F32">
            <v>1.0172699853158953</v>
          </cell>
          <cell r="G32">
            <v>0.9982223252611927</v>
          </cell>
          <cell r="H32">
            <v>1.0424645328533273</v>
          </cell>
          <cell r="I32">
            <v>1.0081996212064384</v>
          </cell>
          <cell r="J32">
            <v>0.99947274583203949</v>
          </cell>
          <cell r="K32">
            <v>1.0185859323348663</v>
          </cell>
          <cell r="L32">
            <v>1.0875515249145944</v>
          </cell>
          <cell r="M32">
            <v>0.96369058119861906</v>
          </cell>
          <cell r="N32">
            <v>1.0190339913217668</v>
          </cell>
          <cell r="O32">
            <v>1.0136444658622896</v>
          </cell>
          <cell r="P32">
            <v>1.0112598482274133</v>
          </cell>
          <cell r="Q32">
            <v>1.0052763720392199</v>
          </cell>
          <cell r="R32">
            <v>1.0621024660562082</v>
          </cell>
          <cell r="S32">
            <v>1.0244732496877369</v>
          </cell>
        </row>
        <row r="33">
          <cell r="A33">
            <v>20061</v>
          </cell>
          <cell r="B33">
            <v>0.94979879809945167</v>
          </cell>
          <cell r="C33">
            <v>0.99194711481439157</v>
          </cell>
          <cell r="D33">
            <v>0.99583074260452187</v>
          </cell>
          <cell r="E33">
            <v>1.044361587210856</v>
          </cell>
          <cell r="F33">
            <v>1.0011812487571972</v>
          </cell>
          <cell r="G33">
            <v>0.91012379322347381</v>
          </cell>
          <cell r="H33">
            <v>1.0005219187330072</v>
          </cell>
          <cell r="I33">
            <v>0.99372498755824579</v>
          </cell>
          <cell r="J33">
            <v>1.0047024437670709</v>
          </cell>
          <cell r="K33">
            <v>0.98016795795873257</v>
          </cell>
          <cell r="L33">
            <v>0.90755321824022384</v>
          </cell>
          <cell r="M33">
            <v>1.0317254836098853</v>
          </cell>
          <cell r="N33">
            <v>0.98305825263345259</v>
          </cell>
          <cell r="O33">
            <v>0.98734991014350737</v>
          </cell>
          <cell r="P33">
            <v>1.0143775706375733</v>
          </cell>
          <cell r="Q33">
            <v>0.97889673006261613</v>
          </cell>
          <cell r="R33">
            <v>0.94958069389381305</v>
          </cell>
          <cell r="S33">
            <v>0.97067509577008171</v>
          </cell>
        </row>
        <row r="34">
          <cell r="A34">
            <v>20062</v>
          </cell>
          <cell r="B34">
            <v>0.98066011488944171</v>
          </cell>
          <cell r="C34">
            <v>1.0519035280629445</v>
          </cell>
          <cell r="D34">
            <v>0.97405368826411221</v>
          </cell>
          <cell r="E34">
            <v>1.0186025908546243</v>
          </cell>
          <cell r="F34">
            <v>1.0008047753495886</v>
          </cell>
          <cell r="G34">
            <v>1.0148140988380359</v>
          </cell>
          <cell r="H34">
            <v>1.0525188265580869</v>
          </cell>
          <cell r="I34">
            <v>1.007270613445487</v>
          </cell>
          <cell r="J34">
            <v>1.0038678679263073</v>
          </cell>
          <cell r="K34">
            <v>1.0031190721468544</v>
          </cell>
          <cell r="L34">
            <v>0.9830511194007544</v>
          </cell>
          <cell r="M34">
            <v>1.0498874877524684</v>
          </cell>
          <cell r="N34">
            <v>1.0128142708082233</v>
          </cell>
          <cell r="O34">
            <v>1.0171829676912507</v>
          </cell>
          <cell r="P34">
            <v>1.0255868018709753</v>
          </cell>
          <cell r="Q34">
            <v>1.0078158788979881</v>
          </cell>
          <cell r="R34">
            <v>0.97977366936638211</v>
          </cell>
          <cell r="S34">
            <v>1.0068306669502789</v>
          </cell>
        </row>
        <row r="35">
          <cell r="A35">
            <v>20063</v>
          </cell>
          <cell r="B35">
            <v>1.0505337048363788</v>
          </cell>
          <cell r="C35">
            <v>0.96305183942011974</v>
          </cell>
          <cell r="D35">
            <v>0.97397176471513447</v>
          </cell>
          <cell r="E35">
            <v>0.9168633542525384</v>
          </cell>
          <cell r="F35">
            <v>0.98557710646867813</v>
          </cell>
          <cell r="G35">
            <v>1.1080407525203104</v>
          </cell>
          <cell r="H35">
            <v>0.9154535243396863</v>
          </cell>
          <cell r="I35">
            <v>0.99782989912712639</v>
          </cell>
          <cell r="J35">
            <v>0.99456840295050397</v>
          </cell>
          <cell r="K35">
            <v>0.99632048575275212</v>
          </cell>
          <cell r="L35">
            <v>1.003794581514668</v>
          </cell>
          <cell r="M35">
            <v>0.95997934240138194</v>
          </cell>
          <cell r="N35">
            <v>0.98632606228003805</v>
          </cell>
          <cell r="O35">
            <v>0.97859636686363249</v>
          </cell>
          <cell r="P35">
            <v>0.95646594961205922</v>
          </cell>
          <cell r="Q35">
            <v>1.0054458406671694</v>
          </cell>
          <cell r="R35">
            <v>0.98737572261687245</v>
          </cell>
          <cell r="S35">
            <v>0.99681429679201539</v>
          </cell>
        </row>
        <row r="36">
          <cell r="A36">
            <v>20064</v>
          </cell>
          <cell r="B36">
            <v>1.0124212923799365</v>
          </cell>
          <cell r="C36">
            <v>0.9936392841321523</v>
          </cell>
          <cell r="D36">
            <v>1.0561179143710562</v>
          </cell>
          <cell r="E36">
            <v>1.0220903777628312</v>
          </cell>
          <cell r="F36">
            <v>1.0121800083543886</v>
          </cell>
          <cell r="G36">
            <v>0.97030172668750658</v>
          </cell>
          <cell r="H36">
            <v>1.0320633380261575</v>
          </cell>
          <cell r="I36">
            <v>1.0011731939432262</v>
          </cell>
          <cell r="J36">
            <v>0.99732623011956889</v>
          </cell>
          <cell r="K36">
            <v>1.0201653969739826</v>
          </cell>
          <cell r="L36">
            <v>1.0971124775957071</v>
          </cell>
          <cell r="M36">
            <v>0.96183694350544591</v>
          </cell>
          <cell r="N36">
            <v>1.015980904207737</v>
          </cell>
          <cell r="O36">
            <v>1.0163361597433969</v>
          </cell>
          <cell r="P36">
            <v>1.0053588570067926</v>
          </cell>
          <cell r="Q36">
            <v>1.0063967532006874</v>
          </cell>
          <cell r="R36">
            <v>1.0772296356878159</v>
          </cell>
          <cell r="S36">
            <v>1.0224817362864707</v>
          </cell>
        </row>
        <row r="37">
          <cell r="A37">
            <v>20071</v>
          </cell>
          <cell r="B37">
            <v>0.94366310717211244</v>
          </cell>
          <cell r="C37">
            <v>0.9887621871522545</v>
          </cell>
          <cell r="D37">
            <v>0.98757036378883944</v>
          </cell>
          <cell r="E37">
            <v>1.0261102831211222</v>
          </cell>
          <cell r="F37">
            <v>1.0051172272060918</v>
          </cell>
          <cell r="G37">
            <v>0.90395402267975988</v>
          </cell>
          <cell r="H37">
            <v>1.0019936303019839</v>
          </cell>
          <cell r="I37">
            <v>1.0058048551001075</v>
          </cell>
          <cell r="J37">
            <v>0.99772363310684642</v>
          </cell>
          <cell r="K37">
            <v>0.97853780762520348</v>
          </cell>
          <cell r="L37">
            <v>0.90001402206564884</v>
          </cell>
          <cell r="M37">
            <v>1.0365103795255781</v>
          </cell>
          <cell r="N37">
            <v>0.98536123922906538</v>
          </cell>
          <cell r="O37">
            <v>0.98062170500507451</v>
          </cell>
          <cell r="P37">
            <v>1.0186840052733712</v>
          </cell>
          <cell r="Q37">
            <v>0.9753631240178503</v>
          </cell>
          <cell r="R37">
            <v>0.94796812727818092</v>
          </cell>
          <cell r="S37">
            <v>0.97061412199912844</v>
          </cell>
        </row>
        <row r="38">
          <cell r="A38">
            <v>20072</v>
          </cell>
          <cell r="B38">
            <v>0.97899750167839317</v>
          </cell>
          <cell r="C38">
            <v>1.0481183319000416</v>
          </cell>
          <cell r="D38">
            <v>0.97197827420929028</v>
          </cell>
          <cell r="E38">
            <v>1.0218566847880501</v>
          </cell>
          <cell r="F38">
            <v>1.0024364535807029</v>
          </cell>
          <cell r="G38">
            <v>1.0281154609715921</v>
          </cell>
          <cell r="H38">
            <v>1.0545551729373059</v>
          </cell>
          <cell r="I38">
            <v>1.0004909670642061</v>
          </cell>
          <cell r="J38">
            <v>1.0080395228970558</v>
          </cell>
          <cell r="K38">
            <v>0.99837317715106721</v>
          </cell>
          <cell r="L38">
            <v>0.96190632726519321</v>
          </cell>
          <cell r="M38">
            <v>1.0436039938874559</v>
          </cell>
          <cell r="N38">
            <v>1.0111675279447536</v>
          </cell>
          <cell r="O38">
            <v>1.020370188199506</v>
          </cell>
          <cell r="P38">
            <v>1.0206414203116114</v>
          </cell>
          <cell r="Q38">
            <v>1.0116126519446025</v>
          </cell>
          <cell r="R38">
            <v>0.96956077714549893</v>
          </cell>
          <cell r="S38">
            <v>1.0055883190798383</v>
          </cell>
        </row>
        <row r="39">
          <cell r="A39">
            <v>20073</v>
          </cell>
          <cell r="B39">
            <v>1.0568534987950415</v>
          </cell>
          <cell r="C39">
            <v>0.96490841341877365</v>
          </cell>
          <cell r="D39">
            <v>0.9723252658454814</v>
          </cell>
          <cell r="E39">
            <v>0.93059965402490796</v>
          </cell>
          <cell r="F39">
            <v>0.98353227390375564</v>
          </cell>
          <cell r="G39">
            <v>1.0763290373691514</v>
          </cell>
          <cell r="H39">
            <v>0.92513622514438576</v>
          </cell>
          <cell r="I39">
            <v>0.9877444414972153</v>
          </cell>
          <cell r="J39">
            <v>0.99663012490368896</v>
          </cell>
          <cell r="K39">
            <v>0.99613118212989094</v>
          </cell>
          <cell r="L39">
            <v>0.99539351967269862</v>
          </cell>
          <cell r="M39">
            <v>0.95753438431773563</v>
          </cell>
          <cell r="N39">
            <v>0.98275330215489465</v>
          </cell>
          <cell r="O39">
            <v>0.98229815265358433</v>
          </cell>
          <cell r="P39">
            <v>0.95370578712625076</v>
          </cell>
          <cell r="Q39">
            <v>1.0014993563781009</v>
          </cell>
          <cell r="R39">
            <v>0.97537152172795649</v>
          </cell>
          <cell r="S39">
            <v>0.99166364448058064</v>
          </cell>
        </row>
        <row r="40">
          <cell r="A40">
            <v>20074</v>
          </cell>
          <cell r="B40">
            <v>1.0164930539005455</v>
          </cell>
          <cell r="C40">
            <v>0.99938881276295244</v>
          </cell>
          <cell r="D40">
            <v>1.0641841188118706</v>
          </cell>
          <cell r="E40">
            <v>1.0243374597705566</v>
          </cell>
          <cell r="F40">
            <v>1.0093176305418163</v>
          </cell>
          <cell r="G40">
            <v>0.97023827832967202</v>
          </cell>
          <cell r="H40">
            <v>1.0216828079508671</v>
          </cell>
          <cell r="I40">
            <v>1.0057328203602776</v>
          </cell>
          <cell r="J40">
            <v>0.99749742925860674</v>
          </cell>
          <cell r="K40">
            <v>1.0266658385597487</v>
          </cell>
          <cell r="L40">
            <v>1.0855973969718054</v>
          </cell>
          <cell r="M40">
            <v>0.96222804481041813</v>
          </cell>
          <cell r="N40">
            <v>1.0193359511518587</v>
          </cell>
          <cell r="O40">
            <v>1.0153327777047383</v>
          </cell>
          <cell r="P40">
            <v>1.0084086638053533</v>
          </cell>
          <cell r="Q40">
            <v>1.0098111486544095</v>
          </cell>
          <cell r="R40">
            <v>1.0833525782477786</v>
          </cell>
          <cell r="S40">
            <v>1.0271289763107723</v>
          </cell>
        </row>
        <row r="41">
          <cell r="A41">
            <v>20081</v>
          </cell>
          <cell r="B41">
            <v>0.93057752548850148</v>
          </cell>
          <cell r="C41">
            <v>0.97958803670118699</v>
          </cell>
          <cell r="D41">
            <v>0.98851181035527913</v>
          </cell>
          <cell r="E41">
            <v>1.0144515014878304</v>
          </cell>
          <cell r="F41">
            <v>1.0041298049986558</v>
          </cell>
          <cell r="G41">
            <v>0.89115543688208043</v>
          </cell>
          <cell r="H41">
            <v>1.0049961042498079</v>
          </cell>
          <cell r="I41">
            <v>1.0089034256471658</v>
          </cell>
          <cell r="J41">
            <v>0.99474955381727714</v>
          </cell>
          <cell r="K41">
            <v>0.96419589504308512</v>
          </cell>
          <cell r="L41">
            <v>0.90953967680848902</v>
          </cell>
          <cell r="M41">
            <v>1.0286958956963661</v>
          </cell>
          <cell r="N41">
            <v>0.99107563265943466</v>
          </cell>
          <cell r="O41">
            <v>0.98730548448865918</v>
          </cell>
          <cell r="P41">
            <v>1.0184485649454738</v>
          </cell>
          <cell r="Q41">
            <v>0.97703501620220112</v>
          </cell>
          <cell r="R41">
            <v>0.9479791266331582</v>
          </cell>
          <cell r="S41">
            <v>0.97743181303263604</v>
          </cell>
        </row>
        <row r="42">
          <cell r="A42">
            <v>20082</v>
          </cell>
          <cell r="B42">
            <v>0.97761188801200061</v>
          </cell>
          <cell r="C42">
            <v>1.0524783225577063</v>
          </cell>
          <cell r="D42">
            <v>0.97221353816029354</v>
          </cell>
          <cell r="E42">
            <v>1.025304945530233</v>
          </cell>
          <cell r="F42">
            <v>0.99719959055151686</v>
          </cell>
          <cell r="G42">
            <v>1.0159738542917967</v>
          </cell>
          <cell r="H42">
            <v>1.0569817967934769</v>
          </cell>
          <cell r="I42">
            <v>0.99441175048454</v>
          </cell>
          <cell r="J42">
            <v>1.0126878873698746</v>
          </cell>
          <cell r="K42">
            <v>1.00752910947171</v>
          </cell>
          <cell r="L42">
            <v>0.97080185855860934</v>
          </cell>
          <cell r="M42">
            <v>1.0379801273062328</v>
          </cell>
          <cell r="N42">
            <v>1.007077383648453</v>
          </cell>
          <cell r="O42">
            <v>1.0181515792879179</v>
          </cell>
          <cell r="P42">
            <v>1.0128629529914446</v>
          </cell>
          <cell r="Q42">
            <v>1.0130020652133371</v>
          </cell>
          <cell r="R42">
            <v>0.97451117916250107</v>
          </cell>
          <cell r="S42">
            <v>1.0048605114351103</v>
          </cell>
        </row>
        <row r="43">
          <cell r="A43">
            <v>20083</v>
          </cell>
          <cell r="B43">
            <v>1.0628140669468729</v>
          </cell>
          <cell r="C43">
            <v>0.97120059151437177</v>
          </cell>
          <cell r="D43">
            <v>0.97162523988881733</v>
          </cell>
          <cell r="E43">
            <v>0.94034946187498525</v>
          </cell>
          <cell r="F43">
            <v>0.98157641344173752</v>
          </cell>
          <cell r="G43">
            <v>1.091460180678494</v>
          </cell>
          <cell r="H43">
            <v>0.93094109120330337</v>
          </cell>
          <cell r="I43">
            <v>0.98798409586229108</v>
          </cell>
          <cell r="J43">
            <v>0.99322005907772637</v>
          </cell>
          <cell r="K43">
            <v>1.0038548423702351</v>
          </cell>
          <cell r="L43">
            <v>0.99643298741983133</v>
          </cell>
          <cell r="M43">
            <v>0.95797647181969658</v>
          </cell>
          <cell r="N43">
            <v>0.98411064695641792</v>
          </cell>
          <cell r="O43">
            <v>0.97939455419579979</v>
          </cell>
          <cell r="P43">
            <v>0.95943537436799642</v>
          </cell>
          <cell r="Q43">
            <v>1.0021762444497455</v>
          </cell>
          <cell r="R43">
            <v>0.97949816098124776</v>
          </cell>
          <cell r="S43">
            <v>0.99389569184135662</v>
          </cell>
        </row>
        <row r="44">
          <cell r="A44">
            <v>20084</v>
          </cell>
          <cell r="B44">
            <v>1.0166627858609265</v>
          </cell>
          <cell r="C44">
            <v>0.99584598104309974</v>
          </cell>
          <cell r="D44">
            <v>1.0823598922024775</v>
          </cell>
          <cell r="E44">
            <v>1.023864506859602</v>
          </cell>
          <cell r="F44">
            <v>1.0191248566153694</v>
          </cell>
          <cell r="G44">
            <v>0.97636256570142443</v>
          </cell>
          <cell r="H44">
            <v>1.0058647059112324</v>
          </cell>
          <cell r="I44">
            <v>1.0110739578108099</v>
          </cell>
          <cell r="J44">
            <v>0.9984150601587749</v>
          </cell>
          <cell r="K44">
            <v>1.0245762283790221</v>
          </cell>
          <cell r="L44">
            <v>1.0921920397068703</v>
          </cell>
          <cell r="M44">
            <v>0.96969473743609225</v>
          </cell>
          <cell r="N44">
            <v>1.0207929924113761</v>
          </cell>
          <cell r="O44">
            <v>1.0182425632737104</v>
          </cell>
          <cell r="P44">
            <v>1.0119733536652435</v>
          </cell>
          <cell r="Q44">
            <v>1.0095403147415538</v>
          </cell>
          <cell r="R44">
            <v>1.0868587545720079</v>
          </cell>
          <cell r="S44">
            <v>1.024795140645208</v>
          </cell>
        </row>
        <row r="45">
          <cell r="A45">
            <v>20091</v>
          </cell>
          <cell r="B45">
            <v>0.92852613902644399</v>
          </cell>
          <cell r="C45">
            <v>0.9790480058774822</v>
          </cell>
          <cell r="D45">
            <v>0.98206302513553023</v>
          </cell>
          <cell r="E45">
            <v>1.0006646051087627</v>
          </cell>
          <cell r="F45">
            <v>0.989701046430283</v>
          </cell>
          <cell r="G45">
            <v>0.8737812362019497</v>
          </cell>
          <cell r="H45">
            <v>0.99764727677748499</v>
          </cell>
          <cell r="I45">
            <v>0.99482378293445783</v>
          </cell>
          <cell r="J45">
            <v>0.99502768003244135</v>
          </cell>
          <cell r="K45">
            <v>0.9713884458749833</v>
          </cell>
          <cell r="L45">
            <v>0.92737561532854818</v>
          </cell>
          <cell r="M45">
            <v>1.040368073257766</v>
          </cell>
          <cell r="N45">
            <v>0.98009911779164605</v>
          </cell>
          <cell r="O45">
            <v>0.97702102371442301</v>
          </cell>
          <cell r="P45">
            <v>1.0047752714762435</v>
          </cell>
          <cell r="Q45">
            <v>0.97879242633702013</v>
          </cell>
          <cell r="R45">
            <v>0.95751230353795336</v>
          </cell>
          <cell r="S45">
            <v>0.96873396557796043</v>
          </cell>
        </row>
        <row r="46">
          <cell r="A46">
            <v>20092</v>
          </cell>
          <cell r="B46">
            <v>0.98155162793904083</v>
          </cell>
          <cell r="C46">
            <v>1.0493616647274684</v>
          </cell>
          <cell r="D46">
            <v>0.95347831080395784</v>
          </cell>
          <cell r="E46">
            <v>1.024678055335899</v>
          </cell>
          <cell r="F46">
            <v>1.0047242478131755</v>
          </cell>
          <cell r="G46">
            <v>1.0351514722421269</v>
          </cell>
          <cell r="H46">
            <v>1.0647589338725876</v>
          </cell>
          <cell r="I46">
            <v>0.99386462018377597</v>
          </cell>
          <cell r="J46">
            <v>1.0143268680826982</v>
          </cell>
          <cell r="K46">
            <v>0.99615340323269186</v>
          </cell>
          <cell r="L46">
            <v>0.98737088295162523</v>
          </cell>
          <cell r="M46">
            <v>1.0289486360606612</v>
          </cell>
          <cell r="N46">
            <v>1.0080267156303717</v>
          </cell>
          <cell r="O46">
            <v>1.024631676030344</v>
          </cell>
          <cell r="P46">
            <v>1.0129927788766202</v>
          </cell>
          <cell r="Q46">
            <v>1.007457194115319</v>
          </cell>
          <cell r="R46">
            <v>0.97335539718293951</v>
          </cell>
          <cell r="S46">
            <v>1.0064369115974212</v>
          </cell>
        </row>
        <row r="47">
          <cell r="A47">
            <v>20093</v>
          </cell>
          <cell r="B47">
            <v>1.0673573027380137</v>
          </cell>
          <cell r="C47">
            <v>0.98108227006426663</v>
          </cell>
          <cell r="D47">
            <v>0.95072992601067341</v>
          </cell>
          <cell r="E47">
            <v>0.95044407128184882</v>
          </cell>
          <cell r="F47">
            <v>0.99073182114086322</v>
          </cell>
          <cell r="G47">
            <v>1.0925072527726898</v>
          </cell>
          <cell r="H47">
            <v>0.9374408282222495</v>
          </cell>
          <cell r="I47">
            <v>0.99848455100256661</v>
          </cell>
          <cell r="J47">
            <v>0.9935334631828866</v>
          </cell>
          <cell r="K47">
            <v>1.0085616054950797</v>
          </cell>
          <cell r="L47">
            <v>0.98433648728336465</v>
          </cell>
          <cell r="M47">
            <v>0.96190826915418992</v>
          </cell>
          <cell r="N47">
            <v>0.98904739217489623</v>
          </cell>
          <cell r="O47">
            <v>0.99228013132446968</v>
          </cell>
          <cell r="P47">
            <v>0.96773382724020773</v>
          </cell>
          <cell r="Q47">
            <v>0.99972256277432714</v>
          </cell>
          <cell r="R47">
            <v>0.98076925217999777</v>
          </cell>
          <cell r="S47">
            <v>0.99627146034932834</v>
          </cell>
        </row>
        <row r="48">
          <cell r="A48">
            <v>20094</v>
          </cell>
          <cell r="B48">
            <v>1.0185030698710218</v>
          </cell>
          <cell r="C48">
            <v>0.99488401781754987</v>
          </cell>
          <cell r="D48">
            <v>1.0914953784705066</v>
          </cell>
          <cell r="E48">
            <v>1.0200775563090143</v>
          </cell>
          <cell r="F48">
            <v>1.0142884735673712</v>
          </cell>
          <cell r="G48">
            <v>0.9791003685118943</v>
          </cell>
          <cell r="H48">
            <v>1.0034928335906859</v>
          </cell>
          <cell r="I48">
            <v>1.0115911387155565</v>
          </cell>
          <cell r="J48">
            <v>0.99766500727265073</v>
          </cell>
          <cell r="K48">
            <v>1.019044285796622</v>
          </cell>
          <cell r="L48">
            <v>1.1108737565572206</v>
          </cell>
          <cell r="M48">
            <v>0.97267948175188812</v>
          </cell>
          <cell r="N48">
            <v>1.0205650959492176</v>
          </cell>
          <cell r="O48">
            <v>1.0063298036085964</v>
          </cell>
          <cell r="P48">
            <v>1.0133527630491552</v>
          </cell>
          <cell r="Q48">
            <v>1.009635164274006</v>
          </cell>
          <cell r="R48">
            <v>1.0896563175313552</v>
          </cell>
          <cell r="S48">
            <v>1.0252363382241729</v>
          </cell>
        </row>
        <row r="49">
          <cell r="A49">
            <v>20101</v>
          </cell>
          <cell r="B49">
            <v>0.92953271351014688</v>
          </cell>
          <cell r="C49">
            <v>0.98150482036444697</v>
          </cell>
          <cell r="D49">
            <v>0.97983656360463145</v>
          </cell>
          <cell r="E49">
            <v>1.000172141113314</v>
          </cell>
          <cell r="F49">
            <v>0.99757869578911229</v>
          </cell>
          <cell r="G49">
            <v>0.88896451615913885</v>
          </cell>
          <cell r="H49">
            <v>0.98489029978256715</v>
          </cell>
          <cell r="I49">
            <v>0.99632652093763618</v>
          </cell>
          <cell r="J49">
            <v>1.0020635617703368</v>
          </cell>
          <cell r="K49">
            <v>0.97728339910872952</v>
          </cell>
          <cell r="L49">
            <v>0.94341048484349821</v>
          </cell>
          <cell r="M49">
            <v>1.0399240339107891</v>
          </cell>
          <cell r="N49">
            <v>0.98310828588679255</v>
          </cell>
          <cell r="O49">
            <v>0.99035764319451813</v>
          </cell>
          <cell r="P49">
            <v>1.0031136486407433</v>
          </cell>
          <cell r="Q49">
            <v>0.98518005739280923</v>
          </cell>
          <cell r="R49">
            <v>0.96172282351134131</v>
          </cell>
          <cell r="S49">
            <v>0.96889581387490609</v>
          </cell>
        </row>
        <row r="50">
          <cell r="A50">
            <v>20102</v>
          </cell>
          <cell r="B50">
            <v>0.98168587997910894</v>
          </cell>
          <cell r="C50">
            <v>1.046379236718318</v>
          </cell>
          <cell r="D50">
            <v>0.94684152196135729</v>
          </cell>
          <cell r="E50">
            <v>1.0316837427651508</v>
          </cell>
          <cell r="F50">
            <v>1.0037983907476469</v>
          </cell>
          <cell r="G50">
            <v>1.0316727408716087</v>
          </cell>
          <cell r="H50">
            <v>1.0686754507435954</v>
          </cell>
          <cell r="I50">
            <v>0.9916202016891067</v>
          </cell>
          <cell r="J50">
            <v>1.0108360205419609</v>
          </cell>
          <cell r="K50">
            <v>0.9958794962559373</v>
          </cell>
          <cell r="L50">
            <v>0.99224402378626642</v>
          </cell>
          <cell r="M50">
            <v>1.0200928602800072</v>
          </cell>
          <cell r="N50">
            <v>1.006587491337209</v>
          </cell>
          <cell r="O50">
            <v>1.0248399300605919</v>
          </cell>
          <cell r="P50">
            <v>1.011887155231294</v>
          </cell>
          <cell r="Q50">
            <v>1.0042020848187543</v>
          </cell>
          <cell r="R50">
            <v>0.97692121921868058</v>
          </cell>
          <cell r="S50">
            <v>1.0035169970784392</v>
          </cell>
        </row>
        <row r="51">
          <cell r="A51">
            <v>20103</v>
          </cell>
          <cell r="B51">
            <v>1.066975831898199</v>
          </cell>
          <cell r="C51">
            <v>0.98076717275538938</v>
          </cell>
          <cell r="D51">
            <v>0.94339525924502476</v>
          </cell>
          <cell r="E51">
            <v>0.95402820392390308</v>
          </cell>
          <cell r="F51">
            <v>0.97869655138093159</v>
          </cell>
          <cell r="G51">
            <v>1.0717470206283606</v>
          </cell>
          <cell r="H51">
            <v>0.95247910861917473</v>
          </cell>
          <cell r="I51">
            <v>0.99402979211872244</v>
          </cell>
          <cell r="J51">
            <v>0.99252091251033792</v>
          </cell>
          <cell r="K51">
            <v>1.0087300561725183</v>
          </cell>
          <cell r="L51">
            <v>0.96194379385592932</v>
          </cell>
          <cell r="M51">
            <v>0.96413512547464508</v>
          </cell>
          <cell r="N51">
            <v>0.98566021743399168</v>
          </cell>
          <cell r="O51">
            <v>0.98055575322395794</v>
          </cell>
          <cell r="P51">
            <v>0.96729699902402511</v>
          </cell>
          <cell r="Q51">
            <v>1.0003870769349474</v>
          </cell>
          <cell r="R51">
            <v>0.98141029080235576</v>
          </cell>
          <cell r="S51">
            <v>0.99885011898232678</v>
          </cell>
        </row>
        <row r="52">
          <cell r="A52">
            <v>20104</v>
          </cell>
          <cell r="B52">
            <v>1.0146660208029492</v>
          </cell>
          <cell r="C52">
            <v>0.99159747978862267</v>
          </cell>
          <cell r="D52">
            <v>1.1092226570172163</v>
          </cell>
          <cell r="E52">
            <v>1.0137213233781615</v>
          </cell>
          <cell r="F52">
            <v>1.019068259838696</v>
          </cell>
          <cell r="G52">
            <v>1.0007559993365081</v>
          </cell>
          <cell r="H52">
            <v>0.99691214647058812</v>
          </cell>
          <cell r="I52">
            <v>1.0169722328278707</v>
          </cell>
          <cell r="J52">
            <v>0.99490693562386467</v>
          </cell>
          <cell r="K52">
            <v>1.0155367880154436</v>
          </cell>
          <cell r="L52">
            <v>1.109686894997076</v>
          </cell>
          <cell r="M52">
            <v>0.97835071962976894</v>
          </cell>
          <cell r="N52">
            <v>1.0221495248440666</v>
          </cell>
          <cell r="O52">
            <v>1.0032603186252032</v>
          </cell>
          <cell r="P52">
            <v>1.017313206379419</v>
          </cell>
          <cell r="Q52">
            <v>1.0091202308447706</v>
          </cell>
          <cell r="R52">
            <v>1.0804885468689582</v>
          </cell>
          <cell r="S52">
            <v>1.0257373749292018</v>
          </cell>
        </row>
        <row r="53">
          <cell r="A53">
            <v>20111</v>
          </cell>
          <cell r="B53">
            <v>0.92760299253710043</v>
          </cell>
          <cell r="C53">
            <v>0.98451098375152146</v>
          </cell>
          <cell r="D53">
            <v>0.9873588215857102</v>
          </cell>
          <cell r="E53">
            <v>0.99933667166709805</v>
          </cell>
          <cell r="F53">
            <v>0.98872676516183511</v>
          </cell>
          <cell r="G53">
            <v>0.87801362126932925</v>
          </cell>
          <cell r="H53">
            <v>0.98521378136889082</v>
          </cell>
          <cell r="I53">
            <v>0.98826893713953334</v>
          </cell>
          <cell r="J53">
            <v>1.0063802978652265</v>
          </cell>
          <cell r="K53">
            <v>0.98147429332774316</v>
          </cell>
          <cell r="L53">
            <v>0.96884937125920134</v>
          </cell>
          <cell r="M53">
            <v>1.039312652950495</v>
          </cell>
          <cell r="N53">
            <v>0.98197439788582008</v>
          </cell>
          <cell r="O53">
            <v>0.99253334902987334</v>
          </cell>
          <cell r="P53">
            <v>0.99528844551645468</v>
          </cell>
          <cell r="Q53">
            <v>0.98988354219180485</v>
          </cell>
          <cell r="R53">
            <v>0.96505784501570635</v>
          </cell>
          <cell r="S53">
            <v>0.96836985874404913</v>
          </cell>
        </row>
        <row r="54">
          <cell r="A54">
            <v>20112</v>
          </cell>
          <cell r="B54">
            <v>0.98409073543763326</v>
          </cell>
          <cell r="C54">
            <v>1.047759853393458</v>
          </cell>
          <cell r="D54">
            <v>0.94358328280270498</v>
          </cell>
          <cell r="E54">
            <v>1.0332046881160384</v>
          </cell>
          <cell r="F54">
            <v>1.0039545187654748</v>
          </cell>
          <cell r="G54">
            <v>1.0302027483223453</v>
          </cell>
          <cell r="H54">
            <v>1.077662063840618</v>
          </cell>
          <cell r="I54">
            <v>0.99120537113607554</v>
          </cell>
          <cell r="J54">
            <v>1.0076209624572736</v>
          </cell>
          <cell r="K54">
            <v>0.99956326530388717</v>
          </cell>
          <cell r="L54">
            <v>0.99363577573981943</v>
          </cell>
          <cell r="M54">
            <v>1.0135079021493321</v>
          </cell>
          <cell r="N54">
            <v>1.0078227793730443</v>
          </cell>
          <cell r="O54">
            <v>1.0257343938157717</v>
          </cell>
          <cell r="P54">
            <v>1.0132122762905911</v>
          </cell>
          <cell r="Q54">
            <v>1.0016655081912502</v>
          </cell>
          <cell r="R54">
            <v>0.97969530681750394</v>
          </cell>
          <cell r="S54">
            <v>1.0035516141836593</v>
          </cell>
        </row>
        <row r="55">
          <cell r="A55">
            <v>20113</v>
          </cell>
          <cell r="B55">
            <v>1.0669743982271196</v>
          </cell>
          <cell r="C55">
            <v>0.98412707668699573</v>
          </cell>
          <cell r="D55">
            <v>0.94219945908212421</v>
          </cell>
          <cell r="E55">
            <v>0.95665440127467738</v>
          </cell>
          <cell r="F55">
            <v>0.98479311430430305</v>
          </cell>
          <cell r="G55">
            <v>1.087541597939661</v>
          </cell>
          <cell r="H55">
            <v>0.96503924302968092</v>
          </cell>
          <cell r="I55">
            <v>1.0033528610658764</v>
          </cell>
          <cell r="J55">
            <v>0.99212796925451696</v>
          </cell>
          <cell r="K55">
            <v>1.0096870861642393</v>
          </cell>
          <cell r="L55">
            <v>0.9422266733637098</v>
          </cell>
          <cell r="M55">
            <v>0.96995887263784797</v>
          </cell>
          <cell r="N55">
            <v>0.98755536430378688</v>
          </cell>
          <cell r="O55">
            <v>0.98381987372451418</v>
          </cell>
          <cell r="P55">
            <v>0.97403335140288039</v>
          </cell>
          <cell r="Q55">
            <v>0.99910243384742259</v>
          </cell>
          <cell r="R55">
            <v>0.97833325854816477</v>
          </cell>
          <cell r="S55">
            <v>1.0029200037100965</v>
          </cell>
        </row>
        <row r="56">
          <cell r="A56">
            <v>20114</v>
          </cell>
          <cell r="B56">
            <v>1.0177371183825301</v>
          </cell>
          <cell r="C56">
            <v>0.9845018502239018</v>
          </cell>
          <cell r="D56">
            <v>1.1253725860028054</v>
          </cell>
          <cell r="E56">
            <v>1.0104086782295603</v>
          </cell>
          <cell r="F56">
            <v>1.0216262794499034</v>
          </cell>
          <cell r="G56">
            <v>1.0037222471482576</v>
          </cell>
          <cell r="H56">
            <v>0.96988371370062787</v>
          </cell>
          <cell r="I56">
            <v>1.0167637225075667</v>
          </cell>
          <cell r="J56">
            <v>0.99413105148177838</v>
          </cell>
          <cell r="K56">
            <v>1.0078793034157694</v>
          </cell>
          <cell r="L56">
            <v>1.0843978095265112</v>
          </cell>
          <cell r="M56">
            <v>0.98243113475731381</v>
          </cell>
          <cell r="N56">
            <v>1.0222217475855937</v>
          </cell>
          <cell r="O56">
            <v>0.99744524340222329</v>
          </cell>
          <cell r="P56">
            <v>1.0177212821040504</v>
          </cell>
          <cell r="Q56">
            <v>1.0089143682124351</v>
          </cell>
          <cell r="R56">
            <v>1.0706831640248269</v>
          </cell>
          <cell r="S56">
            <v>1.0228098930380414</v>
          </cell>
        </row>
        <row r="57">
          <cell r="A57">
            <v>20121</v>
          </cell>
          <cell r="B57">
            <v>0.93162765732504005</v>
          </cell>
          <cell r="C57">
            <v>0.99379241251512651</v>
          </cell>
          <cell r="D57">
            <v>0.98621875799616388</v>
          </cell>
          <cell r="E57">
            <v>1.0067752109430763</v>
          </cell>
          <cell r="F57">
            <v>1.0058143331699543</v>
          </cell>
          <cell r="G57">
            <v>0.90728168533017683</v>
          </cell>
          <cell r="H57">
            <v>1.0078970100073203</v>
          </cell>
          <cell r="I57">
            <v>0.99879447928477683</v>
          </cell>
          <cell r="J57">
            <v>1.0088054267840321</v>
          </cell>
          <cell r="K57">
            <v>0.99038705760539081</v>
          </cell>
          <cell r="L57">
            <v>0.9787799348517312</v>
          </cell>
          <cell r="M57">
            <v>1.0300422510979803</v>
          </cell>
          <cell r="N57">
            <v>0.99507778337575048</v>
          </cell>
          <cell r="O57">
            <v>1.0085501626249727</v>
          </cell>
          <cell r="P57">
            <v>1.00487987981033</v>
          </cell>
          <cell r="Q57">
            <v>0.99210740310738388</v>
          </cell>
          <cell r="R57">
            <v>0.96843621415184011</v>
          </cell>
          <cell r="S57">
            <v>0.98058250519412593</v>
          </cell>
        </row>
        <row r="58">
          <cell r="A58">
            <v>20122</v>
          </cell>
          <cell r="B58">
            <v>0.98478349109252694</v>
          </cell>
          <cell r="C58">
            <v>1.0435827855292077</v>
          </cell>
          <cell r="D58">
            <v>0.93921620870552636</v>
          </cell>
          <cell r="E58">
            <v>1.0321806636333242</v>
          </cell>
          <cell r="F58">
            <v>1.0064189031987179</v>
          </cell>
          <cell r="G58">
            <v>1.0283652001666257</v>
          </cell>
          <cell r="H58">
            <v>1.0780137949991768</v>
          </cell>
          <cell r="I58">
            <v>0.99265274605369169</v>
          </cell>
          <cell r="J58">
            <v>1.0059121782191358</v>
          </cell>
          <cell r="K58">
            <v>0.99785616289293044</v>
          </cell>
          <cell r="L58">
            <v>1.0026384242497492</v>
          </cell>
          <cell r="M58">
            <v>1.0093080105114525</v>
          </cell>
          <cell r="N58">
            <v>1.0067472947315812</v>
          </cell>
          <cell r="O58">
            <v>1.0203709622224912</v>
          </cell>
          <cell r="P58">
            <v>1.0153446559967891</v>
          </cell>
          <cell r="Q58">
            <v>1.0010920476314371</v>
          </cell>
          <cell r="R58">
            <v>0.98517956190028277</v>
          </cell>
          <cell r="S58">
            <v>1.0008673475456014</v>
          </cell>
        </row>
        <row r="59">
          <cell r="A59">
            <v>20123</v>
          </cell>
          <cell r="B59">
            <v>1.067941076842909</v>
          </cell>
          <cell r="C59">
            <v>0.97320819282089344</v>
          </cell>
          <cell r="D59">
            <v>0.94195863718507433</v>
          </cell>
          <cell r="E59">
            <v>0.95810123049251616</v>
          </cell>
          <cell r="F59">
            <v>0.9804911866261331</v>
          </cell>
          <cell r="G59">
            <v>1.0542575579193569</v>
          </cell>
          <cell r="H59">
            <v>0.94971382996178677</v>
          </cell>
          <cell r="I59">
            <v>0.99787539466626118</v>
          </cell>
          <cell r="J59">
            <v>0.9887872389263056</v>
          </cell>
          <cell r="K59">
            <v>0.99504414191939439</v>
          </cell>
          <cell r="L59">
            <v>0.93315334827838514</v>
          </cell>
          <cell r="M59">
            <v>0.9711408473498806</v>
          </cell>
          <cell r="N59">
            <v>0.98030264217207785</v>
          </cell>
          <cell r="O59">
            <v>0.97625714613180847</v>
          </cell>
          <cell r="P59">
            <v>0.96926299262557991</v>
          </cell>
          <cell r="Q59">
            <v>0.99548425698904741</v>
          </cell>
          <cell r="R59">
            <v>0.97659976244676006</v>
          </cell>
          <cell r="S59">
            <v>0.99343740584583962</v>
          </cell>
        </row>
        <row r="60">
          <cell r="A60">
            <v>20124</v>
          </cell>
          <cell r="B60">
            <v>1.0175544606791924</v>
          </cell>
          <cell r="C60">
            <v>0.98964131333379357</v>
          </cell>
          <cell r="D60">
            <v>1.1304619702921941</v>
          </cell>
          <cell r="E60">
            <v>1.0032728504284982</v>
          </cell>
          <cell r="F60">
            <v>1.0070582721925458</v>
          </cell>
          <cell r="G60">
            <v>1.0024059502266947</v>
          </cell>
          <cell r="H60">
            <v>0.96118179503322665</v>
          </cell>
          <cell r="I60">
            <v>1.0109452958075604</v>
          </cell>
          <cell r="J60">
            <v>0.99528426738196574</v>
          </cell>
          <cell r="K60">
            <v>1.016420091177197</v>
          </cell>
          <cell r="L60">
            <v>1.0847903326155244</v>
          </cell>
          <cell r="M60">
            <v>0.98643747683397198</v>
          </cell>
          <cell r="N60">
            <v>1.0173695358303423</v>
          </cell>
          <cell r="O60">
            <v>0.99411286918820607</v>
          </cell>
          <cell r="P60">
            <v>1.0100437921202701</v>
          </cell>
          <cell r="Q60">
            <v>1.0110769741369858</v>
          </cell>
          <cell r="R60">
            <v>1.0643262910023015</v>
          </cell>
          <cell r="S60">
            <v>1.0235653773300029</v>
          </cell>
        </row>
        <row r="61">
          <cell r="A61">
            <v>20131</v>
          </cell>
          <cell r="B61">
            <v>0.9281719154997744</v>
          </cell>
          <cell r="C61">
            <v>0.97369972123207227</v>
          </cell>
          <cell r="D61">
            <v>0.97654572951747498</v>
          </cell>
          <cell r="E61">
            <v>1.0097326503817887</v>
          </cell>
          <cell r="F61">
            <v>1.0004844699914175</v>
          </cell>
          <cell r="G61">
            <v>0.90323687664425101</v>
          </cell>
          <cell r="H61">
            <v>1.0048738078036361</v>
          </cell>
          <cell r="I61">
            <v>0.98636084560871895</v>
          </cell>
          <cell r="J61">
            <v>1.0087978671225288</v>
          </cell>
          <cell r="K61">
            <v>0.96266303066240244</v>
          </cell>
          <cell r="L61">
            <v>0.98936698330928063</v>
          </cell>
          <cell r="M61">
            <v>1.0240186583156932</v>
          </cell>
          <cell r="N61">
            <v>0.98571679520193767</v>
          </cell>
          <cell r="O61">
            <v>1.004289894020054</v>
          </cell>
          <cell r="P61">
            <v>0.99352525555705606</v>
          </cell>
          <cell r="Q61">
            <v>0.99258854083661363</v>
          </cell>
          <cell r="R61">
            <v>0.97076223583094767</v>
          </cell>
          <cell r="S61">
            <v>0.96817286493532118</v>
          </cell>
        </row>
        <row r="62">
          <cell r="A62">
            <v>20132</v>
          </cell>
          <cell r="B62">
            <v>0.98440839730276763</v>
          </cell>
          <cell r="C62">
            <v>1.0537033844207553</v>
          </cell>
          <cell r="D62">
            <v>0.93313302323177405</v>
          </cell>
          <cell r="E62">
            <v>1.0349342895055551</v>
          </cell>
          <cell r="F62">
            <v>1.0095647637013325</v>
          </cell>
          <cell r="G62">
            <v>1.025139302214602</v>
          </cell>
          <cell r="H62">
            <v>1.0864845615084897</v>
          </cell>
          <cell r="I62">
            <v>0.99858788116339336</v>
          </cell>
          <cell r="J62">
            <v>1.0070906939144812</v>
          </cell>
          <cell r="K62">
            <v>1.0159347779505916</v>
          </cell>
          <cell r="L62">
            <v>1.0003881741631995</v>
          </cell>
          <cell r="M62">
            <v>1.0102600501995507</v>
          </cell>
          <cell r="N62">
            <v>1.0099906564800281</v>
          </cell>
          <cell r="O62">
            <v>1.0212066319197721</v>
          </cell>
          <cell r="P62">
            <v>1.0183123910547651</v>
          </cell>
          <cell r="Q62">
            <v>1.0027315324787955</v>
          </cell>
          <cell r="R62">
            <v>0.99304309311622141</v>
          </cell>
          <cell r="S62">
            <v>1.0046792993409972</v>
          </cell>
        </row>
        <row r="63">
          <cell r="A63">
            <v>20133</v>
          </cell>
          <cell r="B63">
            <v>1.0672565690775762</v>
          </cell>
          <cell r="C63">
            <v>0.98246781267835981</v>
          </cell>
          <cell r="D63">
            <v>0.93956995700658952</v>
          </cell>
          <cell r="E63">
            <v>0.96015306214221885</v>
          </cell>
          <cell r="F63">
            <v>0.97486159046109644</v>
          </cell>
          <cell r="G63">
            <v>1.0608061548098617</v>
          </cell>
          <cell r="H63">
            <v>0.95767712260533744</v>
          </cell>
          <cell r="I63">
            <v>1.0038219141402234</v>
          </cell>
          <cell r="J63">
            <v>0.98847480654278297</v>
          </cell>
          <cell r="K63">
            <v>1.00461457781751</v>
          </cell>
          <cell r="L63">
            <v>0.9284354417463655</v>
          </cell>
          <cell r="M63">
            <v>0.97401810500811981</v>
          </cell>
          <cell r="N63">
            <v>0.98459730736032802</v>
          </cell>
          <cell r="O63">
            <v>0.98139615205701702</v>
          </cell>
          <cell r="P63">
            <v>0.97400067579274974</v>
          </cell>
          <cell r="Q63">
            <v>0.99295791851015203</v>
          </cell>
          <cell r="R63">
            <v>0.97836182221353762</v>
          </cell>
          <cell r="S63">
            <v>1.0054884198413443</v>
          </cell>
        </row>
        <row r="64">
          <cell r="A64">
            <v>20134</v>
          </cell>
          <cell r="B64">
            <v>1.0182622689152185</v>
          </cell>
          <cell r="C64">
            <v>0.99085379325112299</v>
          </cell>
          <cell r="D64">
            <v>1.1261107830460462</v>
          </cell>
          <cell r="E64">
            <v>0.99947231757219079</v>
          </cell>
          <cell r="F64">
            <v>1.0151491967116726</v>
          </cell>
          <cell r="G64">
            <v>1.0157672595469194</v>
          </cell>
          <cell r="H64">
            <v>0.95515164822675247</v>
          </cell>
          <cell r="I64">
            <v>1.0108522686710577</v>
          </cell>
          <cell r="J64">
            <v>0.99614072708342805</v>
          </cell>
          <cell r="K64">
            <v>1.0160641277094655</v>
          </cell>
          <cell r="L64">
            <v>1.0786702095727501</v>
          </cell>
          <cell r="M64">
            <v>0.99067506154865537</v>
          </cell>
          <cell r="N64">
            <v>1.0199020012382418</v>
          </cell>
          <cell r="O64">
            <v>0.99506626999483383</v>
          </cell>
          <cell r="P64">
            <v>1.0147567462038023</v>
          </cell>
          <cell r="Q64">
            <v>1.0114549734838851</v>
          </cell>
          <cell r="R64">
            <v>1.0643668221091358</v>
          </cell>
          <cell r="S64">
            <v>1.0222998472384233</v>
          </cell>
        </row>
        <row r="65">
          <cell r="A65">
            <v>20141</v>
          </cell>
          <cell r="B65">
            <v>0.93031265641925953</v>
          </cell>
          <cell r="C65">
            <v>0.98409194020187563</v>
          </cell>
          <cell r="D65">
            <v>0.9811086617812087</v>
          </cell>
          <cell r="E65">
            <v>1.0080255534165388</v>
          </cell>
          <cell r="F65">
            <v>0.99450347815461559</v>
          </cell>
          <cell r="G65">
            <v>0.90102021791924014</v>
          </cell>
          <cell r="H65">
            <v>1.012254394698624</v>
          </cell>
          <cell r="I65">
            <v>0.98389704165568881</v>
          </cell>
          <cell r="J65">
            <v>1.0109589017964811</v>
          </cell>
          <cell r="K65">
            <v>0.97903911745520289</v>
          </cell>
          <cell r="L65">
            <v>0.99990952630072472</v>
          </cell>
          <cell r="M65">
            <v>1.0234900115553762</v>
          </cell>
          <cell r="N65">
            <v>0.98495322524044249</v>
          </cell>
          <cell r="O65">
            <v>1.0085615613730969</v>
          </cell>
          <cell r="P65">
            <v>0.98876689811281915</v>
          </cell>
          <cell r="Q65">
            <v>0.98893130206516422</v>
          </cell>
          <cell r="R65">
            <v>0.9716411189972699</v>
          </cell>
          <cell r="S65">
            <v>0.97452054785531139</v>
          </cell>
        </row>
        <row r="66">
          <cell r="A66">
            <v>20142</v>
          </cell>
          <cell r="B66">
            <v>0.98232483817141258</v>
          </cell>
          <cell r="C66">
            <v>1.043150708889035</v>
          </cell>
          <cell r="D66">
            <v>0.94082147719117903</v>
          </cell>
          <cell r="E66">
            <v>1.0347837063326017</v>
          </cell>
          <cell r="F66">
            <v>1.0088212705088166</v>
          </cell>
          <cell r="G66">
            <v>1.0172484374359798</v>
          </cell>
          <cell r="H66">
            <v>1.0780084207851122</v>
          </cell>
          <cell r="I66">
            <v>0.99770819573498526</v>
          </cell>
          <cell r="J66">
            <v>1.0065326953755194</v>
          </cell>
          <cell r="K66">
            <v>0.99953846110972566</v>
          </cell>
          <cell r="L66">
            <v>1.0025138320052196</v>
          </cell>
          <cell r="M66">
            <v>1.0101863049336322</v>
          </cell>
          <cell r="N66">
            <v>1.0091716124232577</v>
          </cell>
          <cell r="O66">
            <v>1.0156966199416573</v>
          </cell>
          <cell r="P66">
            <v>1.0191488998606473</v>
          </cell>
          <cell r="Q66">
            <v>1.0039678225741122</v>
          </cell>
          <cell r="R66">
            <v>0.99326525374579344</v>
          </cell>
          <cell r="S66">
            <v>1.0022105254519305</v>
          </cell>
        </row>
        <row r="67">
          <cell r="A67">
            <v>20143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A68">
            <v>20144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A69">
            <v>20151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14"/>
      <sheetData sheetId="15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3293.2419709661799</v>
          </cell>
          <cell r="C5">
            <v>40101.412838732715</v>
          </cell>
          <cell r="D5">
            <v>2987.8661813681424</v>
          </cell>
          <cell r="E5">
            <v>4699.8471182810881</v>
          </cell>
          <cell r="F5">
            <v>6662.7821506432601</v>
          </cell>
          <cell r="G5">
            <v>951.7266615318581</v>
          </cell>
          <cell r="H5">
            <v>2231.5269836854291</v>
          </cell>
          <cell r="I5">
            <v>14714.459990919517</v>
          </cell>
          <cell r="J5">
            <v>5181.0484170182572</v>
          </cell>
          <cell r="K5">
            <v>19461.88514345785</v>
          </cell>
          <cell r="L5">
            <v>2270.7693423421092</v>
          </cell>
          <cell r="M5">
            <v>9572.9058377972815</v>
          </cell>
          <cell r="N5">
            <v>55661.873317155223</v>
          </cell>
          <cell r="O5">
            <v>3224.1426892261111</v>
          </cell>
          <cell r="P5">
            <v>37800.949343712178</v>
          </cell>
          <cell r="Q5">
            <v>16501.209481812752</v>
          </cell>
          <cell r="R5">
            <v>5370.5201368010448</v>
          </cell>
          <cell r="S5">
            <v>14170.688792425019</v>
          </cell>
        </row>
        <row r="6">
          <cell r="A6">
            <v>19992</v>
          </cell>
          <cell r="B6">
            <v>3302.0918672493799</v>
          </cell>
          <cell r="C6">
            <v>41043.555891575998</v>
          </cell>
          <cell r="D6">
            <v>3640.0857444547801</v>
          </cell>
          <cell r="E6">
            <v>4681.1837785897596</v>
          </cell>
          <cell r="F6">
            <v>6575.83446004915</v>
          </cell>
          <cell r="G6">
            <v>903.58318306889601</v>
          </cell>
          <cell r="H6">
            <v>2537.1896765055199</v>
          </cell>
          <cell r="I6">
            <v>13611.962715700702</v>
          </cell>
          <cell r="J6">
            <v>5859.8461054660902</v>
          </cell>
          <cell r="K6">
            <v>20714.552385865099</v>
          </cell>
          <cell r="L6">
            <v>2137.6188544939</v>
          </cell>
          <cell r="M6">
            <v>9302.2070160539897</v>
          </cell>
          <cell r="N6">
            <v>56176.974336948202</v>
          </cell>
          <cell r="O6">
            <v>3146.5845942272899</v>
          </cell>
          <cell r="P6">
            <v>37174.839555839302</v>
          </cell>
          <cell r="Q6">
            <v>17445.3660201151</v>
          </cell>
          <cell r="R6">
            <v>5054.2762358624095</v>
          </cell>
          <cell r="S6">
            <v>13601.570940682301</v>
          </cell>
        </row>
        <row r="7">
          <cell r="A7">
            <v>19993</v>
          </cell>
          <cell r="B7">
            <v>3251.3018604194804</v>
          </cell>
          <cell r="C7">
            <v>41996.182485551697</v>
          </cell>
          <cell r="D7">
            <v>3617.4186222989101</v>
          </cell>
          <cell r="E7">
            <v>4520.1177177496793</v>
          </cell>
          <cell r="F7">
            <v>6537.1812755110705</v>
          </cell>
          <cell r="G7">
            <v>956.21694362005485</v>
          </cell>
          <cell r="H7">
            <v>2554.4611148905401</v>
          </cell>
          <cell r="I7">
            <v>13977.034578190001</v>
          </cell>
          <cell r="J7">
            <v>6349.4063785837407</v>
          </cell>
          <cell r="K7">
            <v>22276.643283720201</v>
          </cell>
          <cell r="L7">
            <v>1584.16300070331</v>
          </cell>
          <cell r="M7">
            <v>9801.4021983993789</v>
          </cell>
          <cell r="N7">
            <v>58594.338462075597</v>
          </cell>
          <cell r="O7">
            <v>3057.5435379699602</v>
          </cell>
          <cell r="P7">
            <v>38093.083295978504</v>
          </cell>
          <cell r="Q7">
            <v>18813.028260818901</v>
          </cell>
          <cell r="R7">
            <v>4389.5255429869503</v>
          </cell>
          <cell r="S7">
            <v>13304.8375255584</v>
          </cell>
        </row>
        <row r="8">
          <cell r="A8">
            <v>19994</v>
          </cell>
          <cell r="B8">
            <v>3383.0980731292107</v>
          </cell>
          <cell r="C8">
            <v>43714.932151140601</v>
          </cell>
          <cell r="D8">
            <v>2928.5158890919402</v>
          </cell>
          <cell r="E8">
            <v>4796.9754005739605</v>
          </cell>
          <cell r="F8">
            <v>6915.5506697741403</v>
          </cell>
          <cell r="G8">
            <v>883.91540695192396</v>
          </cell>
          <cell r="H8">
            <v>2679.1105983316302</v>
          </cell>
          <cell r="I8">
            <v>15040.116035536397</v>
          </cell>
          <cell r="J8">
            <v>6306.1135053222897</v>
          </cell>
          <cell r="K8">
            <v>24403.048941100798</v>
          </cell>
          <cell r="L8">
            <v>2298.46945735086</v>
          </cell>
          <cell r="M8">
            <v>9545.5241314655486</v>
          </cell>
          <cell r="N8">
            <v>61335.204561453291</v>
          </cell>
          <cell r="O8">
            <v>3142.9055933276195</v>
          </cell>
          <cell r="P8">
            <v>39008.013766363896</v>
          </cell>
          <cell r="Q8">
            <v>18804.672371550299</v>
          </cell>
          <cell r="R8">
            <v>5768.1059284387102</v>
          </cell>
          <cell r="S8">
            <v>14028.096419590902</v>
          </cell>
        </row>
        <row r="9">
          <cell r="A9">
            <v>20001</v>
          </cell>
          <cell r="B9">
            <v>3522.1663524659903</v>
          </cell>
          <cell r="C9">
            <v>45085.555780490191</v>
          </cell>
          <cell r="D9">
            <v>3409.1185632464899</v>
          </cell>
          <cell r="E9">
            <v>4592.7403966336806</v>
          </cell>
          <cell r="F9">
            <v>6867.1735591407605</v>
          </cell>
          <cell r="G9">
            <v>1053.0784939518201</v>
          </cell>
          <cell r="H9">
            <v>2455.0281615671902</v>
          </cell>
          <cell r="I9">
            <v>15202.923683837998</v>
          </cell>
          <cell r="J9">
            <v>6708.5380074373797</v>
          </cell>
          <cell r="K9">
            <v>26497.7061832785</v>
          </cell>
          <cell r="L9">
            <v>1291.78724655215</v>
          </cell>
          <cell r="M9">
            <v>9966.0438739899673</v>
          </cell>
          <cell r="N9">
            <v>61124.129155944604</v>
          </cell>
          <cell r="O9">
            <v>3226.7465621514607</v>
          </cell>
          <cell r="P9">
            <v>38395.157682896104</v>
          </cell>
          <cell r="Q9">
            <v>19947.165106949698</v>
          </cell>
          <cell r="R9">
            <v>4346.7720791240399</v>
          </cell>
          <cell r="S9">
            <v>14071.231019804702</v>
          </cell>
        </row>
        <row r="10">
          <cell r="A10">
            <v>20002</v>
          </cell>
          <cell r="B10">
            <v>3751.73870933332</v>
          </cell>
          <cell r="C10">
            <v>44526.248681258105</v>
          </cell>
          <cell r="D10">
            <v>4187.0692128206101</v>
          </cell>
          <cell r="E10">
            <v>4911.2395016272203</v>
          </cell>
          <cell r="F10">
            <v>7617.9793821230496</v>
          </cell>
          <cell r="G10">
            <v>807.615947799747</v>
          </cell>
          <cell r="H10">
            <v>2573.2556581264803</v>
          </cell>
          <cell r="I10">
            <v>15888.5770204457</v>
          </cell>
          <cell r="J10">
            <v>7237.5433961824301</v>
          </cell>
          <cell r="K10">
            <v>27963.398948821097</v>
          </cell>
          <cell r="L10">
            <v>1243.1855168454699</v>
          </cell>
          <cell r="M10">
            <v>9861.1272586746109</v>
          </cell>
          <cell r="N10">
            <v>64121.2924224448</v>
          </cell>
          <cell r="O10">
            <v>3333.8755008079202</v>
          </cell>
          <cell r="P10">
            <v>41199.3871960264</v>
          </cell>
          <cell r="Q10">
            <v>21767.357044652803</v>
          </cell>
          <cell r="R10">
            <v>4454.3186225119307</v>
          </cell>
          <cell r="S10">
            <v>14705.540684493901</v>
          </cell>
        </row>
        <row r="11">
          <cell r="A11">
            <v>20003</v>
          </cell>
          <cell r="B11">
            <v>4119.9373299366998</v>
          </cell>
          <cell r="C11">
            <v>44968.585201288501</v>
          </cell>
          <cell r="D11">
            <v>4554.5683812305697</v>
          </cell>
          <cell r="E11">
            <v>5424.9809238871803</v>
          </cell>
          <cell r="F11">
            <v>7463.8195869769806</v>
          </cell>
          <cell r="G11">
            <v>875.21487317789899</v>
          </cell>
          <cell r="H11">
            <v>3427.3943948072601</v>
          </cell>
          <cell r="I11">
            <v>16365.5486595578</v>
          </cell>
          <cell r="J11">
            <v>7270.4878417960499</v>
          </cell>
          <cell r="K11">
            <v>29266.5419934034</v>
          </cell>
          <cell r="L11">
            <v>1385.73309081618</v>
          </cell>
          <cell r="M11">
            <v>10209.2936086386</v>
          </cell>
          <cell r="N11">
            <v>67261.645875353497</v>
          </cell>
          <cell r="O11">
            <v>3554.3108321302702</v>
          </cell>
          <cell r="P11">
            <v>42835.127124472703</v>
          </cell>
          <cell r="Q11">
            <v>22613.7803825179</v>
          </cell>
          <cell r="R11">
            <v>4869.7977608034098</v>
          </cell>
          <cell r="S11">
            <v>15408.9144668848</v>
          </cell>
        </row>
        <row r="12">
          <cell r="A12">
            <v>20004</v>
          </cell>
          <cell r="B12">
            <v>3970.2385331146893</v>
          </cell>
          <cell r="C12">
            <v>44472.793201963301</v>
          </cell>
          <cell r="D12">
            <v>4214.3284506113605</v>
          </cell>
          <cell r="E12">
            <v>5479.3791031034498</v>
          </cell>
          <cell r="F12">
            <v>7456.383465422301</v>
          </cell>
          <cell r="G12">
            <v>947.50406266944992</v>
          </cell>
          <cell r="H12">
            <v>2599.17478201738</v>
          </cell>
          <cell r="I12">
            <v>16927.759073752099</v>
          </cell>
          <cell r="J12">
            <v>6866.3866724560912</v>
          </cell>
          <cell r="K12">
            <v>27568.486671467497</v>
          </cell>
          <cell r="L12">
            <v>1905.8583597822399</v>
          </cell>
          <cell r="M12">
            <v>11396.178777597499</v>
          </cell>
          <cell r="N12">
            <v>66075.196308298793</v>
          </cell>
          <cell r="O12">
            <v>3539.3203979508598</v>
          </cell>
          <cell r="P12">
            <v>43403.257453229402</v>
          </cell>
          <cell r="Q12">
            <v>21363.811337745497</v>
          </cell>
          <cell r="R12">
            <v>5140.5800806045299</v>
          </cell>
          <cell r="S12">
            <v>15438.688628399501</v>
          </cell>
        </row>
        <row r="13">
          <cell r="A13">
            <v>20011</v>
          </cell>
          <cell r="B13">
            <v>4137.6463907597199</v>
          </cell>
          <cell r="C13">
            <v>42495.344965348704</v>
          </cell>
          <cell r="D13">
            <v>4584.2707367314397</v>
          </cell>
          <cell r="E13">
            <v>5305.1171091363003</v>
          </cell>
          <cell r="F13">
            <v>8100.07389273016</v>
          </cell>
          <cell r="G13">
            <v>981.32166162265594</v>
          </cell>
          <cell r="H13">
            <v>2720.19581302092</v>
          </cell>
          <cell r="I13">
            <v>16133.497722429098</v>
          </cell>
          <cell r="J13">
            <v>6446.74345656683</v>
          </cell>
          <cell r="K13">
            <v>27434.890845473597</v>
          </cell>
          <cell r="L13">
            <v>1690.9971647925302</v>
          </cell>
          <cell r="M13">
            <v>10375.8536610625</v>
          </cell>
          <cell r="N13">
            <v>66429.770633890803</v>
          </cell>
          <cell r="O13">
            <v>3505.7071704268196</v>
          </cell>
          <cell r="P13">
            <v>42401.993446763998</v>
          </cell>
          <cell r="Q13">
            <v>20310.094864913899</v>
          </cell>
          <cell r="R13">
            <v>5596.0338724372996</v>
          </cell>
          <cell r="S13">
            <v>15295.591251866601</v>
          </cell>
        </row>
        <row r="14">
          <cell r="A14">
            <v>20012</v>
          </cell>
          <cell r="B14">
            <v>4351.0734626216099</v>
          </cell>
          <cell r="C14">
            <v>42329.697727094397</v>
          </cell>
          <cell r="D14">
            <v>4869.9776190828597</v>
          </cell>
          <cell r="E14">
            <v>5042.4598198930198</v>
          </cell>
          <cell r="F14">
            <v>7485.5842384438492</v>
          </cell>
          <cell r="G14">
            <v>995.697679061131</v>
          </cell>
          <cell r="H14">
            <v>2416.4759275806396</v>
          </cell>
          <cell r="I14">
            <v>14761.3283955881</v>
          </cell>
          <cell r="J14">
            <v>4973.3175282598995</v>
          </cell>
          <cell r="K14">
            <v>25473.240905029703</v>
          </cell>
          <cell r="L14">
            <v>1440.9523546975802</v>
          </cell>
          <cell r="M14">
            <v>10985.723776439199</v>
          </cell>
          <cell r="N14">
            <v>62864.6731483681</v>
          </cell>
          <cell r="O14">
            <v>3403.1656811937601</v>
          </cell>
          <cell r="P14">
            <v>40960.683994292798</v>
          </cell>
          <cell r="Q14">
            <v>17919.694386492101</v>
          </cell>
          <cell r="R14">
            <v>5095.6174624246396</v>
          </cell>
          <cell r="S14">
            <v>15287.4046050058</v>
          </cell>
        </row>
        <row r="15">
          <cell r="A15">
            <v>20013</v>
          </cell>
          <cell r="B15">
            <v>3968.5786030440404</v>
          </cell>
          <cell r="C15">
            <v>40269.282051832801</v>
          </cell>
          <cell r="D15">
            <v>5020.17402860327</v>
          </cell>
          <cell r="E15">
            <v>4861.6714959830306</v>
          </cell>
          <cell r="F15">
            <v>7374.9445601682501</v>
          </cell>
          <cell r="G15">
            <v>904.43639513468509</v>
          </cell>
          <cell r="H15">
            <v>2379.9210002401401</v>
          </cell>
          <cell r="I15">
            <v>13253.416244731599</v>
          </cell>
          <cell r="J15">
            <v>5600.6548070488498</v>
          </cell>
          <cell r="K15">
            <v>24371.702202029101</v>
          </cell>
          <cell r="L15">
            <v>1552.82376473153</v>
          </cell>
          <cell r="M15">
            <v>9962.8848472486097</v>
          </cell>
          <cell r="N15">
            <v>56506.857672759601</v>
          </cell>
          <cell r="O15">
            <v>3234.3995300356301</v>
          </cell>
          <cell r="P15">
            <v>38602.5881297589</v>
          </cell>
          <cell r="Q15">
            <v>17530.3581745146</v>
          </cell>
          <cell r="R15">
            <v>4751.1623361620304</v>
          </cell>
          <cell r="S15">
            <v>14612.7678775289</v>
          </cell>
        </row>
        <row r="16">
          <cell r="A16">
            <v>20014</v>
          </cell>
          <cell r="B16">
            <v>3456.6094295541398</v>
          </cell>
          <cell r="C16">
            <v>38302.6474947241</v>
          </cell>
          <cell r="D16">
            <v>4921.6719374201202</v>
          </cell>
          <cell r="E16">
            <v>4823.0736883406498</v>
          </cell>
          <cell r="F16">
            <v>6900.4712618783997</v>
          </cell>
          <cell r="G16">
            <v>920.94835137126393</v>
          </cell>
          <cell r="H16">
            <v>2312.2984343719199</v>
          </cell>
          <cell r="I16">
            <v>12558.1258376719</v>
          </cell>
          <cell r="J16">
            <v>5137.4345267994904</v>
          </cell>
          <cell r="K16">
            <v>24045.829769623298</v>
          </cell>
          <cell r="L16">
            <v>1211.54469441894</v>
          </cell>
          <cell r="M16">
            <v>9130.6652950969601</v>
          </cell>
          <cell r="N16">
            <v>56756.335340022801</v>
          </cell>
          <cell r="O16">
            <v>3373.1398252309004</v>
          </cell>
          <cell r="P16">
            <v>37190.765683078112</v>
          </cell>
          <cell r="Q16">
            <v>16974.108908287999</v>
          </cell>
          <cell r="R16">
            <v>4527.0557282485106</v>
          </cell>
          <cell r="S16">
            <v>13309.8116535521</v>
          </cell>
        </row>
        <row r="17">
          <cell r="A17">
            <v>20021</v>
          </cell>
          <cell r="B17">
            <v>3304.09515411865</v>
          </cell>
          <cell r="C17">
            <v>39052.080702575993</v>
          </cell>
          <cell r="D17">
            <v>4932.2362960813998</v>
          </cell>
          <cell r="E17">
            <v>4924.9464782594896</v>
          </cell>
          <cell r="F17">
            <v>6521.6902424461405</v>
          </cell>
          <cell r="G17">
            <v>969.73522256443096</v>
          </cell>
          <cell r="H17">
            <v>2374.6969654153399</v>
          </cell>
          <cell r="I17">
            <v>12497.815259593599</v>
          </cell>
          <cell r="J17">
            <v>5163.1042567883596</v>
          </cell>
          <cell r="K17">
            <v>23867.390619859099</v>
          </cell>
          <cell r="L17">
            <v>1175.0234655445799</v>
          </cell>
          <cell r="M17">
            <v>8414.873360291529</v>
          </cell>
          <cell r="N17">
            <v>56857.703476223396</v>
          </cell>
          <cell r="O17">
            <v>3261.45947943277</v>
          </cell>
          <cell r="P17">
            <v>36302.563959514002</v>
          </cell>
          <cell r="Q17">
            <v>16675.610491023101</v>
          </cell>
          <cell r="R17">
            <v>4372.2367921607101</v>
          </cell>
          <cell r="S17">
            <v>12904.687166085399</v>
          </cell>
        </row>
        <row r="18">
          <cell r="A18">
            <v>20022</v>
          </cell>
          <cell r="B18">
            <v>3096.1319193950299</v>
          </cell>
          <cell r="C18">
            <v>40330.6403985906</v>
          </cell>
          <cell r="D18">
            <v>5581.40772053196</v>
          </cell>
          <cell r="E18">
            <v>4662.7469844186298</v>
          </cell>
          <cell r="F18">
            <v>6438.8887893592901</v>
          </cell>
          <cell r="G18">
            <v>996.04486333457896</v>
          </cell>
          <cell r="H18">
            <v>2462.3722165471104</v>
          </cell>
          <cell r="I18">
            <v>12666.0416021086</v>
          </cell>
          <cell r="J18">
            <v>5896.3352081865905</v>
          </cell>
          <cell r="K18">
            <v>24549.481583750301</v>
          </cell>
          <cell r="L18">
            <v>1238.7641828809801</v>
          </cell>
          <cell r="M18">
            <v>8230.1702527010002</v>
          </cell>
          <cell r="N18">
            <v>58681.422363715799</v>
          </cell>
          <cell r="O18">
            <v>3496.0616505493299</v>
          </cell>
          <cell r="P18">
            <v>35407.586928764998</v>
          </cell>
          <cell r="Q18">
            <v>18600.284385548599</v>
          </cell>
          <cell r="R18">
            <v>4829.0979412953793</v>
          </cell>
          <cell r="S18">
            <v>12706.672114708499</v>
          </cell>
        </row>
        <row r="19">
          <cell r="A19">
            <v>20023</v>
          </cell>
          <cell r="B19">
            <v>3016.0959622000901</v>
          </cell>
          <cell r="C19">
            <v>40813.1529749642</v>
          </cell>
          <cell r="D19">
            <v>5965.5554190087405</v>
          </cell>
          <cell r="E19">
            <v>4624.7477230527602</v>
          </cell>
          <cell r="F19">
            <v>6767.1850574166001</v>
          </cell>
          <cell r="G19">
            <v>987.88361891442094</v>
          </cell>
          <cell r="H19">
            <v>2604.6843702158599</v>
          </cell>
          <cell r="I19">
            <v>13477.3672827106</v>
          </cell>
          <cell r="J19">
            <v>5999.80114827944</v>
          </cell>
          <cell r="K19">
            <v>24678.376248632998</v>
          </cell>
          <cell r="L19">
            <v>1295.9733075040601</v>
          </cell>
          <cell r="M19">
            <v>8433.1859923267602</v>
          </cell>
          <cell r="N19">
            <v>59354.909685412698</v>
          </cell>
          <cell r="O19">
            <v>3694.2146473163098</v>
          </cell>
          <cell r="P19">
            <v>36364.993345121002</v>
          </cell>
          <cell r="Q19">
            <v>18355.903722082199</v>
          </cell>
          <cell r="R19">
            <v>4902.3798969345798</v>
          </cell>
          <cell r="S19">
            <v>12838.820781097</v>
          </cell>
        </row>
        <row r="20">
          <cell r="A20">
            <v>20024</v>
          </cell>
          <cell r="B20">
            <v>2977.1911056620697</v>
          </cell>
          <cell r="C20">
            <v>40690.816948331805</v>
          </cell>
          <cell r="D20">
            <v>5837.4173519991509</v>
          </cell>
          <cell r="E20">
            <v>4998.8879811059596</v>
          </cell>
          <cell r="F20">
            <v>6896.5743437076899</v>
          </cell>
          <cell r="G20">
            <v>1177.26887938249</v>
          </cell>
          <cell r="H20">
            <v>2600.8125285716001</v>
          </cell>
          <cell r="I20">
            <v>12580.772062561899</v>
          </cell>
          <cell r="J20">
            <v>5876.21891691155</v>
          </cell>
          <cell r="K20">
            <v>24378.943820779798</v>
          </cell>
          <cell r="L20">
            <v>1276.0263172620701</v>
          </cell>
          <cell r="M20">
            <v>8232.9440457401306</v>
          </cell>
          <cell r="N20">
            <v>57607.5341161096</v>
          </cell>
          <cell r="O20">
            <v>3712.1755593494099</v>
          </cell>
          <cell r="P20">
            <v>36491.507108156802</v>
          </cell>
          <cell r="Q20">
            <v>17429.678713785703</v>
          </cell>
          <cell r="R20">
            <v>4604.2821780569093</v>
          </cell>
          <cell r="S20">
            <v>12984.385277667299</v>
          </cell>
        </row>
        <row r="21">
          <cell r="A21">
            <v>20031</v>
          </cell>
          <cell r="B21">
            <v>2685.7002736816403</v>
          </cell>
          <cell r="C21">
            <v>42013.461841578297</v>
          </cell>
          <cell r="D21">
            <v>6741.3521868872504</v>
          </cell>
          <cell r="E21">
            <v>4141.7005244482598</v>
          </cell>
          <cell r="F21">
            <v>7290.3129724661194</v>
          </cell>
          <cell r="G21">
            <v>1275.46198521675</v>
          </cell>
          <cell r="H21">
            <v>2538.6406796158399</v>
          </cell>
          <cell r="I21">
            <v>12615.213725576999</v>
          </cell>
          <cell r="J21">
            <v>6291.2164275502382</v>
          </cell>
          <cell r="K21">
            <v>23560.7227828959</v>
          </cell>
          <cell r="L21">
            <v>1227.1099018145599</v>
          </cell>
          <cell r="M21">
            <v>8708.6100050398381</v>
          </cell>
          <cell r="N21">
            <v>58680.628587366598</v>
          </cell>
          <cell r="O21">
            <v>4053.1993075656701</v>
          </cell>
          <cell r="P21">
            <v>37540.095720091398</v>
          </cell>
          <cell r="Q21">
            <v>17699.887631366299</v>
          </cell>
          <cell r="R21">
            <v>4270.5123433792805</v>
          </cell>
          <cell r="S21">
            <v>12991.8019819618</v>
          </cell>
        </row>
        <row r="22">
          <cell r="A22">
            <v>20032</v>
          </cell>
          <cell r="B22">
            <v>2716.9176909714497</v>
          </cell>
          <cell r="C22">
            <v>42523.003230194699</v>
          </cell>
          <cell r="D22">
            <v>6396.0768741137699</v>
          </cell>
          <cell r="E22">
            <v>4446.4489223884893</v>
          </cell>
          <cell r="F22">
            <v>7283.3315201248597</v>
          </cell>
          <cell r="G22">
            <v>1181.1838827195202</v>
          </cell>
          <cell r="H22">
            <v>2630.5273394265896</v>
          </cell>
          <cell r="I22">
            <v>13236.3520474743</v>
          </cell>
          <cell r="J22">
            <v>5972.5747608719994</v>
          </cell>
          <cell r="K22">
            <v>23879.911580268501</v>
          </cell>
          <cell r="L22">
            <v>1329.0753779045601</v>
          </cell>
          <cell r="M22">
            <v>8172.887242927919</v>
          </cell>
          <cell r="N22">
            <v>58431.039100727205</v>
          </cell>
          <cell r="O22">
            <v>3584.2008175364795</v>
          </cell>
          <cell r="P22">
            <v>37492.017684402694</v>
          </cell>
          <cell r="Q22">
            <v>17211.692037702498</v>
          </cell>
          <cell r="R22">
            <v>4371.8312170129202</v>
          </cell>
          <cell r="S22">
            <v>12390.682985108602</v>
          </cell>
        </row>
        <row r="23">
          <cell r="A23">
            <v>20033</v>
          </cell>
          <cell r="B23">
            <v>2788.9049831868101</v>
          </cell>
          <cell r="C23">
            <v>41444.258511279506</v>
          </cell>
          <cell r="D23">
            <v>6529.3679994818895</v>
          </cell>
          <cell r="E23">
            <v>4451.8589363750698</v>
          </cell>
          <cell r="F23">
            <v>6998.3729390141498</v>
          </cell>
          <cell r="G23">
            <v>1232.6043322104101</v>
          </cell>
          <cell r="H23">
            <v>2477.65196230941</v>
          </cell>
          <cell r="I23">
            <v>12758.1015389363</v>
          </cell>
          <cell r="J23">
            <v>5902.0162049453902</v>
          </cell>
          <cell r="K23">
            <v>24320.735338084898</v>
          </cell>
          <cell r="L23">
            <v>1169.74691719254</v>
          </cell>
          <cell r="M23">
            <v>8436.5485002677397</v>
          </cell>
          <cell r="N23">
            <v>63572.1182536173</v>
          </cell>
          <cell r="O23">
            <v>3772.87600449928</v>
          </cell>
          <cell r="P23">
            <v>38397.814399302297</v>
          </cell>
          <cell r="Q23">
            <v>18257.097944763998</v>
          </cell>
          <cell r="R23">
            <v>4450.6218547222297</v>
          </cell>
          <cell r="S23">
            <v>13222.978980228901</v>
          </cell>
        </row>
        <row r="24">
          <cell r="A24">
            <v>20034</v>
          </cell>
          <cell r="B24">
            <v>3032.4952409654393</v>
          </cell>
          <cell r="C24">
            <v>44011.301643997103</v>
          </cell>
          <cell r="D24">
            <v>8978.8563696323799</v>
          </cell>
          <cell r="E24">
            <v>4216.8227668863301</v>
          </cell>
          <cell r="F24">
            <v>7446.1699612041393</v>
          </cell>
          <cell r="G24">
            <v>1350.49627574798</v>
          </cell>
          <cell r="H24">
            <v>2922.0368168090799</v>
          </cell>
          <cell r="I24">
            <v>13195.007544222299</v>
          </cell>
          <cell r="J24">
            <v>6684.6968058427601</v>
          </cell>
          <cell r="K24">
            <v>25705.248098353801</v>
          </cell>
          <cell r="L24">
            <v>1038.5378449314601</v>
          </cell>
          <cell r="M24">
            <v>8660.8705331867914</v>
          </cell>
          <cell r="N24">
            <v>65151.226490711597</v>
          </cell>
          <cell r="O24">
            <v>3666.2588703103202</v>
          </cell>
          <cell r="P24">
            <v>39760.086497029195</v>
          </cell>
          <cell r="Q24">
            <v>19713.5405746861</v>
          </cell>
          <cell r="R24">
            <v>4369.8698911328293</v>
          </cell>
          <cell r="S24">
            <v>13626.601474962799</v>
          </cell>
        </row>
        <row r="25">
          <cell r="A25">
            <v>20041</v>
          </cell>
          <cell r="B25">
            <v>3805.8768161376202</v>
          </cell>
          <cell r="C25">
            <v>44992.544614558297</v>
          </cell>
          <cell r="D25">
            <v>9051.59195201066</v>
          </cell>
          <cell r="E25">
            <v>4850.9960294703396</v>
          </cell>
          <cell r="F25">
            <v>7521.918745501509</v>
          </cell>
          <cell r="G25">
            <v>1274.99256696061</v>
          </cell>
          <cell r="H25">
            <v>2496.3550461272002</v>
          </cell>
          <cell r="I25">
            <v>13151.964683027601</v>
          </cell>
          <cell r="J25">
            <v>6540.7017116434299</v>
          </cell>
          <cell r="K25">
            <v>26506.2122563386</v>
          </cell>
          <cell r="L25">
            <v>1226.6320076299701</v>
          </cell>
          <cell r="M25">
            <v>8973.3422105937807</v>
          </cell>
          <cell r="N25">
            <v>67720.550775042298</v>
          </cell>
          <cell r="O25">
            <v>3855.0078620906006</v>
          </cell>
          <cell r="P25">
            <v>40645.931023547797</v>
          </cell>
          <cell r="Q25">
            <v>20482.998562366298</v>
          </cell>
          <cell r="R25">
            <v>4865.4130951605102</v>
          </cell>
          <cell r="S25">
            <v>15113.478232568999</v>
          </cell>
        </row>
        <row r="26">
          <cell r="A26">
            <v>20042</v>
          </cell>
          <cell r="B26">
            <v>3352.7128151934398</v>
          </cell>
          <cell r="C26">
            <v>46453.805742005992</v>
          </cell>
          <cell r="D26">
            <v>8593.0524683094191</v>
          </cell>
          <cell r="E26">
            <v>5296.9212599224302</v>
          </cell>
          <cell r="F26">
            <v>7879.1306170965499</v>
          </cell>
          <cell r="G26">
            <v>1457.3388206252998</v>
          </cell>
          <cell r="H26">
            <v>2900.7731443193697</v>
          </cell>
          <cell r="I26">
            <v>13543.268186468398</v>
          </cell>
          <cell r="J26">
            <v>6657.59656158289</v>
          </cell>
          <cell r="K26">
            <v>27760.5997499523</v>
          </cell>
          <cell r="L26">
            <v>1303.3094076670402</v>
          </cell>
          <cell r="M26">
            <v>8610.5303137107785</v>
          </cell>
          <cell r="N26">
            <v>70210.066273377801</v>
          </cell>
          <cell r="O26">
            <v>3949.1941629171797</v>
          </cell>
          <cell r="P26">
            <v>42550.375758843802</v>
          </cell>
          <cell r="Q26">
            <v>21688.237514150002</v>
          </cell>
          <cell r="R26">
            <v>5510.88412225928</v>
          </cell>
          <cell r="S26">
            <v>15238.891208147197</v>
          </cell>
        </row>
        <row r="27">
          <cell r="A27">
            <v>20043</v>
          </cell>
          <cell r="B27">
            <v>3356.3873623989703</v>
          </cell>
          <cell r="C27">
            <v>48766.1039148157</v>
          </cell>
          <cell r="D27">
            <v>8463.6320388613403</v>
          </cell>
          <cell r="E27">
            <v>5274.9873133168403</v>
          </cell>
          <cell r="F27">
            <v>8188.0515845903501</v>
          </cell>
          <cell r="G27">
            <v>1698.6790873858201</v>
          </cell>
          <cell r="H27">
            <v>2732.3541651503901</v>
          </cell>
          <cell r="I27">
            <v>13231.513718968799</v>
          </cell>
          <cell r="J27">
            <v>6923.3009225712603</v>
          </cell>
          <cell r="K27">
            <v>27950.293528586299</v>
          </cell>
          <cell r="L27">
            <v>1405.46503073599</v>
          </cell>
          <cell r="M27">
            <v>9134.2886925246694</v>
          </cell>
          <cell r="N27">
            <v>71111.524114552405</v>
          </cell>
          <cell r="O27">
            <v>3961.2431762330698</v>
          </cell>
          <cell r="P27">
            <v>43809.616569741302</v>
          </cell>
          <cell r="Q27">
            <v>21432.372537707299</v>
          </cell>
          <cell r="R27">
            <v>5768.1081616062511</v>
          </cell>
          <cell r="S27">
            <v>15292.4957082171</v>
          </cell>
        </row>
        <row r="28">
          <cell r="A28">
            <v>20044</v>
          </cell>
          <cell r="B28">
            <v>3354.6832937074901</v>
          </cell>
          <cell r="C28">
            <v>49829.908554899805</v>
          </cell>
          <cell r="D28">
            <v>8724.9367678377203</v>
          </cell>
          <cell r="E28">
            <v>5733.8611432404014</v>
          </cell>
          <cell r="F28">
            <v>8192.7994687115497</v>
          </cell>
          <cell r="G28">
            <v>1739.3273523796502</v>
          </cell>
          <cell r="H28">
            <v>2773.7309354239301</v>
          </cell>
          <cell r="I28">
            <v>13531.126224461099</v>
          </cell>
          <cell r="J28">
            <v>6713.4108276003999</v>
          </cell>
          <cell r="K28">
            <v>28619.8133400197</v>
          </cell>
          <cell r="L28">
            <v>1471.1998037411201</v>
          </cell>
          <cell r="M28">
            <v>9439.4291867744105</v>
          </cell>
          <cell r="N28">
            <v>73090.137429405499</v>
          </cell>
          <cell r="O28">
            <v>4038.8147381874496</v>
          </cell>
          <cell r="P28">
            <v>44727.248231656406</v>
          </cell>
          <cell r="Q28">
            <v>21185.472239769198</v>
          </cell>
          <cell r="R28">
            <v>6425.2547935671701</v>
          </cell>
          <cell r="S28">
            <v>16146.399010954101</v>
          </cell>
        </row>
        <row r="29">
          <cell r="A29">
            <v>20051</v>
          </cell>
          <cell r="B29">
            <v>3542.6419037958899</v>
          </cell>
          <cell r="C29">
            <v>51830.058895246104</v>
          </cell>
          <cell r="D29">
            <v>9174.8179104943811</v>
          </cell>
          <cell r="E29">
            <v>5463.314314503381</v>
          </cell>
          <cell r="F29">
            <v>8370.0851038067594</v>
          </cell>
          <cell r="G29">
            <v>1976.1860609110302</v>
          </cell>
          <cell r="H29">
            <v>2967.85297199874</v>
          </cell>
          <cell r="I29">
            <v>13159.246377658199</v>
          </cell>
          <cell r="J29">
            <v>7010.42284358713</v>
          </cell>
          <cell r="K29">
            <v>29561.541580852299</v>
          </cell>
          <cell r="L29">
            <v>1558.0596580899798</v>
          </cell>
          <cell r="M29">
            <v>9240.2484234426902</v>
          </cell>
          <cell r="N29">
            <v>76718.640942550293</v>
          </cell>
          <cell r="O29">
            <v>3982.8518394815601</v>
          </cell>
          <cell r="P29">
            <v>45730.420435605003</v>
          </cell>
          <cell r="Q29">
            <v>22188.546828610099</v>
          </cell>
          <cell r="R29">
            <v>7250.0357197744397</v>
          </cell>
          <cell r="S29">
            <v>17161.507998396602</v>
          </cell>
        </row>
        <row r="30">
          <cell r="A30">
            <v>20052</v>
          </cell>
          <cell r="B30">
            <v>3893.8333731068201</v>
          </cell>
          <cell r="C30">
            <v>51921.7521361416</v>
          </cell>
          <cell r="D30">
            <v>10272.3432920674</v>
          </cell>
          <cell r="E30">
            <v>5824.6570114837104</v>
          </cell>
          <cell r="F30">
            <v>8635.212465041599</v>
          </cell>
          <cell r="G30">
            <v>1993.5189418171201</v>
          </cell>
          <cell r="H30">
            <v>2853.8062707980698</v>
          </cell>
          <cell r="I30">
            <v>13415.5817351081</v>
          </cell>
          <cell r="J30">
            <v>7058.9826746689805</v>
          </cell>
          <cell r="K30">
            <v>29286.026873606603</v>
          </cell>
          <cell r="L30">
            <v>1705.5763311656001</v>
          </cell>
          <cell r="M30">
            <v>9848.1522791750795</v>
          </cell>
          <cell r="N30">
            <v>79760.494357885196</v>
          </cell>
          <cell r="O30">
            <v>4259.73546770555</v>
          </cell>
          <cell r="P30">
            <v>47229.529860827002</v>
          </cell>
          <cell r="Q30">
            <v>22201.648089954298</v>
          </cell>
          <cell r="R30">
            <v>8023.1476118105402</v>
          </cell>
          <cell r="S30">
            <v>18767.476839847401</v>
          </cell>
        </row>
        <row r="31">
          <cell r="A31">
            <v>20053</v>
          </cell>
          <cell r="B31">
            <v>3820.6151673032</v>
          </cell>
          <cell r="C31">
            <v>53228.516000511197</v>
          </cell>
          <cell r="D31">
            <v>10941.164662677</v>
          </cell>
          <cell r="E31">
            <v>5498.9774829680591</v>
          </cell>
          <cell r="F31">
            <v>8793.9123284320794</v>
          </cell>
          <cell r="G31">
            <v>1985.1229427500996</v>
          </cell>
          <cell r="H31">
            <v>2831.8499598315302</v>
          </cell>
          <cell r="I31">
            <v>14046.499213994499</v>
          </cell>
          <cell r="J31">
            <v>7175.5230582696004</v>
          </cell>
          <cell r="K31">
            <v>30012.266707872201</v>
          </cell>
          <cell r="L31">
            <v>1691.4447634206299</v>
          </cell>
          <cell r="M31">
            <v>9715.1299139378898</v>
          </cell>
          <cell r="N31">
            <v>78948.991751020803</v>
          </cell>
          <cell r="O31">
            <v>4267.1546687929904</v>
          </cell>
          <cell r="P31">
            <v>46648.028254225996</v>
          </cell>
          <cell r="Q31">
            <v>22297.369835299305</v>
          </cell>
          <cell r="R31">
            <v>7983.5309635160402</v>
          </cell>
          <cell r="S31">
            <v>18387.5432304315</v>
          </cell>
        </row>
        <row r="32">
          <cell r="A32">
            <v>20054</v>
          </cell>
          <cell r="B32">
            <v>4086.2683777325701</v>
          </cell>
          <cell r="C32">
            <v>55359.416046036793</v>
          </cell>
          <cell r="D32">
            <v>11485.4683929271</v>
          </cell>
          <cell r="E32">
            <v>5825.0897092166406</v>
          </cell>
          <cell r="F32">
            <v>9074.9306547043088</v>
          </cell>
          <cell r="G32">
            <v>2059.2992729010202</v>
          </cell>
          <cell r="H32">
            <v>2973.1030446137902</v>
          </cell>
          <cell r="I32">
            <v>14196.1608427474</v>
          </cell>
          <cell r="J32">
            <v>7394.3913502857395</v>
          </cell>
          <cell r="K32">
            <v>31584.434747390402</v>
          </cell>
          <cell r="L32">
            <v>1948.4039889467899</v>
          </cell>
          <cell r="M32">
            <v>10066.432438264699</v>
          </cell>
          <cell r="N32">
            <v>81229.414568787615</v>
          </cell>
          <cell r="O32">
            <v>4439.0221676501706</v>
          </cell>
          <cell r="P32">
            <v>48556.169177272895</v>
          </cell>
          <cell r="Q32">
            <v>22366.992413910495</v>
          </cell>
          <cell r="R32">
            <v>8524.1517295982103</v>
          </cell>
          <cell r="S32">
            <v>18917.188911956502</v>
          </cell>
        </row>
        <row r="33">
          <cell r="A33">
            <v>20061</v>
          </cell>
          <cell r="B33">
            <v>4407.9588544539101</v>
          </cell>
          <cell r="C33">
            <v>56956.347082097294</v>
          </cell>
          <cell r="D33">
            <v>12617.875628321101</v>
          </cell>
          <cell r="E33">
            <v>5915.4951805353903</v>
          </cell>
          <cell r="F33">
            <v>9499.6086641342317</v>
          </cell>
          <cell r="G33">
            <v>2334.6902952176501</v>
          </cell>
          <cell r="H33">
            <v>3082.9287200308904</v>
          </cell>
          <cell r="I33">
            <v>14522.9037615459</v>
          </cell>
          <cell r="J33">
            <v>8149.931389126069</v>
          </cell>
          <cell r="K33">
            <v>33205.381105233399</v>
          </cell>
          <cell r="L33">
            <v>1775.5666630039502</v>
          </cell>
          <cell r="M33">
            <v>10531.552314114899</v>
          </cell>
          <cell r="N33">
            <v>85861.027808895102</v>
          </cell>
          <cell r="O33">
            <v>4656.9154333140295</v>
          </cell>
          <cell r="P33">
            <v>49876.170816694794</v>
          </cell>
          <cell r="Q33">
            <v>23662.382452873298</v>
          </cell>
          <cell r="R33">
            <v>8979.7819193216201</v>
          </cell>
          <cell r="S33">
            <v>20878.302856090999</v>
          </cell>
        </row>
        <row r="34">
          <cell r="A34">
            <v>20062</v>
          </cell>
          <cell r="B34">
            <v>4452.5857915902498</v>
          </cell>
          <cell r="C34">
            <v>57634.092598974101</v>
          </cell>
          <cell r="D34">
            <v>13635.244649930799</v>
          </cell>
          <cell r="E34">
            <v>6048.5991449540006</v>
          </cell>
          <cell r="F34">
            <v>10391.1122681304</v>
          </cell>
          <cell r="G34">
            <v>2484.9768640614907</v>
          </cell>
          <cell r="H34">
            <v>3282.3384760512299</v>
          </cell>
          <cell r="I34">
            <v>14545.742387754901</v>
          </cell>
          <cell r="J34">
            <v>8176.0972247185009</v>
          </cell>
          <cell r="K34">
            <v>34008.552014955902</v>
          </cell>
          <cell r="L34">
            <v>1981.95385316805</v>
          </cell>
          <cell r="M34">
            <v>11684.504287714099</v>
          </cell>
          <cell r="N34">
            <v>90008.470023094807</v>
          </cell>
          <cell r="O34">
            <v>4895.0562221529999</v>
          </cell>
          <cell r="P34">
            <v>54124.670568057503</v>
          </cell>
          <cell r="Q34">
            <v>24706.143334245797</v>
          </cell>
          <cell r="R34">
            <v>9707.9031503638707</v>
          </cell>
          <cell r="S34">
            <v>21632.965436027403</v>
          </cell>
        </row>
        <row r="35">
          <cell r="A35">
            <v>20063</v>
          </cell>
          <cell r="B35">
            <v>4758.24097318035</v>
          </cell>
          <cell r="C35">
            <v>58523.990676780704</v>
          </cell>
          <cell r="D35">
            <v>14563.335058270701</v>
          </cell>
          <cell r="E35">
            <v>6091.75063718003</v>
          </cell>
          <cell r="F35">
            <v>10821.6387049967</v>
          </cell>
          <cell r="G35">
            <v>2324.49150656146</v>
          </cell>
          <cell r="H35">
            <v>3247.7648787502499</v>
          </cell>
          <cell r="I35">
            <v>14974.578390528299</v>
          </cell>
          <cell r="J35">
            <v>8699.0599654300095</v>
          </cell>
          <cell r="K35">
            <v>33309.862479993302</v>
          </cell>
          <cell r="L35">
            <v>2109.1171093395201</v>
          </cell>
          <cell r="M35">
            <v>11766.099278382701</v>
          </cell>
          <cell r="N35">
            <v>92842.856851503602</v>
          </cell>
          <cell r="O35">
            <v>5047.9387642348402</v>
          </cell>
          <cell r="P35">
            <v>55227.817912529899</v>
          </cell>
          <cell r="Q35">
            <v>25317.781879242197</v>
          </cell>
          <cell r="R35">
            <v>10462.270191387199</v>
          </cell>
          <cell r="S35">
            <v>22876.550458542803</v>
          </cell>
        </row>
        <row r="36">
          <cell r="A36">
            <v>20064</v>
          </cell>
          <cell r="B36">
            <v>5389.5990166929587</v>
          </cell>
          <cell r="C36">
            <v>58231.812478935601</v>
          </cell>
          <cell r="D36">
            <v>13996.410946355698</v>
          </cell>
          <cell r="E36">
            <v>5953.1505360882102</v>
          </cell>
          <cell r="F36">
            <v>11206.5137369811</v>
          </cell>
          <cell r="G36">
            <v>2630.4356457456597</v>
          </cell>
          <cell r="H36">
            <v>3137.3361940492796</v>
          </cell>
          <cell r="I36">
            <v>15233.011860131301</v>
          </cell>
          <cell r="J36">
            <v>8489.4627638791208</v>
          </cell>
          <cell r="K36">
            <v>33474.148868505399</v>
          </cell>
          <cell r="L36">
            <v>1953.7562103991397</v>
          </cell>
          <cell r="M36">
            <v>11690.419095421899</v>
          </cell>
          <cell r="N36">
            <v>98290.456770952296</v>
          </cell>
          <cell r="O36">
            <v>5071.1450230159298</v>
          </cell>
          <cell r="P36">
            <v>56414.12268166709</v>
          </cell>
          <cell r="Q36">
            <v>26322.2307449982</v>
          </cell>
          <cell r="R36">
            <v>10115.1355464965</v>
          </cell>
          <cell r="S36">
            <v>23902.270849270601</v>
          </cell>
        </row>
        <row r="37">
          <cell r="A37">
            <v>20071</v>
          </cell>
          <cell r="B37">
            <v>5922.2916966782195</v>
          </cell>
          <cell r="C37">
            <v>58986.064221401</v>
          </cell>
          <cell r="D37">
            <v>14815.665813923901</v>
          </cell>
          <cell r="E37">
            <v>6694.8033729022</v>
          </cell>
          <cell r="F37">
            <v>11976.756429212201</v>
          </cell>
          <cell r="G37">
            <v>2980.8839470078101</v>
          </cell>
          <cell r="H37">
            <v>3521.8191642268598</v>
          </cell>
          <cell r="I37">
            <v>15510.139928511398</v>
          </cell>
          <cell r="J37">
            <v>8584.6191345667503</v>
          </cell>
          <cell r="K37">
            <v>32919.4901118575</v>
          </cell>
          <cell r="L37">
            <v>2087.7775580357898</v>
          </cell>
          <cell r="M37">
            <v>12557.962486226401</v>
          </cell>
          <cell r="N37">
            <v>98802.679361271497</v>
          </cell>
          <cell r="O37">
            <v>5295.0572743551193</v>
          </cell>
          <cell r="P37">
            <v>60907.807709025001</v>
          </cell>
          <cell r="Q37">
            <v>25974.2652436594</v>
          </cell>
          <cell r="R37">
            <v>10405.379154624901</v>
          </cell>
          <cell r="S37">
            <v>24620.811873742299</v>
          </cell>
        </row>
        <row r="38">
          <cell r="A38">
            <v>20072</v>
          </cell>
          <cell r="B38">
            <v>5643.1441682263903</v>
          </cell>
          <cell r="C38">
            <v>61048.824147205589</v>
          </cell>
          <cell r="D38">
            <v>16170.808676321099</v>
          </cell>
          <cell r="E38">
            <v>6580.2022601626986</v>
          </cell>
          <cell r="F38">
            <v>12395.9480339406</v>
          </cell>
          <cell r="G38">
            <v>2954.94549469503</v>
          </cell>
          <cell r="H38">
            <v>3347.5624245105405</v>
          </cell>
          <cell r="I38">
            <v>15689.8480735302</v>
          </cell>
          <cell r="J38">
            <v>9043.9175288345705</v>
          </cell>
          <cell r="K38">
            <v>34514.562757298205</v>
          </cell>
          <cell r="L38">
            <v>2217.14594707898</v>
          </cell>
          <cell r="M38">
            <v>12975.592251513101</v>
          </cell>
          <cell r="N38">
            <v>102193.82181346002</v>
          </cell>
          <cell r="O38">
            <v>5202.2309660084602</v>
          </cell>
          <cell r="P38">
            <v>60987.064252752287</v>
          </cell>
          <cell r="Q38">
            <v>27085.834054279097</v>
          </cell>
          <cell r="R38">
            <v>11181.0773651855</v>
          </cell>
          <cell r="S38">
            <v>25409.219699389403</v>
          </cell>
        </row>
        <row r="39">
          <cell r="A39">
            <v>20073</v>
          </cell>
          <cell r="B39">
            <v>5997.8075704762095</v>
          </cell>
          <cell r="C39">
            <v>63670.1039547275</v>
          </cell>
          <cell r="D39">
            <v>16348.408301766101</v>
          </cell>
          <cell r="E39">
            <v>7019.0452738686599</v>
          </cell>
          <cell r="F39">
            <v>12849.3063883579</v>
          </cell>
          <cell r="G39">
            <v>4471.6828307699097</v>
          </cell>
          <cell r="H39">
            <v>3648.8035315643001</v>
          </cell>
          <cell r="I39">
            <v>15503.4950951299</v>
          </cell>
          <cell r="J39">
            <v>8684.9841214172302</v>
          </cell>
          <cell r="K39">
            <v>35046.626820887395</v>
          </cell>
          <cell r="L39">
            <v>2420.4361865823798</v>
          </cell>
          <cell r="M39">
            <v>12481.3207085954</v>
          </cell>
          <cell r="N39">
            <v>109402.177024716</v>
          </cell>
          <cell r="O39">
            <v>5672.0179907517004</v>
          </cell>
          <cell r="P39">
            <v>63333.654117846701</v>
          </cell>
          <cell r="Q39">
            <v>27391.416845485899</v>
          </cell>
          <cell r="R39">
            <v>12814.522224353201</v>
          </cell>
          <cell r="S39">
            <v>27713.047499105498</v>
          </cell>
        </row>
        <row r="40">
          <cell r="A40">
            <v>20074</v>
          </cell>
          <cell r="B40">
            <v>6740.2491814074401</v>
          </cell>
          <cell r="C40">
            <v>66114.382082826298</v>
          </cell>
          <cell r="D40">
            <v>16978.1119786077</v>
          </cell>
          <cell r="E40">
            <v>6923.4650559735601</v>
          </cell>
          <cell r="F40">
            <v>12890.500624323699</v>
          </cell>
          <cell r="G40">
            <v>4640.0873640049203</v>
          </cell>
          <cell r="H40">
            <v>3851.6761241045706</v>
          </cell>
          <cell r="I40">
            <v>16094.465171368798</v>
          </cell>
          <cell r="J40">
            <v>9550.0707196655603</v>
          </cell>
          <cell r="K40">
            <v>33685.890773481995</v>
          </cell>
          <cell r="L40">
            <v>3555.6852825812102</v>
          </cell>
          <cell r="M40">
            <v>13085.2811500508</v>
          </cell>
          <cell r="N40">
            <v>113359.96348673599</v>
          </cell>
          <cell r="O40">
            <v>6329.1829132173889</v>
          </cell>
          <cell r="P40">
            <v>63639.152540040595</v>
          </cell>
          <cell r="Q40">
            <v>28978.960822677804</v>
          </cell>
          <cell r="R40">
            <v>14364.9647894258</v>
          </cell>
          <cell r="S40">
            <v>29950.822837010699</v>
          </cell>
        </row>
        <row r="41">
          <cell r="A41">
            <v>20081</v>
          </cell>
          <cell r="B41">
            <v>7453.89555169084</v>
          </cell>
          <cell r="C41">
            <v>66384.382378813199</v>
          </cell>
          <cell r="D41">
            <v>18162.097239383598</v>
          </cell>
          <cell r="E41">
            <v>7039.6355927742097</v>
          </cell>
          <cell r="F41">
            <v>13463.4560879746</v>
          </cell>
          <cell r="G41">
            <v>4222.2509071865497</v>
          </cell>
          <cell r="H41">
            <v>3904.9987216160298</v>
          </cell>
          <cell r="I41">
            <v>16413.735874440201</v>
          </cell>
          <cell r="J41">
            <v>9418.8772722595404</v>
          </cell>
          <cell r="K41">
            <v>37149.975980265903</v>
          </cell>
          <cell r="L41">
            <v>2806.4252452729902</v>
          </cell>
          <cell r="M41">
            <v>14018.814895153901</v>
          </cell>
          <cell r="N41">
            <v>123925.951869878</v>
          </cell>
          <cell r="O41">
            <v>6212.2704275801398</v>
          </cell>
          <cell r="P41">
            <v>68059.8693813071</v>
          </cell>
          <cell r="Q41">
            <v>30121.0878042248</v>
          </cell>
          <cell r="R41">
            <v>14458.150603828699</v>
          </cell>
          <cell r="S41">
            <v>32179.851003446802</v>
          </cell>
        </row>
        <row r="42">
          <cell r="A42">
            <v>20082</v>
          </cell>
          <cell r="B42">
            <v>8089.1893944395397</v>
          </cell>
          <cell r="C42">
            <v>68311.632102054602</v>
          </cell>
          <cell r="D42">
            <v>19110.153703218301</v>
          </cell>
          <cell r="E42">
            <v>7740.8427651401898</v>
          </cell>
          <cell r="F42">
            <v>14777.717244853</v>
          </cell>
          <cell r="G42">
            <v>4353.6944604855807</v>
          </cell>
          <cell r="H42">
            <v>4287.1680528179795</v>
          </cell>
          <cell r="I42">
            <v>17878.0046112122</v>
          </cell>
          <cell r="J42">
            <v>10028.858418795999</v>
          </cell>
          <cell r="K42">
            <v>37987.842850841698</v>
          </cell>
          <cell r="L42">
            <v>2836.9599924033701</v>
          </cell>
          <cell r="M42">
            <v>14648.663729378797</v>
          </cell>
          <cell r="N42">
            <v>130237.71574549</v>
          </cell>
          <cell r="O42">
            <v>6521.3121342858203</v>
          </cell>
          <cell r="P42">
            <v>72894.403728121004</v>
          </cell>
          <cell r="Q42">
            <v>31206.419198551204</v>
          </cell>
          <cell r="R42">
            <v>15633.845383559201</v>
          </cell>
          <cell r="S42">
            <v>35689.279053111502</v>
          </cell>
        </row>
        <row r="43">
          <cell r="A43">
            <v>20083</v>
          </cell>
          <cell r="B43">
            <v>9037.8121616828812</v>
          </cell>
          <cell r="C43">
            <v>68972.374489419002</v>
          </cell>
          <cell r="D43">
            <v>18663.5176231039</v>
          </cell>
          <cell r="E43">
            <v>7821.3262905519596</v>
          </cell>
          <cell r="F43">
            <v>14171.215684011901</v>
          </cell>
          <cell r="G43">
            <v>5292.0785569802802</v>
          </cell>
          <cell r="H43">
            <v>4112.8598844205299</v>
          </cell>
          <cell r="I43">
            <v>17751.428051020197</v>
          </cell>
          <cell r="J43">
            <v>9698.5922658983709</v>
          </cell>
          <cell r="K43">
            <v>40310.676394456103</v>
          </cell>
          <cell r="L43">
            <v>3158.4117551940899</v>
          </cell>
          <cell r="M43">
            <v>14050.676746700399</v>
          </cell>
          <cell r="N43">
            <v>135012.721106635</v>
          </cell>
          <cell r="O43">
            <v>7021.2503025767901</v>
          </cell>
          <cell r="P43">
            <v>72781.707155480704</v>
          </cell>
          <cell r="Q43">
            <v>29778.602060204699</v>
          </cell>
          <cell r="R43">
            <v>17842.031233521098</v>
          </cell>
          <cell r="S43">
            <v>38526.134683355398</v>
          </cell>
        </row>
        <row r="44">
          <cell r="A44">
            <v>20084</v>
          </cell>
          <cell r="B44">
            <v>7853.8975966287107</v>
          </cell>
          <cell r="C44">
            <v>58613.2857230355</v>
          </cell>
          <cell r="D44">
            <v>15410.729367195801</v>
          </cell>
          <cell r="E44">
            <v>7078.7724340526893</v>
          </cell>
          <cell r="F44">
            <v>12908.1662939166</v>
          </cell>
          <cell r="G44">
            <v>3976.34892919509</v>
          </cell>
          <cell r="H44">
            <v>3449.3283114700203</v>
          </cell>
          <cell r="I44">
            <v>15086.5421630031</v>
          </cell>
          <cell r="J44">
            <v>7593.8751372959896</v>
          </cell>
          <cell r="K44">
            <v>36161.5987075827</v>
          </cell>
          <cell r="L44">
            <v>3774.4060050358003</v>
          </cell>
          <cell r="M44">
            <v>12149.096294156099</v>
          </cell>
          <cell r="N44">
            <v>112032.12999060798</v>
          </cell>
          <cell r="O44">
            <v>5764.850040335351</v>
          </cell>
          <cell r="P44">
            <v>63400.657483966606</v>
          </cell>
          <cell r="Q44">
            <v>23183.3943049851</v>
          </cell>
          <cell r="R44">
            <v>17458.3249006105</v>
          </cell>
          <cell r="S44">
            <v>31778.329255013803</v>
          </cell>
        </row>
        <row r="45">
          <cell r="A45">
            <v>20091</v>
          </cell>
          <cell r="B45">
            <v>6381.5650243467999</v>
          </cell>
          <cell r="C45">
            <v>48343.552930596998</v>
          </cell>
          <cell r="D45">
            <v>14852.1770755949</v>
          </cell>
          <cell r="E45">
            <v>7077.60793636988</v>
          </cell>
          <cell r="F45">
            <v>11393.310130625499</v>
          </cell>
          <cell r="G45">
            <v>3798.9227746564002</v>
          </cell>
          <cell r="H45">
            <v>2989.51541101864</v>
          </cell>
          <cell r="I45">
            <v>13323.871732526801</v>
          </cell>
          <cell r="J45">
            <v>5921.3282702330998</v>
          </cell>
          <cell r="K45">
            <v>29980.573831939702</v>
          </cell>
          <cell r="L45">
            <v>2992.8052436380799</v>
          </cell>
          <cell r="M45">
            <v>11442.718797128598</v>
          </cell>
          <cell r="N45">
            <v>96043.409886876994</v>
          </cell>
          <cell r="O45">
            <v>4868.3932301217301</v>
          </cell>
          <cell r="P45">
            <v>57154.509611501511</v>
          </cell>
          <cell r="Q45">
            <v>19759.483332555697</v>
          </cell>
          <cell r="R45">
            <v>13937.258778161</v>
          </cell>
          <cell r="S45">
            <v>26595.995651819401</v>
          </cell>
        </row>
        <row r="46">
          <cell r="A46">
            <v>20092</v>
          </cell>
          <cell r="B46">
            <v>6056.19973496084</v>
          </cell>
          <cell r="C46">
            <v>46950.8091144145</v>
          </cell>
          <cell r="D46">
            <v>16975.8277606628</v>
          </cell>
          <cell r="E46">
            <v>6769.1153003590098</v>
          </cell>
          <cell r="F46">
            <v>10162.842747558203</v>
          </cell>
          <cell r="G46">
            <v>4020.24239443232</v>
          </cell>
          <cell r="H46">
            <v>2989.6275661782197</v>
          </cell>
          <cell r="I46">
            <v>12404.5201539357</v>
          </cell>
          <cell r="J46">
            <v>7075.5249474963202</v>
          </cell>
          <cell r="K46">
            <v>29702.3985020279</v>
          </cell>
          <cell r="L46">
            <v>2621.7729575782801</v>
          </cell>
          <cell r="M46">
            <v>11264.2078009789</v>
          </cell>
          <cell r="N46">
            <v>95305.507780654312</v>
          </cell>
          <cell r="O46">
            <v>4698.5004394243215</v>
          </cell>
          <cell r="P46">
            <v>54949.845272863189</v>
          </cell>
          <cell r="Q46">
            <v>21725.346446888598</v>
          </cell>
          <cell r="R46">
            <v>12051.752291949699</v>
          </cell>
          <cell r="S46">
            <v>25698.774484174806</v>
          </cell>
        </row>
        <row r="47">
          <cell r="A47">
            <v>20093</v>
          </cell>
          <cell r="B47">
            <v>6449.8059812966403</v>
          </cell>
          <cell r="C47">
            <v>53695.1290078249</v>
          </cell>
          <cell r="D47">
            <v>17721.6841723873</v>
          </cell>
          <cell r="E47">
            <v>6255.7925050856702</v>
          </cell>
          <cell r="F47">
            <v>10639.711940106399</v>
          </cell>
          <cell r="G47">
            <v>4578.1136375498199</v>
          </cell>
          <cell r="H47">
            <v>3165.5041973872599</v>
          </cell>
          <cell r="I47">
            <v>12999.103747447001</v>
          </cell>
          <cell r="J47">
            <v>7971.9152317007201</v>
          </cell>
          <cell r="K47">
            <v>33590.838309996703</v>
          </cell>
          <cell r="L47">
            <v>2830.0729442962397</v>
          </cell>
          <cell r="M47">
            <v>11835.601839258301</v>
          </cell>
          <cell r="N47">
            <v>98765.386646850806</v>
          </cell>
          <cell r="O47">
            <v>5002.8214932343899</v>
          </cell>
          <cell r="P47">
            <v>54760.539742193898</v>
          </cell>
          <cell r="Q47">
            <v>24811.3766939821</v>
          </cell>
          <cell r="R47">
            <v>11713.8145947189</v>
          </cell>
          <cell r="S47">
            <v>27422.021272477297</v>
          </cell>
        </row>
        <row r="48">
          <cell r="A48">
            <v>20094</v>
          </cell>
          <cell r="B48">
            <v>7209.6459763777502</v>
          </cell>
          <cell r="C48">
            <v>56467.419468796703</v>
          </cell>
          <cell r="D48">
            <v>21086.267224148498</v>
          </cell>
          <cell r="E48">
            <v>6886.2559257684406</v>
          </cell>
          <cell r="F48">
            <v>11753.3994722151</v>
          </cell>
          <cell r="G48">
            <v>4082.8862505352604</v>
          </cell>
          <cell r="H48">
            <v>3280.9262221591107</v>
          </cell>
          <cell r="I48">
            <v>14215.443159510998</v>
          </cell>
          <cell r="J48">
            <v>8726.6611834377491</v>
          </cell>
          <cell r="K48">
            <v>35940.043244520697</v>
          </cell>
          <cell r="L48">
            <v>2658.79148972536</v>
          </cell>
          <cell r="M48">
            <v>12341.1056880996</v>
          </cell>
          <cell r="N48">
            <v>108343.619218892</v>
          </cell>
          <cell r="O48">
            <v>5491.462139392791</v>
          </cell>
          <cell r="P48">
            <v>58417.388554577003</v>
          </cell>
          <cell r="Q48">
            <v>27391.766725526799</v>
          </cell>
          <cell r="R48">
            <v>12698.9555156693</v>
          </cell>
          <cell r="S48">
            <v>30447.153735699205</v>
          </cell>
        </row>
        <row r="49">
          <cell r="A49">
            <v>20101</v>
          </cell>
          <cell r="B49">
            <v>8276.5539944253705</v>
          </cell>
          <cell r="C49">
            <v>59313.711733862801</v>
          </cell>
          <cell r="D49">
            <v>21768.917098036203</v>
          </cell>
          <cell r="E49">
            <v>6477.6983712586798</v>
          </cell>
          <cell r="F49">
            <v>11668.694516350401</v>
          </cell>
          <cell r="G49">
            <v>4507.0874202231798</v>
          </cell>
          <cell r="H49">
            <v>3376.0724599833297</v>
          </cell>
          <cell r="I49">
            <v>14908.344984729601</v>
          </cell>
          <cell r="J49">
            <v>9530.7934647574402</v>
          </cell>
          <cell r="K49">
            <v>38333.138368074498</v>
          </cell>
          <cell r="L49">
            <v>2898.5162062846198</v>
          </cell>
          <cell r="M49">
            <v>12190.488779476102</v>
          </cell>
          <cell r="N49">
            <v>111854.077452192</v>
          </cell>
          <cell r="O49">
            <v>5830.8046851798999</v>
          </cell>
          <cell r="P49">
            <v>57927.792769496111</v>
          </cell>
          <cell r="Q49">
            <v>29324.5586440552</v>
          </cell>
          <cell r="R49">
            <v>13169.583742619101</v>
          </cell>
          <cell r="S49">
            <v>32953.090364624004</v>
          </cell>
        </row>
        <row r="50">
          <cell r="A50">
            <v>20102</v>
          </cell>
          <cell r="B50">
            <v>8843.5496413629808</v>
          </cell>
          <cell r="C50">
            <v>62004.042371747506</v>
          </cell>
          <cell r="D50">
            <v>21492.486422846298</v>
          </cell>
          <cell r="E50">
            <v>6425.6270934088698</v>
          </cell>
          <cell r="F50">
            <v>11648.6625203608</v>
          </cell>
          <cell r="G50">
            <v>5079.00231003311</v>
          </cell>
          <cell r="H50">
            <v>3470.9537558984302</v>
          </cell>
          <cell r="I50">
            <v>15018.996269109899</v>
          </cell>
          <cell r="J50">
            <v>9919.7227872086514</v>
          </cell>
          <cell r="K50">
            <v>40605.271530546997</v>
          </cell>
          <cell r="L50">
            <v>2896.1455855866698</v>
          </cell>
          <cell r="M50">
            <v>11787.2803784517</v>
          </cell>
          <cell r="N50">
            <v>115773.31004614799</v>
          </cell>
          <cell r="O50">
            <v>6090.2508686336505</v>
          </cell>
          <cell r="P50">
            <v>58864.296219426011</v>
          </cell>
          <cell r="Q50">
            <v>30001.203707657303</v>
          </cell>
          <cell r="R50">
            <v>14136.833388156499</v>
          </cell>
          <cell r="S50">
            <v>34641.141554276706</v>
          </cell>
        </row>
        <row r="51">
          <cell r="A51">
            <v>20103</v>
          </cell>
          <cell r="B51">
            <v>9135.900440034131</v>
          </cell>
          <cell r="C51">
            <v>64176.511248068004</v>
          </cell>
          <cell r="D51">
            <v>23262.485589526601</v>
          </cell>
          <cell r="E51">
            <v>6752.1973073183499</v>
          </cell>
          <cell r="F51">
            <v>12299.804112882499</v>
          </cell>
          <cell r="G51">
            <v>4679.6360543201708</v>
          </cell>
          <cell r="H51">
            <v>3692.0165675973403</v>
          </cell>
          <cell r="I51">
            <v>15442.1790585409</v>
          </cell>
          <cell r="J51">
            <v>9927.8836481645194</v>
          </cell>
          <cell r="K51">
            <v>41014.334361907</v>
          </cell>
          <cell r="L51">
            <v>2943.8935954887702</v>
          </cell>
          <cell r="M51">
            <v>12452.487914094601</v>
          </cell>
          <cell r="N51">
            <v>120106.636279103</v>
          </cell>
          <cell r="O51">
            <v>5959.8272493586901</v>
          </cell>
          <cell r="P51">
            <v>61212.216383787905</v>
          </cell>
          <cell r="Q51">
            <v>31306.382170362504</v>
          </cell>
          <cell r="R51">
            <v>13630.0570368475</v>
          </cell>
          <cell r="S51">
            <v>35088.1321995748</v>
          </cell>
        </row>
        <row r="52">
          <cell r="A52">
            <v>20104</v>
          </cell>
          <cell r="B52">
            <v>9089.2820006994498</v>
          </cell>
          <cell r="C52">
            <v>64788.496497714994</v>
          </cell>
          <cell r="D52">
            <v>26534.888347036504</v>
          </cell>
          <cell r="E52">
            <v>7703.8956536935093</v>
          </cell>
          <cell r="F52">
            <v>12902.8833387414</v>
          </cell>
          <cell r="G52">
            <v>5067.1523876249803</v>
          </cell>
          <cell r="H52">
            <v>3857.0328920680099</v>
          </cell>
          <cell r="I52">
            <v>16074.176839861701</v>
          </cell>
          <cell r="J52">
            <v>10387.889613903799</v>
          </cell>
          <cell r="K52">
            <v>43770.651633640002</v>
          </cell>
          <cell r="L52">
            <v>2721.5784037312601</v>
          </cell>
          <cell r="M52">
            <v>12791.4990171955</v>
          </cell>
          <cell r="N52">
            <v>128628.24330288902</v>
          </cell>
          <cell r="O52">
            <v>6387.6104707624099</v>
          </cell>
          <cell r="P52">
            <v>64790.272096273904</v>
          </cell>
          <cell r="Q52">
            <v>32499.472878687906</v>
          </cell>
          <cell r="R52">
            <v>13464.451760227503</v>
          </cell>
          <cell r="S52">
            <v>36658.495367739095</v>
          </cell>
        </row>
        <row r="53">
          <cell r="A53">
            <v>20111</v>
          </cell>
          <cell r="B53">
            <v>10414.999746798401</v>
          </cell>
          <cell r="C53">
            <v>68250.69467467691</v>
          </cell>
          <cell r="D53">
            <v>26563.012154106</v>
          </cell>
          <cell r="E53">
            <v>7087.8910838326501</v>
          </cell>
          <cell r="F53">
            <v>12182.493315960699</v>
          </cell>
          <cell r="G53">
            <v>5194.8160705439595</v>
          </cell>
          <cell r="H53">
            <v>4025.44608602782</v>
          </cell>
          <cell r="I53">
            <v>16703.165863276699</v>
          </cell>
          <cell r="J53">
            <v>10515.7697767952</v>
          </cell>
          <cell r="K53">
            <v>47058.713847291496</v>
          </cell>
          <cell r="L53">
            <v>3277.4083277046598</v>
          </cell>
          <cell r="M53">
            <v>12943.2333665183</v>
          </cell>
          <cell r="N53">
            <v>137613.52712737702</v>
          </cell>
          <cell r="O53">
            <v>7263.5733032865</v>
          </cell>
          <cell r="P53">
            <v>65926.688536807997</v>
          </cell>
          <cell r="Q53">
            <v>33799.2901658634</v>
          </cell>
          <cell r="R53">
            <v>14819.0919199619</v>
          </cell>
          <cell r="S53">
            <v>40243.355988927695</v>
          </cell>
        </row>
        <row r="54">
          <cell r="A54">
            <v>20112</v>
          </cell>
          <cell r="B54">
            <v>10783.194165524599</v>
          </cell>
          <cell r="C54">
            <v>69676.804021484495</v>
          </cell>
          <cell r="D54">
            <v>25486.560967411999</v>
          </cell>
          <cell r="E54">
            <v>7302.9226526796792</v>
          </cell>
          <cell r="F54">
            <v>12713.924320362101</v>
          </cell>
          <cell r="G54">
            <v>5849.0314216959187</v>
          </cell>
          <cell r="H54">
            <v>4154.3688172275697</v>
          </cell>
          <cell r="I54">
            <v>16815.077384471399</v>
          </cell>
          <cell r="J54">
            <v>11823.682328863801</v>
          </cell>
          <cell r="K54">
            <v>49747.694748507201</v>
          </cell>
          <cell r="L54">
            <v>3409.9261562043498</v>
          </cell>
          <cell r="M54">
            <v>14837.312073674701</v>
          </cell>
          <cell r="N54">
            <v>141034.409475191</v>
          </cell>
          <cell r="O54">
            <v>7714.0687163419707</v>
          </cell>
          <cell r="P54">
            <v>69866.242154962398</v>
          </cell>
          <cell r="Q54">
            <v>35415.9090252963</v>
          </cell>
          <cell r="R54">
            <v>16404.209403372701</v>
          </cell>
          <cell r="S54">
            <v>42194.659309951305</v>
          </cell>
        </row>
        <row r="55">
          <cell r="A55">
            <v>20113</v>
          </cell>
          <cell r="B55">
            <v>10981.971193215901</v>
          </cell>
          <cell r="C55">
            <v>72704.960634386312</v>
          </cell>
          <cell r="D55">
            <v>26863.7135718014</v>
          </cell>
          <cell r="E55">
            <v>7140.1874271276802</v>
          </cell>
          <cell r="F55">
            <v>12233.821680184201</v>
          </cell>
          <cell r="G55">
            <v>4981.4072928301202</v>
          </cell>
          <cell r="H55">
            <v>3981.2499407697901</v>
          </cell>
          <cell r="I55">
            <v>16527.901667322101</v>
          </cell>
          <cell r="J55">
            <v>11443.4341713017</v>
          </cell>
          <cell r="K55">
            <v>50495.955026184296</v>
          </cell>
          <cell r="L55">
            <v>3527.3175353721599</v>
          </cell>
          <cell r="M55">
            <v>15214.1427975111</v>
          </cell>
          <cell r="N55">
            <v>146757.98763677399</v>
          </cell>
          <cell r="O55">
            <v>7706.4447756114305</v>
          </cell>
          <cell r="P55">
            <v>69963.774564570806</v>
          </cell>
          <cell r="Q55">
            <v>36741.062369727602</v>
          </cell>
          <cell r="R55">
            <v>16810.8242238128</v>
          </cell>
          <cell r="S55">
            <v>43868.246946909392</v>
          </cell>
        </row>
        <row r="56">
          <cell r="A56">
            <v>20114</v>
          </cell>
          <cell r="B56">
            <v>10715.189868478903</v>
          </cell>
          <cell r="C56">
            <v>72045.862100406011</v>
          </cell>
          <cell r="D56">
            <v>26532.060635086298</v>
          </cell>
          <cell r="E56">
            <v>6889.0619363059395</v>
          </cell>
          <cell r="F56">
            <v>12628.015110145001</v>
          </cell>
          <cell r="G56">
            <v>5630.9055850203895</v>
          </cell>
          <cell r="H56">
            <v>4114.9900600620695</v>
          </cell>
          <cell r="I56">
            <v>17204.561546185199</v>
          </cell>
          <cell r="J56">
            <v>11436.208164752599</v>
          </cell>
          <cell r="K56">
            <v>51319.740443502611</v>
          </cell>
          <cell r="L56">
            <v>3881.3771918467901</v>
          </cell>
          <cell r="M56">
            <v>14355.155900827998</v>
          </cell>
          <cell r="N56">
            <v>144166.66805813796</v>
          </cell>
          <cell r="O56">
            <v>7668.4667452466902</v>
          </cell>
          <cell r="P56">
            <v>67955.0064041445</v>
          </cell>
          <cell r="Q56">
            <v>35439.543531497802</v>
          </cell>
          <cell r="R56">
            <v>17191.2115741366</v>
          </cell>
          <cell r="S56">
            <v>43619.162902853794</v>
          </cell>
        </row>
        <row r="57">
          <cell r="A57">
            <v>20121</v>
          </cell>
          <cell r="B57">
            <v>10914.8662484942</v>
          </cell>
          <cell r="C57">
            <v>72831.16960524139</v>
          </cell>
          <cell r="D57">
            <v>27639.893678259999</v>
          </cell>
          <cell r="E57">
            <v>7599.0561065089796</v>
          </cell>
          <cell r="F57">
            <v>12510.958989484699</v>
          </cell>
          <cell r="G57">
            <v>5154.8907252073805</v>
          </cell>
          <cell r="H57">
            <v>4351.9395979519195</v>
          </cell>
          <cell r="I57">
            <v>17659.222853553001</v>
          </cell>
          <cell r="J57">
            <v>11836.624335325399</v>
          </cell>
          <cell r="K57">
            <v>53582.811553833701</v>
          </cell>
          <cell r="L57">
            <v>4619.9432380172902</v>
          </cell>
          <cell r="M57">
            <v>15044.192740479599</v>
          </cell>
          <cell r="N57">
            <v>144713.51895907198</v>
          </cell>
          <cell r="O57">
            <v>7661.2498758304382</v>
          </cell>
          <cell r="P57">
            <v>69465.890232032398</v>
          </cell>
          <cell r="Q57">
            <v>35584.173750486603</v>
          </cell>
          <cell r="R57">
            <v>18747.014393990798</v>
          </cell>
          <cell r="S57">
            <v>44001.085920086902</v>
          </cell>
        </row>
        <row r="58">
          <cell r="A58">
            <v>20122</v>
          </cell>
          <cell r="B58">
            <v>10827.5982389485</v>
          </cell>
          <cell r="C58">
            <v>73435.430450438595</v>
          </cell>
          <cell r="D58">
            <v>27915.3053541474</v>
          </cell>
          <cell r="E58">
            <v>8021.8661915373505</v>
          </cell>
          <cell r="F58">
            <v>12712.820958337799</v>
          </cell>
          <cell r="G58">
            <v>5210.2479689964803</v>
          </cell>
          <cell r="H58">
            <v>4044.8305977154396</v>
          </cell>
          <cell r="I58">
            <v>17954.093636355097</v>
          </cell>
          <cell r="J58">
            <v>11226.8162852848</v>
          </cell>
          <cell r="K58">
            <v>53369.600771018304</v>
          </cell>
          <cell r="L58">
            <v>4298.8267682185806</v>
          </cell>
          <cell r="M58">
            <v>13864.1550061337</v>
          </cell>
          <cell r="N58">
            <v>149250.50456407299</v>
          </cell>
          <cell r="O58">
            <v>7445.3182633353999</v>
          </cell>
          <cell r="P58">
            <v>68527.773709851899</v>
          </cell>
          <cell r="Q58">
            <v>36164.030494186205</v>
          </cell>
          <cell r="R58">
            <v>19925.341701581401</v>
          </cell>
          <cell r="S58">
            <v>46078.018449685995</v>
          </cell>
        </row>
        <row r="59">
          <cell r="A59">
            <v>20123</v>
          </cell>
          <cell r="B59">
            <v>10473.813457304201</v>
          </cell>
          <cell r="C59">
            <v>74067.454529611598</v>
          </cell>
          <cell r="D59">
            <v>27896.9729986288</v>
          </cell>
          <cell r="E59">
            <v>7987.5227493581306</v>
          </cell>
          <cell r="F59">
            <v>12197.100056487699</v>
          </cell>
          <cell r="G59">
            <v>5814.8021182723196</v>
          </cell>
          <cell r="H59">
            <v>3994.2079731295498</v>
          </cell>
          <cell r="I59">
            <v>18314.6632108497</v>
          </cell>
          <cell r="J59">
            <v>10817.465344923901</v>
          </cell>
          <cell r="K59">
            <v>54643.870376996805</v>
          </cell>
          <cell r="L59">
            <v>4499.9483297993602</v>
          </cell>
          <cell r="M59">
            <v>13951.459527556</v>
          </cell>
          <cell r="N59">
            <v>145248.65208425699</v>
          </cell>
          <cell r="O59">
            <v>7290.3873399038093</v>
          </cell>
          <cell r="P59">
            <v>66460.421437675803</v>
          </cell>
          <cell r="Q59">
            <v>32506.966720286098</v>
          </cell>
          <cell r="R59">
            <v>20753.690619121899</v>
          </cell>
          <cell r="S59">
            <v>46198.881464184306</v>
          </cell>
        </row>
        <row r="60">
          <cell r="A60">
            <v>20124</v>
          </cell>
          <cell r="B60">
            <v>11360.705358404401</v>
          </cell>
          <cell r="C60">
            <v>73755.855663069902</v>
          </cell>
          <cell r="D60">
            <v>28336.905239742497</v>
          </cell>
          <cell r="E60">
            <v>7648.7421123475806</v>
          </cell>
          <cell r="F60">
            <v>11845.065685919397</v>
          </cell>
          <cell r="G60">
            <v>6095.7583018579089</v>
          </cell>
          <cell r="H60">
            <v>3840.1176570545804</v>
          </cell>
          <cell r="I60">
            <v>17552.131875458399</v>
          </cell>
          <cell r="J60">
            <v>10456.023978720601</v>
          </cell>
          <cell r="K60">
            <v>54829.870807555897</v>
          </cell>
          <cell r="L60">
            <v>4570.0946619202496</v>
          </cell>
          <cell r="M60">
            <v>13152.5538444512</v>
          </cell>
          <cell r="N60">
            <v>147746.53996723599</v>
          </cell>
          <cell r="O60">
            <v>7487.2853315192297</v>
          </cell>
          <cell r="P60">
            <v>64943.016240559606</v>
          </cell>
          <cell r="Q60">
            <v>35041.320698165</v>
          </cell>
          <cell r="R60">
            <v>21339.180452252203</v>
          </cell>
          <cell r="S60">
            <v>47425.920445593103</v>
          </cell>
        </row>
        <row r="61">
          <cell r="A61">
            <v>20131</v>
          </cell>
          <cell r="B61">
            <v>11177.141849036501</v>
          </cell>
          <cell r="C61">
            <v>75046.021356062702</v>
          </cell>
          <cell r="D61">
            <v>28967.337317142399</v>
          </cell>
          <cell r="E61">
            <v>7323.6228499754889</v>
          </cell>
          <cell r="F61">
            <v>12155.3720602385</v>
          </cell>
          <cell r="G61">
            <v>5730.1373513184299</v>
          </cell>
          <cell r="H61">
            <v>4049.1529756111004</v>
          </cell>
          <cell r="I61">
            <v>16271.8533340508</v>
          </cell>
          <cell r="J61">
            <v>10784.841401869702</v>
          </cell>
          <cell r="K61">
            <v>55914.865976187801</v>
          </cell>
          <cell r="L61">
            <v>4783.3622781908707</v>
          </cell>
          <cell r="M61">
            <v>12307.854830927401</v>
          </cell>
          <cell r="N61">
            <v>150444.61958499302</v>
          </cell>
          <cell r="O61">
            <v>7392.0950155923192</v>
          </cell>
          <cell r="P61">
            <v>64726.834704081397</v>
          </cell>
          <cell r="Q61">
            <v>35905.009069375803</v>
          </cell>
          <cell r="R61">
            <v>23004.638276374699</v>
          </cell>
          <cell r="S61">
            <v>46866.208453555395</v>
          </cell>
        </row>
        <row r="62">
          <cell r="A62">
            <v>20132</v>
          </cell>
          <cell r="B62">
            <v>10761.180904024901</v>
          </cell>
          <cell r="C62">
            <v>74684.745140628685</v>
          </cell>
          <cell r="D62">
            <v>29134.753949449201</v>
          </cell>
          <cell r="E62">
            <v>7724.5044157737402</v>
          </cell>
          <cell r="F62">
            <v>11693.002772877699</v>
          </cell>
          <cell r="G62">
            <v>5848.0040210140696</v>
          </cell>
          <cell r="H62">
            <v>4150.54255703746</v>
          </cell>
          <cell r="I62">
            <v>16823.060209922802</v>
          </cell>
          <cell r="J62">
            <v>10260.724798050098</v>
          </cell>
          <cell r="K62">
            <v>56268.398370584706</v>
          </cell>
          <cell r="L62">
            <v>4964.3927404554997</v>
          </cell>
          <cell r="M62">
            <v>12238.4371711164</v>
          </cell>
          <cell r="N62">
            <v>150064.51013815598</v>
          </cell>
          <cell r="O62">
            <v>6997.1756313981505</v>
          </cell>
          <cell r="P62">
            <v>65925.781782530597</v>
          </cell>
          <cell r="Q62">
            <v>34992.349276492598</v>
          </cell>
          <cell r="R62">
            <v>21009.264111540298</v>
          </cell>
          <cell r="S62">
            <v>44624.650040811401</v>
          </cell>
        </row>
        <row r="63">
          <cell r="A63">
            <v>20133</v>
          </cell>
          <cell r="B63">
            <v>11560.488175070001</v>
          </cell>
          <cell r="C63">
            <v>75700.233172264692</v>
          </cell>
          <cell r="D63">
            <v>29679.0170620873</v>
          </cell>
          <cell r="E63">
            <v>8447.1611969879395</v>
          </cell>
          <cell r="F63">
            <v>11899.5165336879</v>
          </cell>
          <cell r="G63">
            <v>5319.42630371213</v>
          </cell>
          <cell r="H63">
            <v>4485.1397541829101</v>
          </cell>
          <cell r="I63">
            <v>16635.783584318</v>
          </cell>
          <cell r="J63">
            <v>10561.8329834172</v>
          </cell>
          <cell r="K63">
            <v>56727.398789787803</v>
          </cell>
          <cell r="L63">
            <v>4398.9553481089606</v>
          </cell>
          <cell r="M63">
            <v>11931.782754498199</v>
          </cell>
          <cell r="N63">
            <v>150399.83554085399</v>
          </cell>
          <cell r="O63">
            <v>7665.4489689720003</v>
          </cell>
          <cell r="P63">
            <v>68219.279847893209</v>
          </cell>
          <cell r="Q63">
            <v>35797.404599651098</v>
          </cell>
          <cell r="R63">
            <v>19727.173935249699</v>
          </cell>
          <cell r="S63">
            <v>47856.454462065907</v>
          </cell>
        </row>
        <row r="64">
          <cell r="A64">
            <v>20134</v>
          </cell>
          <cell r="B64">
            <v>10573.602644427499</v>
          </cell>
          <cell r="C64">
            <v>77617.054565714498</v>
          </cell>
          <cell r="D64">
            <v>35056.993941037203</v>
          </cell>
          <cell r="E64">
            <v>8593.8563507721683</v>
          </cell>
          <cell r="F64">
            <v>11974.575412287599</v>
          </cell>
          <cell r="G64">
            <v>5327.3295439454205</v>
          </cell>
          <cell r="H64">
            <v>4211.2724115052397</v>
          </cell>
          <cell r="I64">
            <v>16780.817824606398</v>
          </cell>
          <cell r="J64">
            <v>11896.5652522658</v>
          </cell>
          <cell r="K64">
            <v>57849.030056591801</v>
          </cell>
          <cell r="L64">
            <v>4623.6538606451595</v>
          </cell>
          <cell r="M64">
            <v>11922.310641467699</v>
          </cell>
          <cell r="N64">
            <v>149037.815144817</v>
          </cell>
          <cell r="O64">
            <v>7598.9130380872693</v>
          </cell>
          <cell r="P64">
            <v>66782.078993367104</v>
          </cell>
          <cell r="Q64">
            <v>36893.495286639802</v>
          </cell>
          <cell r="R64">
            <v>19351.953985906101</v>
          </cell>
          <cell r="S64">
            <v>45746.893500183098</v>
          </cell>
        </row>
        <row r="65">
          <cell r="A65">
            <v>20141</v>
          </cell>
          <cell r="B65">
            <v>11538.567388208299</v>
          </cell>
          <cell r="C65">
            <v>74536.125931780392</v>
          </cell>
          <cell r="D65">
            <v>31872.030529377102</v>
          </cell>
          <cell r="E65">
            <v>7521.6708176873399</v>
          </cell>
          <cell r="F65">
            <v>13025.672818606301</v>
          </cell>
          <cell r="G65">
            <v>5264.3867013873396</v>
          </cell>
          <cell r="H65">
            <v>4415.1289378148404</v>
          </cell>
          <cell r="I65">
            <v>17449.978377188701</v>
          </cell>
          <cell r="J65">
            <v>11616.773569909899</v>
          </cell>
          <cell r="K65">
            <v>58704.718055697303</v>
          </cell>
          <cell r="L65">
            <v>4042.6735748567098</v>
          </cell>
          <cell r="M65">
            <v>11900.773462958099</v>
          </cell>
          <cell r="N65">
            <v>150538.96557720497</v>
          </cell>
          <cell r="O65">
            <v>7833.2867009747806</v>
          </cell>
          <cell r="P65">
            <v>68544.304018561699</v>
          </cell>
          <cell r="Q65">
            <v>37560.002105637905</v>
          </cell>
          <cell r="R65">
            <v>18499.9033778376</v>
          </cell>
          <cell r="S65">
            <v>46016.406553451503</v>
          </cell>
        </row>
        <row r="66">
          <cell r="A66">
            <v>20142</v>
          </cell>
          <cell r="B66">
            <v>10726.238725750602</v>
          </cell>
          <cell r="C66">
            <v>78450.496122681594</v>
          </cell>
          <cell r="D66">
            <v>29650.934675756198</v>
          </cell>
          <cell r="E66">
            <v>8222.6891907184599</v>
          </cell>
          <cell r="F66">
            <v>12527.532618555597</v>
          </cell>
          <cell r="G66">
            <v>5021.1693576322805</v>
          </cell>
          <cell r="H66">
            <v>4055.3176619961196</v>
          </cell>
          <cell r="I66">
            <v>16698.324504666798</v>
          </cell>
          <cell r="J66">
            <v>11708.230119993401</v>
          </cell>
          <cell r="K66">
            <v>61084.4842978292</v>
          </cell>
          <cell r="L66">
            <v>4764.0664305104701</v>
          </cell>
          <cell r="M66">
            <v>13916.9741128153</v>
          </cell>
          <cell r="N66">
            <v>153596.364215054</v>
          </cell>
          <cell r="O66">
            <v>7917.2959785665298</v>
          </cell>
          <cell r="P66">
            <v>71688.108211664599</v>
          </cell>
          <cell r="Q66">
            <v>36280.999614431799</v>
          </cell>
          <cell r="R66">
            <v>21066.816807044299</v>
          </cell>
          <cell r="S66">
            <v>46451.840296758106</v>
          </cell>
        </row>
        <row r="67">
          <cell r="A67">
            <v>20143</v>
          </cell>
          <cell r="B67" t="e">
            <v>#DIV/0!</v>
          </cell>
          <cell r="C67" t="e">
            <v>#DIV/0!</v>
          </cell>
          <cell r="D67" t="e">
            <v>#DIV/0!</v>
          </cell>
          <cell r="E67" t="e">
            <v>#DIV/0!</v>
          </cell>
          <cell r="F67" t="e">
            <v>#DIV/0!</v>
          </cell>
          <cell r="G67" t="e">
            <v>#DIV/0!</v>
          </cell>
          <cell r="H67" t="e">
            <v>#DIV/0!</v>
          </cell>
          <cell r="I67" t="e">
            <v>#DIV/0!</v>
          </cell>
          <cell r="J67" t="e">
            <v>#DIV/0!</v>
          </cell>
          <cell r="K67" t="e">
            <v>#DIV/0!</v>
          </cell>
          <cell r="L67" t="e">
            <v>#DIV/0!</v>
          </cell>
          <cell r="M67" t="e">
            <v>#DIV/0!</v>
          </cell>
          <cell r="N67" t="e">
            <v>#DIV/0!</v>
          </cell>
          <cell r="O67" t="e">
            <v>#DIV/0!</v>
          </cell>
          <cell r="P67" t="e">
            <v>#DIV/0!</v>
          </cell>
          <cell r="Q67" t="e">
            <v>#DIV/0!</v>
          </cell>
          <cell r="R67" t="e">
            <v>#DIV/0!</v>
          </cell>
          <cell r="S67" t="e">
            <v>#DIV/0!</v>
          </cell>
        </row>
        <row r="68">
          <cell r="A68">
            <v>20144</v>
          </cell>
          <cell r="B68" t="e">
            <v>#DIV/0!</v>
          </cell>
          <cell r="C68" t="e">
            <v>#DIV/0!</v>
          </cell>
          <cell r="D68" t="e">
            <v>#DIV/0!</v>
          </cell>
          <cell r="E68" t="e">
            <v>#DIV/0!</v>
          </cell>
          <cell r="F68" t="e">
            <v>#DIV/0!</v>
          </cell>
          <cell r="G68" t="e">
            <v>#DIV/0!</v>
          </cell>
          <cell r="H68" t="e">
            <v>#DIV/0!</v>
          </cell>
          <cell r="I68" t="e">
            <v>#DIV/0!</v>
          </cell>
          <cell r="J68" t="e">
            <v>#DIV/0!</v>
          </cell>
          <cell r="K68" t="e">
            <v>#DIV/0!</v>
          </cell>
          <cell r="L68" t="e">
            <v>#DIV/0!</v>
          </cell>
          <cell r="M68" t="e">
            <v>#DIV/0!</v>
          </cell>
          <cell r="N68" t="e">
            <v>#DIV/0!</v>
          </cell>
          <cell r="O68" t="e">
            <v>#DIV/0!</v>
          </cell>
          <cell r="P68" t="e">
            <v>#DIV/0!</v>
          </cell>
          <cell r="Q68" t="e">
            <v>#DIV/0!</v>
          </cell>
          <cell r="R68" t="e">
            <v>#DIV/0!</v>
          </cell>
          <cell r="S68" t="e">
            <v>#DIV/0!</v>
          </cell>
        </row>
        <row r="69">
          <cell r="A69">
            <v>20151</v>
          </cell>
          <cell r="B69" t="e">
            <v>#DIV/0!</v>
          </cell>
          <cell r="C69" t="e">
            <v>#DIV/0!</v>
          </cell>
          <cell r="D69" t="e">
            <v>#DIV/0!</v>
          </cell>
          <cell r="E69" t="e">
            <v>#DIV/0!</v>
          </cell>
          <cell r="F69" t="e">
            <v>#DIV/0!</v>
          </cell>
          <cell r="G69" t="e">
            <v>#DIV/0!</v>
          </cell>
          <cell r="H69" t="e">
            <v>#DIV/0!</v>
          </cell>
          <cell r="I69" t="e">
            <v>#DIV/0!</v>
          </cell>
          <cell r="J69" t="e">
            <v>#DIV/0!</v>
          </cell>
          <cell r="K69" t="e">
            <v>#DIV/0!</v>
          </cell>
          <cell r="L69" t="e">
            <v>#DIV/0!</v>
          </cell>
          <cell r="M69" t="e">
            <v>#DIV/0!</v>
          </cell>
          <cell r="N69" t="e">
            <v>#DIV/0!</v>
          </cell>
          <cell r="O69" t="e">
            <v>#DIV/0!</v>
          </cell>
          <cell r="P69" t="e">
            <v>#DIV/0!</v>
          </cell>
          <cell r="Q69" t="e">
            <v>#DIV/0!</v>
          </cell>
          <cell r="R69" t="e">
            <v>#DIV/0!</v>
          </cell>
          <cell r="S69" t="e">
            <v>#DIV/0!</v>
          </cell>
        </row>
        <row r="70">
          <cell r="A70">
            <v>20152</v>
          </cell>
          <cell r="B70" t="e">
            <v>#DIV/0!</v>
          </cell>
          <cell r="C70" t="e">
            <v>#DIV/0!</v>
          </cell>
          <cell r="D70" t="e">
            <v>#DIV/0!</v>
          </cell>
          <cell r="E70" t="e">
            <v>#DIV/0!</v>
          </cell>
          <cell r="F70" t="e">
            <v>#DIV/0!</v>
          </cell>
          <cell r="G70" t="e">
            <v>#DIV/0!</v>
          </cell>
          <cell r="H70" t="e">
            <v>#DIV/0!</v>
          </cell>
          <cell r="I70" t="e">
            <v>#DIV/0!</v>
          </cell>
          <cell r="J70" t="e">
            <v>#DIV/0!</v>
          </cell>
          <cell r="K70" t="e">
            <v>#DIV/0!</v>
          </cell>
          <cell r="L70" t="e">
            <v>#DIV/0!</v>
          </cell>
          <cell r="M70" t="e">
            <v>#DIV/0!</v>
          </cell>
          <cell r="N70" t="e">
            <v>#DIV/0!</v>
          </cell>
          <cell r="O70" t="e">
            <v>#DIV/0!</v>
          </cell>
          <cell r="P70" t="e">
            <v>#DIV/0!</v>
          </cell>
          <cell r="Q70" t="e">
            <v>#DIV/0!</v>
          </cell>
          <cell r="R70" t="e">
            <v>#DIV/0!</v>
          </cell>
          <cell r="S70" t="e">
            <v>#DIV/0!</v>
          </cell>
        </row>
        <row r="71">
          <cell r="A71">
            <v>20153</v>
          </cell>
          <cell r="B71" t="e">
            <v>#DIV/0!</v>
          </cell>
          <cell r="C71" t="e">
            <v>#DIV/0!</v>
          </cell>
          <cell r="D71" t="e">
            <v>#DIV/0!</v>
          </cell>
          <cell r="E71" t="e">
            <v>#DIV/0!</v>
          </cell>
          <cell r="F71" t="e">
            <v>#DIV/0!</v>
          </cell>
          <cell r="G71" t="e">
            <v>#DIV/0!</v>
          </cell>
          <cell r="H71" t="e">
            <v>#DIV/0!</v>
          </cell>
          <cell r="I71" t="e">
            <v>#DIV/0!</v>
          </cell>
          <cell r="J71" t="e">
            <v>#DIV/0!</v>
          </cell>
          <cell r="K71" t="e">
            <v>#DIV/0!</v>
          </cell>
          <cell r="L71" t="e">
            <v>#DIV/0!</v>
          </cell>
          <cell r="M71" t="e">
            <v>#DIV/0!</v>
          </cell>
          <cell r="N71" t="e">
            <v>#DIV/0!</v>
          </cell>
          <cell r="O71" t="e">
            <v>#DIV/0!</v>
          </cell>
          <cell r="P71" t="e">
            <v>#DIV/0!</v>
          </cell>
          <cell r="Q71" t="e">
            <v>#DIV/0!</v>
          </cell>
          <cell r="R71" t="e">
            <v>#DIV/0!</v>
          </cell>
          <cell r="S71" t="e">
            <v>#DIV/0!</v>
          </cell>
        </row>
        <row r="72">
          <cell r="A72">
            <v>20154</v>
          </cell>
          <cell r="B72" t="e">
            <v>#DIV/0!</v>
          </cell>
          <cell r="C72" t="e">
            <v>#DIV/0!</v>
          </cell>
          <cell r="D72" t="e">
            <v>#DIV/0!</v>
          </cell>
          <cell r="E72" t="e">
            <v>#DIV/0!</v>
          </cell>
          <cell r="F72" t="e">
            <v>#DIV/0!</v>
          </cell>
          <cell r="G72" t="e">
            <v>#DIV/0!</v>
          </cell>
          <cell r="H72" t="e">
            <v>#DIV/0!</v>
          </cell>
          <cell r="I72" t="e">
            <v>#DIV/0!</v>
          </cell>
          <cell r="J72" t="e">
            <v>#DIV/0!</v>
          </cell>
          <cell r="K72" t="e">
            <v>#DIV/0!</v>
          </cell>
          <cell r="L72" t="e">
            <v>#DIV/0!</v>
          </cell>
          <cell r="M72" t="e">
            <v>#DIV/0!</v>
          </cell>
          <cell r="N72" t="e">
            <v>#DIV/0!</v>
          </cell>
          <cell r="O72" t="e">
            <v>#DIV/0!</v>
          </cell>
          <cell r="P72" t="e">
            <v>#DIV/0!</v>
          </cell>
          <cell r="Q72" t="e">
            <v>#DIV/0!</v>
          </cell>
          <cell r="R72" t="e">
            <v>#DIV/0!</v>
          </cell>
          <cell r="S72" t="e">
            <v>#DIV/0!</v>
          </cell>
        </row>
        <row r="76">
          <cell r="A76" t="str">
            <v>20133 YTD</v>
          </cell>
          <cell r="B76">
            <v>33498.810928131403</v>
          </cell>
          <cell r="C76">
            <v>225430.99966895609</v>
          </cell>
          <cell r="D76">
            <v>87781.108328678893</v>
          </cell>
          <cell r="E76">
            <v>23495.288462737168</v>
          </cell>
          <cell r="F76">
            <v>35747.891366804099</v>
          </cell>
          <cell r="G76">
            <v>16897.567676044629</v>
          </cell>
          <cell r="H76">
            <v>12684.835286831471</v>
          </cell>
          <cell r="I76">
            <v>49730.697128291598</v>
          </cell>
          <cell r="J76">
            <v>31607.399183336998</v>
          </cell>
          <cell r="K76">
            <v>168910.66313656032</v>
          </cell>
          <cell r="L76">
            <v>14146.710366755331</v>
          </cell>
          <cell r="M76">
            <v>36478.074756542002</v>
          </cell>
          <cell r="N76">
            <v>450908.96526400303</v>
          </cell>
          <cell r="O76">
            <v>22054.719615962469</v>
          </cell>
          <cell r="P76">
            <v>198871.8963345052</v>
          </cell>
          <cell r="Q76">
            <v>106694.7629455195</v>
          </cell>
          <cell r="R76">
            <v>63741.0763231647</v>
          </cell>
          <cell r="S76">
            <v>139347.3129564327</v>
          </cell>
        </row>
        <row r="77">
          <cell r="A77" t="str">
            <v>20143 YTD</v>
          </cell>
          <cell r="B77">
            <v>32418.645347425103</v>
          </cell>
          <cell r="C77">
            <v>234024.56074747999</v>
          </cell>
          <cell r="D77">
            <v>91941.065990781208</v>
          </cell>
          <cell r="E77">
            <v>23809.347091643449</v>
          </cell>
          <cell r="F77">
            <v>38101.323402238602</v>
          </cell>
          <cell r="G77">
            <v>15705.12934660399</v>
          </cell>
          <cell r="H77">
            <v>12761.719636652269</v>
          </cell>
          <cell r="I77">
            <v>51572.596998544905</v>
          </cell>
          <cell r="J77">
            <v>34926.762808620806</v>
          </cell>
          <cell r="K77">
            <v>180802.8749478551</v>
          </cell>
          <cell r="L77">
            <v>13270.097438580829</v>
          </cell>
          <cell r="M77">
            <v>40757.171497414602</v>
          </cell>
          <cell r="N77">
            <v>456294.17655292701</v>
          </cell>
          <cell r="O77">
            <v>23663.946008461429</v>
          </cell>
          <cell r="P77">
            <v>211803.96532511059</v>
          </cell>
          <cell r="Q77">
            <v>109381.97089205289</v>
          </cell>
          <cell r="R77">
            <v>60843.701136776697</v>
          </cell>
          <cell r="S77">
            <v>139963.4410188582</v>
          </cell>
        </row>
        <row r="78">
          <cell r="A78" t="str">
            <v>$ Chg</v>
          </cell>
          <cell r="B78">
            <v>-1080.1655807062998</v>
          </cell>
          <cell r="C78">
            <v>8593.5610785238969</v>
          </cell>
          <cell r="D78">
            <v>4159.9576621023152</v>
          </cell>
          <cell r="E78">
            <v>314.05862890628123</v>
          </cell>
          <cell r="F78">
            <v>2353.4320354345036</v>
          </cell>
          <cell r="G78">
            <v>-1192.4383294406398</v>
          </cell>
          <cell r="H78">
            <v>76.884349820798889</v>
          </cell>
          <cell r="I78">
            <v>1841.8998702533063</v>
          </cell>
          <cell r="J78">
            <v>3319.3636252838078</v>
          </cell>
          <cell r="K78">
            <v>11892.211811294779</v>
          </cell>
          <cell r="L78">
            <v>-876.61292817450158</v>
          </cell>
          <cell r="M78">
            <v>4279.0967408725992</v>
          </cell>
          <cell r="N78">
            <v>5385.2112889239797</v>
          </cell>
          <cell r="O78">
            <v>1609.2263924989602</v>
          </cell>
          <cell r="P78">
            <v>12932.068990605389</v>
          </cell>
          <cell r="Q78">
            <v>2687.2079465333954</v>
          </cell>
          <cell r="R78">
            <v>-2897.3751863880025</v>
          </cell>
          <cell r="S78">
            <v>616.12806242550141</v>
          </cell>
        </row>
        <row r="79">
          <cell r="A79" t="str">
            <v>% Chg</v>
          </cell>
          <cell r="B79">
            <v>-3.2244893200051042E-2</v>
          </cell>
          <cell r="C79">
            <v>3.8120582755448378E-2</v>
          </cell>
          <cell r="D79">
            <v>4.7390124610026355E-2</v>
          </cell>
          <cell r="E79">
            <v>1.3366876912550741E-2</v>
          </cell>
          <cell r="F79">
            <v>6.5834149804425326E-2</v>
          </cell>
          <cell r="G79">
            <v>-7.0568637587475835E-2</v>
          </cell>
          <cell r="H79">
            <v>6.0611232296106333E-3</v>
          </cell>
          <cell r="I79">
            <v>3.7037483417972368E-2</v>
          </cell>
          <cell r="J79">
            <v>0.10501856245843005</v>
          </cell>
          <cell r="K79">
            <v>7.0405334929507693E-2</v>
          </cell>
          <cell r="L79">
            <v>-6.1965849688598681E-2</v>
          </cell>
          <cell r="M79">
            <v>0.11730599187132768</v>
          </cell>
          <cell r="N79">
            <v>1.1943012234788875E-2</v>
          </cell>
          <cell r="O79">
            <v>7.2965171197835396E-2</v>
          </cell>
          <cell r="P79">
            <v>6.5027131681057004E-2</v>
          </cell>
          <cell r="Q79">
            <v>2.5185940456192196E-2</v>
          </cell>
          <cell r="R79">
            <v>-4.545538534207403E-2</v>
          </cell>
          <cell r="S79">
            <v>4.4215281181499023E-3</v>
          </cell>
        </row>
        <row r="80">
          <cell r="N80">
            <v>1187319.0115536731</v>
          </cell>
        </row>
        <row r="81">
          <cell r="N81">
            <v>1226385.4718067679</v>
          </cell>
        </row>
        <row r="82">
          <cell r="N82">
            <v>39066.460253094789</v>
          </cell>
        </row>
        <row r="83">
          <cell r="N83">
            <v>3.2903086595045886E-2</v>
          </cell>
        </row>
        <row r="500">
          <cell r="A500" t="str">
            <v>x</v>
          </cell>
        </row>
      </sheetData>
      <sheetData sheetId="16"/>
      <sheetData sheetId="17"/>
      <sheetData sheetId="18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1455.9380000000001</v>
          </cell>
          <cell r="C5">
            <v>5557.5739999999996</v>
          </cell>
          <cell r="D5">
            <v>979.577</v>
          </cell>
          <cell r="E5">
            <v>2340.4720000000002</v>
          </cell>
          <cell r="F5">
            <v>3871.7660000000001</v>
          </cell>
          <cell r="G5">
            <v>544.25400000000002</v>
          </cell>
          <cell r="H5">
            <v>1200.3330000000001</v>
          </cell>
          <cell r="I5">
            <v>8065.1049999999996</v>
          </cell>
          <cell r="J5">
            <v>1291.6130000000001</v>
          </cell>
          <cell r="K5">
            <v>3377.3110000000001</v>
          </cell>
          <cell r="L5">
            <v>669.35500000000002</v>
          </cell>
          <cell r="M5">
            <v>6599.4139999999998</v>
          </cell>
          <cell r="N5">
            <v>28057.34</v>
          </cell>
          <cell r="O5" t="str">
            <v>n.a.</v>
          </cell>
          <cell r="P5">
            <v>20637.243999999999</v>
          </cell>
          <cell r="Q5">
            <v>4689.8689999999997</v>
          </cell>
          <cell r="R5">
            <v>2622.0540000000001</v>
          </cell>
          <cell r="S5">
            <v>8625.4230000000007</v>
          </cell>
        </row>
        <row r="6">
          <cell r="A6">
            <v>19992</v>
          </cell>
          <cell r="B6">
            <v>1277.5820000000001</v>
          </cell>
          <cell r="C6">
            <v>5795.3159999999998</v>
          </cell>
          <cell r="D6">
            <v>860.41300000000001</v>
          </cell>
          <cell r="E6">
            <v>2489.578</v>
          </cell>
          <cell r="F6">
            <v>4227.8829999999998</v>
          </cell>
          <cell r="G6">
            <v>519.88499999999999</v>
          </cell>
          <cell r="H6">
            <v>1219.5920000000001</v>
          </cell>
          <cell r="I6">
            <v>8016.49</v>
          </cell>
          <cell r="J6">
            <v>1256.4570000000001</v>
          </cell>
          <cell r="K6">
            <v>3549.1880000000001</v>
          </cell>
          <cell r="L6">
            <v>1028.27</v>
          </cell>
          <cell r="M6">
            <v>7059.5770000000002</v>
          </cell>
          <cell r="N6">
            <v>28045.686000000002</v>
          </cell>
          <cell r="O6" t="str">
            <v>n.a.</v>
          </cell>
          <cell r="P6">
            <v>21623.674999999999</v>
          </cell>
          <cell r="Q6">
            <v>4562.5169999999998</v>
          </cell>
          <cell r="R6">
            <v>3025.0680000000002</v>
          </cell>
          <cell r="S6">
            <v>8553.8760000000002</v>
          </cell>
        </row>
        <row r="7">
          <cell r="A7">
            <v>19993</v>
          </cell>
          <cell r="B7">
            <v>1460.3869999999999</v>
          </cell>
          <cell r="C7">
            <v>5891.5950000000003</v>
          </cell>
          <cell r="D7">
            <v>1089.2719999999999</v>
          </cell>
          <cell r="E7">
            <v>2913.9459999999999</v>
          </cell>
          <cell r="F7">
            <v>4664.9269999999997</v>
          </cell>
          <cell r="G7">
            <v>573.81700000000001</v>
          </cell>
          <cell r="H7">
            <v>1546.0039999999999</v>
          </cell>
          <cell r="I7">
            <v>9266.3080000000009</v>
          </cell>
          <cell r="J7">
            <v>1463.4770000000001</v>
          </cell>
          <cell r="K7">
            <v>3585.0479999999998</v>
          </cell>
          <cell r="L7">
            <v>1115.8030000000001</v>
          </cell>
          <cell r="M7">
            <v>8332.8240000000005</v>
          </cell>
          <cell r="N7">
            <v>30632.675999999999</v>
          </cell>
          <cell r="O7" t="str">
            <v>n.a.</v>
          </cell>
          <cell r="P7">
            <v>24566.600999999999</v>
          </cell>
          <cell r="Q7">
            <v>5185.4260000000004</v>
          </cell>
          <cell r="R7">
            <v>3427.4169999999999</v>
          </cell>
          <cell r="S7">
            <v>9297.9760000000006</v>
          </cell>
        </row>
        <row r="8">
          <cell r="A8">
            <v>19994</v>
          </cell>
          <cell r="B8">
            <v>1434.4459999999999</v>
          </cell>
          <cell r="C8">
            <v>5623.3789999999999</v>
          </cell>
          <cell r="D8">
            <v>1090.3150000000001</v>
          </cell>
          <cell r="E8">
            <v>2475.5889999999999</v>
          </cell>
          <cell r="F8">
            <v>4231.7389999999996</v>
          </cell>
          <cell r="G8">
            <v>465.63600000000002</v>
          </cell>
          <cell r="H8">
            <v>1372.94</v>
          </cell>
          <cell r="I8">
            <v>8455.2790000000005</v>
          </cell>
          <cell r="J8">
            <v>1384.0920000000001</v>
          </cell>
          <cell r="K8">
            <v>3662.3319999999999</v>
          </cell>
          <cell r="L8">
            <v>1090.9670000000001</v>
          </cell>
          <cell r="M8">
            <v>7983.3909999999996</v>
          </cell>
          <cell r="N8">
            <v>30180.756000000001</v>
          </cell>
          <cell r="O8" t="str">
            <v>n.a.</v>
          </cell>
          <cell r="P8">
            <v>23236.379000000001</v>
          </cell>
          <cell r="Q8">
            <v>5026.1679999999997</v>
          </cell>
          <cell r="R8">
            <v>3313.9780000000001</v>
          </cell>
          <cell r="S8">
            <v>9407.0319999999992</v>
          </cell>
        </row>
        <row r="9">
          <cell r="A9">
            <v>20001</v>
          </cell>
          <cell r="B9">
            <v>1531.472</v>
          </cell>
          <cell r="C9">
            <v>6399.7860000000001</v>
          </cell>
          <cell r="D9">
            <v>1200.595</v>
          </cell>
          <cell r="E9">
            <v>2405.0509999999999</v>
          </cell>
          <cell r="F9">
            <v>3548.5970000000002</v>
          </cell>
          <cell r="G9">
            <v>671.75400000000002</v>
          </cell>
          <cell r="H9">
            <v>1287.81</v>
          </cell>
          <cell r="I9">
            <v>8962.2860000000001</v>
          </cell>
          <cell r="J9">
            <v>1637.673</v>
          </cell>
          <cell r="K9">
            <v>3592.7429999999999</v>
          </cell>
          <cell r="L9">
            <v>751.74199999999996</v>
          </cell>
          <cell r="M9">
            <v>7129.2219999999998</v>
          </cell>
          <cell r="N9">
            <v>29202.457999999999</v>
          </cell>
          <cell r="O9" t="str">
            <v>n.a.</v>
          </cell>
          <cell r="P9">
            <v>21190.075000000001</v>
          </cell>
          <cell r="Q9">
            <v>5242.8130000000001</v>
          </cell>
          <cell r="R9">
            <v>2335.0039999999999</v>
          </cell>
          <cell r="S9">
            <v>8888.9809999999998</v>
          </cell>
        </row>
        <row r="10">
          <cell r="A10">
            <v>20002</v>
          </cell>
          <cell r="B10">
            <v>1516.5840000000001</v>
          </cell>
          <cell r="C10">
            <v>6264.8620000000001</v>
          </cell>
          <cell r="D10">
            <v>1118.144</v>
          </cell>
          <cell r="E10">
            <v>2519.5500000000002</v>
          </cell>
          <cell r="F10">
            <v>4102.3</v>
          </cell>
          <cell r="G10">
            <v>692.84100000000001</v>
          </cell>
          <cell r="H10">
            <v>1404.3789999999999</v>
          </cell>
          <cell r="I10">
            <v>8907.3330000000005</v>
          </cell>
          <cell r="J10">
            <v>1576.3050000000001</v>
          </cell>
          <cell r="K10">
            <v>3782.2159999999999</v>
          </cell>
          <cell r="L10">
            <v>892.23</v>
          </cell>
          <cell r="M10">
            <v>8022.7039999999997</v>
          </cell>
          <cell r="N10">
            <v>30728.073</v>
          </cell>
          <cell r="O10" t="str">
            <v>n.a.</v>
          </cell>
          <cell r="P10">
            <v>23402.763999999999</v>
          </cell>
          <cell r="Q10">
            <v>5359.5569999999998</v>
          </cell>
          <cell r="R10">
            <v>2659.0479999999998</v>
          </cell>
          <cell r="S10">
            <v>9487.99</v>
          </cell>
        </row>
        <row r="11">
          <cell r="A11">
            <v>20003</v>
          </cell>
          <cell r="B11">
            <v>1735.644</v>
          </cell>
          <cell r="C11">
            <v>6133.19</v>
          </cell>
          <cell r="D11">
            <v>1454.5319999999999</v>
          </cell>
          <cell r="E11">
            <v>2846.9389999999999</v>
          </cell>
          <cell r="F11">
            <v>4126.6769999999997</v>
          </cell>
          <cell r="G11">
            <v>790.14099999999996</v>
          </cell>
          <cell r="H11">
            <v>1576.5540000000001</v>
          </cell>
          <cell r="I11">
            <v>9709.9539999999997</v>
          </cell>
          <cell r="J11">
            <v>1789.309</v>
          </cell>
          <cell r="K11">
            <v>4109.8140000000003</v>
          </cell>
          <cell r="L11">
            <v>1126.4670000000001</v>
          </cell>
          <cell r="M11">
            <v>8332.6790000000001</v>
          </cell>
          <cell r="N11">
            <v>33124.353000000003</v>
          </cell>
          <cell r="O11" t="str">
            <v>n.a.</v>
          </cell>
          <cell r="P11">
            <v>24687.326000000001</v>
          </cell>
          <cell r="Q11">
            <v>5821.0829999999996</v>
          </cell>
          <cell r="R11">
            <v>3070.395</v>
          </cell>
          <cell r="S11">
            <v>10378.982</v>
          </cell>
        </row>
        <row r="12">
          <cell r="A12">
            <v>20004</v>
          </cell>
          <cell r="B12">
            <v>1709.9549999999999</v>
          </cell>
          <cell r="C12">
            <v>6010.0739999999996</v>
          </cell>
          <cell r="D12">
            <v>1325.386</v>
          </cell>
          <cell r="E12">
            <v>2579.248</v>
          </cell>
          <cell r="F12">
            <v>4070.0329999999999</v>
          </cell>
          <cell r="G12">
            <v>633.98699999999997</v>
          </cell>
          <cell r="H12">
            <v>1437.2860000000001</v>
          </cell>
          <cell r="I12">
            <v>9282.8349999999991</v>
          </cell>
          <cell r="J12">
            <v>1657.9680000000001</v>
          </cell>
          <cell r="K12">
            <v>4295.6480000000001</v>
          </cell>
          <cell r="L12">
            <v>689.31</v>
          </cell>
          <cell r="M12">
            <v>8221.4380000000001</v>
          </cell>
          <cell r="N12">
            <v>31762.971000000001</v>
          </cell>
          <cell r="O12" t="str">
            <v>n.a.</v>
          </cell>
          <cell r="P12">
            <v>24204.625</v>
          </cell>
          <cell r="Q12">
            <v>5628.1639999999998</v>
          </cell>
          <cell r="R12">
            <v>2531.2759999999998</v>
          </cell>
          <cell r="S12">
            <v>9657.32</v>
          </cell>
        </row>
        <row r="13">
          <cell r="A13">
            <v>20011</v>
          </cell>
          <cell r="B13">
            <v>1599.115</v>
          </cell>
          <cell r="C13">
            <v>6591.8379999999997</v>
          </cell>
          <cell r="D13">
            <v>1472.8409999999999</v>
          </cell>
          <cell r="E13">
            <v>2364.9299999999998</v>
          </cell>
          <cell r="F13">
            <v>3543.3470000000002</v>
          </cell>
          <cell r="G13">
            <v>899.78200000000004</v>
          </cell>
          <cell r="H13">
            <v>1348.0909999999999</v>
          </cell>
          <cell r="I13">
            <v>8586.0570000000007</v>
          </cell>
          <cell r="J13">
            <v>1743.068</v>
          </cell>
          <cell r="K13">
            <v>4011.3580000000002</v>
          </cell>
          <cell r="L13">
            <v>761.38699999999994</v>
          </cell>
          <cell r="M13">
            <v>7184.5680000000002</v>
          </cell>
          <cell r="N13">
            <v>29927.51</v>
          </cell>
          <cell r="O13" t="str">
            <v>n.a.</v>
          </cell>
          <cell r="P13">
            <v>21383.364000000001</v>
          </cell>
          <cell r="Q13">
            <v>5829.5590000000002</v>
          </cell>
          <cell r="R13">
            <v>2449.73</v>
          </cell>
          <cell r="S13">
            <v>8861.0689999999995</v>
          </cell>
        </row>
        <row r="14">
          <cell r="A14">
            <v>20012</v>
          </cell>
          <cell r="B14">
            <v>1545.5920000000001</v>
          </cell>
          <cell r="C14">
            <v>6389.0780000000004</v>
          </cell>
          <cell r="D14">
            <v>1227.328</v>
          </cell>
          <cell r="E14">
            <v>2446.19</v>
          </cell>
          <cell r="F14">
            <v>3849.4259999999999</v>
          </cell>
          <cell r="G14">
            <v>779.55899999999997</v>
          </cell>
          <cell r="H14">
            <v>1323.434</v>
          </cell>
          <cell r="I14">
            <v>7861.4049999999997</v>
          </cell>
          <cell r="J14">
            <v>1434.9780000000001</v>
          </cell>
          <cell r="K14">
            <v>4205.018</v>
          </cell>
          <cell r="L14">
            <v>700.51599999999996</v>
          </cell>
          <cell r="M14">
            <v>7616.0810000000001</v>
          </cell>
          <cell r="N14">
            <v>29838.691999999999</v>
          </cell>
          <cell r="O14" t="str">
            <v>n.a.</v>
          </cell>
          <cell r="P14">
            <v>22605.225999999999</v>
          </cell>
          <cell r="Q14">
            <v>5084.6400000000003</v>
          </cell>
          <cell r="R14">
            <v>2342.991</v>
          </cell>
          <cell r="S14">
            <v>9135.5959999999995</v>
          </cell>
        </row>
        <row r="15">
          <cell r="A15">
            <v>20013</v>
          </cell>
          <cell r="B15">
            <v>1441</v>
          </cell>
          <cell r="C15">
            <v>5932.5020000000004</v>
          </cell>
          <cell r="D15">
            <v>1445.029</v>
          </cell>
          <cell r="E15">
            <v>2540.9340000000002</v>
          </cell>
          <cell r="F15">
            <v>3867.194</v>
          </cell>
          <cell r="G15">
            <v>867.16800000000001</v>
          </cell>
          <cell r="H15">
            <v>1446.9390000000001</v>
          </cell>
          <cell r="I15">
            <v>8290.2440000000006</v>
          </cell>
          <cell r="J15">
            <v>1686.8050000000001</v>
          </cell>
          <cell r="K15">
            <v>4261.0200000000004</v>
          </cell>
          <cell r="L15">
            <v>786.81399999999996</v>
          </cell>
          <cell r="M15">
            <v>7765.07</v>
          </cell>
          <cell r="N15">
            <v>30532.460999999999</v>
          </cell>
          <cell r="O15" t="str">
            <v>n.a.</v>
          </cell>
          <cell r="P15">
            <v>22887.345000000001</v>
          </cell>
          <cell r="Q15">
            <v>5372.0810000000001</v>
          </cell>
          <cell r="R15">
            <v>2835.884</v>
          </cell>
          <cell r="S15">
            <v>9245.1200000000008</v>
          </cell>
        </row>
        <row r="16">
          <cell r="A16">
            <v>20014</v>
          </cell>
          <cell r="B16">
            <v>1172.6030000000001</v>
          </cell>
          <cell r="C16">
            <v>5765.3220000000001</v>
          </cell>
          <cell r="D16">
            <v>1227.6980000000001</v>
          </cell>
          <cell r="E16">
            <v>2392.2269999999999</v>
          </cell>
          <cell r="F16">
            <v>3391.4360000000001</v>
          </cell>
          <cell r="G16">
            <v>592.79</v>
          </cell>
          <cell r="H16">
            <v>1112.3620000000001</v>
          </cell>
          <cell r="I16">
            <v>6326.4549999999999</v>
          </cell>
          <cell r="J16">
            <v>1452.1079999999999</v>
          </cell>
          <cell r="K16">
            <v>4226.8149999999996</v>
          </cell>
          <cell r="L16">
            <v>708.42700000000002</v>
          </cell>
          <cell r="M16">
            <v>7534.1329999999998</v>
          </cell>
          <cell r="N16">
            <v>28306.652999999998</v>
          </cell>
          <cell r="O16" t="str">
            <v>n.a.</v>
          </cell>
          <cell r="P16">
            <v>21456.798999999999</v>
          </cell>
          <cell r="Q16">
            <v>4703.433</v>
          </cell>
          <cell r="R16">
            <v>2512.489</v>
          </cell>
          <cell r="S16">
            <v>8162.5810000000001</v>
          </cell>
        </row>
        <row r="17">
          <cell r="A17">
            <v>20021</v>
          </cell>
          <cell r="B17">
            <v>1545.211</v>
          </cell>
          <cell r="C17">
            <v>6284.5780000000004</v>
          </cell>
          <cell r="D17">
            <v>1535.39</v>
          </cell>
          <cell r="E17">
            <v>2288.7460000000001</v>
          </cell>
          <cell r="F17">
            <v>3465.056</v>
          </cell>
          <cell r="G17">
            <v>931.43</v>
          </cell>
          <cell r="H17">
            <v>1119.566</v>
          </cell>
          <cell r="I17">
            <v>7269.9690000000001</v>
          </cell>
          <cell r="J17">
            <v>1747.702</v>
          </cell>
          <cell r="K17">
            <v>4330.0709999999999</v>
          </cell>
          <cell r="L17">
            <v>613.94799999999998</v>
          </cell>
          <cell r="M17">
            <v>6991.1559999999999</v>
          </cell>
          <cell r="N17">
            <v>29179.232</v>
          </cell>
          <cell r="O17" t="str">
            <v>n.a.</v>
          </cell>
          <cell r="P17">
            <v>21112.02</v>
          </cell>
          <cell r="Q17">
            <v>5168.5680000000002</v>
          </cell>
          <cell r="R17">
            <v>2503.1489999999999</v>
          </cell>
          <cell r="S17">
            <v>8409.6620000000003</v>
          </cell>
        </row>
        <row r="18">
          <cell r="A18">
            <v>20022</v>
          </cell>
          <cell r="B18">
            <v>1358.5139999999999</v>
          </cell>
          <cell r="C18">
            <v>6414.5330000000004</v>
          </cell>
          <cell r="D18">
            <v>1307.0139999999999</v>
          </cell>
          <cell r="E18">
            <v>2495.5230000000001</v>
          </cell>
          <cell r="F18">
            <v>3834.556</v>
          </cell>
          <cell r="G18">
            <v>710.18600000000004</v>
          </cell>
          <cell r="H18">
            <v>1256.3869999999999</v>
          </cell>
          <cell r="I18">
            <v>7313.66</v>
          </cell>
          <cell r="J18">
            <v>1613.7180000000001</v>
          </cell>
          <cell r="K18">
            <v>4389.2560000000003</v>
          </cell>
          <cell r="L18">
            <v>581.29</v>
          </cell>
          <cell r="M18">
            <v>7906.9639999999999</v>
          </cell>
          <cell r="N18">
            <v>29347.591</v>
          </cell>
          <cell r="O18" t="str">
            <v>n.a.</v>
          </cell>
          <cell r="P18">
            <v>23317.804</v>
          </cell>
          <cell r="Q18">
            <v>5125.4080000000004</v>
          </cell>
          <cell r="R18">
            <v>2320.3220000000001</v>
          </cell>
          <cell r="S18">
            <v>8370.7939999999999</v>
          </cell>
        </row>
        <row r="19">
          <cell r="A19">
            <v>20023</v>
          </cell>
          <cell r="B19">
            <v>1291.9190000000001</v>
          </cell>
          <cell r="C19">
            <v>6183.3270000000002</v>
          </cell>
          <cell r="D19">
            <v>1538.529</v>
          </cell>
          <cell r="E19">
            <v>2924.873</v>
          </cell>
          <cell r="F19">
            <v>4154.018</v>
          </cell>
          <cell r="G19">
            <v>866.38699999999994</v>
          </cell>
          <cell r="H19">
            <v>1481.056</v>
          </cell>
          <cell r="I19">
            <v>8056.2089999999998</v>
          </cell>
          <cell r="J19">
            <v>1797.729</v>
          </cell>
          <cell r="K19">
            <v>4538.848</v>
          </cell>
          <cell r="L19">
            <v>603.75</v>
          </cell>
          <cell r="M19">
            <v>8497.902</v>
          </cell>
          <cell r="N19">
            <v>30999.386999999999</v>
          </cell>
          <cell r="O19" t="str">
            <v>n.a.</v>
          </cell>
          <cell r="P19">
            <v>25026.952000000001</v>
          </cell>
          <cell r="Q19">
            <v>5479.2860000000001</v>
          </cell>
          <cell r="R19">
            <v>2453.855</v>
          </cell>
          <cell r="S19">
            <v>8689.7860000000001</v>
          </cell>
        </row>
        <row r="20">
          <cell r="A20">
            <v>20024</v>
          </cell>
          <cell r="B20">
            <v>1229.8230000000001</v>
          </cell>
          <cell r="C20">
            <v>6270.9210000000003</v>
          </cell>
          <cell r="D20">
            <v>1439.6980000000001</v>
          </cell>
          <cell r="E20">
            <v>3081.904</v>
          </cell>
          <cell r="F20">
            <v>4268.7309999999998</v>
          </cell>
          <cell r="G20">
            <v>675.86</v>
          </cell>
          <cell r="H20">
            <v>1428.5450000000001</v>
          </cell>
          <cell r="I20">
            <v>7833.7049999999999</v>
          </cell>
          <cell r="J20">
            <v>1724.289</v>
          </cell>
          <cell r="K20">
            <v>4591.3429999999998</v>
          </cell>
          <cell r="L20">
            <v>606.06799999999998</v>
          </cell>
          <cell r="M20">
            <v>8630.0400000000009</v>
          </cell>
          <cell r="N20">
            <v>30123.401999999998</v>
          </cell>
          <cell r="O20" t="str">
            <v>n.a.</v>
          </cell>
          <cell r="P20">
            <v>25712.903999999999</v>
          </cell>
          <cell r="Q20">
            <v>5100.7659999999996</v>
          </cell>
          <cell r="R20">
            <v>2364.4879999999998</v>
          </cell>
          <cell r="S20">
            <v>8338.125</v>
          </cell>
        </row>
        <row r="21">
          <cell r="A21">
            <v>20031</v>
          </cell>
          <cell r="B21">
            <v>1168.846</v>
          </cell>
          <cell r="C21">
            <v>6901.9179999999997</v>
          </cell>
          <cell r="D21">
            <v>1513.7349999999999</v>
          </cell>
          <cell r="E21">
            <v>2583.7159999999999</v>
          </cell>
          <cell r="F21">
            <v>3761.866</v>
          </cell>
          <cell r="G21">
            <v>1021.258</v>
          </cell>
          <cell r="H21">
            <v>1451.723</v>
          </cell>
          <cell r="I21">
            <v>6773.3339999999998</v>
          </cell>
          <cell r="J21">
            <v>1823.5509999999999</v>
          </cell>
          <cell r="K21">
            <v>4478.6549999999997</v>
          </cell>
          <cell r="L21">
            <v>425.714</v>
          </cell>
          <cell r="M21">
            <v>7880.5870000000004</v>
          </cell>
          <cell r="N21">
            <v>28780.973000000002</v>
          </cell>
          <cell r="O21" t="str">
            <v>n.a.</v>
          </cell>
          <cell r="P21">
            <v>23421.371999999999</v>
          </cell>
          <cell r="Q21">
            <v>5233.6310000000003</v>
          </cell>
          <cell r="R21">
            <v>2088.163</v>
          </cell>
          <cell r="S21">
            <v>7299.5709999999999</v>
          </cell>
        </row>
        <row r="22">
          <cell r="A22">
            <v>20032</v>
          </cell>
          <cell r="B22">
            <v>1146.779</v>
          </cell>
          <cell r="C22">
            <v>7023.4409999999998</v>
          </cell>
          <cell r="D22">
            <v>1209.1849999999999</v>
          </cell>
          <cell r="E22">
            <v>2442.5720000000001</v>
          </cell>
          <cell r="F22">
            <v>3890.1709999999998</v>
          </cell>
          <cell r="G22">
            <v>809.94299999999998</v>
          </cell>
          <cell r="H22">
            <v>1248.627</v>
          </cell>
          <cell r="I22">
            <v>6459.3509999999997</v>
          </cell>
          <cell r="J22">
            <v>1586.673</v>
          </cell>
          <cell r="K22">
            <v>4547.1279999999997</v>
          </cell>
          <cell r="L22">
            <v>452.19900000000001</v>
          </cell>
          <cell r="M22">
            <v>8540.5259999999998</v>
          </cell>
          <cell r="N22">
            <v>28614.425999999999</v>
          </cell>
          <cell r="O22" t="str">
            <v>n.a.</v>
          </cell>
          <cell r="P22">
            <v>23857.732</v>
          </cell>
          <cell r="Q22">
            <v>4790.5190000000002</v>
          </cell>
          <cell r="R22">
            <v>2047.57</v>
          </cell>
          <cell r="S22">
            <v>7273.0529999999999</v>
          </cell>
        </row>
        <row r="23">
          <cell r="A23">
            <v>20033</v>
          </cell>
          <cell r="B23">
            <v>1193.079</v>
          </cell>
          <cell r="C23">
            <v>6753.3869999999997</v>
          </cell>
          <cell r="D23">
            <v>1566.5740000000001</v>
          </cell>
          <cell r="E23">
            <v>2824.4070000000002</v>
          </cell>
          <cell r="F23">
            <v>4461.8249999999998</v>
          </cell>
          <cell r="G23">
            <v>1045.673</v>
          </cell>
          <cell r="H23">
            <v>1485.981</v>
          </cell>
          <cell r="I23">
            <v>8164.5119999999997</v>
          </cell>
          <cell r="J23">
            <v>1992.951</v>
          </cell>
          <cell r="K23">
            <v>4632.8310000000001</v>
          </cell>
          <cell r="L23">
            <v>523.10799999999995</v>
          </cell>
          <cell r="M23">
            <v>9027.2970000000005</v>
          </cell>
          <cell r="N23">
            <v>31897.102999999999</v>
          </cell>
          <cell r="O23" t="str">
            <v>n.a.</v>
          </cell>
          <cell r="P23">
            <v>25871.050999999999</v>
          </cell>
          <cell r="Q23">
            <v>5844.0519999999997</v>
          </cell>
          <cell r="R23">
            <v>2796.078</v>
          </cell>
          <cell r="S23">
            <v>8175.8029999999999</v>
          </cell>
        </row>
        <row r="24">
          <cell r="A24">
            <v>20034</v>
          </cell>
          <cell r="B24">
            <v>1255.8920000000001</v>
          </cell>
          <cell r="C24">
            <v>6885.8860000000004</v>
          </cell>
          <cell r="D24">
            <v>1589.9839999999999</v>
          </cell>
          <cell r="E24">
            <v>3070.45</v>
          </cell>
          <cell r="F24">
            <v>4737.5230000000001</v>
          </cell>
          <cell r="G24">
            <v>895.298</v>
          </cell>
          <cell r="H24">
            <v>1502.4570000000001</v>
          </cell>
          <cell r="I24">
            <v>8619.027</v>
          </cell>
          <cell r="J24">
            <v>1779.43</v>
          </cell>
          <cell r="K24">
            <v>4847.482</v>
          </cell>
          <cell r="L24">
            <v>549.01400000000001</v>
          </cell>
          <cell r="M24">
            <v>9239.7649999999994</v>
          </cell>
          <cell r="N24">
            <v>32894.553999999996</v>
          </cell>
          <cell r="O24" t="str">
            <v>n.a.</v>
          </cell>
          <cell r="P24">
            <v>27354.22</v>
          </cell>
          <cell r="Q24">
            <v>5650.5370000000003</v>
          </cell>
          <cell r="R24">
            <v>3257.165</v>
          </cell>
          <cell r="S24">
            <v>8169.692</v>
          </cell>
        </row>
        <row r="25">
          <cell r="A25">
            <v>20041</v>
          </cell>
          <cell r="B25">
            <v>1284.52</v>
          </cell>
          <cell r="C25">
            <v>7806.6009999999997</v>
          </cell>
          <cell r="D25">
            <v>1970.3</v>
          </cell>
          <cell r="E25">
            <v>2941.6170000000002</v>
          </cell>
          <cell r="F25">
            <v>4357.3429999999998</v>
          </cell>
          <cell r="G25">
            <v>1247.6669999999999</v>
          </cell>
          <cell r="H25">
            <v>1497.12</v>
          </cell>
          <cell r="I25">
            <v>8294.9580000000005</v>
          </cell>
          <cell r="J25">
            <v>2271.694</v>
          </cell>
          <cell r="K25">
            <v>4529.67</v>
          </cell>
          <cell r="L25">
            <v>748.59299999999996</v>
          </cell>
          <cell r="M25">
            <v>9458.759</v>
          </cell>
          <cell r="N25">
            <v>34216.324000000001</v>
          </cell>
          <cell r="O25" t="str">
            <v>n.a.</v>
          </cell>
          <cell r="P25">
            <v>27188.768</v>
          </cell>
          <cell r="Q25">
            <v>5900.3919999999998</v>
          </cell>
          <cell r="R25">
            <v>3610.3229999999999</v>
          </cell>
          <cell r="S25">
            <v>8234.6880000000001</v>
          </cell>
        </row>
        <row r="26">
          <cell r="A26">
            <v>20042</v>
          </cell>
          <cell r="B26">
            <v>1106.057</v>
          </cell>
          <cell r="C26">
            <v>7344.7070000000003</v>
          </cell>
          <cell r="D26">
            <v>1608.7059999999999</v>
          </cell>
          <cell r="E26">
            <v>3034.2260000000001</v>
          </cell>
          <cell r="F26">
            <v>4764.9719999999998</v>
          </cell>
          <cell r="G26">
            <v>997.47</v>
          </cell>
          <cell r="H26">
            <v>1553.1890000000001</v>
          </cell>
          <cell r="I26">
            <v>8280.2340000000004</v>
          </cell>
          <cell r="J26">
            <v>1849.529</v>
          </cell>
          <cell r="K26">
            <v>4838.674</v>
          </cell>
          <cell r="L26">
            <v>638.476</v>
          </cell>
          <cell r="M26">
            <v>10459.227999999999</v>
          </cell>
          <cell r="N26">
            <v>35373.766000000003</v>
          </cell>
          <cell r="O26" t="str">
            <v>n.a.</v>
          </cell>
          <cell r="P26">
            <v>30039.905999999999</v>
          </cell>
          <cell r="Q26">
            <v>5421.5150000000003</v>
          </cell>
          <cell r="R26">
            <v>3222.4209999999998</v>
          </cell>
          <cell r="S26">
            <v>8673.3420000000006</v>
          </cell>
        </row>
        <row r="27">
          <cell r="A27">
            <v>20043</v>
          </cell>
          <cell r="B27">
            <v>1259.3030000000001</v>
          </cell>
          <cell r="C27">
            <v>6944.2830000000004</v>
          </cell>
          <cell r="D27">
            <v>1881.29</v>
          </cell>
          <cell r="E27">
            <v>3358</v>
          </cell>
          <cell r="F27">
            <v>5068.3109999999997</v>
          </cell>
          <cell r="G27">
            <v>1238.1110000000001</v>
          </cell>
          <cell r="H27">
            <v>1634.047</v>
          </cell>
          <cell r="I27">
            <v>9468.5259999999998</v>
          </cell>
          <cell r="J27">
            <v>2204.1060000000002</v>
          </cell>
          <cell r="K27">
            <v>4944.375</v>
          </cell>
          <cell r="L27">
            <v>602.99300000000005</v>
          </cell>
          <cell r="M27">
            <v>10733.121999999999</v>
          </cell>
          <cell r="N27">
            <v>36570.413</v>
          </cell>
          <cell r="O27" t="str">
            <v>n.a.</v>
          </cell>
          <cell r="P27">
            <v>31332.53</v>
          </cell>
          <cell r="Q27">
            <v>5978.1450000000004</v>
          </cell>
          <cell r="R27">
            <v>3554.7260000000001</v>
          </cell>
          <cell r="S27">
            <v>8830.85</v>
          </cell>
        </row>
        <row r="28">
          <cell r="A28">
            <v>20044</v>
          </cell>
          <cell r="B28">
            <v>1282.1769999999999</v>
          </cell>
          <cell r="C28">
            <v>7431.799</v>
          </cell>
          <cell r="D28">
            <v>1875.0129999999999</v>
          </cell>
          <cell r="E28">
            <v>3495.74</v>
          </cell>
          <cell r="F28">
            <v>5185.5020000000004</v>
          </cell>
          <cell r="G28">
            <v>954.82600000000002</v>
          </cell>
          <cell r="H28">
            <v>1671.8510000000001</v>
          </cell>
          <cell r="I28">
            <v>9422.2819999999992</v>
          </cell>
          <cell r="J28">
            <v>1856.5050000000001</v>
          </cell>
          <cell r="K28">
            <v>5146.7259999999997</v>
          </cell>
          <cell r="L28">
            <v>562.86199999999997</v>
          </cell>
          <cell r="M28">
            <v>11611.221</v>
          </cell>
          <cell r="N28">
            <v>39087.790999999997</v>
          </cell>
          <cell r="O28" t="str">
            <v>n.a.</v>
          </cell>
          <cell r="P28">
            <v>32937.023999999998</v>
          </cell>
          <cell r="Q28">
            <v>5484.9430000000002</v>
          </cell>
          <cell r="R28">
            <v>3557.3130000000001</v>
          </cell>
          <cell r="S28">
            <v>10910.995000000001</v>
          </cell>
        </row>
        <row r="29">
          <cell r="A29">
            <v>20051</v>
          </cell>
          <cell r="B29">
            <v>1390.893</v>
          </cell>
          <cell r="C29">
            <v>8323.0139999999992</v>
          </cell>
          <cell r="D29">
            <v>2256.1120000000001</v>
          </cell>
          <cell r="E29">
            <v>2946.3229999999999</v>
          </cell>
          <cell r="F29">
            <v>5060.2169999999996</v>
          </cell>
          <cell r="G29">
            <v>1527.2629999999999</v>
          </cell>
          <cell r="H29">
            <v>1576.5329999999999</v>
          </cell>
          <cell r="I29">
            <v>9608.8140000000003</v>
          </cell>
          <cell r="J29">
            <v>2524.7040000000002</v>
          </cell>
          <cell r="K29">
            <v>5291.7150000000001</v>
          </cell>
          <cell r="L29">
            <v>587.79700000000003</v>
          </cell>
          <cell r="M29">
            <v>11115.828</v>
          </cell>
          <cell r="N29">
            <v>37859.048999999999</v>
          </cell>
          <cell r="O29" t="str">
            <v>n.a.</v>
          </cell>
          <cell r="P29">
            <v>31528.257000000001</v>
          </cell>
          <cell r="Q29">
            <v>6335.183</v>
          </cell>
          <cell r="R29">
            <v>3930.92</v>
          </cell>
          <cell r="S29">
            <v>9194.0689999999995</v>
          </cell>
        </row>
        <row r="30">
          <cell r="A30">
            <v>20052</v>
          </cell>
          <cell r="B30">
            <v>1373.7249999999999</v>
          </cell>
          <cell r="C30">
            <v>8289.393</v>
          </cell>
          <cell r="D30">
            <v>1884.037</v>
          </cell>
          <cell r="E30">
            <v>3175.4430000000002</v>
          </cell>
          <cell r="F30">
            <v>4752.1760000000004</v>
          </cell>
          <cell r="G30">
            <v>1172.691</v>
          </cell>
          <cell r="H30">
            <v>1728.6569999999999</v>
          </cell>
          <cell r="I30">
            <v>9408.7540000000008</v>
          </cell>
          <cell r="J30">
            <v>2198.1390000000001</v>
          </cell>
          <cell r="K30">
            <v>5453.5609999999997</v>
          </cell>
          <cell r="L30">
            <v>613.11599999999999</v>
          </cell>
          <cell r="M30">
            <v>10788.909</v>
          </cell>
          <cell r="N30">
            <v>39035.264000000003</v>
          </cell>
          <cell r="O30" t="str">
            <v>n.a.</v>
          </cell>
          <cell r="P30">
            <v>31748.868999999999</v>
          </cell>
          <cell r="Q30">
            <v>6066.1570000000002</v>
          </cell>
          <cell r="R30">
            <v>4400.241</v>
          </cell>
          <cell r="S30">
            <v>9221.2729999999992</v>
          </cell>
        </row>
        <row r="31">
          <cell r="A31">
            <v>20053</v>
          </cell>
          <cell r="B31">
            <v>1515.028</v>
          </cell>
          <cell r="C31">
            <v>8033.0349999999999</v>
          </cell>
          <cell r="D31">
            <v>2297.39</v>
          </cell>
          <cell r="E31">
            <v>3342.3049999999998</v>
          </cell>
          <cell r="F31">
            <v>5133.201</v>
          </cell>
          <cell r="G31">
            <v>1356.0260000000001</v>
          </cell>
          <cell r="H31">
            <v>1991.42</v>
          </cell>
          <cell r="I31">
            <v>10379.092000000001</v>
          </cell>
          <cell r="J31">
            <v>2372.808</v>
          </cell>
          <cell r="K31">
            <v>5657.268</v>
          </cell>
          <cell r="L31">
            <v>606.15099999999995</v>
          </cell>
          <cell r="M31">
            <v>10895.136</v>
          </cell>
          <cell r="N31">
            <v>41471.879999999997</v>
          </cell>
          <cell r="O31" t="str">
            <v>n.a.</v>
          </cell>
          <cell r="P31">
            <v>32943.091</v>
          </cell>
          <cell r="Q31">
            <v>6517.058</v>
          </cell>
          <cell r="R31">
            <v>4689.6049999999996</v>
          </cell>
          <cell r="S31">
            <v>10166.665999999999</v>
          </cell>
        </row>
        <row r="32">
          <cell r="A32">
            <v>20054</v>
          </cell>
          <cell r="B32">
            <v>1607.0219999999999</v>
          </cell>
          <cell r="C32">
            <v>8148.9049999999997</v>
          </cell>
          <cell r="D32">
            <v>2260.6660000000002</v>
          </cell>
          <cell r="E32">
            <v>3428.2130000000002</v>
          </cell>
          <cell r="F32">
            <v>5427.2839999999997</v>
          </cell>
          <cell r="G32">
            <v>1162.1990000000001</v>
          </cell>
          <cell r="H32">
            <v>1803.761</v>
          </cell>
          <cell r="I32">
            <v>10141.884</v>
          </cell>
          <cell r="J32">
            <v>2265.3240000000001</v>
          </cell>
          <cell r="K32">
            <v>6130.2359999999999</v>
          </cell>
          <cell r="L32">
            <v>757.18299999999999</v>
          </cell>
          <cell r="M32">
            <v>11513.291999999999</v>
          </cell>
          <cell r="N32">
            <v>43367.173999999999</v>
          </cell>
          <cell r="O32" t="str">
            <v>n.a.</v>
          </cell>
          <cell r="P32">
            <v>34634.94</v>
          </cell>
          <cell r="Q32">
            <v>6479.8209999999999</v>
          </cell>
          <cell r="R32">
            <v>4392.2820000000002</v>
          </cell>
          <cell r="S32">
            <v>11271.944</v>
          </cell>
        </row>
        <row r="33">
          <cell r="A33">
            <v>20061</v>
          </cell>
          <cell r="B33">
            <v>1703.369494</v>
          </cell>
          <cell r="C33">
            <v>9422.4246550000007</v>
          </cell>
          <cell r="D33">
            <v>2568.2801030000001</v>
          </cell>
          <cell r="E33">
            <v>3023.6386849999999</v>
          </cell>
          <cell r="F33">
            <v>4367.857207</v>
          </cell>
          <cell r="G33">
            <v>1786.917553</v>
          </cell>
          <cell r="H33">
            <v>1556.945958</v>
          </cell>
          <cell r="I33">
            <v>9828.7499289999996</v>
          </cell>
          <cell r="J33">
            <v>2816.7862089999999</v>
          </cell>
          <cell r="K33">
            <v>5474.7164510000002</v>
          </cell>
          <cell r="L33">
            <v>619.68346599999995</v>
          </cell>
          <cell r="M33">
            <v>11195.16372</v>
          </cell>
          <cell r="N33">
            <v>42926.354659999997</v>
          </cell>
          <cell r="O33" t="str">
            <v>n.a.</v>
          </cell>
          <cell r="P33">
            <v>32443.811590000001</v>
          </cell>
          <cell r="Q33">
            <v>6942.1882530000003</v>
          </cell>
          <cell r="R33">
            <v>4707.5501299999996</v>
          </cell>
          <cell r="S33">
            <v>11283.89345</v>
          </cell>
        </row>
        <row r="34">
          <cell r="A34">
            <v>20062</v>
          </cell>
          <cell r="B34">
            <v>1708.535014</v>
          </cell>
          <cell r="C34">
            <v>9615.0795620000008</v>
          </cell>
          <cell r="D34">
            <v>2485.1472250000002</v>
          </cell>
          <cell r="E34">
            <v>3135.9535609999998</v>
          </cell>
          <cell r="F34">
            <v>4847.4890150000001</v>
          </cell>
          <cell r="G34">
            <v>1535.64933</v>
          </cell>
          <cell r="H34">
            <v>1767.3362400000001</v>
          </cell>
          <cell r="I34">
            <v>9667.5129550000001</v>
          </cell>
          <cell r="J34">
            <v>2571.895207</v>
          </cell>
          <cell r="K34">
            <v>6010.4471569999996</v>
          </cell>
          <cell r="L34">
            <v>790.1604572</v>
          </cell>
          <cell r="M34">
            <v>12030.937819999999</v>
          </cell>
          <cell r="N34">
            <v>45422.01915</v>
          </cell>
          <cell r="O34" t="str">
            <v>n.a.</v>
          </cell>
          <cell r="P34">
            <v>34830.316599999998</v>
          </cell>
          <cell r="Q34">
            <v>6829.037953</v>
          </cell>
          <cell r="R34">
            <v>5633.9916679999997</v>
          </cell>
          <cell r="S34">
            <v>11423.368549999999</v>
          </cell>
        </row>
        <row r="35">
          <cell r="A35">
            <v>20063</v>
          </cell>
          <cell r="B35">
            <v>1923.6924120000001</v>
          </cell>
          <cell r="C35">
            <v>9375.5479219999997</v>
          </cell>
          <cell r="D35">
            <v>2736.952053</v>
          </cell>
          <cell r="E35">
            <v>3396.5772379999999</v>
          </cell>
          <cell r="F35">
            <v>5176.1844789999996</v>
          </cell>
          <cell r="G35">
            <v>1654.8205680000001</v>
          </cell>
          <cell r="H35">
            <v>2149.9714859999999</v>
          </cell>
          <cell r="I35">
            <v>9786.4150790000003</v>
          </cell>
          <cell r="J35">
            <v>3028.953845</v>
          </cell>
          <cell r="K35">
            <v>5899.4509520000001</v>
          </cell>
          <cell r="L35">
            <v>877.19842679999999</v>
          </cell>
          <cell r="M35">
            <v>12607.43338</v>
          </cell>
          <cell r="N35">
            <v>47111.5311</v>
          </cell>
          <cell r="O35" t="str">
            <v>n.a.</v>
          </cell>
          <cell r="P35">
            <v>36993.773999999998</v>
          </cell>
          <cell r="Q35">
            <v>7423.110619</v>
          </cell>
          <cell r="R35">
            <v>5175.6891919999998</v>
          </cell>
          <cell r="S35">
            <v>12164.062519999999</v>
          </cell>
        </row>
        <row r="36">
          <cell r="A36">
            <v>20064</v>
          </cell>
          <cell r="B36">
            <v>2103.6309329999999</v>
          </cell>
          <cell r="C36">
            <v>9439.9079590000001</v>
          </cell>
          <cell r="D36">
            <v>2787.216786</v>
          </cell>
          <cell r="E36">
            <v>3487.6995219999999</v>
          </cell>
          <cell r="F36">
            <v>5559.5434189999996</v>
          </cell>
          <cell r="G36">
            <v>1568.5527500000001</v>
          </cell>
          <cell r="H36">
            <v>1990.737204</v>
          </cell>
          <cell r="I36">
            <v>9925.1441470000009</v>
          </cell>
          <cell r="J36">
            <v>2658.1439260000002</v>
          </cell>
          <cell r="K36">
            <v>6417.1248219999998</v>
          </cell>
          <cell r="L36">
            <v>922.42067840000004</v>
          </cell>
          <cell r="M36">
            <v>13860.966350000001</v>
          </cell>
          <cell r="N36">
            <v>51412.719850000001</v>
          </cell>
          <cell r="O36" t="str">
            <v>n.a.</v>
          </cell>
          <cell r="P36">
            <v>40103.564850000002</v>
          </cell>
          <cell r="Q36">
            <v>7164.0609160000004</v>
          </cell>
          <cell r="R36">
            <v>5510.9985390000002</v>
          </cell>
          <cell r="S36">
            <v>14422.689490000001</v>
          </cell>
        </row>
        <row r="37">
          <cell r="A37">
            <v>20071</v>
          </cell>
          <cell r="B37">
            <v>2228.1981310000001</v>
          </cell>
          <cell r="C37">
            <v>10119.041950000001</v>
          </cell>
          <cell r="D37">
            <v>3078.708893</v>
          </cell>
          <cell r="E37">
            <v>3354.2855159999999</v>
          </cell>
          <cell r="F37">
            <v>5613.0632109999997</v>
          </cell>
          <cell r="G37">
            <v>2181.6416140000001</v>
          </cell>
          <cell r="H37">
            <v>1942.66004</v>
          </cell>
          <cell r="I37">
            <v>9221.772653</v>
          </cell>
          <cell r="J37">
            <v>3146.8437800000002</v>
          </cell>
          <cell r="K37">
            <v>5710.9994930000003</v>
          </cell>
          <cell r="L37">
            <v>1023.22393</v>
          </cell>
          <cell r="M37">
            <v>12837.84842</v>
          </cell>
          <cell r="N37">
            <v>51525.195140000003</v>
          </cell>
          <cell r="O37" t="str">
            <v>n.a.</v>
          </cell>
          <cell r="P37">
            <v>39209.992449999998</v>
          </cell>
          <cell r="Q37">
            <v>7560.5987999999998</v>
          </cell>
          <cell r="R37">
            <v>5453.2182300000004</v>
          </cell>
          <cell r="S37">
            <v>13870.764300000001</v>
          </cell>
        </row>
        <row r="38">
          <cell r="A38">
            <v>20072</v>
          </cell>
          <cell r="B38">
            <v>2168.2386660000002</v>
          </cell>
          <cell r="C38">
            <v>10475.031419999999</v>
          </cell>
          <cell r="D38">
            <v>2815.171249</v>
          </cell>
          <cell r="E38">
            <v>3633.4705530000001</v>
          </cell>
          <cell r="F38">
            <v>5744.2850859999999</v>
          </cell>
          <cell r="G38">
            <v>2182.9900109999999</v>
          </cell>
          <cell r="H38">
            <v>2305.1430719999998</v>
          </cell>
          <cell r="I38">
            <v>8610.9952009999997</v>
          </cell>
          <cell r="J38">
            <v>2809.0473689999999</v>
          </cell>
          <cell r="K38">
            <v>6067.4993400000003</v>
          </cell>
          <cell r="L38">
            <v>1166.585975</v>
          </cell>
          <cell r="M38">
            <v>14871.26239</v>
          </cell>
          <cell r="N38">
            <v>53884.814610000001</v>
          </cell>
          <cell r="O38" t="str">
            <v>n.a.</v>
          </cell>
          <cell r="P38">
            <v>43241.016239999997</v>
          </cell>
          <cell r="Q38">
            <v>7468.1558539999996</v>
          </cell>
          <cell r="R38">
            <v>5441.0858010000002</v>
          </cell>
          <cell r="S38">
            <v>15072.768550000001</v>
          </cell>
        </row>
        <row r="39">
          <cell r="A39">
            <v>20073</v>
          </cell>
          <cell r="B39">
            <v>2674.1046019999999</v>
          </cell>
          <cell r="C39">
            <v>11033.10808</v>
          </cell>
          <cell r="D39">
            <v>3557.3677550000002</v>
          </cell>
          <cell r="E39">
            <v>3821.9204599999998</v>
          </cell>
          <cell r="F39">
            <v>6376.6855729999997</v>
          </cell>
          <cell r="G39">
            <v>2271.4797709999998</v>
          </cell>
          <cell r="H39">
            <v>2427.9644779999999</v>
          </cell>
          <cell r="I39">
            <v>9836.8104149999999</v>
          </cell>
          <cell r="J39">
            <v>3453.8180440000001</v>
          </cell>
          <cell r="K39">
            <v>6314.6652119999999</v>
          </cell>
          <cell r="L39">
            <v>1248.7019499999999</v>
          </cell>
          <cell r="M39">
            <v>15612.59122</v>
          </cell>
          <cell r="N39">
            <v>57863.076390000002</v>
          </cell>
          <cell r="O39" t="str">
            <v>n.a.</v>
          </cell>
          <cell r="P39">
            <v>45972.88796</v>
          </cell>
          <cell r="Q39">
            <v>8476.7301989999996</v>
          </cell>
          <cell r="R39">
            <v>5805.8566890000002</v>
          </cell>
          <cell r="S39">
            <v>16634.952399999998</v>
          </cell>
        </row>
        <row r="40">
          <cell r="A40">
            <v>20074</v>
          </cell>
          <cell r="B40">
            <v>2987.664921</v>
          </cell>
          <cell r="C40">
            <v>11035.35174</v>
          </cell>
          <cell r="D40">
            <v>3684.5364239999999</v>
          </cell>
          <cell r="E40">
            <v>4288.0154400000001</v>
          </cell>
          <cell r="F40">
            <v>6716.7042119999996</v>
          </cell>
          <cell r="G40">
            <v>2016.90516</v>
          </cell>
          <cell r="H40">
            <v>2484.5588739999998</v>
          </cell>
          <cell r="I40">
            <v>10278.482239999999</v>
          </cell>
          <cell r="J40">
            <v>3075.5923720000001</v>
          </cell>
          <cell r="K40">
            <v>6885.1627170000002</v>
          </cell>
          <cell r="L40">
            <v>1050.6930199999999</v>
          </cell>
          <cell r="M40">
            <v>15863.385490000001</v>
          </cell>
          <cell r="N40">
            <v>62818.840600000003</v>
          </cell>
          <cell r="O40" t="str">
            <v>n.a.</v>
          </cell>
          <cell r="P40">
            <v>47794.979030000002</v>
          </cell>
          <cell r="Q40">
            <v>8225.8537140000008</v>
          </cell>
          <cell r="R40">
            <v>6072.0939820000003</v>
          </cell>
          <cell r="S40">
            <v>17927.1086</v>
          </cell>
        </row>
        <row r="41">
          <cell r="A41">
            <v>20081</v>
          </cell>
          <cell r="B41">
            <v>3131.430934</v>
          </cell>
          <cell r="C41">
            <v>12198.87522</v>
          </cell>
          <cell r="D41">
            <v>3877.1085069999999</v>
          </cell>
          <cell r="E41">
            <v>3798.817004</v>
          </cell>
          <cell r="F41">
            <v>6312.9754240000002</v>
          </cell>
          <cell r="G41">
            <v>2651.0491740000002</v>
          </cell>
          <cell r="H41">
            <v>2008.6008770000001</v>
          </cell>
          <cell r="I41">
            <v>9744.9954940000007</v>
          </cell>
          <cell r="J41">
            <v>3503.9762900000001</v>
          </cell>
          <cell r="K41">
            <v>6370.1579259999999</v>
          </cell>
          <cell r="L41">
            <v>1007.074976</v>
          </cell>
          <cell r="M41">
            <v>14056.95737</v>
          </cell>
          <cell r="N41">
            <v>58816.23128</v>
          </cell>
          <cell r="O41" t="str">
            <v>n.a.</v>
          </cell>
          <cell r="P41">
            <v>44165.922680000003</v>
          </cell>
          <cell r="Q41">
            <v>8117.1951749999998</v>
          </cell>
          <cell r="R41">
            <v>5737.3722550000002</v>
          </cell>
          <cell r="S41">
            <v>17353.080620000001</v>
          </cell>
        </row>
        <row r="42">
          <cell r="A42">
            <v>20082</v>
          </cell>
          <cell r="B42">
            <v>3040.0416009999999</v>
          </cell>
          <cell r="C42">
            <v>12174.16728</v>
          </cell>
          <cell r="D42">
            <v>3665.9686310000002</v>
          </cell>
          <cell r="E42">
            <v>4265.3188060000002</v>
          </cell>
          <cell r="F42">
            <v>6834.3353090000001</v>
          </cell>
          <cell r="G42">
            <v>2659.3959869999999</v>
          </cell>
          <cell r="H42">
            <v>2336.508675</v>
          </cell>
          <cell r="I42">
            <v>9737.0330460000005</v>
          </cell>
          <cell r="J42">
            <v>3235.692266</v>
          </cell>
          <cell r="K42">
            <v>6371.0501780000004</v>
          </cell>
          <cell r="L42">
            <v>1123.6069990000001</v>
          </cell>
          <cell r="M42">
            <v>15908.14869</v>
          </cell>
          <cell r="N42">
            <v>62776.137940000001</v>
          </cell>
          <cell r="O42" t="str">
            <v>n.a.</v>
          </cell>
          <cell r="P42">
            <v>49607.678449999999</v>
          </cell>
          <cell r="Q42">
            <v>7856.1534019999999</v>
          </cell>
          <cell r="R42">
            <v>6470.7675859999999</v>
          </cell>
          <cell r="S42">
            <v>16754.206630000001</v>
          </cell>
        </row>
        <row r="43">
          <cell r="A43">
            <v>20083</v>
          </cell>
          <cell r="B43">
            <v>3309.6849069999998</v>
          </cell>
          <cell r="C43">
            <v>11312.426380000001</v>
          </cell>
          <cell r="D43">
            <v>4159.8367340000004</v>
          </cell>
          <cell r="E43">
            <v>5027.2154989999999</v>
          </cell>
          <cell r="F43">
            <v>7196.8224579999996</v>
          </cell>
          <cell r="G43">
            <v>2610.6631010000001</v>
          </cell>
          <cell r="H43">
            <v>2871.3545770000001</v>
          </cell>
          <cell r="I43">
            <v>10161.774079999999</v>
          </cell>
          <cell r="J43">
            <v>3742.0934379999999</v>
          </cell>
          <cell r="K43">
            <v>6569.5824130000001</v>
          </cell>
          <cell r="L43">
            <v>1358.296036</v>
          </cell>
          <cell r="M43">
            <v>15784.7268</v>
          </cell>
          <cell r="N43">
            <v>64530.358379999998</v>
          </cell>
          <cell r="O43" t="str">
            <v>n.a.</v>
          </cell>
          <cell r="P43">
            <v>51869.368470000001</v>
          </cell>
          <cell r="Q43">
            <v>8759.7615139999998</v>
          </cell>
          <cell r="R43">
            <v>7304.1104690000002</v>
          </cell>
          <cell r="S43">
            <v>17484.718110000002</v>
          </cell>
        </row>
        <row r="44">
          <cell r="A44">
            <v>20084</v>
          </cell>
          <cell r="B44">
            <v>3306.9037579999999</v>
          </cell>
          <cell r="C44">
            <v>9689.4692709999999</v>
          </cell>
          <cell r="D44">
            <v>4142.5042009999997</v>
          </cell>
          <cell r="E44">
            <v>4140.240076</v>
          </cell>
          <cell r="F44">
            <v>7144.2991529999999</v>
          </cell>
          <cell r="G44">
            <v>2122.196794</v>
          </cell>
          <cell r="H44">
            <v>2337.8680079999999</v>
          </cell>
          <cell r="I44">
            <v>10107.69369</v>
          </cell>
          <cell r="J44">
            <v>3181.245484</v>
          </cell>
          <cell r="K44">
            <v>6920.7313960000001</v>
          </cell>
          <cell r="L44">
            <v>1530.3699650000001</v>
          </cell>
          <cell r="M44">
            <v>14233.37903</v>
          </cell>
          <cell r="N44">
            <v>63720.065580000002</v>
          </cell>
          <cell r="O44" t="str">
            <v>n.a.</v>
          </cell>
          <cell r="P44">
            <v>48590.549010000002</v>
          </cell>
          <cell r="Q44">
            <v>7970.401535</v>
          </cell>
          <cell r="R44">
            <v>7151.8948650000002</v>
          </cell>
          <cell r="S44">
            <v>18140.695960000001</v>
          </cell>
        </row>
        <row r="45">
          <cell r="A45">
            <v>20091</v>
          </cell>
          <cell r="B45">
            <v>2938.0807030000001</v>
          </cell>
          <cell r="C45">
            <v>10500.499449999999</v>
          </cell>
          <cell r="D45">
            <v>4428.1257809999997</v>
          </cell>
          <cell r="E45">
            <v>3623.2202820000002</v>
          </cell>
          <cell r="F45">
            <v>5396.2684669999999</v>
          </cell>
          <cell r="G45">
            <v>2736.5483469999999</v>
          </cell>
          <cell r="H45">
            <v>1860.3565100000001</v>
          </cell>
          <cell r="I45">
            <v>9932.9714719999993</v>
          </cell>
          <cell r="J45">
            <v>3386.0811279999998</v>
          </cell>
          <cell r="K45">
            <v>5671.6231390000003</v>
          </cell>
          <cell r="L45">
            <v>1487.82204</v>
          </cell>
          <cell r="M45">
            <v>11335.86356</v>
          </cell>
          <cell r="N45">
            <v>58157.433019999997</v>
          </cell>
          <cell r="O45" t="str">
            <v>n.a.</v>
          </cell>
          <cell r="P45">
            <v>39770.878049999999</v>
          </cell>
          <cell r="Q45">
            <v>8317.5682059999999</v>
          </cell>
          <cell r="R45">
            <v>6065.216351</v>
          </cell>
          <cell r="S45">
            <v>16747.159729999999</v>
          </cell>
        </row>
        <row r="46">
          <cell r="A46">
            <v>20092</v>
          </cell>
          <cell r="B46">
            <v>3143.3656639999999</v>
          </cell>
          <cell r="C46">
            <v>10653.8177</v>
          </cell>
          <cell r="D46">
            <v>3575.9939469999999</v>
          </cell>
          <cell r="E46">
            <v>4435.0837289999999</v>
          </cell>
          <cell r="F46">
            <v>6173.1196300000001</v>
          </cell>
          <cell r="G46">
            <v>2425.0142129999999</v>
          </cell>
          <cell r="H46">
            <v>1975.391883</v>
          </cell>
          <cell r="I46">
            <v>8387.4404020000002</v>
          </cell>
          <cell r="J46">
            <v>2989.9206009999998</v>
          </cell>
          <cell r="K46">
            <v>5291.1862849999998</v>
          </cell>
          <cell r="L46">
            <v>1455.336014</v>
          </cell>
          <cell r="M46">
            <v>13045.230610000001</v>
          </cell>
          <cell r="N46">
            <v>59635.466050000003</v>
          </cell>
          <cell r="O46" t="str">
            <v>n.a.</v>
          </cell>
          <cell r="P46">
            <v>44645.747340000002</v>
          </cell>
          <cell r="Q46">
            <v>7252.6428040000001</v>
          </cell>
          <cell r="R46">
            <v>6407.0257579999998</v>
          </cell>
          <cell r="S46">
            <v>16635.999980000001</v>
          </cell>
        </row>
        <row r="47">
          <cell r="A47">
            <v>20093</v>
          </cell>
          <cell r="B47">
            <v>3322.0442589999998</v>
          </cell>
          <cell r="C47">
            <v>10942.443149999999</v>
          </cell>
          <cell r="D47">
            <v>4638.9464539999999</v>
          </cell>
          <cell r="E47">
            <v>4086.4220220000002</v>
          </cell>
          <cell r="F47">
            <v>6493.0161779999999</v>
          </cell>
          <cell r="G47">
            <v>2769.166643</v>
          </cell>
          <cell r="H47">
            <v>2503.1666190000001</v>
          </cell>
          <cell r="I47">
            <v>9440.051211</v>
          </cell>
          <cell r="J47">
            <v>3499.9614980000001</v>
          </cell>
          <cell r="K47">
            <v>5713.2115450000001</v>
          </cell>
          <cell r="L47">
            <v>1637.3850440000001</v>
          </cell>
          <cell r="M47">
            <v>12983.668600000001</v>
          </cell>
          <cell r="N47">
            <v>64311.067419999999</v>
          </cell>
          <cell r="O47" t="str">
            <v>n.a.</v>
          </cell>
          <cell r="P47">
            <v>44477.07862</v>
          </cell>
          <cell r="Q47">
            <v>8348.6329690000002</v>
          </cell>
          <cell r="R47">
            <v>7495.6364679999997</v>
          </cell>
          <cell r="S47">
            <v>17663.545559999999</v>
          </cell>
        </row>
        <row r="48">
          <cell r="A48">
            <v>20094</v>
          </cell>
          <cell r="B48">
            <v>4168.9836029999997</v>
          </cell>
          <cell r="C48">
            <v>11365.75524</v>
          </cell>
          <cell r="D48">
            <v>4417.8666389999999</v>
          </cell>
          <cell r="E48">
            <v>4223.9729500000003</v>
          </cell>
          <cell r="F48">
            <v>6513.1927660000001</v>
          </cell>
          <cell r="G48">
            <v>2046.3436810000001</v>
          </cell>
          <cell r="H48">
            <v>2174.3237170000002</v>
          </cell>
          <cell r="I48">
            <v>10281.150949999999</v>
          </cell>
          <cell r="J48">
            <v>3356.459116</v>
          </cell>
          <cell r="K48">
            <v>6264.3824690000001</v>
          </cell>
          <cell r="L48">
            <v>1595.4259750000001</v>
          </cell>
          <cell r="M48">
            <v>13240.99834</v>
          </cell>
          <cell r="N48">
            <v>66090.992840000006</v>
          </cell>
          <cell r="O48" t="str">
            <v>n.a.</v>
          </cell>
          <cell r="P48">
            <v>46222.484470000003</v>
          </cell>
          <cell r="Q48">
            <v>9490.608365</v>
          </cell>
          <cell r="R48">
            <v>6731.5541190000004</v>
          </cell>
          <cell r="S48">
            <v>19370.64978</v>
          </cell>
        </row>
        <row r="49">
          <cell r="A49">
            <v>20101</v>
          </cell>
          <cell r="B49">
            <v>4068.7143719999999</v>
          </cell>
          <cell r="C49">
            <v>12843.983459999999</v>
          </cell>
          <cell r="D49">
            <v>5429.8480730000001</v>
          </cell>
          <cell r="E49">
            <v>3505.3388049999999</v>
          </cell>
          <cell r="F49">
            <v>5688.5789919999997</v>
          </cell>
          <cell r="G49">
            <v>2734.1849419999999</v>
          </cell>
          <cell r="H49">
            <v>1785.59968</v>
          </cell>
          <cell r="I49">
            <v>10546.58546</v>
          </cell>
          <cell r="J49">
            <v>3890.8575770000002</v>
          </cell>
          <cell r="K49">
            <v>5592.2636990000001</v>
          </cell>
          <cell r="L49">
            <v>1338.6990000000001</v>
          </cell>
          <cell r="M49">
            <v>12140.315199999999</v>
          </cell>
          <cell r="N49">
            <v>61178.722549999999</v>
          </cell>
          <cell r="O49" t="str">
            <v>n.a.</v>
          </cell>
          <cell r="P49">
            <v>40287.711040000002</v>
          </cell>
          <cell r="Q49">
            <v>9939.1676520000001</v>
          </cell>
          <cell r="R49">
            <v>5767.6722659999996</v>
          </cell>
          <cell r="S49">
            <v>18539.539720000001</v>
          </cell>
        </row>
        <row r="50">
          <cell r="A50">
            <v>20102</v>
          </cell>
          <cell r="B50">
            <v>4438.9301050000004</v>
          </cell>
          <cell r="C50">
            <v>13821.008400000001</v>
          </cell>
          <cell r="D50">
            <v>4634.241884</v>
          </cell>
          <cell r="E50">
            <v>3794.206987</v>
          </cell>
          <cell r="F50">
            <v>5965.3535910000001</v>
          </cell>
          <cell r="G50">
            <v>2531.729065</v>
          </cell>
          <cell r="H50">
            <v>1820.3283710000001</v>
          </cell>
          <cell r="I50">
            <v>10071.297200000001</v>
          </cell>
          <cell r="J50">
            <v>3417.0712090000002</v>
          </cell>
          <cell r="K50">
            <v>6052.0635679999996</v>
          </cell>
          <cell r="L50">
            <v>1414.1369999999999</v>
          </cell>
          <cell r="M50">
            <v>12979.411179999999</v>
          </cell>
          <cell r="N50">
            <v>63931.653129999999</v>
          </cell>
          <cell r="O50" t="str">
            <v>n.a.</v>
          </cell>
          <cell r="P50">
            <v>42851.069660000001</v>
          </cell>
          <cell r="Q50">
            <v>9362.3346729999994</v>
          </cell>
          <cell r="R50">
            <v>5849.6486059999997</v>
          </cell>
          <cell r="S50">
            <v>19964.212790000001</v>
          </cell>
        </row>
        <row r="51">
          <cell r="A51">
            <v>20103</v>
          </cell>
          <cell r="B51">
            <v>4519.1380239999999</v>
          </cell>
          <cell r="C51">
            <v>13103.452310000001</v>
          </cell>
          <cell r="D51">
            <v>6607.6595450000004</v>
          </cell>
          <cell r="E51">
            <v>4792.5370620000003</v>
          </cell>
          <cell r="F51">
            <v>6762.1164449999997</v>
          </cell>
          <cell r="G51">
            <v>2864.0226779999998</v>
          </cell>
          <cell r="H51">
            <v>2517.782326</v>
          </cell>
          <cell r="I51">
            <v>11629.465050000001</v>
          </cell>
          <cell r="J51">
            <v>4278.7663620000003</v>
          </cell>
          <cell r="K51">
            <v>6266.873603</v>
          </cell>
          <cell r="L51">
            <v>1627.21</v>
          </cell>
          <cell r="M51">
            <v>14028.606879999999</v>
          </cell>
          <cell r="N51">
            <v>69100.103260000004</v>
          </cell>
          <cell r="O51" t="str">
            <v>n.a.</v>
          </cell>
          <cell r="P51">
            <v>47624.037620000003</v>
          </cell>
          <cell r="Q51">
            <v>10862.86967</v>
          </cell>
          <cell r="R51">
            <v>6498.014158</v>
          </cell>
          <cell r="S51">
            <v>20632.79925</v>
          </cell>
        </row>
        <row r="52">
          <cell r="A52">
            <v>20104</v>
          </cell>
          <cell r="B52">
            <v>5378.2753339999999</v>
          </cell>
          <cell r="C52">
            <v>13358.005380000001</v>
          </cell>
          <cell r="D52">
            <v>5828.2721970000002</v>
          </cell>
          <cell r="E52">
            <v>4668.6311969999997</v>
          </cell>
          <cell r="F52">
            <v>6479.7699899999998</v>
          </cell>
          <cell r="G52">
            <v>2191.6713180000002</v>
          </cell>
          <cell r="H52">
            <v>2328.0621679999999</v>
          </cell>
          <cell r="I52">
            <v>11011.987660000001</v>
          </cell>
          <cell r="J52">
            <v>3864.7795839999999</v>
          </cell>
          <cell r="K52">
            <v>6702.4902380000003</v>
          </cell>
          <cell r="L52">
            <v>1502.84</v>
          </cell>
          <cell r="M52">
            <v>14419.2467</v>
          </cell>
          <cell r="N52">
            <v>71885.954450000005</v>
          </cell>
          <cell r="O52" t="str">
            <v>n.a.</v>
          </cell>
          <cell r="P52">
            <v>48474.350469999998</v>
          </cell>
          <cell r="Q52">
            <v>11183.940039999999</v>
          </cell>
          <cell r="R52">
            <v>6471.2213410000004</v>
          </cell>
          <cell r="S52">
            <v>22542.426149999999</v>
          </cell>
        </row>
        <row r="53">
          <cell r="A53">
            <v>20111</v>
          </cell>
          <cell r="B53">
            <v>5125.8151040000002</v>
          </cell>
          <cell r="C53">
            <v>14513.32929</v>
          </cell>
          <cell r="D53">
            <v>6967.7165260000002</v>
          </cell>
          <cell r="E53">
            <v>4259.9578860000001</v>
          </cell>
          <cell r="F53">
            <v>6003.5119139999997</v>
          </cell>
          <cell r="G53">
            <v>3243.135961</v>
          </cell>
          <cell r="H53">
            <v>1983.5479620000001</v>
          </cell>
          <cell r="I53">
            <v>11219.165150000001</v>
          </cell>
          <cell r="J53">
            <v>4291.5273859999998</v>
          </cell>
          <cell r="K53">
            <v>6038.9012469999998</v>
          </cell>
          <cell r="L53">
            <v>1538.492</v>
          </cell>
          <cell r="M53">
            <v>13281.92236</v>
          </cell>
          <cell r="N53">
            <v>69668.76311</v>
          </cell>
          <cell r="O53" t="str">
            <v>n.a.</v>
          </cell>
          <cell r="P53">
            <v>45750.239350000003</v>
          </cell>
          <cell r="Q53">
            <v>11180.95652</v>
          </cell>
          <cell r="R53">
            <v>6266.3523930000001</v>
          </cell>
          <cell r="S53">
            <v>20772.195960000001</v>
          </cell>
        </row>
        <row r="54">
          <cell r="A54">
            <v>20112</v>
          </cell>
          <cell r="B54">
            <v>5793.5310259999997</v>
          </cell>
          <cell r="C54">
            <v>15582.220890000001</v>
          </cell>
          <cell r="D54">
            <v>5852.6666670000004</v>
          </cell>
          <cell r="E54">
            <v>4530.2758690000001</v>
          </cell>
          <cell r="F54">
            <v>7039.8870390000002</v>
          </cell>
          <cell r="G54">
            <v>2935.7540170000002</v>
          </cell>
          <cell r="H54">
            <v>2204.6162519999998</v>
          </cell>
          <cell r="I54">
            <v>9899.1162420000001</v>
          </cell>
          <cell r="J54">
            <v>3695.6122030000001</v>
          </cell>
          <cell r="K54">
            <v>6527.9658060000002</v>
          </cell>
          <cell r="L54">
            <v>1614.056</v>
          </cell>
          <cell r="M54">
            <v>14489.61836</v>
          </cell>
          <cell r="N54">
            <v>74889.48371</v>
          </cell>
          <cell r="O54" t="str">
            <v>n.a.</v>
          </cell>
          <cell r="P54">
            <v>50077.545310000001</v>
          </cell>
          <cell r="Q54">
            <v>10438.07423</v>
          </cell>
          <cell r="R54">
            <v>6430.1254609999996</v>
          </cell>
          <cell r="S54">
            <v>23017.732250000001</v>
          </cell>
        </row>
        <row r="55">
          <cell r="A55">
            <v>20113</v>
          </cell>
          <cell r="B55">
            <v>5857.8624330000002</v>
          </cell>
          <cell r="C55">
            <v>14335.30083</v>
          </cell>
          <cell r="D55">
            <v>8566.1267509999998</v>
          </cell>
          <cell r="E55">
            <v>5288.6906300000001</v>
          </cell>
          <cell r="F55">
            <v>7086.3380450000004</v>
          </cell>
          <cell r="G55">
            <v>3189.329874</v>
          </cell>
          <cell r="H55">
            <v>2815.7213579999998</v>
          </cell>
          <cell r="I55">
            <v>11567.572169999999</v>
          </cell>
          <cell r="J55">
            <v>4628.6139549999998</v>
          </cell>
          <cell r="K55">
            <v>6988.7071859999996</v>
          </cell>
          <cell r="L55">
            <v>1625.6669999999999</v>
          </cell>
          <cell r="M55">
            <v>14988.51899</v>
          </cell>
          <cell r="N55">
            <v>79722.159409999993</v>
          </cell>
          <cell r="O55" t="str">
            <v>n.a.</v>
          </cell>
          <cell r="P55">
            <v>53096.249969999997</v>
          </cell>
          <cell r="Q55">
            <v>12235.48883</v>
          </cell>
          <cell r="R55">
            <v>7486.5263169999998</v>
          </cell>
          <cell r="S55">
            <v>24100.005669999999</v>
          </cell>
        </row>
        <row r="56">
          <cell r="A56">
            <v>20114</v>
          </cell>
          <cell r="B56">
            <v>6492.331698</v>
          </cell>
          <cell r="C56">
            <v>13887.949570000001</v>
          </cell>
          <cell r="D56">
            <v>7048.2282560000003</v>
          </cell>
          <cell r="E56">
            <v>4642.4164730000002</v>
          </cell>
          <cell r="F56">
            <v>6940.5553449999998</v>
          </cell>
          <cell r="G56">
            <v>2411.6737189999999</v>
          </cell>
          <cell r="H56">
            <v>2195.0213859999999</v>
          </cell>
          <cell r="I56">
            <v>11143.729439999999</v>
          </cell>
          <cell r="J56">
            <v>4047.859269</v>
          </cell>
          <cell r="K56">
            <v>6880.4550470000004</v>
          </cell>
          <cell r="L56">
            <v>1686.86</v>
          </cell>
          <cell r="M56">
            <v>14553.55789</v>
          </cell>
          <cell r="N56">
            <v>75999.231830000004</v>
          </cell>
          <cell r="O56" t="str">
            <v>n.a.</v>
          </cell>
          <cell r="P56">
            <v>50298.921860000002</v>
          </cell>
          <cell r="Q56">
            <v>11699.90518</v>
          </cell>
          <cell r="R56">
            <v>7080.279896</v>
          </cell>
          <cell r="S56">
            <v>23981.751250000001</v>
          </cell>
        </row>
        <row r="57">
          <cell r="A57">
            <v>20121</v>
          </cell>
          <cell r="B57">
            <v>5799.4105310000004</v>
          </cell>
          <cell r="C57">
            <v>15154.964540000001</v>
          </cell>
          <cell r="D57">
            <v>8607.0880670000006</v>
          </cell>
          <cell r="E57">
            <v>4141.9881249999999</v>
          </cell>
          <cell r="F57">
            <v>6272.3582720000004</v>
          </cell>
          <cell r="G57">
            <v>3340.3387480000001</v>
          </cell>
          <cell r="H57">
            <v>1902.1837619999999</v>
          </cell>
          <cell r="I57">
            <v>11794.78952</v>
          </cell>
          <cell r="J57">
            <v>4428.4826569999996</v>
          </cell>
          <cell r="K57">
            <v>6541.6888749999998</v>
          </cell>
          <cell r="L57">
            <v>1897.25</v>
          </cell>
          <cell r="M57">
            <v>13589.10347</v>
          </cell>
          <cell r="N57">
            <v>73114.777419999999</v>
          </cell>
          <cell r="O57" t="str">
            <v>n.a.</v>
          </cell>
          <cell r="P57">
            <v>46538.147409999998</v>
          </cell>
          <cell r="Q57">
            <v>12406.990669999999</v>
          </cell>
          <cell r="R57">
            <v>6654.4895269999997</v>
          </cell>
          <cell r="S57">
            <v>22041.453130000002</v>
          </cell>
        </row>
        <row r="58">
          <cell r="A58">
            <v>20122</v>
          </cell>
          <cell r="B58">
            <v>6157.7045959999996</v>
          </cell>
          <cell r="C58">
            <v>16160.26204</v>
          </cell>
          <cell r="D58">
            <v>6695.6178950000003</v>
          </cell>
          <cell r="E58">
            <v>4459.0930440000002</v>
          </cell>
          <cell r="F58">
            <v>6868.9380579999997</v>
          </cell>
          <cell r="G58">
            <v>3101.6871500000002</v>
          </cell>
          <cell r="H58">
            <v>2008.1678899999999</v>
          </cell>
          <cell r="I58">
            <v>10870.287130000001</v>
          </cell>
          <cell r="J58">
            <v>4078.0857209999999</v>
          </cell>
          <cell r="K58">
            <v>6809.4636010000004</v>
          </cell>
          <cell r="L58">
            <v>1865.71</v>
          </cell>
          <cell r="M58">
            <v>14790.879989999999</v>
          </cell>
          <cell r="N58">
            <v>76052.480160000006</v>
          </cell>
          <cell r="O58" t="str">
            <v>n.a.</v>
          </cell>
          <cell r="P58">
            <v>49575.118280000002</v>
          </cell>
          <cell r="Q58">
            <v>11878.220240000001</v>
          </cell>
          <cell r="R58">
            <v>6645.151648</v>
          </cell>
          <cell r="S58">
            <v>22634.601640000001</v>
          </cell>
        </row>
        <row r="59">
          <cell r="A59">
            <v>20123</v>
          </cell>
          <cell r="B59">
            <v>6170.8892560000004</v>
          </cell>
          <cell r="C59">
            <v>15356.069439999999</v>
          </cell>
          <cell r="D59">
            <v>9894.7299299999995</v>
          </cell>
          <cell r="E59">
            <v>4654.7025640000002</v>
          </cell>
          <cell r="F59">
            <v>7027.14941</v>
          </cell>
          <cell r="G59">
            <v>3333.111148</v>
          </cell>
          <cell r="H59">
            <v>2571.0454140000002</v>
          </cell>
          <cell r="I59">
            <v>12104.70565</v>
          </cell>
          <cell r="J59">
            <v>4982.8989760000004</v>
          </cell>
          <cell r="K59">
            <v>7202.0596779999996</v>
          </cell>
          <cell r="L59">
            <v>1939.8910000000001</v>
          </cell>
          <cell r="M59">
            <v>15079.705819999999</v>
          </cell>
          <cell r="N59">
            <v>79171.692590000006</v>
          </cell>
          <cell r="O59" t="str">
            <v>n.a.</v>
          </cell>
          <cell r="P59">
            <v>51358.460359999997</v>
          </cell>
          <cell r="Q59">
            <v>12707.529500000001</v>
          </cell>
          <cell r="R59">
            <v>7483.2065819999998</v>
          </cell>
          <cell r="S59">
            <v>23947.947339999999</v>
          </cell>
        </row>
        <row r="60">
          <cell r="A60">
            <v>20124</v>
          </cell>
          <cell r="B60">
            <v>6917.6109040000001</v>
          </cell>
          <cell r="C60">
            <v>14861.326849999999</v>
          </cell>
          <cell r="D60">
            <v>7892.6618479999997</v>
          </cell>
          <cell r="E60">
            <v>4601.9016089999996</v>
          </cell>
          <cell r="F60">
            <v>6835.3536050000002</v>
          </cell>
          <cell r="G60">
            <v>2575.1542679999998</v>
          </cell>
          <cell r="H60">
            <v>2234.3594320000002</v>
          </cell>
          <cell r="I60">
            <v>11758.85154</v>
          </cell>
          <cell r="J60">
            <v>4496.040508</v>
          </cell>
          <cell r="K60">
            <v>7651.9108200000001</v>
          </cell>
          <cell r="L60">
            <v>2243.7660000000001</v>
          </cell>
          <cell r="M60">
            <v>15713.59107</v>
          </cell>
          <cell r="N60">
            <v>81076.301449999999</v>
          </cell>
          <cell r="O60" t="str">
            <v>n.a.</v>
          </cell>
          <cell r="P60">
            <v>51977.314209999997</v>
          </cell>
          <cell r="Q60">
            <v>12492.035690000001</v>
          </cell>
          <cell r="R60">
            <v>7779.5716480000001</v>
          </cell>
          <cell r="S60">
            <v>25882.472389999999</v>
          </cell>
        </row>
        <row r="61">
          <cell r="A61">
            <v>20131</v>
          </cell>
          <cell r="B61">
            <v>6349.2287470000001</v>
          </cell>
          <cell r="C61">
            <v>16162.84719</v>
          </cell>
          <cell r="D61">
            <v>10014.343000000001</v>
          </cell>
          <cell r="E61">
            <v>4256.9130279999999</v>
          </cell>
          <cell r="F61">
            <v>6274.5727189999998</v>
          </cell>
          <cell r="G61">
            <v>3488.9926399999999</v>
          </cell>
          <cell r="H61">
            <v>1954.747302</v>
          </cell>
          <cell r="I61">
            <v>11875.252339999999</v>
          </cell>
          <cell r="J61">
            <v>4918.1074470000003</v>
          </cell>
          <cell r="K61">
            <v>7086.3278049999999</v>
          </cell>
          <cell r="L61">
            <v>2087.4589999999998</v>
          </cell>
          <cell r="M61">
            <v>13933.840249999999</v>
          </cell>
          <cell r="N61">
            <v>77789.446049999999</v>
          </cell>
          <cell r="O61" t="str">
            <v>n.a.</v>
          </cell>
          <cell r="P61">
            <v>48315.012799999997</v>
          </cell>
          <cell r="Q61">
            <v>13186.85598</v>
          </cell>
          <cell r="R61">
            <v>7132.4100959999996</v>
          </cell>
          <cell r="S61">
            <v>24075.713520000001</v>
          </cell>
        </row>
        <row r="62">
          <cell r="A62">
            <v>20132</v>
          </cell>
          <cell r="B62">
            <v>6675.9128220000002</v>
          </cell>
          <cell r="C62">
            <v>16758.271809999998</v>
          </cell>
          <cell r="D62">
            <v>7220.810555</v>
          </cell>
          <cell r="E62">
            <v>5046.1761429999997</v>
          </cell>
          <cell r="F62">
            <v>6792.1012879999998</v>
          </cell>
          <cell r="G62">
            <v>3524.0236490000002</v>
          </cell>
          <cell r="H62">
            <v>2034.8172870000001</v>
          </cell>
          <cell r="I62">
            <v>10718.70413</v>
          </cell>
          <cell r="J62">
            <v>4534.4492710000004</v>
          </cell>
          <cell r="K62">
            <v>7173.4380840000003</v>
          </cell>
          <cell r="L62">
            <v>2226.5259999999998</v>
          </cell>
          <cell r="M62">
            <v>15268.57559</v>
          </cell>
          <cell r="N62">
            <v>79584.462360000005</v>
          </cell>
          <cell r="O62" t="str">
            <v>n.a.</v>
          </cell>
          <cell r="P62">
            <v>51605.229330000002</v>
          </cell>
          <cell r="Q62">
            <v>12236.43154</v>
          </cell>
          <cell r="R62">
            <v>7053.0865830000002</v>
          </cell>
          <cell r="S62">
            <v>24535.007969999999</v>
          </cell>
        </row>
        <row r="63">
          <cell r="A63">
            <v>20133</v>
          </cell>
          <cell r="B63">
            <v>6453.8844490000001</v>
          </cell>
          <cell r="C63">
            <v>15260.804620000001</v>
          </cell>
          <cell r="D63">
            <v>11724.417079999999</v>
          </cell>
          <cell r="E63">
            <v>5190.1851619999998</v>
          </cell>
          <cell r="F63">
            <v>6967.8438910000004</v>
          </cell>
          <cell r="G63">
            <v>3652.6415980000002</v>
          </cell>
          <cell r="H63">
            <v>3087.0255659999998</v>
          </cell>
          <cell r="I63">
            <v>11994.775799999999</v>
          </cell>
          <cell r="J63">
            <v>6423.3294800000003</v>
          </cell>
          <cell r="K63">
            <v>7789.5123919999996</v>
          </cell>
          <cell r="L63">
            <v>2709.4160000000002</v>
          </cell>
          <cell r="M63">
            <v>15550.80025</v>
          </cell>
          <cell r="N63">
            <v>83010.063869999998</v>
          </cell>
          <cell r="O63" t="str">
            <v>n.a.</v>
          </cell>
          <cell r="P63">
            <v>53107.742550000003</v>
          </cell>
          <cell r="Q63">
            <v>14547.66669</v>
          </cell>
          <cell r="R63">
            <v>8598.5374069999998</v>
          </cell>
          <cell r="S63">
            <v>25827.6031</v>
          </cell>
        </row>
        <row r="64">
          <cell r="A64">
            <v>20134</v>
          </cell>
          <cell r="B64">
            <v>7160.7173309999998</v>
          </cell>
          <cell r="C64">
            <v>15098.836960000001</v>
          </cell>
          <cell r="D64">
            <v>8801.5796919999993</v>
          </cell>
          <cell r="E64">
            <v>4994.4077639999996</v>
          </cell>
          <cell r="F64">
            <v>7494.0106669999996</v>
          </cell>
          <cell r="G64">
            <v>2804.2026209999999</v>
          </cell>
          <cell r="H64">
            <v>2275.662605</v>
          </cell>
          <cell r="I64">
            <v>11681.329680000001</v>
          </cell>
          <cell r="J64">
            <v>5028.0286050000004</v>
          </cell>
          <cell r="K64">
            <v>7805.605947</v>
          </cell>
          <cell r="L64">
            <v>2217.0839999999998</v>
          </cell>
          <cell r="M64">
            <v>15515.35563</v>
          </cell>
          <cell r="N64">
            <v>82968.445550000004</v>
          </cell>
          <cell r="O64" t="str">
            <v>n.a.</v>
          </cell>
          <cell r="P64">
            <v>52884.030680000003</v>
          </cell>
          <cell r="Q64">
            <v>13241.78262</v>
          </cell>
          <cell r="R64">
            <v>8291.54126</v>
          </cell>
          <cell r="S64">
            <v>27169.7611</v>
          </cell>
        </row>
        <row r="65">
          <cell r="A65">
            <v>20141</v>
          </cell>
          <cell r="B65">
            <v>6550.9322023000004</v>
          </cell>
          <cell r="C65">
            <v>16002.36733624</v>
          </cell>
          <cell r="D65">
            <v>11599.37679416</v>
          </cell>
          <cell r="E65">
            <v>4719.6244086000006</v>
          </cell>
          <cell r="F65">
            <v>6432.1430571999999</v>
          </cell>
          <cell r="G65">
            <v>3763.95848424</v>
          </cell>
          <cell r="H65">
            <v>2116.5293663499997</v>
          </cell>
          <cell r="I65">
            <v>11982.61892268</v>
          </cell>
          <cell r="J65">
            <v>5378.0892949199997</v>
          </cell>
          <cell r="K65">
            <v>6958.0472690600009</v>
          </cell>
          <cell r="L65">
            <v>2486.5640000399999</v>
          </cell>
          <cell r="M65">
            <v>14288.58732142</v>
          </cell>
          <cell r="N65">
            <v>78812.744121679993</v>
          </cell>
          <cell r="O65" t="str">
            <v>n.a.</v>
          </cell>
          <cell r="P65">
            <v>49574.800703809997</v>
          </cell>
          <cell r="Q65">
            <v>13691.20091132</v>
          </cell>
          <cell r="R65">
            <v>7905.5677677029998</v>
          </cell>
          <cell r="S65">
            <v>23929.067691730001</v>
          </cell>
        </row>
        <row r="66">
          <cell r="A66">
            <v>20142</v>
          </cell>
          <cell r="B66">
            <v>6839.8672507110005</v>
          </cell>
          <cell r="C66">
            <v>16800.991220555999</v>
          </cell>
          <cell r="D66">
            <v>8174.3328872000002</v>
          </cell>
          <cell r="E66">
            <v>5221.5315967930001</v>
          </cell>
          <cell r="F66">
            <v>7326.7829090120003</v>
          </cell>
          <cell r="G66">
            <v>3841.2103026690002</v>
          </cell>
          <cell r="H66">
            <v>2313.4222225120002</v>
          </cell>
          <cell r="I66">
            <v>11498.656303735999</v>
          </cell>
          <cell r="J66">
            <v>4758.6145612110004</v>
          </cell>
          <cell r="K66">
            <v>7249.5277345430004</v>
          </cell>
          <cell r="L66">
            <v>1897.584834344</v>
          </cell>
          <cell r="M66">
            <v>15814.056982532</v>
          </cell>
          <cell r="N66">
            <v>82716.779542404998</v>
          </cell>
          <cell r="O66" t="str">
            <v>n.a.</v>
          </cell>
          <cell r="P66">
            <v>54445.440737448</v>
          </cell>
          <cell r="Q66">
            <v>13760.060812549</v>
          </cell>
          <cell r="R66">
            <v>6991.1323165780004</v>
          </cell>
          <cell r="S66">
            <v>25011.117238098999</v>
          </cell>
        </row>
        <row r="67">
          <cell r="A67">
            <v>20143</v>
          </cell>
          <cell r="B67">
            <v>6923.173611446</v>
          </cell>
          <cell r="C67">
            <v>15425.808034334999</v>
          </cell>
          <cell r="D67">
            <v>12177.58479477</v>
          </cell>
          <cell r="E67">
            <v>5117.8554012959994</v>
          </cell>
          <cell r="F67">
            <v>7373.066795916</v>
          </cell>
          <cell r="G67">
            <v>4075.5530684099999</v>
          </cell>
          <cell r="H67">
            <v>2400.0563570980003</v>
          </cell>
          <cell r="I67">
            <v>12091.920895042</v>
          </cell>
          <cell r="J67">
            <v>5407.673125194</v>
          </cell>
          <cell r="K67">
            <v>7686.1910773700001</v>
          </cell>
          <cell r="L67">
            <v>2656.4478503600003</v>
          </cell>
          <cell r="M67">
            <v>16252.014813961001</v>
          </cell>
          <cell r="N67">
            <v>86083.561023671995</v>
          </cell>
          <cell r="O67" t="str">
            <v>n.a.</v>
          </cell>
          <cell r="P67">
            <v>57060.893301418</v>
          </cell>
          <cell r="Q67">
            <v>14805.76940125</v>
          </cell>
          <cell r="R67">
            <v>8622.9783741419997</v>
          </cell>
          <cell r="S67">
            <v>24600.138929681001</v>
          </cell>
        </row>
        <row r="68">
          <cell r="A68">
            <v>20144</v>
          </cell>
          <cell r="B68">
            <v>7414.3205179079996</v>
          </cell>
          <cell r="C68">
            <v>14945.320191790001</v>
          </cell>
          <cell r="D68">
            <v>9371.8511689299994</v>
          </cell>
          <cell r="E68">
            <v>4794.5012199160001</v>
          </cell>
          <cell r="F68">
            <v>7395.5658398529995</v>
          </cell>
          <cell r="G68">
            <v>3100.4101384279998</v>
          </cell>
          <cell r="H68">
            <v>2041.9945282780002</v>
          </cell>
          <cell r="I68">
            <v>12123.856141006001</v>
          </cell>
          <cell r="J68">
            <v>5043.8543497569999</v>
          </cell>
          <cell r="K68">
            <v>7712.0991844069995</v>
          </cell>
          <cell r="L68">
            <v>2053.300344324</v>
          </cell>
          <cell r="M68">
            <v>16786.145105773001</v>
          </cell>
          <cell r="N68">
            <v>87037.994754415995</v>
          </cell>
          <cell r="O68" t="str">
            <v>n.a.</v>
          </cell>
          <cell r="P68">
            <v>57937.332818011004</v>
          </cell>
          <cell r="Q68">
            <v>14576.153141745001</v>
          </cell>
          <cell r="R68">
            <v>7760.9341446150002</v>
          </cell>
          <cell r="S68">
            <v>25823.832360348999</v>
          </cell>
        </row>
        <row r="69">
          <cell r="A69">
            <v>20151</v>
          </cell>
        </row>
        <row r="70">
          <cell r="A70">
            <v>20152</v>
          </cell>
        </row>
        <row r="71">
          <cell r="A71">
            <v>20153</v>
          </cell>
        </row>
        <row r="72">
          <cell r="A72">
            <v>20154</v>
          </cell>
        </row>
        <row r="76">
          <cell r="A76" t="str">
            <v>20133 YTD</v>
          </cell>
          <cell r="B76">
            <v>19479.026018</v>
          </cell>
          <cell r="C76">
            <v>48181.923620000001</v>
          </cell>
          <cell r="D76">
            <v>28959.570635</v>
          </cell>
          <cell r="E76">
            <v>14493.274332999999</v>
          </cell>
          <cell r="F76">
            <v>20034.517897999998</v>
          </cell>
          <cell r="G76">
            <v>10665.657887000001</v>
          </cell>
          <cell r="H76">
            <v>7076.5901549999999</v>
          </cell>
          <cell r="I76">
            <v>34588.732269999993</v>
          </cell>
          <cell r="J76">
            <v>15875.886198</v>
          </cell>
          <cell r="K76">
            <v>22049.278280999999</v>
          </cell>
          <cell r="L76">
            <v>7023.4009999999998</v>
          </cell>
          <cell r="M76">
            <v>44753.216090000002</v>
          </cell>
          <cell r="N76">
            <v>240383.97227999999</v>
          </cell>
          <cell r="O76">
            <v>0</v>
          </cell>
          <cell r="P76">
            <v>153027.98467999999</v>
          </cell>
          <cell r="Q76">
            <v>39970.954209999996</v>
          </cell>
          <cell r="R76">
            <v>22784.034086</v>
          </cell>
          <cell r="S76">
            <v>74438.324590000004</v>
          </cell>
        </row>
        <row r="77">
          <cell r="A77" t="str">
            <v>20143 YTD</v>
          </cell>
          <cell r="B77">
            <v>20432.617717726</v>
          </cell>
          <cell r="C77">
            <v>48000.860297075</v>
          </cell>
          <cell r="D77">
            <v>32168.979627909997</v>
          </cell>
          <cell r="E77">
            <v>15067.972943155999</v>
          </cell>
          <cell r="F77">
            <v>20932.215057956</v>
          </cell>
          <cell r="G77">
            <v>11601.176941329999</v>
          </cell>
          <cell r="H77">
            <v>6751.2393265279998</v>
          </cell>
          <cell r="I77">
            <v>34906.708865841996</v>
          </cell>
          <cell r="J77">
            <v>15682.799347294</v>
          </cell>
          <cell r="K77">
            <v>21945.584540169999</v>
          </cell>
          <cell r="L77">
            <v>6969.3888503600001</v>
          </cell>
          <cell r="M77">
            <v>46372.402722940999</v>
          </cell>
          <cell r="N77">
            <v>248741.825047102</v>
          </cell>
          <cell r="O77">
            <v>0</v>
          </cell>
          <cell r="P77">
            <v>161376.69580780799</v>
          </cell>
          <cell r="Q77">
            <v>42448.645525150001</v>
          </cell>
          <cell r="R77">
            <v>23710.140371547001</v>
          </cell>
          <cell r="S77">
            <v>73993.156116511003</v>
          </cell>
        </row>
        <row r="78">
          <cell r="A78" t="str">
            <v>$ Chg</v>
          </cell>
          <cell r="B78">
            <v>953.59169972599921</v>
          </cell>
          <cell r="C78">
            <v>-181.06332292500156</v>
          </cell>
          <cell r="D78">
            <v>3209.4089929099973</v>
          </cell>
          <cell r="E78">
            <v>574.69861015599963</v>
          </cell>
          <cell r="F78">
            <v>897.697159956002</v>
          </cell>
          <cell r="G78">
            <v>935.51905432999774</v>
          </cell>
          <cell r="H78">
            <v>-325.3508284720001</v>
          </cell>
          <cell r="I78">
            <v>317.97659584200301</v>
          </cell>
          <cell r="J78">
            <v>-193.0868507060004</v>
          </cell>
          <cell r="K78">
            <v>-103.69374083000002</v>
          </cell>
          <cell r="L78">
            <v>-54.012149639999734</v>
          </cell>
          <cell r="M78">
            <v>1619.1866329409968</v>
          </cell>
          <cell r="N78">
            <v>8357.8527671020129</v>
          </cell>
          <cell r="O78">
            <v>0</v>
          </cell>
          <cell r="P78">
            <v>8348.7111278079974</v>
          </cell>
          <cell r="Q78">
            <v>2477.6913151500048</v>
          </cell>
          <cell r="R78">
            <v>926.10628554700088</v>
          </cell>
          <cell r="S78">
            <v>-445.16847348900046</v>
          </cell>
        </row>
        <row r="79">
          <cell r="A79" t="str">
            <v>% Chg</v>
          </cell>
          <cell r="B79">
            <v>4.8954793676275851E-2</v>
          </cell>
          <cell r="C79">
            <v>-3.757909799388818E-3</v>
          </cell>
          <cell r="D79">
            <v>0.1108237768218554</v>
          </cell>
          <cell r="E79">
            <v>3.9652779416964316E-2</v>
          </cell>
          <cell r="F79">
            <v>4.4807524919060676E-2</v>
          </cell>
          <cell r="G79">
            <v>8.7713206652753159E-2</v>
          </cell>
          <cell r="H79">
            <v>-4.5975649478883815E-2</v>
          </cell>
          <cell r="I79">
            <v>9.193068810960589E-3</v>
          </cell>
          <cell r="J79">
            <v>-1.216227228501581E-2</v>
          </cell>
          <cell r="K79">
            <v>-4.7028179112489849E-3</v>
          </cell>
          <cell r="L79">
            <v>-7.6903126619140404E-3</v>
          </cell>
          <cell r="M79">
            <v>3.6180341311890657E-2</v>
          </cell>
          <cell r="N79">
            <v>3.4768760528537904E-2</v>
          </cell>
          <cell r="O79" t="e">
            <v>#DIV/0!</v>
          </cell>
          <cell r="P79">
            <v>5.4556760616472612E-2</v>
          </cell>
          <cell r="Q79">
            <v>6.1987294627310452E-2</v>
          </cell>
          <cell r="R79">
            <v>4.0647160290023493E-2</v>
          </cell>
          <cell r="S79">
            <v>-5.9803666450172106E-3</v>
          </cell>
        </row>
        <row r="80">
          <cell r="N80">
            <v>513565.04666500003</v>
          </cell>
        </row>
        <row r="81">
          <cell r="N81">
            <v>529573.77128539002</v>
          </cell>
        </row>
        <row r="82">
          <cell r="N82">
            <v>16008.724620389985</v>
          </cell>
        </row>
        <row r="83">
          <cell r="N83">
            <v>3.1171756575623266E-2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19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1.0174494383752</v>
          </cell>
          <cell r="C5">
            <v>1.0424517509809099</v>
          </cell>
          <cell r="D5">
            <v>1.0565612348703499</v>
          </cell>
          <cell r="E5">
            <v>0.92038464527391595</v>
          </cell>
          <cell r="F5">
            <v>0.92800758275080897</v>
          </cell>
          <cell r="G5">
            <v>1.12894439285307</v>
          </cell>
          <cell r="H5">
            <v>0.93773346845599204</v>
          </cell>
          <cell r="I5">
            <v>0.98281783406618295</v>
          </cell>
          <cell r="J5">
            <v>1.0528083321044399</v>
          </cell>
          <cell r="K5">
            <v>0.96681799111408695</v>
          </cell>
          <cell r="L5">
            <v>0.84299473865554098</v>
          </cell>
          <cell r="M5">
            <v>0.926657801756396</v>
          </cell>
          <cell r="N5">
            <v>0.972292721225824</v>
          </cell>
          <cell r="O5" t="str">
            <v>n.a.</v>
          </cell>
          <cell r="P5">
            <v>0.93370725175299896</v>
          </cell>
          <cell r="Q5">
            <v>1.0204130017217199</v>
          </cell>
          <cell r="R5">
            <v>0.93519862654491703</v>
          </cell>
          <cell r="S5">
            <v>0.95143162444427598</v>
          </cell>
        </row>
        <row r="6">
          <cell r="A6">
            <v>19992</v>
          </cell>
          <cell r="B6">
            <v>0.936270850398643</v>
          </cell>
          <cell r="C6">
            <v>1.02497605341758</v>
          </cell>
          <cell r="D6">
            <v>0.89694583563751495</v>
          </cell>
          <cell r="E6">
            <v>0.967555807117643</v>
          </cell>
          <cell r="F6">
            <v>0.99066538211270305</v>
          </cell>
          <cell r="G6">
            <v>0.97536786833926004</v>
          </cell>
          <cell r="H6">
            <v>0.96839829905961206</v>
          </cell>
          <cell r="I6">
            <v>0.94848305553391399</v>
          </cell>
          <cell r="J6">
            <v>0.93947880917691295</v>
          </cell>
          <cell r="K6">
            <v>1.0005715285712999</v>
          </cell>
          <cell r="L6">
            <v>0.97627122422812096</v>
          </cell>
          <cell r="M6">
            <v>1.0058790303462499</v>
          </cell>
          <cell r="N6">
            <v>0.98105587973046404</v>
          </cell>
          <cell r="O6" t="str">
            <v>n.a.</v>
          </cell>
          <cell r="P6">
            <v>1.00000741586405</v>
          </cell>
          <cell r="Q6">
            <v>0.95822857658918503</v>
          </cell>
          <cell r="R6">
            <v>0.94789392468751998</v>
          </cell>
          <cell r="S6">
            <v>0.98019447882475896</v>
          </cell>
        </row>
        <row r="7">
          <cell r="A7">
            <v>19993</v>
          </cell>
          <cell r="B7">
            <v>1.0341558008176099</v>
          </cell>
          <cell r="C7">
            <v>0.97552371792523696</v>
          </cell>
          <cell r="D7">
            <v>1.0765510707813</v>
          </cell>
          <cell r="E7">
            <v>1.0870152526107399</v>
          </cell>
          <cell r="F7">
            <v>1.0553319678053601</v>
          </cell>
          <cell r="G7">
            <v>1.06953307720558</v>
          </cell>
          <cell r="H7">
            <v>1.11804991768698</v>
          </cell>
          <cell r="I7">
            <v>1.0428848079140201</v>
          </cell>
          <cell r="J7">
            <v>1.05771613479847</v>
          </cell>
          <cell r="K7">
            <v>1.0140000001546301</v>
          </cell>
          <cell r="L7">
            <v>1.11349404948341</v>
          </cell>
          <cell r="M7">
            <v>1.03686795814965</v>
          </cell>
          <cell r="N7">
            <v>1.0394867079647101</v>
          </cell>
          <cell r="O7" t="str">
            <v>n.a.</v>
          </cell>
          <cell r="P7">
            <v>1.0427238180093199</v>
          </cell>
          <cell r="Q7">
            <v>1.04497689003373</v>
          </cell>
          <cell r="R7">
            <v>1.1169732464850199</v>
          </cell>
          <cell r="S7">
            <v>1.05086012752118</v>
          </cell>
        </row>
        <row r="8">
          <cell r="A8">
            <v>19994</v>
          </cell>
          <cell r="B8">
            <v>1.0130007795071601</v>
          </cell>
          <cell r="C8">
            <v>0.95722704520294799</v>
          </cell>
          <cell r="D8">
            <v>0.96760417610281502</v>
          </cell>
          <cell r="E8">
            <v>1.0314809415856601</v>
          </cell>
          <cell r="F8">
            <v>1.0238376638770299</v>
          </cell>
          <cell r="G8">
            <v>0.82201062714819595</v>
          </cell>
          <cell r="H8">
            <v>0.97530007120378703</v>
          </cell>
          <cell r="I8">
            <v>1.0264237947556001</v>
          </cell>
          <cell r="J8">
            <v>0.94890212471310897</v>
          </cell>
          <cell r="K8">
            <v>1.0182334473519199</v>
          </cell>
          <cell r="L8">
            <v>1.06306312884238</v>
          </cell>
          <cell r="M8">
            <v>1.02994741389855</v>
          </cell>
          <cell r="N8">
            <v>1.0064839856374299</v>
          </cell>
          <cell r="O8" t="str">
            <v>n.a.</v>
          </cell>
          <cell r="P8">
            <v>1.02243885104938</v>
          </cell>
          <cell r="Q8">
            <v>0.97609771642419096</v>
          </cell>
          <cell r="R8">
            <v>1.00722632176685</v>
          </cell>
          <cell r="S8">
            <v>1.0175497692693301</v>
          </cell>
        </row>
        <row r="9">
          <cell r="A9">
            <v>20001</v>
          </cell>
          <cell r="B9">
            <v>1.01483658566263</v>
          </cell>
          <cell r="C9">
            <v>1.0420702318866999</v>
          </cell>
          <cell r="D9">
            <v>1.06034162594036</v>
          </cell>
          <cell r="E9">
            <v>0.94069048879911898</v>
          </cell>
          <cell r="F9">
            <v>0.900418212288007</v>
          </cell>
          <cell r="G9">
            <v>1.1378883699206701</v>
          </cell>
          <cell r="H9">
            <v>0.93861229333737795</v>
          </cell>
          <cell r="I9">
            <v>0.98243562917994898</v>
          </cell>
          <cell r="J9">
            <v>1.0547334171563301</v>
          </cell>
          <cell r="K9">
            <v>0.96775313731409396</v>
          </cell>
          <cell r="L9">
            <v>0.84943500376570602</v>
          </cell>
          <cell r="M9">
            <v>0.92771743196458201</v>
          </cell>
          <cell r="N9">
            <v>0.97367482598138999</v>
          </cell>
          <cell r="O9" t="str">
            <v>n.a.</v>
          </cell>
          <cell r="P9">
            <v>0.93602513193679204</v>
          </cell>
          <cell r="Q9">
            <v>1.02123538609339</v>
          </cell>
          <cell r="R9">
            <v>0.96132525298195304</v>
          </cell>
          <cell r="S9">
            <v>0.95110764432626804</v>
          </cell>
        </row>
        <row r="10">
          <cell r="A10">
            <v>20002</v>
          </cell>
          <cell r="B10">
            <v>0.94273497130775197</v>
          </cell>
          <cell r="C10">
            <v>1.0257662643612799</v>
          </cell>
          <cell r="D10">
            <v>0.89719405423993703</v>
          </cell>
          <cell r="E10">
            <v>0.96615659128250697</v>
          </cell>
          <cell r="F10">
            <v>1.02219539174329</v>
          </cell>
          <cell r="G10">
            <v>0.96818816577516698</v>
          </cell>
          <cell r="H10">
            <v>0.96981121522165203</v>
          </cell>
          <cell r="I10">
            <v>0.94711950372734699</v>
          </cell>
          <cell r="J10">
            <v>0.93845443592802502</v>
          </cell>
          <cell r="K10">
            <v>1.00046255820801</v>
          </cell>
          <cell r="L10">
            <v>0.97770177573616901</v>
          </cell>
          <cell r="M10">
            <v>1.00589697855289</v>
          </cell>
          <cell r="N10">
            <v>0.98044528564710998</v>
          </cell>
          <cell r="O10" t="str">
            <v>n.a.</v>
          </cell>
          <cell r="P10">
            <v>0.99896740668568895</v>
          </cell>
          <cell r="Q10">
            <v>0.95723262390814301</v>
          </cell>
          <cell r="R10">
            <v>0.94750842241894495</v>
          </cell>
          <cell r="S10">
            <v>0.98192574441706304</v>
          </cell>
        </row>
        <row r="11">
          <cell r="A11">
            <v>20003</v>
          </cell>
          <cell r="B11">
            <v>1.02580662423769</v>
          </cell>
          <cell r="C11">
            <v>0.97427705980113999</v>
          </cell>
          <cell r="D11">
            <v>1.07282972402856</v>
          </cell>
          <cell r="E11">
            <v>1.0523833244887599</v>
          </cell>
          <cell r="F11">
            <v>1.0531698886074701</v>
          </cell>
          <cell r="G11">
            <v>1.06954688387052</v>
          </cell>
          <cell r="H11">
            <v>1.1134426716171499</v>
          </cell>
          <cell r="I11">
            <v>1.04377807034179</v>
          </cell>
          <cell r="J11">
            <v>1.0582738074584499</v>
          </cell>
          <cell r="K11">
            <v>1.0129725884998799</v>
          </cell>
          <cell r="L11">
            <v>1.10618503837781</v>
          </cell>
          <cell r="M11">
            <v>1.03600986262677</v>
          </cell>
          <cell r="N11">
            <v>1.0387248100089801</v>
          </cell>
          <cell r="O11" t="str">
            <v>n.a.</v>
          </cell>
          <cell r="P11">
            <v>1.0411435569307099</v>
          </cell>
          <cell r="Q11">
            <v>1.0452515716375199</v>
          </cell>
          <cell r="R11">
            <v>1.06817820759714</v>
          </cell>
          <cell r="S11">
            <v>1.04748877662816</v>
          </cell>
        </row>
        <row r="12">
          <cell r="A12">
            <v>20004</v>
          </cell>
          <cell r="B12">
            <v>1.01721459734884</v>
          </cell>
          <cell r="C12">
            <v>0.95775659140358604</v>
          </cell>
          <cell r="D12">
            <v>0.96575729244328201</v>
          </cell>
          <cell r="E12">
            <v>1.0058531150438099</v>
          </cell>
          <cell r="F12">
            <v>1.0260170148493899</v>
          </cell>
          <cell r="G12">
            <v>0.822340900114369</v>
          </cell>
          <cell r="H12">
            <v>0.97852751969326301</v>
          </cell>
          <cell r="I12">
            <v>1.02808668381646</v>
          </cell>
          <cell r="J12">
            <v>0.94544376415030196</v>
          </cell>
          <cell r="K12">
            <v>1.0190688260434699</v>
          </cell>
          <cell r="L12">
            <v>1.0567116929512099</v>
          </cell>
          <cell r="M12">
            <v>1.02934954715139</v>
          </cell>
          <cell r="N12">
            <v>1.00642261968344</v>
          </cell>
          <cell r="O12" t="str">
            <v>n.a.</v>
          </cell>
          <cell r="P12">
            <v>1.0229202533221899</v>
          </cell>
          <cell r="Q12">
            <v>0.97637352043692704</v>
          </cell>
          <cell r="R12">
            <v>0.97073358740075399</v>
          </cell>
          <cell r="S12">
            <v>1.0194451146585399</v>
          </cell>
        </row>
        <row r="13">
          <cell r="A13">
            <v>20011</v>
          </cell>
          <cell r="B13">
            <v>1.0113607793665</v>
          </cell>
          <cell r="C13">
            <v>1.04270272660162</v>
          </cell>
          <cell r="D13">
            <v>1.06952052421268</v>
          </cell>
          <cell r="E13">
            <v>0.95315557611658197</v>
          </cell>
          <cell r="F13">
            <v>0.90684265119654806</v>
          </cell>
          <cell r="G13">
            <v>1.1490138687797999</v>
          </cell>
          <cell r="H13">
            <v>0.93854322236350396</v>
          </cell>
          <cell r="I13">
            <v>0.981268317510266</v>
          </cell>
          <cell r="J13">
            <v>1.06118931620656</v>
          </cell>
          <cell r="K13">
            <v>0.96820688409918099</v>
          </cell>
          <cell r="L13">
            <v>0.868905488272389</v>
          </cell>
          <cell r="M13">
            <v>0.92942016213140699</v>
          </cell>
          <cell r="N13">
            <v>0.97559411671211704</v>
          </cell>
          <cell r="O13" t="str">
            <v>n.a.</v>
          </cell>
          <cell r="P13">
            <v>0.93915059359280495</v>
          </cell>
          <cell r="Q13">
            <v>1.02145294057383</v>
          </cell>
          <cell r="R13">
            <v>0.98867452010903001</v>
          </cell>
          <cell r="S13">
            <v>0.95240644196219104</v>
          </cell>
        </row>
        <row r="14">
          <cell r="A14">
            <v>20012</v>
          </cell>
          <cell r="B14">
            <v>0.95328285126036705</v>
          </cell>
          <cell r="C14">
            <v>1.0260846599634299</v>
          </cell>
          <cell r="D14">
            <v>0.89451429957826101</v>
          </cell>
          <cell r="E14">
            <v>0.96307305277152599</v>
          </cell>
          <cell r="F14">
            <v>1.01587931797318</v>
          </cell>
          <cell r="G14">
            <v>0.95448350096887202</v>
          </cell>
          <cell r="H14">
            <v>0.97278051188951697</v>
          </cell>
          <cell r="I14">
            <v>0.94517513592011004</v>
          </cell>
          <cell r="J14">
            <v>0.93398548178954699</v>
          </cell>
          <cell r="K14">
            <v>1.0001957724744599</v>
          </cell>
          <cell r="L14">
            <v>0.97451945644252602</v>
          </cell>
          <cell r="M14">
            <v>1.00672458142146</v>
          </cell>
          <cell r="N14">
            <v>0.98030464158010799</v>
          </cell>
          <cell r="O14" t="str">
            <v>n.a.</v>
          </cell>
          <cell r="P14">
            <v>0.99790430144723297</v>
          </cell>
          <cell r="Q14">
            <v>0.95711554663254395</v>
          </cell>
          <cell r="R14">
            <v>0.94316591528244098</v>
          </cell>
          <cell r="S14">
            <v>0.98295177234209097</v>
          </cell>
        </row>
        <row r="15">
          <cell r="A15">
            <v>20013</v>
          </cell>
          <cell r="B15">
            <v>1.01249831281142</v>
          </cell>
          <cell r="C15">
            <v>0.97198367612785597</v>
          </cell>
          <cell r="D15">
            <v>1.0655058833051201</v>
          </cell>
          <cell r="E15">
            <v>1.04582189910151</v>
          </cell>
          <cell r="F15">
            <v>1.04836617810224</v>
          </cell>
          <cell r="G15">
            <v>1.0723865072464001</v>
          </cell>
          <cell r="H15">
            <v>1.10543733502991</v>
          </cell>
          <cell r="I15">
            <v>1.04545446308919</v>
          </cell>
          <cell r="J15">
            <v>1.06161946947674</v>
          </cell>
          <cell r="K15">
            <v>1.01152687603174</v>
          </cell>
          <cell r="L15">
            <v>1.09775150014531</v>
          </cell>
          <cell r="M15">
            <v>1.03345004833446</v>
          </cell>
          <cell r="N15">
            <v>1.0358321053208599</v>
          </cell>
          <cell r="O15" t="str">
            <v>n.a.</v>
          </cell>
          <cell r="P15">
            <v>1.03731078332042</v>
          </cell>
          <cell r="Q15">
            <v>1.04415411841614</v>
          </cell>
          <cell r="R15">
            <v>1.05897054659212</v>
          </cell>
          <cell r="S15">
            <v>1.0402633884166399</v>
          </cell>
        </row>
        <row r="16">
          <cell r="A16">
            <v>20014</v>
          </cell>
          <cell r="B16">
            <v>1.02185879672958</v>
          </cell>
          <cell r="C16">
            <v>0.95923302968100799</v>
          </cell>
          <cell r="D16">
            <v>0.964723664379186</v>
          </cell>
          <cell r="E16">
            <v>1.04346678655368</v>
          </cell>
          <cell r="F16">
            <v>1.0294419846091001</v>
          </cell>
          <cell r="G16">
            <v>0.82077176768006699</v>
          </cell>
          <cell r="H16">
            <v>0.98449657135445201</v>
          </cell>
          <cell r="I16">
            <v>1.02939277288988</v>
          </cell>
          <cell r="J16">
            <v>0.93755119350642102</v>
          </cell>
          <cell r="K16">
            <v>1.0209344135588401</v>
          </cell>
          <cell r="L16">
            <v>1.0420339815039701</v>
          </cell>
          <cell r="M16">
            <v>1.0287026630712801</v>
          </cell>
          <cell r="N16">
            <v>1.0075715373819001</v>
          </cell>
          <cell r="O16" t="str">
            <v>n.a.</v>
          </cell>
          <cell r="P16">
            <v>1.0244071277406901</v>
          </cell>
          <cell r="Q16">
            <v>0.97782492945585697</v>
          </cell>
          <cell r="R16">
            <v>1.0096511924552301</v>
          </cell>
          <cell r="S16">
            <v>1.0243129194507901</v>
          </cell>
        </row>
        <row r="17">
          <cell r="A17">
            <v>20021</v>
          </cell>
          <cell r="B17">
            <v>1.0112229002858699</v>
          </cell>
          <cell r="C17">
            <v>1.04348336671977</v>
          </cell>
          <cell r="D17">
            <v>1.08320028029511</v>
          </cell>
          <cell r="E17">
            <v>0.92706652294133596</v>
          </cell>
          <cell r="F17">
            <v>0.95078679192278504</v>
          </cell>
          <cell r="G17">
            <v>1.1629039615232699</v>
          </cell>
          <cell r="H17">
            <v>0.93803772308312205</v>
          </cell>
          <cell r="I17">
            <v>0.98045902932450901</v>
          </cell>
          <cell r="J17">
            <v>1.0713499803783799</v>
          </cell>
          <cell r="K17">
            <v>0.99365852837306801</v>
          </cell>
          <cell r="L17">
            <v>0.89544567857695201</v>
          </cell>
          <cell r="M17">
            <v>0.93231205792503902</v>
          </cell>
          <cell r="N17">
            <v>0.97781702319163599</v>
          </cell>
          <cell r="O17" t="str">
            <v>n.a.</v>
          </cell>
          <cell r="P17">
            <v>0.94339877004399797</v>
          </cell>
          <cell r="Q17">
            <v>1.0211580530836399</v>
          </cell>
          <cell r="R17">
            <v>0.96311015302821901</v>
          </cell>
          <cell r="S17">
            <v>0.95580244590930896</v>
          </cell>
        </row>
        <row r="18">
          <cell r="A18">
            <v>20022</v>
          </cell>
          <cell r="B18">
            <v>0.961234363321675</v>
          </cell>
          <cell r="C18">
            <v>1.0261125107170499</v>
          </cell>
          <cell r="D18">
            <v>0.89070018180478205</v>
          </cell>
          <cell r="E18">
            <v>0.96185593375566902</v>
          </cell>
          <cell r="F18">
            <v>0.96942631278515301</v>
          </cell>
          <cell r="G18">
            <v>0.94011333866753399</v>
          </cell>
          <cell r="H18">
            <v>0.97335003748203897</v>
          </cell>
          <cell r="I18">
            <v>0.94315063252707898</v>
          </cell>
          <cell r="J18">
            <v>0.92805760180444197</v>
          </cell>
          <cell r="K18">
            <v>0.97453245410810496</v>
          </cell>
          <cell r="L18">
            <v>0.97750484851811803</v>
          </cell>
          <cell r="M18">
            <v>1.0078290341845</v>
          </cell>
          <cell r="N18">
            <v>0.98034818351083397</v>
          </cell>
          <cell r="O18" t="str">
            <v>n.a.</v>
          </cell>
          <cell r="P18">
            <v>0.99611284160628899</v>
          </cell>
          <cell r="Q18">
            <v>0.95697011138169696</v>
          </cell>
          <cell r="R18">
            <v>0.94246377794647995</v>
          </cell>
          <cell r="S18">
            <v>0.981655108789662</v>
          </cell>
        </row>
        <row r="19">
          <cell r="A19">
            <v>20023</v>
          </cell>
          <cell r="B19">
            <v>1.0016342864064001</v>
          </cell>
          <cell r="C19">
            <v>0.96973560265687297</v>
          </cell>
          <cell r="D19">
            <v>1.0533877377758301</v>
          </cell>
          <cell r="E19">
            <v>1.06734693167744</v>
          </cell>
          <cell r="F19">
            <v>1.04418218889476</v>
          </cell>
          <cell r="G19">
            <v>1.07373090490234</v>
          </cell>
          <cell r="H19">
            <v>1.10033084643878</v>
          </cell>
          <cell r="I19">
            <v>1.04700788720602</v>
          </cell>
          <cell r="J19">
            <v>1.06679207254773</v>
          </cell>
          <cell r="K19">
            <v>1.0086007214876</v>
          </cell>
          <cell r="L19">
            <v>1.0803719314137801</v>
          </cell>
          <cell r="M19">
            <v>1.0293730758923201</v>
          </cell>
          <cell r="N19">
            <v>1.0315370605741401</v>
          </cell>
          <cell r="O19" t="str">
            <v>n.a.</v>
          </cell>
          <cell r="P19">
            <v>1.03290317510499</v>
          </cell>
          <cell r="Q19">
            <v>1.04270225249114</v>
          </cell>
          <cell r="R19">
            <v>1.0879812365297701</v>
          </cell>
          <cell r="S19">
            <v>1.03203154425539</v>
          </cell>
        </row>
        <row r="20">
          <cell r="A20">
            <v>20024</v>
          </cell>
          <cell r="B20">
            <v>1.02394798587837</v>
          </cell>
          <cell r="C20">
            <v>0.96050151348644197</v>
          </cell>
          <cell r="D20">
            <v>0.96821412585476696</v>
          </cell>
          <cell r="E20">
            <v>1.0531929915039899</v>
          </cell>
          <cell r="F20">
            <v>1.0346441290839301</v>
          </cell>
          <cell r="G20">
            <v>0.81989000727054495</v>
          </cell>
          <cell r="H20">
            <v>0.99142334962068301</v>
          </cell>
          <cell r="I20">
            <v>1.0298860545067501</v>
          </cell>
          <cell r="J20">
            <v>0.92682720520006301</v>
          </cell>
          <cell r="K20">
            <v>1.02525421534605</v>
          </cell>
          <cell r="L20">
            <v>1.02804877921712</v>
          </cell>
          <cell r="M20">
            <v>1.0284707203296799</v>
          </cell>
          <cell r="N20">
            <v>1.0097153792510101</v>
          </cell>
          <cell r="O20" t="str">
            <v>n.a.</v>
          </cell>
          <cell r="P20">
            <v>1.0261711626060299</v>
          </cell>
          <cell r="Q20">
            <v>0.98046698925487896</v>
          </cell>
          <cell r="R20">
            <v>1.0100262351172899</v>
          </cell>
          <cell r="S20">
            <v>1.030221288436</v>
          </cell>
        </row>
        <row r="21">
          <cell r="A21">
            <v>20031</v>
          </cell>
          <cell r="B21">
            <v>1.0132731762143099</v>
          </cell>
          <cell r="C21">
            <v>1.04466693553414</v>
          </cell>
          <cell r="D21">
            <v>1.0959453738670799</v>
          </cell>
          <cell r="E21">
            <v>0.92702694189037504</v>
          </cell>
          <cell r="F21">
            <v>0.91745217231804099</v>
          </cell>
          <cell r="G21">
            <v>1.17507504296573</v>
          </cell>
          <cell r="H21">
            <v>0.93383765134460905</v>
          </cell>
          <cell r="I21">
            <v>0.98029147649429005</v>
          </cell>
          <cell r="J21">
            <v>1.0819026603811499</v>
          </cell>
          <cell r="K21">
            <v>0.96509552939625098</v>
          </cell>
          <cell r="L21">
            <v>0.92283705144099704</v>
          </cell>
          <cell r="M21">
            <v>0.93565353436234999</v>
          </cell>
          <cell r="N21">
            <v>0.97979746336524198</v>
          </cell>
          <cell r="O21" t="str">
            <v>n.a.</v>
          </cell>
          <cell r="P21">
            <v>0.94781048963129799</v>
          </cell>
          <cell r="Q21">
            <v>1.0199887130384699</v>
          </cell>
          <cell r="R21">
            <v>0.97290596038098998</v>
          </cell>
          <cell r="S21">
            <v>0.96073682442928499</v>
          </cell>
        </row>
        <row r="22">
          <cell r="A22">
            <v>20032</v>
          </cell>
          <cell r="B22">
            <v>0.96447218753611597</v>
          </cell>
          <cell r="C22">
            <v>1.02546355691428</v>
          </cell>
          <cell r="D22">
            <v>0.88532387581741301</v>
          </cell>
          <cell r="E22">
            <v>0.96148775456505597</v>
          </cell>
          <cell r="F22">
            <v>1.0050113445972699</v>
          </cell>
          <cell r="G22">
            <v>0.93065334193454097</v>
          </cell>
          <cell r="H22">
            <v>0.974427919931523</v>
          </cell>
          <cell r="I22">
            <v>0.94295551218556395</v>
          </cell>
          <cell r="J22">
            <v>0.92492571466177498</v>
          </cell>
          <cell r="K22">
            <v>1.0023182397236701</v>
          </cell>
          <cell r="L22">
            <v>0.98415393014747299</v>
          </cell>
          <cell r="M22">
            <v>1.00942749021335</v>
          </cell>
          <cell r="N22">
            <v>0.98137761241631505</v>
          </cell>
          <cell r="O22" t="str">
            <v>n.a.</v>
          </cell>
          <cell r="P22">
            <v>0.99487584596851097</v>
          </cell>
          <cell r="Q22">
            <v>0.95646755350940904</v>
          </cell>
          <cell r="R22">
            <v>0.94631281258898903</v>
          </cell>
          <cell r="S22">
            <v>0.97968606226599697</v>
          </cell>
        </row>
        <row r="23">
          <cell r="A23">
            <v>20033</v>
          </cell>
          <cell r="B23">
            <v>0.99724757947425802</v>
          </cell>
          <cell r="C23">
            <v>0.96808572801638804</v>
          </cell>
          <cell r="D23">
            <v>1.04417886654165</v>
          </cell>
          <cell r="E23">
            <v>1.05869348653993</v>
          </cell>
          <cell r="F23">
            <v>1.03857375357327</v>
          </cell>
          <cell r="G23">
            <v>1.07086454026488</v>
          </cell>
          <cell r="H23">
            <v>1.09747921037581</v>
          </cell>
          <cell r="I23">
            <v>1.0457478565823599</v>
          </cell>
          <cell r="J23">
            <v>1.06885639461451</v>
          </cell>
          <cell r="K23">
            <v>1.0040416922506299</v>
          </cell>
          <cell r="L23">
            <v>1.0598653329386301</v>
          </cell>
          <cell r="M23">
            <v>1.02360435022626</v>
          </cell>
          <cell r="N23">
            <v>1.02508411886772</v>
          </cell>
          <cell r="O23" t="str">
            <v>n.a.</v>
          </cell>
          <cell r="P23">
            <v>1.0271433343551899</v>
          </cell>
          <cell r="Q23">
            <v>1.04211887330168</v>
          </cell>
          <cell r="R23">
            <v>1.0738899655413701</v>
          </cell>
          <cell r="S23">
            <v>1.0222190365891599</v>
          </cell>
        </row>
        <row r="24">
          <cell r="A24">
            <v>20034</v>
          </cell>
          <cell r="B24">
            <v>1.0222320747785301</v>
          </cell>
          <cell r="C24">
            <v>0.96240276704486105</v>
          </cell>
          <cell r="D24">
            <v>0.97265323780695501</v>
          </cell>
          <cell r="E24">
            <v>1.06343367304109</v>
          </cell>
          <cell r="F24">
            <v>1.0399711996424701</v>
          </cell>
          <cell r="G24">
            <v>0.82280089324474603</v>
          </cell>
          <cell r="H24">
            <v>0.99953388398415699</v>
          </cell>
          <cell r="I24">
            <v>1.0308789731010899</v>
          </cell>
          <cell r="J24">
            <v>0.91957016798019797</v>
          </cell>
          <cell r="K24">
            <v>1.0321780166280099</v>
          </cell>
          <cell r="L24">
            <v>1.0190782969301899</v>
          </cell>
          <cell r="M24">
            <v>1.03030043939659</v>
          </cell>
          <cell r="N24">
            <v>1.0141776212521301</v>
          </cell>
          <cell r="O24" t="str">
            <v>n.a.</v>
          </cell>
          <cell r="P24">
            <v>1.0298087246731999</v>
          </cell>
          <cell r="Q24">
            <v>0.98217621201947003</v>
          </cell>
          <cell r="R24">
            <v>1.01389652837431</v>
          </cell>
          <cell r="S24">
            <v>1.0356746709292499</v>
          </cell>
        </row>
        <row r="25">
          <cell r="A25">
            <v>20041</v>
          </cell>
          <cell r="B25">
            <v>1.0182245946244699</v>
          </cell>
          <cell r="C25">
            <v>1.0444102864695499</v>
          </cell>
          <cell r="D25">
            <v>1.09996121610459</v>
          </cell>
          <cell r="E25">
            <v>0.94104401391693504</v>
          </cell>
          <cell r="F25">
            <v>0.93678340766269597</v>
          </cell>
          <cell r="G25">
            <v>1.1771088056927299</v>
          </cell>
          <cell r="H25">
            <v>0.92674295088636605</v>
          </cell>
          <cell r="I25">
            <v>0.98145834422348799</v>
          </cell>
          <cell r="J25">
            <v>1.08823139422516</v>
          </cell>
          <cell r="K25">
            <v>0.96125937193168798</v>
          </cell>
          <cell r="L25">
            <v>0.93894627389698804</v>
          </cell>
          <cell r="M25">
            <v>0.93768032633842302</v>
          </cell>
          <cell r="N25">
            <v>0.98059288864821403</v>
          </cell>
          <cell r="O25" t="str">
            <v>n.a.</v>
          </cell>
          <cell r="P25">
            <v>0.95066585016659</v>
          </cell>
          <cell r="Q25">
            <v>1.02030473978055</v>
          </cell>
          <cell r="R25">
            <v>0.99497610330724695</v>
          </cell>
          <cell r="S25">
            <v>0.96773260728264499</v>
          </cell>
        </row>
        <row r="26">
          <cell r="A26">
            <v>20042</v>
          </cell>
          <cell r="B26">
            <v>0.96130305018955897</v>
          </cell>
          <cell r="C26">
            <v>1.0245572829888701</v>
          </cell>
          <cell r="D26">
            <v>0.88715351209856497</v>
          </cell>
          <cell r="E26">
            <v>0.96427863300553895</v>
          </cell>
          <cell r="F26">
            <v>0.98307765773001898</v>
          </cell>
          <cell r="G26">
            <v>0.93454573603173796</v>
          </cell>
          <cell r="H26">
            <v>0.97210385361657703</v>
          </cell>
          <cell r="I26">
            <v>0.94293965734532503</v>
          </cell>
          <cell r="J26">
            <v>0.92340320178855795</v>
          </cell>
          <cell r="K26">
            <v>1.0030377522542</v>
          </cell>
          <cell r="L26">
            <v>0.99653334783125602</v>
          </cell>
          <cell r="M26">
            <v>1.0107098590903001</v>
          </cell>
          <cell r="N26">
            <v>0.98198055391713901</v>
          </cell>
          <cell r="O26" t="str">
            <v>n.a.</v>
          </cell>
          <cell r="P26">
            <v>0.99299771223446498</v>
          </cell>
          <cell r="Q26">
            <v>0.95459250500086101</v>
          </cell>
          <cell r="R26">
            <v>0.95545269001035404</v>
          </cell>
          <cell r="S26">
            <v>0.977089421259557</v>
          </cell>
        </row>
        <row r="27">
          <cell r="A27">
            <v>20043</v>
          </cell>
          <cell r="B27">
            <v>0.99949265760196204</v>
          </cell>
          <cell r="C27">
            <v>0.96859782225455704</v>
          </cell>
          <cell r="D27">
            <v>1.0352977031502499</v>
          </cell>
          <cell r="E27">
            <v>1.0527313639434399</v>
          </cell>
          <cell r="F27">
            <v>1.0367093075466201</v>
          </cell>
          <cell r="G27">
            <v>1.0603056206575101</v>
          </cell>
          <cell r="H27">
            <v>1.10229598909182</v>
          </cell>
          <cell r="I27">
            <v>1.0424813571176701</v>
          </cell>
          <cell r="J27">
            <v>1.0708958520410701</v>
          </cell>
          <cell r="K27">
            <v>0.99957653033806004</v>
          </cell>
          <cell r="L27">
            <v>1.0431980338509199</v>
          </cell>
          <cell r="M27">
            <v>1.01888703225035</v>
          </cell>
          <cell r="N27">
            <v>1.01958514012972</v>
          </cell>
          <cell r="O27" t="str">
            <v>n.a.</v>
          </cell>
          <cell r="P27">
            <v>1.0238953319303099</v>
          </cell>
          <cell r="Q27">
            <v>1.0416082298809699</v>
          </cell>
          <cell r="R27">
            <v>1.0631118183981501</v>
          </cell>
          <cell r="S27">
            <v>1.01355083494551</v>
          </cell>
        </row>
        <row r="28">
          <cell r="A28">
            <v>20044</v>
          </cell>
          <cell r="B28">
            <v>1.0201825186532101</v>
          </cell>
          <cell r="C28">
            <v>0.96296148624593103</v>
          </cell>
          <cell r="D28">
            <v>0.98181556716281204</v>
          </cell>
          <cell r="E28">
            <v>1.07052411487051</v>
          </cell>
          <cell r="F28">
            <v>1.0450889132979599</v>
          </cell>
          <cell r="G28">
            <v>0.83216413725995197</v>
          </cell>
          <cell r="H28">
            <v>1.0068225375009801</v>
          </cell>
          <cell r="I28">
            <v>1.03271246949585</v>
          </cell>
          <cell r="J28">
            <v>0.91606388504477998</v>
          </cell>
          <cell r="K28">
            <v>1.0412852658456599</v>
          </cell>
          <cell r="L28">
            <v>1.01109469986203</v>
          </cell>
          <cell r="M28">
            <v>1.03287919673245</v>
          </cell>
          <cell r="N28">
            <v>1.0192130708065199</v>
          </cell>
          <cell r="O28" t="str">
            <v>n.a.</v>
          </cell>
          <cell r="P28">
            <v>1.03351208032549</v>
          </cell>
          <cell r="Q28">
            <v>0.98448601997719498</v>
          </cell>
          <cell r="R28">
            <v>1.0179639814353301</v>
          </cell>
          <cell r="S28">
            <v>1.03956166204298</v>
          </cell>
        </row>
        <row r="29">
          <cell r="A29">
            <v>20051</v>
          </cell>
          <cell r="B29">
            <v>1.0210018251713799</v>
          </cell>
          <cell r="C29">
            <v>1.04383906767192</v>
          </cell>
          <cell r="D29">
            <v>1.0922127429552899</v>
          </cell>
          <cell r="E29">
            <v>0.91688502403453398</v>
          </cell>
          <cell r="F29">
            <v>0.96343611856990896</v>
          </cell>
          <cell r="G29">
            <v>1.16483879248737</v>
          </cell>
          <cell r="H29">
            <v>0.91402943995149399</v>
          </cell>
          <cell r="I29">
            <v>0.98270277270240203</v>
          </cell>
          <cell r="J29">
            <v>1.0887275045439899</v>
          </cell>
          <cell r="K29">
            <v>0.98159482544324395</v>
          </cell>
          <cell r="L29">
            <v>0.94960556650985095</v>
          </cell>
          <cell r="M29">
            <v>0.93694582823361505</v>
          </cell>
          <cell r="N29">
            <v>0.97920273322435902</v>
          </cell>
          <cell r="O29" t="str">
            <v>n.a.</v>
          </cell>
          <cell r="P29">
            <v>0.94963839154947505</v>
          </cell>
          <cell r="Q29">
            <v>1.02049801162221</v>
          </cell>
          <cell r="R29">
            <v>0.96746739650613101</v>
          </cell>
          <cell r="S29">
            <v>0.975240604849271</v>
          </cell>
        </row>
        <row r="30">
          <cell r="A30">
            <v>20052</v>
          </cell>
          <cell r="B30">
            <v>0.955606535393829</v>
          </cell>
          <cell r="C30">
            <v>1.0237125232709099</v>
          </cell>
          <cell r="D30">
            <v>0.89114998818916402</v>
          </cell>
          <cell r="E30">
            <v>0.96673854515576996</v>
          </cell>
          <cell r="F30">
            <v>0.95456509928680799</v>
          </cell>
          <cell r="G30">
            <v>0.95178966499400397</v>
          </cell>
          <cell r="H30">
            <v>0.97009102694834604</v>
          </cell>
          <cell r="I30">
            <v>0.94486821902123597</v>
          </cell>
          <cell r="J30">
            <v>0.92414102806256004</v>
          </cell>
          <cell r="K30">
            <v>0.97632696604720104</v>
          </cell>
          <cell r="L30">
            <v>1.00369456292526</v>
          </cell>
          <cell r="M30">
            <v>1.01340963888472</v>
          </cell>
          <cell r="N30">
            <v>0.983576695404763</v>
          </cell>
          <cell r="O30" t="str">
            <v>n.a.</v>
          </cell>
          <cell r="P30">
            <v>0.99298910613595304</v>
          </cell>
          <cell r="Q30">
            <v>0.95277478116985304</v>
          </cell>
          <cell r="R30">
            <v>0.96505479215516399</v>
          </cell>
          <cell r="S30">
            <v>0.97297611205759804</v>
          </cell>
        </row>
        <row r="31">
          <cell r="A31">
            <v>20053</v>
          </cell>
          <cell r="B31">
            <v>1.00388234525931</v>
          </cell>
          <cell r="C31">
            <v>0.96990230559959001</v>
          </cell>
          <cell r="D31">
            <v>1.0331945657450201</v>
          </cell>
          <cell r="E31">
            <v>1.0562256050532399</v>
          </cell>
          <cell r="F31">
            <v>1.0345793665481999</v>
          </cell>
          <cell r="G31">
            <v>1.0471940585477999</v>
          </cell>
          <cell r="H31">
            <v>1.11285884791128</v>
          </cell>
          <cell r="I31">
            <v>1.0366358470062</v>
          </cell>
          <cell r="J31">
            <v>1.0715952037926499</v>
          </cell>
          <cell r="K31">
            <v>0.99667827176935997</v>
          </cell>
          <cell r="L31">
            <v>1.0368783798236001</v>
          </cell>
          <cell r="M31">
            <v>1.0151187449970001</v>
          </cell>
          <cell r="N31">
            <v>1.0148935344924801</v>
          </cell>
          <cell r="O31" t="str">
            <v>n.a.</v>
          </cell>
          <cell r="P31">
            <v>1.02293201970869</v>
          </cell>
          <cell r="Q31">
            <v>1.0402500986146199</v>
          </cell>
          <cell r="R31">
            <v>1.0586347712591899</v>
          </cell>
          <cell r="S31">
            <v>1.0077636836216699</v>
          </cell>
        </row>
        <row r="32">
          <cell r="A32">
            <v>20054</v>
          </cell>
          <cell r="B32">
            <v>1.0219221355277099</v>
          </cell>
          <cell r="C32">
            <v>0.96377439634984297</v>
          </cell>
          <cell r="D32">
            <v>0.99227712933227197</v>
          </cell>
          <cell r="E32">
            <v>1.03924963534864</v>
          </cell>
          <cell r="F32">
            <v>1.04873640238816</v>
          </cell>
          <cell r="G32">
            <v>0.841827034187003</v>
          </cell>
          <cell r="H32">
            <v>1.01223758957523</v>
          </cell>
          <cell r="I32">
            <v>1.0334938722220699</v>
          </cell>
          <cell r="J32">
            <v>0.91861334946166295</v>
          </cell>
          <cell r="K32">
            <v>1.05073045465083</v>
          </cell>
          <cell r="L32">
            <v>1.00402716295487</v>
          </cell>
          <cell r="M32">
            <v>1.03560830624456</v>
          </cell>
          <cell r="N32">
            <v>1.02491598922627</v>
          </cell>
          <cell r="O32" t="str">
            <v>n.a.</v>
          </cell>
          <cell r="P32">
            <v>1.03682750143382</v>
          </cell>
          <cell r="Q32">
            <v>0.98777567069947403</v>
          </cell>
          <cell r="R32">
            <v>0.98405990367507301</v>
          </cell>
          <cell r="S32">
            <v>1.04143559586298</v>
          </cell>
        </row>
        <row r="33">
          <cell r="A33">
            <v>20061</v>
          </cell>
          <cell r="B33">
            <v>1.0202387102296999</v>
          </cell>
          <cell r="C33">
            <v>1.04147087364135</v>
          </cell>
          <cell r="D33">
            <v>1.0760893646493399</v>
          </cell>
          <cell r="E33">
            <v>0.93559298657960999</v>
          </cell>
          <cell r="F33">
            <v>0.92192817888431999</v>
          </cell>
          <cell r="G33">
            <v>1.1464327907557801</v>
          </cell>
          <cell r="H33">
            <v>0.89951096883666504</v>
          </cell>
          <cell r="I33">
            <v>0.98828982573697899</v>
          </cell>
          <cell r="J33">
            <v>1.0830627716919601</v>
          </cell>
          <cell r="K33">
            <v>0.94985504052121605</v>
          </cell>
          <cell r="L33">
            <v>0.95614718751403904</v>
          </cell>
          <cell r="M33">
            <v>0.93417835362942603</v>
          </cell>
          <cell r="N33">
            <v>0.97568644719298703</v>
          </cell>
          <cell r="O33" t="str">
            <v>n.a.</v>
          </cell>
          <cell r="P33">
            <v>0.94568401131159596</v>
          </cell>
          <cell r="Q33">
            <v>1.02094376480162</v>
          </cell>
          <cell r="R33">
            <v>0.99314380657242995</v>
          </cell>
          <cell r="S33">
            <v>0.98312688995491204</v>
          </cell>
        </row>
        <row r="34">
          <cell r="A34">
            <v>20062</v>
          </cell>
          <cell r="B34">
            <v>0.94851567418349902</v>
          </cell>
          <cell r="C34">
            <v>1.0236364396034701</v>
          </cell>
          <cell r="D34">
            <v>0.89768168361174905</v>
          </cell>
          <cell r="E34">
            <v>0.97166535287382805</v>
          </cell>
          <cell r="F34">
            <v>0.99546975182626596</v>
          </cell>
          <cell r="G34">
            <v>0.97233488362970399</v>
          </cell>
          <cell r="H34">
            <v>0.96515314492065296</v>
          </cell>
          <cell r="I34">
            <v>0.943800728930001</v>
          </cell>
          <cell r="J34">
            <v>0.92517984180785695</v>
          </cell>
          <cell r="K34">
            <v>1.0011162495124299</v>
          </cell>
          <cell r="L34">
            <v>1.0031860088101701</v>
          </cell>
          <cell r="M34">
            <v>1.0162479513665399</v>
          </cell>
          <cell r="N34">
            <v>0.98456638914278305</v>
          </cell>
          <cell r="O34" t="str">
            <v>n.a.</v>
          </cell>
          <cell r="P34">
            <v>0.99307225225476403</v>
          </cell>
          <cell r="Q34">
            <v>0.949723424796583</v>
          </cell>
          <cell r="R34">
            <v>0.97314976564084998</v>
          </cell>
          <cell r="S34">
            <v>0.96766532150436202</v>
          </cell>
        </row>
        <row r="35">
          <cell r="A35">
            <v>20063</v>
          </cell>
          <cell r="B35">
            <v>1.00944597262592</v>
          </cell>
          <cell r="C35">
            <v>0.97287302834160805</v>
          </cell>
          <cell r="D35">
            <v>1.0322836787048899</v>
          </cell>
          <cell r="E35">
            <v>1.03335319394446</v>
          </cell>
          <cell r="F35">
            <v>1.03496817468517</v>
          </cell>
          <cell r="G35">
            <v>1.0394937462259599</v>
          </cell>
          <cell r="H35">
            <v>1.12964447599882</v>
          </cell>
          <cell r="I35">
            <v>1.0306872687111099</v>
          </cell>
          <cell r="J35">
            <v>1.07230060323668</v>
          </cell>
          <cell r="K35">
            <v>0.99581126878888204</v>
          </cell>
          <cell r="L35">
            <v>1.0385986978753701</v>
          </cell>
          <cell r="M35">
            <v>1.0140759546021101</v>
          </cell>
          <cell r="N35">
            <v>1.0135377552298701</v>
          </cell>
          <cell r="O35" t="str">
            <v>n.a.</v>
          </cell>
          <cell r="P35">
            <v>1.0255433869072099</v>
          </cell>
          <cell r="Q35">
            <v>1.0396835004295</v>
          </cell>
          <cell r="R35">
            <v>1.02045883771128</v>
          </cell>
          <cell r="S35">
            <v>1.00506483910402</v>
          </cell>
        </row>
        <row r="36">
          <cell r="A36">
            <v>20064</v>
          </cell>
          <cell r="B36">
            <v>1.02845498857511</v>
          </cell>
          <cell r="C36">
            <v>0.96298382280686401</v>
          </cell>
          <cell r="D36">
            <v>1.0036722791083501</v>
          </cell>
          <cell r="E36">
            <v>1.03406289823974</v>
          </cell>
          <cell r="F36">
            <v>1.0518911971236</v>
          </cell>
          <cell r="G36">
            <v>0.84666431481645199</v>
          </cell>
          <cell r="H36">
            <v>1.0150351100459101</v>
          </cell>
          <cell r="I36">
            <v>1.0349140821054701</v>
          </cell>
          <cell r="J36">
            <v>0.92618012683234097</v>
          </cell>
          <cell r="K36">
            <v>1.0589820583149701</v>
          </cell>
          <cell r="L36">
            <v>1.0019072316604001</v>
          </cell>
          <cell r="M36">
            <v>1.0363277965517399</v>
          </cell>
          <cell r="N36">
            <v>1.0290826679935201</v>
          </cell>
          <cell r="O36" t="str">
            <v>n.a.</v>
          </cell>
          <cell r="P36">
            <v>1.0387542168084101</v>
          </cell>
          <cell r="Q36">
            <v>0.99154371500198302</v>
          </cell>
          <cell r="R36">
            <v>0.98742671988868302</v>
          </cell>
          <cell r="S36">
            <v>1.04372296401765</v>
          </cell>
        </row>
        <row r="37">
          <cell r="A37">
            <v>20071</v>
          </cell>
          <cell r="B37">
            <v>1.01129900227379</v>
          </cell>
          <cell r="C37">
            <v>1.03779512470076</v>
          </cell>
          <cell r="D37">
            <v>1.06323126949907</v>
          </cell>
          <cell r="E37">
            <v>0.92886847607268197</v>
          </cell>
          <cell r="F37">
            <v>0.93504028488266899</v>
          </cell>
          <cell r="G37">
            <v>1.1283304995147501</v>
          </cell>
          <cell r="H37">
            <v>0.88551778429609895</v>
          </cell>
          <cell r="I37">
            <v>0.99426055556329895</v>
          </cell>
          <cell r="J37">
            <v>1.0729641486336801</v>
          </cell>
          <cell r="K37">
            <v>0.94347486225559496</v>
          </cell>
          <cell r="L37">
            <v>0.95728370005823504</v>
          </cell>
          <cell r="M37">
            <v>0.93171549012673605</v>
          </cell>
          <cell r="N37">
            <v>0.97118796481235303</v>
          </cell>
          <cell r="O37" t="str">
            <v>n.a.</v>
          </cell>
          <cell r="P37">
            <v>0.94005103169463999</v>
          </cell>
          <cell r="Q37">
            <v>1.0196874894343799</v>
          </cell>
          <cell r="R37">
            <v>0.98102713276039799</v>
          </cell>
          <cell r="S37">
            <v>0.98601509915576102</v>
          </cell>
        </row>
        <row r="38">
          <cell r="A38">
            <v>20072</v>
          </cell>
          <cell r="B38">
            <v>0.94790424695684905</v>
          </cell>
          <cell r="C38">
            <v>1.02649029679305</v>
          </cell>
          <cell r="D38">
            <v>0.89359584136102299</v>
          </cell>
          <cell r="E38">
            <v>0.97311196552545198</v>
          </cell>
          <cell r="F38">
            <v>0.97885726362279202</v>
          </cell>
          <cell r="G38">
            <v>0.98940241565259301</v>
          </cell>
          <cell r="H38">
            <v>0.95800812199890295</v>
          </cell>
          <cell r="I38">
            <v>0.94179112665573395</v>
          </cell>
          <cell r="J38">
            <v>0.92564231121111296</v>
          </cell>
          <cell r="K38">
            <v>0.99988039485285596</v>
          </cell>
          <cell r="L38">
            <v>0.99775932154022895</v>
          </cell>
          <cell r="M38">
            <v>1.0177967785558899</v>
          </cell>
          <cell r="N38">
            <v>0.98529079325548896</v>
          </cell>
          <cell r="O38" t="str">
            <v>n.a.</v>
          </cell>
          <cell r="P38">
            <v>0.99310290623391395</v>
          </cell>
          <cell r="Q38">
            <v>0.94859123292908498</v>
          </cell>
          <cell r="R38">
            <v>0.97765038709801799</v>
          </cell>
          <cell r="S38">
            <v>0.96426747552293401</v>
          </cell>
        </row>
        <row r="39">
          <cell r="A39">
            <v>20073</v>
          </cell>
          <cell r="B39">
            <v>1.0097702174104399</v>
          </cell>
          <cell r="C39">
            <v>0.97431328126352101</v>
          </cell>
          <cell r="D39">
            <v>1.0426938955034599</v>
          </cell>
          <cell r="E39">
            <v>1.0469855091913201</v>
          </cell>
          <cell r="F39">
            <v>1.0365290321533001</v>
          </cell>
          <cell r="G39">
            <v>1.0400829003952901</v>
          </cell>
          <cell r="H39">
            <v>1.14808334653578</v>
          </cell>
          <cell r="I39">
            <v>1.0262863385194201</v>
          </cell>
          <cell r="J39">
            <v>1.07327416760526</v>
          </cell>
          <cell r="K39">
            <v>0.99677546582508503</v>
          </cell>
          <cell r="L39">
            <v>1.0442959775937199</v>
          </cell>
          <cell r="M39">
            <v>1.01528383021026</v>
          </cell>
          <cell r="N39">
            <v>1.0144968912163601</v>
          </cell>
          <cell r="O39" t="str">
            <v>n.a.</v>
          </cell>
          <cell r="P39">
            <v>1.0306694253270099</v>
          </cell>
          <cell r="Q39">
            <v>1.03836004236399</v>
          </cell>
          <cell r="R39">
            <v>1.02332868523459</v>
          </cell>
          <cell r="S39">
            <v>1.0050739154281001</v>
          </cell>
        </row>
        <row r="40">
          <cell r="A40">
            <v>20074</v>
          </cell>
          <cell r="B40">
            <v>1.04006961838502</v>
          </cell>
          <cell r="C40">
            <v>0.96294490366375696</v>
          </cell>
          <cell r="D40">
            <v>1.0050887846897301</v>
          </cell>
          <cell r="E40">
            <v>1.05369521698558</v>
          </cell>
          <cell r="F40">
            <v>1.05092777827553</v>
          </cell>
          <cell r="G40">
            <v>0.84520282386891898</v>
          </cell>
          <cell r="H40">
            <v>1.01682233838632</v>
          </cell>
          <cell r="I40">
            <v>1.0342026848930499</v>
          </cell>
          <cell r="J40">
            <v>0.93672361584375397</v>
          </cell>
          <cell r="K40">
            <v>1.0641733214698299</v>
          </cell>
          <cell r="L40">
            <v>1.0035181831478099</v>
          </cell>
          <cell r="M40">
            <v>1.0358956785486599</v>
          </cell>
          <cell r="N40">
            <v>1.0318565115476701</v>
          </cell>
          <cell r="O40" t="str">
            <v>n.a.</v>
          </cell>
          <cell r="P40">
            <v>1.0388224421589201</v>
          </cell>
          <cell r="Q40">
            <v>0.99491200395851798</v>
          </cell>
          <cell r="R40">
            <v>1.0303964451532399</v>
          </cell>
          <cell r="S40">
            <v>1.0457939044856599</v>
          </cell>
        </row>
        <row r="41">
          <cell r="A41">
            <v>20081</v>
          </cell>
          <cell r="B41">
            <v>0.99597378563024996</v>
          </cell>
          <cell r="C41">
            <v>1.03186963284063</v>
          </cell>
          <cell r="D41">
            <v>1.05947556864545</v>
          </cell>
          <cell r="E41">
            <v>0.91678757328727201</v>
          </cell>
          <cell r="F41">
            <v>0.94756991035508198</v>
          </cell>
          <cell r="G41">
            <v>1.1147347044587199</v>
          </cell>
          <cell r="H41">
            <v>0.87435428767636802</v>
          </cell>
          <cell r="I41">
            <v>1.00321574735455</v>
          </cell>
          <cell r="J41">
            <v>1.06214268972347</v>
          </cell>
          <cell r="K41">
            <v>0.96450347942535997</v>
          </cell>
          <cell r="L41">
            <v>0.95569555992145105</v>
          </cell>
          <cell r="M41">
            <v>0.92995594027762896</v>
          </cell>
          <cell r="N41">
            <v>0.96669769903382097</v>
          </cell>
          <cell r="O41" t="str">
            <v>n.a.</v>
          </cell>
          <cell r="P41">
            <v>0.93522325585938604</v>
          </cell>
          <cell r="Q41">
            <v>1.0187810242404201</v>
          </cell>
          <cell r="R41">
            <v>0.95707105547804205</v>
          </cell>
          <cell r="S41">
            <v>0.98365119120047695</v>
          </cell>
        </row>
        <row r="42">
          <cell r="A42">
            <v>20082</v>
          </cell>
          <cell r="B42">
            <v>0.95670602380550496</v>
          </cell>
          <cell r="C42">
            <v>1.0319285905009099</v>
          </cell>
          <cell r="D42">
            <v>0.88263515541298199</v>
          </cell>
          <cell r="E42">
            <v>0.97271827988780801</v>
          </cell>
          <cell r="F42">
            <v>0.96443746953212806</v>
          </cell>
          <cell r="G42">
            <v>0.99920823091581501</v>
          </cell>
          <cell r="H42">
            <v>0.94907558923073898</v>
          </cell>
          <cell r="I42">
            <v>0.93492024914676997</v>
          </cell>
          <cell r="J42">
            <v>0.92242699192848898</v>
          </cell>
          <cell r="K42">
            <v>0.97084602274952003</v>
          </cell>
          <cell r="L42">
            <v>0.99101709656113302</v>
          </cell>
          <cell r="M42">
            <v>1.01734253499476</v>
          </cell>
          <cell r="N42">
            <v>0.98488040468040094</v>
          </cell>
          <cell r="O42" t="str">
            <v>n.a.</v>
          </cell>
          <cell r="P42">
            <v>0.99200598509438098</v>
          </cell>
          <cell r="Q42">
            <v>0.94725414739437397</v>
          </cell>
          <cell r="R42">
            <v>0.97571435780023297</v>
          </cell>
          <cell r="S42">
            <v>0.96609023469691802</v>
          </cell>
        </row>
        <row r="43">
          <cell r="A43">
            <v>20083</v>
          </cell>
          <cell r="B43">
            <v>1.00223680674809</v>
          </cell>
          <cell r="C43">
            <v>0.97570065316799903</v>
          </cell>
          <cell r="D43">
            <v>1.06150569212906</v>
          </cell>
          <cell r="E43">
            <v>1.0902214356248601</v>
          </cell>
          <cell r="F43">
            <v>1.03998069397953</v>
          </cell>
          <cell r="G43">
            <v>1.0487375715254701</v>
          </cell>
          <cell r="H43">
            <v>1.1653612966099001</v>
          </cell>
          <cell r="I43">
            <v>1.0274748073954501</v>
          </cell>
          <cell r="J43">
            <v>1.07752401270871</v>
          </cell>
          <cell r="K43">
            <v>1.00079171948193</v>
          </cell>
          <cell r="L43">
            <v>1.0518015027412799</v>
          </cell>
          <cell r="M43">
            <v>1.01944267929028</v>
          </cell>
          <cell r="N43">
            <v>1.0182539287148</v>
          </cell>
          <cell r="O43" t="str">
            <v>n.a.</v>
          </cell>
          <cell r="P43">
            <v>1.0374364901005799</v>
          </cell>
          <cell r="Q43">
            <v>1.0381153930917999</v>
          </cell>
          <cell r="R43">
            <v>1.0673544745864301</v>
          </cell>
          <cell r="S43">
            <v>1.00413660165444</v>
          </cell>
        </row>
        <row r="44">
          <cell r="A44">
            <v>20084</v>
          </cell>
          <cell r="B44">
            <v>1.0548077041491499</v>
          </cell>
          <cell r="C44">
            <v>0.960857681242693</v>
          </cell>
          <cell r="D44">
            <v>0.99493906206459404</v>
          </cell>
          <cell r="E44">
            <v>1.04495531163399</v>
          </cell>
          <cell r="F44">
            <v>1.0481834135980299</v>
          </cell>
          <cell r="G44">
            <v>0.83863798692149605</v>
          </cell>
          <cell r="H44">
            <v>1.0177920370390801</v>
          </cell>
          <cell r="I44">
            <v>1.03120848428999</v>
          </cell>
          <cell r="J44">
            <v>0.94612757986339102</v>
          </cell>
          <cell r="K44">
            <v>1.0657261113682901</v>
          </cell>
          <cell r="L44">
            <v>1.0012813111511301</v>
          </cell>
          <cell r="M44">
            <v>1.0327304455856301</v>
          </cell>
          <cell r="N44">
            <v>1.0321439353186601</v>
          </cell>
          <cell r="O44" t="str">
            <v>n.a.</v>
          </cell>
          <cell r="P44">
            <v>1.0368442269504401</v>
          </cell>
          <cell r="Q44">
            <v>0.99673402710150805</v>
          </cell>
          <cell r="R44">
            <v>1.03509753307867</v>
          </cell>
          <cell r="S44">
            <v>1.04970379275604</v>
          </cell>
        </row>
        <row r="45">
          <cell r="A45">
            <v>20091</v>
          </cell>
          <cell r="B45">
            <v>0.97622105422706795</v>
          </cell>
          <cell r="C45">
            <v>1.02664867750128</v>
          </cell>
          <cell r="D45">
            <v>1.0649005994844101</v>
          </cell>
          <cell r="E45">
            <v>0.89727716046283001</v>
          </cell>
          <cell r="F45">
            <v>0.91267835274214804</v>
          </cell>
          <cell r="G45">
            <v>1.1052857006332699</v>
          </cell>
          <cell r="H45">
            <v>0.866852611974821</v>
          </cell>
          <cell r="I45">
            <v>1.01005489824435</v>
          </cell>
          <cell r="J45">
            <v>1.05276771025792</v>
          </cell>
          <cell r="K45">
            <v>0.93674985908141795</v>
          </cell>
          <cell r="L45">
            <v>0.95916223922309796</v>
          </cell>
          <cell r="M45">
            <v>0.93025793529691503</v>
          </cell>
          <cell r="N45">
            <v>0.962800515967145</v>
          </cell>
          <cell r="O45" t="str">
            <v>n.a.</v>
          </cell>
          <cell r="P45">
            <v>0.93174615677205197</v>
          </cell>
          <cell r="Q45">
            <v>1.0182216110319899</v>
          </cell>
          <cell r="R45">
            <v>0.93285257838472901</v>
          </cell>
          <cell r="S45">
            <v>0.97486436586505698</v>
          </cell>
        </row>
        <row r="46">
          <cell r="A46">
            <v>20092</v>
          </cell>
          <cell r="B46">
            <v>0.97470759182044997</v>
          </cell>
          <cell r="C46">
            <v>1.0392059774165601</v>
          </cell>
          <cell r="D46">
            <v>0.86450419037338799</v>
          </cell>
          <cell r="E46">
            <v>0.97087034336252098</v>
          </cell>
          <cell r="F46">
            <v>1.0013891447444201</v>
          </cell>
          <cell r="G46">
            <v>1.0041590798207201</v>
          </cell>
          <cell r="H46">
            <v>0.93985561301637299</v>
          </cell>
          <cell r="I46">
            <v>0.92972827667297298</v>
          </cell>
          <cell r="J46">
            <v>0.91721237974687297</v>
          </cell>
          <cell r="K46">
            <v>0.993856405516365</v>
          </cell>
          <cell r="L46">
            <v>0.98533715163615099</v>
          </cell>
          <cell r="M46">
            <v>1.0161333719919801</v>
          </cell>
          <cell r="N46">
            <v>0.98538952307870498</v>
          </cell>
          <cell r="O46" t="str">
            <v>n.a.</v>
          </cell>
          <cell r="P46">
            <v>0.99186800780721096</v>
          </cell>
          <cell r="Q46">
            <v>0.94675095628497496</v>
          </cell>
          <cell r="R46">
            <v>0.96973926928294396</v>
          </cell>
          <cell r="S46">
            <v>0.972416670995643</v>
          </cell>
        </row>
        <row r="47">
          <cell r="A47">
            <v>20093</v>
          </cell>
          <cell r="B47">
            <v>0.98792845610827695</v>
          </cell>
          <cell r="C47">
            <v>0.97545051938315797</v>
          </cell>
          <cell r="D47">
            <v>1.0915381259613199</v>
          </cell>
          <cell r="E47">
            <v>1.1025621122545199</v>
          </cell>
          <cell r="F47">
            <v>1.0427205079288899</v>
          </cell>
          <cell r="G47">
            <v>1.06140697755264</v>
          </cell>
          <cell r="H47">
            <v>1.1800110949768701</v>
          </cell>
          <cell r="I47">
            <v>1.03148584469937</v>
          </cell>
          <cell r="J47">
            <v>1.0840066833650901</v>
          </cell>
          <cell r="K47">
            <v>1.0062570984841801</v>
          </cell>
          <cell r="L47">
            <v>1.05349929591276</v>
          </cell>
          <cell r="M47">
            <v>1.0229155086877899</v>
          </cell>
          <cell r="N47">
            <v>1.0216061816232</v>
          </cell>
          <cell r="O47" t="str">
            <v>n.a.</v>
          </cell>
          <cell r="P47">
            <v>1.04280986948793</v>
          </cell>
          <cell r="Q47">
            <v>1.0374259296017401</v>
          </cell>
          <cell r="R47">
            <v>1.07161020593125</v>
          </cell>
          <cell r="S47">
            <v>1.00426843474937</v>
          </cell>
        </row>
        <row r="48">
          <cell r="A48">
            <v>20094</v>
          </cell>
          <cell r="B48">
            <v>1.06715813313993</v>
          </cell>
          <cell r="C48">
            <v>0.95846611375482504</v>
          </cell>
          <cell r="D48">
            <v>0.97372175366487701</v>
          </cell>
          <cell r="E48">
            <v>1.0347586030776501</v>
          </cell>
          <cell r="F48">
            <v>1.0427894126881601</v>
          </cell>
          <cell r="G48">
            <v>0.82777902574621598</v>
          </cell>
          <cell r="H48">
            <v>1.0176952089272</v>
          </cell>
          <cell r="I48">
            <v>1.02387202285804</v>
          </cell>
          <cell r="J48">
            <v>0.95250912299555202</v>
          </cell>
          <cell r="K48">
            <v>1.0643917372839</v>
          </cell>
          <cell r="L48">
            <v>0.99989752614178495</v>
          </cell>
          <cell r="M48">
            <v>1.0298923052715201</v>
          </cell>
          <cell r="N48">
            <v>1.0310505269708199</v>
          </cell>
          <cell r="O48" t="str">
            <v>n.a.</v>
          </cell>
          <cell r="P48">
            <v>1.03314576924908</v>
          </cell>
          <cell r="Q48">
            <v>0.99813320904189495</v>
          </cell>
          <cell r="R48">
            <v>1.03780950887043</v>
          </cell>
          <cell r="S48">
            <v>1.05197631941925</v>
          </cell>
        </row>
        <row r="49">
          <cell r="A49">
            <v>20101</v>
          </cell>
          <cell r="B49">
            <v>0.96246253843526797</v>
          </cell>
          <cell r="C49">
            <v>1.02231786206413</v>
          </cell>
          <cell r="D49">
            <v>1.0732790362339899</v>
          </cell>
          <cell r="E49">
            <v>0.89759695063682299</v>
          </cell>
          <cell r="F49">
            <v>0.93099299843461403</v>
          </cell>
          <cell r="G49">
            <v>1.10184448325225</v>
          </cell>
          <cell r="H49">
            <v>0.86249323668841604</v>
          </cell>
          <cell r="I49">
            <v>1.0185421686213401</v>
          </cell>
          <cell r="J49">
            <v>1.0458006805151701</v>
          </cell>
          <cell r="K49">
            <v>0.93563709843992005</v>
          </cell>
          <cell r="L49">
            <v>0.96537481937845704</v>
          </cell>
          <cell r="M49">
            <v>0.93146187257952595</v>
          </cell>
          <cell r="N49">
            <v>0.96054957913732397</v>
          </cell>
          <cell r="O49" t="str">
            <v>n.a.</v>
          </cell>
          <cell r="P49">
            <v>0.93127434514750995</v>
          </cell>
          <cell r="Q49">
            <v>1.0184056540359401</v>
          </cell>
          <cell r="R49">
            <v>0.934474402794227</v>
          </cell>
          <cell r="S49">
            <v>0.96549337813597502</v>
          </cell>
        </row>
        <row r="50">
          <cell r="A50">
            <v>20102</v>
          </cell>
          <cell r="B50">
            <v>0.98980039603163905</v>
          </cell>
          <cell r="C50">
            <v>1.0461799173277799</v>
          </cell>
          <cell r="D50">
            <v>0.84788701531130295</v>
          </cell>
          <cell r="E50">
            <v>0.97246580304563301</v>
          </cell>
          <cell r="F50">
            <v>0.98407211844153797</v>
          </cell>
          <cell r="G50">
            <v>1.0051506818713001</v>
          </cell>
          <cell r="H50">
            <v>0.931473463389073</v>
          </cell>
          <cell r="I50">
            <v>0.92406683451840199</v>
          </cell>
          <cell r="J50">
            <v>0.91173461855115301</v>
          </cell>
          <cell r="K50">
            <v>0.99106107158556001</v>
          </cell>
          <cell r="L50">
            <v>0.98123310460657098</v>
          </cell>
          <cell r="M50">
            <v>1.0144674033587</v>
          </cell>
          <cell r="N50">
            <v>0.98587862138461702</v>
          </cell>
          <cell r="O50" t="str">
            <v>n.a.</v>
          </cell>
          <cell r="P50">
            <v>0.99244847246602197</v>
          </cell>
          <cell r="Q50">
            <v>0.94513077860025496</v>
          </cell>
          <cell r="R50">
            <v>0.96171136086101705</v>
          </cell>
          <cell r="S50">
            <v>0.97928757084737905</v>
          </cell>
        </row>
        <row r="51">
          <cell r="A51">
            <v>20103</v>
          </cell>
          <cell r="B51">
            <v>0.97721816606506395</v>
          </cell>
          <cell r="C51">
            <v>0.97567681886548097</v>
          </cell>
          <cell r="D51">
            <v>1.1223359813698</v>
          </cell>
          <cell r="E51">
            <v>1.10583066997452</v>
          </cell>
          <cell r="F51">
            <v>1.0443541163983301</v>
          </cell>
          <cell r="G51">
            <v>1.0744025358956999</v>
          </cell>
          <cell r="H51">
            <v>1.1928467791842901</v>
          </cell>
          <cell r="I51">
            <v>1.03677364531202</v>
          </cell>
          <cell r="J51">
            <v>1.09070710924359</v>
          </cell>
          <cell r="K51">
            <v>1.0126506928300101</v>
          </cell>
          <cell r="L51">
            <v>1.0516034131560199</v>
          </cell>
          <cell r="M51">
            <v>1.02577489429276</v>
          </cell>
          <cell r="N51">
            <v>1.0244768781425799</v>
          </cell>
          <cell r="O51" t="str">
            <v>n.a.</v>
          </cell>
          <cell r="P51">
            <v>1.0448107947049701</v>
          </cell>
          <cell r="Q51">
            <v>1.03824489839596</v>
          </cell>
          <cell r="R51">
            <v>1.0749888104699601</v>
          </cell>
          <cell r="S51">
            <v>1.0048609540784199</v>
          </cell>
        </row>
        <row r="52">
          <cell r="A52">
            <v>20104</v>
          </cell>
          <cell r="B52">
            <v>1.0729690528782101</v>
          </cell>
          <cell r="C52">
            <v>0.954471033919715</v>
          </cell>
          <cell r="D52">
            <v>0.95008375747235296</v>
          </cell>
          <cell r="E52">
            <v>1.0300141689817499</v>
          </cell>
          <cell r="F52">
            <v>1.0383390000085599</v>
          </cell>
          <cell r="G52">
            <v>0.81657946535218495</v>
          </cell>
          <cell r="H52">
            <v>1.01528745073008</v>
          </cell>
          <cell r="I52">
            <v>1.01751877926606</v>
          </cell>
          <cell r="J52">
            <v>0.95706027803940896</v>
          </cell>
          <cell r="K52">
            <v>1.0605291025724299</v>
          </cell>
          <cell r="L52">
            <v>1.00002667180403</v>
          </cell>
          <cell r="M52">
            <v>1.0271161864683001</v>
          </cell>
          <cell r="N52">
            <v>1.0288218846077799</v>
          </cell>
          <cell r="O52" t="str">
            <v>n.a.</v>
          </cell>
          <cell r="P52">
            <v>1.0300190934057201</v>
          </cell>
          <cell r="Q52">
            <v>0.99841256994058702</v>
          </cell>
          <cell r="R52">
            <v>1.0392129946298201</v>
          </cell>
          <cell r="S52">
            <v>1.0529977939703301</v>
          </cell>
        </row>
        <row r="53">
          <cell r="A53">
            <v>20111</v>
          </cell>
          <cell r="B53">
            <v>0.95519197524336596</v>
          </cell>
          <cell r="C53">
            <v>1.0200528497525301</v>
          </cell>
          <cell r="D53">
            <v>1.0835940758807101</v>
          </cell>
          <cell r="E53">
            <v>0.89827597298933803</v>
          </cell>
          <cell r="F53">
            <v>0.89966433915388699</v>
          </cell>
          <cell r="G53">
            <v>1.0990427949072701</v>
          </cell>
          <cell r="H53">
            <v>0.86104856539320196</v>
          </cell>
          <cell r="I53">
            <v>1.0220450782739801</v>
          </cell>
          <cell r="J53">
            <v>1.0396641124000501</v>
          </cell>
          <cell r="K53">
            <v>0.93580689925858196</v>
          </cell>
          <cell r="L53">
            <v>0.96906023045112699</v>
          </cell>
          <cell r="M53">
            <v>0.93378117064849597</v>
          </cell>
          <cell r="N53">
            <v>0.95976841548245695</v>
          </cell>
          <cell r="O53" t="str">
            <v>n.a.</v>
          </cell>
          <cell r="P53">
            <v>0.93256242650435195</v>
          </cell>
          <cell r="Q53">
            <v>1.0188723046825401</v>
          </cell>
          <cell r="R53">
            <v>0.937983772634157</v>
          </cell>
          <cell r="S53">
            <v>0.95946949281775096</v>
          </cell>
        </row>
        <row r="54">
          <cell r="A54">
            <v>20112</v>
          </cell>
          <cell r="B54">
            <v>0.99878726859317402</v>
          </cell>
          <cell r="C54">
            <v>1.0522828447050101</v>
          </cell>
          <cell r="D54">
            <v>0.83092214366754102</v>
          </cell>
          <cell r="E54">
            <v>0.97524551023708295</v>
          </cell>
          <cell r="F54">
            <v>1.02101184092439</v>
          </cell>
          <cell r="G54">
            <v>1.00975282262758</v>
          </cell>
          <cell r="H54">
            <v>0.92406873280124402</v>
          </cell>
          <cell r="I54">
            <v>0.92332341206830804</v>
          </cell>
          <cell r="J54">
            <v>0.90731384226147205</v>
          </cell>
          <cell r="K54">
            <v>0.98919015384986797</v>
          </cell>
          <cell r="L54">
            <v>0.98096835138541505</v>
          </cell>
          <cell r="M54">
            <v>1.0122890084573799</v>
          </cell>
          <cell r="N54">
            <v>0.98720967730752096</v>
          </cell>
          <cell r="O54" t="str">
            <v>n.a.</v>
          </cell>
          <cell r="P54">
            <v>0.99380802424386006</v>
          </cell>
          <cell r="Q54">
            <v>0.94368087864161898</v>
          </cell>
          <cell r="R54">
            <v>0.95529228965087098</v>
          </cell>
          <cell r="S54">
            <v>0.98143774297943998</v>
          </cell>
        </row>
        <row r="55">
          <cell r="A55">
            <v>20113</v>
          </cell>
          <cell r="B55">
            <v>0.97259298182463705</v>
          </cell>
          <cell r="C55">
            <v>0.97505906657712704</v>
          </cell>
          <cell r="D55">
            <v>1.15111700881335</v>
          </cell>
          <cell r="E55">
            <v>1.1052300438073499</v>
          </cell>
          <cell r="F55">
            <v>1.0454882151131599</v>
          </cell>
          <cell r="G55">
            <v>1.0803314346427799</v>
          </cell>
          <cell r="H55">
            <v>1.20450476979912</v>
          </cell>
          <cell r="I55">
            <v>1.03991602119675</v>
          </cell>
          <cell r="J55">
            <v>1.0979747412507701</v>
          </cell>
          <cell r="K55">
            <v>1.01810390845652</v>
          </cell>
          <cell r="L55">
            <v>1.04896917730567</v>
          </cell>
          <cell r="M55">
            <v>1.02716937457883</v>
          </cell>
          <cell r="N55">
            <v>1.0255510594050801</v>
          </cell>
          <cell r="O55" t="str">
            <v>n.a.</v>
          </cell>
          <cell r="P55">
            <v>1.0441836680118399</v>
          </cell>
          <cell r="Q55">
            <v>1.03939682901355</v>
          </cell>
          <cell r="R55">
            <v>1.07651808496662</v>
          </cell>
          <cell r="S55">
            <v>1.0082772184100199</v>
          </cell>
        </row>
        <row r="56">
          <cell r="A56">
            <v>20114</v>
          </cell>
          <cell r="B56">
            <v>1.0726296288842301</v>
          </cell>
          <cell r="C56">
            <v>0.95144264919766297</v>
          </cell>
          <cell r="D56">
            <v>0.92572304671823302</v>
          </cell>
          <cell r="E56">
            <v>0.996657861012897</v>
          </cell>
          <cell r="F56">
            <v>1.0335039678759901</v>
          </cell>
          <cell r="G56">
            <v>0.810106851848721</v>
          </cell>
          <cell r="H56">
            <v>1.0107679421004601</v>
          </cell>
          <cell r="I56">
            <v>1.0126464734805201</v>
          </cell>
          <cell r="J56">
            <v>0.95853056089247002</v>
          </cell>
          <cell r="K56">
            <v>1.0561516502244299</v>
          </cell>
          <cell r="L56">
            <v>0.99907161713701698</v>
          </cell>
          <cell r="M56">
            <v>1.02652774624277</v>
          </cell>
          <cell r="N56">
            <v>1.0261656759070801</v>
          </cell>
          <cell r="O56" t="str">
            <v>n.a.</v>
          </cell>
          <cell r="P56">
            <v>1.0271821909318299</v>
          </cell>
          <cell r="Q56">
            <v>0.99752840325636105</v>
          </cell>
          <cell r="R56">
            <v>0.99963431567268202</v>
          </cell>
          <cell r="S56">
            <v>1.0515099495303499</v>
          </cell>
        </row>
        <row r="57">
          <cell r="A57">
            <v>20121</v>
          </cell>
          <cell r="B57">
            <v>0.95549388419379799</v>
          </cell>
          <cell r="C57">
            <v>1.01876596856714</v>
          </cell>
          <cell r="D57">
            <v>1.0992105599508899</v>
          </cell>
          <cell r="E57">
            <v>0.91835532015462495</v>
          </cell>
          <cell r="F57">
            <v>0.92243121737729405</v>
          </cell>
          <cell r="G57">
            <v>1.0936711685123901</v>
          </cell>
          <cell r="H57">
            <v>0.86097375711318103</v>
          </cell>
          <cell r="I57">
            <v>1.0236208586793301</v>
          </cell>
          <cell r="J57">
            <v>1.0354213804866801</v>
          </cell>
          <cell r="K57">
            <v>0.93682058313689498</v>
          </cell>
          <cell r="L57">
            <v>0.97112731086513604</v>
          </cell>
          <cell r="M57">
            <v>0.93468921855904097</v>
          </cell>
          <cell r="N57">
            <v>0.96083902841316104</v>
          </cell>
          <cell r="O57" t="str">
            <v>n.a.</v>
          </cell>
          <cell r="P57">
            <v>0.93508811978720696</v>
          </cell>
          <cell r="Q57">
            <v>1.0200781059548301</v>
          </cell>
          <cell r="R57">
            <v>0.964684818937116</v>
          </cell>
          <cell r="S57">
            <v>0.95880453633373897</v>
          </cell>
        </row>
        <row r="58">
          <cell r="A58">
            <v>20122</v>
          </cell>
          <cell r="B58">
            <v>0.99980354636087299</v>
          </cell>
          <cell r="C58">
            <v>1.05633182559755</v>
          </cell>
          <cell r="D58">
            <v>0.81298638242173105</v>
          </cell>
          <cell r="E58">
            <v>0.97992877787545596</v>
          </cell>
          <cell r="F58">
            <v>0.99916366641074705</v>
          </cell>
          <cell r="G58">
            <v>1.0187999826257199</v>
          </cell>
          <cell r="H58">
            <v>0.91834899449623297</v>
          </cell>
          <cell r="I58">
            <v>0.92376514618684402</v>
          </cell>
          <cell r="J58">
            <v>0.90324811584457898</v>
          </cell>
          <cell r="K58">
            <v>0.98734710294080297</v>
          </cell>
          <cell r="L58">
            <v>0.98275570627087905</v>
          </cell>
          <cell r="M58">
            <v>1.01083742514485</v>
          </cell>
          <cell r="N58">
            <v>0.98808511560774703</v>
          </cell>
          <cell r="O58" t="str">
            <v>n.a.</v>
          </cell>
          <cell r="P58">
            <v>0.99566682927670602</v>
          </cell>
          <cell r="Q58">
            <v>0.94275261554706802</v>
          </cell>
          <cell r="R58">
            <v>0.95027462157449405</v>
          </cell>
          <cell r="S58">
            <v>0.97979310778878903</v>
          </cell>
        </row>
        <row r="59">
          <cell r="A59">
            <v>20123</v>
          </cell>
          <cell r="B59">
            <v>0.97303669306478802</v>
          </cell>
          <cell r="C59">
            <v>0.97499471980335695</v>
          </cell>
          <cell r="D59">
            <v>1.1735980714679399</v>
          </cell>
          <cell r="E59">
            <v>1.06769602219757</v>
          </cell>
          <cell r="F59">
            <v>1.0457148670399199</v>
          </cell>
          <cell r="G59">
            <v>1.0800188660044701</v>
          </cell>
          <cell r="H59">
            <v>1.2159491336191399</v>
          </cell>
          <cell r="I59">
            <v>1.04170544610821</v>
          </cell>
          <cell r="J59">
            <v>1.10593550374091</v>
          </cell>
          <cell r="K59">
            <v>1.0233602199116101</v>
          </cell>
          <cell r="L59">
            <v>1.0478577851220301</v>
          </cell>
          <cell r="M59">
            <v>1.0283201219928699</v>
          </cell>
          <cell r="N59">
            <v>1.02583911152093</v>
          </cell>
          <cell r="O59" t="str">
            <v>n.a.</v>
          </cell>
          <cell r="P59">
            <v>1.0418593156875799</v>
          </cell>
          <cell r="Q59">
            <v>1.0396492573006599</v>
          </cell>
          <cell r="R59">
            <v>1.0358314800633399</v>
          </cell>
          <cell r="S59">
            <v>1.0101368620084099</v>
          </cell>
        </row>
        <row r="60">
          <cell r="A60">
            <v>20124</v>
          </cell>
          <cell r="B60">
            <v>1.0705892511731601</v>
          </cell>
          <cell r="C60">
            <v>0.948596138291252</v>
          </cell>
          <cell r="D60">
            <v>0.90434059933980804</v>
          </cell>
          <cell r="E60">
            <v>1.0260813102047399</v>
          </cell>
          <cell r="F60">
            <v>1.03092818364883</v>
          </cell>
          <cell r="G60">
            <v>0.80830733619276196</v>
          </cell>
          <cell r="H60">
            <v>1.0036085827213499</v>
          </cell>
          <cell r="I60">
            <v>1.0109490216730801</v>
          </cell>
          <cell r="J60">
            <v>0.95777703590664398</v>
          </cell>
          <cell r="K60">
            <v>1.0510873511713299</v>
          </cell>
          <cell r="L60">
            <v>0.99582894377245601</v>
          </cell>
          <cell r="M60">
            <v>1.02594951150623</v>
          </cell>
          <cell r="N60">
            <v>1.02372045135078</v>
          </cell>
          <cell r="O60" t="str">
            <v>n.a.</v>
          </cell>
          <cell r="P60">
            <v>1.025337741342</v>
          </cell>
          <cell r="Q60">
            <v>0.99732541784107698</v>
          </cell>
          <cell r="R60">
            <v>1.0384916985936401</v>
          </cell>
          <cell r="S60">
            <v>1.0513328544769101</v>
          </cell>
        </row>
        <row r="61">
          <cell r="A61">
            <v>20131</v>
          </cell>
          <cell r="B61">
            <v>0.95689903811162502</v>
          </cell>
          <cell r="C61">
            <v>1.01906850142306</v>
          </cell>
          <cell r="D61">
            <v>1.1190861864406101</v>
          </cell>
          <cell r="E61">
            <v>0.90170464248144899</v>
          </cell>
          <cell r="F61">
            <v>0.94284867439130804</v>
          </cell>
          <cell r="G61">
            <v>1.08590895746038</v>
          </cell>
          <cell r="H61">
            <v>0.86219203781569498</v>
          </cell>
          <cell r="I61">
            <v>1.02126357434506</v>
          </cell>
          <cell r="J61">
            <v>1.0313207722476001</v>
          </cell>
          <cell r="K61">
            <v>0.96390456799204405</v>
          </cell>
          <cell r="L61">
            <v>0.97367278903677201</v>
          </cell>
          <cell r="M61">
            <v>0.935044357696173</v>
          </cell>
          <cell r="N61">
            <v>0.96240756107944703</v>
          </cell>
          <cell r="O61" t="str">
            <v>n.a.</v>
          </cell>
          <cell r="P61">
            <v>0.93729469913829</v>
          </cell>
          <cell r="Q61">
            <v>1.02044069169466</v>
          </cell>
          <cell r="R61">
            <v>0.94714739644519397</v>
          </cell>
          <cell r="S61">
            <v>0.96034948165713097</v>
          </cell>
        </row>
        <row r="62">
          <cell r="A62">
            <v>20132</v>
          </cell>
          <cell r="B62">
            <v>0.99952297891414599</v>
          </cell>
          <cell r="C62">
            <v>1.05818636798094</v>
          </cell>
          <cell r="D62">
            <v>0.79304760876618996</v>
          </cell>
          <cell r="E62">
            <v>0.98493578675293203</v>
          </cell>
          <cell r="F62">
            <v>0.97979662967693104</v>
          </cell>
          <cell r="G62">
            <v>1.0304491533080999</v>
          </cell>
          <cell r="H62">
            <v>0.914659904301108</v>
          </cell>
          <cell r="I62">
            <v>0.92748079424864904</v>
          </cell>
          <cell r="J62">
            <v>0.902321159679072</v>
          </cell>
          <cell r="K62">
            <v>0.96029965816027796</v>
          </cell>
          <cell r="L62">
            <v>0.98401423288470602</v>
          </cell>
          <cell r="M62">
            <v>1.01090942435433</v>
          </cell>
          <cell r="N62">
            <v>0.98884374094596905</v>
          </cell>
          <cell r="O62" t="str">
            <v>n.a.</v>
          </cell>
          <cell r="P62">
            <v>0.997752123238694</v>
          </cell>
          <cell r="Q62">
            <v>0.94242464999862197</v>
          </cell>
          <cell r="R62">
            <v>0.94900941064779498</v>
          </cell>
          <cell r="S62">
            <v>0.97667427103426696</v>
          </cell>
        </row>
        <row r="63">
          <cell r="A63">
            <v>20133</v>
          </cell>
          <cell r="B63">
            <v>0.97289616710868299</v>
          </cell>
          <cell r="C63">
            <v>0.97494009041777696</v>
          </cell>
          <cell r="D63">
            <v>1.19278261868991</v>
          </cell>
          <cell r="E63">
            <v>1.09342626251717</v>
          </cell>
          <cell r="F63">
            <v>1.04495744389219</v>
          </cell>
          <cell r="G63">
            <v>1.0755527347941201</v>
          </cell>
          <cell r="H63">
            <v>1.2240508395645699</v>
          </cell>
          <cell r="I63">
            <v>1.04061604962482</v>
          </cell>
          <cell r="J63">
            <v>1.1111021744262299</v>
          </cell>
          <cell r="K63">
            <v>1.0263829713472301</v>
          </cell>
          <cell r="L63">
            <v>1.0458853199629301</v>
          </cell>
          <cell r="M63">
            <v>1.02749521040629</v>
          </cell>
          <cell r="N63">
            <v>1.02545450919729</v>
          </cell>
          <cell r="O63" t="str">
            <v>n.a.</v>
          </cell>
          <cell r="P63">
            <v>1.03888805213769</v>
          </cell>
          <cell r="Q63">
            <v>1.0402704457404299</v>
          </cell>
          <cell r="R63">
            <v>1.0739291935147199</v>
          </cell>
          <cell r="S63">
            <v>1.0116916826756099</v>
          </cell>
        </row>
        <row r="64">
          <cell r="A64">
            <v>20134</v>
          </cell>
          <cell r="B64">
            <v>1.07020954833582</v>
          </cell>
          <cell r="C64">
            <v>0.94687043209067601</v>
          </cell>
          <cell r="D64">
            <v>0.88601898129434897</v>
          </cell>
          <cell r="E64">
            <v>1.02546006351694</v>
          </cell>
          <cell r="F64">
            <v>1.0307588395237499</v>
          </cell>
          <cell r="G64">
            <v>0.80935112310456803</v>
          </cell>
          <cell r="H64">
            <v>0.99832887922206703</v>
          </cell>
          <cell r="I64">
            <v>1.01091632236131</v>
          </cell>
          <cell r="J64">
            <v>0.95656172841901699</v>
          </cell>
          <cell r="K64">
            <v>1.0482058881212699</v>
          </cell>
          <cell r="L64">
            <v>0.99669770983303296</v>
          </cell>
          <cell r="M64">
            <v>1.02691945065485</v>
          </cell>
          <cell r="N64">
            <v>1.0220276517793401</v>
          </cell>
          <cell r="O64" t="str">
            <v>n.a.</v>
          </cell>
          <cell r="P64">
            <v>1.02477229307169</v>
          </cell>
          <cell r="Q64">
            <v>0.99672914675896995</v>
          </cell>
          <cell r="R64">
            <v>1.03842712154395</v>
          </cell>
          <cell r="S64">
            <v>1.05097572224978</v>
          </cell>
        </row>
        <row r="65">
          <cell r="A65">
            <v>20141</v>
          </cell>
          <cell r="B65">
            <v>0.95830106632059298</v>
          </cell>
          <cell r="C65">
            <v>1.0200362201914599</v>
          </cell>
          <cell r="D65">
            <v>1.13665993982681</v>
          </cell>
          <cell r="E65">
            <v>0.90296931793189195</v>
          </cell>
          <cell r="F65">
            <v>0.90524934214324304</v>
          </cell>
          <cell r="G65">
            <v>1.07943711731207</v>
          </cell>
          <cell r="H65">
            <v>0.86281313556802497</v>
          </cell>
          <cell r="I65">
            <v>1.0196640507486601</v>
          </cell>
          <cell r="J65">
            <v>1.0285997867121699</v>
          </cell>
          <cell r="K65">
            <v>0.93947039501472496</v>
          </cell>
          <cell r="L65">
            <v>0.97309778935479496</v>
          </cell>
          <cell r="M65">
            <v>0.93439112277530301</v>
          </cell>
          <cell r="N65">
            <v>0.96408022927901305</v>
          </cell>
          <cell r="O65" t="str">
            <v>n.a.</v>
          </cell>
          <cell r="P65">
            <v>0.93872269773707895</v>
          </cell>
          <cell r="Q65">
            <v>1.0201262516685099</v>
          </cell>
          <cell r="R65">
            <v>0.94962377469401105</v>
          </cell>
          <cell r="S65">
            <v>0.96152005744852398</v>
          </cell>
        </row>
        <row r="66">
          <cell r="A66">
            <v>20142</v>
          </cell>
          <cell r="B66">
            <v>0.99829262369958605</v>
          </cell>
          <cell r="C66">
            <v>1.0583028492401301</v>
          </cell>
          <cell r="D66">
            <v>0.77805874643659501</v>
          </cell>
          <cell r="E66">
            <v>0.98918763495276296</v>
          </cell>
          <cell r="F66">
            <v>1.0210088114357101</v>
          </cell>
          <cell r="G66">
            <v>1.0387649525385001</v>
          </cell>
          <cell r="H66">
            <v>0.91216016699398095</v>
          </cell>
          <cell r="I66">
            <v>0.92995824470523702</v>
          </cell>
          <cell r="J66">
            <v>0.90227627845820702</v>
          </cell>
          <cell r="K66">
            <v>0.98582630229229795</v>
          </cell>
          <cell r="L66">
            <v>0.98367562482820203</v>
          </cell>
          <cell r="M66">
            <v>1.01179630382328</v>
          </cell>
          <cell r="N66">
            <v>0.98873548737574501</v>
          </cell>
          <cell r="O66" t="str">
            <v>n.a.</v>
          </cell>
          <cell r="P66">
            <v>0.99926363018825903</v>
          </cell>
          <cell r="Q66">
            <v>0.94274427768003899</v>
          </cell>
          <cell r="R66">
            <v>0.94868927495007305</v>
          </cell>
          <cell r="S66">
            <v>0.97585921241811202</v>
          </cell>
        </row>
        <row r="67">
          <cell r="A67">
            <v>20143</v>
          </cell>
          <cell r="B67">
            <v>0.97291721457466196</v>
          </cell>
          <cell r="C67">
            <v>0.97506860027110298</v>
          </cell>
          <cell r="D67">
            <v>1.20510353462367</v>
          </cell>
          <cell r="E67">
            <v>1.08825354468411</v>
          </cell>
          <cell r="F67">
            <v>1.0442943262789499</v>
          </cell>
          <cell r="G67">
            <v>1.0724996283011099</v>
          </cell>
          <cell r="H67">
            <v>1.2302374199207899</v>
          </cell>
          <cell r="I67">
            <v>1.0385947020781101</v>
          </cell>
          <cell r="J67">
            <v>1.11433134158116</v>
          </cell>
          <cell r="K67">
            <v>1.0280495136126799</v>
          </cell>
          <cell r="L67">
            <v>1.0471889561657901</v>
          </cell>
          <cell r="M67">
            <v>1.0263952959304401</v>
          </cell>
          <cell r="N67">
            <v>1.02537265258199</v>
          </cell>
          <cell r="O67" t="str">
            <v>n.a.</v>
          </cell>
          <cell r="P67">
            <v>1.03627312222986</v>
          </cell>
          <cell r="Q67">
            <v>1.0414459152212401</v>
          </cell>
          <cell r="R67">
            <v>1.0723602971612001</v>
          </cell>
          <cell r="S67">
            <v>1.0110481101864801</v>
          </cell>
        </row>
        <row r="68">
          <cell r="A68">
            <v>20144</v>
          </cell>
          <cell r="B68">
            <v>1.07037013836271</v>
          </cell>
          <cell r="C68">
            <v>0.94606238737469805</v>
          </cell>
          <cell r="D68">
            <v>0.874949747856263</v>
          </cell>
          <cell r="E68">
            <v>1.0261487379474701</v>
          </cell>
          <cell r="F68">
            <v>1.03161977257584</v>
          </cell>
          <cell r="G68">
            <v>0.81032512749813301</v>
          </cell>
          <cell r="H68">
            <v>0.99402823675694996</v>
          </cell>
          <cell r="I68">
            <v>1.0127740913151799</v>
          </cell>
          <cell r="J68">
            <v>0.95528118586746502</v>
          </cell>
          <cell r="K68">
            <v>1.0463206304253601</v>
          </cell>
          <cell r="L68">
            <v>0.99710758922700704</v>
          </cell>
          <cell r="M68">
            <v>1.0276189981737001</v>
          </cell>
          <cell r="N68">
            <v>1.0211573339947</v>
          </cell>
          <cell r="O68" t="str">
            <v>n.a.</v>
          </cell>
          <cell r="P68">
            <v>1.02540098877026</v>
          </cell>
          <cell r="Q68">
            <v>0.99516378547048401</v>
          </cell>
          <cell r="R68">
            <v>1.03854578462234</v>
          </cell>
          <cell r="S68">
            <v>1.0514616736526099</v>
          </cell>
        </row>
        <row r="69">
          <cell r="A69">
            <v>20151</v>
          </cell>
          <cell r="B69">
            <v>0.95881717808761802</v>
          </cell>
          <cell r="C69">
            <v>1.0208478662410601</v>
          </cell>
          <cell r="D69">
            <v>1.1463301916870301</v>
          </cell>
          <cell r="E69">
            <v>0.90349836795927696</v>
          </cell>
          <cell r="F69">
            <v>0.93385875210855496</v>
          </cell>
          <cell r="G69">
            <v>1.0753422146703</v>
          </cell>
          <cell r="H69">
            <v>0.86372491505529603</v>
          </cell>
          <cell r="I69">
            <v>1.01773477819484</v>
          </cell>
          <cell r="J69">
            <v>1.0273715441726501</v>
          </cell>
          <cell r="K69">
            <v>0.93987785521686396</v>
          </cell>
          <cell r="L69">
            <v>0.97131011417911595</v>
          </cell>
          <cell r="M69">
            <v>0.93406066286511402</v>
          </cell>
          <cell r="N69">
            <v>0.965087085147317</v>
          </cell>
          <cell r="O69" t="str">
            <v>n.a.</v>
          </cell>
          <cell r="P69">
            <v>0.93918193798094796</v>
          </cell>
          <cell r="Q69">
            <v>1.0200540572644501</v>
          </cell>
          <cell r="R69">
            <v>0.95039901084243905</v>
          </cell>
          <cell r="S69">
            <v>0.96178211797977098</v>
          </cell>
        </row>
        <row r="70">
          <cell r="A70">
            <v>20152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A71">
            <v>20153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A72">
            <v>20154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20"/>
      <sheetData sheetId="21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1432.1519271180382</v>
          </cell>
          <cell r="C5">
            <v>5323.9052648683328</v>
          </cell>
          <cell r="D5">
            <v>925.87808895001035</v>
          </cell>
          <cell r="E5">
            <v>2548.6338304979781</v>
          </cell>
          <cell r="F5">
            <v>4172.8427822768699</v>
          </cell>
          <cell r="G5">
            <v>478.79419211108484</v>
          </cell>
          <cell r="H5">
            <v>1282.1889973407315</v>
          </cell>
          <cell r="I5">
            <v>8211.5200015620685</v>
          </cell>
          <cell r="J5">
            <v>1224.3688921095561</v>
          </cell>
          <cell r="K5">
            <v>3493.5174573297368</v>
          </cell>
          <cell r="L5">
            <v>799.91873539983374</v>
          </cell>
          <cell r="M5">
            <v>7133.0073389691115</v>
          </cell>
          <cell r="N5">
            <v>28861.07246237811</v>
          </cell>
          <cell r="O5" t="str">
            <v>n.a.</v>
          </cell>
          <cell r="P5">
            <v>22115.112860773937</v>
          </cell>
          <cell r="Q5">
            <v>4594.8779132839636</v>
          </cell>
          <cell r="R5">
            <v>2811.6226768369816</v>
          </cell>
          <cell r="S5">
            <v>9065.5054013251556</v>
          </cell>
        </row>
        <row r="6">
          <cell r="A6">
            <v>19992</v>
          </cell>
          <cell r="B6">
            <v>1365.6717595041623</v>
          </cell>
          <cell r="C6">
            <v>5646.3062548013795</v>
          </cell>
          <cell r="D6">
            <v>957.96721250816086</v>
          </cell>
          <cell r="E6">
            <v>2578.8321282175002</v>
          </cell>
          <cell r="F6">
            <v>4268.4521632508095</v>
          </cell>
          <cell r="G6">
            <v>529.36916129937333</v>
          </cell>
          <cell r="H6">
            <v>1261.5087446014188</v>
          </cell>
          <cell r="I6">
            <v>8457.4849994588239</v>
          </cell>
          <cell r="J6">
            <v>1334.7189738451052</v>
          </cell>
          <cell r="K6">
            <v>3547.4595357453386</v>
          </cell>
          <cell r="L6">
            <v>1061.0867654788913</v>
          </cell>
          <cell r="M6">
            <v>7029.4218771981441</v>
          </cell>
          <cell r="N6">
            <v>28591.393793831892</v>
          </cell>
          <cell r="O6" t="str">
            <v>n.a.</v>
          </cell>
          <cell r="P6">
            <v>21635.875694618477</v>
          </cell>
          <cell r="Q6">
            <v>4760.193703307692</v>
          </cell>
          <cell r="R6">
            <v>3200.3293025160597</v>
          </cell>
          <cell r="S6">
            <v>8726.4961129451749</v>
          </cell>
        </row>
        <row r="7">
          <cell r="A7">
            <v>19993</v>
          </cell>
          <cell r="B7">
            <v>1413.3217184756284</v>
          </cell>
          <cell r="C7">
            <v>6031.0937585451175</v>
          </cell>
          <cell r="D7">
            <v>1010.4424944795961</v>
          </cell>
          <cell r="E7">
            <v>2686.7002755767421</v>
          </cell>
          <cell r="F7">
            <v>4421.0986295170133</v>
          </cell>
          <cell r="G7">
            <v>532.84265688028631</v>
          </cell>
          <cell r="H7">
            <v>1385.0936417006162</v>
          </cell>
          <cell r="I7">
            <v>8891.1297542568227</v>
          </cell>
          <cell r="J7">
            <v>1380.8482848185729</v>
          </cell>
          <cell r="K7">
            <v>3535.8481566018195</v>
          </cell>
          <cell r="L7">
            <v>1009.5174846799985</v>
          </cell>
          <cell r="M7">
            <v>8049.2504179108564</v>
          </cell>
          <cell r="N7">
            <v>29473.31609748994</v>
          </cell>
          <cell r="O7" t="str">
            <v>n.a.</v>
          </cell>
          <cell r="P7">
            <v>23573.49476274343</v>
          </cell>
          <cell r="Q7">
            <v>4960.9745966313258</v>
          </cell>
          <cell r="R7">
            <v>3077.1129758008801</v>
          </cell>
          <cell r="S7">
            <v>8847.7472538732582</v>
          </cell>
        </row>
        <row r="8">
          <cell r="A8">
            <v>19994</v>
          </cell>
          <cell r="B8">
            <v>1417.2075949021712</v>
          </cell>
          <cell r="C8">
            <v>5866.5587217851744</v>
          </cell>
          <cell r="D8">
            <v>1125.2892040622326</v>
          </cell>
          <cell r="E8">
            <v>2405.4187657077787</v>
          </cell>
          <cell r="F8">
            <v>4133.9214249553061</v>
          </cell>
          <cell r="G8">
            <v>562.58598970925573</v>
          </cell>
          <cell r="H8">
            <v>1410.0776163572345</v>
          </cell>
          <cell r="I8">
            <v>8243.0472447222801</v>
          </cell>
          <cell r="J8">
            <v>1455.7028492267666</v>
          </cell>
          <cell r="K8">
            <v>3597.0538503231037</v>
          </cell>
          <cell r="L8">
            <v>1033.8720144412766</v>
          </cell>
          <cell r="M8">
            <v>7763.5263659218917</v>
          </cell>
          <cell r="N8">
            <v>29990.675646300053</v>
          </cell>
          <cell r="O8" t="str">
            <v>n.a.</v>
          </cell>
          <cell r="P8">
            <v>22739.415681864142</v>
          </cell>
          <cell r="Q8">
            <v>5147.9337867770155</v>
          </cell>
          <cell r="R8">
            <v>3299.4520448460794</v>
          </cell>
          <cell r="S8">
            <v>9244.5582318564102</v>
          </cell>
        </row>
        <row r="9">
          <cell r="A9">
            <v>20001</v>
          </cell>
          <cell r="B9">
            <v>1509.7494743360182</v>
          </cell>
          <cell r="C9">
            <v>6138.6252926976358</v>
          </cell>
          <cell r="D9">
            <v>1130.4863903101268</v>
          </cell>
          <cell r="E9">
            <v>2536.3060073888341</v>
          </cell>
          <cell r="F9">
            <v>3943.0846760426252</v>
          </cell>
          <cell r="G9">
            <v>584.70079760093847</v>
          </cell>
          <cell r="H9">
            <v>1372.3114981834294</v>
          </cell>
          <cell r="I9">
            <v>9123.3343459876887</v>
          </cell>
          <cell r="J9">
            <v>1549.0759471595075</v>
          </cell>
          <cell r="K9">
            <v>3716.001166476638</v>
          </cell>
          <cell r="L9">
            <v>882.82889722808773</v>
          </cell>
          <cell r="M9">
            <v>7688.4759804840642</v>
          </cell>
          <cell r="N9">
            <v>30000.4642069537</v>
          </cell>
          <cell r="O9" t="str">
            <v>n.a.</v>
          </cell>
          <cell r="P9">
            <v>22649.373731167812</v>
          </cell>
          <cell r="Q9">
            <v>5130.3937103962762</v>
          </cell>
          <cell r="R9">
            <v>2401.3857394055271</v>
          </cell>
          <cell r="S9">
            <v>9351.5626285589533</v>
          </cell>
        </row>
        <row r="10">
          <cell r="A10">
            <v>20002</v>
          </cell>
          <cell r="B10">
            <v>1609.4177754481868</v>
          </cell>
          <cell r="C10">
            <v>6104.7201429319575</v>
          </cell>
          <cell r="D10">
            <v>1244.3024886564756</v>
          </cell>
          <cell r="E10">
            <v>2587.018731928737</v>
          </cell>
          <cell r="F10">
            <v>4015.2925346831335</v>
          </cell>
          <cell r="G10">
            <v>708.75623700062465</v>
          </cell>
          <cell r="H10">
            <v>1448.3858445182741</v>
          </cell>
          <cell r="I10">
            <v>9405.4982094945008</v>
          </cell>
          <cell r="J10">
            <v>1675.7733877132257</v>
          </cell>
          <cell r="K10">
            <v>3784.0752583942349</v>
          </cell>
          <cell r="L10">
            <v>910.34979032466333</v>
          </cell>
          <cell r="M10">
            <v>7979.5997101984913</v>
          </cell>
          <cell r="N10">
            <v>31349.778137892255</v>
          </cell>
          <cell r="O10" t="str">
            <v>n.a.</v>
          </cell>
          <cell r="P10">
            <v>23438.350694637571</v>
          </cell>
          <cell r="Q10">
            <v>5595.3026716816539</v>
          </cell>
          <cell r="R10">
            <v>2774.5192814760276</v>
          </cell>
          <cell r="S10">
            <v>9668.463292466884</v>
          </cell>
        </row>
        <row r="11">
          <cell r="A11">
            <v>20003</v>
          </cell>
          <cell r="B11">
            <v>1692.7276709711282</v>
          </cell>
          <cell r="C11">
            <v>6292.2591995205094</v>
          </cell>
          <cell r="D11">
            <v>1353.6522250112057</v>
          </cell>
          <cell r="E11">
            <v>2683.6650919128974</v>
          </cell>
          <cell r="F11">
            <v>3920.3580820808806</v>
          </cell>
          <cell r="G11">
            <v>731.69123852738278</v>
          </cell>
          <cell r="H11">
            <v>1416.2115651710483</v>
          </cell>
          <cell r="I11">
            <v>9303.5329637310024</v>
          </cell>
          <cell r="J11">
            <v>1686.8463535763324</v>
          </cell>
          <cell r="K11">
            <v>4061.0538805656056</v>
          </cell>
          <cell r="L11">
            <v>1015.8476310358647</v>
          </cell>
          <cell r="M11">
            <v>8047.0111378049942</v>
          </cell>
          <cell r="N11">
            <v>31898.437309341462</v>
          </cell>
          <cell r="O11" t="str">
            <v>n.a.</v>
          </cell>
          <cell r="P11">
            <v>23723.275362590542</v>
          </cell>
          <cell r="Q11">
            <v>5565.384115928654</v>
          </cell>
          <cell r="R11">
            <v>2841.8109672586565</v>
          </cell>
          <cell r="S11">
            <v>9914.418827957179</v>
          </cell>
        </row>
        <row r="12">
          <cell r="A12">
            <v>20004</v>
          </cell>
          <cell r="B12">
            <v>1681.760079244666</v>
          </cell>
          <cell r="C12">
            <v>6272.3073648498976</v>
          </cell>
          <cell r="D12">
            <v>1370.2158960221907</v>
          </cell>
          <cell r="E12">
            <v>2543.7981687695315</v>
          </cell>
          <cell r="F12">
            <v>3968.8717071933606</v>
          </cell>
          <cell r="G12">
            <v>763.57472687105371</v>
          </cell>
          <cell r="H12">
            <v>1469.120092127248</v>
          </cell>
          <cell r="I12">
            <v>9030.0424807868021</v>
          </cell>
          <cell r="J12">
            <v>1749.5593115509348</v>
          </cell>
          <cell r="K12">
            <v>4219.290694563525</v>
          </cell>
          <cell r="L12">
            <v>650.72268141138454</v>
          </cell>
          <cell r="M12">
            <v>7990.9561715124491</v>
          </cell>
          <cell r="N12">
            <v>31569.175345812597</v>
          </cell>
          <cell r="O12" t="str">
            <v>n.a.</v>
          </cell>
          <cell r="P12">
            <v>23673.790211604093</v>
          </cell>
          <cell r="Q12">
            <v>5760.5365019934152</v>
          </cell>
          <cell r="R12">
            <v>2578.0070118597891</v>
          </cell>
          <cell r="S12">
            <v>9478.8282510169902</v>
          </cell>
        </row>
        <row r="13">
          <cell r="A13">
            <v>20011</v>
          </cell>
          <cell r="B13">
            <v>1577.0683941185516</v>
          </cell>
          <cell r="C13">
            <v>6326.0704084641475</v>
          </cell>
          <cell r="D13">
            <v>1375.8109645978323</v>
          </cell>
          <cell r="E13">
            <v>2481.4023277117485</v>
          </cell>
          <cell r="F13">
            <v>3899.7803226299925</v>
          </cell>
          <cell r="G13">
            <v>785.24323103751374</v>
          </cell>
          <cell r="H13">
            <v>1435.0450904684501</v>
          </cell>
          <cell r="I13">
            <v>8727.8145556571963</v>
          </cell>
          <cell r="J13">
            <v>1642.630177966354</v>
          </cell>
          <cell r="K13">
            <v>4144.1535561723731</v>
          </cell>
          <cell r="L13">
            <v>866.14058304737409</v>
          </cell>
          <cell r="M13">
            <v>7721.6523074237039</v>
          </cell>
          <cell r="N13">
            <v>30655.70343825248</v>
          </cell>
          <cell r="O13" t="str">
            <v>n.a.</v>
          </cell>
          <cell r="P13">
            <v>22743.474689873288</v>
          </cell>
          <cell r="Q13">
            <v>5711.2377919796991</v>
          </cell>
          <cell r="R13">
            <v>2480.8965343009559</v>
          </cell>
          <cell r="S13">
            <v>9290.8381041067532</v>
          </cell>
        </row>
        <row r="14">
          <cell r="A14">
            <v>20012</v>
          </cell>
          <cell r="B14">
            <v>1617.148936260334</v>
          </cell>
          <cell r="C14">
            <v>6230.7883618477981</v>
          </cell>
          <cell r="D14">
            <v>1370.7724863226226</v>
          </cell>
          <cell r="E14">
            <v>2540.2335220692712</v>
          </cell>
          <cell r="F14">
            <v>3781.919263410995</v>
          </cell>
          <cell r="G14">
            <v>818.97894246584519</v>
          </cell>
          <cell r="H14">
            <v>1359.2146345863157</v>
          </cell>
          <cell r="I14">
            <v>8296.3564252251745</v>
          </cell>
          <cell r="J14">
            <v>1536.46776660359</v>
          </cell>
          <cell r="K14">
            <v>4205.2849319340376</v>
          </cell>
          <cell r="L14">
            <v>710.53097573503317</v>
          </cell>
          <cell r="M14">
            <v>7556.8804786302881</v>
          </cell>
          <cell r="N14">
            <v>30417.85580458336</v>
          </cell>
          <cell r="O14" t="str">
            <v>n.a.</v>
          </cell>
          <cell r="P14">
            <v>22627.469231191604</v>
          </cell>
          <cell r="Q14">
            <v>5316.2909710649674</v>
          </cell>
          <cell r="R14">
            <v>2487.2892695829419</v>
          </cell>
          <cell r="S14">
            <v>9281.0213969324686</v>
          </cell>
        </row>
        <row r="15">
          <cell r="A15">
            <v>20013</v>
          </cell>
          <cell r="B15">
            <v>1419.5366553580905</v>
          </cell>
          <cell r="C15">
            <v>6107.5485340505047</v>
          </cell>
          <cell r="D15">
            <v>1354.9171346643197</v>
          </cell>
          <cell r="E15">
            <v>2429.8437124666029</v>
          </cell>
          <cell r="F15">
            <v>3681.6402932002129</v>
          </cell>
          <cell r="G15">
            <v>810.85663243972772</v>
          </cell>
          <cell r="H15">
            <v>1307.725854004954</v>
          </cell>
          <cell r="I15">
            <v>7909.7309571308197</v>
          </cell>
          <cell r="J15">
            <v>1588.9650372057963</v>
          </cell>
          <cell r="K15">
            <v>4213.5555972667335</v>
          </cell>
          <cell r="L15">
            <v>708.4733371418622</v>
          </cell>
          <cell r="M15">
            <v>7505.4641919383739</v>
          </cell>
          <cell r="N15">
            <v>29456.579657164137</v>
          </cell>
          <cell r="O15" t="str">
            <v>n.a.</v>
          </cell>
          <cell r="P15">
            <v>22039.541116649976</v>
          </cell>
          <cell r="Q15">
            <v>5148.6201282339962</v>
          </cell>
          <cell r="R15">
            <v>2681.3181914819352</v>
          </cell>
          <cell r="S15">
            <v>8874.8360114927527</v>
          </cell>
        </row>
        <row r="16">
          <cell r="A16">
            <v>20014</v>
          </cell>
          <cell r="B16">
            <v>1144.5560142630243</v>
          </cell>
          <cell r="C16">
            <v>6014.3326956375513</v>
          </cell>
          <cell r="D16">
            <v>1271.395414415226</v>
          </cell>
          <cell r="E16">
            <v>2292.8014377523768</v>
          </cell>
          <cell r="F16">
            <v>3288.063120758799</v>
          </cell>
          <cell r="G16">
            <v>724.2201940569131</v>
          </cell>
          <cell r="H16">
            <v>1128.8404209402811</v>
          </cell>
          <cell r="I16">
            <v>6130.2590619868124</v>
          </cell>
          <cell r="J16">
            <v>1548.8960182242606</v>
          </cell>
          <cell r="K16">
            <v>4141.2169146268552</v>
          </cell>
          <cell r="L16">
            <v>671.9991040757302</v>
          </cell>
          <cell r="M16">
            <v>7315.8550220076331</v>
          </cell>
          <cell r="N16">
            <v>28075.177100000012</v>
          </cell>
          <cell r="O16" t="str">
            <v>n.a.</v>
          </cell>
          <cell r="P16">
            <v>20922.248962285117</v>
          </cell>
          <cell r="Q16">
            <v>4813.5641087213389</v>
          </cell>
          <cell r="R16">
            <v>2491.5900046341653</v>
          </cell>
          <cell r="S16">
            <v>7957.6704874680272</v>
          </cell>
        </row>
        <row r="17">
          <cell r="A17">
            <v>20021</v>
          </cell>
          <cell r="B17">
            <v>1526.158089483522</v>
          </cell>
          <cell r="C17">
            <v>6016.5369627574692</v>
          </cell>
          <cell r="D17">
            <v>1414.6033440876013</v>
          </cell>
          <cell r="E17">
            <v>2482.8824548948814</v>
          </cell>
          <cell r="F17">
            <v>3648.6827286797115</v>
          </cell>
          <cell r="G17">
            <v>800.01233446874789</v>
          </cell>
          <cell r="H17">
            <v>1196.7650576639121</v>
          </cell>
          <cell r="I17">
            <v>7415.6645047904858</v>
          </cell>
          <cell r="J17">
            <v>1623.6946608680039</v>
          </cell>
          <cell r="K17">
            <v>4360.0160218216151</v>
          </cell>
          <cell r="L17">
            <v>678.96790518002865</v>
          </cell>
          <cell r="M17">
            <v>7506.989476751749</v>
          </cell>
          <cell r="N17">
            <v>29838.037439123098</v>
          </cell>
          <cell r="O17" t="str">
            <v>n.a.</v>
          </cell>
          <cell r="P17">
            <v>22401.12543953268</v>
          </cell>
          <cell r="Q17">
            <v>5061.3329528955219</v>
          </cell>
          <cell r="R17">
            <v>2594.821892840187</v>
          </cell>
          <cell r="S17">
            <v>8790.4755295303275</v>
          </cell>
        </row>
        <row r="18">
          <cell r="A18">
            <v>20022</v>
          </cell>
          <cell r="B18">
            <v>1411.5408732787789</v>
          </cell>
          <cell r="C18">
            <v>6244.9082214504433</v>
          </cell>
          <cell r="D18">
            <v>1464.4462456237334</v>
          </cell>
          <cell r="E18">
            <v>2609.2819399374389</v>
          </cell>
          <cell r="F18">
            <v>3960.1283718563041</v>
          </cell>
          <cell r="G18">
            <v>754.53988785904505</v>
          </cell>
          <cell r="H18">
            <v>1294.296829915736</v>
          </cell>
          <cell r="I18">
            <v>7755.3369471812211</v>
          </cell>
          <cell r="J18">
            <v>1730.6970612919197</v>
          </cell>
          <cell r="K18">
            <v>4506.3491414832579</v>
          </cell>
          <cell r="L18">
            <v>588.88546241732013</v>
          </cell>
          <cell r="M18">
            <v>7854.1829103990704</v>
          </cell>
          <cell r="N18">
            <v>29932.714320624927</v>
          </cell>
          <cell r="O18" t="str">
            <v>n.a.</v>
          </cell>
          <cell r="P18">
            <v>23432.275432623508</v>
          </cell>
          <cell r="Q18">
            <v>5355.7180851833009</v>
          </cell>
          <cell r="R18">
            <v>2457.9916480393795</v>
          </cell>
          <cell r="S18">
            <v>8519.4133290257723</v>
          </cell>
        </row>
        <row r="19">
          <cell r="A19">
            <v>20023</v>
          </cell>
          <cell r="B19">
            <v>1288.2042605282766</v>
          </cell>
          <cell r="C19">
            <v>6369.7864552113388</v>
          </cell>
          <cell r="D19">
            <v>1457.6127705755321</v>
          </cell>
          <cell r="E19">
            <v>2755.9470388539999</v>
          </cell>
          <cell r="F19">
            <v>3982.9153489638184</v>
          </cell>
          <cell r="G19">
            <v>805.9475599462927</v>
          </cell>
          <cell r="H19">
            <v>1349.6703124714813</v>
          </cell>
          <cell r="I19">
            <v>7695.3386404926659</v>
          </cell>
          <cell r="J19">
            <v>1677.3078901370848</v>
          </cell>
          <cell r="K19">
            <v>4502.5298071093821</v>
          </cell>
          <cell r="L19">
            <v>553.40203636241904</v>
          </cell>
          <cell r="M19">
            <v>8264.5084649385062</v>
          </cell>
          <cell r="N19">
            <v>30048.462935747742</v>
          </cell>
          <cell r="O19" t="str">
            <v>n.a.</v>
          </cell>
          <cell r="P19">
            <v>24254.018431851142</v>
          </cell>
          <cell r="Q19">
            <v>5254.7407931270936</v>
          </cell>
          <cell r="R19">
            <v>2251.7714255968772</v>
          </cell>
          <cell r="S19">
            <v>8412.3643719977135</v>
          </cell>
        </row>
        <row r="20">
          <cell r="A20">
            <v>20024</v>
          </cell>
          <cell r="B20">
            <v>1199.5637767094233</v>
          </cell>
          <cell r="C20">
            <v>6522.1273605807519</v>
          </cell>
          <cell r="D20">
            <v>1483.9686397131331</v>
          </cell>
          <cell r="E20">
            <v>2942.9345663136796</v>
          </cell>
          <cell r="F20">
            <v>4130.6345505001673</v>
          </cell>
          <cell r="G20">
            <v>823.36321772591441</v>
          </cell>
          <cell r="H20">
            <v>1444.8217999488706</v>
          </cell>
          <cell r="I20">
            <v>7607.2029075356213</v>
          </cell>
          <cell r="J20">
            <v>1851.7383877029918</v>
          </cell>
          <cell r="K20">
            <v>4480.6230295857449</v>
          </cell>
          <cell r="L20">
            <v>583.80059604023222</v>
          </cell>
          <cell r="M20">
            <v>8400.3811479106716</v>
          </cell>
          <cell r="N20">
            <v>29830.397304504244</v>
          </cell>
          <cell r="O20" t="str">
            <v>n.a.</v>
          </cell>
          <cell r="P20">
            <v>25082.260695992663</v>
          </cell>
          <cell r="Q20">
            <v>5202.236168794082</v>
          </cell>
          <cell r="R20">
            <v>2337.2290335235548</v>
          </cell>
          <cell r="S20">
            <v>8086.1137694461868</v>
          </cell>
        </row>
        <row r="21">
          <cell r="A21">
            <v>20031</v>
          </cell>
          <cell r="B21">
            <v>1152.8304997701291</v>
          </cell>
          <cell r="C21">
            <v>6601.5115756883224</v>
          </cell>
          <cell r="D21">
            <v>1380.6205263924949</v>
          </cell>
          <cell r="E21">
            <v>2796.9632407512763</v>
          </cell>
          <cell r="F21">
            <v>4107.342040586248</v>
          </cell>
          <cell r="G21">
            <v>861.83280831196976</v>
          </cell>
          <cell r="H21">
            <v>1553.3932965383397</v>
          </cell>
          <cell r="I21">
            <v>6929.9208414254099</v>
          </cell>
          <cell r="J21">
            <v>1681.2927658450001</v>
          </cell>
          <cell r="K21">
            <v>4645.2290754083278</v>
          </cell>
          <cell r="L21">
            <v>460.58925759140897</v>
          </cell>
          <cell r="M21">
            <v>8426.8499314340461</v>
          </cell>
          <cell r="N21">
            <v>29399.42457134297</v>
          </cell>
          <cell r="O21" t="str">
            <v>n.a.</v>
          </cell>
          <cell r="P21">
            <v>24726.509498362982</v>
          </cell>
          <cell r="Q21">
            <v>5135.4070798117555</v>
          </cell>
          <cell r="R21">
            <v>2159.6075744982727</v>
          </cell>
          <cell r="S21">
            <v>7600.3456146545095</v>
          </cell>
        </row>
        <row r="22">
          <cell r="A22">
            <v>20032</v>
          </cell>
          <cell r="B22">
            <v>1188.2962646092433</v>
          </cell>
          <cell r="C22">
            <v>6843.5453676675133</v>
          </cell>
          <cell r="D22">
            <v>1365.2241295874567</v>
          </cell>
          <cell r="E22">
            <v>2549.3998562210213</v>
          </cell>
          <cell r="F22">
            <v>3877.3830724248769</v>
          </cell>
          <cell r="G22">
            <v>863.01763232214205</v>
          </cell>
          <cell r="H22">
            <v>1280.4188291817384</v>
          </cell>
          <cell r="I22">
            <v>6870.3472735802607</v>
          </cell>
          <cell r="J22">
            <v>1711.1740946032296</v>
          </cell>
          <cell r="K22">
            <v>4541.1032504751729</v>
          </cell>
          <cell r="L22">
            <v>458.76202534267929</v>
          </cell>
          <cell r="M22">
            <v>8465.0834866432524</v>
          </cell>
          <cell r="N22">
            <v>29182.235698994617</v>
          </cell>
          <cell r="O22" t="str">
            <v>n.a.</v>
          </cell>
          <cell r="P22">
            <v>23995.635780144752</v>
          </cell>
          <cell r="Q22">
            <v>5012.789493913775</v>
          </cell>
          <cell r="R22">
            <v>2177.1349386254988</v>
          </cell>
          <cell r="S22">
            <v>7426.2619566177691</v>
          </cell>
        </row>
        <row r="23">
          <cell r="A23">
            <v>20033</v>
          </cell>
          <cell r="B23">
            <v>1195.6413315425457</v>
          </cell>
          <cell r="C23">
            <v>6970.4250696531763</v>
          </cell>
          <cell r="D23">
            <v>1499.6482200438281</v>
          </cell>
          <cell r="E23">
            <v>2677.2651088632247</v>
          </cell>
          <cell r="F23">
            <v>4303.4441546750086</v>
          </cell>
          <cell r="G23">
            <v>968.31020791776371</v>
          </cell>
          <cell r="H23">
            <v>1352.9632611978027</v>
          </cell>
          <cell r="I23">
            <v>7830.4055823643221</v>
          </cell>
          <cell r="J23">
            <v>1859.9055068295079</v>
          </cell>
          <cell r="K23">
            <v>4618.7509107144397</v>
          </cell>
          <cell r="L23">
            <v>492.78964077073522</v>
          </cell>
          <cell r="M23">
            <v>8823.6315029627767</v>
          </cell>
          <cell r="N23">
            <v>31143.068741374944</v>
          </cell>
          <cell r="O23" t="str">
            <v>n.a.</v>
          </cell>
          <cell r="P23">
            <v>25203.160931041079</v>
          </cell>
          <cell r="Q23">
            <v>5612.5981994394679</v>
          </cell>
          <cell r="R23">
            <v>2619.8161068334293</v>
          </cell>
          <cell r="S23">
            <v>8000.6799116265456</v>
          </cell>
        </row>
        <row r="24">
          <cell r="A24">
            <v>20034</v>
          </cell>
          <cell r="B24">
            <v>1227.8279040780815</v>
          </cell>
          <cell r="C24">
            <v>7149.1499869909876</v>
          </cell>
          <cell r="D24">
            <v>1633.9851239762215</v>
          </cell>
          <cell r="E24">
            <v>2897.5167941644791</v>
          </cell>
          <cell r="F24">
            <v>4563.215732313869</v>
          </cell>
          <cell r="G24">
            <v>1079.0113514481243</v>
          </cell>
          <cell r="H24">
            <v>1502.01261308212</v>
          </cell>
          <cell r="I24">
            <v>8385.5503026300084</v>
          </cell>
          <cell r="J24">
            <v>1930.2326327222625</v>
          </cell>
          <cell r="K24">
            <v>4701.0127634020573</v>
          </cell>
          <cell r="L24">
            <v>537.89407629517621</v>
          </cell>
          <cell r="M24">
            <v>8972.6100789599295</v>
          </cell>
          <cell r="N24">
            <v>32462.326988287485</v>
          </cell>
          <cell r="O24" t="str">
            <v>n.a.</v>
          </cell>
          <cell r="P24">
            <v>26579.068790451183</v>
          </cell>
          <cell r="Q24">
            <v>5757.944226835004</v>
          </cell>
          <cell r="R24">
            <v>3232.417380042797</v>
          </cell>
          <cell r="S24">
            <v>7890.8315171011755</v>
          </cell>
        </row>
        <row r="25">
          <cell r="A25">
            <v>20041</v>
          </cell>
          <cell r="B25">
            <v>1262.3464540319228</v>
          </cell>
          <cell r="C25">
            <v>7473.8925016496714</v>
          </cell>
          <cell r="D25">
            <v>1792.1832312799843</v>
          </cell>
          <cell r="E25">
            <v>3150.9103577118112</v>
          </cell>
          <cell r="F25">
            <v>4657.907385319696</v>
          </cell>
          <cell r="G25">
            <v>1058.9176546376634</v>
          </cell>
          <cell r="H25">
            <v>1615.4787174644719</v>
          </cell>
          <cell r="I25">
            <v>8457.9941236834438</v>
          </cell>
          <cell r="J25">
            <v>2089.1891480424879</v>
          </cell>
          <cell r="K25">
            <v>4720.4878756892185</v>
          </cell>
          <cell r="L25">
            <v>791.14826290095527</v>
          </cell>
          <cell r="M25">
            <v>10099.532953426782</v>
          </cell>
          <cell r="N25">
            <v>34920.679358127571</v>
          </cell>
          <cell r="O25" t="str">
            <v>n.a.</v>
          </cell>
          <cell r="P25">
            <v>28641.306166330021</v>
          </cell>
          <cell r="Q25">
            <v>5785.9931446054134</v>
          </cell>
          <cell r="R25">
            <v>3656.1688790122857</v>
          </cell>
          <cell r="S25">
            <v>8522.1307970604757</v>
          </cell>
        </row>
        <row r="26">
          <cell r="A26">
            <v>20042</v>
          </cell>
          <cell r="B26">
            <v>1151.3264051025412</v>
          </cell>
          <cell r="C26">
            <v>7167.9379176349003</v>
          </cell>
          <cell r="D26">
            <v>1814.284248493324</v>
          </cell>
          <cell r="E26">
            <v>3171.7959444866069</v>
          </cell>
          <cell r="F26">
            <v>4853.7881598026361</v>
          </cell>
          <cell r="G26">
            <v>1066.2999567410066</v>
          </cell>
          <cell r="H26">
            <v>1597.7747789437637</v>
          </cell>
          <cell r="I26">
            <v>8787.8729236108702</v>
          </cell>
          <cell r="J26">
            <v>2004.5594932523879</v>
          </cell>
          <cell r="K26">
            <v>4832.4792041380688</v>
          </cell>
          <cell r="L26">
            <v>635.77815319110709</v>
          </cell>
          <cell r="M26">
            <v>10360.842279671448</v>
          </cell>
          <cell r="N26">
            <v>36050.931006860148</v>
          </cell>
          <cell r="O26" t="str">
            <v>n.a.</v>
          </cell>
          <cell r="P26">
            <v>30295.735867060946</v>
          </cell>
          <cell r="Q26">
            <v>5682.3711527730657</v>
          </cell>
          <cell r="R26">
            <v>3398.3329894390631</v>
          </cell>
          <cell r="S26">
            <v>8890.1396110120859</v>
          </cell>
        </row>
        <row r="27">
          <cell r="A27">
            <v>20043</v>
          </cell>
          <cell r="B27">
            <v>1260.758505250348</v>
          </cell>
          <cell r="C27">
            <v>7168.6921032124901</v>
          </cell>
          <cell r="D27">
            <v>1818.1006460663129</v>
          </cell>
          <cell r="E27">
            <v>3215.3110076744524</v>
          </cell>
          <cell r="F27">
            <v>4895.6972077779565</v>
          </cell>
          <cell r="G27">
            <v>1166.5641549778475</v>
          </cell>
          <cell r="H27">
            <v>1482.4164887252032</v>
          </cell>
          <cell r="I27">
            <v>9089.4820906597724</v>
          </cell>
          <cell r="J27">
            <v>2059.8444295854883</v>
          </cell>
          <cell r="K27">
            <v>4955.1437886357126</v>
          </cell>
          <cell r="L27">
            <v>573.58577285673152</v>
          </cell>
          <cell r="M27">
            <v>10546.830476462241</v>
          </cell>
          <cell r="N27">
            <v>35895.866508459621</v>
          </cell>
          <cell r="O27" t="str">
            <v>n.a.</v>
          </cell>
          <cell r="P27">
            <v>30645.808644756708</v>
          </cell>
          <cell r="Q27">
            <v>5742.3412190258705</v>
          </cell>
          <cell r="R27">
            <v>3369.147498205125</v>
          </cell>
          <cell r="S27">
            <v>8725.9635238660285</v>
          </cell>
        </row>
        <row r="28">
          <cell r="A28">
            <v>20044</v>
          </cell>
          <cell r="B28">
            <v>1257.6256356151878</v>
          </cell>
          <cell r="C28">
            <v>7716.8674775029367</v>
          </cell>
          <cell r="D28">
            <v>1910.7408741603797</v>
          </cell>
          <cell r="E28">
            <v>3291.5656901271291</v>
          </cell>
          <cell r="F28">
            <v>4968.7352470997084</v>
          </cell>
          <cell r="G28">
            <v>1146.2922336434824</v>
          </cell>
          <cell r="H28">
            <v>1660.5370148665618</v>
          </cell>
          <cell r="I28">
            <v>9130.6508620459153</v>
          </cell>
          <cell r="J28">
            <v>2028.2409291196352</v>
          </cell>
          <cell r="K28">
            <v>4951.3341315369998</v>
          </cell>
          <cell r="L28">
            <v>552.4118110512062</v>
          </cell>
          <cell r="M28">
            <v>11255.124290439533</v>
          </cell>
          <cell r="N28">
            <v>38380.817126552662</v>
          </cell>
          <cell r="O28" t="str">
            <v>n.a.</v>
          </cell>
          <cell r="P28">
            <v>31915.377321852324</v>
          </cell>
          <cell r="Q28">
            <v>5574.2894835956495</v>
          </cell>
          <cell r="R28">
            <v>3521.133633343527</v>
          </cell>
          <cell r="S28">
            <v>10511.641068061412</v>
          </cell>
        </row>
        <row r="29">
          <cell r="A29">
            <v>20051</v>
          </cell>
          <cell r="B29">
            <v>1363.4697850984003</v>
          </cell>
          <cell r="C29">
            <v>7970.0587511513095</v>
          </cell>
          <cell r="D29">
            <v>2069.5760329248642</v>
          </cell>
          <cell r="E29">
            <v>3196.3126532410738</v>
          </cell>
          <cell r="F29">
            <v>5253.691146593731</v>
          </cell>
          <cell r="G29">
            <v>1311.0037633308973</v>
          </cell>
          <cell r="H29">
            <v>1730.222183511496</v>
          </cell>
          <cell r="I29">
            <v>9772.3524103372765</v>
          </cell>
          <cell r="J29">
            <v>2314.7823244410934</v>
          </cell>
          <cell r="K29">
            <v>5401.8839270208327</v>
          </cell>
          <cell r="L29">
            <v>617.94458282379469</v>
          </cell>
          <cell r="M29">
            <v>11851.281579345461</v>
          </cell>
          <cell r="N29">
            <v>38712.681067672216</v>
          </cell>
          <cell r="O29" t="str">
            <v>n.a.</v>
          </cell>
          <cell r="P29">
            <v>33218.693691636523</v>
          </cell>
          <cell r="Q29">
            <v>6207.5773851038548</v>
          </cell>
          <cell r="R29">
            <v>4039.2288975307279</v>
          </cell>
          <cell r="S29">
            <v>9436.3111519233353</v>
          </cell>
        </row>
        <row r="30">
          <cell r="A30">
            <v>20052</v>
          </cell>
          <cell r="B30">
            <v>1438.795285101626</v>
          </cell>
          <cell r="C30">
            <v>8093.9246804824179</v>
          </cell>
          <cell r="D30">
            <v>2118.1981863206756</v>
          </cell>
          <cell r="E30">
            <v>3267.2251528500365</v>
          </cell>
          <cell r="F30">
            <v>4979.7241435600463</v>
          </cell>
          <cell r="G30">
            <v>1231.9654850073714</v>
          </cell>
          <cell r="H30">
            <v>1787.5382177243191</v>
          </cell>
          <cell r="I30">
            <v>9952.0462784332158</v>
          </cell>
          <cell r="J30">
            <v>2374.3010475687815</v>
          </cell>
          <cell r="K30">
            <v>5597.1372031199526</v>
          </cell>
          <cell r="L30">
            <v>609.8267827916834</v>
          </cell>
          <cell r="M30">
            <v>10634.828233082522</v>
          </cell>
          <cell r="N30">
            <v>39737.913213926236</v>
          </cell>
          <cell r="O30" t="str">
            <v>n.a.</v>
          </cell>
          <cell r="P30">
            <v>31990.765086683943</v>
          </cell>
          <cell r="Q30">
            <v>6366.4676030830224</v>
          </cell>
          <cell r="R30">
            <v>4532.7846798881883</v>
          </cell>
          <cell r="S30">
            <v>9486.2588519754281</v>
          </cell>
        </row>
        <row r="31">
          <cell r="A31">
            <v>20053</v>
          </cell>
          <cell r="B31">
            <v>1510.4840998688981</v>
          </cell>
          <cell r="C31">
            <v>8278.7756238340226</v>
          </cell>
          <cell r="D31">
            <v>2227.822486082162</v>
          </cell>
          <cell r="E31">
            <v>3147.5538169670444</v>
          </cell>
          <cell r="F31">
            <v>4962.9828886201649</v>
          </cell>
          <cell r="G31">
            <v>1294.7823792830125</v>
          </cell>
          <cell r="H31">
            <v>1795.0715985480729</v>
          </cell>
          <cell r="I31">
            <v>10006.556540080248</v>
          </cell>
          <cell r="J31">
            <v>2210.2974404546321</v>
          </cell>
          <cell r="K31">
            <v>5687.6494941187802</v>
          </cell>
          <cell r="L31">
            <v>583.60421909381125</v>
          </cell>
          <cell r="M31">
            <v>10721.456523759141</v>
          </cell>
          <cell r="N31">
            <v>40915.64516665267</v>
          </cell>
          <cell r="O31" t="str">
            <v>n.a.</v>
          </cell>
          <cell r="P31">
            <v>32222.440074640679</v>
          </cell>
          <cell r="Q31">
            <v>6264.5367462772092</v>
          </cell>
          <cell r="R31">
            <v>4403.8316392959705</v>
          </cell>
          <cell r="S31">
            <v>10097.78504749145</v>
          </cell>
        </row>
        <row r="32">
          <cell r="A32">
            <v>20054</v>
          </cell>
          <cell r="B32">
            <v>1573.9188299310754</v>
          </cell>
          <cell r="C32">
            <v>8451.5879445322535</v>
          </cell>
          <cell r="D32">
            <v>2282.6082946722991</v>
          </cell>
          <cell r="E32">
            <v>3281.192376941844</v>
          </cell>
          <cell r="F32">
            <v>5176.4798212260584</v>
          </cell>
          <cell r="G32">
            <v>1380.4273723787189</v>
          </cell>
          <cell r="H32">
            <v>1787.5390002161109</v>
          </cell>
          <cell r="I32">
            <v>9807.5887711492614</v>
          </cell>
          <cell r="J32">
            <v>2461.5941875354924</v>
          </cell>
          <cell r="K32">
            <v>5846.1093757404342</v>
          </cell>
          <cell r="L32">
            <v>752.87141529071039</v>
          </cell>
          <cell r="M32">
            <v>11105.59866381288</v>
          </cell>
          <cell r="N32">
            <v>42367.127551748876</v>
          </cell>
          <cell r="O32" t="str">
            <v>n.a.</v>
          </cell>
          <cell r="P32">
            <v>33423.258147038869</v>
          </cell>
          <cell r="Q32">
            <v>6559.6372655359164</v>
          </cell>
          <cell r="R32">
            <v>4437.2027832851109</v>
          </cell>
          <cell r="S32">
            <v>10833.59694860978</v>
          </cell>
        </row>
        <row r="33">
          <cell r="A33">
            <v>20061</v>
          </cell>
          <cell r="B33">
            <v>1673.4612469785593</v>
          </cell>
          <cell r="C33">
            <v>9040.7633365496422</v>
          </cell>
          <cell r="D33">
            <v>2385.356763490553</v>
          </cell>
          <cell r="E33">
            <v>3213.293143722477</v>
          </cell>
          <cell r="F33">
            <v>4751.3639065038551</v>
          </cell>
          <cell r="G33">
            <v>1549.9972402693988</v>
          </cell>
          <cell r="H33">
            <v>1739.8504248191025</v>
          </cell>
          <cell r="I33">
            <v>9928.5209856331458</v>
          </cell>
          <cell r="J33">
            <v>2600.8539206862938</v>
          </cell>
          <cell r="K33">
            <v>5775.9398731773581</v>
          </cell>
          <cell r="L33">
            <v>649.81443355393878</v>
          </cell>
          <cell r="M33">
            <v>11999.526799662566</v>
          </cell>
          <cell r="N33">
            <v>44066.91991984078</v>
          </cell>
          <cell r="O33" t="str">
            <v>n.a.</v>
          </cell>
          <cell r="P33">
            <v>34381.353660980007</v>
          </cell>
          <cell r="Q33">
            <v>6800.525921138651</v>
          </cell>
          <cell r="R33">
            <v>4705.5087595062041</v>
          </cell>
          <cell r="S33">
            <v>11498.574770578285</v>
          </cell>
        </row>
        <row r="34">
          <cell r="A34">
            <v>20062</v>
          </cell>
          <cell r="B34">
            <v>1805.4603851404136</v>
          </cell>
          <cell r="C34">
            <v>9386.3490597928085</v>
          </cell>
          <cell r="D34">
            <v>2766.8719040905621</v>
          </cell>
          <cell r="E34">
            <v>3208.9305465087027</v>
          </cell>
          <cell r="F34">
            <v>4883.5508826513997</v>
          </cell>
          <cell r="G34">
            <v>1570.5479387821877</v>
          </cell>
          <cell r="H34">
            <v>1840.6354899949085</v>
          </cell>
          <cell r="I34">
            <v>10225.98264349865</v>
          </cell>
          <cell r="J34">
            <v>2779.9872882070813</v>
          </cell>
          <cell r="K34">
            <v>6016.4545052033518</v>
          </cell>
          <cell r="L34">
            <v>789.72888369366206</v>
          </cell>
          <cell r="M34">
            <v>11853.954877451552</v>
          </cell>
          <cell r="N34">
            <v>46208.342389940328</v>
          </cell>
          <cell r="O34" t="str">
            <v>n.a.</v>
          </cell>
          <cell r="P34">
            <v>35149.060588130997</v>
          </cell>
          <cell r="Q34">
            <v>7191.3481005404119</v>
          </cell>
          <cell r="R34">
            <v>5747.2526520913916</v>
          </cell>
          <cell r="S34">
            <v>11826.701158544738</v>
          </cell>
        </row>
        <row r="35">
          <cell r="A35">
            <v>20063</v>
          </cell>
          <cell r="B35">
            <v>1910.1221663508029</v>
          </cell>
          <cell r="C35">
            <v>9630.0834550749096</v>
          </cell>
          <cell r="D35">
            <v>2649.8874205187954</v>
          </cell>
          <cell r="E35">
            <v>3268.1359968357829</v>
          </cell>
          <cell r="F35">
            <v>5015.6786331872599</v>
          </cell>
          <cell r="G35">
            <v>1583.0842884061258</v>
          </cell>
          <cell r="H35">
            <v>1913.0915609593803</v>
          </cell>
          <cell r="I35">
            <v>9479.104635852982</v>
          </cell>
          <cell r="J35">
            <v>2824.8266897818989</v>
          </cell>
          <cell r="K35">
            <v>5936.8068906573644</v>
          </cell>
          <cell r="L35">
            <v>846.82616274275597</v>
          </cell>
          <cell r="M35">
            <v>12448.575785503106</v>
          </cell>
          <cell r="N35">
            <v>46557.134980051909</v>
          </cell>
          <cell r="O35" t="str">
            <v>n.a.</v>
          </cell>
          <cell r="P35">
            <v>36150.286881130225</v>
          </cell>
          <cell r="Q35">
            <v>7140.5672822892902</v>
          </cell>
          <cell r="R35">
            <v>5034.9651456694301</v>
          </cell>
          <cell r="S35">
            <v>12124.928198164895</v>
          </cell>
        </row>
        <row r="36">
          <cell r="A36">
            <v>20064</v>
          </cell>
          <cell r="B36">
            <v>2050.1840545302243</v>
          </cell>
          <cell r="C36">
            <v>9795.7642465826393</v>
          </cell>
          <cell r="D36">
            <v>2775.4800789000892</v>
          </cell>
          <cell r="E36">
            <v>3353.5093189330382</v>
          </cell>
          <cell r="F36">
            <v>5300.4806976574828</v>
          </cell>
          <cell r="G36">
            <v>1842.3107335422876</v>
          </cell>
          <cell r="H36">
            <v>1971.4134122266075</v>
          </cell>
          <cell r="I36">
            <v>9574.213845015227</v>
          </cell>
          <cell r="J36">
            <v>2870.1112883247247</v>
          </cell>
          <cell r="K36">
            <v>6072.5381129619282</v>
          </cell>
          <cell r="L36">
            <v>923.09354840964352</v>
          </cell>
          <cell r="M36">
            <v>13392.443807382773</v>
          </cell>
          <cell r="N36">
            <v>50040.227470166938</v>
          </cell>
          <cell r="O36" t="str">
            <v>n.a.</v>
          </cell>
          <cell r="P36">
            <v>38690.765909758775</v>
          </cell>
          <cell r="Q36">
            <v>7225.9564370316493</v>
          </cell>
          <cell r="R36">
            <v>5540.5029717329689</v>
          </cell>
          <cell r="S36">
            <v>13843.809882712081</v>
          </cell>
        </row>
        <row r="37">
          <cell r="A37">
            <v>20071</v>
          </cell>
          <cell r="B37">
            <v>2213.5822484895061</v>
          </cell>
          <cell r="C37">
            <v>9733.0261325966658</v>
          </cell>
          <cell r="D37">
            <v>2898.3058175594547</v>
          </cell>
          <cell r="E37">
            <v>3619.0064441089075</v>
          </cell>
          <cell r="F37">
            <v>6011.9153828310536</v>
          </cell>
          <cell r="G37">
            <v>1920.8360798575375</v>
          </cell>
          <cell r="H37">
            <v>2194.3104138828116</v>
          </cell>
          <cell r="I37">
            <v>9276.5770923283799</v>
          </cell>
          <cell r="J37">
            <v>2936.703324694387</v>
          </cell>
          <cell r="K37">
            <v>6065.755946321975</v>
          </cell>
          <cell r="L37">
            <v>1070.8795835172175</v>
          </cell>
          <cell r="M37">
            <v>13802.948906106329</v>
          </cell>
          <cell r="N37">
            <v>53155.638039633915</v>
          </cell>
          <cell r="O37" t="str">
            <v>n.a.</v>
          </cell>
          <cell r="P37">
            <v>41794.303357396333</v>
          </cell>
          <cell r="Q37">
            <v>7417.5051769385072</v>
          </cell>
          <cell r="R37">
            <v>5578.6799332517976</v>
          </cell>
          <cell r="S37">
            <v>14092.729101511406</v>
          </cell>
        </row>
        <row r="38">
          <cell r="A38">
            <v>20072</v>
          </cell>
          <cell r="B38">
            <v>2298.0742281978705</v>
          </cell>
          <cell r="C38">
            <v>10186.397163346857</v>
          </cell>
          <cell r="D38">
            <v>3153.3124283577931</v>
          </cell>
          <cell r="E38">
            <v>3741.9879591531881</v>
          </cell>
          <cell r="F38">
            <v>5877.0565048558474</v>
          </cell>
          <cell r="G38">
            <v>2191.9064028486828</v>
          </cell>
          <cell r="H38">
            <v>2406.7292693721033</v>
          </cell>
          <cell r="I38">
            <v>9144.7599584921045</v>
          </cell>
          <cell r="J38">
            <v>3038.686993832483</v>
          </cell>
          <cell r="K38">
            <v>6080.8575414667339</v>
          </cell>
          <cell r="L38">
            <v>1171.39016013542</v>
          </cell>
          <cell r="M38">
            <v>14636.920607503022</v>
          </cell>
          <cell r="N38">
            <v>54794.245401896682</v>
          </cell>
          <cell r="O38" t="str">
            <v>n.a.</v>
          </cell>
          <cell r="P38">
            <v>43628.813426039575</v>
          </cell>
          <cell r="Q38">
            <v>7875.9513037637171</v>
          </cell>
          <cell r="R38">
            <v>5585.4939308759795</v>
          </cell>
          <cell r="S38">
            <v>15659.352096875526</v>
          </cell>
        </row>
        <row r="39">
          <cell r="A39">
            <v>20073</v>
          </cell>
          <cell r="B39">
            <v>2660.5858111362354</v>
          </cell>
          <cell r="C39">
            <v>11303.667369554634</v>
          </cell>
          <cell r="D39">
            <v>3414.8785000525327</v>
          </cell>
          <cell r="E39">
            <v>3658.3438882152136</v>
          </cell>
          <cell r="F39">
            <v>6161.0790451259754</v>
          </cell>
          <cell r="G39">
            <v>2169.6223215900859</v>
          </cell>
          <cell r="H39">
            <v>2115.2780180993996</v>
          </cell>
          <cell r="I39">
            <v>9586.4830945863559</v>
          </cell>
          <cell r="J39">
            <v>3222.2473841536062</v>
          </cell>
          <cell r="K39">
            <v>6348.280893079419</v>
          </cell>
          <cell r="L39">
            <v>1197.9696049797701</v>
          </cell>
          <cell r="M39">
            <v>15404.601640412875</v>
          </cell>
          <cell r="N39">
            <v>57145.729549805008</v>
          </cell>
          <cell r="O39" t="str">
            <v>n.a.</v>
          </cell>
          <cell r="P39">
            <v>44694.507481902685</v>
          </cell>
          <cell r="Q39">
            <v>8166.7478907496952</v>
          </cell>
          <cell r="R39">
            <v>5693.9119875846909</v>
          </cell>
          <cell r="S39">
            <v>16580.660914307686</v>
          </cell>
        </row>
        <row r="40">
          <cell r="A40">
            <v>20074</v>
          </cell>
          <cell r="B40">
            <v>2885.9640321763873</v>
          </cell>
          <cell r="C40">
            <v>11439.442524501837</v>
          </cell>
          <cell r="D40">
            <v>3669.2875750302205</v>
          </cell>
          <cell r="E40">
            <v>4078.3536775226908</v>
          </cell>
          <cell r="F40">
            <v>6400.6871491871216</v>
          </cell>
          <cell r="G40">
            <v>2370.6517517036932</v>
          </cell>
          <cell r="H40">
            <v>2444.0087626456848</v>
          </cell>
          <cell r="I40">
            <v>9940.2403635931587</v>
          </cell>
          <cell r="J40">
            <v>3287.6638623195254</v>
          </cell>
          <cell r="K40">
            <v>6483.4323811318718</v>
          </cell>
          <cell r="L40">
            <v>1048.9655263675918</v>
          </cell>
          <cell r="M40">
            <v>15340.616365977776</v>
          </cell>
          <cell r="N40">
            <v>60996.313748664383</v>
          </cell>
          <cell r="O40" t="str">
            <v>n.a.</v>
          </cell>
          <cell r="P40">
            <v>46101.251414661412</v>
          </cell>
          <cell r="Q40">
            <v>8271.1341955480821</v>
          </cell>
          <cell r="R40">
            <v>5914.1688502875277</v>
          </cell>
          <cell r="S40">
            <v>17172.851737305373</v>
          </cell>
        </row>
        <row r="41">
          <cell r="A41">
            <v>20081</v>
          </cell>
          <cell r="B41">
            <v>3151.2316272214889</v>
          </cell>
          <cell r="C41">
            <v>11842.203419212243</v>
          </cell>
          <cell r="D41">
            <v>3647.9807681161992</v>
          </cell>
          <cell r="E41">
            <v>4175.0466318207718</v>
          </cell>
          <cell r="F41">
            <v>6663.1938686454005</v>
          </cell>
          <cell r="G41">
            <v>2374.3459732078195</v>
          </cell>
          <cell r="H41">
            <v>2305.515189139528</v>
          </cell>
          <cell r="I41">
            <v>9696.9435128658915</v>
          </cell>
          <cell r="J41">
            <v>3304.044483951383</v>
          </cell>
          <cell r="K41">
            <v>6606.1740266497827</v>
          </cell>
          <cell r="L41">
            <v>1056.283170698232</v>
          </cell>
          <cell r="M41">
            <v>15106.799052780721</v>
          </cell>
          <cell r="N41">
            <v>60879.298379185842</v>
          </cell>
          <cell r="O41" t="str">
            <v>n.a.</v>
          </cell>
          <cell r="P41">
            <v>47258.960404485668</v>
          </cell>
          <cell r="Q41">
            <v>7969.4307655069897</v>
          </cell>
          <cell r="R41">
            <v>6059.4900193881194</v>
          </cell>
          <cell r="S41">
            <v>17655.298400021929</v>
          </cell>
        </row>
        <row r="42">
          <cell r="A42">
            <v>20082</v>
          </cell>
          <cell r="B42">
            <v>3184.8311708655351</v>
          </cell>
          <cell r="C42">
            <v>11817.542676376586</v>
          </cell>
          <cell r="D42">
            <v>4140.4071885049925</v>
          </cell>
          <cell r="E42">
            <v>4418.2073650734555</v>
          </cell>
          <cell r="F42">
            <v>7087.3163742363959</v>
          </cell>
          <cell r="G42">
            <v>2657.2030749720589</v>
          </cell>
          <cell r="H42">
            <v>2470.7475788082024</v>
          </cell>
          <cell r="I42">
            <v>10396.798847356054</v>
          </cell>
          <cell r="J42">
            <v>3513.1993967412172</v>
          </cell>
          <cell r="K42">
            <v>6563.9351142781952</v>
          </cell>
          <cell r="L42">
            <v>1136.5051631205592</v>
          </cell>
          <cell r="M42">
            <v>15627.731334538461</v>
          </cell>
          <cell r="N42">
            <v>63778.489224754419</v>
          </cell>
          <cell r="O42" t="str">
            <v>n.a.</v>
          </cell>
          <cell r="P42">
            <v>50043.394959091507</v>
          </cell>
          <cell r="Q42">
            <v>8295.5579275658911</v>
          </cell>
          <cell r="R42">
            <v>6703.4802360519352</v>
          </cell>
          <cell r="S42">
            <v>17355.845481822424</v>
          </cell>
        </row>
        <row r="43">
          <cell r="A43">
            <v>20083</v>
          </cell>
          <cell r="B43">
            <v>3309.7995944711697</v>
          </cell>
          <cell r="C43">
            <v>11613.863829968395</v>
          </cell>
          <cell r="D43">
            <v>3906.5149373102518</v>
          </cell>
          <cell r="E43">
            <v>4646.1632012942737</v>
          </cell>
          <cell r="F43">
            <v>6921.0999969837458</v>
          </cell>
          <cell r="G43">
            <v>2485.3167336937227</v>
          </cell>
          <cell r="H43">
            <v>2472.7944612470928</v>
          </cell>
          <cell r="I43">
            <v>9872.9267932578623</v>
          </cell>
          <cell r="J43">
            <v>3478.205692641397</v>
          </cell>
          <cell r="K43">
            <v>6565.9515119929192</v>
          </cell>
          <cell r="L43">
            <v>1294.4902102355622</v>
          </cell>
          <cell r="M43">
            <v>15474.540272188133</v>
          </cell>
          <cell r="N43">
            <v>63411.950659875634</v>
          </cell>
          <cell r="O43" t="str">
            <v>n.a.</v>
          </cell>
          <cell r="P43">
            <v>50033.581840704377</v>
          </cell>
          <cell r="Q43">
            <v>8440.1237148339787</v>
          </cell>
          <cell r="R43">
            <v>6917.1291673848</v>
          </cell>
          <cell r="S43">
            <v>17426.310064346697</v>
          </cell>
        </row>
        <row r="44">
          <cell r="A44">
            <v>20084</v>
          </cell>
          <cell r="B44">
            <v>3142.1988074418068</v>
          </cell>
          <cell r="C44">
            <v>10101.328225442778</v>
          </cell>
          <cell r="D44">
            <v>4150.5151790685559</v>
          </cell>
          <cell r="E44">
            <v>3992.1741868114982</v>
          </cell>
          <cell r="F44">
            <v>6816.822104134455</v>
          </cell>
          <cell r="G44">
            <v>2526.4392741263982</v>
          </cell>
          <cell r="H44">
            <v>2305.2749078051756</v>
          </cell>
          <cell r="I44">
            <v>9784.8271565201958</v>
          </cell>
          <cell r="J44">
            <v>3367.5579046660018</v>
          </cell>
          <cell r="K44">
            <v>6495.4612600791024</v>
          </cell>
          <cell r="L44">
            <v>1532.0694319456466</v>
          </cell>
          <cell r="M44">
            <v>13774.14123049268</v>
          </cell>
          <cell r="N44">
            <v>61773.054916184097</v>
          </cell>
          <cell r="O44" t="str">
            <v>n.a.</v>
          </cell>
          <cell r="P44">
            <v>46897.581405718454</v>
          </cell>
          <cell r="Q44">
            <v>7998.3992180931464</v>
          </cell>
          <cell r="R44">
            <v>6984.0457521751414</v>
          </cell>
          <cell r="S44">
            <v>17295.24737380895</v>
          </cell>
        </row>
        <row r="45">
          <cell r="A45">
            <v>20091</v>
          </cell>
          <cell r="B45">
            <v>3024.9442350296963</v>
          </cell>
          <cell r="C45">
            <v>10206.002141158082</v>
          </cell>
          <cell r="D45">
            <v>4153.1896736607487</v>
          </cell>
          <cell r="E45">
            <v>4031.6494060108244</v>
          </cell>
          <cell r="F45">
            <v>5918.7163574220758</v>
          </cell>
          <cell r="G45">
            <v>2477.1605196833698</v>
          </cell>
          <cell r="H45">
            <v>2147.9983886661826</v>
          </cell>
          <cell r="I45">
            <v>9832.2289864124959</v>
          </cell>
          <cell r="J45">
            <v>3217.2693699213</v>
          </cell>
          <cell r="K45">
            <v>6054.2689958636865</v>
          </cell>
          <cell r="L45">
            <v>1550.6620485192184</v>
          </cell>
          <cell r="M45">
            <v>12193.538000725388</v>
          </cell>
          <cell r="N45">
            <v>60457.85495255742</v>
          </cell>
          <cell r="O45" t="str">
            <v>n.a.</v>
          </cell>
          <cell r="P45">
            <v>42691.413806913777</v>
          </cell>
          <cell r="Q45">
            <v>8174.6821094080678</v>
          </cell>
          <cell r="R45">
            <v>6528.6018326780859</v>
          </cell>
          <cell r="S45">
            <v>17210.357356921511</v>
          </cell>
        </row>
        <row r="46">
          <cell r="A46">
            <v>20092</v>
          </cell>
          <cell r="B46">
            <v>3241.3235014921493</v>
          </cell>
          <cell r="C46">
            <v>10229.894990907358</v>
          </cell>
          <cell r="D46">
            <v>4131.4315415669862</v>
          </cell>
          <cell r="E46">
            <v>4560.9490539636909</v>
          </cell>
          <cell r="F46">
            <v>6170.9715449442456</v>
          </cell>
          <cell r="G46">
            <v>2416.2248393382356</v>
          </cell>
          <cell r="H46">
            <v>2103.6581171997873</v>
          </cell>
          <cell r="I46">
            <v>9019.6810995905635</v>
          </cell>
          <cell r="J46">
            <v>3260.7114523832283</v>
          </cell>
          <cell r="K46">
            <v>5323.6242486811443</v>
          </cell>
          <cell r="L46">
            <v>1476.5109143378854</v>
          </cell>
          <cell r="M46">
            <v>12846.344238329344</v>
          </cell>
          <cell r="N46">
            <v>60573.197099900361</v>
          </cell>
          <cell r="O46" t="str">
            <v>n.a.</v>
          </cell>
          <cell r="P46">
            <v>45019.346126177938</v>
          </cell>
          <cell r="Q46">
            <v>7666.1506418865083</v>
          </cell>
          <cell r="R46">
            <v>6634.1973903652288</v>
          </cell>
          <cell r="S46">
            <v>17139.156208161548</v>
          </cell>
        </row>
        <row r="47">
          <cell r="A47">
            <v>20093</v>
          </cell>
          <cell r="B47">
            <v>3379.7279332257117</v>
          </cell>
          <cell r="C47">
            <v>11193.775828866768</v>
          </cell>
          <cell r="D47">
            <v>4244.7423910594762</v>
          </cell>
          <cell r="E47">
            <v>3700.4520799947336</v>
          </cell>
          <cell r="F47">
            <v>6233.4761122530999</v>
          </cell>
          <cell r="G47">
            <v>2610.3138586516734</v>
          </cell>
          <cell r="H47">
            <v>2123.1794541379427</v>
          </cell>
          <cell r="I47">
            <v>9150.1634765583021</v>
          </cell>
          <cell r="J47">
            <v>3229.6386080758903</v>
          </cell>
          <cell r="K47">
            <v>5677.3978887609783</v>
          </cell>
          <cell r="L47">
            <v>1553.7273565749028</v>
          </cell>
          <cell r="M47">
            <v>12700.94888235078</v>
          </cell>
          <cell r="N47">
            <v>63006.597204574158</v>
          </cell>
          <cell r="O47" t="str">
            <v>n.a.</v>
          </cell>
          <cell r="P47">
            <v>42658.353545725549</v>
          </cell>
          <cell r="Q47">
            <v>8053.3223446298307</v>
          </cell>
          <cell r="R47">
            <v>7023.5806888344823</v>
          </cell>
          <cell r="S47">
            <v>17620.612145346662</v>
          </cell>
        </row>
        <row r="48">
          <cell r="A48">
            <v>20094</v>
          </cell>
          <cell r="B48">
            <v>3926.4785592524436</v>
          </cell>
          <cell r="C48">
            <v>11832.842579067797</v>
          </cell>
          <cell r="D48">
            <v>4531.5692147127884</v>
          </cell>
          <cell r="E48">
            <v>4075.6484430307519</v>
          </cell>
          <cell r="F48">
            <v>6252.4330263805805</v>
          </cell>
          <cell r="G48">
            <v>2473.3736663267223</v>
          </cell>
          <cell r="H48">
            <v>2138.4027689960867</v>
          </cell>
          <cell r="I48">
            <v>10039.54047243863</v>
          </cell>
          <cell r="J48">
            <v>3524.802912619582</v>
          </cell>
          <cell r="K48">
            <v>5885.1123046941875</v>
          </cell>
          <cell r="L48">
            <v>1595.0687535679933</v>
          </cell>
          <cell r="M48">
            <v>12864.929988594491</v>
          </cell>
          <cell r="N48">
            <v>64157.310072968037</v>
          </cell>
          <cell r="O48" t="str">
            <v>n.a.</v>
          </cell>
          <cell r="P48">
            <v>44747.075001182755</v>
          </cell>
          <cell r="Q48">
            <v>9515.2972480755907</v>
          </cell>
          <cell r="R48">
            <v>6513.052784122201</v>
          </cell>
          <cell r="S48">
            <v>18447.229339570276</v>
          </cell>
        </row>
        <row r="49">
          <cell r="A49">
            <v>20101</v>
          </cell>
          <cell r="B49">
            <v>4240.2965192599877</v>
          </cell>
          <cell r="C49">
            <v>12546.262211619349</v>
          </cell>
          <cell r="D49">
            <v>5048.6566074321963</v>
          </cell>
          <cell r="E49">
            <v>3925.7100309650123</v>
          </cell>
          <cell r="F49">
            <v>6112.2512199223338</v>
          </cell>
          <cell r="G49">
            <v>2474.6852551795932</v>
          </cell>
          <cell r="H49">
            <v>2076.0510566805365</v>
          </cell>
          <cell r="I49">
            <v>10346.575104617485</v>
          </cell>
          <cell r="J49">
            <v>3725.7702962530293</v>
          </cell>
          <cell r="K49">
            <v>5982.1955169364783</v>
          </cell>
          <cell r="L49">
            <v>1387.8530836772068</v>
          </cell>
          <cell r="M49">
            <v>13039.693974676973</v>
          </cell>
          <cell r="N49">
            <v>63748.008891917452</v>
          </cell>
          <cell r="O49" t="str">
            <v>n.a.</v>
          </cell>
          <cell r="P49">
            <v>43298.551571856769</v>
          </cell>
          <cell r="Q49">
            <v>9763.8978906209759</v>
          </cell>
          <cell r="R49">
            <v>6187.2385335342815</v>
          </cell>
          <cell r="S49">
            <v>19237.357420228458</v>
          </cell>
        </row>
        <row r="50">
          <cell r="A50">
            <v>20102</v>
          </cell>
          <cell r="B50">
            <v>4498.3530994045632</v>
          </cell>
          <cell r="C50">
            <v>13192.707179482422</v>
          </cell>
          <cell r="D50">
            <v>5454.3313082435006</v>
          </cell>
          <cell r="E50">
            <v>3922.0783646816881</v>
          </cell>
          <cell r="F50">
            <v>6063.9146738720656</v>
          </cell>
          <cell r="G50">
            <v>2511.8774141435147</v>
          </cell>
          <cell r="H50">
            <v>1959.6967835126472</v>
          </cell>
          <cell r="I50">
            <v>10890.448886509706</v>
          </cell>
          <cell r="J50">
            <v>3753.2305794107274</v>
          </cell>
          <cell r="K50">
            <v>6112.0015801532809</v>
          </cell>
          <cell r="L50">
            <v>1442.3671271875883</v>
          </cell>
          <cell r="M50">
            <v>12800.278334541019</v>
          </cell>
          <cell r="N50">
            <v>64905.05040859968</v>
          </cell>
          <cell r="O50" t="str">
            <v>n.a.</v>
          </cell>
          <cell r="P50">
            <v>43214.760843939788</v>
          </cell>
          <cell r="Q50">
            <v>9910.2878684203915</v>
          </cell>
          <cell r="R50">
            <v>6097.4567199702915</v>
          </cell>
          <cell r="S50">
            <v>20423.854764717657</v>
          </cell>
        </row>
        <row r="51">
          <cell r="A51">
            <v>20103</v>
          </cell>
          <cell r="B51">
            <v>4638.6001008935145</v>
          </cell>
          <cell r="C51">
            <v>13411.591499222768</v>
          </cell>
          <cell r="D51">
            <v>5875.2394684817637</v>
          </cell>
          <cell r="E51">
            <v>4356.5874372770695</v>
          </cell>
          <cell r="F51">
            <v>6477.0713310370193</v>
          </cell>
          <cell r="G51">
            <v>2658.4090874214207</v>
          </cell>
          <cell r="H51">
            <v>2116.6212264791093</v>
          </cell>
          <cell r="I51">
            <v>11208.294698192653</v>
          </cell>
          <cell r="J51">
            <v>3928.5301552038859</v>
          </cell>
          <cell r="K51">
            <v>6194.006627829327</v>
          </cell>
          <cell r="L51">
            <v>1548.631682017131</v>
          </cell>
          <cell r="M51">
            <v>13682.485577799645</v>
          </cell>
          <cell r="N51">
            <v>67509.134707177072</v>
          </cell>
          <cell r="O51" t="str">
            <v>n.a.</v>
          </cell>
          <cell r="P51">
            <v>45621.228489815323</v>
          </cell>
          <cell r="Q51">
            <v>10467.398967396524</v>
          </cell>
          <cell r="R51">
            <v>6059.5504271088757</v>
          </cell>
          <cell r="S51">
            <v>20570.646796786852</v>
          </cell>
        </row>
        <row r="52">
          <cell r="A52">
            <v>20104</v>
          </cell>
          <cell r="B52">
            <v>5027.8081154419333</v>
          </cell>
          <cell r="C52">
            <v>13975.888659675469</v>
          </cell>
          <cell r="D52">
            <v>6121.7943148425366</v>
          </cell>
          <cell r="E52">
            <v>4556.3382180762301</v>
          </cell>
          <cell r="F52">
            <v>6242.5817931685833</v>
          </cell>
          <cell r="G52">
            <v>2676.6362462554725</v>
          </cell>
          <cell r="H52">
            <v>2299.403478327707</v>
          </cell>
          <cell r="I52">
            <v>10814.016680680157</v>
          </cell>
          <cell r="J52">
            <v>4043.9437011323585</v>
          </cell>
          <cell r="K52">
            <v>6325.487383080912</v>
          </cell>
          <cell r="L52">
            <v>1504.0341071180749</v>
          </cell>
          <cell r="M52">
            <v>14045.122072982362</v>
          </cell>
          <cell r="N52">
            <v>69934.239382305808</v>
          </cell>
          <cell r="O52" t="str">
            <v>n.a.</v>
          </cell>
          <cell r="P52">
            <v>47102.627884388115</v>
          </cell>
          <cell r="Q52">
            <v>11206.727308562111</v>
          </cell>
          <cell r="R52">
            <v>6242.3106903865555</v>
          </cell>
          <cell r="S52">
            <v>21447.118928267031</v>
          </cell>
        </row>
        <row r="53">
          <cell r="A53">
            <v>20111</v>
          </cell>
          <cell r="B53">
            <v>5372.5123120883509</v>
          </cell>
          <cell r="C53">
            <v>14224.128671418663</v>
          </cell>
          <cell r="D53">
            <v>6408.9216737609668</v>
          </cell>
          <cell r="E53">
            <v>4714.8118185675075</v>
          </cell>
          <cell r="F53">
            <v>6675.1902837050002</v>
          </cell>
          <cell r="G53">
            <v>2948.9862055103745</v>
          </cell>
          <cell r="H53">
            <v>2303.6918233196411</v>
          </cell>
          <cell r="I53">
            <v>10977.950588851425</v>
          </cell>
          <cell r="J53">
            <v>4133.7801123747731</v>
          </cell>
          <cell r="K53">
            <v>6454.2466045443407</v>
          </cell>
          <cell r="L53">
            <v>1586.1131809277965</v>
          </cell>
          <cell r="M53">
            <v>14225.437071804095</v>
          </cell>
          <cell r="N53">
            <v>72597.227240897933</v>
          </cell>
          <cell r="O53" t="str">
            <v>n.a.</v>
          </cell>
          <cell r="P53">
            <v>49048.138391461282</v>
          </cell>
          <cell r="Q53">
            <v>10978.417673531865</v>
          </cell>
          <cell r="R53">
            <v>6635.466987504079</v>
          </cell>
          <cell r="S53">
            <v>21663.772651734413</v>
          </cell>
        </row>
        <row r="54">
          <cell r="A54">
            <v>20112</v>
          </cell>
          <cell r="B54">
            <v>5807.3163877696443</v>
          </cell>
          <cell r="C54">
            <v>14803.968867106991</v>
          </cell>
          <cell r="D54">
            <v>7020.2821896043097</v>
          </cell>
          <cell r="E54">
            <v>4618.2722423242476</v>
          </cell>
          <cell r="F54">
            <v>6897.213848856275</v>
          </cell>
          <cell r="G54">
            <v>2905.5394510513565</v>
          </cell>
          <cell r="H54">
            <v>2385.8220678079792</v>
          </cell>
          <cell r="I54">
            <v>10721.93964312537</v>
          </cell>
          <cell r="J54">
            <v>4079.0346277053341</v>
          </cell>
          <cell r="K54">
            <v>6600.4258418795753</v>
          </cell>
          <cell r="L54">
            <v>1643.8163855112375</v>
          </cell>
          <cell r="M54">
            <v>14315.358199847244</v>
          </cell>
          <cell r="N54">
            <v>75868.206910113353</v>
          </cell>
          <cell r="O54" t="str">
            <v>n.a.</v>
          </cell>
          <cell r="P54">
            <v>50378.775229068837</v>
          </cell>
          <cell r="Q54">
            <v>11065.620552861514</v>
          </cell>
          <cell r="R54">
            <v>6685.5197789270751</v>
          </cell>
          <cell r="S54">
            <v>23468.353821654815</v>
          </cell>
        </row>
        <row r="55">
          <cell r="A55">
            <v>20113</v>
          </cell>
          <cell r="B55">
            <v>6029.9426993491033</v>
          </cell>
          <cell r="C55">
            <v>14697.964124051585</v>
          </cell>
          <cell r="D55">
            <v>7416.9634282615316</v>
          </cell>
          <cell r="E55">
            <v>4757.3414388903539</v>
          </cell>
          <cell r="F55">
            <v>6780.1843755747295</v>
          </cell>
          <cell r="G55">
            <v>2950.289383554235</v>
          </cell>
          <cell r="H55">
            <v>2337.7091308249574</v>
          </cell>
          <cell r="I55">
            <v>11124.352205657027</v>
          </cell>
          <cell r="J55">
            <v>4221.6978503990949</v>
          </cell>
          <cell r="K55">
            <v>6865.6017828320955</v>
          </cell>
          <cell r="L55">
            <v>1548.3123056098568</v>
          </cell>
          <cell r="M55">
            <v>14593.734941284374</v>
          </cell>
          <cell r="N55">
            <v>77744.585701351825</v>
          </cell>
          <cell r="O55" t="str">
            <v>n.a.</v>
          </cell>
          <cell r="P55">
            <v>50838.65176200452</v>
          </cell>
          <cell r="Q55">
            <v>11776.615219787289</v>
          </cell>
          <cell r="R55">
            <v>6907.3431074096643</v>
          </cell>
          <cell r="S55">
            <v>23917.734411174486</v>
          </cell>
        </row>
        <row r="56">
          <cell r="A56">
            <v>20114</v>
          </cell>
          <cell r="B56">
            <v>6059.7688617929034</v>
          </cell>
          <cell r="C56">
            <v>14592.738917422757</v>
          </cell>
          <cell r="D56">
            <v>7588.5709083731927</v>
          </cell>
          <cell r="E56">
            <v>4630.9153582178942</v>
          </cell>
          <cell r="F56">
            <v>6717.7038348639944</v>
          </cell>
          <cell r="G56">
            <v>2975.0785308840345</v>
          </cell>
          <cell r="H56">
            <v>2171.6839360474219</v>
          </cell>
          <cell r="I56">
            <v>11005.340564366179</v>
          </cell>
          <cell r="J56">
            <v>4229.1002225207958</v>
          </cell>
          <cell r="K56">
            <v>6515.7550567439903</v>
          </cell>
          <cell r="L56">
            <v>1686.8331279511092</v>
          </cell>
          <cell r="M56">
            <v>14179.087387064284</v>
          </cell>
          <cell r="N56">
            <v>74069.618207636944</v>
          </cell>
          <cell r="O56" t="str">
            <v>n.a.</v>
          </cell>
          <cell r="P56">
            <v>48957.391107465352</v>
          </cell>
          <cell r="Q56">
            <v>11733.771313819336</v>
          </cell>
          <cell r="R56">
            <v>7034.9541931591848</v>
          </cell>
          <cell r="S56">
            <v>22821.824245436284</v>
          </cell>
        </row>
        <row r="57">
          <cell r="A57">
            <v>20121</v>
          </cell>
          <cell r="B57">
            <v>6072.8817139163011</v>
          </cell>
          <cell r="C57">
            <v>14861.747012925651</v>
          </cell>
          <cell r="D57">
            <v>7798.5193605638369</v>
          </cell>
          <cell r="E57">
            <v>4498.2665494969833</v>
          </cell>
          <cell r="F57">
            <v>6794.5429982120168</v>
          </cell>
          <cell r="G57">
            <v>3049.2013979997159</v>
          </cell>
          <cell r="H57">
            <v>2204.014547322814</v>
          </cell>
          <cell r="I57">
            <v>11519.412946590599</v>
          </cell>
          <cell r="J57">
            <v>4275.5044842762218</v>
          </cell>
          <cell r="K57">
            <v>6984.8135025199645</v>
          </cell>
          <cell r="L57">
            <v>1951.215674234433</v>
          </cell>
          <cell r="M57">
            <v>14543.98895683612</v>
          </cell>
          <cell r="N57">
            <v>76088.763738490903</v>
          </cell>
          <cell r="O57" t="str">
            <v>n.a.</v>
          </cell>
          <cell r="P57">
            <v>49744.178454718865</v>
          </cell>
          <cell r="Q57">
            <v>12156.408913074698</v>
          </cell>
          <cell r="R57">
            <v>6887.4576281553</v>
          </cell>
          <cell r="S57">
            <v>23010.446040734681</v>
          </cell>
        </row>
        <row r="58">
          <cell r="A58">
            <v>20122</v>
          </cell>
          <cell r="B58">
            <v>6162.3031405228985</v>
          </cell>
          <cell r="C58">
            <v>15284.013153791242</v>
          </cell>
          <cell r="D58">
            <v>8202.4613028120712</v>
          </cell>
          <cell r="E58">
            <v>4538.3617035140996</v>
          </cell>
          <cell r="F58">
            <v>6869.3612143311693</v>
          </cell>
          <cell r="G58">
            <v>3039.424949300118</v>
          </cell>
          <cell r="H58">
            <v>2181.4444818552506</v>
          </cell>
          <cell r="I58">
            <v>11764.100405200012</v>
          </cell>
          <cell r="J58">
            <v>4513.3481216289128</v>
          </cell>
          <cell r="K58">
            <v>6898.6545849349814</v>
          </cell>
          <cell r="L58">
            <v>1896.0747184794718</v>
          </cell>
          <cell r="M58">
            <v>14637.69401209006</v>
          </cell>
          <cell r="N58">
            <v>76963.538254102343</v>
          </cell>
          <cell r="O58" t="str">
            <v>n.a.</v>
          </cell>
          <cell r="P58">
            <v>49766.308957253794</v>
          </cell>
          <cell r="Q58">
            <v>12592.904171989741</v>
          </cell>
          <cell r="R58">
            <v>6982.0893748200551</v>
          </cell>
          <cell r="S58">
            <v>23123.489336657571</v>
          </cell>
        </row>
        <row r="59">
          <cell r="A59">
            <v>20123</v>
          </cell>
          <cell r="B59">
            <v>6345.3767897806147</v>
          </cell>
          <cell r="C59">
            <v>15735.015401731422</v>
          </cell>
          <cell r="D59">
            <v>8396.9459501021265</v>
          </cell>
          <cell r="E59">
            <v>4348.0186002371456</v>
          </cell>
          <cell r="F59">
            <v>6714.7413994144645</v>
          </cell>
          <cell r="G59">
            <v>3081.0646868374643</v>
          </cell>
          <cell r="H59">
            <v>2109.3383135551153</v>
          </cell>
          <cell r="I59">
            <v>11616.855236291451</v>
          </cell>
          <cell r="J59">
            <v>4504.0357447117258</v>
          </cell>
          <cell r="K59">
            <v>7039.6252198829743</v>
          </cell>
          <cell r="L59">
            <v>1848.9785214482888</v>
          </cell>
          <cell r="M59">
            <v>14669.810339753796</v>
          </cell>
          <cell r="N59">
            <v>77171.453062210625</v>
          </cell>
          <cell r="O59" t="str">
            <v>n.a.</v>
          </cell>
          <cell r="P59">
            <v>49270.688119602695</v>
          </cell>
          <cell r="Q59">
            <v>12216.492984755847</v>
          </cell>
          <cell r="R59">
            <v>7213.204871709775</v>
          </cell>
          <cell r="S59">
            <v>23730.285824964038</v>
          </cell>
        </row>
        <row r="60">
          <cell r="A60">
            <v>20124</v>
          </cell>
          <cell r="B60">
            <v>6465.0536427801844</v>
          </cell>
          <cell r="C60">
            <v>15651.84730155169</v>
          </cell>
          <cell r="D60">
            <v>8692.1711265219601</v>
          </cell>
          <cell r="E60">
            <v>4473.0384887517694</v>
          </cell>
          <cell r="F60">
            <v>6625.1537330423516</v>
          </cell>
          <cell r="G60">
            <v>3180.600279862701</v>
          </cell>
          <cell r="H60">
            <v>2220.9591552668198</v>
          </cell>
          <cell r="I60">
            <v>11628.265251917946</v>
          </cell>
          <cell r="J60">
            <v>4692.6195113831391</v>
          </cell>
          <cell r="K60">
            <v>7282.0296666620816</v>
          </cell>
          <cell r="L60">
            <v>2250.348085837808</v>
          </cell>
          <cell r="M60">
            <v>15321.787041320023</v>
          </cell>
          <cell r="N60">
            <v>79191.49656519611</v>
          </cell>
          <cell r="O60" t="str">
            <v>n.a.</v>
          </cell>
          <cell r="P60">
            <v>50667.864728424625</v>
          </cell>
          <cell r="Q60">
            <v>12518.970030179717</v>
          </cell>
          <cell r="R60">
            <v>7479.6675303148704</v>
          </cell>
          <cell r="S60">
            <v>24642.2532976437</v>
          </cell>
        </row>
        <row r="61">
          <cell r="A61">
            <v>20131</v>
          </cell>
          <cell r="B61">
            <v>6635.4121004477438</v>
          </cell>
          <cell r="C61">
            <v>15856.516085826925</v>
          </cell>
          <cell r="D61">
            <v>8935.4307961246395</v>
          </cell>
          <cell r="E61">
            <v>4727.3271836319764</v>
          </cell>
          <cell r="F61">
            <v>6655.6392660491374</v>
          </cell>
          <cell r="G61">
            <v>3207.2993758669563</v>
          </cell>
          <cell r="H61">
            <v>2281.5650151351051</v>
          </cell>
          <cell r="I61">
            <v>11628.871330788106</v>
          </cell>
          <cell r="J61">
            <v>4785.3326366809388</v>
          </cell>
          <cell r="K61">
            <v>7351.0194058984052</v>
          </cell>
          <cell r="L61">
            <v>2148.2979505838862</v>
          </cell>
          <cell r="M61">
            <v>14906.659925591892</v>
          </cell>
          <cell r="N61">
            <v>80806.059710420639</v>
          </cell>
          <cell r="O61" t="str">
            <v>n.a.</v>
          </cell>
          <cell r="P61">
            <v>51526.729075467476</v>
          </cell>
          <cell r="Q61">
            <v>12931.528261487463</v>
          </cell>
          <cell r="R61">
            <v>7560.0398523068488</v>
          </cell>
          <cell r="S61">
            <v>25078.702864457198</v>
          </cell>
        </row>
        <row r="62">
          <cell r="A62">
            <v>20132</v>
          </cell>
          <cell r="B62">
            <v>6679.2995105844948</v>
          </cell>
          <cell r="C62">
            <v>15832.895717086096</v>
          </cell>
          <cell r="D62">
            <v>9091.6615344782931</v>
          </cell>
          <cell r="E62">
            <v>5130.2635762658692</v>
          </cell>
          <cell r="F62">
            <v>6932.9142027861344</v>
          </cell>
          <cell r="G62">
            <v>3413.8553028495812</v>
          </cell>
          <cell r="H62">
            <v>2238.7830569713724</v>
          </cell>
          <cell r="I62">
            <v>11557.660108761427</v>
          </cell>
          <cell r="J62">
            <v>5042.7947266625879</v>
          </cell>
          <cell r="K62">
            <v>7469.3179926358707</v>
          </cell>
          <cell r="L62">
            <v>2267.3365225724333</v>
          </cell>
          <cell r="M62">
            <v>15108.731687704461</v>
          </cell>
          <cell r="N62">
            <v>80460.531184204694</v>
          </cell>
          <cell r="O62" t="str">
            <v>n.a.</v>
          </cell>
          <cell r="P62">
            <v>51700.850554291646</v>
          </cell>
          <cell r="Q62">
            <v>12992.852448571139</v>
          </cell>
          <cell r="R62">
            <v>7461.2921409326736</v>
          </cell>
          <cell r="S62">
            <v>25129.952377735557</v>
          </cell>
        </row>
        <row r="63">
          <cell r="A63">
            <v>20133</v>
          </cell>
          <cell r="B63">
            <v>6633.8819291243026</v>
          </cell>
          <cell r="C63">
            <v>15649.223261224382</v>
          </cell>
          <cell r="D63">
            <v>9814.9146168849129</v>
          </cell>
          <cell r="E63">
            <v>4753.1173930243094</v>
          </cell>
          <cell r="F63">
            <v>6668.7958268250932</v>
          </cell>
          <cell r="G63">
            <v>3390.0664719713814</v>
          </cell>
          <cell r="H63">
            <v>2537.9730405095265</v>
          </cell>
          <cell r="I63">
            <v>11527.47464025276</v>
          </cell>
          <cell r="J63">
            <v>5801.1498794356266</v>
          </cell>
          <cell r="K63">
            <v>7588.5920015182764</v>
          </cell>
          <cell r="L63">
            <v>2595.859703886847</v>
          </cell>
          <cell r="M63">
            <v>15139.609288417572</v>
          </cell>
          <cell r="N63">
            <v>80927.593552591105</v>
          </cell>
          <cell r="O63" t="str">
            <v>n.a.</v>
          </cell>
          <cell r="P63">
            <v>51099.391184346314</v>
          </cell>
          <cell r="Q63">
            <v>13994.050619646807</v>
          </cell>
          <cell r="R63">
            <v>8038.1162941745488</v>
          </cell>
          <cell r="S63">
            <v>25538.249968373198</v>
          </cell>
        </row>
        <row r="64">
          <cell r="A64">
            <v>20134</v>
          </cell>
          <cell r="B64">
            <v>6691.1498088434573</v>
          </cell>
          <cell r="C64">
            <v>15942.125515862595</v>
          </cell>
          <cell r="D64">
            <v>9919.1433795121447</v>
          </cell>
          <cell r="E64">
            <v>4876.9739440778412</v>
          </cell>
          <cell r="F64">
            <v>7271.1792693396328</v>
          </cell>
          <cell r="G64">
            <v>3458.6393573120836</v>
          </cell>
          <cell r="H64">
            <v>2293.9316473839963</v>
          </cell>
          <cell r="I64">
            <v>11556.055870197706</v>
          </cell>
          <cell r="J64">
            <v>5274.6375602208473</v>
          </cell>
          <cell r="K64">
            <v>7445.9548279474466</v>
          </cell>
          <cell r="L64">
            <v>2228.9908229568332</v>
          </cell>
          <cell r="M64">
            <v>15113.570818286074</v>
          </cell>
          <cell r="N64">
            <v>81158.233382783583</v>
          </cell>
          <cell r="O64" t="str">
            <v>n.a.</v>
          </cell>
          <cell r="P64">
            <v>51585.044545894547</v>
          </cell>
          <cell r="Q64">
            <v>13294.305500294584</v>
          </cell>
          <cell r="R64">
            <v>8016.1270585859265</v>
          </cell>
          <cell r="S64">
            <v>25861.180479434057</v>
          </cell>
        </row>
        <row r="65">
          <cell r="A65">
            <v>20141</v>
          </cell>
          <cell r="B65">
            <v>6835.9855086589578</v>
          </cell>
          <cell r="C65">
            <v>15688.038345575975</v>
          </cell>
          <cell r="D65">
            <v>10204.790709811914</v>
          </cell>
          <cell r="E65">
            <v>5226.7826988956303</v>
          </cell>
          <cell r="F65">
            <v>7105.3827467816081</v>
          </cell>
          <cell r="G65">
            <v>3486.9641073791454</v>
          </cell>
          <cell r="H65">
            <v>2453.0564952011332</v>
          </cell>
          <cell r="I65">
            <v>11751.536120040806</v>
          </cell>
          <cell r="J65">
            <v>5228.5537722213576</v>
          </cell>
          <cell r="K65">
            <v>7406.3507546195142</v>
          </cell>
          <cell r="L65">
            <v>2555.3074184750712</v>
          </cell>
          <cell r="M65">
            <v>15291.869724725582</v>
          </cell>
          <cell r="N65">
            <v>81749.155026879933</v>
          </cell>
          <cell r="O65" t="str">
            <v>n.a.</v>
          </cell>
          <cell r="P65">
            <v>52810.910850794295</v>
          </cell>
          <cell r="Q65">
            <v>13421.084781346219</v>
          </cell>
          <cell r="R65">
            <v>8324.9471826359259</v>
          </cell>
          <cell r="S65">
            <v>24886.706737275807</v>
          </cell>
        </row>
        <row r="66">
          <cell r="A66">
            <v>20142</v>
          </cell>
          <cell r="B66">
            <v>6851.5654511830853</v>
          </cell>
          <cell r="C66">
            <v>15875.409607579953</v>
          </cell>
          <cell r="D66">
            <v>10506.061302745264</v>
          </cell>
          <cell r="E66">
            <v>5278.6058097484665</v>
          </cell>
          <cell r="F66">
            <v>7176.023190935357</v>
          </cell>
          <cell r="G66">
            <v>3697.8628257354803</v>
          </cell>
          <cell r="H66">
            <v>2536.2017617321212</v>
          </cell>
          <cell r="I66">
            <v>12364.701715592248</v>
          </cell>
          <cell r="J66">
            <v>5274.0104941497884</v>
          </cell>
          <cell r="K66">
            <v>7353.7576728131489</v>
          </cell>
          <cell r="L66">
            <v>1929.0757912959482</v>
          </cell>
          <cell r="M66">
            <v>15629.684475793536</v>
          </cell>
          <cell r="N66">
            <v>83659.159197317742</v>
          </cell>
          <cell r="O66" t="str">
            <v>n.a.</v>
          </cell>
          <cell r="P66">
            <v>54485.562260672494</v>
          </cell>
          <cell r="Q66">
            <v>14595.751083645475</v>
          </cell>
          <cell r="R66">
            <v>7369.254086851488</v>
          </cell>
          <cell r="S66">
            <v>25629.841804867701</v>
          </cell>
        </row>
        <row r="67">
          <cell r="A67">
            <v>20143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 t="str">
            <v>n.a.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A68">
            <v>20144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 t="str">
            <v>n.a.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A69">
            <v>20151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 t="str">
            <v>n.a.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A70">
            <v>20152</v>
          </cell>
          <cell r="B70" t="e">
            <v>#DIV/0!</v>
          </cell>
          <cell r="C70" t="e">
            <v>#DIV/0!</v>
          </cell>
          <cell r="D70" t="e">
            <v>#DIV/0!</v>
          </cell>
          <cell r="E70" t="e">
            <v>#DIV/0!</v>
          </cell>
          <cell r="F70" t="e">
            <v>#DIV/0!</v>
          </cell>
          <cell r="G70" t="e">
            <v>#DIV/0!</v>
          </cell>
          <cell r="H70" t="e">
            <v>#DIV/0!</v>
          </cell>
          <cell r="I70" t="e">
            <v>#DIV/0!</v>
          </cell>
          <cell r="J70" t="e">
            <v>#DIV/0!</v>
          </cell>
          <cell r="K70" t="e">
            <v>#DIV/0!</v>
          </cell>
          <cell r="L70" t="e">
            <v>#DIV/0!</v>
          </cell>
          <cell r="M70" t="e">
            <v>#DIV/0!</v>
          </cell>
          <cell r="N70" t="e">
            <v>#DIV/0!</v>
          </cell>
          <cell r="O70" t="str">
            <v>n.a.</v>
          </cell>
          <cell r="P70" t="e">
            <v>#DIV/0!</v>
          </cell>
          <cell r="Q70" t="e">
            <v>#DIV/0!</v>
          </cell>
          <cell r="R70" t="e">
            <v>#DIV/0!</v>
          </cell>
          <cell r="S70" t="e">
            <v>#DIV/0!</v>
          </cell>
        </row>
        <row r="71">
          <cell r="A71">
            <v>20153</v>
          </cell>
          <cell r="B71" t="e">
            <v>#DIV/0!</v>
          </cell>
          <cell r="C71" t="e">
            <v>#DIV/0!</v>
          </cell>
          <cell r="D71" t="e">
            <v>#DIV/0!</v>
          </cell>
          <cell r="E71" t="e">
            <v>#DIV/0!</v>
          </cell>
          <cell r="F71" t="e">
            <v>#DIV/0!</v>
          </cell>
          <cell r="G71" t="e">
            <v>#DIV/0!</v>
          </cell>
          <cell r="H71" t="e">
            <v>#DIV/0!</v>
          </cell>
          <cell r="I71" t="e">
            <v>#DIV/0!</v>
          </cell>
          <cell r="J71" t="e">
            <v>#DIV/0!</v>
          </cell>
          <cell r="K71" t="e">
            <v>#DIV/0!</v>
          </cell>
          <cell r="L71" t="e">
            <v>#DIV/0!</v>
          </cell>
          <cell r="M71" t="e">
            <v>#DIV/0!</v>
          </cell>
          <cell r="N71" t="e">
            <v>#DIV/0!</v>
          </cell>
          <cell r="O71" t="str">
            <v>n.a.</v>
          </cell>
          <cell r="P71" t="e">
            <v>#DIV/0!</v>
          </cell>
          <cell r="Q71" t="e">
            <v>#DIV/0!</v>
          </cell>
          <cell r="R71" t="e">
            <v>#DIV/0!</v>
          </cell>
          <cell r="S71" t="e">
            <v>#DIV/0!</v>
          </cell>
        </row>
        <row r="72">
          <cell r="A72">
            <v>20154</v>
          </cell>
          <cell r="B72" t="e">
            <v>#DIV/0!</v>
          </cell>
          <cell r="C72" t="e">
            <v>#DIV/0!</v>
          </cell>
          <cell r="D72" t="e">
            <v>#DIV/0!</v>
          </cell>
          <cell r="E72" t="e">
            <v>#DIV/0!</v>
          </cell>
          <cell r="F72" t="e">
            <v>#DIV/0!</v>
          </cell>
          <cell r="G72" t="e">
            <v>#DIV/0!</v>
          </cell>
          <cell r="H72" t="e">
            <v>#DIV/0!</v>
          </cell>
          <cell r="I72" t="e">
            <v>#DIV/0!</v>
          </cell>
          <cell r="J72" t="e">
            <v>#DIV/0!</v>
          </cell>
          <cell r="K72" t="e">
            <v>#DIV/0!</v>
          </cell>
          <cell r="L72" t="e">
            <v>#DIV/0!</v>
          </cell>
          <cell r="M72" t="e">
            <v>#DIV/0!</v>
          </cell>
          <cell r="N72" t="e">
            <v>#DIV/0!</v>
          </cell>
          <cell r="O72" t="str">
            <v>n.a.</v>
          </cell>
          <cell r="P72" t="e">
            <v>#DIV/0!</v>
          </cell>
          <cell r="Q72" t="e">
            <v>#DIV/0!</v>
          </cell>
          <cell r="R72" t="e">
            <v>#DIV/0!</v>
          </cell>
          <cell r="S72" t="e">
            <v>#DIV/0!</v>
          </cell>
        </row>
        <row r="76">
          <cell r="A76" t="str">
            <v>20133 YTD</v>
          </cell>
          <cell r="B76">
            <v>19948.59354015654</v>
          </cell>
          <cell r="C76">
            <v>47338.635064137401</v>
          </cell>
          <cell r="D76">
            <v>27842.006947487847</v>
          </cell>
          <cell r="E76">
            <v>14610.708152922154</v>
          </cell>
          <cell r="F76">
            <v>20257.349295660366</v>
          </cell>
          <cell r="G76">
            <v>10011.221150687918</v>
          </cell>
          <cell r="H76">
            <v>7058.321112616004</v>
          </cell>
          <cell r="I76">
            <v>34714.00607980229</v>
          </cell>
          <cell r="J76">
            <v>15629.277242779153</v>
          </cell>
          <cell r="K76">
            <v>22408.929400052555</v>
          </cell>
          <cell r="L76">
            <v>7011.4941770431669</v>
          </cell>
          <cell r="M76">
            <v>45155.000901713924</v>
          </cell>
          <cell r="N76">
            <v>242194.18444721645</v>
          </cell>
          <cell r="O76">
            <v>0</v>
          </cell>
          <cell r="P76">
            <v>154326.97081410544</v>
          </cell>
          <cell r="Q76">
            <v>39918.43132970541</v>
          </cell>
          <cell r="R76">
            <v>23059.44828741407</v>
          </cell>
          <cell r="S76">
            <v>75746.90521056595</v>
          </cell>
        </row>
        <row r="77">
          <cell r="A77" t="str">
            <v>20143 YTD</v>
          </cell>
          <cell r="B77">
            <v>20920.616915904589</v>
          </cell>
          <cell r="C77">
            <v>47153.59393016938</v>
          </cell>
          <cell r="D77">
            <v>30897.709438610647</v>
          </cell>
          <cell r="E77">
            <v>15196.518016100992</v>
          </cell>
          <cell r="F77">
            <v>21155.647669469192</v>
          </cell>
          <cell r="G77">
            <v>10883.985045351357</v>
          </cell>
          <cell r="H77">
            <v>6765.4503894088539</v>
          </cell>
          <cell r="I77">
            <v>35055.171971690463</v>
          </cell>
          <cell r="J77">
            <v>15462.466499757724</v>
          </cell>
          <cell r="K77">
            <v>22287.5340974672</v>
          </cell>
          <cell r="L77">
            <v>6960.0727802284837</v>
          </cell>
          <cell r="M77">
            <v>46810.51368668233</v>
          </cell>
          <cell r="N77">
            <v>250534.54888102727</v>
          </cell>
          <cell r="O77">
            <v>0</v>
          </cell>
          <cell r="P77">
            <v>162771.66388886108</v>
          </cell>
          <cell r="Q77">
            <v>42392.904493216862</v>
          </cell>
          <cell r="R77">
            <v>23983.412800960148</v>
          </cell>
          <cell r="S77">
            <v>75270.541256007709</v>
          </cell>
        </row>
        <row r="78">
          <cell r="A78" t="str">
            <v>$ Chg</v>
          </cell>
          <cell r="B78">
            <v>972.02337574804915</v>
          </cell>
          <cell r="C78">
            <v>-185.04113396802131</v>
          </cell>
          <cell r="D78">
            <v>3055.7024911228</v>
          </cell>
          <cell r="E78">
            <v>585.80986317883799</v>
          </cell>
          <cell r="F78">
            <v>898.298373808826</v>
          </cell>
          <cell r="G78">
            <v>872.76389466343971</v>
          </cell>
          <cell r="H78">
            <v>-292.87072320715015</v>
          </cell>
          <cell r="I78">
            <v>341.16589188817306</v>
          </cell>
          <cell r="J78">
            <v>-166.81074302142952</v>
          </cell>
          <cell r="K78">
            <v>-121.39530258535524</v>
          </cell>
          <cell r="L78">
            <v>-51.421396814683249</v>
          </cell>
          <cell r="M78">
            <v>1655.5127849684068</v>
          </cell>
          <cell r="N78">
            <v>8340.3644338108134</v>
          </cell>
          <cell r="O78">
            <v>0</v>
          </cell>
          <cell r="P78">
            <v>8444.6930747556326</v>
          </cell>
          <cell r="Q78">
            <v>2474.4731635114513</v>
          </cell>
          <cell r="R78">
            <v>923.9645135460778</v>
          </cell>
          <cell r="S78">
            <v>-476.36395455824095</v>
          </cell>
        </row>
        <row r="79">
          <cell r="A79" t="str">
            <v>% Chg</v>
          </cell>
          <cell r="B79">
            <v>4.872641140295756E-2</v>
          </cell>
          <cell r="C79">
            <v>-3.9088819041215653E-3</v>
          </cell>
          <cell r="D79">
            <v>0.10975151672385142</v>
          </cell>
          <cell r="E79">
            <v>4.0094556475120308E-2</v>
          </cell>
          <cell r="F79">
            <v>4.4344319718141213E-2</v>
          </cell>
          <cell r="G79">
            <v>8.7178565084786691E-2</v>
          </cell>
          <cell r="H79">
            <v>-4.149297241289783E-2</v>
          </cell>
          <cell r="I79">
            <v>9.827903213011021E-3</v>
          </cell>
          <cell r="J79">
            <v>-1.0672965897927069E-2</v>
          </cell>
          <cell r="K79">
            <v>-5.4172736420451456E-3</v>
          </cell>
          <cell r="L79">
            <v>-7.3338714282963693E-3</v>
          </cell>
          <cell r="M79">
            <v>3.6662888980378013E-2</v>
          </cell>
          <cell r="N79">
            <v>3.4436683328490508E-2</v>
          </cell>
          <cell r="O79" t="e">
            <v>#DIV/0!</v>
          </cell>
          <cell r="P79">
            <v>5.471948960190301E-2</v>
          </cell>
          <cell r="Q79">
            <v>6.198823653849507E-2</v>
          </cell>
          <cell r="R79">
            <v>4.0068803990006167E-2</v>
          </cell>
          <cell r="S79">
            <v>-6.2888899980007747E-3</v>
          </cell>
        </row>
        <row r="80">
          <cell r="N80">
            <v>514179.7275122758</v>
          </cell>
        </row>
        <row r="81">
          <cell r="N81">
            <v>530083.82932186848</v>
          </cell>
        </row>
        <row r="82">
          <cell r="N82">
            <v>15904.101809592685</v>
          </cell>
        </row>
        <row r="83">
          <cell r="N83">
            <v>3.0931016838296063E-2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22"/>
      <sheetData sheetId="23"/>
      <sheetData sheetId="24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2386.7440937659203</v>
          </cell>
          <cell r="C5">
            <v>47553.681577734103</v>
          </cell>
          <cell r="D5">
            <v>16445.302135338301</v>
          </cell>
          <cell r="E5">
            <v>6012.4071034016197</v>
          </cell>
          <cell r="F5">
            <v>12560.8694834168</v>
          </cell>
          <cell r="G5">
            <v>2156.83467281101</v>
          </cell>
          <cell r="H5">
            <v>5234.7646161351404</v>
          </cell>
          <cell r="I5">
            <v>31219.322683727201</v>
          </cell>
          <cell r="J5">
            <v>6493.7027648623307</v>
          </cell>
          <cell r="K5">
            <v>24905.214178586</v>
          </cell>
          <cell r="L5">
            <v>1383.3786601141101</v>
          </cell>
          <cell r="M5">
            <v>8967.8790952324016</v>
          </cell>
          <cell r="N5">
            <v>66170.298276750807</v>
          </cell>
          <cell r="O5">
            <v>3523.1067982674899</v>
          </cell>
          <cell r="P5">
            <v>44967.329940329597</v>
          </cell>
          <cell r="Q5">
            <v>21009.364972649801</v>
          </cell>
          <cell r="R5">
            <v>7562.7212410296897</v>
          </cell>
          <cell r="S5">
            <v>12431.7825359288</v>
          </cell>
        </row>
        <row r="6">
          <cell r="A6">
            <v>19992</v>
          </cell>
          <cell r="B6">
            <v>2883.5759356273397</v>
          </cell>
          <cell r="C6">
            <v>50226.0648096644</v>
          </cell>
          <cell r="D6">
            <v>19325.1450952749</v>
          </cell>
          <cell r="E6">
            <v>6314.8097599462499</v>
          </cell>
          <cell r="F6">
            <v>13880.845147275999</v>
          </cell>
          <cell r="G6">
            <v>2086.7699267026401</v>
          </cell>
          <cell r="H6">
            <v>5658.1940653138508</v>
          </cell>
          <cell r="I6">
            <v>30993.0880572961</v>
          </cell>
          <cell r="J6">
            <v>7525.2019334514198</v>
          </cell>
          <cell r="K6">
            <v>27171.368030266702</v>
          </cell>
          <cell r="L6">
            <v>1803.17624367393</v>
          </cell>
          <cell r="M6">
            <v>9862.5317194490399</v>
          </cell>
          <cell r="N6">
            <v>73149.540338967301</v>
          </cell>
          <cell r="O6">
            <v>3784.6748251655404</v>
          </cell>
          <cell r="P6">
            <v>48623.019105372499</v>
          </cell>
          <cell r="Q6">
            <v>23254.4509560962</v>
          </cell>
          <cell r="R6">
            <v>9726.1403650663106</v>
          </cell>
          <cell r="S6">
            <v>14060.922924812499</v>
          </cell>
        </row>
        <row r="7">
          <cell r="A7">
            <v>19993</v>
          </cell>
          <cell r="B7">
            <v>3076.32076065305</v>
          </cell>
          <cell r="C7">
            <v>49841.214943691593</v>
          </cell>
          <cell r="D7">
            <v>23662.335155462399</v>
          </cell>
          <cell r="E7">
            <v>6647.5700957055305</v>
          </cell>
          <cell r="F7">
            <v>13985.2645041797</v>
          </cell>
          <cell r="G7">
            <v>2568.0123144787699</v>
          </cell>
          <cell r="H7">
            <v>5698.1768287547502</v>
          </cell>
          <cell r="I7">
            <v>33433.195581399203</v>
          </cell>
          <cell r="J7">
            <v>8190.00480168586</v>
          </cell>
          <cell r="K7">
            <v>28883.898873713002</v>
          </cell>
          <cell r="L7">
            <v>2448.3972907692801</v>
          </cell>
          <cell r="M7">
            <v>10148.008495316501</v>
          </cell>
          <cell r="N7">
            <v>81537.6574780519</v>
          </cell>
          <cell r="O7">
            <v>4079.3010398864103</v>
          </cell>
          <cell r="P7">
            <v>49661.684738286203</v>
          </cell>
          <cell r="Q7">
            <v>25340.824758770697</v>
          </cell>
          <cell r="R7">
            <v>12346.455810092601</v>
          </cell>
          <cell r="S7">
            <v>15943.867324344201</v>
          </cell>
        </row>
        <row r="8">
          <cell r="A8">
            <v>19994</v>
          </cell>
          <cell r="B8">
            <v>2984.3151743672702</v>
          </cell>
          <cell r="C8">
            <v>53636.044021469905</v>
          </cell>
          <cell r="D8">
            <v>22481.813389131403</v>
          </cell>
          <cell r="E8">
            <v>6893.2604560227601</v>
          </cell>
          <cell r="F8">
            <v>15263.0430022727</v>
          </cell>
          <cell r="G8">
            <v>2271.3273158250699</v>
          </cell>
          <cell r="H8">
            <v>5850.4565174427898</v>
          </cell>
          <cell r="I8">
            <v>36153.198328467697</v>
          </cell>
          <cell r="J8">
            <v>9115.0409838075702</v>
          </cell>
          <cell r="K8">
            <v>29678.757446166899</v>
          </cell>
          <cell r="L8">
            <v>2657.5640001134302</v>
          </cell>
          <cell r="M8">
            <v>10699.875569547199</v>
          </cell>
          <cell r="N8">
            <v>85416.743054967606</v>
          </cell>
          <cell r="O8">
            <v>4015.1477385645599</v>
          </cell>
          <cell r="P8">
            <v>53621.149063416196</v>
          </cell>
          <cell r="Q8">
            <v>26395.380193329398</v>
          </cell>
          <cell r="R8">
            <v>12675.420655602</v>
          </cell>
          <cell r="S8">
            <v>16245.727556665301</v>
          </cell>
        </row>
        <row r="9">
          <cell r="A9">
            <v>20001</v>
          </cell>
          <cell r="B9">
            <v>3245.0811569819598</v>
          </cell>
          <cell r="C9">
            <v>57118.907641597099</v>
          </cell>
          <cell r="D9">
            <v>19940.779653030801</v>
          </cell>
          <cell r="E9">
            <v>7095.7733064161303</v>
          </cell>
          <cell r="F9">
            <v>14226.4998732532</v>
          </cell>
          <cell r="G9">
            <v>2704.8810304213198</v>
          </cell>
          <cell r="H9">
            <v>5914.8875996261195</v>
          </cell>
          <cell r="I9">
            <v>35052.121867471804</v>
          </cell>
          <cell r="J9">
            <v>8959.660021463631</v>
          </cell>
          <cell r="K9">
            <v>31896.196338185502</v>
          </cell>
          <cell r="L9">
            <v>3345.1232647562497</v>
          </cell>
          <cell r="M9">
            <v>10745.726819314101</v>
          </cell>
          <cell r="N9">
            <v>85898.485842334791</v>
          </cell>
          <cell r="O9">
            <v>3875.69835178325</v>
          </cell>
          <cell r="P9">
            <v>52663.089363533501</v>
          </cell>
          <cell r="Q9">
            <v>25255.201203447399</v>
          </cell>
          <cell r="R9">
            <v>14659.1570653462</v>
          </cell>
          <cell r="S9">
            <v>17557.324767824201</v>
          </cell>
        </row>
        <row r="10">
          <cell r="A10">
            <v>20002</v>
          </cell>
          <cell r="B10">
            <v>3548.69641280728</v>
          </cell>
          <cell r="C10">
            <v>59541.187884021303</v>
          </cell>
          <cell r="D10">
            <v>23523.395774930697</v>
          </cell>
          <cell r="E10">
            <v>7476.9355441999705</v>
          </cell>
          <cell r="F10">
            <v>14600.851341544902</v>
          </cell>
          <cell r="G10">
            <v>2691.22709938771</v>
          </cell>
          <cell r="H10">
            <v>6147.2629759747197</v>
          </cell>
          <cell r="I10">
            <v>36921.389364926596</v>
          </cell>
          <cell r="J10">
            <v>9671.1809084702309</v>
          </cell>
          <cell r="K10">
            <v>34152.611254654301</v>
          </cell>
          <cell r="L10">
            <v>3501.3662004268199</v>
          </cell>
          <cell r="M10">
            <v>11036.8641448046</v>
          </cell>
          <cell r="N10">
            <v>90844.075824726693</v>
          </cell>
          <cell r="O10">
            <v>4143.3464578622797</v>
          </cell>
          <cell r="P10">
            <v>55067.155940238503</v>
          </cell>
          <cell r="Q10">
            <v>27425.724341477002</v>
          </cell>
          <cell r="R10">
            <v>16599.019557024199</v>
          </cell>
          <cell r="S10">
            <v>18201.068860348201</v>
          </cell>
        </row>
        <row r="11">
          <cell r="A11">
            <v>20003</v>
          </cell>
          <cell r="B11">
            <v>3805.63355358127</v>
          </cell>
          <cell r="C11">
            <v>56743.612172579698</v>
          </cell>
          <cell r="D11">
            <v>29413.340012388002</v>
          </cell>
          <cell r="E11">
            <v>6988.6637251083803</v>
          </cell>
          <cell r="F11">
            <v>15090.1759228386</v>
          </cell>
          <cell r="G11">
            <v>2934.8513251077902</v>
          </cell>
          <cell r="H11">
            <v>6694.8513545714595</v>
          </cell>
          <cell r="I11">
            <v>36992.133028996999</v>
          </cell>
          <cell r="J11">
            <v>10775.002840488702</v>
          </cell>
          <cell r="K11">
            <v>35861.751717098297</v>
          </cell>
          <cell r="L11">
            <v>3856.9547982807899</v>
          </cell>
          <cell r="M11">
            <v>10758.944808381701</v>
          </cell>
          <cell r="N11">
            <v>99617.960358492404</v>
          </cell>
          <cell r="O11">
            <v>4215.7848700736695</v>
          </cell>
          <cell r="P11">
            <v>55109.424409760999</v>
          </cell>
          <cell r="Q11">
            <v>30771.502169620901</v>
          </cell>
          <cell r="R11">
            <v>18292.336639461799</v>
          </cell>
          <cell r="S11">
            <v>18969.9390370736</v>
          </cell>
        </row>
        <row r="12">
          <cell r="A12">
            <v>20004</v>
          </cell>
          <cell r="B12">
            <v>3254.42093884524</v>
          </cell>
          <cell r="C12">
            <v>60107.067392401295</v>
          </cell>
          <cell r="D12">
            <v>27353.147231863801</v>
          </cell>
          <cell r="E12">
            <v>8425.758044734881</v>
          </cell>
          <cell r="F12">
            <v>15115.6892418199</v>
          </cell>
          <cell r="G12">
            <v>2372.4098183239298</v>
          </cell>
          <cell r="H12">
            <v>6306.5135227217706</v>
          </cell>
          <cell r="I12">
            <v>38921.706394229397</v>
          </cell>
          <cell r="J12">
            <v>11097.998921557601</v>
          </cell>
          <cell r="K12">
            <v>35147.310977356596</v>
          </cell>
          <cell r="L12">
            <v>3689.84746192067</v>
          </cell>
          <cell r="M12">
            <v>11620.1150661061</v>
          </cell>
          <cell r="N12">
            <v>98975.16764637109</v>
          </cell>
          <cell r="O12">
            <v>4007.0643368603901</v>
          </cell>
          <cell r="P12">
            <v>59259.876591015702</v>
          </cell>
          <cell r="Q12">
            <v>29644.271520299499</v>
          </cell>
          <cell r="R12">
            <v>17739.309399646001</v>
          </cell>
          <cell r="S12">
            <v>19008.713592592499</v>
          </cell>
        </row>
        <row r="13">
          <cell r="A13">
            <v>20011</v>
          </cell>
          <cell r="B13">
            <v>3620.4616249587698</v>
          </cell>
          <cell r="C13">
            <v>59309.294851606595</v>
          </cell>
          <cell r="D13">
            <v>22459.829411795799</v>
          </cell>
          <cell r="E13">
            <v>8235.6965848468608</v>
          </cell>
          <cell r="F13">
            <v>15183.317344428</v>
          </cell>
          <cell r="G13">
            <v>2483.54474732683</v>
          </cell>
          <cell r="H13">
            <v>6230.4482302533797</v>
          </cell>
          <cell r="I13">
            <v>34903.582577663699</v>
          </cell>
          <cell r="J13">
            <v>9586.1379213444598</v>
          </cell>
          <cell r="K13">
            <v>33357.5389513337</v>
          </cell>
          <cell r="L13">
            <v>3820.58500120285</v>
          </cell>
          <cell r="M13">
            <v>11168.7820779511</v>
          </cell>
          <cell r="N13">
            <v>90290.439954464906</v>
          </cell>
          <cell r="O13">
            <v>3752.2217304873502</v>
          </cell>
          <cell r="P13">
            <v>57392.0459964326</v>
          </cell>
          <cell r="Q13">
            <v>25163.632871266997</v>
          </cell>
          <cell r="R13">
            <v>16271.1645135004</v>
          </cell>
          <cell r="S13">
            <v>18292.475256733698</v>
          </cell>
        </row>
        <row r="14">
          <cell r="A14">
            <v>20012</v>
          </cell>
          <cell r="B14">
            <v>3534.6477390518999</v>
          </cell>
          <cell r="C14">
            <v>57862.685033786904</v>
          </cell>
          <cell r="D14">
            <v>23910.411652393701</v>
          </cell>
          <cell r="E14">
            <v>7713.9499238664503</v>
          </cell>
          <cell r="F14">
            <v>15518.466791310801</v>
          </cell>
          <cell r="G14">
            <v>2287.6322835465999</v>
          </cell>
          <cell r="H14">
            <v>5950.8987658240703</v>
          </cell>
          <cell r="I14">
            <v>31457.395360798801</v>
          </cell>
          <cell r="J14">
            <v>8507.2106387439089</v>
          </cell>
          <cell r="K14">
            <v>33730.719869960798</v>
          </cell>
          <cell r="L14">
            <v>3603.0188868902997</v>
          </cell>
          <cell r="M14">
            <v>10708.3461062027</v>
          </cell>
          <cell r="N14">
            <v>87538.886361882804</v>
          </cell>
          <cell r="O14">
            <v>3902.3140956959401</v>
          </cell>
          <cell r="P14">
            <v>56558.647099840695</v>
          </cell>
          <cell r="Q14">
            <v>23327.686117315301</v>
          </cell>
          <cell r="R14">
            <v>16496.3877495706</v>
          </cell>
          <cell r="S14">
            <v>17297.858374900599</v>
          </cell>
        </row>
        <row r="15">
          <cell r="A15">
            <v>20013</v>
          </cell>
          <cell r="B15">
            <v>3856.9399157975899</v>
          </cell>
          <cell r="C15">
            <v>51025.643173490404</v>
          </cell>
          <cell r="D15">
            <v>29035.317640613001</v>
          </cell>
          <cell r="E15">
            <v>6913.1024040796601</v>
          </cell>
          <cell r="F15">
            <v>14762.389006707899</v>
          </cell>
          <cell r="G15">
            <v>2692.36438187474</v>
          </cell>
          <cell r="H15">
            <v>5795.2898132004602</v>
          </cell>
          <cell r="I15">
            <v>30339.948039216302</v>
          </cell>
          <cell r="J15">
            <v>8472.2790564427105</v>
          </cell>
          <cell r="K15">
            <v>33123.725194832405</v>
          </cell>
          <cell r="L15">
            <v>3552.0646773767999</v>
          </cell>
          <cell r="M15">
            <v>9641.6434379726688</v>
          </cell>
          <cell r="N15">
            <v>84317.541457695697</v>
          </cell>
          <cell r="O15">
            <v>3966.1562289670401</v>
          </cell>
          <cell r="P15">
            <v>52809.243772254995</v>
          </cell>
          <cell r="Q15">
            <v>23274.035424870901</v>
          </cell>
          <cell r="R15">
            <v>15172.937429026899</v>
          </cell>
          <cell r="S15">
            <v>17058.432340934702</v>
          </cell>
        </row>
        <row r="16">
          <cell r="A16">
            <v>20014</v>
          </cell>
          <cell r="B16">
            <v>3487.24734679325</v>
          </cell>
          <cell r="C16">
            <v>50393.536755978203</v>
          </cell>
          <cell r="D16">
            <v>27164.694340436501</v>
          </cell>
          <cell r="E16">
            <v>7751.0495586334291</v>
          </cell>
          <cell r="F16">
            <v>14113.9206134258</v>
          </cell>
          <cell r="G16">
            <v>2309.9831710908697</v>
          </cell>
          <cell r="H16">
            <v>5844.3874888108703</v>
          </cell>
          <cell r="I16">
            <v>31015.0008861971</v>
          </cell>
          <cell r="J16">
            <v>9018.490775414939</v>
          </cell>
          <cell r="K16">
            <v>32496.864862208</v>
          </cell>
          <cell r="L16">
            <v>2337.5199497419599</v>
          </cell>
          <cell r="M16">
            <v>10438.470002391899</v>
          </cell>
          <cell r="N16">
            <v>80827.192582429896</v>
          </cell>
          <cell r="O16">
            <v>3757.4200089179003</v>
          </cell>
          <cell r="P16">
            <v>55262.931877350995</v>
          </cell>
          <cell r="Q16">
            <v>23084.473411652099</v>
          </cell>
          <cell r="R16">
            <v>12050.602258794501</v>
          </cell>
          <cell r="S16">
            <v>15162.6531717526</v>
          </cell>
        </row>
        <row r="17">
          <cell r="A17">
            <v>20021</v>
          </cell>
          <cell r="B17">
            <v>3232.6011049363196</v>
          </cell>
          <cell r="C17">
            <v>50575.803237918997</v>
          </cell>
          <cell r="D17">
            <v>23740.411595600799</v>
          </cell>
          <cell r="E17">
            <v>6978.2602232491099</v>
          </cell>
          <cell r="F17">
            <v>14172.293366456199</v>
          </cell>
          <cell r="G17">
            <v>2706.78915084657</v>
          </cell>
          <cell r="H17">
            <v>5406.4754728110602</v>
          </cell>
          <cell r="I17">
            <v>28788.731129485699</v>
          </cell>
          <cell r="J17">
            <v>8324.7501145596507</v>
          </cell>
          <cell r="K17">
            <v>31427.607871083899</v>
          </cell>
          <cell r="L17">
            <v>2454.659593979</v>
          </cell>
          <cell r="M17">
            <v>9278.0435117482884</v>
          </cell>
          <cell r="N17">
            <v>75307.56131827271</v>
          </cell>
          <cell r="O17">
            <v>3499.5491762525603</v>
          </cell>
          <cell r="P17">
            <v>51959.863975481501</v>
          </cell>
          <cell r="Q17">
            <v>21323.2472938553</v>
          </cell>
          <cell r="R17">
            <v>11002.204312314301</v>
          </cell>
          <cell r="S17">
            <v>14751.4875438321</v>
          </cell>
        </row>
        <row r="18">
          <cell r="A18">
            <v>20022</v>
          </cell>
          <cell r="B18">
            <v>3905.70554865852</v>
          </cell>
          <cell r="C18">
            <v>55075.880438836095</v>
          </cell>
          <cell r="D18">
            <v>29726.627574167702</v>
          </cell>
          <cell r="E18">
            <v>6988.3753915449497</v>
          </cell>
          <cell r="F18">
            <v>14802.830123818199</v>
          </cell>
          <cell r="G18">
            <v>2841.3053068327699</v>
          </cell>
          <cell r="H18">
            <v>6055.1011940734397</v>
          </cell>
          <cell r="I18">
            <v>30213.0756311962</v>
          </cell>
          <cell r="J18">
            <v>8989.6925577059701</v>
          </cell>
          <cell r="K18">
            <v>35148.772347790706</v>
          </cell>
          <cell r="L18">
            <v>3167.0685294057598</v>
          </cell>
          <cell r="M18">
            <v>10774.595492934901</v>
          </cell>
          <cell r="N18">
            <v>86401.673435854289</v>
          </cell>
          <cell r="O18">
            <v>4033.6617065558798</v>
          </cell>
          <cell r="P18">
            <v>56685.203166420601</v>
          </cell>
          <cell r="Q18">
            <v>23312.9910923961</v>
          </cell>
          <cell r="R18">
            <v>13378.308029404399</v>
          </cell>
          <cell r="S18">
            <v>16840.290701117701</v>
          </cell>
        </row>
        <row r="19">
          <cell r="A19">
            <v>20023</v>
          </cell>
          <cell r="B19">
            <v>4341.4632549358303</v>
          </cell>
          <cell r="C19">
            <v>52427.433811212701</v>
          </cell>
          <cell r="D19">
            <v>36283.964239255503</v>
          </cell>
          <cell r="E19">
            <v>7149.36427230358</v>
          </cell>
          <cell r="F19">
            <v>15909.024857582301</v>
          </cell>
          <cell r="G19">
            <v>3259.6275402218698</v>
          </cell>
          <cell r="H19">
            <v>6304.6764728265307</v>
          </cell>
          <cell r="I19">
            <v>30673.182912054799</v>
          </cell>
          <cell r="J19">
            <v>8988.6739994339005</v>
          </cell>
          <cell r="K19">
            <v>34971.704565006497</v>
          </cell>
          <cell r="L19">
            <v>3527.7468948682999</v>
          </cell>
          <cell r="M19">
            <v>10530.577991844901</v>
          </cell>
          <cell r="N19">
            <v>91015.928772115294</v>
          </cell>
          <cell r="O19">
            <v>4369.4415268848197</v>
          </cell>
          <cell r="P19">
            <v>57346.313474916096</v>
          </cell>
          <cell r="Q19">
            <v>24410.6228337875</v>
          </cell>
          <cell r="R19">
            <v>14863.8964994128</v>
          </cell>
          <cell r="S19">
            <v>19173.9700639312</v>
          </cell>
        </row>
        <row r="20">
          <cell r="A20">
            <v>20024</v>
          </cell>
          <cell r="B20">
            <v>4346.4149992908606</v>
          </cell>
          <cell r="C20">
            <v>53685.7011979694</v>
          </cell>
          <cell r="D20">
            <v>35747.223847517002</v>
          </cell>
          <cell r="E20">
            <v>7416.3733281060604</v>
          </cell>
          <cell r="F20">
            <v>17983.708839174098</v>
          </cell>
          <cell r="G20">
            <v>3028.7134580143597</v>
          </cell>
          <cell r="H20">
            <v>6491.6332017797695</v>
          </cell>
          <cell r="I20">
            <v>32803.510716909404</v>
          </cell>
          <cell r="J20">
            <v>9738.0965268843593</v>
          </cell>
          <cell r="K20">
            <v>34778.760925306196</v>
          </cell>
          <cell r="L20">
            <v>4027.8573593278397</v>
          </cell>
          <cell r="M20">
            <v>10689.603856349198</v>
          </cell>
          <cell r="N20">
            <v>90675.659983147707</v>
          </cell>
          <cell r="O20">
            <v>4216.2715684070699</v>
          </cell>
          <cell r="P20">
            <v>61688.494634990195</v>
          </cell>
          <cell r="Q20">
            <v>24664.8245891068</v>
          </cell>
          <cell r="R20">
            <v>14424.8377120603</v>
          </cell>
          <cell r="S20">
            <v>19130.107214499298</v>
          </cell>
        </row>
        <row r="21">
          <cell r="A21">
            <v>20031</v>
          </cell>
          <cell r="B21">
            <v>4299.1589371816899</v>
          </cell>
          <cell r="C21">
            <v>55413.488721524904</v>
          </cell>
          <cell r="D21">
            <v>31267.7157700149</v>
          </cell>
          <cell r="E21">
            <v>6959.3165464253698</v>
          </cell>
          <cell r="F21">
            <v>16126.265748020201</v>
          </cell>
          <cell r="G21">
            <v>3267.59511662458</v>
          </cell>
          <cell r="H21">
            <v>6123.3516255277391</v>
          </cell>
          <cell r="I21">
            <v>29308.652080158099</v>
          </cell>
          <cell r="J21">
            <v>8540.7344239286813</v>
          </cell>
          <cell r="K21">
            <v>33972.115616793999</v>
          </cell>
          <cell r="L21">
            <v>4704.1465040424991</v>
          </cell>
          <cell r="M21">
            <v>10378.2994806728</v>
          </cell>
          <cell r="N21">
            <v>89411.259473480299</v>
          </cell>
          <cell r="O21">
            <v>4043.2120415469399</v>
          </cell>
          <cell r="P21">
            <v>58100.711696036102</v>
          </cell>
          <cell r="Q21">
            <v>22108.694905651297</v>
          </cell>
          <cell r="R21">
            <v>16285.6997811848</v>
          </cell>
          <cell r="S21">
            <v>17671.238100357397</v>
          </cell>
        </row>
        <row r="22">
          <cell r="A22">
            <v>20032</v>
          </cell>
          <cell r="B22">
            <v>4322.4742947273098</v>
          </cell>
          <cell r="C22">
            <v>56415.0687701231</v>
          </cell>
          <cell r="D22">
            <v>35649.687858823505</v>
          </cell>
          <cell r="E22">
            <v>7182.1762364265096</v>
          </cell>
          <cell r="F22">
            <v>17708.677387566298</v>
          </cell>
          <cell r="G22">
            <v>3177.4491064509803</v>
          </cell>
          <cell r="H22">
            <v>6340.6046186437197</v>
          </cell>
          <cell r="I22">
            <v>29476.623396850497</v>
          </cell>
          <cell r="J22">
            <v>9337.5892765728004</v>
          </cell>
          <cell r="K22">
            <v>34529.028948662002</v>
          </cell>
          <cell r="L22">
            <v>5099.5456742623392</v>
          </cell>
          <cell r="M22">
            <v>10722.0684991122</v>
          </cell>
          <cell r="N22">
            <v>93910.937258853606</v>
          </cell>
          <cell r="O22">
            <v>4316.7006770540302</v>
          </cell>
          <cell r="P22">
            <v>62345.485344134104</v>
          </cell>
          <cell r="Q22">
            <v>23432.815782679601</v>
          </cell>
          <cell r="R22">
            <v>17801.638700806499</v>
          </cell>
          <cell r="S22">
            <v>19990.370834213401</v>
          </cell>
        </row>
        <row r="23">
          <cell r="A23">
            <v>20033</v>
          </cell>
          <cell r="B23">
            <v>4763.0139243696203</v>
          </cell>
          <cell r="C23">
            <v>54742.580881566704</v>
          </cell>
          <cell r="D23">
            <v>42062.710580977997</v>
          </cell>
          <cell r="E23">
            <v>7210.9233875183299</v>
          </cell>
          <cell r="F23">
            <v>16077.406519489901</v>
          </cell>
          <cell r="G23">
            <v>3531.1765650860202</v>
          </cell>
          <cell r="H23">
            <v>6455.9665769411495</v>
          </cell>
          <cell r="I23">
            <v>28985.7783579348</v>
          </cell>
          <cell r="J23">
            <v>9135.1986646521891</v>
          </cell>
          <cell r="K23">
            <v>34845.185713696803</v>
          </cell>
          <cell r="L23">
            <v>4487.2968094177595</v>
          </cell>
          <cell r="M23">
            <v>10651.975655538999</v>
          </cell>
          <cell r="N23">
            <v>99078.359293142697</v>
          </cell>
          <cell r="O23">
            <v>4396.7037302550798</v>
          </cell>
          <cell r="P23">
            <v>60863.824258081899</v>
          </cell>
          <cell r="Q23">
            <v>24037.653069219501</v>
          </cell>
          <cell r="R23">
            <v>17422.057888736999</v>
          </cell>
          <cell r="S23">
            <v>20725.974275387001</v>
          </cell>
        </row>
        <row r="24">
          <cell r="A24">
            <v>20034</v>
          </cell>
          <cell r="B24">
            <v>4604.5759157852599</v>
          </cell>
          <cell r="C24">
            <v>57936.139351343299</v>
          </cell>
          <cell r="D24">
            <v>43993.880100298797</v>
          </cell>
          <cell r="E24">
            <v>8123.8032955878298</v>
          </cell>
          <cell r="F24">
            <v>18800.940283200001</v>
          </cell>
          <cell r="G24">
            <v>3115.2583306749202</v>
          </cell>
          <cell r="H24">
            <v>6605.9801194613801</v>
          </cell>
          <cell r="I24">
            <v>31575.8362402147</v>
          </cell>
          <cell r="J24">
            <v>10783.901006089001</v>
          </cell>
          <cell r="K24">
            <v>36658.496783255599</v>
          </cell>
          <cell r="L24">
            <v>3864.8713330175501</v>
          </cell>
          <cell r="M24">
            <v>11592.397404773001</v>
          </cell>
          <cell r="N24">
            <v>98761.261078417898</v>
          </cell>
          <cell r="O24">
            <v>4264.4201446176103</v>
          </cell>
          <cell r="P24">
            <v>66608.777399265295</v>
          </cell>
          <cell r="Q24">
            <v>25504.7290798252</v>
          </cell>
          <cell r="R24">
            <v>17863.145205016801</v>
          </cell>
          <cell r="S24">
            <v>20901.861908311199</v>
          </cell>
        </row>
        <row r="25">
          <cell r="A25">
            <v>20041</v>
          </cell>
          <cell r="B25">
            <v>4135.1933958668897</v>
          </cell>
          <cell r="C25">
            <v>61549.689906268999</v>
          </cell>
          <cell r="D25">
            <v>39297.280533166202</v>
          </cell>
          <cell r="E25">
            <v>7222.5101106353595</v>
          </cell>
          <cell r="F25">
            <v>17978.395271710498</v>
          </cell>
          <cell r="G25">
            <v>3786.7314130692803</v>
          </cell>
          <cell r="H25">
            <v>6578.3649415991695</v>
          </cell>
          <cell r="I25">
            <v>31548.397730262299</v>
          </cell>
          <cell r="J25">
            <v>10355.7037004464</v>
          </cell>
          <cell r="K25">
            <v>37058.042095317498</v>
          </cell>
          <cell r="L25">
            <v>4174.6659104680102</v>
          </cell>
          <cell r="M25">
            <v>11052.856743230801</v>
          </cell>
          <cell r="N25">
            <v>101430.847820579</v>
          </cell>
          <cell r="O25">
            <v>4165.4129655484403</v>
          </cell>
          <cell r="P25">
            <v>64761.1355148906</v>
          </cell>
          <cell r="Q25">
            <v>24028.811716241198</v>
          </cell>
          <cell r="R25">
            <v>20045.6538857249</v>
          </cell>
          <cell r="S25">
            <v>21655.220318349202</v>
          </cell>
        </row>
        <row r="26">
          <cell r="A26">
            <v>20042</v>
          </cell>
          <cell r="B26">
            <v>5210.0600124778202</v>
          </cell>
          <cell r="C26">
            <v>66792.225452162398</v>
          </cell>
          <cell r="D26">
            <v>46863.698006310304</v>
          </cell>
          <cell r="E26">
            <v>7698.4287648760592</v>
          </cell>
          <cell r="F26">
            <v>19472.720719025201</v>
          </cell>
          <cell r="G26">
            <v>3636.6918407610797</v>
          </cell>
          <cell r="H26">
            <v>7092.8433125165502</v>
          </cell>
          <cell r="I26">
            <v>32494.250801177801</v>
          </cell>
          <cell r="J26">
            <v>11970.0889915933</v>
          </cell>
          <cell r="K26">
            <v>39992.189465987001</v>
          </cell>
          <cell r="L26">
            <v>4327.4912514294301</v>
          </cell>
          <cell r="M26">
            <v>12131.0353937732</v>
          </cell>
          <cell r="N26">
            <v>111489.520837267</v>
          </cell>
          <cell r="O26">
            <v>4464.5089733856803</v>
          </cell>
          <cell r="P26">
            <v>71708.473236027305</v>
          </cell>
          <cell r="Q26">
            <v>27089.9332680062</v>
          </cell>
          <cell r="R26">
            <v>23122.112394170701</v>
          </cell>
          <cell r="S26">
            <v>23960.920797575698</v>
          </cell>
        </row>
        <row r="27">
          <cell r="A27">
            <v>20043</v>
          </cell>
          <cell r="B27">
            <v>5979.6652018839195</v>
          </cell>
          <cell r="C27">
            <v>64344.331616457799</v>
          </cell>
          <cell r="D27">
            <v>54236.401207355397</v>
          </cell>
          <cell r="E27">
            <v>7760.1240170912706</v>
          </cell>
          <cell r="F27">
            <v>19370.440718127702</v>
          </cell>
          <cell r="G27">
            <v>4149.3882178488302</v>
          </cell>
          <cell r="H27">
            <v>7213.3864075295296</v>
          </cell>
          <cell r="I27">
            <v>32644.277606933199</v>
          </cell>
          <cell r="J27">
            <v>12184.386710430701</v>
          </cell>
          <cell r="K27">
            <v>39702.979730369698</v>
          </cell>
          <cell r="L27">
            <v>6051.0913510099399</v>
          </cell>
          <cell r="M27">
            <v>10845.7984619913</v>
          </cell>
          <cell r="N27">
            <v>117015.13152876601</v>
          </cell>
          <cell r="O27">
            <v>4701.5083480428402</v>
          </cell>
          <cell r="P27">
            <v>69128.520817655502</v>
          </cell>
          <cell r="Q27">
            <v>28618.139309310001</v>
          </cell>
          <cell r="R27">
            <v>26159.516106540403</v>
          </cell>
          <cell r="S27">
            <v>26177.914104776002</v>
          </cell>
        </row>
        <row r="28">
          <cell r="A28">
            <v>20044</v>
          </cell>
          <cell r="B28">
            <v>5924.8409559367001</v>
          </cell>
          <cell r="C28">
            <v>67026.208413172499</v>
          </cell>
          <cell r="D28">
            <v>57059.061018660403</v>
          </cell>
          <cell r="E28">
            <v>9246.3166323978403</v>
          </cell>
          <cell r="F28">
            <v>21188.7036748588</v>
          </cell>
          <cell r="G28">
            <v>4052.2649873886098</v>
          </cell>
          <cell r="H28">
            <v>7389.3484478716</v>
          </cell>
          <cell r="I28">
            <v>34830.429683139606</v>
          </cell>
          <cell r="J28">
            <v>12376.1366961164</v>
          </cell>
          <cell r="K28">
            <v>41845.556727513002</v>
          </cell>
          <cell r="L28">
            <v>6416.94981534416</v>
          </cell>
          <cell r="M28">
            <v>12731.685914119</v>
          </cell>
          <cell r="N28">
            <v>121424.45306540601</v>
          </cell>
          <cell r="O28">
            <v>4585.4217368990294</v>
          </cell>
          <cell r="P28">
            <v>75950.121470307597</v>
          </cell>
          <cell r="Q28">
            <v>28266.9577103874</v>
          </cell>
          <cell r="R28">
            <v>27038.1968470713</v>
          </cell>
          <cell r="S28">
            <v>27549.521724700902</v>
          </cell>
        </row>
        <row r="29">
          <cell r="A29">
            <v>20051</v>
          </cell>
          <cell r="B29">
            <v>5721.8412472483797</v>
          </cell>
          <cell r="C29">
            <v>68243.141291770604</v>
          </cell>
          <cell r="D29">
            <v>51231.594675993103</v>
          </cell>
          <cell r="E29">
            <v>8073.91204944936</v>
          </cell>
          <cell r="F29">
            <v>19950.710440824401</v>
          </cell>
          <cell r="G29">
            <v>4355.9007459078903</v>
          </cell>
          <cell r="H29">
            <v>7335.9971160501</v>
          </cell>
          <cell r="I29">
            <v>34462.601220274693</v>
          </cell>
          <cell r="J29">
            <v>11382.105730506</v>
          </cell>
          <cell r="K29">
            <v>39569.516276569295</v>
          </cell>
          <cell r="L29">
            <v>5541.8288814283396</v>
          </cell>
          <cell r="M29">
            <v>11714.2629633745</v>
          </cell>
          <cell r="N29">
            <v>118071.136998288</v>
          </cell>
          <cell r="O29">
            <v>4376.7455897198997</v>
          </cell>
          <cell r="P29">
            <v>72856.471060589</v>
          </cell>
          <cell r="Q29">
            <v>25495.2385514216</v>
          </cell>
          <cell r="R29">
            <v>26332.772807720499</v>
          </cell>
          <cell r="S29">
            <v>28074.394709759898</v>
          </cell>
        </row>
        <row r="30">
          <cell r="A30">
            <v>20052</v>
          </cell>
          <cell r="B30">
            <v>6204.7312603553801</v>
          </cell>
          <cell r="C30">
            <v>71668.370808763008</v>
          </cell>
          <cell r="D30">
            <v>58470.9053104595</v>
          </cell>
          <cell r="E30">
            <v>8919.4430047884598</v>
          </cell>
          <cell r="F30">
            <v>21608.402739681002</v>
          </cell>
          <cell r="G30">
            <v>4432.3776169391695</v>
          </cell>
          <cell r="H30">
            <v>7973.9801054008904</v>
          </cell>
          <cell r="I30">
            <v>35122.730792960901</v>
          </cell>
          <cell r="J30">
            <v>10999.761447153</v>
          </cell>
          <cell r="K30">
            <v>44409.2138758765</v>
          </cell>
          <cell r="L30">
            <v>6531.3323845197001</v>
          </cell>
          <cell r="M30">
            <v>12924.035187433501</v>
          </cell>
          <cell r="N30">
            <v>129179.36789114399</v>
          </cell>
          <cell r="O30">
            <v>4771.9818432789598</v>
          </cell>
          <cell r="P30">
            <v>79767.314664808204</v>
          </cell>
          <cell r="Q30">
            <v>25561.7626469967</v>
          </cell>
          <cell r="R30">
            <v>30541.833308337897</v>
          </cell>
          <cell r="S30">
            <v>30617.180678826302</v>
          </cell>
        </row>
        <row r="31">
          <cell r="A31">
            <v>20053</v>
          </cell>
          <cell r="B31">
            <v>6235.2986379043705</v>
          </cell>
          <cell r="C31">
            <v>73010.514832983594</v>
          </cell>
          <cell r="D31">
            <v>67349.754267680095</v>
          </cell>
          <cell r="E31">
            <v>8335.6544242092696</v>
          </cell>
          <cell r="F31">
            <v>21312.134846369703</v>
          </cell>
          <cell r="G31">
            <v>4942.9461669335897</v>
          </cell>
          <cell r="H31">
            <v>7961.9577121738594</v>
          </cell>
          <cell r="I31">
            <v>34331.1047311906</v>
          </cell>
          <cell r="J31">
            <v>10416.886890227899</v>
          </cell>
          <cell r="K31">
            <v>43109.673307293298</v>
          </cell>
          <cell r="L31">
            <v>7865.7532451102506</v>
          </cell>
          <cell r="M31">
            <v>12736.856868540801</v>
          </cell>
          <cell r="N31">
            <v>137318.15299770198</v>
          </cell>
          <cell r="O31">
            <v>4583.9883761415394</v>
          </cell>
          <cell r="P31">
            <v>77138.949644969805</v>
          </cell>
          <cell r="Q31">
            <v>26287.094504959598</v>
          </cell>
          <cell r="R31">
            <v>35793.831254542398</v>
          </cell>
          <cell r="S31">
            <v>32392.171704100201</v>
          </cell>
        </row>
        <row r="32">
          <cell r="A32">
            <v>20054</v>
          </cell>
          <cell r="B32">
            <v>6409.8045991870604</v>
          </cell>
          <cell r="C32">
            <v>81293.71536089349</v>
          </cell>
          <cell r="D32">
            <v>67646.660701299304</v>
          </cell>
          <cell r="E32">
            <v>8983.0113801646712</v>
          </cell>
          <cell r="F32">
            <v>22861.5616446487</v>
          </cell>
          <cell r="G32">
            <v>5164.8463964661596</v>
          </cell>
          <cell r="H32">
            <v>8020.8247014668996</v>
          </cell>
          <cell r="I32">
            <v>36471.720689637004</v>
          </cell>
          <cell r="J32">
            <v>11418.1830307114</v>
          </cell>
          <cell r="K32">
            <v>46682.852106369501</v>
          </cell>
          <cell r="L32">
            <v>7265.1213808351204</v>
          </cell>
          <cell r="M32">
            <v>14450.6419333183</v>
          </cell>
          <cell r="N32">
            <v>140124.746476667</v>
          </cell>
          <cell r="O32">
            <v>4593.9317559486599</v>
          </cell>
          <cell r="P32">
            <v>83202.745233723093</v>
          </cell>
          <cell r="Q32">
            <v>27471.458291051102</v>
          </cell>
          <cell r="R32">
            <v>34643.237785036799</v>
          </cell>
          <cell r="S32">
            <v>32532.402446001201</v>
          </cell>
        </row>
        <row r="33">
          <cell r="A33">
            <v>20061</v>
          </cell>
          <cell r="B33">
            <v>6126.2401294547599</v>
          </cell>
          <cell r="C33">
            <v>77093.042807667603</v>
          </cell>
          <cell r="D33">
            <v>60146.012950614604</v>
          </cell>
          <cell r="E33">
            <v>9067.6632884532501</v>
          </cell>
          <cell r="F33">
            <v>21748.9322671843</v>
          </cell>
          <cell r="G33">
            <v>5296.7190059497807</v>
          </cell>
          <cell r="H33">
            <v>7680.4533214460498</v>
          </cell>
          <cell r="I33">
            <v>36095.5877107212</v>
          </cell>
          <cell r="J33">
            <v>11313.3976542084</v>
          </cell>
          <cell r="K33">
            <v>48344.0243694823</v>
          </cell>
          <cell r="L33">
            <v>7170.4980512129096</v>
          </cell>
          <cell r="M33">
            <v>12621.0587022605</v>
          </cell>
          <cell r="N33">
            <v>136100.48708882299</v>
          </cell>
          <cell r="O33">
            <v>4521.1837169770406</v>
          </cell>
          <cell r="P33">
            <v>79126.396028833406</v>
          </cell>
          <cell r="Q33">
            <v>26502.579330135301</v>
          </cell>
          <cell r="R33">
            <v>33773.013413539302</v>
          </cell>
          <cell r="S33">
            <v>33013.072282512796</v>
          </cell>
        </row>
        <row r="34">
          <cell r="A34">
            <v>20062</v>
          </cell>
          <cell r="B34">
            <v>6310.6860273369903</v>
          </cell>
          <cell r="C34">
            <v>78917.45284992551</v>
          </cell>
          <cell r="D34">
            <v>68137.895755630205</v>
          </cell>
          <cell r="E34">
            <v>9590.8824829376699</v>
          </cell>
          <cell r="F34">
            <v>22822.486147441003</v>
          </cell>
          <cell r="G34">
            <v>5153.7246424473396</v>
          </cell>
          <cell r="H34">
            <v>8487.364417035129</v>
          </cell>
          <cell r="I34">
            <v>37290.445185397497</v>
          </cell>
          <cell r="J34">
            <v>11648.540618622401</v>
          </cell>
          <cell r="K34">
            <v>51473.6660823446</v>
          </cell>
          <cell r="L34">
            <v>8658.6859474861903</v>
          </cell>
          <cell r="M34">
            <v>14426.6099982871</v>
          </cell>
          <cell r="N34">
            <v>149941.23456871399</v>
          </cell>
          <cell r="O34">
            <v>4742.6143088629306</v>
          </cell>
          <cell r="P34">
            <v>86055.728560472198</v>
          </cell>
          <cell r="Q34">
            <v>27990.5943520773</v>
          </cell>
          <cell r="R34">
            <v>38972.9386917394</v>
          </cell>
          <cell r="S34">
            <v>34102.076527915</v>
          </cell>
        </row>
        <row r="35">
          <cell r="A35">
            <v>20063</v>
          </cell>
          <cell r="B35">
            <v>7562.4441480461501</v>
          </cell>
          <cell r="C35">
            <v>75195.717261744197</v>
          </cell>
          <cell r="D35">
            <v>79293.543970142593</v>
          </cell>
          <cell r="E35">
            <v>9151.7377837666299</v>
          </cell>
          <cell r="F35">
            <v>22108.644740301897</v>
          </cell>
          <cell r="G35">
            <v>5896.8992920083301</v>
          </cell>
          <cell r="H35">
            <v>8244.2550699230105</v>
          </cell>
          <cell r="I35">
            <v>37609.799701614196</v>
          </cell>
          <cell r="J35">
            <v>11777.503981073</v>
          </cell>
          <cell r="K35">
            <v>51418.693581329804</v>
          </cell>
          <cell r="L35">
            <v>8809.4529550692605</v>
          </cell>
          <cell r="M35">
            <v>13824.012358796101</v>
          </cell>
          <cell r="N35">
            <v>159665.48843782998</v>
          </cell>
          <cell r="O35">
            <v>4955.5083390753698</v>
          </cell>
          <cell r="P35">
            <v>84009.889733265707</v>
          </cell>
          <cell r="Q35">
            <v>29342.0583232766</v>
          </cell>
          <cell r="R35">
            <v>42413.882556705197</v>
          </cell>
          <cell r="S35">
            <v>36229.3629386635</v>
          </cell>
        </row>
        <row r="36">
          <cell r="A36">
            <v>20064</v>
          </cell>
          <cell r="B36">
            <v>6549.58923876267</v>
          </cell>
          <cell r="C36">
            <v>75008.209297379392</v>
          </cell>
          <cell r="D36">
            <v>81668.116552216903</v>
          </cell>
          <cell r="E36">
            <v>9720.6128891115204</v>
          </cell>
          <cell r="F36">
            <v>23299.9481542758</v>
          </cell>
          <cell r="G36">
            <v>5621.4391042364705</v>
          </cell>
          <cell r="H36">
            <v>8482.4208574253298</v>
          </cell>
          <cell r="I36">
            <v>39856.743348625096</v>
          </cell>
          <cell r="J36">
            <v>11687.4792746817</v>
          </cell>
          <cell r="K36">
            <v>50885.859341190204</v>
          </cell>
          <cell r="L36">
            <v>7096.4105522987902</v>
          </cell>
          <cell r="M36">
            <v>13646.531402394699</v>
          </cell>
          <cell r="N36">
            <v>142448.42835683402</v>
          </cell>
          <cell r="O36">
            <v>4713.4530177932793</v>
          </cell>
          <cell r="P36">
            <v>84941.587426876795</v>
          </cell>
          <cell r="Q36">
            <v>28229.681505350898</v>
          </cell>
          <cell r="R36">
            <v>32949.576919251202</v>
          </cell>
          <cell r="S36">
            <v>31367.483099776102</v>
          </cell>
        </row>
        <row r="37">
          <cell r="A37">
            <v>20071</v>
          </cell>
          <cell r="B37">
            <v>5958.6404462703304</v>
          </cell>
          <cell r="C37">
            <v>76768.085214413295</v>
          </cell>
          <cell r="D37">
            <v>71714.635802394099</v>
          </cell>
          <cell r="E37">
            <v>9736.3718049764702</v>
          </cell>
          <cell r="F37">
            <v>22395.5627917686</v>
          </cell>
          <cell r="G37">
            <v>5858.2403957491797</v>
          </cell>
          <cell r="H37">
            <v>8116.3665152121494</v>
          </cell>
          <cell r="I37">
            <v>36733.968051600197</v>
          </cell>
          <cell r="J37">
            <v>12230.856355386401</v>
          </cell>
          <cell r="K37">
            <v>49690.697229689904</v>
          </cell>
          <cell r="L37">
            <v>6235.6825768326598</v>
          </cell>
          <cell r="M37">
            <v>12776.2512489769</v>
          </cell>
          <cell r="N37">
            <v>140171.764185009</v>
          </cell>
          <cell r="O37">
            <v>4525.1601779940902</v>
          </cell>
          <cell r="P37">
            <v>84340.27718169459</v>
          </cell>
          <cell r="Q37">
            <v>27683.4869534561</v>
          </cell>
          <cell r="R37">
            <v>35774.305408228101</v>
          </cell>
          <cell r="S37">
            <v>30354.837180133203</v>
          </cell>
        </row>
        <row r="38">
          <cell r="A38">
            <v>20072</v>
          </cell>
          <cell r="B38">
            <v>6480.4083144715996</v>
          </cell>
          <cell r="C38">
            <v>81569.81104810629</v>
          </cell>
          <cell r="D38">
            <v>76953.456430421487</v>
          </cell>
          <cell r="E38">
            <v>10355.287033045099</v>
          </cell>
          <cell r="F38">
            <v>23571.351503707901</v>
          </cell>
          <cell r="G38">
            <v>5918.2461904289303</v>
          </cell>
          <cell r="H38">
            <v>8683.5106758805814</v>
          </cell>
          <cell r="I38">
            <v>36178.945742527198</v>
          </cell>
          <cell r="J38">
            <v>12609.912379602501</v>
          </cell>
          <cell r="K38">
            <v>53244.544229045401</v>
          </cell>
          <cell r="L38">
            <v>8577.6777320847195</v>
          </cell>
          <cell r="M38">
            <v>14930.1781837902</v>
          </cell>
          <cell r="N38">
            <v>152609.23330705601</v>
          </cell>
          <cell r="O38">
            <v>4924.84491151974</v>
          </cell>
          <cell r="P38">
            <v>91099.445720696895</v>
          </cell>
          <cell r="Q38">
            <v>28679.258480542198</v>
          </cell>
          <cell r="R38">
            <v>42611.519467469101</v>
          </cell>
          <cell r="S38">
            <v>33069.477370337197</v>
          </cell>
        </row>
        <row r="39">
          <cell r="A39">
            <v>20073</v>
          </cell>
          <cell r="B39">
            <v>6899.5193661326002</v>
          </cell>
          <cell r="C39">
            <v>78641.423072820093</v>
          </cell>
          <cell r="D39">
            <v>86863.745832971996</v>
          </cell>
          <cell r="E39">
            <v>10899.345671409999</v>
          </cell>
          <cell r="F39">
            <v>24329.399168719501</v>
          </cell>
          <cell r="G39">
            <v>5923.0621197340297</v>
          </cell>
          <cell r="H39">
            <v>9184.6995099538399</v>
          </cell>
          <cell r="I39">
            <v>36893.417626090399</v>
          </cell>
          <cell r="J39">
            <v>11863.2489218172</v>
          </cell>
          <cell r="K39">
            <v>54999.289774833102</v>
          </cell>
          <cell r="L39">
            <v>9702.0364306873798</v>
          </cell>
          <cell r="M39">
            <v>14584.025346845399</v>
          </cell>
          <cell r="N39">
            <v>157363.85147833402</v>
          </cell>
          <cell r="O39">
            <v>4972.1608703981892</v>
          </cell>
          <cell r="P39">
            <v>90202.956848778311</v>
          </cell>
          <cell r="Q39">
            <v>28566.7188502678</v>
          </cell>
          <cell r="R39">
            <v>46721.805186639394</v>
          </cell>
          <cell r="S39">
            <v>35248.9287377898</v>
          </cell>
        </row>
        <row r="40">
          <cell r="A40">
            <v>20074</v>
          </cell>
          <cell r="B40">
            <v>6492.6401076840802</v>
          </cell>
          <cell r="C40">
            <v>83047.516400585606</v>
          </cell>
          <cell r="D40">
            <v>87442.903021735197</v>
          </cell>
          <cell r="E40">
            <v>10973.683793177799</v>
          </cell>
          <cell r="F40">
            <v>24904.4951055329</v>
          </cell>
          <cell r="G40">
            <v>6533.3024115438202</v>
          </cell>
          <cell r="H40">
            <v>9312.2645214112308</v>
          </cell>
          <cell r="I40">
            <v>38474.360256624495</v>
          </cell>
          <cell r="J40">
            <v>12029.9511783615</v>
          </cell>
          <cell r="K40">
            <v>57187.002833086997</v>
          </cell>
          <cell r="L40">
            <v>11160.9457155576</v>
          </cell>
          <cell r="M40">
            <v>15545.302330205201</v>
          </cell>
          <cell r="N40">
            <v>165026.17303480301</v>
          </cell>
          <cell r="O40">
            <v>4685.4234674678</v>
          </cell>
          <cell r="P40">
            <v>94828.2308034288</v>
          </cell>
          <cell r="Q40">
            <v>28916.230469713002</v>
          </cell>
          <cell r="R40">
            <v>52405.971221836902</v>
          </cell>
          <cell r="S40">
            <v>37238.775753215203</v>
          </cell>
        </row>
        <row r="41">
          <cell r="A41">
            <v>20081</v>
          </cell>
          <cell r="B41">
            <v>6736.3162686586802</v>
          </cell>
          <cell r="C41">
            <v>85620.058684079995</v>
          </cell>
          <cell r="D41">
            <v>73137.979976398099</v>
          </cell>
          <cell r="E41">
            <v>10856.850772542499</v>
          </cell>
          <cell r="F41">
            <v>24541.335043821098</v>
          </cell>
          <cell r="G41">
            <v>6673.5268733698103</v>
          </cell>
          <cell r="H41">
            <v>8949.9895180563999</v>
          </cell>
          <cell r="I41">
            <v>38041.595673912198</v>
          </cell>
          <cell r="J41">
            <v>11960.524200992399</v>
          </cell>
          <cell r="K41">
            <v>53588.644166013102</v>
          </cell>
          <cell r="L41">
            <v>12151.2583212022</v>
          </cell>
          <cell r="M41">
            <v>14469.167012845301</v>
          </cell>
          <cell r="N41">
            <v>167803.40740219</v>
          </cell>
          <cell r="O41">
            <v>4740.1680639511405</v>
          </cell>
          <cell r="P41">
            <v>91361.645759965191</v>
          </cell>
          <cell r="Q41">
            <v>27652.058376520501</v>
          </cell>
          <cell r="R41">
            <v>57614.786008820804</v>
          </cell>
          <cell r="S41">
            <v>37628.105412185207</v>
          </cell>
        </row>
        <row r="42">
          <cell r="A42">
            <v>20082</v>
          </cell>
          <cell r="B42">
            <v>8262.69074103805</v>
          </cell>
          <cell r="C42">
            <v>93571.087841350993</v>
          </cell>
          <cell r="D42">
            <v>81991.982268000007</v>
          </cell>
          <cell r="E42">
            <v>11594.9260678912</v>
          </cell>
          <cell r="F42">
            <v>26995.926575270001</v>
          </cell>
          <cell r="G42">
            <v>6237.8943255133499</v>
          </cell>
          <cell r="H42">
            <v>9838.7908902568088</v>
          </cell>
          <cell r="I42">
            <v>37244.806031383501</v>
          </cell>
          <cell r="J42">
            <v>13030.500523057199</v>
          </cell>
          <cell r="K42">
            <v>58548.173724521497</v>
          </cell>
          <cell r="L42">
            <v>14669.7326295157</v>
          </cell>
          <cell r="M42">
            <v>16450.631125249001</v>
          </cell>
          <cell r="N42">
            <v>186671.805223959</v>
          </cell>
          <cell r="O42">
            <v>5221.0864545258901</v>
          </cell>
          <cell r="P42">
            <v>100669.885299666</v>
          </cell>
          <cell r="Q42">
            <v>28030.445698393698</v>
          </cell>
          <cell r="R42">
            <v>68925.744050493609</v>
          </cell>
          <cell r="S42">
            <v>43179.288838465895</v>
          </cell>
        </row>
        <row r="43">
          <cell r="A43">
            <v>20083</v>
          </cell>
          <cell r="B43">
            <v>8518.570368350609</v>
          </cell>
          <cell r="C43">
            <v>92504.425345848795</v>
          </cell>
          <cell r="D43">
            <v>96641.440777964206</v>
          </cell>
          <cell r="E43">
            <v>11360.810425486401</v>
          </cell>
          <cell r="F43">
            <v>24754.636727874902</v>
          </cell>
          <cell r="G43">
            <v>6731.51069654823</v>
          </cell>
          <cell r="H43">
            <v>9591.6162997948304</v>
          </cell>
          <cell r="I43">
            <v>35061.964555391598</v>
          </cell>
          <cell r="J43">
            <v>12897.1698636286</v>
          </cell>
          <cell r="K43">
            <v>57945.235410728106</v>
          </cell>
          <cell r="L43">
            <v>17430.7647831617</v>
          </cell>
          <cell r="M43">
            <v>15859.894434215099</v>
          </cell>
          <cell r="N43">
            <v>194118.99547101301</v>
          </cell>
          <cell r="O43">
            <v>5315.2639363693197</v>
          </cell>
          <cell r="P43">
            <v>95700.652778290605</v>
          </cell>
          <cell r="Q43">
            <v>28916.0813413668</v>
          </cell>
          <cell r="R43">
            <v>75346.56575429131</v>
          </cell>
          <cell r="S43">
            <v>47630.895504281601</v>
          </cell>
        </row>
        <row r="44">
          <cell r="A44">
            <v>20084</v>
          </cell>
          <cell r="B44">
            <v>7204.0013907698603</v>
          </cell>
          <cell r="C44">
            <v>70494.668556114702</v>
          </cell>
          <cell r="D44">
            <v>87809.301199537789</v>
          </cell>
          <cell r="E44">
            <v>10845.047448793501</v>
          </cell>
          <cell r="F44">
            <v>22645.654748348399</v>
          </cell>
          <cell r="G44">
            <v>6245.1019463038601</v>
          </cell>
          <cell r="H44">
            <v>8212.6571630431099</v>
          </cell>
          <cell r="I44">
            <v>32058.592989827499</v>
          </cell>
          <cell r="J44">
            <v>11513.635494436701</v>
          </cell>
          <cell r="K44">
            <v>50423.633741760299</v>
          </cell>
          <cell r="L44">
            <v>10566.443055321501</v>
          </cell>
          <cell r="M44">
            <v>13471.3151361565</v>
          </cell>
          <cell r="N44">
            <v>146739.87536303099</v>
          </cell>
          <cell r="O44">
            <v>4543.8717861785199</v>
          </cell>
          <cell r="P44">
            <v>86471.640925630403</v>
          </cell>
          <cell r="Q44">
            <v>25522.995698316299</v>
          </cell>
          <cell r="R44">
            <v>44484.338577433897</v>
          </cell>
          <cell r="S44">
            <v>32973.091264674804</v>
          </cell>
        </row>
        <row r="45">
          <cell r="A45">
            <v>20091</v>
          </cell>
          <cell r="B45">
            <v>4770.2764084176197</v>
          </cell>
          <cell r="C45">
            <v>53212.174577022597</v>
          </cell>
          <cell r="D45">
            <v>65138.4798416224</v>
          </cell>
          <cell r="E45">
            <v>8393.01440856724</v>
          </cell>
          <cell r="F45">
            <v>16994.8507566958</v>
          </cell>
          <cell r="G45">
            <v>5218.2105226253998</v>
          </cell>
          <cell r="H45">
            <v>6493.9502056556594</v>
          </cell>
          <cell r="I45">
            <v>22250.440487820801</v>
          </cell>
          <cell r="J45">
            <v>9850.0272906092796</v>
          </cell>
          <cell r="K45">
            <v>39496.2917825595</v>
          </cell>
          <cell r="L45">
            <v>4596.3588808140203</v>
          </cell>
          <cell r="M45">
            <v>10848.843433248199</v>
          </cell>
          <cell r="N45">
            <v>110179.051951562</v>
          </cell>
          <cell r="O45">
            <v>3836.2608941103804</v>
          </cell>
          <cell r="P45">
            <v>68037.036809136</v>
          </cell>
          <cell r="Q45">
            <v>21049.9805011278</v>
          </cell>
          <cell r="R45">
            <v>22262.7952224619</v>
          </cell>
          <cell r="S45">
            <v>24401.285837339001</v>
          </cell>
        </row>
        <row r="46">
          <cell r="A46">
            <v>20092</v>
          </cell>
          <cell r="B46">
            <v>4755.2555934943202</v>
          </cell>
          <cell r="C46">
            <v>52487.744896467098</v>
          </cell>
          <cell r="D46">
            <v>68947.186205385806</v>
          </cell>
          <cell r="E46">
            <v>8399.3865964141805</v>
          </cell>
          <cell r="F46">
            <v>16089.4455704512</v>
          </cell>
          <cell r="G46">
            <v>4977.1261924689506</v>
          </cell>
          <cell r="H46">
            <v>6311.7783647207807</v>
          </cell>
          <cell r="I46">
            <v>21308.4339526769</v>
          </cell>
          <cell r="J46">
            <v>9782.5924061349288</v>
          </cell>
          <cell r="K46">
            <v>41701.082468507004</v>
          </cell>
          <cell r="L46">
            <v>5132.7221735123903</v>
          </cell>
          <cell r="M46">
            <v>11315.851758869199</v>
          </cell>
          <cell r="N46">
            <v>115760.756744571</v>
          </cell>
          <cell r="O46">
            <v>4398.9713025711399</v>
          </cell>
          <cell r="P46">
            <v>67955.046975208505</v>
          </cell>
          <cell r="Q46">
            <v>21232.832716615398</v>
          </cell>
          <cell r="R46">
            <v>25659.995987276699</v>
          </cell>
          <cell r="S46">
            <v>25683.983888078499</v>
          </cell>
        </row>
        <row r="47">
          <cell r="A47">
            <v>20093</v>
          </cell>
          <cell r="B47">
            <v>5332.0436117366398</v>
          </cell>
          <cell r="C47">
            <v>58360.187645528298</v>
          </cell>
          <cell r="D47">
            <v>79757.841772324289</v>
          </cell>
          <cell r="E47">
            <v>8544.4826979263089</v>
          </cell>
          <cell r="F47">
            <v>18198.958624577703</v>
          </cell>
          <cell r="G47">
            <v>5572.2035305539903</v>
          </cell>
          <cell r="H47">
            <v>6902.1246628553399</v>
          </cell>
          <cell r="I47">
            <v>25430.701385508</v>
          </cell>
          <cell r="J47">
            <v>10122.627407530799</v>
          </cell>
          <cell r="K47">
            <v>46060.830701812498</v>
          </cell>
          <cell r="L47">
            <v>6141.7100583625097</v>
          </cell>
          <cell r="M47">
            <v>13083.260195416</v>
          </cell>
          <cell r="N47">
            <v>129930.03627861301</v>
          </cell>
          <cell r="O47">
            <v>5422.6268307910495</v>
          </cell>
          <cell r="P47">
            <v>72145.977078294687</v>
          </cell>
          <cell r="Q47">
            <v>22902.212115719201</v>
          </cell>
          <cell r="R47">
            <v>33136.2218655084</v>
          </cell>
          <cell r="S47">
            <v>29446.102660949102</v>
          </cell>
        </row>
        <row r="48">
          <cell r="A48">
            <v>20094</v>
          </cell>
          <cell r="B48">
            <v>5350.1962785976402</v>
          </cell>
          <cell r="C48">
            <v>63899.031728447604</v>
          </cell>
          <cell r="D48">
            <v>84028.75417299899</v>
          </cell>
          <cell r="E48">
            <v>9172.1011251324908</v>
          </cell>
          <cell r="F48">
            <v>21033.0938348497</v>
          </cell>
          <cell r="G48">
            <v>5568.3993730618804</v>
          </cell>
          <cell r="H48">
            <v>7032.3429982142497</v>
          </cell>
          <cell r="I48">
            <v>28814.111051702203</v>
          </cell>
          <cell r="J48">
            <v>10360.015483139401</v>
          </cell>
          <cell r="K48">
            <v>52379.397145811497</v>
          </cell>
          <cell r="L48">
            <v>6244.7534397909494</v>
          </cell>
          <cell r="M48">
            <v>13430.6921676577</v>
          </cell>
          <cell r="N48">
            <v>134864.03504271299</v>
          </cell>
          <cell r="O48">
            <v>5471.65696205527</v>
          </cell>
          <cell r="P48">
            <v>77353.255828937195</v>
          </cell>
          <cell r="Q48">
            <v>23873.5775168207</v>
          </cell>
          <cell r="R48">
            <v>33010.315959002</v>
          </cell>
          <cell r="S48">
            <v>29318.7928271684</v>
          </cell>
        </row>
        <row r="49">
          <cell r="A49">
            <v>20101</v>
          </cell>
          <cell r="B49">
            <v>5389.0864378070701</v>
          </cell>
          <cell r="C49">
            <v>67974.600972811299</v>
          </cell>
          <cell r="D49">
            <v>73071.151652599001</v>
          </cell>
          <cell r="E49">
            <v>9145.0813347024196</v>
          </cell>
          <cell r="F49">
            <v>18206.8087589762</v>
          </cell>
          <cell r="G49">
            <v>6578.8446729818197</v>
          </cell>
          <cell r="H49">
            <v>6512.7079782728097</v>
          </cell>
          <cell r="I49">
            <v>28127.011047727799</v>
          </cell>
          <cell r="J49">
            <v>10139.671336216999</v>
          </cell>
          <cell r="K49">
            <v>53194.673752923103</v>
          </cell>
          <cell r="L49">
            <v>6696.6232946032105</v>
          </cell>
          <cell r="M49">
            <v>12156.173938303</v>
          </cell>
          <cell r="N49">
            <v>136536.32548169099</v>
          </cell>
          <cell r="O49">
            <v>5404.2038524478703</v>
          </cell>
          <cell r="P49">
            <v>73741.502924292014</v>
          </cell>
          <cell r="Q49">
            <v>22308.937719946302</v>
          </cell>
          <cell r="R49">
            <v>35998.659864137495</v>
          </cell>
          <cell r="S49">
            <v>30977.473855235297</v>
          </cell>
        </row>
        <row r="50">
          <cell r="A50">
            <v>20102</v>
          </cell>
          <cell r="B50">
            <v>6165.7115412195899</v>
          </cell>
          <cell r="C50">
            <v>73206.634381973912</v>
          </cell>
          <cell r="D50">
            <v>88102.840153650293</v>
          </cell>
          <cell r="E50">
            <v>9526.2406560240997</v>
          </cell>
          <cell r="F50">
            <v>20524.740732091501</v>
          </cell>
          <cell r="G50">
            <v>7888.8389078338296</v>
          </cell>
          <cell r="H50">
            <v>7235.1854920805099</v>
          </cell>
          <cell r="I50">
            <v>28899.311993992502</v>
          </cell>
          <cell r="J50">
            <v>12687.4282231789</v>
          </cell>
          <cell r="K50">
            <v>58637.2236519297</v>
          </cell>
          <cell r="L50">
            <v>8612.5948731249591</v>
          </cell>
          <cell r="M50">
            <v>12790.2689161048</v>
          </cell>
          <cell r="N50">
            <v>149765.424947283</v>
          </cell>
          <cell r="O50">
            <v>6114.94438968343</v>
          </cell>
          <cell r="P50">
            <v>79667.282455871595</v>
          </cell>
          <cell r="Q50">
            <v>27353.429285607603</v>
          </cell>
          <cell r="R50">
            <v>40417.957491394896</v>
          </cell>
          <cell r="S50">
            <v>33105.081792837802</v>
          </cell>
        </row>
        <row r="51">
          <cell r="A51">
            <v>20103</v>
          </cell>
          <cell r="B51">
            <v>6248.17151274354</v>
          </cell>
          <cell r="C51">
            <v>68595.035320148105</v>
          </cell>
          <cell r="D51">
            <v>104128.75567473</v>
          </cell>
          <cell r="E51">
            <v>9855.8579788493316</v>
          </cell>
          <cell r="F51">
            <v>21758.372914666197</v>
          </cell>
          <cell r="G51">
            <v>7797.45996963783</v>
          </cell>
          <cell r="H51">
            <v>7288.9019584673097</v>
          </cell>
          <cell r="I51">
            <v>31485.833622295202</v>
          </cell>
          <cell r="J51">
            <v>13383.277515416099</v>
          </cell>
          <cell r="K51">
            <v>59103.878264993102</v>
          </cell>
          <cell r="L51">
            <v>7789.6242927678695</v>
          </cell>
          <cell r="M51">
            <v>13437.627084603901</v>
          </cell>
          <cell r="N51">
            <v>157289.13013800699</v>
          </cell>
          <cell r="O51">
            <v>6551.7245524714699</v>
          </cell>
          <cell r="P51">
            <v>83929.155818625703</v>
          </cell>
          <cell r="Q51">
            <v>29341.449485929003</v>
          </cell>
          <cell r="R51">
            <v>39795.904873292602</v>
          </cell>
          <cell r="S51">
            <v>34518.345970453003</v>
          </cell>
        </row>
        <row r="52">
          <cell r="A52">
            <v>20104</v>
          </cell>
          <cell r="B52">
            <v>6396.8147478008696</v>
          </cell>
          <cell r="C52">
            <v>72046.165832986895</v>
          </cell>
          <cell r="D52">
            <v>100822.90540859</v>
          </cell>
          <cell r="E52">
            <v>10289.495539150499</v>
          </cell>
          <cell r="F52">
            <v>23015.512034556097</v>
          </cell>
          <cell r="G52">
            <v>7417.7089087517597</v>
          </cell>
          <cell r="H52">
            <v>7759.7958940334302</v>
          </cell>
          <cell r="I52">
            <v>34416.9537275318</v>
          </cell>
          <cell r="J52">
            <v>13552.0207294147</v>
          </cell>
          <cell r="K52">
            <v>61867.753081658797</v>
          </cell>
          <cell r="L52">
            <v>8385.9666609235101</v>
          </cell>
          <cell r="M52">
            <v>13169.314139620199</v>
          </cell>
          <cell r="N52">
            <v>153876.93364094698</v>
          </cell>
          <cell r="O52">
            <v>6286.7082605491996</v>
          </cell>
          <cell r="P52">
            <v>86922.406337607099</v>
          </cell>
          <cell r="Q52">
            <v>29924.537643056501</v>
          </cell>
          <cell r="R52">
            <v>35953.814210348704</v>
          </cell>
          <cell r="S52">
            <v>34250.318023388099</v>
          </cell>
        </row>
        <row r="53">
          <cell r="A53">
            <v>20111</v>
          </cell>
          <cell r="B53">
            <v>6253.4363588378492</v>
          </cell>
          <cell r="C53">
            <v>77736.992770694313</v>
          </cell>
          <cell r="D53">
            <v>86505.568321539511</v>
          </cell>
          <cell r="E53">
            <v>9510.0091051399195</v>
          </cell>
          <cell r="F53">
            <v>23399.988513093398</v>
          </cell>
          <cell r="G53">
            <v>7954.6041526646904</v>
          </cell>
          <cell r="H53">
            <v>7747.3946208082898</v>
          </cell>
          <cell r="I53">
            <v>32947.746693581401</v>
          </cell>
          <cell r="J53">
            <v>13046.933791600901</v>
          </cell>
          <cell r="K53">
            <v>62894.461021727999</v>
          </cell>
          <cell r="L53">
            <v>9688.2597399625793</v>
          </cell>
          <cell r="M53">
            <v>12135.7836919532</v>
          </cell>
          <cell r="N53">
            <v>166818.157628566</v>
          </cell>
          <cell r="O53">
            <v>6497.2264459870194</v>
          </cell>
          <cell r="P53">
            <v>87801.655705165496</v>
          </cell>
          <cell r="Q53">
            <v>28287.195130215099</v>
          </cell>
          <cell r="R53">
            <v>44489.739512488995</v>
          </cell>
          <cell r="S53">
            <v>40078.196366519202</v>
          </cell>
        </row>
        <row r="54">
          <cell r="A54">
            <v>20112</v>
          </cell>
          <cell r="B54">
            <v>8211.331791571889</v>
          </cell>
          <cell r="C54">
            <v>81164.623514437393</v>
          </cell>
          <cell r="D54">
            <v>97072.5041017576</v>
          </cell>
          <cell r="E54">
            <v>10287.8944583464</v>
          </cell>
          <cell r="F54">
            <v>24319.011056059102</v>
          </cell>
          <cell r="G54">
            <v>10066.175971115801</v>
          </cell>
          <cell r="H54">
            <v>9139.4904530384592</v>
          </cell>
          <cell r="I54">
            <v>27308.565342084501</v>
          </cell>
          <cell r="J54">
            <v>15524.8755510807</v>
          </cell>
          <cell r="K54">
            <v>68058.081116805493</v>
          </cell>
          <cell r="L54">
            <v>11486.738629711701</v>
          </cell>
          <cell r="M54">
            <v>13510.969173884199</v>
          </cell>
          <cell r="N54">
            <v>190900.84750328801</v>
          </cell>
          <cell r="O54">
            <v>7631.4953689039403</v>
          </cell>
          <cell r="P54">
            <v>96904.070423344194</v>
          </cell>
          <cell r="Q54">
            <v>33152.1081525708</v>
          </cell>
          <cell r="R54">
            <v>51440.330646259004</v>
          </cell>
          <cell r="S54">
            <v>46110.202629922205</v>
          </cell>
        </row>
        <row r="55">
          <cell r="A55">
            <v>20113</v>
          </cell>
          <cell r="B55">
            <v>8116.1382574566296</v>
          </cell>
          <cell r="C55">
            <v>81374.562852929303</v>
          </cell>
          <cell r="D55">
            <v>109286.222185929</v>
          </cell>
          <cell r="E55">
            <v>9726.9201380498798</v>
          </cell>
          <cell r="F55">
            <v>25345.199979745499</v>
          </cell>
          <cell r="G55">
            <v>9637.8951387085399</v>
          </cell>
          <cell r="H55">
            <v>8622.6327379229297</v>
          </cell>
          <cell r="I55">
            <v>34262.799246160903</v>
          </cell>
          <cell r="J55">
            <v>14689.514623917801</v>
          </cell>
          <cell r="K55">
            <v>67705.285081752401</v>
          </cell>
          <cell r="L55">
            <v>13609.975745944999</v>
          </cell>
          <cell r="M55">
            <v>13235.4023796119</v>
          </cell>
          <cell r="N55">
            <v>185920.870878452</v>
          </cell>
          <cell r="O55">
            <v>7765.2283050681299</v>
          </cell>
          <cell r="P55">
            <v>93305.107977944499</v>
          </cell>
          <cell r="Q55">
            <v>31999.006975593602</v>
          </cell>
          <cell r="R55">
            <v>52816.527208810301</v>
          </cell>
          <cell r="S55">
            <v>45768.668632048895</v>
          </cell>
        </row>
        <row r="56">
          <cell r="A56">
            <v>20114</v>
          </cell>
          <cell r="B56">
            <v>8957.9115212526613</v>
          </cell>
          <cell r="C56">
            <v>80886.506235099398</v>
          </cell>
          <cell r="D56">
            <v>107767.70406011799</v>
          </cell>
          <cell r="E56">
            <v>11243.7310236414</v>
          </cell>
          <cell r="F56">
            <v>26932.9938930719</v>
          </cell>
          <cell r="G56">
            <v>8679.1694401366804</v>
          </cell>
          <cell r="H56">
            <v>8859.6806370698887</v>
          </cell>
          <cell r="I56">
            <v>37286.942582392599</v>
          </cell>
          <cell r="J56">
            <v>14325.4032002237</v>
          </cell>
          <cell r="K56">
            <v>68705.722808690101</v>
          </cell>
          <cell r="L56">
            <v>12779.6010355049</v>
          </cell>
          <cell r="M56">
            <v>13978.8085461913</v>
          </cell>
          <cell r="N56">
            <v>174257.54632618499</v>
          </cell>
          <cell r="O56">
            <v>7120.2083994961304</v>
          </cell>
          <cell r="P56">
            <v>97335.151189374898</v>
          </cell>
          <cell r="Q56">
            <v>30661.477321365699</v>
          </cell>
          <cell r="R56">
            <v>45576.586108663498</v>
          </cell>
          <cell r="S56">
            <v>43594.702037032999</v>
          </cell>
        </row>
        <row r="57">
          <cell r="A57">
            <v>20121</v>
          </cell>
          <cell r="B57">
            <v>8848.8303107679294</v>
          </cell>
          <cell r="C57">
            <v>83718.269491464293</v>
          </cell>
          <cell r="D57">
            <v>94205.308534860393</v>
          </cell>
          <cell r="E57">
            <v>10431.547314542298</v>
          </cell>
          <cell r="F57">
            <v>26106.085763188999</v>
          </cell>
          <cell r="G57">
            <v>9541.2766495604992</v>
          </cell>
          <cell r="H57">
            <v>8423.7863853498202</v>
          </cell>
          <cell r="I57">
            <v>38175.037785197601</v>
          </cell>
          <cell r="J57">
            <v>13949.0346054977</v>
          </cell>
          <cell r="K57">
            <v>70579.575673658997</v>
          </cell>
          <cell r="L57">
            <v>14125.6085818627</v>
          </cell>
          <cell r="M57">
            <v>13930.1573364795</v>
          </cell>
          <cell r="N57">
            <v>167691.640075823</v>
          </cell>
          <cell r="O57">
            <v>7590.4894133456901</v>
          </cell>
          <cell r="P57">
            <v>94357.317956421</v>
          </cell>
          <cell r="Q57">
            <v>29348.395032333301</v>
          </cell>
          <cell r="R57">
            <v>44942.074580610606</v>
          </cell>
          <cell r="S57">
            <v>45065.401506034599</v>
          </cell>
        </row>
        <row r="58">
          <cell r="A58">
            <v>20122</v>
          </cell>
          <cell r="B58">
            <v>8247.7397427588094</v>
          </cell>
          <cell r="C58">
            <v>84105.017983173704</v>
          </cell>
          <cell r="D58">
            <v>104187.25141628101</v>
          </cell>
          <cell r="E58">
            <v>10420.378759503099</v>
          </cell>
          <cell r="F58">
            <v>26610.7816420866</v>
          </cell>
          <cell r="G58">
            <v>10405.80474956</v>
          </cell>
          <cell r="H58">
            <v>9801.0325315231312</v>
          </cell>
          <cell r="I58">
            <v>36870.899928868595</v>
          </cell>
          <cell r="J58">
            <v>15893.851133408001</v>
          </cell>
          <cell r="K58">
            <v>72432.250916405508</v>
          </cell>
          <cell r="L58">
            <v>16136.829517571501</v>
          </cell>
          <cell r="M58">
            <v>14060.167076091298</v>
          </cell>
          <cell r="N58">
            <v>177336.02870415</v>
          </cell>
          <cell r="O58">
            <v>8123.8959857951295</v>
          </cell>
          <cell r="P58">
            <v>97508.597969046488</v>
          </cell>
          <cell r="Q58">
            <v>32766.044584937499</v>
          </cell>
          <cell r="R58">
            <v>51596.760581459101</v>
          </cell>
          <cell r="S58">
            <v>43724.729728492501</v>
          </cell>
        </row>
        <row r="59">
          <cell r="A59">
            <v>20123</v>
          </cell>
          <cell r="B59">
            <v>8045.9887247605002</v>
          </cell>
          <cell r="C59">
            <v>79451.487898139007</v>
          </cell>
          <cell r="D59">
            <v>113445.932486573</v>
          </cell>
          <cell r="E59">
            <v>10542.0767151133</v>
          </cell>
          <cell r="F59">
            <v>28113.357683660597</v>
          </cell>
          <cell r="G59">
            <v>11439.2447421751</v>
          </cell>
          <cell r="H59">
            <v>9625.2509505280213</v>
          </cell>
          <cell r="I59">
            <v>37133.207309647201</v>
          </cell>
          <cell r="J59">
            <v>15072.439798277201</v>
          </cell>
          <cell r="K59">
            <v>69835.8300629023</v>
          </cell>
          <cell r="L59">
            <v>13703.293753810301</v>
          </cell>
          <cell r="M59">
            <v>14124.6537345702</v>
          </cell>
          <cell r="N59">
            <v>169886.75183717301</v>
          </cell>
          <cell r="O59">
            <v>8034.3609888499295</v>
          </cell>
          <cell r="P59">
            <v>97453.355079352099</v>
          </cell>
          <cell r="Q59">
            <v>31892.3548204463</v>
          </cell>
          <cell r="R59">
            <v>44033.187401590498</v>
          </cell>
          <cell r="S59">
            <v>43159.156482885104</v>
          </cell>
        </row>
        <row r="60">
          <cell r="A60">
            <v>20124</v>
          </cell>
          <cell r="B60">
            <v>6677.8684758053596</v>
          </cell>
          <cell r="C60">
            <v>82619.394843009402</v>
          </cell>
          <cell r="D60">
            <v>114960.25791741499</v>
          </cell>
          <cell r="E60">
            <v>11000.702217395901</v>
          </cell>
          <cell r="F60">
            <v>29511.367058821299</v>
          </cell>
          <cell r="G60">
            <v>9286.7978694324611</v>
          </cell>
          <cell r="H60">
            <v>9473.65114314938</v>
          </cell>
          <cell r="I60">
            <v>36991.079844331296</v>
          </cell>
          <cell r="J60">
            <v>14672.0848305293</v>
          </cell>
          <cell r="K60">
            <v>70307.635899949702</v>
          </cell>
          <cell r="L60">
            <v>11790.343905681499</v>
          </cell>
          <cell r="M60">
            <v>14216.665168449499</v>
          </cell>
          <cell r="N60">
            <v>165622.97513668201</v>
          </cell>
          <cell r="O60">
            <v>7502.0997289056904</v>
          </cell>
          <cell r="P60">
            <v>98083.938714541102</v>
          </cell>
          <cell r="Q60">
            <v>31064.9265727856</v>
          </cell>
          <cell r="R60">
            <v>41791.563009846395</v>
          </cell>
          <cell r="S60">
            <v>40889.325929292507</v>
          </cell>
        </row>
        <row r="61">
          <cell r="A61">
            <v>20131</v>
          </cell>
          <cell r="B61">
            <v>5993.0529204487602</v>
          </cell>
          <cell r="C61">
            <v>83797.984004032507</v>
          </cell>
          <cell r="D61">
            <v>97518.506794938992</v>
          </cell>
          <cell r="E61">
            <v>10424.130755868</v>
          </cell>
          <cell r="F61">
            <v>26213.688967945098</v>
          </cell>
          <cell r="G61">
            <v>9724.1227267260801</v>
          </cell>
          <cell r="H61">
            <v>8914.3964490652415</v>
          </cell>
          <cell r="I61">
            <v>35046.339790890401</v>
          </cell>
          <cell r="J61">
            <v>15193.746819989999</v>
          </cell>
          <cell r="K61">
            <v>68210.540591145196</v>
          </cell>
          <cell r="L61">
            <v>10583.814214200898</v>
          </cell>
          <cell r="M61">
            <v>12741.008696964002</v>
          </cell>
          <cell r="N61">
            <v>159484.85754670002</v>
          </cell>
          <cell r="O61">
            <v>7131.3281781859796</v>
          </cell>
          <cell r="P61">
            <v>92231.429388950506</v>
          </cell>
          <cell r="Q61">
            <v>29774.3965037425</v>
          </cell>
          <cell r="R61">
            <v>37671.226990397903</v>
          </cell>
          <cell r="S61">
            <v>39473.561419130601</v>
          </cell>
        </row>
        <row r="62">
          <cell r="A62">
            <v>20132</v>
          </cell>
          <cell r="B62">
            <v>6945.8035775154203</v>
          </cell>
          <cell r="C62">
            <v>85560.384177110798</v>
          </cell>
          <cell r="D62">
            <v>105921.43844710699</v>
          </cell>
          <cell r="E62">
            <v>11464.103956413499</v>
          </cell>
          <cell r="F62">
            <v>28435.200505185003</v>
          </cell>
          <cell r="G62">
            <v>11724.1372352013</v>
          </cell>
          <cell r="H62">
            <v>9881.1325090436712</v>
          </cell>
          <cell r="I62">
            <v>35053.087677995303</v>
          </cell>
          <cell r="J62">
            <v>16523.5522098863</v>
          </cell>
          <cell r="K62">
            <v>73201.719791085401</v>
          </cell>
          <cell r="L62">
            <v>13259.216584166901</v>
          </cell>
          <cell r="M62">
            <v>13615.905041445802</v>
          </cell>
          <cell r="N62">
            <v>166823.35506386898</v>
          </cell>
          <cell r="O62">
            <v>7864.1698835051002</v>
          </cell>
          <cell r="P62">
            <v>97888.160038576592</v>
          </cell>
          <cell r="Q62">
            <v>32783.226528576801</v>
          </cell>
          <cell r="R62">
            <v>40198.290757149698</v>
          </cell>
          <cell r="S62">
            <v>40707.918970438906</v>
          </cell>
        </row>
        <row r="63">
          <cell r="A63">
            <v>20133</v>
          </cell>
          <cell r="B63">
            <v>7790.3067754940794</v>
          </cell>
          <cell r="C63">
            <v>83582.915906708804</v>
          </cell>
          <cell r="D63">
            <v>118432.49380513901</v>
          </cell>
          <cell r="E63">
            <v>11814.965362614599</v>
          </cell>
          <cell r="F63">
            <v>29760.2440724925</v>
          </cell>
          <cell r="G63">
            <v>10954.599080413</v>
          </cell>
          <cell r="H63">
            <v>9915.0561746616004</v>
          </cell>
          <cell r="I63">
            <v>35823.015068186898</v>
          </cell>
          <cell r="J63">
            <v>16015.871907972401</v>
          </cell>
          <cell r="K63">
            <v>72372.788305489303</v>
          </cell>
          <cell r="L63">
            <v>14175.195016338101</v>
          </cell>
          <cell r="M63">
            <v>13624.1390033549</v>
          </cell>
          <cell r="N63">
            <v>164842.80259947799</v>
          </cell>
          <cell r="O63">
            <v>8061.6534503942003</v>
          </cell>
          <cell r="P63">
            <v>98840.012554895598</v>
          </cell>
          <cell r="Q63">
            <v>32352.990542751701</v>
          </cell>
          <cell r="R63">
            <v>40201.429380194197</v>
          </cell>
          <cell r="S63">
            <v>41687.072747093902</v>
          </cell>
        </row>
        <row r="64">
          <cell r="A64">
            <v>20134</v>
          </cell>
          <cell r="B64">
            <v>6491.61506675285</v>
          </cell>
          <cell r="C64">
            <v>85442.867894884897</v>
          </cell>
          <cell r="D64">
            <v>119743.58985096299</v>
          </cell>
          <cell r="E64">
            <v>12910.2023759686</v>
          </cell>
          <cell r="F64">
            <v>30913.673459599097</v>
          </cell>
          <cell r="G64">
            <v>9610.9629102635408</v>
          </cell>
          <cell r="H64">
            <v>10381.430017684201</v>
          </cell>
          <cell r="I64">
            <v>35344.064607336099</v>
          </cell>
          <cell r="J64">
            <v>15241.742926611299</v>
          </cell>
          <cell r="K64">
            <v>72911.457715223805</v>
          </cell>
          <cell r="L64">
            <v>13873.160986228901</v>
          </cell>
          <cell r="M64">
            <v>13867.600904841102</v>
          </cell>
          <cell r="N64">
            <v>156360.64794753399</v>
          </cell>
          <cell r="O64">
            <v>7413.3789281155296</v>
          </cell>
          <cell r="P64">
            <v>103610.352808878</v>
          </cell>
          <cell r="Q64">
            <v>30184.383640903703</v>
          </cell>
          <cell r="R64">
            <v>35849.126603454999</v>
          </cell>
          <cell r="S64">
            <v>37548.852330481299</v>
          </cell>
        </row>
        <row r="65">
          <cell r="A65">
            <v>20141</v>
          </cell>
          <cell r="B65">
            <v>6373.4806329653902</v>
          </cell>
          <cell r="C65">
            <v>83276.196032581691</v>
          </cell>
          <cell r="D65">
            <v>100520.823654236</v>
          </cell>
          <cell r="E65">
            <v>11520.996245644199</v>
          </cell>
          <cell r="F65">
            <v>28815.9289688381</v>
          </cell>
          <cell r="G65">
            <v>10645.847557527501</v>
          </cell>
          <cell r="H65">
            <v>9560.9242634388011</v>
          </cell>
          <cell r="I65">
            <v>34045.123769427802</v>
          </cell>
          <cell r="J65">
            <v>15614.672856509898</v>
          </cell>
          <cell r="K65">
            <v>71004.817558893701</v>
          </cell>
          <cell r="L65">
            <v>14464.020414865199</v>
          </cell>
          <cell r="M65">
            <v>13111.5817128211</v>
          </cell>
          <cell r="N65">
            <v>155806.72470989299</v>
          </cell>
          <cell r="O65">
            <v>7056.3522482506396</v>
          </cell>
          <cell r="P65">
            <v>97928.855122742199</v>
          </cell>
          <cell r="Q65">
            <v>30240.6336485867</v>
          </cell>
          <cell r="R65">
            <v>36604.674349944398</v>
          </cell>
          <cell r="S65">
            <v>37631.546791029999</v>
          </cell>
        </row>
        <row r="66">
          <cell r="A66">
            <v>20142</v>
          </cell>
          <cell r="B66">
            <v>7275.1873971027899</v>
          </cell>
          <cell r="C66">
            <v>91338.722594240404</v>
          </cell>
          <cell r="D66">
            <v>114108.94191038499</v>
          </cell>
          <cell r="E66">
            <v>12378.334831121099</v>
          </cell>
          <cell r="F66">
            <v>31562.609756530401</v>
          </cell>
          <cell r="G66">
            <v>11844.9467388544</v>
          </cell>
          <cell r="H66">
            <v>10924.3092216933</v>
          </cell>
          <cell r="I66">
            <v>33745.414678575602</v>
          </cell>
          <cell r="J66">
            <v>18219.317699901199</v>
          </cell>
          <cell r="K66">
            <v>76449.971181365705</v>
          </cell>
          <cell r="L66">
            <v>13575.945326049601</v>
          </cell>
          <cell r="M66">
            <v>14293.086289789901</v>
          </cell>
          <cell r="N66">
            <v>168679.572207005</v>
          </cell>
          <cell r="O66">
            <v>7931.10938878858</v>
          </cell>
          <cell r="P66">
            <v>110684.456199735</v>
          </cell>
          <cell r="Q66">
            <v>34947.332245309401</v>
          </cell>
          <cell r="R66">
            <v>35517.3451177139</v>
          </cell>
          <cell r="S66">
            <v>38437.475979233299</v>
          </cell>
        </row>
        <row r="67">
          <cell r="A67">
            <v>20143</v>
          </cell>
          <cell r="B67">
            <v>8082.7858573411504</v>
          </cell>
          <cell r="C67">
            <v>90333.526755695493</v>
          </cell>
          <cell r="D67">
            <v>125331.54536969399</v>
          </cell>
          <cell r="E67">
            <v>11498.7171889695</v>
          </cell>
          <cell r="F67">
            <v>32049.9419377005</v>
          </cell>
          <cell r="G67">
            <v>11842.574218974099</v>
          </cell>
          <cell r="H67">
            <v>10832.758360128799</v>
          </cell>
          <cell r="I67">
            <v>34082.084576571498</v>
          </cell>
          <cell r="J67">
            <v>17576.462352511397</v>
          </cell>
          <cell r="K67">
            <v>76621.927821029007</v>
          </cell>
          <cell r="L67">
            <v>10768.4932653167</v>
          </cell>
          <cell r="M67">
            <v>13555.594321239001</v>
          </cell>
          <cell r="N67">
            <v>167467.86697169399</v>
          </cell>
          <cell r="O67">
            <v>7294.2427290514206</v>
          </cell>
          <cell r="P67">
            <v>106187.592477296</v>
          </cell>
          <cell r="Q67">
            <v>34309.132359065101</v>
          </cell>
          <cell r="R67">
            <v>34270.163708651795</v>
          </cell>
          <cell r="S67">
            <v>39418.769130022003</v>
          </cell>
        </row>
        <row r="68">
          <cell r="A68">
            <v>20144</v>
          </cell>
          <cell r="B68">
            <v>7819.6089859806607</v>
          </cell>
          <cell r="C68">
            <v>87643.215855998205</v>
          </cell>
          <cell r="D68">
            <v>127990.49836585601</v>
          </cell>
          <cell r="E68">
            <v>12172.1233159072</v>
          </cell>
          <cell r="F68">
            <v>31670.218897584098</v>
          </cell>
          <cell r="G68">
            <v>11072.2540553411</v>
          </cell>
          <cell r="H68">
            <v>11099.484332530399</v>
          </cell>
          <cell r="I68">
            <v>34707.882207681803</v>
          </cell>
          <cell r="J68">
            <v>18438.559506236001</v>
          </cell>
          <cell r="K68">
            <v>77409.762239922304</v>
          </cell>
          <cell r="L68">
            <v>8306.1850816999704</v>
          </cell>
          <cell r="M68">
            <v>14150.0961819884</v>
          </cell>
          <cell r="N68">
            <v>159187.21285068101</v>
          </cell>
          <cell r="O68">
            <v>6415.3963429819205</v>
          </cell>
          <cell r="P68">
            <v>107274.753488759</v>
          </cell>
          <cell r="Q68">
            <v>33789.024640688702</v>
          </cell>
          <cell r="R68">
            <v>26545.414812358798</v>
          </cell>
          <cell r="S68">
            <v>35382.758102214699</v>
          </cell>
        </row>
        <row r="69">
          <cell r="A69">
            <v>20151</v>
          </cell>
        </row>
        <row r="70">
          <cell r="A70">
            <v>20152</v>
          </cell>
        </row>
        <row r="71">
          <cell r="A71">
            <v>20153</v>
          </cell>
        </row>
        <row r="72">
          <cell r="A72">
            <v>20154</v>
          </cell>
        </row>
        <row r="76">
          <cell r="A76" t="str">
            <v>20133 YTD</v>
          </cell>
          <cell r="B76">
            <v>20729.16327345826</v>
          </cell>
          <cell r="C76">
            <v>252941.28408785211</v>
          </cell>
          <cell r="D76">
            <v>321872.43904718501</v>
          </cell>
          <cell r="E76">
            <v>33703.2000748961</v>
          </cell>
          <cell r="F76">
            <v>84409.133545622593</v>
          </cell>
          <cell r="G76">
            <v>32402.85904234038</v>
          </cell>
          <cell r="H76">
            <v>28710.585132770513</v>
          </cell>
          <cell r="I76">
            <v>105922.44253707259</v>
          </cell>
          <cell r="J76">
            <v>47733.170937848699</v>
          </cell>
          <cell r="K76">
            <v>213785.04868771991</v>
          </cell>
          <cell r="L76">
            <v>38018.225814705904</v>
          </cell>
          <cell r="M76">
            <v>39981.052741764703</v>
          </cell>
          <cell r="N76">
            <v>491151.01521004696</v>
          </cell>
          <cell r="O76">
            <v>23057.151512085278</v>
          </cell>
          <cell r="P76">
            <v>288959.6019824227</v>
          </cell>
          <cell r="Q76">
            <v>94910.613575071009</v>
          </cell>
          <cell r="R76">
            <v>118070.94712774179</v>
          </cell>
          <cell r="S76">
            <v>121868.55313666341</v>
          </cell>
        </row>
        <row r="77">
          <cell r="A77" t="str">
            <v>20143 YTD</v>
          </cell>
          <cell r="B77">
            <v>21731.29623307626</v>
          </cell>
          <cell r="C77">
            <v>264945.46544623445</v>
          </cell>
          <cell r="D77">
            <v>339960.79097396001</v>
          </cell>
          <cell r="E77">
            <v>35384.594731953599</v>
          </cell>
          <cell r="F77">
            <v>92435.524393960892</v>
          </cell>
          <cell r="G77">
            <v>34332.253270450296</v>
          </cell>
          <cell r="H77">
            <v>31317.659433516099</v>
          </cell>
          <cell r="I77">
            <v>101874.67064151351</v>
          </cell>
          <cell r="J77">
            <v>51390.4189364591</v>
          </cell>
          <cell r="K77">
            <v>224131.70936176213</v>
          </cell>
          <cell r="L77">
            <v>38809.345443202801</v>
          </cell>
          <cell r="M77">
            <v>40955.052960481204</v>
          </cell>
          <cell r="N77">
            <v>491983.97311755101</v>
          </cell>
          <cell r="O77">
            <v>22286.161164860339</v>
          </cell>
          <cell r="P77">
            <v>314766.04549075518</v>
          </cell>
          <cell r="Q77">
            <v>99470.813124370092</v>
          </cell>
          <cell r="R77">
            <v>106428.39003721299</v>
          </cell>
          <cell r="S77">
            <v>115482.18906279821</v>
          </cell>
        </row>
        <row r="78">
          <cell r="A78" t="str">
            <v>$ Chg</v>
          </cell>
          <cell r="B78">
            <v>1002.1329596180003</v>
          </cell>
          <cell r="C78">
            <v>12004.181358382339</v>
          </cell>
          <cell r="D78">
            <v>18088.351926775009</v>
          </cell>
          <cell r="E78">
            <v>1681.394657057499</v>
          </cell>
          <cell r="F78">
            <v>8026.3908483382984</v>
          </cell>
          <cell r="G78">
            <v>1929.3942281099153</v>
          </cell>
          <cell r="H78">
            <v>2607.0743007455858</v>
          </cell>
          <cell r="I78">
            <v>-4047.7718955590826</v>
          </cell>
          <cell r="J78">
            <v>3657.2479986104008</v>
          </cell>
          <cell r="K78">
            <v>10346.660674042214</v>
          </cell>
          <cell r="L78">
            <v>791.11962849689735</v>
          </cell>
          <cell r="M78">
            <v>974.00021871650097</v>
          </cell>
          <cell r="N78">
            <v>832.95790750405286</v>
          </cell>
          <cell r="O78">
            <v>-770.99034722493889</v>
          </cell>
          <cell r="P78">
            <v>25806.443508332479</v>
          </cell>
          <cell r="Q78">
            <v>4560.1995492990827</v>
          </cell>
          <cell r="R78">
            <v>-11642.557090528804</v>
          </cell>
          <cell r="S78">
            <v>-6386.364073865203</v>
          </cell>
        </row>
        <row r="79">
          <cell r="A79" t="str">
            <v>% Chg</v>
          </cell>
          <cell r="B79">
            <v>4.8344110488103352E-2</v>
          </cell>
          <cell r="C79">
            <v>4.7458371225050873E-2</v>
          </cell>
          <cell r="D79">
            <v>5.6197268645680289E-2</v>
          </cell>
          <cell r="E79">
            <v>4.988827925304011E-2</v>
          </cell>
          <cell r="F79">
            <v>9.5089127339520504E-2</v>
          </cell>
          <cell r="G79">
            <v>5.9543950291201214E-2</v>
          </cell>
          <cell r="H79">
            <v>9.0805334990189682E-2</v>
          </cell>
          <cell r="I79">
            <v>-3.8214487870616959E-2</v>
          </cell>
          <cell r="J79">
            <v>7.6618584660389427E-2</v>
          </cell>
          <cell r="K79">
            <v>4.8397494294167349E-2</v>
          </cell>
          <cell r="L79">
            <v>2.0808957060560223E-2</v>
          </cell>
          <cell r="M79">
            <v>2.4361545080053591E-2</v>
          </cell>
          <cell r="N79">
            <v>1.6959303385493927E-3</v>
          </cell>
          <cell r="O79">
            <v>-3.3438230512595132E-2</v>
          </cell>
          <cell r="P79">
            <v>8.9308136262944718E-2</v>
          </cell>
          <cell r="Q79">
            <v>4.8047308699486202E-2</v>
          </cell>
          <cell r="R79">
            <v>-9.8606451237599035E-2</v>
          </cell>
          <cell r="S79">
            <v>-5.2403708007458936E-2</v>
          </cell>
        </row>
        <row r="80">
          <cell r="N80">
            <v>1711359.6201332838</v>
          </cell>
        </row>
        <row r="81">
          <cell r="N81">
            <v>1769252.7549441217</v>
          </cell>
        </row>
        <row r="82">
          <cell r="N82">
            <v>57893.134810837917</v>
          </cell>
        </row>
        <row r="83">
          <cell r="N83">
            <v>3.3828737180516794E-2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25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0.94186982755665782</v>
          </cell>
          <cell r="C5">
            <v>1.0004632464832732</v>
          </cell>
          <cell r="D5">
            <v>0.85255343769902303</v>
          </cell>
          <cell r="E5">
            <v>0.95625144331578871</v>
          </cell>
          <cell r="F5">
            <v>0.95448250555815362</v>
          </cell>
          <cell r="G5">
            <v>1.0104342505655455</v>
          </cell>
          <cell r="H5">
            <v>0.98095600308782771</v>
          </cell>
          <cell r="I5">
            <v>0.98760785796961748</v>
          </cell>
          <cell r="J5">
            <v>0.94800085326858763</v>
          </cell>
          <cell r="K5">
            <v>0.97687103845433287</v>
          </cell>
          <cell r="L5">
            <v>0.93571788457693206</v>
          </cell>
          <cell r="M5">
            <v>0.96444411356849813</v>
          </cell>
          <cell r="N5">
            <v>0.94774464211197751</v>
          </cell>
          <cell r="O5">
            <v>0.94171698169429274</v>
          </cell>
          <cell r="P5">
            <v>0.97019866138176236</v>
          </cell>
          <cell r="Q5">
            <v>0.9294947779552909</v>
          </cell>
          <cell r="R5">
            <v>0.91710166363669099</v>
          </cell>
          <cell r="S5">
            <v>0.95879045633818982</v>
          </cell>
        </row>
        <row r="6">
          <cell r="A6">
            <v>19992</v>
          </cell>
          <cell r="B6">
            <v>1.0230143315120477</v>
          </cell>
          <cell r="C6">
            <v>1.0307401646180583</v>
          </cell>
          <cell r="D6">
            <v>0.95487297566971463</v>
          </cell>
          <cell r="E6">
            <v>1.0164864520075914</v>
          </cell>
          <cell r="F6">
            <v>1.0125616899089303</v>
          </cell>
          <cell r="G6">
            <v>0.95703575019808362</v>
          </cell>
          <cell r="H6">
            <v>1.0073166447393771</v>
          </cell>
          <cell r="I6">
            <v>0.9793587551194004</v>
          </cell>
          <cell r="J6">
            <v>0.99517739226500357</v>
          </cell>
          <cell r="K6">
            <v>1.0098712456748224</v>
          </cell>
          <cell r="L6">
            <v>0.99018257697394085</v>
          </cell>
          <cell r="M6">
            <v>1.0173908750413012</v>
          </cell>
          <cell r="N6">
            <v>0.99290863787295724</v>
          </cell>
          <cell r="O6">
            <v>1.014403600821371</v>
          </cell>
          <cell r="P6">
            <v>1.0196933806393991</v>
          </cell>
          <cell r="Q6">
            <v>0.97864385442328472</v>
          </cell>
          <cell r="R6">
            <v>1.0268320852225357</v>
          </cell>
          <cell r="S6">
            <v>1.0006959273969627</v>
          </cell>
        </row>
        <row r="7">
          <cell r="A7">
            <v>19993</v>
          </cell>
          <cell r="B7">
            <v>1.0612811052320463</v>
          </cell>
          <cell r="C7">
            <v>0.96717668327212314</v>
          </cell>
          <cell r="D7">
            <v>1.1416839168891848</v>
          </cell>
          <cell r="E7">
            <v>0.97494765656357929</v>
          </cell>
          <cell r="F7">
            <v>0.98430656920251258</v>
          </cell>
          <cell r="G7">
            <v>1.1046121373494668</v>
          </cell>
          <cell r="H7">
            <v>0.99426272858011999</v>
          </cell>
          <cell r="I7">
            <v>0.9925201224118726</v>
          </cell>
          <cell r="J7">
            <v>1.0181504794981251</v>
          </cell>
          <cell r="K7">
            <v>1.0080679096429126</v>
          </cell>
          <cell r="L7">
            <v>1.0687030456013751</v>
          </cell>
          <cell r="M7">
            <v>0.99021300413998592</v>
          </cell>
          <cell r="N7">
            <v>1.0371546973007966</v>
          </cell>
          <cell r="O7">
            <v>1.0491467535138452</v>
          </cell>
          <cell r="P7">
            <v>0.97910902320248128</v>
          </cell>
          <cell r="Q7">
            <v>1.0515306492217804</v>
          </cell>
          <cell r="R7">
            <v>1.0592884582167439</v>
          </cell>
          <cell r="S7">
            <v>1.0363882858609825</v>
          </cell>
        </row>
        <row r="8">
          <cell r="A8">
            <v>19994</v>
          </cell>
          <cell r="B8">
            <v>0.9690858503066504</v>
          </cell>
          <cell r="C8">
            <v>1.0032085482918327</v>
          </cell>
          <cell r="D8">
            <v>1.0379002104223225</v>
          </cell>
          <cell r="E8">
            <v>1.0524389235902625</v>
          </cell>
          <cell r="F8">
            <v>1.0444648594991639</v>
          </cell>
          <cell r="G8">
            <v>0.92968244419566559</v>
          </cell>
          <cell r="H8">
            <v>1.0162250773099657</v>
          </cell>
          <cell r="I8">
            <v>1.0372073067417409</v>
          </cell>
          <cell r="J8">
            <v>1.0278126041098978</v>
          </cell>
          <cell r="K8">
            <v>1.0031403204068301</v>
          </cell>
          <cell r="L8">
            <v>0.98353659273310945</v>
          </cell>
          <cell r="M8">
            <v>1.0251333234136215</v>
          </cell>
          <cell r="N8">
            <v>1.0148497460115113</v>
          </cell>
          <cell r="O8">
            <v>0.99337295778138268</v>
          </cell>
          <cell r="P8">
            <v>1.0288148098559311</v>
          </cell>
          <cell r="Q8">
            <v>1.0336486255728561</v>
          </cell>
          <cell r="R8">
            <v>0.97978059781537341</v>
          </cell>
          <cell r="S8">
            <v>0.99783483868879175</v>
          </cell>
        </row>
        <row r="9">
          <cell r="A9">
            <v>20001</v>
          </cell>
          <cell r="B9">
            <v>0.95114498642839118</v>
          </cell>
          <cell r="C9">
            <v>1.0133462077196238</v>
          </cell>
          <cell r="D9">
            <v>0.86050887306276325</v>
          </cell>
          <cell r="E9">
            <v>0.97243354908146351</v>
          </cell>
          <cell r="F9">
            <v>0.96965797321197156</v>
          </cell>
          <cell r="G9">
            <v>1.0255197591868932</v>
          </cell>
          <cell r="H9">
            <v>0.9974583296588081</v>
          </cell>
          <cell r="I9">
            <v>0.99145420099795023</v>
          </cell>
          <cell r="J9">
            <v>0.96237960680789492</v>
          </cell>
          <cell r="K9">
            <v>0.9865427772603893</v>
          </cell>
          <cell r="L9">
            <v>0.96079773751150543</v>
          </cell>
          <cell r="M9">
            <v>0.98374948157841491</v>
          </cell>
          <cell r="N9">
            <v>0.96237468678898752</v>
          </cell>
          <cell r="O9">
            <v>0.96020853203583201</v>
          </cell>
          <cell r="P9">
            <v>0.98876764248546878</v>
          </cell>
          <cell r="Q9">
            <v>0.94214577053464388</v>
          </cell>
          <cell r="R9">
            <v>0.93425021712623213</v>
          </cell>
          <cell r="S9">
            <v>0.97295411426624179</v>
          </cell>
        </row>
        <row r="10">
          <cell r="A10">
            <v>20002</v>
          </cell>
          <cell r="B10">
            <v>1.0178117664021469</v>
          </cell>
          <cell r="C10">
            <v>1.0311815792931056</v>
          </cell>
          <cell r="D10">
            <v>0.9541085707335456</v>
          </cell>
          <cell r="E10">
            <v>1.0151115401826596</v>
          </cell>
          <cell r="F10">
            <v>1.0137218444689149</v>
          </cell>
          <cell r="G10">
            <v>0.95865036013638516</v>
          </cell>
          <cell r="H10">
            <v>1.0121785034051169</v>
          </cell>
          <cell r="I10">
            <v>0.98029115579675308</v>
          </cell>
          <cell r="J10">
            <v>0.99930577431562617</v>
          </cell>
          <cell r="K10">
            <v>1.0111724181166581</v>
          </cell>
          <cell r="L10">
            <v>1.0009395942998542</v>
          </cell>
          <cell r="M10">
            <v>1.0207454519280028</v>
          </cell>
          <cell r="N10">
            <v>0.99673004355007833</v>
          </cell>
          <cell r="O10">
            <v>1.0194126468181059</v>
          </cell>
          <cell r="P10">
            <v>1.0189302128191255</v>
          </cell>
          <cell r="Q10">
            <v>0.98097628175058271</v>
          </cell>
          <cell r="R10">
            <v>1.0329705318497813</v>
          </cell>
          <cell r="S10">
            <v>1.0032360245389178</v>
          </cell>
        </row>
        <row r="11">
          <cell r="A11">
            <v>20003</v>
          </cell>
          <cell r="B11">
            <v>1.0644330401539099</v>
          </cell>
          <cell r="C11">
            <v>0.96329480854292349</v>
          </cell>
          <cell r="D11">
            <v>1.1246463918892378</v>
          </cell>
          <cell r="E11">
            <v>0.96131650831264392</v>
          </cell>
          <cell r="F11">
            <v>0.97900336684561495</v>
          </cell>
          <cell r="G11">
            <v>1.087122719804426</v>
          </cell>
          <cell r="H11">
            <v>0.97558513031326644</v>
          </cell>
          <cell r="I11">
            <v>0.98885232350949126</v>
          </cell>
          <cell r="J11">
            <v>1.0074501504760767</v>
          </cell>
          <cell r="K11">
            <v>1.0029027584260759</v>
          </cell>
          <cell r="L11">
            <v>1.0664311304705227</v>
          </cell>
          <cell r="M11">
            <v>0.97889298612642384</v>
          </cell>
          <cell r="N11">
            <v>1.0296829172268873</v>
          </cell>
          <cell r="O11">
            <v>1.0340442656180318</v>
          </cell>
          <cell r="P11">
            <v>0.97041564091263799</v>
          </cell>
          <cell r="Q11">
            <v>1.0400551482069229</v>
          </cell>
          <cell r="R11">
            <v>1.0556277887183916</v>
          </cell>
          <cell r="S11">
            <v>1.0343222173323319</v>
          </cell>
        </row>
        <row r="12">
          <cell r="A12">
            <v>20004</v>
          </cell>
          <cell r="B12">
            <v>0.96278746459804199</v>
          </cell>
          <cell r="C12">
            <v>0.99354386455528931</v>
          </cell>
          <cell r="D12">
            <v>1.0420576777781596</v>
          </cell>
          <cell r="E12">
            <v>1.0460686864520745</v>
          </cell>
          <cell r="F12">
            <v>1.0392702983421589</v>
          </cell>
          <cell r="G12">
            <v>0.9271428079138837</v>
          </cell>
          <cell r="H12">
            <v>1.0175306951879874</v>
          </cell>
          <cell r="I12">
            <v>1.0390137210827439</v>
          </cell>
          <cell r="J12">
            <v>1.025624827216703</v>
          </cell>
          <cell r="K12">
            <v>0.99869126715993328</v>
          </cell>
          <cell r="L12">
            <v>0.97180315620130242</v>
          </cell>
          <cell r="M12">
            <v>1.0161944691683693</v>
          </cell>
          <cell r="N12">
            <v>1.0079909424488724</v>
          </cell>
          <cell r="O12">
            <v>0.98595304122703331</v>
          </cell>
          <cell r="P12">
            <v>1.0216407865988724</v>
          </cell>
          <cell r="Q12">
            <v>1.0312249146782915</v>
          </cell>
          <cell r="R12">
            <v>0.97461279991946148</v>
          </cell>
          <cell r="S12">
            <v>0.98958079788681663</v>
          </cell>
        </row>
        <row r="13">
          <cell r="A13">
            <v>20011</v>
          </cell>
          <cell r="B13">
            <v>0.94648293190194888</v>
          </cell>
          <cell r="C13">
            <v>1.0021042004913747</v>
          </cell>
          <cell r="D13">
            <v>0.86440591798093236</v>
          </cell>
          <cell r="E13">
            <v>0.97243179185165085</v>
          </cell>
          <cell r="F13">
            <v>0.9620597021203835</v>
          </cell>
          <cell r="G13">
            <v>1.0177305321597192</v>
          </cell>
          <cell r="H13">
            <v>0.97725043180765647</v>
          </cell>
          <cell r="I13">
            <v>0.97646792763662316</v>
          </cell>
          <cell r="J13">
            <v>0.95965921309090096</v>
          </cell>
          <cell r="K13">
            <v>0.97796802477462808</v>
          </cell>
          <cell r="L13">
            <v>0.95114294924456122</v>
          </cell>
          <cell r="M13">
            <v>0.96736406676609077</v>
          </cell>
          <cell r="N13">
            <v>0.95750961613688035</v>
          </cell>
          <cell r="O13">
            <v>0.94629516688081372</v>
          </cell>
          <cell r="P13">
            <v>0.9779166763410726</v>
          </cell>
          <cell r="Q13">
            <v>0.94290753438555586</v>
          </cell>
          <cell r="R13">
            <v>0.93449860878961433</v>
          </cell>
          <cell r="S13">
            <v>0.96757761932006781</v>
          </cell>
        </row>
        <row r="14">
          <cell r="A14">
            <v>20012</v>
          </cell>
          <cell r="B14">
            <v>1.0092524182813403</v>
          </cell>
          <cell r="C14">
            <v>1.0315523328450176</v>
          </cell>
          <cell r="D14">
            <v>0.95893260851994222</v>
          </cell>
          <cell r="E14">
            <v>1.0108671601944659</v>
          </cell>
          <cell r="F14">
            <v>1.0111278229032685</v>
          </cell>
          <cell r="G14">
            <v>0.96405321367272856</v>
          </cell>
          <cell r="H14">
            <v>1.0053983858061857</v>
          </cell>
          <cell r="I14">
            <v>0.98898905873413789</v>
          </cell>
          <cell r="J14">
            <v>1.0017187741965339</v>
          </cell>
          <cell r="K14">
            <v>1.0135858662150041</v>
          </cell>
          <cell r="L14">
            <v>1.0044773149251502</v>
          </cell>
          <cell r="M14">
            <v>1.0222062624395269</v>
          </cell>
          <cell r="N14">
            <v>0.99965588147929663</v>
          </cell>
          <cell r="O14">
            <v>1.0182847741004932</v>
          </cell>
          <cell r="P14">
            <v>1.0162994386983812</v>
          </cell>
          <cell r="Q14">
            <v>0.98545362898508715</v>
          </cell>
          <cell r="R14">
            <v>1.0361313325849715</v>
          </cell>
          <cell r="S14">
            <v>1.0020511980794531</v>
          </cell>
        </row>
        <row r="15">
          <cell r="A15">
            <v>20013</v>
          </cell>
          <cell r="B15">
            <v>1.0728040744785752</v>
          </cell>
          <cell r="C15">
            <v>0.96427254184520961</v>
          </cell>
          <cell r="D15">
            <v>1.1124212782172844</v>
          </cell>
          <cell r="E15">
            <v>0.96132586223024452</v>
          </cell>
          <cell r="F15">
            <v>0.98570851095388667</v>
          </cell>
          <cell r="G15">
            <v>1.0770460367438572</v>
          </cell>
          <cell r="H15">
            <v>1.0038977970680873</v>
          </cell>
          <cell r="I15">
            <v>0.99305080925253786</v>
          </cell>
          <cell r="J15">
            <v>1.005839422062083</v>
          </cell>
          <cell r="K15">
            <v>1.0021454222409296</v>
          </cell>
          <cell r="L15">
            <v>1.0708213069305887</v>
          </cell>
          <cell r="M15">
            <v>0.9775932212504157</v>
          </cell>
          <cell r="N15">
            <v>1.0315907814626191</v>
          </cell>
          <cell r="O15">
            <v>1.0396915262124953</v>
          </cell>
          <cell r="P15">
            <v>0.97403871650541196</v>
          </cell>
          <cell r="Q15">
            <v>1.0387853518593386</v>
          </cell>
          <cell r="R15">
            <v>1.0561815527460277</v>
          </cell>
          <cell r="S15">
            <v>1.037071729507353</v>
          </cell>
        </row>
        <row r="16">
          <cell r="A16">
            <v>20014</v>
          </cell>
          <cell r="B16">
            <v>0.97499444145358616</v>
          </cell>
          <cell r="C16">
            <v>0.99992391247863566</v>
          </cell>
          <cell r="D16">
            <v>1.0631193771047642</v>
          </cell>
          <cell r="E16">
            <v>1.0585419500477833</v>
          </cell>
          <cell r="F16">
            <v>1.0476567366462946</v>
          </cell>
          <cell r="G16">
            <v>0.93880823279198633</v>
          </cell>
          <cell r="H16">
            <v>1.0157436222616836</v>
          </cell>
          <cell r="I16">
            <v>1.0474039508896529</v>
          </cell>
          <cell r="J16">
            <v>1.0390798018348124</v>
          </cell>
          <cell r="K16">
            <v>1.0070799405759501</v>
          </cell>
          <cell r="L16">
            <v>0.97712055932549657</v>
          </cell>
          <cell r="M16">
            <v>1.036250675201879</v>
          </cell>
          <cell r="N16">
            <v>1.018328404559143</v>
          </cell>
          <cell r="O16">
            <v>0.99773341860168741</v>
          </cell>
          <cell r="P16">
            <v>1.0336000536196084</v>
          </cell>
          <cell r="Q16">
            <v>1.0452332002474622</v>
          </cell>
          <cell r="R16">
            <v>0.98032454791307322</v>
          </cell>
          <cell r="S16">
            <v>0.99787892395374089</v>
          </cell>
        </row>
        <row r="17">
          <cell r="A17">
            <v>20021</v>
          </cell>
          <cell r="B17">
            <v>0.92878851681961883</v>
          </cell>
          <cell r="C17">
            <v>0.99429217053036834</v>
          </cell>
          <cell r="D17">
            <v>0.85839839436313958</v>
          </cell>
          <cell r="E17">
            <v>0.95877727276730251</v>
          </cell>
          <cell r="F17">
            <v>0.96000866515712246</v>
          </cell>
          <cell r="G17">
            <v>1.0093820595867706</v>
          </cell>
          <cell r="H17">
            <v>0.96665244650325022</v>
          </cell>
          <cell r="I17">
            <v>0.97386363558467504</v>
          </cell>
          <cell r="J17">
            <v>0.94513974612904095</v>
          </cell>
          <cell r="K17">
            <v>0.95731300205911218</v>
          </cell>
          <cell r="L17">
            <v>0.94142242944475463</v>
          </cell>
          <cell r="M17">
            <v>0.94978595372970887</v>
          </cell>
          <cell r="N17">
            <v>0.94702327211610504</v>
          </cell>
          <cell r="O17">
            <v>0.93221267488533111</v>
          </cell>
          <cell r="P17">
            <v>0.96732992817601404</v>
          </cell>
          <cell r="Q17">
            <v>0.93350946416313951</v>
          </cell>
          <cell r="R17">
            <v>0.92442141709408354</v>
          </cell>
          <cell r="S17">
            <v>0.95596856859709622</v>
          </cell>
        </row>
        <row r="18">
          <cell r="A18">
            <v>20022</v>
          </cell>
          <cell r="B18">
            <v>1.0006276739120266</v>
          </cell>
          <cell r="C18">
            <v>1.0317901916593923</v>
          </cell>
          <cell r="D18">
            <v>0.96300390398111624</v>
          </cell>
          <cell r="E18">
            <v>1.0097486202821835</v>
          </cell>
          <cell r="F18">
            <v>1.0069047043117967</v>
          </cell>
          <cell r="G18">
            <v>0.96600127717526185</v>
          </cell>
          <cell r="H18">
            <v>1.0070375507805149</v>
          </cell>
          <cell r="I18">
            <v>0.99016536093646079</v>
          </cell>
          <cell r="J18">
            <v>1.0048796319959421</v>
          </cell>
          <cell r="K18">
            <v>1.0264978484025948</v>
          </cell>
          <cell r="L18">
            <v>1.0077757383634804</v>
          </cell>
          <cell r="M18">
            <v>1.0260899781255277</v>
          </cell>
          <cell r="N18">
            <v>1.0011398944484695</v>
          </cell>
          <cell r="O18">
            <v>1.0204998631901034</v>
          </cell>
          <cell r="P18">
            <v>1.0173783375433629</v>
          </cell>
          <cell r="Q18">
            <v>0.98726671704690483</v>
          </cell>
          <cell r="R18">
            <v>1.0315078191202285</v>
          </cell>
          <cell r="S18">
            <v>1.0008676720744221</v>
          </cell>
        </row>
        <row r="19">
          <cell r="A19">
            <v>20023</v>
          </cell>
          <cell r="B19">
            <v>1.0770603994588628</v>
          </cell>
          <cell r="C19">
            <v>0.97339880661516376</v>
          </cell>
          <cell r="D19">
            <v>1.1044858058448257</v>
          </cell>
          <cell r="E19">
            <v>0.97404752686027818</v>
          </cell>
          <cell r="F19">
            <v>0.98357685842274101</v>
          </cell>
          <cell r="G19">
            <v>1.0742383352342026</v>
          </cell>
          <cell r="H19">
            <v>1.0082095144812053</v>
          </cell>
          <cell r="I19">
            <v>0.99145712087033955</v>
          </cell>
          <cell r="J19">
            <v>1.0128721712027016</v>
          </cell>
          <cell r="K19">
            <v>1.0065094538815942</v>
          </cell>
          <cell r="L19">
            <v>1.0802595460311086</v>
          </cell>
          <cell r="M19">
            <v>0.98484372540258214</v>
          </cell>
          <cell r="N19">
            <v>1.0371094424129617</v>
          </cell>
          <cell r="O19">
            <v>1.0521859548127859</v>
          </cell>
          <cell r="P19">
            <v>0.98283716810573496</v>
          </cell>
          <cell r="Q19">
            <v>1.0374426531106875</v>
          </cell>
          <cell r="R19">
            <v>1.0590902130661246</v>
          </cell>
          <cell r="S19">
            <v>1.0420567979445716</v>
          </cell>
        </row>
        <row r="20">
          <cell r="A20">
            <v>20024</v>
          </cell>
          <cell r="B20">
            <v>0.98521624484231352</v>
          </cell>
          <cell r="C20">
            <v>1.0004873899035276</v>
          </cell>
          <cell r="D20">
            <v>1.0476454217551361</v>
          </cell>
          <cell r="E20">
            <v>1.0604932663661006</v>
          </cell>
          <cell r="F20">
            <v>1.04379248668822</v>
          </cell>
          <cell r="G20">
            <v>0.95268386590983423</v>
          </cell>
          <cell r="H20">
            <v>1.0145122037819037</v>
          </cell>
          <cell r="I20">
            <v>1.0424898651575825</v>
          </cell>
          <cell r="J20">
            <v>1.0345615400211061</v>
          </cell>
          <cell r="K20">
            <v>1.0077619389767214</v>
          </cell>
          <cell r="L20">
            <v>0.96784915164524221</v>
          </cell>
          <cell r="M20">
            <v>1.036719894602536</v>
          </cell>
          <cell r="N20">
            <v>1.0095487722923704</v>
          </cell>
          <cell r="O20">
            <v>0.98984227732305352</v>
          </cell>
          <cell r="P20">
            <v>1.0298496495378626</v>
          </cell>
          <cell r="Q20">
            <v>1.0395528981594793</v>
          </cell>
          <cell r="R20">
            <v>0.97707571187038167</v>
          </cell>
          <cell r="S20">
            <v>0.99433429038223742</v>
          </cell>
        </row>
        <row r="21">
          <cell r="A21">
            <v>20031</v>
          </cell>
          <cell r="B21">
            <v>0.92736072584987361</v>
          </cell>
          <cell r="C21">
            <v>0.99281335200962406</v>
          </cell>
          <cell r="D21">
            <v>0.86576607819875107</v>
          </cell>
          <cell r="E21">
            <v>0.95830330442690592</v>
          </cell>
          <cell r="F21">
            <v>0.96477671147486332</v>
          </cell>
          <cell r="G21">
            <v>1.0083550579548599</v>
          </cell>
          <cell r="H21">
            <v>0.96478959985947976</v>
          </cell>
          <cell r="I21">
            <v>0.97169298594278319</v>
          </cell>
          <cell r="J21">
            <v>0.9447247069708129</v>
          </cell>
          <cell r="K21">
            <v>0.9681871217823963</v>
          </cell>
          <cell r="L21">
            <v>0.94016633754827472</v>
          </cell>
          <cell r="M21">
            <v>0.94295744444914831</v>
          </cell>
          <cell r="N21">
            <v>0.94756821534484947</v>
          </cell>
          <cell r="O21">
            <v>0.93791907953341735</v>
          </cell>
          <cell r="P21">
            <v>0.9680801108472652</v>
          </cell>
          <cell r="Q21">
            <v>0.93545932286077504</v>
          </cell>
          <cell r="R21">
            <v>0.92057840174909999</v>
          </cell>
          <cell r="S21">
            <v>0.95657170652608814</v>
          </cell>
        </row>
        <row r="22">
          <cell r="A22">
            <v>20032</v>
          </cell>
          <cell r="B22">
            <v>1.0011270817660241</v>
          </cell>
          <cell r="C22">
            <v>1.031070974852814</v>
          </cell>
          <cell r="D22">
            <v>0.96595440529517829</v>
          </cell>
          <cell r="E22">
            <v>1.0094529587997767</v>
          </cell>
          <cell r="F22">
            <v>1.0055711378876615</v>
          </cell>
          <cell r="G22">
            <v>0.96530635231107809</v>
          </cell>
          <cell r="H22">
            <v>1.0111522944131945</v>
          </cell>
          <cell r="I22">
            <v>0.99154752769156995</v>
          </cell>
          <cell r="J22">
            <v>1.0101605469175734</v>
          </cell>
          <cell r="K22">
            <v>1.0178402733722227</v>
          </cell>
          <cell r="L22">
            <v>1.0120937344964018</v>
          </cell>
          <cell r="M22">
            <v>1.0291950809701529</v>
          </cell>
          <cell r="N22">
            <v>1.0042759970586574</v>
          </cell>
          <cell r="O22">
            <v>1.0227273950670004</v>
          </cell>
          <cell r="P22">
            <v>1.0198868022849767</v>
          </cell>
          <cell r="Q22">
            <v>0.99077511415348385</v>
          </cell>
          <cell r="R22">
            <v>1.0406791590293507</v>
          </cell>
          <cell r="S22">
            <v>1.003582501787595</v>
          </cell>
        </row>
        <row r="23">
          <cell r="A23">
            <v>20033</v>
          </cell>
          <cell r="B23">
            <v>1.0817689927861078</v>
          </cell>
          <cell r="C23">
            <v>0.97543273611547221</v>
          </cell>
          <cell r="D23">
            <v>1.0912002969474544</v>
          </cell>
          <cell r="E23">
            <v>0.97338074426083232</v>
          </cell>
          <cell r="F23">
            <v>0.98046908819572498</v>
          </cell>
          <cell r="G23">
            <v>1.0621165907351304</v>
          </cell>
          <cell r="H23">
            <v>1.0088650011393347</v>
          </cell>
          <cell r="I23">
            <v>0.99247531883183115</v>
          </cell>
          <cell r="J23">
            <v>1.0177788918105759</v>
          </cell>
          <cell r="K23">
            <v>1.0049009239852515</v>
          </cell>
          <cell r="L23">
            <v>1.0867961543126154</v>
          </cell>
          <cell r="M23">
            <v>0.98446922248126678</v>
          </cell>
          <cell r="N23">
            <v>1.0389021151352613</v>
          </cell>
          <cell r="O23">
            <v>1.0494566165729105</v>
          </cell>
          <cell r="P23">
            <v>0.98074597105532835</v>
          </cell>
          <cell r="Q23">
            <v>1.0340773273348778</v>
          </cell>
          <cell r="R23">
            <v>1.0855953456904943</v>
          </cell>
          <cell r="S23">
            <v>1.0444228258337076</v>
          </cell>
        </row>
        <row r="24">
          <cell r="A24">
            <v>20034</v>
          </cell>
          <cell r="B24">
            <v>0.99392472459785719</v>
          </cell>
          <cell r="C24">
            <v>1.001379597322779</v>
          </cell>
          <cell r="D24">
            <v>1.0625269187058248</v>
          </cell>
          <cell r="E24">
            <v>1.0562664274104361</v>
          </cell>
          <cell r="F24">
            <v>1.0450754414996586</v>
          </cell>
          <cell r="G24">
            <v>0.96308967595467043</v>
          </cell>
          <cell r="H24">
            <v>1.0148732769652813</v>
          </cell>
          <cell r="I24">
            <v>1.0437951224684208</v>
          </cell>
          <cell r="J24">
            <v>1.0233652896879089</v>
          </cell>
          <cell r="K24">
            <v>1.0093925085514992</v>
          </cell>
          <cell r="L24">
            <v>0.96990292007668288</v>
          </cell>
          <cell r="M24">
            <v>1.0442953045840488</v>
          </cell>
          <cell r="N24">
            <v>1.0085526713619621</v>
          </cell>
          <cell r="O24">
            <v>0.99174276893084157</v>
          </cell>
          <cell r="P24">
            <v>1.029281541242312</v>
          </cell>
          <cell r="Q24">
            <v>1.0387479155801709</v>
          </cell>
          <cell r="R24">
            <v>0.96413514610928497</v>
          </cell>
          <cell r="S24">
            <v>0.99284491308152756</v>
          </cell>
        </row>
        <row r="25">
          <cell r="A25">
            <v>20041</v>
          </cell>
          <cell r="B25">
            <v>0.93063222152265301</v>
          </cell>
          <cell r="C25">
            <v>1.0010004406270259</v>
          </cell>
          <cell r="D25">
            <v>0.88136285743224851</v>
          </cell>
          <cell r="E25">
            <v>0.9727209354659867</v>
          </cell>
          <cell r="F25">
            <v>0.97566553833907388</v>
          </cell>
          <cell r="G25">
            <v>1.0213351378991862</v>
          </cell>
          <cell r="H25">
            <v>0.97409828616690208</v>
          </cell>
          <cell r="I25">
            <v>0.99004565350692519</v>
          </cell>
          <cell r="J25">
            <v>0.96132545636726352</v>
          </cell>
          <cell r="K25">
            <v>0.97820509212286677</v>
          </cell>
          <cell r="L25">
            <v>0.93030847074255263</v>
          </cell>
          <cell r="M25">
            <v>0.94984147573561639</v>
          </cell>
          <cell r="N25">
            <v>0.95699568144780778</v>
          </cell>
          <cell r="O25">
            <v>0.95225184929606876</v>
          </cell>
          <cell r="P25">
            <v>0.97972619518252979</v>
          </cell>
          <cell r="Q25">
            <v>0.94643156939681927</v>
          </cell>
          <cell r="R25">
            <v>0.92992408528120896</v>
          </cell>
          <cell r="S25">
            <v>0.96586989616383223</v>
          </cell>
        </row>
        <row r="26">
          <cell r="A26">
            <v>20042</v>
          </cell>
          <cell r="B26">
            <v>0.99600732167351935</v>
          </cell>
          <cell r="C26">
            <v>1.0255959935728021</v>
          </cell>
          <cell r="D26">
            <v>0.96639103095338874</v>
          </cell>
          <cell r="E26">
            <v>1.0033629752688173</v>
          </cell>
          <cell r="F26">
            <v>1.0040729565597044</v>
          </cell>
          <cell r="G26">
            <v>0.96443226991979114</v>
          </cell>
          <cell r="H26">
            <v>1.0146493561888235</v>
          </cell>
          <cell r="I26">
            <v>0.9889259621632277</v>
          </cell>
          <cell r="J26">
            <v>1.0099450998195407</v>
          </cell>
          <cell r="K26">
            <v>1.0137508256627421</v>
          </cell>
          <cell r="L26">
            <v>1.0100931116645784</v>
          </cell>
          <cell r="M26">
            <v>1.0273166314892097</v>
          </cell>
          <cell r="N26">
            <v>1.0022056382837417</v>
          </cell>
          <cell r="O26">
            <v>1.0216959297034194</v>
          </cell>
          <cell r="P26">
            <v>1.0171673295271062</v>
          </cell>
          <cell r="Q26">
            <v>0.99049156227996138</v>
          </cell>
          <cell r="R26">
            <v>1.0335720152626757</v>
          </cell>
          <cell r="S26">
            <v>1.0026203996219267</v>
          </cell>
        </row>
        <row r="27">
          <cell r="A27">
            <v>20043</v>
          </cell>
          <cell r="B27">
            <v>1.0699396383568192</v>
          </cell>
          <cell r="C27">
            <v>0.97387703041652551</v>
          </cell>
          <cell r="D27">
            <v>1.0765367437082534</v>
          </cell>
          <cell r="E27">
            <v>0.97219229521233264</v>
          </cell>
          <cell r="F27">
            <v>0.9762338356737158</v>
          </cell>
          <cell r="G27">
            <v>1.0481315905668314</v>
          </cell>
          <cell r="H27">
            <v>1.000823343956261</v>
          </cell>
          <cell r="I27">
            <v>0.98274156915948863</v>
          </cell>
          <cell r="J27">
            <v>1.0103909085517897</v>
          </cell>
          <cell r="K27">
            <v>0.99858212615152708</v>
          </cell>
          <cell r="L27">
            <v>1.0807442806366232</v>
          </cell>
          <cell r="M27">
            <v>0.97916359999429514</v>
          </cell>
          <cell r="N27">
            <v>1.0356528751423995</v>
          </cell>
          <cell r="O27">
            <v>1.0467572900183597</v>
          </cell>
          <cell r="P27">
            <v>0.97611244090742333</v>
          </cell>
          <cell r="Q27">
            <v>1.02808479907082</v>
          </cell>
          <cell r="R27">
            <v>1.0750841812483363</v>
          </cell>
          <cell r="S27">
            <v>1.0420069825243949</v>
          </cell>
        </row>
        <row r="28">
          <cell r="A28">
            <v>20044</v>
          </cell>
          <cell r="B28">
            <v>0.98968332279969495</v>
          </cell>
          <cell r="C28">
            <v>0.9999625610190287</v>
          </cell>
          <cell r="D28">
            <v>1.0567367317443119</v>
          </cell>
          <cell r="E28">
            <v>1.0450640864991647</v>
          </cell>
          <cell r="F28">
            <v>1.0413306736521168</v>
          </cell>
          <cell r="G28">
            <v>0.96763714210879215</v>
          </cell>
          <cell r="H28">
            <v>1.0090924751192123</v>
          </cell>
          <cell r="I28">
            <v>1.0373586353064315</v>
          </cell>
          <cell r="J28">
            <v>1.0142131010116715</v>
          </cell>
          <cell r="K28">
            <v>1.0081814611881543</v>
          </cell>
          <cell r="L28">
            <v>0.97233215281336993</v>
          </cell>
          <cell r="M28">
            <v>1.0401885994019817</v>
          </cell>
          <cell r="N28">
            <v>1.002346931407901</v>
          </cell>
          <cell r="O28">
            <v>0.97950356634128677</v>
          </cell>
          <cell r="P28">
            <v>1.0245732725398444</v>
          </cell>
          <cell r="Q28">
            <v>1.0305636033830181</v>
          </cell>
          <cell r="R28">
            <v>0.96201982737202651</v>
          </cell>
          <cell r="S28">
            <v>0.98735816929018427</v>
          </cell>
        </row>
        <row r="29">
          <cell r="A29">
            <v>20051</v>
          </cell>
          <cell r="B29">
            <v>0.92557387367937727</v>
          </cell>
          <cell r="C29">
            <v>0.98949407365895836</v>
          </cell>
          <cell r="D29">
            <v>0.87902722580223924</v>
          </cell>
          <cell r="E29">
            <v>0.96010838383694119</v>
          </cell>
          <cell r="F29">
            <v>0.96415662765549981</v>
          </cell>
          <cell r="G29">
            <v>1.0093067534086602</v>
          </cell>
          <cell r="H29">
            <v>0.95998079631120159</v>
          </cell>
          <cell r="I29">
            <v>0.98428862197324574</v>
          </cell>
          <cell r="J29">
            <v>0.95855053001702162</v>
          </cell>
          <cell r="K29">
            <v>0.94776179447389786</v>
          </cell>
          <cell r="L29">
            <v>0.91008251574136656</v>
          </cell>
          <cell r="M29">
            <v>0.93273634748002132</v>
          </cell>
          <cell r="N29">
            <v>0.94720367392000471</v>
          </cell>
          <cell r="O29">
            <v>0.94512863838085093</v>
          </cell>
          <cell r="P29">
            <v>0.96543812457924005</v>
          </cell>
          <cell r="Q29">
            <v>0.9423682161619823</v>
          </cell>
          <cell r="R29">
            <v>0.91975410041405914</v>
          </cell>
          <cell r="S29">
            <v>0.95826142935994296</v>
          </cell>
        </row>
        <row r="30">
          <cell r="A30">
            <v>20052</v>
          </cell>
          <cell r="B30">
            <v>1.0046601578309138</v>
          </cell>
          <cell r="C30">
            <v>1.0288678217139617</v>
          </cell>
          <cell r="D30">
            <v>0.96978492427471608</v>
          </cell>
          <cell r="E30">
            <v>1.014094049444602</v>
          </cell>
          <cell r="F30">
            <v>1.0092296084784511</v>
          </cell>
          <cell r="G30">
            <v>0.97121702837891311</v>
          </cell>
          <cell r="H30">
            <v>1.0197996153968494</v>
          </cell>
          <cell r="I30">
            <v>0.99153731568570214</v>
          </cell>
          <cell r="J30">
            <v>1.0207888809844456</v>
          </cell>
          <cell r="K30">
            <v>1.0387231597907063</v>
          </cell>
          <cell r="L30">
            <v>1.0143249239043306</v>
          </cell>
          <cell r="M30">
            <v>1.0346096141158618</v>
          </cell>
          <cell r="N30">
            <v>1.0076179615527281</v>
          </cell>
          <cell r="O30">
            <v>1.0306174311823808</v>
          </cell>
          <cell r="P30">
            <v>1.0248143253031203</v>
          </cell>
          <cell r="Q30">
            <v>0.99922114761676228</v>
          </cell>
          <cell r="R30">
            <v>1.0337534265171486</v>
          </cell>
          <cell r="S30">
            <v>1.0086814676902052</v>
          </cell>
        </row>
        <row r="31">
          <cell r="A31">
            <v>20053</v>
          </cell>
          <cell r="B31">
            <v>1.082484398079772</v>
          </cell>
          <cell r="C31">
            <v>0.98254780911790851</v>
          </cell>
          <cell r="D31">
            <v>1.0802530598248665</v>
          </cell>
          <cell r="E31">
            <v>0.98467875010807826</v>
          </cell>
          <cell r="F31">
            <v>0.98601811626594116</v>
          </cell>
          <cell r="G31">
            <v>1.0500061209410487</v>
          </cell>
          <cell r="H31">
            <v>1.0084005475912012</v>
          </cell>
          <cell r="I31">
            <v>0.98837276272222785</v>
          </cell>
          <cell r="J31">
            <v>1.0183758667053149</v>
          </cell>
          <cell r="K31">
            <v>1.0056608833863141</v>
          </cell>
          <cell r="L31">
            <v>1.0870927610075813</v>
          </cell>
          <cell r="M31">
            <v>0.99241565939415988</v>
          </cell>
          <cell r="N31">
            <v>1.0445980444681371</v>
          </cell>
          <cell r="O31">
            <v>1.0577902319957309</v>
          </cell>
          <cell r="P31">
            <v>0.98711208414360418</v>
          </cell>
          <cell r="Q31">
            <v>1.0373046487706041</v>
          </cell>
          <cell r="R31">
            <v>1.0807722324395268</v>
          </cell>
          <cell r="S31">
            <v>1.0514157297882385</v>
          </cell>
        </row>
        <row r="32">
          <cell r="A32">
            <v>20054</v>
          </cell>
          <cell r="B32">
            <v>0.9932119216015689</v>
          </cell>
          <cell r="C32">
            <v>1.0001296086056435</v>
          </cell>
          <cell r="D32">
            <v>1.0606608946839831</v>
          </cell>
          <cell r="E32">
            <v>1.0394824001263245</v>
          </cell>
          <cell r="F32">
            <v>1.038440631726238</v>
          </cell>
          <cell r="G32">
            <v>0.97283634946447939</v>
          </cell>
          <cell r="H32">
            <v>1.0106695777468617</v>
          </cell>
          <cell r="I32">
            <v>1.0355993995201647</v>
          </cell>
          <cell r="J32">
            <v>1.0070737441868847</v>
          </cell>
          <cell r="K32">
            <v>1.0060937078960037</v>
          </cell>
          <cell r="L32">
            <v>0.97649648106050957</v>
          </cell>
          <cell r="M32">
            <v>1.0365667348666181</v>
          </cell>
          <cell r="N32">
            <v>0.99816133670342067</v>
          </cell>
          <cell r="O32">
            <v>0.97081562553714285</v>
          </cell>
          <cell r="P32">
            <v>1.0206565258326783</v>
          </cell>
          <cell r="Q32">
            <v>1.0236143643772939</v>
          </cell>
          <cell r="R32">
            <v>0.96182893620477994</v>
          </cell>
          <cell r="S32">
            <v>0.98115898372162913</v>
          </cell>
        </row>
        <row r="33">
          <cell r="A33">
            <v>20061</v>
          </cell>
          <cell r="B33">
            <v>0.93065455531497676</v>
          </cell>
          <cell r="C33">
            <v>0.99392343411082462</v>
          </cell>
          <cell r="D33">
            <v>0.8825181008324019</v>
          </cell>
          <cell r="E33">
            <v>0.96952018291575226</v>
          </cell>
          <cell r="F33">
            <v>0.96838285957154302</v>
          </cell>
          <cell r="G33">
            <v>1.0131952364106189</v>
          </cell>
          <cell r="H33">
            <v>0.95710147228077747</v>
          </cell>
          <cell r="I33">
            <v>0.99016246489352044</v>
          </cell>
          <cell r="J33">
            <v>0.96627766770351287</v>
          </cell>
          <cell r="K33">
            <v>0.97396029600779876</v>
          </cell>
          <cell r="L33">
            <v>0.90765250603613579</v>
          </cell>
          <cell r="M33">
            <v>0.94205054770306706</v>
          </cell>
          <cell r="N33">
            <v>0.95326183382257412</v>
          </cell>
          <cell r="O33">
            <v>0.9544624832795886</v>
          </cell>
          <cell r="P33">
            <v>0.9707763220786253</v>
          </cell>
          <cell r="Q33">
            <v>0.95100853026893573</v>
          </cell>
          <cell r="R33">
            <v>0.91534424539464843</v>
          </cell>
          <cell r="S33">
            <v>0.96394600510001305</v>
          </cell>
        </row>
        <row r="34">
          <cell r="A34">
            <v>20062</v>
          </cell>
          <cell r="B34">
            <v>1.00532630946171</v>
          </cell>
          <cell r="C34">
            <v>1.0289058857234004</v>
          </cell>
          <cell r="D34">
            <v>0.96513364847455785</v>
          </cell>
          <cell r="E34">
            <v>1.0127595035870101</v>
          </cell>
          <cell r="F34">
            <v>1.0088854407129</v>
          </cell>
          <cell r="G34">
            <v>0.97453679633016455</v>
          </cell>
          <cell r="H34">
            <v>1.0194245870364704</v>
          </cell>
          <cell r="I34">
            <v>0.98718163334192544</v>
          </cell>
          <cell r="J34">
            <v>1.0215052451642168</v>
          </cell>
          <cell r="K34">
            <v>1.0168514574601608</v>
          </cell>
          <cell r="L34">
            <v>1.0167729163136587</v>
          </cell>
          <cell r="M34">
            <v>1.0325526046274951</v>
          </cell>
          <cell r="N34">
            <v>1.0087868662547168</v>
          </cell>
          <cell r="O34">
            <v>1.0308155919801676</v>
          </cell>
          <cell r="P34">
            <v>1.024282255639283</v>
          </cell>
          <cell r="Q34">
            <v>0.99910624732171205</v>
          </cell>
          <cell r="R34">
            <v>1.0328081200743422</v>
          </cell>
          <cell r="S34">
            <v>1.0102481505135472</v>
          </cell>
        </row>
        <row r="35">
          <cell r="A35">
            <v>20063</v>
          </cell>
          <cell r="B35">
            <v>1.0697575251228144</v>
          </cell>
          <cell r="C35">
            <v>0.97544686637017497</v>
          </cell>
          <cell r="D35">
            <v>1.0812205779316382</v>
          </cell>
          <cell r="E35">
            <v>0.97943141213328733</v>
          </cell>
          <cell r="F35">
            <v>0.9857928354604768</v>
          </cell>
          <cell r="G35">
            <v>1.0372179449542334</v>
          </cell>
          <cell r="H35">
            <v>1.0122081116954995</v>
          </cell>
          <cell r="I35">
            <v>0.9818662546227106</v>
          </cell>
          <cell r="J35">
            <v>1.0138281264715665</v>
          </cell>
          <cell r="K35">
            <v>0.99970515640610902</v>
          </cell>
          <cell r="L35">
            <v>1.0842763103265451</v>
          </cell>
          <cell r="M35">
            <v>0.98738997552735741</v>
          </cell>
          <cell r="N35">
            <v>1.0381699455073066</v>
          </cell>
          <cell r="O35">
            <v>1.0424435379418959</v>
          </cell>
          <cell r="P35">
            <v>0.98508572385064863</v>
          </cell>
          <cell r="Q35">
            <v>1.0320228330391745</v>
          </cell>
          <cell r="R35">
            <v>1.0855608414038851</v>
          </cell>
          <cell r="S35">
            <v>1.047093369612154</v>
          </cell>
        </row>
        <row r="36">
          <cell r="A36">
            <v>20064</v>
          </cell>
          <cell r="B36">
            <v>0.98941185086178129</v>
          </cell>
          <cell r="C36">
            <v>1.0019635922752845</v>
          </cell>
          <cell r="D36">
            <v>1.0584757864858407</v>
          </cell>
          <cell r="E36">
            <v>1.0380628840163937</v>
          </cell>
          <cell r="F36">
            <v>1.036832841477215</v>
          </cell>
          <cell r="G36">
            <v>0.97469943611476062</v>
          </cell>
          <cell r="H36">
            <v>1.0098927919486946</v>
          </cell>
          <cell r="I36">
            <v>1.0401215758242839</v>
          </cell>
          <cell r="J36">
            <v>0.99905614208849836</v>
          </cell>
          <cell r="K36">
            <v>1.009015339230678</v>
          </cell>
          <cell r="L36">
            <v>0.98637716779193707</v>
          </cell>
          <cell r="M36">
            <v>1.0378830879992254</v>
          </cell>
          <cell r="N36">
            <v>0.9964783943793164</v>
          </cell>
          <cell r="O36">
            <v>0.97359444198808143</v>
          </cell>
          <cell r="P36">
            <v>1.0193669077187499</v>
          </cell>
          <cell r="Q36">
            <v>1.0172926017209178</v>
          </cell>
          <cell r="R36">
            <v>0.95764086106639279</v>
          </cell>
          <cell r="S36">
            <v>0.97693434131239731</v>
          </cell>
        </row>
        <row r="37">
          <cell r="A37">
            <v>20071</v>
          </cell>
          <cell r="B37">
            <v>0.93595460563914679</v>
          </cell>
          <cell r="C37">
            <v>0.99203846987074973</v>
          </cell>
          <cell r="D37">
            <v>0.88396129434907078</v>
          </cell>
          <cell r="E37">
            <v>0.9635286951711094</v>
          </cell>
          <cell r="F37">
            <v>0.96331964434604955</v>
          </cell>
          <cell r="G37">
            <v>1.0031588277690013</v>
          </cell>
          <cell r="H37">
            <v>0.95025525293253033</v>
          </cell>
          <cell r="I37">
            <v>0.98595976213633407</v>
          </cell>
          <cell r="J37">
            <v>0.96353735958120268</v>
          </cell>
          <cell r="K37">
            <v>0.97224779658894878</v>
          </cell>
          <cell r="L37">
            <v>0.89736759407978828</v>
          </cell>
          <cell r="M37">
            <v>0.93139259810389619</v>
          </cell>
          <cell r="N37">
            <v>0.95214446620848936</v>
          </cell>
          <cell r="O37">
            <v>0.94678778623643012</v>
          </cell>
          <cell r="P37">
            <v>0.96021019142583042</v>
          </cell>
          <cell r="Q37">
            <v>0.94958319915299938</v>
          </cell>
          <cell r="R37">
            <v>0.92646540250833276</v>
          </cell>
          <cell r="S37">
            <v>0.96404830932250307</v>
          </cell>
        </row>
        <row r="38">
          <cell r="A38">
            <v>20072</v>
          </cell>
          <cell r="B38">
            <v>1.0050659260179711</v>
          </cell>
          <cell r="C38">
            <v>1.0280684326515022</v>
          </cell>
          <cell r="D38">
            <v>0.96118807165498432</v>
          </cell>
          <cell r="E38">
            <v>1.0068684909910568</v>
          </cell>
          <cell r="F38">
            <v>1.0031461834075452</v>
          </cell>
          <cell r="G38">
            <v>0.9794389961442953</v>
          </cell>
          <cell r="H38">
            <v>1.0175954354556529</v>
          </cell>
          <cell r="I38">
            <v>0.98391177662710683</v>
          </cell>
          <cell r="J38">
            <v>1.0195716424290844</v>
          </cell>
          <cell r="K38">
            <v>1.0122070429097056</v>
          </cell>
          <cell r="L38">
            <v>1.0146587360120498</v>
          </cell>
          <cell r="M38">
            <v>1.0199529643350769</v>
          </cell>
          <cell r="N38">
            <v>1.0066000597583462</v>
          </cell>
          <cell r="O38">
            <v>1.018282099224088</v>
          </cell>
          <cell r="P38">
            <v>1.0173009664595685</v>
          </cell>
          <cell r="Q38">
            <v>1.0007933994612304</v>
          </cell>
          <cell r="R38">
            <v>1.0295031646705386</v>
          </cell>
          <cell r="S38">
            <v>1.0087558507687482</v>
          </cell>
        </row>
        <row r="39">
          <cell r="A39">
            <v>20073</v>
          </cell>
          <cell r="B39">
            <v>1.0628913452829756</v>
          </cell>
          <cell r="C39">
            <v>0.97325957390501128</v>
          </cell>
          <cell r="D39">
            <v>1.084770248012906</v>
          </cell>
          <cell r="E39">
            <v>0.98102159891255625</v>
          </cell>
          <cell r="F39">
            <v>0.99050918992370629</v>
          </cell>
          <cell r="G39">
            <v>1.0374634164683669</v>
          </cell>
          <cell r="H39">
            <v>1.0134169728080897</v>
          </cell>
          <cell r="I39">
            <v>0.9855463279290485</v>
          </cell>
          <cell r="J39">
            <v>1.0154925313895109</v>
          </cell>
          <cell r="K39">
            <v>0.99942054399204061</v>
          </cell>
          <cell r="L39">
            <v>1.0758657065418653</v>
          </cell>
          <cell r="M39">
            <v>0.99445016378022777</v>
          </cell>
          <cell r="N39">
            <v>1.0391187529136459</v>
          </cell>
          <cell r="O39">
            <v>1.0497251254289695</v>
          </cell>
          <cell r="P39">
            <v>0.99057283767300963</v>
          </cell>
          <cell r="Q39">
            <v>1.0345043858330005</v>
          </cell>
          <cell r="R39">
            <v>1.0846547940045799</v>
          </cell>
          <cell r="S39">
            <v>1.0504758918928419</v>
          </cell>
        </row>
        <row r="40">
          <cell r="A40">
            <v>20074</v>
          </cell>
          <cell r="B40">
            <v>0.99491686058192441</v>
          </cell>
          <cell r="C40">
            <v>1.0066638370188328</v>
          </cell>
          <cell r="D40">
            <v>1.0701673753330281</v>
          </cell>
          <cell r="E40">
            <v>1.0486150482023173</v>
          </cell>
          <cell r="F40">
            <v>1.0423541108504712</v>
          </cell>
          <cell r="G40">
            <v>0.98372441352806983</v>
          </cell>
          <cell r="H40">
            <v>1.016719346271026</v>
          </cell>
          <cell r="I40">
            <v>1.0449700705625613</v>
          </cell>
          <cell r="J40">
            <v>1.0033192992736821</v>
          </cell>
          <cell r="K40">
            <v>1.0143344170492723</v>
          </cell>
          <cell r="L40">
            <v>0.99156957292599368</v>
          </cell>
          <cell r="M40">
            <v>1.0493038179573893</v>
          </cell>
          <cell r="N40">
            <v>1.0007300223461661</v>
          </cell>
          <cell r="O40">
            <v>0.98535818855580071</v>
          </cell>
          <cell r="P40">
            <v>1.0304712817512198</v>
          </cell>
          <cell r="Q40">
            <v>1.0173907462625331</v>
          </cell>
          <cell r="R40">
            <v>0.96273980492371658</v>
          </cell>
          <cell r="S40">
            <v>0.9777155038423786</v>
          </cell>
        </row>
        <row r="41">
          <cell r="A41">
            <v>20081</v>
          </cell>
          <cell r="B41">
            <v>0.93507411771084603</v>
          </cell>
          <cell r="C41">
            <v>0.99713927504862254</v>
          </cell>
          <cell r="D41">
            <v>0.87874620491872446</v>
          </cell>
          <cell r="E41">
            <v>0.95853253765690971</v>
          </cell>
          <cell r="F41">
            <v>0.96596214438652916</v>
          </cell>
          <cell r="G41">
            <v>0.98903026351286916</v>
          </cell>
          <cell r="H41">
            <v>0.94914181533156117</v>
          </cell>
          <cell r="I41">
            <v>0.99213636076294143</v>
          </cell>
          <cell r="J41">
            <v>0.95710400156882602</v>
          </cell>
          <cell r="K41">
            <v>0.95442738189998633</v>
          </cell>
          <cell r="L41">
            <v>0.89267085262447865</v>
          </cell>
          <cell r="M41">
            <v>0.93035596379647134</v>
          </cell>
          <cell r="N41">
            <v>0.95035170198537977</v>
          </cell>
          <cell r="O41">
            <v>0.9438661213527435</v>
          </cell>
          <cell r="P41">
            <v>0.95696307208591358</v>
          </cell>
          <cell r="Q41">
            <v>0.95000423053384153</v>
          </cell>
          <cell r="R41">
            <v>0.9222861031255889</v>
          </cell>
          <cell r="S41">
            <v>0.96001746680205458</v>
          </cell>
        </row>
        <row r="42">
          <cell r="A42">
            <v>20082</v>
          </cell>
          <cell r="B42">
            <v>1.0073711796376914</v>
          </cell>
          <cell r="C42">
            <v>1.0264971561441525</v>
          </cell>
          <cell r="D42">
            <v>0.95596946155665241</v>
          </cell>
          <cell r="E42">
            <v>1.0041029182402585</v>
          </cell>
          <cell r="F42">
            <v>0.99734692972763395</v>
          </cell>
          <cell r="G42">
            <v>0.99363829323671893</v>
          </cell>
          <cell r="H42">
            <v>1.014810051302935</v>
          </cell>
          <cell r="I42">
            <v>0.97881061121880331</v>
          </cell>
          <cell r="J42">
            <v>1.0214092196798561</v>
          </cell>
          <cell r="K42">
            <v>1.0282404714997535</v>
          </cell>
          <cell r="L42">
            <v>1.0211261554603706</v>
          </cell>
          <cell r="M42">
            <v>1.0117754875998857</v>
          </cell>
          <cell r="N42">
            <v>1.0050970281480403</v>
          </cell>
          <cell r="O42">
            <v>1.0123372318379766</v>
          </cell>
          <cell r="P42">
            <v>1.015070101556679</v>
          </cell>
          <cell r="Q42">
            <v>1.0019639941032206</v>
          </cell>
          <cell r="R42">
            <v>1.01578276963569</v>
          </cell>
          <cell r="S42">
            <v>1.0055493356407217</v>
          </cell>
        </row>
        <row r="43">
          <cell r="A43">
            <v>20083</v>
          </cell>
          <cell r="B43">
            <v>1.0616276281626629</v>
          </cell>
          <cell r="C43">
            <v>0.9750889245142248</v>
          </cell>
          <cell r="D43">
            <v>1.0960354832937291</v>
          </cell>
          <cell r="E43">
            <v>0.99341533432095441</v>
          </cell>
          <cell r="F43">
            <v>1.0009058888026063</v>
          </cell>
          <cell r="G43">
            <v>1.0436434766190152</v>
          </cell>
          <cell r="H43">
            <v>1.0266088244236582</v>
          </cell>
          <cell r="I43">
            <v>0.99143394285301634</v>
          </cell>
          <cell r="J43">
            <v>1.0280592740452279</v>
          </cell>
          <cell r="K43">
            <v>1.0044115819789021</v>
          </cell>
          <cell r="L43">
            <v>1.0799496673417943</v>
          </cell>
          <cell r="M43">
            <v>1.0187565094544957</v>
          </cell>
          <cell r="N43">
            <v>1.0439106234510667</v>
          </cell>
          <cell r="O43">
            <v>1.0596058952491327</v>
          </cell>
          <cell r="P43">
            <v>1.006478515593533</v>
          </cell>
          <cell r="Q43">
            <v>1.0390323938994968</v>
          </cell>
          <cell r="R43">
            <v>1.0904117387183494</v>
          </cell>
          <cell r="S43">
            <v>1.053750695095655</v>
          </cell>
        </row>
        <row r="44">
          <cell r="A44">
            <v>20084</v>
          </cell>
          <cell r="B44">
            <v>0.98803559772290628</v>
          </cell>
          <cell r="C44">
            <v>1.0027528251716795</v>
          </cell>
          <cell r="D44">
            <v>1.0655340205717578</v>
          </cell>
          <cell r="E44">
            <v>1.0480898571822332</v>
          </cell>
          <cell r="F44">
            <v>1.0420669636894682</v>
          </cell>
          <cell r="G44">
            <v>0.97387282535261155</v>
          </cell>
          <cell r="H44">
            <v>1.0107537603549555</v>
          </cell>
          <cell r="I44">
            <v>1.0460304058364827</v>
          </cell>
          <cell r="J44">
            <v>0.99232245154710408</v>
          </cell>
          <cell r="K44">
            <v>1.0140015664128286</v>
          </cell>
          <cell r="L44">
            <v>0.9875761271316823</v>
          </cell>
          <cell r="M44">
            <v>1.0465880681192696</v>
          </cell>
          <cell r="N44">
            <v>0.99765036380943095</v>
          </cell>
          <cell r="O44">
            <v>0.98254568375600304</v>
          </cell>
          <cell r="P44">
            <v>1.0236543286813653</v>
          </cell>
          <cell r="Q44">
            <v>1.0124572275216208</v>
          </cell>
          <cell r="R44">
            <v>0.94752559213142362</v>
          </cell>
          <cell r="S44">
            <v>0.96769458014248355</v>
          </cell>
        </row>
        <row r="45">
          <cell r="A45">
            <v>20091</v>
          </cell>
          <cell r="B45">
            <v>0.93382938575355867</v>
          </cell>
          <cell r="C45">
            <v>0.98995811914010401</v>
          </cell>
          <cell r="D45">
            <v>0.87151805869555388</v>
          </cell>
          <cell r="E45">
            <v>0.94799001477001787</v>
          </cell>
          <cell r="F45">
            <v>0.9468778269787983</v>
          </cell>
          <cell r="G45">
            <v>0.9730490268867984</v>
          </cell>
          <cell r="H45">
            <v>0.9396672353799681</v>
          </cell>
          <cell r="I45">
            <v>0.97320207262118874</v>
          </cell>
          <cell r="J45">
            <v>0.9480208121059096</v>
          </cell>
          <cell r="K45">
            <v>0.96655423828913489</v>
          </cell>
          <cell r="L45">
            <v>0.89721727244228244</v>
          </cell>
          <cell r="M45">
            <v>0.92110966256295346</v>
          </cell>
          <cell r="N45">
            <v>0.942701735760752</v>
          </cell>
          <cell r="O45">
            <v>0.93616610233259512</v>
          </cell>
          <cell r="P45">
            <v>0.94762095257410606</v>
          </cell>
          <cell r="Q45">
            <v>0.93964092389522802</v>
          </cell>
          <cell r="R45">
            <v>0.92073143340933761</v>
          </cell>
          <cell r="S45">
            <v>0.956234804899594</v>
          </cell>
        </row>
        <row r="46">
          <cell r="A46">
            <v>20092</v>
          </cell>
          <cell r="B46">
            <v>1.0180166898821514</v>
          </cell>
          <cell r="C46">
            <v>1.0329862470726412</v>
          </cell>
          <cell r="D46">
            <v>0.96488213271592116</v>
          </cell>
          <cell r="E46">
            <v>1.0054840083101073</v>
          </cell>
          <cell r="F46">
            <v>0.99547491589175785</v>
          </cell>
          <cell r="G46">
            <v>1.0190171494043869</v>
          </cell>
          <cell r="H46">
            <v>1.0282827508832217</v>
          </cell>
          <cell r="I46">
            <v>0.97898110988106279</v>
          </cell>
          <cell r="J46">
            <v>1.0352656850687409</v>
          </cell>
          <cell r="K46">
            <v>1.0119966581193498</v>
          </cell>
          <cell r="L46">
            <v>1.0352322953001734</v>
          </cell>
          <cell r="M46">
            <v>1.0070089589374676</v>
          </cell>
          <cell r="N46">
            <v>1.0132310306941414</v>
          </cell>
          <cell r="O46">
            <v>1.0145819774083782</v>
          </cell>
          <cell r="P46">
            <v>1.0193919888093927</v>
          </cell>
          <cell r="Q46">
            <v>1.0133020482294457</v>
          </cell>
          <cell r="R46">
            <v>1.035476760137706</v>
          </cell>
          <cell r="S46">
            <v>1.0166990866732399</v>
          </cell>
        </row>
        <row r="47">
          <cell r="A47">
            <v>20093</v>
          </cell>
          <cell r="B47">
            <v>1.0634149260273518</v>
          </cell>
          <cell r="C47">
            <v>0.97972787863833788</v>
          </cell>
          <cell r="D47">
            <v>1.1000627679023556</v>
          </cell>
          <cell r="E47">
            <v>0.99761372438483542</v>
          </cell>
          <cell r="F47">
            <v>1.0047312636564603</v>
          </cell>
          <cell r="G47">
            <v>1.0532231518839321</v>
          </cell>
          <cell r="H47">
            <v>1.0222992901024506</v>
          </cell>
          <cell r="I47">
            <v>0.99695494227796055</v>
          </cell>
          <cell r="J47">
            <v>1.0246735189325293</v>
          </cell>
          <cell r="K47">
            <v>1.0089810000132322</v>
          </cell>
          <cell r="L47">
            <v>1.0709418570716336</v>
          </cell>
          <cell r="M47">
            <v>1.0250748165314565</v>
          </cell>
          <cell r="N47">
            <v>1.0461855056251936</v>
          </cell>
          <cell r="O47">
            <v>1.0614687346655274</v>
          </cell>
          <cell r="P47">
            <v>1.0097120179644312</v>
          </cell>
          <cell r="Q47">
            <v>1.0416489015229879</v>
          </cell>
          <cell r="R47">
            <v>1.0823596789057361</v>
          </cell>
          <cell r="S47">
            <v>1.0568279490679742</v>
          </cell>
        </row>
        <row r="48">
          <cell r="A48">
            <v>20094</v>
          </cell>
          <cell r="B48">
            <v>0.98815988642686958</v>
          </cell>
          <cell r="C48">
            <v>1.0011162756314165</v>
          </cell>
          <cell r="D48">
            <v>1.0613539794850686</v>
          </cell>
          <cell r="E48">
            <v>1.0497993061547661</v>
          </cell>
          <cell r="F48">
            <v>1.0468286803551639</v>
          </cell>
          <cell r="G48">
            <v>0.96034436049519711</v>
          </cell>
          <cell r="H48">
            <v>1.0133718067583575</v>
          </cell>
          <cell r="I48">
            <v>1.0414893326180648</v>
          </cell>
          <cell r="J48">
            <v>0.99644934154962328</v>
          </cell>
          <cell r="K48">
            <v>1.0089057530970411</v>
          </cell>
          <cell r="L48">
            <v>0.99127278475389047</v>
          </cell>
          <cell r="M48">
            <v>1.0411133906897763</v>
          </cell>
          <cell r="N48">
            <v>0.99593237272210022</v>
          </cell>
          <cell r="O48">
            <v>0.97929916727777644</v>
          </cell>
          <cell r="P48">
            <v>1.0234725673278313</v>
          </cell>
          <cell r="Q48">
            <v>1.0066507141019572</v>
          </cell>
          <cell r="R48">
            <v>0.95698126291942487</v>
          </cell>
          <cell r="S48">
            <v>0.97058877052685832</v>
          </cell>
        </row>
        <row r="49">
          <cell r="A49">
            <v>20101</v>
          </cell>
          <cell r="B49">
            <v>0.93270977165007574</v>
          </cell>
          <cell r="C49">
            <v>0.9950582553710674</v>
          </cell>
          <cell r="D49">
            <v>0.86434673457089728</v>
          </cell>
          <cell r="E49">
            <v>0.95701620045885138</v>
          </cell>
          <cell r="F49">
            <v>0.95337351168734519</v>
          </cell>
          <cell r="G49">
            <v>0.96239210339103387</v>
          </cell>
          <cell r="H49">
            <v>0.94453568696840018</v>
          </cell>
          <cell r="I49">
            <v>0.98483868743722369</v>
          </cell>
          <cell r="J49">
            <v>0.9362538798608615</v>
          </cell>
          <cell r="K49">
            <v>0.97119965817043663</v>
          </cell>
          <cell r="L49">
            <v>0.89924272842397612</v>
          </cell>
          <cell r="M49">
            <v>0.93099421522988923</v>
          </cell>
          <cell r="N49">
            <v>0.94541623004552822</v>
          </cell>
          <cell r="O49">
            <v>0.94240390431170395</v>
          </cell>
          <cell r="P49">
            <v>0.95327070705571582</v>
          </cell>
          <cell r="Q49">
            <v>0.93277226531279045</v>
          </cell>
          <cell r="R49">
            <v>0.92520153926050419</v>
          </cell>
          <cell r="S49">
            <v>0.95957868674651481</v>
          </cell>
        </row>
        <row r="50">
          <cell r="A50">
            <v>20102</v>
          </cell>
          <cell r="B50">
            <v>1.0182911714161667</v>
          </cell>
          <cell r="C50">
            <v>1.0297337451130306</v>
          </cell>
          <cell r="D50">
            <v>0.9735897103851161</v>
          </cell>
          <cell r="E50">
            <v>1.0017810597332009</v>
          </cell>
          <cell r="F50">
            <v>0.98777333087503827</v>
          </cell>
          <cell r="G50">
            <v>1.0354119322849733</v>
          </cell>
          <cell r="H50">
            <v>1.028838816291358</v>
          </cell>
          <cell r="I50">
            <v>0.97470026974619339</v>
          </cell>
          <cell r="J50">
            <v>1.0403329546921423</v>
          </cell>
          <cell r="K50">
            <v>1.0129569971154713</v>
          </cell>
          <cell r="L50">
            <v>1.0476453111089088</v>
          </cell>
          <cell r="M50">
            <v>1.0029157807693161</v>
          </cell>
          <cell r="N50">
            <v>1.0178133329543742</v>
          </cell>
          <cell r="O50">
            <v>1.0159683998656921</v>
          </cell>
          <cell r="P50">
            <v>1.0153683999380807</v>
          </cell>
          <cell r="Q50">
            <v>1.0189881657305397</v>
          </cell>
          <cell r="R50">
            <v>1.0392903906028257</v>
          </cell>
          <cell r="S50">
            <v>1.0205470687060232</v>
          </cell>
        </row>
        <row r="51">
          <cell r="A51">
            <v>20103</v>
          </cell>
          <cell r="B51">
            <v>1.0592495701446389</v>
          </cell>
          <cell r="C51">
            <v>0.97825358665126649</v>
          </cell>
          <cell r="D51">
            <v>1.093106965651846</v>
          </cell>
          <cell r="E51">
            <v>0.98919859516822528</v>
          </cell>
          <cell r="F51">
            <v>1.0041667752830805</v>
          </cell>
          <cell r="G51">
            <v>1.0501500407811488</v>
          </cell>
          <cell r="H51">
            <v>1.0191592698821486</v>
          </cell>
          <cell r="I51">
            <v>0.99557066368368841</v>
          </cell>
          <cell r="J51">
            <v>1.0269861889957195</v>
          </cell>
          <cell r="K51">
            <v>1.0062994157615059</v>
          </cell>
          <cell r="L51">
            <v>1.0604072766461634</v>
          </cell>
          <cell r="M51">
            <v>1.0272836025702499</v>
          </cell>
          <cell r="N51">
            <v>1.0417874479698084</v>
          </cell>
          <cell r="O51">
            <v>1.0617360440239458</v>
          </cell>
          <cell r="P51">
            <v>1.0074288700173863</v>
          </cell>
          <cell r="Q51">
            <v>1.0364121706162104</v>
          </cell>
          <cell r="R51">
            <v>1.0857914429218678</v>
          </cell>
          <cell r="S51">
            <v>1.051604155264787</v>
          </cell>
        </row>
        <row r="52">
          <cell r="A52">
            <v>20104</v>
          </cell>
          <cell r="B52">
            <v>0.9889535405784845</v>
          </cell>
          <cell r="C52">
            <v>0.99652246894621266</v>
          </cell>
          <cell r="D52">
            <v>1.0520548362753888</v>
          </cell>
          <cell r="E52">
            <v>1.0512285703418742</v>
          </cell>
          <cell r="F52">
            <v>1.0480029280561245</v>
          </cell>
          <cell r="G52">
            <v>0.95064738891010792</v>
          </cell>
          <cell r="H52">
            <v>1.005520670276147</v>
          </cell>
          <cell r="I52">
            <v>1.0399837494307291</v>
          </cell>
          <cell r="J52">
            <v>0.9888230476521439</v>
          </cell>
          <cell r="K52">
            <v>1.007448630443512</v>
          </cell>
          <cell r="L52">
            <v>0.98995438475737352</v>
          </cell>
          <cell r="M52">
            <v>1.0400357391080448</v>
          </cell>
          <cell r="N52">
            <v>0.99324022116278199</v>
          </cell>
          <cell r="O52">
            <v>0.97718414079918325</v>
          </cell>
          <cell r="P52">
            <v>1.0210270005132005</v>
          </cell>
          <cell r="Q52">
            <v>1.0022543856341555</v>
          </cell>
          <cell r="R52">
            <v>0.95328079523183584</v>
          </cell>
          <cell r="S52">
            <v>0.97010406289074524</v>
          </cell>
        </row>
        <row r="53">
          <cell r="A53">
            <v>20111</v>
          </cell>
          <cell r="B53">
            <v>0.92734459754828569</v>
          </cell>
          <cell r="C53">
            <v>1.0019318274498368</v>
          </cell>
          <cell r="D53">
            <v>0.87619693426848932</v>
          </cell>
          <cell r="E53">
            <v>0.95524318014030563</v>
          </cell>
          <cell r="F53">
            <v>0.95118707659252588</v>
          </cell>
          <cell r="G53">
            <v>0.96200365263561904</v>
          </cell>
          <cell r="H53">
            <v>0.9502973220087243</v>
          </cell>
          <cell r="I53">
            <v>0.98238320386833722</v>
          </cell>
          <cell r="J53">
            <v>0.94109601763206296</v>
          </cell>
          <cell r="K53">
            <v>0.9748449053590964</v>
          </cell>
          <cell r="L53">
            <v>0.90413037247261907</v>
          </cell>
          <cell r="M53">
            <v>0.94331048942965523</v>
          </cell>
          <cell r="N53">
            <v>0.94936781592747865</v>
          </cell>
          <cell r="O53">
            <v>0.94488440118154915</v>
          </cell>
          <cell r="P53">
            <v>0.9584537965715858</v>
          </cell>
          <cell r="Q53">
            <v>0.93297590075880343</v>
          </cell>
          <cell r="R53">
            <v>0.93090669500337331</v>
          </cell>
          <cell r="S53">
            <v>0.96512135489158324</v>
          </cell>
        </row>
        <row r="54">
          <cell r="A54">
            <v>20112</v>
          </cell>
          <cell r="B54">
            <v>1.0204530817296609</v>
          </cell>
          <cell r="C54">
            <v>1.0307644460882346</v>
          </cell>
          <cell r="D54">
            <v>0.98497687223954367</v>
          </cell>
          <cell r="E54">
            <v>1.0027159748634038</v>
          </cell>
          <cell r="F54">
            <v>0.98960986583652477</v>
          </cell>
          <cell r="G54">
            <v>1.0537384659436286</v>
          </cell>
          <cell r="H54">
            <v>1.0336980987479287</v>
          </cell>
          <cell r="I54">
            <v>0.97538797018913248</v>
          </cell>
          <cell r="J54">
            <v>1.0497215067734293</v>
          </cell>
          <cell r="K54">
            <v>1.0179619132751085</v>
          </cell>
          <cell r="L54">
            <v>1.0595479012799758</v>
          </cell>
          <cell r="M54">
            <v>1.0023486518580937</v>
          </cell>
          <cell r="N54">
            <v>1.0232136209745071</v>
          </cell>
          <cell r="O54">
            <v>1.022773341915268</v>
          </cell>
          <cell r="P54">
            <v>1.0171520148628044</v>
          </cell>
          <cell r="Q54">
            <v>1.0299667726246893</v>
          </cell>
          <cell r="R54">
            <v>1.0452526491052854</v>
          </cell>
          <cell r="S54">
            <v>1.0222203484028336</v>
          </cell>
        </row>
        <row r="55">
          <cell r="A55">
            <v>20113</v>
          </cell>
          <cell r="B55">
            <v>1.0630017599911763</v>
          </cell>
          <cell r="C55">
            <v>0.97953905102223093</v>
          </cell>
          <cell r="D55">
            <v>1.0884653647995257</v>
          </cell>
          <cell r="E55">
            <v>0.99225119779803095</v>
          </cell>
          <cell r="F55">
            <v>1.0091100370822954</v>
          </cell>
          <cell r="G55">
            <v>1.0527594088579701</v>
          </cell>
          <cell r="H55">
            <v>1.0091985835522588</v>
          </cell>
          <cell r="I55">
            <v>1.0035744407560319</v>
          </cell>
          <cell r="J55">
            <v>1.0261530177789389</v>
          </cell>
          <cell r="K55">
            <v>1.0062456162390694</v>
          </cell>
          <cell r="L55">
            <v>1.0515339375547794</v>
          </cell>
          <cell r="M55">
            <v>1.0280317045770091</v>
          </cell>
          <cell r="N55">
            <v>1.0406362166262575</v>
          </cell>
          <cell r="O55">
            <v>1.0624747133611776</v>
          </cell>
          <cell r="P55">
            <v>1.0094735441811602</v>
          </cell>
          <cell r="Q55">
            <v>1.038068998970519</v>
          </cell>
          <cell r="R55">
            <v>1.0715033564523113</v>
          </cell>
          <cell r="S55">
            <v>1.0485359462075181</v>
          </cell>
        </row>
        <row r="56">
          <cell r="A56">
            <v>20114</v>
          </cell>
          <cell r="B56">
            <v>0.98291960538596768</v>
          </cell>
          <cell r="C56">
            <v>0.98932761727949103</v>
          </cell>
          <cell r="D56">
            <v>1.0468319751969675</v>
          </cell>
          <cell r="E56">
            <v>1.0459230297436284</v>
          </cell>
          <cell r="F56">
            <v>1.0477466397588058</v>
          </cell>
          <cell r="G56">
            <v>0.92712834694318558</v>
          </cell>
          <cell r="H56">
            <v>1.0032464796024341</v>
          </cell>
          <cell r="I56">
            <v>1.0320486430446498</v>
          </cell>
          <cell r="J56">
            <v>0.97994855448669405</v>
          </cell>
          <cell r="K56">
            <v>1.0000265134946014</v>
          </cell>
          <cell r="L56">
            <v>0.9781647438892338</v>
          </cell>
          <cell r="M56">
            <v>1.0246857128710611</v>
          </cell>
          <cell r="N56">
            <v>0.98477423180101853</v>
          </cell>
          <cell r="O56">
            <v>0.96640189171694102</v>
          </cell>
          <cell r="P56">
            <v>1.0134970401317256</v>
          </cell>
          <cell r="Q56">
            <v>0.99655712833323273</v>
          </cell>
          <cell r="R56">
            <v>0.94899689059794845</v>
          </cell>
          <cell r="S56">
            <v>0.96305230658928187</v>
          </cell>
        </row>
        <row r="57">
          <cell r="A57">
            <v>20121</v>
          </cell>
          <cell r="B57">
            <v>0.94354085234552942</v>
          </cell>
          <cell r="C57">
            <v>1.0129247569311637</v>
          </cell>
          <cell r="D57">
            <v>0.89431071443270005</v>
          </cell>
          <cell r="E57">
            <v>0.96463462821513035</v>
          </cell>
          <cell r="F57">
            <v>0.95933790657420426</v>
          </cell>
          <cell r="G57">
            <v>0.96291692402302953</v>
          </cell>
          <cell r="H57">
            <v>0.95346864000405274</v>
          </cell>
          <cell r="I57">
            <v>0.99218937536525598</v>
          </cell>
          <cell r="J57">
            <v>0.95023261413807092</v>
          </cell>
          <cell r="K57">
            <v>0.98528786505053445</v>
          </cell>
          <cell r="L57">
            <v>0.92602810744634578</v>
          </cell>
          <cell r="M57">
            <v>0.95701186710241337</v>
          </cell>
          <cell r="N57">
            <v>0.96040032037052492</v>
          </cell>
          <cell r="O57">
            <v>0.95324446610207214</v>
          </cell>
          <cell r="P57">
            <v>0.96814553953443927</v>
          </cell>
          <cell r="Q57">
            <v>0.94283408411749303</v>
          </cell>
          <cell r="R57">
            <v>0.94743281110856936</v>
          </cell>
          <cell r="S57">
            <v>0.97659264549285252</v>
          </cell>
        </row>
        <row r="58">
          <cell r="A58">
            <v>20122</v>
          </cell>
          <cell r="B58">
            <v>1.0215411466549427</v>
          </cell>
          <cell r="C58">
            <v>1.0251201814951689</v>
          </cell>
          <cell r="D58">
            <v>0.98870296180797923</v>
          </cell>
          <cell r="E58">
            <v>1.0010090273921479</v>
          </cell>
          <cell r="F58">
            <v>0.98552380830400166</v>
          </cell>
          <cell r="G58">
            <v>1.0665586623703258</v>
          </cell>
          <cell r="H58">
            <v>1.0301062260677745</v>
          </cell>
          <cell r="I58">
            <v>0.97378055085402293</v>
          </cell>
          <cell r="J58">
            <v>1.0497290731119311</v>
          </cell>
          <cell r="K58">
            <v>1.0164100971437693</v>
          </cell>
          <cell r="L58">
            <v>1.0569159453232888</v>
          </cell>
          <cell r="M58">
            <v>1.0025825731200546</v>
          </cell>
          <cell r="N58">
            <v>1.0243478075636612</v>
          </cell>
          <cell r="O58">
            <v>1.0241003292607886</v>
          </cell>
          <cell r="P58">
            <v>1.0131429375371925</v>
          </cell>
          <cell r="Q58">
            <v>1.0313228902366054</v>
          </cell>
          <cell r="R58">
            <v>1.0439354267512142</v>
          </cell>
          <cell r="S58">
            <v>1.0203092740138344</v>
          </cell>
        </row>
        <row r="59">
          <cell r="A59">
            <v>20123</v>
          </cell>
          <cell r="B59">
            <v>1.0611365948031091</v>
          </cell>
          <cell r="C59">
            <v>0.97057762679817361</v>
          </cell>
          <cell r="D59">
            <v>1.0707768107255564</v>
          </cell>
          <cell r="E59">
            <v>0.97873112096435333</v>
          </cell>
          <cell r="F59">
            <v>1.0004463558450294</v>
          </cell>
          <cell r="G59">
            <v>1.0445351391546398</v>
          </cell>
          <cell r="H59">
            <v>1.0053437204115416</v>
          </cell>
          <cell r="I59">
            <v>1.0029711786008761</v>
          </cell>
          <cell r="J59">
            <v>1.0151231805741074</v>
          </cell>
          <cell r="K59">
            <v>0.99300582306269447</v>
          </cell>
          <cell r="L59">
            <v>1.0405083405924094</v>
          </cell>
          <cell r="M59">
            <v>1.0070435187326507</v>
          </cell>
          <cell r="N59">
            <v>1.0260464813478116</v>
          </cell>
          <cell r="O59">
            <v>1.0462768421079462</v>
          </cell>
          <cell r="P59">
            <v>0.99431771486873799</v>
          </cell>
          <cell r="Q59">
            <v>1.0266141194440745</v>
          </cell>
          <cell r="R59">
            <v>1.0570345506266356</v>
          </cell>
          <cell r="S59">
            <v>1.0336985955975115</v>
          </cell>
        </row>
        <row r="60">
          <cell r="A60">
            <v>20124</v>
          </cell>
          <cell r="B60">
            <v>0.98408589047318695</v>
          </cell>
          <cell r="C60">
            <v>0.99135256734690391</v>
          </cell>
          <cell r="D60">
            <v>1.0438096593961244</v>
          </cell>
          <cell r="E60">
            <v>1.0577929147725431</v>
          </cell>
          <cell r="F60">
            <v>1.0529805536347687</v>
          </cell>
          <cell r="G60">
            <v>0.92346642852508276</v>
          </cell>
          <cell r="H60">
            <v>1.007817925265001</v>
          </cell>
          <cell r="I60">
            <v>1.0330453140924576</v>
          </cell>
          <cell r="J60">
            <v>0.98344894507269365</v>
          </cell>
          <cell r="K60">
            <v>1.0053815064782687</v>
          </cell>
          <cell r="L60">
            <v>0.97727989434685469</v>
          </cell>
          <cell r="M60">
            <v>1.0357513580780788</v>
          </cell>
          <cell r="N60">
            <v>0.99035259366752126</v>
          </cell>
          <cell r="O60">
            <v>0.97730215659515662</v>
          </cell>
          <cell r="P60">
            <v>1.0250460965426984</v>
          </cell>
          <cell r="Q60">
            <v>0.99863418348300648</v>
          </cell>
          <cell r="R60">
            <v>0.95315667548202576</v>
          </cell>
          <cell r="S60">
            <v>0.97155417045415982</v>
          </cell>
        </row>
        <row r="61">
          <cell r="A61">
            <v>20131</v>
          </cell>
          <cell r="B61">
            <v>0.92650627683127307</v>
          </cell>
          <cell r="C61">
            <v>1.0023736618925538</v>
          </cell>
          <cell r="D61">
            <v>0.89181921694533717</v>
          </cell>
          <cell r="E61">
            <v>0.95036608011248602</v>
          </cell>
          <cell r="F61">
            <v>0.94332145015405811</v>
          </cell>
          <cell r="G61">
            <v>0.94920225680072334</v>
          </cell>
          <cell r="H61">
            <v>0.94120164088052372</v>
          </cell>
          <cell r="I61">
            <v>0.98177872766288665</v>
          </cell>
          <cell r="J61">
            <v>0.94090444113215843</v>
          </cell>
          <cell r="K61">
            <v>0.96267660274035993</v>
          </cell>
          <cell r="L61">
            <v>0.91857224299392437</v>
          </cell>
          <cell r="M61">
            <v>0.94511474048591548</v>
          </cell>
          <cell r="N61">
            <v>0.94935568577177343</v>
          </cell>
          <cell r="O61">
            <v>0.93640802667186729</v>
          </cell>
          <cell r="P61">
            <v>0.95342895455440391</v>
          </cell>
          <cell r="Q61">
            <v>0.93404190661031339</v>
          </cell>
          <cell r="R61">
            <v>0.93754317163468792</v>
          </cell>
          <cell r="S61">
            <v>0.96352505893241003</v>
          </cell>
        </row>
        <row r="62">
          <cell r="A62">
            <v>20132</v>
          </cell>
          <cell r="B62">
            <v>1.0203528100139601</v>
          </cell>
          <cell r="C62">
            <v>1.0257808831459909</v>
          </cell>
          <cell r="D62">
            <v>0.99224948455970596</v>
          </cell>
          <cell r="E62">
            <v>0.99990863757391768</v>
          </cell>
          <cell r="F62">
            <v>0.98817965100394423</v>
          </cell>
          <cell r="G62">
            <v>1.0726051050580883</v>
          </cell>
          <cell r="H62">
            <v>1.0349165019810584</v>
          </cell>
          <cell r="I62">
            <v>0.97806444034793905</v>
          </cell>
          <cell r="J62">
            <v>1.0523205971818386</v>
          </cell>
          <cell r="K62">
            <v>1.0314911418993531</v>
          </cell>
          <cell r="L62">
            <v>1.0513432948598651</v>
          </cell>
          <cell r="M62">
            <v>1.004938432830105</v>
          </cell>
          <cell r="N62">
            <v>1.0268718578548881</v>
          </cell>
          <cell r="O62">
            <v>1.0284074633665294</v>
          </cell>
          <cell r="P62">
            <v>1.0128895998564524</v>
          </cell>
          <cell r="Q62">
            <v>1.0350667092555645</v>
          </cell>
          <cell r="R62">
            <v>1.045165310973585</v>
          </cell>
          <cell r="S62">
            <v>1.0188904207774128</v>
          </cell>
        </row>
        <row r="63">
          <cell r="A63">
            <v>20133</v>
          </cell>
          <cell r="B63">
            <v>1.0635096911956452</v>
          </cell>
          <cell r="C63">
            <v>0.97875492538238806</v>
          </cell>
          <cell r="D63">
            <v>1.0723688514596064</v>
          </cell>
          <cell r="E63">
            <v>0.9884236747868681</v>
          </cell>
          <cell r="F63">
            <v>1.0084386553580833</v>
          </cell>
          <cell r="G63">
            <v>1.052216172349711</v>
          </cell>
          <cell r="H63">
            <v>1.0094588055786375</v>
          </cell>
          <cell r="I63">
            <v>1.0072505097160027</v>
          </cell>
          <cell r="J63">
            <v>1.0240789862714657</v>
          </cell>
          <cell r="K63">
            <v>1.0014018028049159</v>
          </cell>
          <cell r="L63">
            <v>1.0445786073060823</v>
          </cell>
          <cell r="M63">
            <v>1.0160278311337787</v>
          </cell>
          <cell r="N63">
            <v>1.034161113588463</v>
          </cell>
          <cell r="O63">
            <v>1.0592511823584971</v>
          </cell>
          <cell r="P63">
            <v>1.0046605496576433</v>
          </cell>
          <cell r="Q63">
            <v>1.0340456993857752</v>
          </cell>
          <cell r="R63">
            <v>1.0565801602041989</v>
          </cell>
          <cell r="S63">
            <v>1.0428228820136678</v>
          </cell>
        </row>
        <row r="64">
          <cell r="A64">
            <v>20134</v>
          </cell>
          <cell r="B64">
            <v>0.98060853810629034</v>
          </cell>
          <cell r="C64">
            <v>0.99378265864080839</v>
          </cell>
          <cell r="D64">
            <v>1.0405309333611292</v>
          </cell>
          <cell r="E64">
            <v>1.0559311681326735</v>
          </cell>
          <cell r="F64">
            <v>1.0569662598514895</v>
          </cell>
          <cell r="G64">
            <v>0.92166756540248151</v>
          </cell>
          <cell r="H64">
            <v>1.0127420475088167</v>
          </cell>
          <cell r="I64">
            <v>1.0345007329812799</v>
          </cell>
          <cell r="J64">
            <v>0.98425370299400539</v>
          </cell>
          <cell r="K64">
            <v>1.0042479485241482</v>
          </cell>
          <cell r="L64">
            <v>0.97784967590344185</v>
          </cell>
          <cell r="M64">
            <v>1.0341601759921892</v>
          </cell>
          <cell r="N64">
            <v>0.99173641391301504</v>
          </cell>
          <cell r="O64">
            <v>0.97579635612203952</v>
          </cell>
          <cell r="P64">
            <v>1.0277843823882267</v>
          </cell>
          <cell r="Q64">
            <v>0.99757664850162053</v>
          </cell>
          <cell r="R64">
            <v>0.96292335143649144</v>
          </cell>
          <cell r="S64">
            <v>0.97475967042209066</v>
          </cell>
        </row>
        <row r="65">
          <cell r="A65">
            <v>20141</v>
          </cell>
          <cell r="B65">
            <v>0.92938680205556967</v>
          </cell>
          <cell r="C65">
            <v>1.00310003172427</v>
          </cell>
          <cell r="D65">
            <v>0.89751046495306641</v>
          </cell>
          <cell r="E65">
            <v>0.95280879611915859</v>
          </cell>
          <cell r="F65">
            <v>0.94139061665484991</v>
          </cell>
          <cell r="G65">
            <v>0.9512451498049096</v>
          </cell>
          <cell r="H65">
            <v>0.94630069845734632</v>
          </cell>
          <cell r="I65">
            <v>0.97911378113578962</v>
          </cell>
          <cell r="J65">
            <v>0.94429119717507015</v>
          </cell>
          <cell r="K65">
            <v>0.97588772451215566</v>
          </cell>
          <cell r="L65">
            <v>0.91813429161198246</v>
          </cell>
          <cell r="M65">
            <v>0.94855616718826674</v>
          </cell>
          <cell r="N65">
            <v>0.94991864469842258</v>
          </cell>
          <cell r="O65">
            <v>0.94346772302103632</v>
          </cell>
          <cell r="P65">
            <v>0.95773130263855022</v>
          </cell>
          <cell r="Q65">
            <v>0.9373953982979405</v>
          </cell>
          <cell r="R65">
            <v>0.92302363701018864</v>
          </cell>
          <cell r="S65">
            <v>0.96242039982917171</v>
          </cell>
        </row>
        <row r="66">
          <cell r="A66">
            <v>20142</v>
          </cell>
          <cell r="B66">
            <v>1.0221769594499985</v>
          </cell>
          <cell r="C66">
            <v>1.0234800371475445</v>
          </cell>
          <cell r="D66">
            <v>0.99375291270015953</v>
          </cell>
          <cell r="E66">
            <v>1.0021384077602866</v>
          </cell>
          <cell r="F66">
            <v>0.98883821857644505</v>
          </cell>
          <cell r="G66">
            <v>1.0776164768884924</v>
          </cell>
          <cell r="H66">
            <v>1.0341312495145065</v>
          </cell>
          <cell r="I66">
            <v>0.97859951990300331</v>
          </cell>
          <cell r="J66">
            <v>1.0511791140415723</v>
          </cell>
          <cell r="K66">
            <v>1.0187867288867887</v>
          </cell>
          <cell r="L66">
            <v>1.0495497290060043</v>
          </cell>
          <cell r="M66">
            <v>1.0092842067013126</v>
          </cell>
          <cell r="N66">
            <v>1.0257330737792207</v>
          </cell>
          <cell r="O66">
            <v>1.0256169317189852</v>
          </cell>
          <cell r="P66">
            <v>1.0122124348354113</v>
          </cell>
          <cell r="Q66">
            <v>1.0340651117826427</v>
          </cell>
          <cell r="R66">
            <v>1.0487261643203345</v>
          </cell>
          <cell r="S66">
            <v>1.0166432499035467</v>
          </cell>
        </row>
        <row r="67">
          <cell r="A67">
            <v>20143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A68">
            <v>20144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A69">
            <v>20151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A70">
            <v>20152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A71">
            <v>20153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A72">
            <v>20154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26"/>
      <sheetData sheetId="27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2534.0487867176598</v>
          </cell>
          <cell r="C5">
            <v>47531.662702143207</v>
          </cell>
          <cell r="D5">
            <v>19289.467859895001</v>
          </cell>
          <cell r="E5">
            <v>6287.4750625773495</v>
          </cell>
          <cell r="F5">
            <v>13159.873973878201</v>
          </cell>
          <cell r="G5">
            <v>2134.56211683622</v>
          </cell>
          <cell r="H5">
            <v>5336.3908265582604</v>
          </cell>
          <cell r="I5">
            <v>31611.0513214321</v>
          </cell>
          <cell r="J5">
            <v>6849.8912658916506</v>
          </cell>
          <cell r="K5">
            <v>25494.884378999101</v>
          </cell>
          <cell r="L5">
            <v>1478.4142559587601</v>
          </cell>
          <cell r="M5">
            <v>9298.49533950779</v>
          </cell>
          <cell r="N5">
            <v>69818.699401238802</v>
          </cell>
          <cell r="O5">
            <v>3741.1524553044401</v>
          </cell>
          <cell r="P5">
            <v>46348.579657167196</v>
          </cell>
          <cell r="Q5">
            <v>22602.9940898284</v>
          </cell>
          <cell r="R5">
            <v>8246.3281235804789</v>
          </cell>
          <cell r="S5">
            <v>12966.110012617599</v>
          </cell>
        </row>
        <row r="6">
          <cell r="A6">
            <v>19992</v>
          </cell>
          <cell r="B6">
            <v>2818.7053170265199</v>
          </cell>
          <cell r="C6">
            <v>48728.1533540276</v>
          </cell>
          <cell r="D6">
            <v>20238.445937503799</v>
          </cell>
          <cell r="E6">
            <v>6212.3894986247087</v>
          </cell>
          <cell r="F6">
            <v>13708.641444379</v>
          </cell>
          <cell r="G6">
            <v>2180.45138467474</v>
          </cell>
          <cell r="H6">
            <v>5617.0957710897301</v>
          </cell>
          <cell r="I6">
            <v>31646.307234489897</v>
          </cell>
          <cell r="J6">
            <v>7561.6688963604902</v>
          </cell>
          <cell r="K6">
            <v>26905.774519909301</v>
          </cell>
          <cell r="L6">
            <v>1821.05430413101</v>
          </cell>
          <cell r="M6">
            <v>9693.94552418083</v>
          </cell>
          <cell r="N6">
            <v>73671.974992251795</v>
          </cell>
          <cell r="O6">
            <v>3730.9359135762707</v>
          </cell>
          <cell r="P6">
            <v>47683.960716586604</v>
          </cell>
          <cell r="Q6">
            <v>23761.913847402699</v>
          </cell>
          <cell r="R6">
            <v>9471.9871973599802</v>
          </cell>
          <cell r="S6">
            <v>14051.144348501699</v>
          </cell>
        </row>
        <row r="7">
          <cell r="A7">
            <v>19993</v>
          </cell>
          <cell r="B7">
            <v>2898.6860742992503</v>
          </cell>
          <cell r="C7">
            <v>51532.688706959198</v>
          </cell>
          <cell r="D7">
            <v>20725.819822299498</v>
          </cell>
          <cell r="E7">
            <v>6818.3866599940102</v>
          </cell>
          <cell r="F7">
            <v>14208.2405439096</v>
          </cell>
          <cell r="G7">
            <v>2324.8090688562897</v>
          </cell>
          <cell r="H7">
            <v>5731.0574609310397</v>
          </cell>
          <cell r="I7">
            <v>33685.156428017697</v>
          </cell>
          <cell r="J7">
            <v>8044.0023028059104</v>
          </cell>
          <cell r="K7">
            <v>28652.731227149699</v>
          </cell>
          <cell r="L7">
            <v>2290.99870244267</v>
          </cell>
          <cell r="M7">
            <v>10248.3086496427</v>
          </cell>
          <cell r="N7">
            <v>78616.678582524197</v>
          </cell>
          <cell r="O7">
            <v>3888.2082284712301</v>
          </cell>
          <cell r="P7">
            <v>50721.302287514605</v>
          </cell>
          <cell r="Q7">
            <v>24098.9882487258</v>
          </cell>
          <cell r="R7">
            <v>11655.423708549799</v>
          </cell>
          <cell r="S7">
            <v>15384.0674792062</v>
          </cell>
        </row>
        <row r="8">
          <cell r="A8">
            <v>19994</v>
          </cell>
          <cell r="B8">
            <v>3079.5157863701502</v>
          </cell>
          <cell r="C8">
            <v>53464.500589429997</v>
          </cell>
          <cell r="D8">
            <v>21660.862155508701</v>
          </cell>
          <cell r="E8">
            <v>6549.79619388009</v>
          </cell>
          <cell r="F8">
            <v>14613.2661749784</v>
          </cell>
          <cell r="G8">
            <v>2443.1216594502403</v>
          </cell>
          <cell r="H8">
            <v>5757.0479690674892</v>
          </cell>
          <cell r="I8">
            <v>34856.289666950499</v>
          </cell>
          <cell r="J8">
            <v>8868.3880187491395</v>
          </cell>
          <cell r="K8">
            <v>29585.848402674597</v>
          </cell>
          <cell r="L8">
            <v>2702.0489321382897</v>
          </cell>
          <cell r="M8">
            <v>10437.545366213801</v>
          </cell>
          <cell r="N8">
            <v>84166.88617272288</v>
          </cell>
          <cell r="O8">
            <v>4041.9338045320501</v>
          </cell>
          <cell r="P8">
            <v>52119.340186136098</v>
          </cell>
          <cell r="Q8">
            <v>25536.124694889306</v>
          </cell>
          <cell r="R8">
            <v>12936.9990423004</v>
          </cell>
          <cell r="S8">
            <v>16280.978501425199</v>
          </cell>
        </row>
        <row r="9">
          <cell r="A9">
            <v>20001</v>
          </cell>
          <cell r="B9">
            <v>3411.7628787251901</v>
          </cell>
          <cell r="C9">
            <v>56366.626930133003</v>
          </cell>
          <cell r="D9">
            <v>23173.241180020199</v>
          </cell>
          <cell r="E9">
            <v>7296.9235924846698</v>
          </cell>
          <cell r="F9">
            <v>14671.6680172579</v>
          </cell>
          <cell r="G9">
            <v>2637.5708573045404</v>
          </cell>
          <cell r="H9">
            <v>5929.9596020711697</v>
          </cell>
          <cell r="I9">
            <v>35354.252200646304</v>
          </cell>
          <cell r="J9">
            <v>9309.9022029174303</v>
          </cell>
          <cell r="K9">
            <v>32331.2856506442</v>
          </cell>
          <cell r="L9">
            <v>3481.6102642167102</v>
          </cell>
          <cell r="M9">
            <v>10923.2350517458</v>
          </cell>
          <cell r="N9">
            <v>89256.800933677398</v>
          </cell>
          <cell r="O9">
            <v>4036.3090125496001</v>
          </cell>
          <cell r="P9">
            <v>53261.3397735732</v>
          </cell>
          <cell r="Q9">
            <v>26806.044237841998</v>
          </cell>
          <cell r="R9">
            <v>15690.825430512599</v>
          </cell>
          <cell r="S9">
            <v>18045.3779992134</v>
          </cell>
        </row>
        <row r="10">
          <cell r="A10">
            <v>20002</v>
          </cell>
          <cell r="B10">
            <v>3486.5940146786998</v>
          </cell>
          <cell r="C10">
            <v>57740.740408530095</v>
          </cell>
          <cell r="D10">
            <v>24654.841698828099</v>
          </cell>
          <cell r="E10">
            <v>7365.6295374738502</v>
          </cell>
          <cell r="F10">
            <v>14403.212697063102</v>
          </cell>
          <cell r="G10">
            <v>2807.3082859999499</v>
          </cell>
          <cell r="H10">
            <v>6073.2992800127895</v>
          </cell>
          <cell r="I10">
            <v>37663.697307273906</v>
          </cell>
          <cell r="J10">
            <v>9677.8995549120409</v>
          </cell>
          <cell r="K10">
            <v>33775.259928731699</v>
          </cell>
          <cell r="L10">
            <v>3498.07942493871</v>
          </cell>
          <cell r="M10">
            <v>10812.552849447398</v>
          </cell>
          <cell r="N10">
            <v>91142.106543879301</v>
          </cell>
          <cell r="O10">
            <v>4064.4448259445403</v>
          </cell>
          <cell r="P10">
            <v>54044.08981836099</v>
          </cell>
          <cell r="Q10">
            <v>27957.581494768601</v>
          </cell>
          <cell r="R10">
            <v>16069.209183828001</v>
          </cell>
          <cell r="S10">
            <v>18142.359739038799</v>
          </cell>
        </row>
        <row r="11">
          <cell r="A11">
            <v>20003</v>
          </cell>
          <cell r="B11">
            <v>3575.2681568687503</v>
          </cell>
          <cell r="C11">
            <v>58905.759347348605</v>
          </cell>
          <cell r="D11">
            <v>26153.411618542596</v>
          </cell>
          <cell r="E11">
            <v>7269.8883922999203</v>
          </cell>
          <cell r="F11">
            <v>15413.8141234996</v>
          </cell>
          <cell r="G11">
            <v>2699.650436554</v>
          </cell>
          <cell r="H11">
            <v>6862.3958551128198</v>
          </cell>
          <cell r="I11">
            <v>37409.158222645303</v>
          </cell>
          <cell r="J11">
            <v>10695.321088985802</v>
          </cell>
          <cell r="K11">
            <v>35757.955011888298</v>
          </cell>
          <cell r="L11">
            <v>3616.6937442824396</v>
          </cell>
          <cell r="M11">
            <v>10990.930531595601</v>
          </cell>
          <cell r="N11">
            <v>96746.249444227607</v>
          </cell>
          <cell r="O11">
            <v>4076.9868469353796</v>
          </cell>
          <cell r="P11">
            <v>56789.505533868702</v>
          </cell>
          <cell r="Q11">
            <v>29586.413973020201</v>
          </cell>
          <cell r="R11">
            <v>17328.396272771501</v>
          </cell>
          <cell r="S11">
            <v>18340.453989279904</v>
          </cell>
        </row>
        <row r="12">
          <cell r="A12">
            <v>20004</v>
          </cell>
          <cell r="B12">
            <v>3380.2070119431201</v>
          </cell>
          <cell r="C12">
            <v>60497.648404587802</v>
          </cell>
          <cell r="D12">
            <v>26249.1681748224</v>
          </cell>
          <cell r="E12">
            <v>8054.6890982009199</v>
          </cell>
          <cell r="F12">
            <v>14544.521541635902</v>
          </cell>
          <cell r="G12">
            <v>2558.8396933822601</v>
          </cell>
          <cell r="H12">
            <v>6197.8607156972803</v>
          </cell>
          <cell r="I12">
            <v>37460.242925059305</v>
          </cell>
          <cell r="J12">
            <v>10820.7198451649</v>
          </cell>
          <cell r="K12">
            <v>35193.369696030401</v>
          </cell>
          <cell r="L12">
            <v>3796.90829194667</v>
          </cell>
          <cell r="M12">
            <v>11434.932405817699</v>
          </cell>
          <cell r="N12">
            <v>98190.532750140599</v>
          </cell>
          <cell r="O12">
            <v>4064.1533311500702</v>
          </cell>
          <cell r="P12">
            <v>58004.611178745894</v>
          </cell>
          <cell r="Q12">
            <v>28746.659529213899</v>
          </cell>
          <cell r="R12">
            <v>18201.3917743661</v>
          </cell>
          <cell r="S12">
            <v>19208.8545303065</v>
          </cell>
        </row>
        <row r="13">
          <cell r="A13">
            <v>20011</v>
          </cell>
          <cell r="B13">
            <v>3825.1737067075101</v>
          </cell>
          <cell r="C13">
            <v>59184.758254206201</v>
          </cell>
          <cell r="D13">
            <v>25982.9658087686</v>
          </cell>
          <cell r="E13">
            <v>8469.1766084332794</v>
          </cell>
          <cell r="F13">
            <v>15782.0947192403</v>
          </cell>
          <cell r="G13">
            <v>2440.2773316199095</v>
          </cell>
          <cell r="H13">
            <v>6375.4878252943699</v>
          </cell>
          <cell r="I13">
            <v>35744.730154263198</v>
          </cell>
          <cell r="J13">
            <v>9989.1063312664101</v>
          </cell>
          <cell r="K13">
            <v>34109.028215949002</v>
          </cell>
          <cell r="L13">
            <v>4016.8357492817704</v>
          </cell>
          <cell r="M13">
            <v>11545.5829523299</v>
          </cell>
          <cell r="N13">
            <v>94297.1625901222</v>
          </cell>
          <cell r="O13">
            <v>3965.1705533437898</v>
          </cell>
          <cell r="P13">
            <v>58688.073723385103</v>
          </cell>
          <cell r="Q13">
            <v>26687.275213751302</v>
          </cell>
          <cell r="R13">
            <v>17411.651938760202</v>
          </cell>
          <cell r="S13">
            <v>18905.434449370699</v>
          </cell>
        </row>
        <row r="14">
          <cell r="A14">
            <v>20012</v>
          </cell>
          <cell r="B14">
            <v>3502.2435171084999</v>
          </cell>
          <cell r="C14">
            <v>56092.825532372</v>
          </cell>
          <cell r="D14">
            <v>24934.402522089698</v>
          </cell>
          <cell r="E14">
            <v>7631.0223812023696</v>
          </cell>
          <cell r="F14">
            <v>15347.680520502703</v>
          </cell>
          <cell r="G14">
            <v>2372.93154682973</v>
          </cell>
          <cell r="H14">
            <v>5918.9460116869996</v>
          </cell>
          <cell r="I14">
            <v>31807.627276547297</v>
          </cell>
          <cell r="J14">
            <v>8492.6137533634992</v>
          </cell>
          <cell r="K14">
            <v>33278.601245615399</v>
          </cell>
          <cell r="L14">
            <v>3586.9589420830102</v>
          </cell>
          <cell r="M14">
            <v>10475.719529096701</v>
          </cell>
          <cell r="N14">
            <v>87569.020483671091</v>
          </cell>
          <cell r="O14">
            <v>3832.24240894996</v>
          </cell>
          <cell r="P14">
            <v>55651.5579426845</v>
          </cell>
          <cell r="Q14">
            <v>23672.028222515499</v>
          </cell>
          <cell r="R14">
            <v>15921.135893473</v>
          </cell>
          <cell r="S14">
            <v>17262.449671288199</v>
          </cell>
        </row>
        <row r="15">
          <cell r="A15">
            <v>20013</v>
          </cell>
          <cell r="B15">
            <v>3595.19506641715</v>
          </cell>
          <cell r="C15">
            <v>52916.204661235002</v>
          </cell>
          <cell r="D15">
            <v>26101.008861628103</v>
          </cell>
          <cell r="E15">
            <v>7191.2165018025098</v>
          </cell>
          <cell r="F15">
            <v>14976.424412143999</v>
          </cell>
          <cell r="G15">
            <v>2499.7672244487699</v>
          </cell>
          <cell r="H15">
            <v>5772.7886545082301</v>
          </cell>
          <cell r="I15">
            <v>30552.2615323711</v>
          </cell>
          <cell r="J15">
            <v>8423.0930609913794</v>
          </cell>
          <cell r="K15">
            <v>33052.812954793902</v>
          </cell>
          <cell r="L15">
            <v>3317.1404550759903</v>
          </cell>
          <cell r="M15">
            <v>9862.6332797605501</v>
          </cell>
          <cell r="N15">
            <v>81735.454574485309</v>
          </cell>
          <cell r="O15">
            <v>3814.7432473701101</v>
          </cell>
          <cell r="P15">
            <v>54216.780993799002</v>
          </cell>
          <cell r="Q15">
            <v>22405.047763921903</v>
          </cell>
          <cell r="R15">
            <v>14365.842112634802</v>
          </cell>
          <cell r="S15">
            <v>16448.652350245899</v>
          </cell>
        </row>
        <row r="16">
          <cell r="A16">
            <v>20014</v>
          </cell>
          <cell r="B16">
            <v>3576.6843363683502</v>
          </cell>
          <cell r="C16">
            <v>50397.3713670488</v>
          </cell>
          <cell r="D16">
            <v>25551.875852752499</v>
          </cell>
          <cell r="E16">
            <v>7322.3829799882205</v>
          </cell>
          <cell r="F16">
            <v>13471.8941039854</v>
          </cell>
          <cell r="G16">
            <v>2460.5484809406198</v>
          </cell>
          <cell r="H16">
            <v>5753.8018065991801</v>
          </cell>
          <cell r="I16">
            <v>29611.307900694203</v>
          </cell>
          <cell r="J16">
            <v>8679.3052463247204</v>
          </cell>
          <cell r="K16">
            <v>32268.406461976603</v>
          </cell>
          <cell r="L16">
            <v>2392.2533687711402</v>
          </cell>
          <cell r="M16">
            <v>10073.305863331101</v>
          </cell>
          <cell r="N16">
            <v>79372.42270819479</v>
          </cell>
          <cell r="O16">
            <v>3765.9558544043598</v>
          </cell>
          <cell r="P16">
            <v>53466.456086010599</v>
          </cell>
          <cell r="Q16">
            <v>22085.476624916599</v>
          </cell>
          <cell r="R16">
            <v>12292.462006024401</v>
          </cell>
          <cell r="S16">
            <v>15194.882673416902</v>
          </cell>
        </row>
        <row r="17">
          <cell r="A17">
            <v>20021</v>
          </cell>
          <cell r="B17">
            <v>3480.44904345445</v>
          </cell>
          <cell r="C17">
            <v>50866.138482153801</v>
          </cell>
          <cell r="D17">
            <v>27656.635603581501</v>
          </cell>
          <cell r="E17">
            <v>7278.2912376592703</v>
          </cell>
          <cell r="F17">
            <v>14762.6723391467</v>
          </cell>
          <cell r="G17">
            <v>2681.62993896949</v>
          </cell>
          <cell r="H17">
            <v>5592.9879372553596</v>
          </cell>
          <cell r="I17">
            <v>29561.357542837002</v>
          </cell>
          <cell r="J17">
            <v>8807.9568642149388</v>
          </cell>
          <cell r="K17">
            <v>32828.978404644404</v>
          </cell>
          <cell r="L17">
            <v>2607.394424867</v>
          </cell>
          <cell r="M17">
            <v>9768.5625643487292</v>
          </cell>
          <cell r="N17">
            <v>79520.285863724799</v>
          </cell>
          <cell r="O17">
            <v>3754.0244522882399</v>
          </cell>
          <cell r="P17">
            <v>53714.727997154405</v>
          </cell>
          <cell r="Q17">
            <v>22842.025830954899</v>
          </cell>
          <cell r="R17">
            <v>11901.7193986047</v>
          </cell>
          <cell r="S17">
            <v>15430.9336398792</v>
          </cell>
        </row>
        <row r="18">
          <cell r="A18">
            <v>20022</v>
          </cell>
          <cell r="B18">
            <v>3903.2555769608894</v>
          </cell>
          <cell r="C18">
            <v>53378.953283379706</v>
          </cell>
          <cell r="D18">
            <v>30868.6470026508</v>
          </cell>
          <cell r="E18">
            <v>6920.9061059097903</v>
          </cell>
          <cell r="F18">
            <v>14701.3218434963</v>
          </cell>
          <cell r="G18">
            <v>2941.30595266001</v>
          </cell>
          <cell r="H18">
            <v>6012.7859079141299</v>
          </cell>
          <cell r="I18">
            <v>30513.161561844398</v>
          </cell>
          <cell r="J18">
            <v>8946.0391786926702</v>
          </cell>
          <cell r="K18">
            <v>34241.447658646503</v>
          </cell>
          <cell r="L18">
            <v>3142.6322433091505</v>
          </cell>
          <cell r="M18">
            <v>10500.634176954003</v>
          </cell>
          <cell r="N18">
            <v>86303.296786962208</v>
          </cell>
          <cell r="O18">
            <v>3952.6332653750396</v>
          </cell>
          <cell r="P18">
            <v>55716.9354551984</v>
          </cell>
          <cell r="Q18">
            <v>23613.670642245001</v>
          </cell>
          <cell r="R18">
            <v>12969.662256961599</v>
          </cell>
          <cell r="S18">
            <v>16825.6915184543</v>
          </cell>
        </row>
        <row r="19">
          <cell r="A19">
            <v>20023</v>
          </cell>
          <cell r="B19">
            <v>4030.8447484626399</v>
          </cell>
          <cell r="C19">
            <v>53860.178844394301</v>
          </cell>
          <cell r="D19">
            <v>32851.453633215096</v>
          </cell>
          <cell r="E19">
            <v>7339.8515731041098</v>
          </cell>
          <cell r="F19">
            <v>16174.6636486486</v>
          </cell>
          <cell r="G19">
            <v>3034.3615874695201</v>
          </cell>
          <cell r="H19">
            <v>6253.3395908991497</v>
          </cell>
          <cell r="I19">
            <v>30937.4780475919</v>
          </cell>
          <cell r="J19">
            <v>8874.4406796768799</v>
          </cell>
          <cell r="K19">
            <v>34745.5301389753</v>
          </cell>
          <cell r="L19">
            <v>3265.6475083504702</v>
          </cell>
          <cell r="M19">
            <v>10692.638558000901</v>
          </cell>
          <cell r="N19">
            <v>87759.232584321697</v>
          </cell>
          <cell r="O19">
            <v>4152.7274783498406</v>
          </cell>
          <cell r="P19">
            <v>58347.7256822126</v>
          </cell>
          <cell r="Q19">
            <v>23529.611743448404</v>
          </cell>
          <cell r="R19">
            <v>14034.589609114601</v>
          </cell>
          <cell r="S19">
            <v>18400.1199375613</v>
          </cell>
        </row>
        <row r="20">
          <cell r="A20">
            <v>20024</v>
          </cell>
          <cell r="B20">
            <v>4411.6355389435503</v>
          </cell>
          <cell r="C20">
            <v>53659.548076009298</v>
          </cell>
          <cell r="D20">
            <v>34121.491017093496</v>
          </cell>
          <cell r="E20">
            <v>6993.3242985305296</v>
          </cell>
          <cell r="F20">
            <v>17229.199355739202</v>
          </cell>
          <cell r="G20">
            <v>3179.1379768165498</v>
          </cell>
          <cell r="H20">
            <v>6398.7729054221591</v>
          </cell>
          <cell r="I20">
            <v>31466.503237372803</v>
          </cell>
          <cell r="J20">
            <v>9412.7764759993806</v>
          </cell>
          <cell r="K20">
            <v>34510.889506921099</v>
          </cell>
          <cell r="L20">
            <v>4161.6582010542697</v>
          </cell>
          <cell r="M20">
            <v>10310.985553573701</v>
          </cell>
          <cell r="N20">
            <v>89818.008274381398</v>
          </cell>
          <cell r="O20">
            <v>4259.5387820872102</v>
          </cell>
          <cell r="P20">
            <v>59900.486117242886</v>
          </cell>
          <cell r="Q20">
            <v>23726.3775924974</v>
          </cell>
          <cell r="R20">
            <v>14763.275288511</v>
          </cell>
          <cell r="S20">
            <v>19239.110427485499</v>
          </cell>
        </row>
        <row r="21">
          <cell r="A21">
            <v>20031</v>
          </cell>
          <cell r="B21">
            <v>4635.9079237928199</v>
          </cell>
          <cell r="C21">
            <v>55814.6086667333</v>
          </cell>
          <cell r="D21">
            <v>36115.662830158697</v>
          </cell>
          <cell r="E21">
            <v>7262.12308178072</v>
          </cell>
          <cell r="F21">
            <v>16715.023856004802</v>
          </cell>
          <cell r="G21">
            <v>3240.5203810371104</v>
          </cell>
          <cell r="H21">
            <v>6346.8259052746798</v>
          </cell>
          <cell r="I21">
            <v>30162.4612960661</v>
          </cell>
          <cell r="J21">
            <v>9040.4478266625301</v>
          </cell>
          <cell r="K21">
            <v>35088.377910101306</v>
          </cell>
          <cell r="L21">
            <v>5003.5257764171492</v>
          </cell>
          <cell r="M21">
            <v>11006.1164920709</v>
          </cell>
          <cell r="N21">
            <v>94358.651995245295</v>
          </cell>
          <cell r="O21">
            <v>4310.8324905367099</v>
          </cell>
          <cell r="P21">
            <v>60016.429472129399</v>
          </cell>
          <cell r="Q21">
            <v>23634.052668414901</v>
          </cell>
          <cell r="R21">
            <v>17690.725472422502</v>
          </cell>
          <cell r="S21">
            <v>18473.511164712101</v>
          </cell>
        </row>
        <row r="22">
          <cell r="A22">
            <v>20032</v>
          </cell>
          <cell r="B22">
            <v>4317.6079974805098</v>
          </cell>
          <cell r="C22">
            <v>54715.019766875295</v>
          </cell>
          <cell r="D22">
            <v>36906.1807300621</v>
          </cell>
          <cell r="E22">
            <v>7114.9191983804785</v>
          </cell>
          <cell r="F22">
            <v>17610.566493352002</v>
          </cell>
          <cell r="G22">
            <v>3291.6483962254301</v>
          </cell>
          <cell r="H22">
            <v>6270.6722357025201</v>
          </cell>
          <cell r="I22">
            <v>29727.8976283419</v>
          </cell>
          <cell r="J22">
            <v>9243.6685485943108</v>
          </cell>
          <cell r="K22">
            <v>33923.818748361497</v>
          </cell>
          <cell r="L22">
            <v>5038.6100619423105</v>
          </cell>
          <cell r="M22">
            <v>10417.9165809899</v>
          </cell>
          <cell r="N22">
            <v>93511.084138127102</v>
          </cell>
          <cell r="O22">
            <v>4220.7734904482895</v>
          </cell>
          <cell r="P22">
            <v>61129.808920415395</v>
          </cell>
          <cell r="Q22">
            <v>23650.993497854</v>
          </cell>
          <cell r="R22">
            <v>17105.789566700099</v>
          </cell>
          <cell r="S22">
            <v>19919.010941906894</v>
          </cell>
        </row>
        <row r="23">
          <cell r="A23">
            <v>20033</v>
          </cell>
          <cell r="B23">
            <v>4402.9861792418606</v>
          </cell>
          <cell r="C23">
            <v>56121.328365061403</v>
          </cell>
          <cell r="D23">
            <v>38547.1949546248</v>
          </cell>
          <cell r="E23">
            <v>7408.1220838143599</v>
          </cell>
          <cell r="F23">
            <v>16397.667925539401</v>
          </cell>
          <cell r="G23">
            <v>3324.6600193317399</v>
          </cell>
          <cell r="H23">
            <v>6399.2373307135013</v>
          </cell>
          <cell r="I23">
            <v>29205.540740349898</v>
          </cell>
          <cell r="J23">
            <v>8975.6220512700402</v>
          </cell>
          <cell r="K23">
            <v>34675.244973909699</v>
          </cell>
          <cell r="L23">
            <v>4128.9222377271999</v>
          </cell>
          <cell r="M23">
            <v>10820.0189627987</v>
          </cell>
          <cell r="N23">
            <v>95368.329556479002</v>
          </cell>
          <cell r="O23">
            <v>4189.5049884128503</v>
          </cell>
          <cell r="P23">
            <v>62058.704347864499</v>
          </cell>
          <cell r="Q23">
            <v>23245.508274677701</v>
          </cell>
          <cell r="R23">
            <v>16048.390367458398</v>
          </cell>
          <cell r="S23">
            <v>19844.4286765205</v>
          </cell>
        </row>
        <row r="24">
          <cell r="A24">
            <v>20034</v>
          </cell>
          <cell r="B24">
            <v>4632.7209715487006</v>
          </cell>
          <cell r="C24">
            <v>57856.320925888096</v>
          </cell>
          <cell r="D24">
            <v>41404.9557952697</v>
          </cell>
          <cell r="E24">
            <v>7691.0551019824688</v>
          </cell>
          <cell r="F24">
            <v>17990.031663380298</v>
          </cell>
          <cell r="G24">
            <v>3234.6503222422098</v>
          </cell>
          <cell r="H24">
            <v>6509.16746888328</v>
          </cell>
          <cell r="I24">
            <v>30250.990410400202</v>
          </cell>
          <cell r="J24">
            <v>10537.6849447158</v>
          </cell>
          <cell r="K24">
            <v>36317.385430035894</v>
          </cell>
          <cell r="L24">
            <v>3984.8022446535001</v>
          </cell>
          <cell r="M24">
            <v>11100.689004237498</v>
          </cell>
          <cell r="N24">
            <v>97923.751414043116</v>
          </cell>
          <cell r="O24">
            <v>4299.9256240757995</v>
          </cell>
          <cell r="P24">
            <v>64713.855957108193</v>
          </cell>
          <cell r="Q24">
            <v>24553.338396429001</v>
          </cell>
          <cell r="R24">
            <v>18527.636169164201</v>
          </cell>
          <cell r="S24">
            <v>21052.494335129701</v>
          </cell>
        </row>
        <row r="25">
          <cell r="A25">
            <v>20041</v>
          </cell>
          <cell r="B25">
            <v>4443.4238362186697</v>
          </cell>
          <cell r="C25">
            <v>61488.174638279204</v>
          </cell>
          <cell r="D25">
            <v>44586.9487258113</v>
          </cell>
          <cell r="E25">
            <v>7425.0587679346909</v>
          </cell>
          <cell r="F25">
            <v>18426.801568000501</v>
          </cell>
          <cell r="G25">
            <v>3707.62864465656</v>
          </cell>
          <cell r="H25">
            <v>6753.2866395702004</v>
          </cell>
          <cell r="I25">
            <v>31865.598943353802</v>
          </cell>
          <cell r="J25">
            <v>10772.318190323798</v>
          </cell>
          <cell r="K25">
            <v>37883.714155377602</v>
          </cell>
          <cell r="L25">
            <v>4487.3996548003906</v>
          </cell>
          <cell r="M25">
            <v>11636.527805517</v>
          </cell>
          <cell r="N25">
            <v>105988.825014474</v>
          </cell>
          <cell r="O25">
            <v>4374.2765830569197</v>
          </cell>
          <cell r="P25">
            <v>66101.259549179609</v>
          </cell>
          <cell r="Q25">
            <v>25388.852710772597</v>
          </cell>
          <cell r="R25">
            <v>21556.226151152001</v>
          </cell>
          <cell r="S25">
            <v>22420.4319902274</v>
          </cell>
        </row>
        <row r="26">
          <cell r="A26">
            <v>20042</v>
          </cell>
          <cell r="B26">
            <v>5230.9454951834405</v>
          </cell>
          <cell r="C26">
            <v>65125.279223724996</v>
          </cell>
          <cell r="D26">
            <v>48493.515052677103</v>
          </cell>
          <cell r="E26">
            <v>7672.6259136814615</v>
          </cell>
          <cell r="F26">
            <v>19393.730895557001</v>
          </cell>
          <cell r="G26">
            <v>3770.81102964704</v>
          </cell>
          <cell r="H26">
            <v>6990.4378978353107</v>
          </cell>
          <cell r="I26">
            <v>32858.122897388799</v>
          </cell>
          <cell r="J26">
            <v>11852.217505419001</v>
          </cell>
          <cell r="K26">
            <v>39449.723199822802</v>
          </cell>
          <cell r="L26">
            <v>4284.2498394014001</v>
          </cell>
          <cell r="M26">
            <v>11808.467829619301</v>
          </cell>
          <cell r="N26">
            <v>111244.15646692102</v>
          </cell>
          <cell r="O26">
            <v>4369.7041786998698</v>
          </cell>
          <cell r="P26">
            <v>70498.2072805715</v>
          </cell>
          <cell r="Q26">
            <v>27349.988934433</v>
          </cell>
          <cell r="R26">
            <v>22371.070474749999</v>
          </cell>
          <cell r="S26">
            <v>23898.2977072988</v>
          </cell>
        </row>
        <row r="27">
          <cell r="A27">
            <v>20043</v>
          </cell>
          <cell r="B27">
            <v>5588.78743016504</v>
          </cell>
          <cell r="C27">
            <v>66070.283625991098</v>
          </cell>
          <cell r="D27">
            <v>50380.445929352987</v>
          </cell>
          <cell r="E27">
            <v>7982.0875513073397</v>
          </cell>
          <cell r="F27">
            <v>19842.0091685921</v>
          </cell>
          <cell r="G27">
            <v>3958.8428162964096</v>
          </cell>
          <cell r="H27">
            <v>7207.4521953244684</v>
          </cell>
          <cell r="I27">
            <v>33217.560578874196</v>
          </cell>
          <cell r="J27">
            <v>12059.081893259301</v>
          </cell>
          <cell r="K27">
            <v>39759.353477898199</v>
          </cell>
          <cell r="L27">
            <v>5599.0038156347991</v>
          </cell>
          <cell r="M27">
            <v>11076.5948224122</v>
          </cell>
          <cell r="N27">
            <v>112986.82631733798</v>
          </cell>
          <cell r="O27">
            <v>4491.4980701594905</v>
          </cell>
          <cell r="P27">
            <v>70820.243570906197</v>
          </cell>
          <cell r="Q27">
            <v>27836.360711854697</v>
          </cell>
          <cell r="R27">
            <v>24332.528152507301</v>
          </cell>
          <cell r="S27">
            <v>25122.589909480899</v>
          </cell>
        </row>
        <row r="28">
          <cell r="A28">
            <v>20044</v>
          </cell>
          <cell r="B28">
            <v>5986.6028045981802</v>
          </cell>
          <cell r="C28">
            <v>67028.717900066491</v>
          </cell>
          <cell r="D28">
            <v>53995.531057650805</v>
          </cell>
          <cell r="E28">
            <v>8847.6072920770403</v>
          </cell>
          <cell r="F28">
            <v>20347.718751572498</v>
          </cell>
          <cell r="G28">
            <v>4187.7939684677904</v>
          </cell>
          <cell r="H28">
            <v>7322.7663767868607</v>
          </cell>
          <cell r="I28">
            <v>33576.073401896196</v>
          </cell>
          <cell r="J28">
            <v>12202.698509584699</v>
          </cell>
          <cell r="K28">
            <v>41505.977186088596</v>
          </cell>
          <cell r="L28">
            <v>6599.5450184149504</v>
          </cell>
          <cell r="M28">
            <v>12239.786055565899</v>
          </cell>
          <cell r="N28">
            <v>121140.145453284</v>
          </cell>
          <cell r="O28">
            <v>4681.3731919597103</v>
          </cell>
          <cell r="P28">
            <v>74128.540638223596</v>
          </cell>
          <cell r="Q28">
            <v>27428.639646884301</v>
          </cell>
          <cell r="R28">
            <v>28105.654455098098</v>
          </cell>
          <cell r="S28">
            <v>27902.2573383946</v>
          </cell>
        </row>
        <row r="29">
          <cell r="A29">
            <v>20051</v>
          </cell>
          <cell r="B29">
            <v>6181.9390217905502</v>
          </cell>
          <cell r="C29">
            <v>68967.710983271099</v>
          </cell>
          <cell r="D29">
            <v>58282.147779025705</v>
          </cell>
          <cell r="E29">
            <v>8409.3756344289795</v>
          </cell>
          <cell r="F29">
            <v>20692.395684026698</v>
          </cell>
          <cell r="G29">
            <v>4315.7352620469601</v>
          </cell>
          <cell r="H29">
            <v>7641.8165282464197</v>
          </cell>
          <cell r="I29">
            <v>35012.6989695218</v>
          </cell>
          <cell r="J29">
            <v>11874.2887036992</v>
          </cell>
          <cell r="K29">
            <v>41750.486786117304</v>
          </cell>
          <cell r="L29">
            <v>6089.3696841476894</v>
          </cell>
          <cell r="M29">
            <v>12559.029135106599</v>
          </cell>
          <cell r="N29">
            <v>124652.321617008</v>
          </cell>
          <cell r="O29">
            <v>4630.8464392931</v>
          </cell>
          <cell r="P29">
            <v>75464.671640496395</v>
          </cell>
          <cell r="Q29">
            <v>27054.433834002801</v>
          </cell>
          <cell r="R29">
            <v>28630.2314889011</v>
          </cell>
          <cell r="S29">
            <v>29297.2187438576</v>
          </cell>
        </row>
        <row r="30">
          <cell r="A30">
            <v>20052</v>
          </cell>
          <cell r="B30">
            <v>6175.9503569361696</v>
          </cell>
          <cell r="C30">
            <v>69657.510222618002</v>
          </cell>
          <cell r="D30">
            <v>60292.652367419294</v>
          </cell>
          <cell r="E30">
            <v>8795.4790876383231</v>
          </cell>
          <cell r="F30">
            <v>21410.789535057898</v>
          </cell>
          <cell r="G30">
            <v>4563.7354859164498</v>
          </cell>
          <cell r="H30">
            <v>7819.1636719708513</v>
          </cell>
          <cell r="I30">
            <v>35422.500230030797</v>
          </cell>
          <cell r="J30">
            <v>10775.745751212398</v>
          </cell>
          <cell r="K30">
            <v>42753.657177360496</v>
          </cell>
          <cell r="L30">
            <v>6439.0928691561212</v>
          </cell>
          <cell r="M30">
            <v>12491.7021948205</v>
          </cell>
          <cell r="N30">
            <v>128202.724465213</v>
          </cell>
          <cell r="O30">
            <v>4630.2165079861697</v>
          </cell>
          <cell r="P30">
            <v>77835.87006476961</v>
          </cell>
          <cell r="Q30">
            <v>25581.687004887699</v>
          </cell>
          <cell r="R30">
            <v>29544.6017637275</v>
          </cell>
          <cell r="S30">
            <v>30353.666305515697</v>
          </cell>
        </row>
        <row r="31">
          <cell r="A31">
            <v>20053</v>
          </cell>
          <cell r="B31">
            <v>5760.1741410455597</v>
          </cell>
          <cell r="C31">
            <v>74307.340727296993</v>
          </cell>
          <cell r="D31">
            <v>62346.274935429494</v>
          </cell>
          <cell r="E31">
            <v>8465.3542318185991</v>
          </cell>
          <cell r="F31">
            <v>21614.344092458399</v>
          </cell>
          <cell r="G31">
            <v>4707.5403355778199</v>
          </cell>
          <cell r="H31">
            <v>7895.630095791641</v>
          </cell>
          <cell r="I31">
            <v>34734.976545320897</v>
          </cell>
          <cell r="J31">
            <v>10228.921590541</v>
          </cell>
          <cell r="K31">
            <v>42867.008172906302</v>
          </cell>
          <cell r="L31">
            <v>7235.586076223899</v>
          </cell>
          <cell r="M31">
            <v>12834.195780743999</v>
          </cell>
          <cell r="N31">
            <v>131455.494986704</v>
          </cell>
          <cell r="O31">
            <v>4333.5514334377403</v>
          </cell>
          <cell r="P31">
            <v>78146.089875795398</v>
          </cell>
          <cell r="Q31">
            <v>25341.7301620258</v>
          </cell>
          <cell r="R31">
            <v>33118.7554418828</v>
          </cell>
          <cell r="S31">
            <v>30808.148277013301</v>
          </cell>
        </row>
        <row r="32">
          <cell r="A32">
            <v>20054</v>
          </cell>
          <cell r="B32">
            <v>6453.6122249229102</v>
          </cell>
          <cell r="C32">
            <v>81283.1803612246</v>
          </cell>
          <cell r="D32">
            <v>63777.839873557496</v>
          </cell>
          <cell r="E32">
            <v>8641.8119047258497</v>
          </cell>
          <cell r="F32">
            <v>22015.280359980799</v>
          </cell>
          <cell r="G32">
            <v>5309.0598427055802</v>
          </cell>
          <cell r="H32">
            <v>7936.14933908285</v>
          </cell>
          <cell r="I32">
            <v>35217.981689189699</v>
          </cell>
          <cell r="J32">
            <v>11337.981053145702</v>
          </cell>
          <cell r="K32">
            <v>46400.103429724397</v>
          </cell>
          <cell r="L32">
            <v>7439.9872623657002</v>
          </cell>
          <cell r="M32">
            <v>13940.869841996</v>
          </cell>
          <cell r="N32">
            <v>140382.86329487601</v>
          </cell>
          <cell r="O32">
            <v>4732.0331843720396</v>
          </cell>
          <cell r="P32">
            <v>81518.849023028699</v>
          </cell>
          <cell r="Q32">
            <v>26837.702993512699</v>
          </cell>
          <cell r="R32">
            <v>36018.0864611262</v>
          </cell>
          <cell r="S32">
            <v>33157.116212301</v>
          </cell>
        </row>
        <row r="33">
          <cell r="A33">
            <v>20061</v>
          </cell>
          <cell r="B33">
            <v>6582.7219073583701</v>
          </cell>
          <cell r="C33">
            <v>77564.367799251995</v>
          </cell>
          <cell r="D33">
            <v>68152.724452772294</v>
          </cell>
          <cell r="E33">
            <v>9352.7328757437499</v>
          </cell>
          <cell r="F33">
            <v>22459.022330080301</v>
          </cell>
          <cell r="G33">
            <v>5227.7377701795394</v>
          </cell>
          <cell r="H33">
            <v>8024.7011877888899</v>
          </cell>
          <cell r="I33">
            <v>36454.207254364897</v>
          </cell>
          <cell r="J33">
            <v>11708.2263539177</v>
          </cell>
          <cell r="K33">
            <v>49636.545316725307</v>
          </cell>
          <cell r="L33">
            <v>7900.0476542808501</v>
          </cell>
          <cell r="M33">
            <v>13397.4325826077</v>
          </cell>
          <cell r="N33">
            <v>142773.45663054701</v>
          </cell>
          <cell r="O33">
            <v>4736.8899209552901</v>
          </cell>
          <cell r="P33">
            <v>81508.370393097401</v>
          </cell>
          <cell r="Q33">
            <v>27867.867097512401</v>
          </cell>
          <cell r="R33">
            <v>36896.515800979498</v>
          </cell>
          <cell r="S33">
            <v>34247.843870764904</v>
          </cell>
        </row>
        <row r="34">
          <cell r="A34">
            <v>20062</v>
          </cell>
          <cell r="B34">
            <v>6277.2514435795201</v>
          </cell>
          <cell r="C34">
            <v>76700.360980480196</v>
          </cell>
          <cell r="D34">
            <v>70599.440671585297</v>
          </cell>
          <cell r="E34">
            <v>9470.0493542331697</v>
          </cell>
          <cell r="F34">
            <v>22621.4842899449</v>
          </cell>
          <cell r="G34">
            <v>5288.3838371776601</v>
          </cell>
          <cell r="H34">
            <v>8325.6422544294492</v>
          </cell>
          <cell r="I34">
            <v>37774.654557902802</v>
          </cell>
          <cell r="J34">
            <v>11403.309648938499</v>
          </cell>
          <cell r="K34">
            <v>50620.634611581198</v>
          </cell>
          <cell r="L34">
            <v>8515.8503030140891</v>
          </cell>
          <cell r="M34">
            <v>13971.7917843921</v>
          </cell>
          <cell r="N34">
            <v>148635.196972176</v>
          </cell>
          <cell r="O34">
            <v>4600.8367992887097</v>
          </cell>
          <cell r="P34">
            <v>84015.639328597405</v>
          </cell>
          <cell r="Q34">
            <v>28015.633399462004</v>
          </cell>
          <cell r="R34">
            <v>37734.926686027706</v>
          </cell>
          <cell r="S34">
            <v>33756.138539407002</v>
          </cell>
        </row>
        <row r="35">
          <cell r="A35">
            <v>20063</v>
          </cell>
          <cell r="B35">
            <v>7069.3068012566091</v>
          </cell>
          <cell r="C35">
            <v>77088.481037990205</v>
          </cell>
          <cell r="D35">
            <v>73337.065154485113</v>
          </cell>
          <cell r="E35">
            <v>9343.9292128004599</v>
          </cell>
          <cell r="F35">
            <v>22427.272693633098</v>
          </cell>
          <cell r="G35">
            <v>5685.3039620988502</v>
          </cell>
          <cell r="H35">
            <v>8144.8221711180213</v>
          </cell>
          <cell r="I35">
            <v>38304.401973837099</v>
          </cell>
          <cell r="J35">
            <v>11616.864509433501</v>
          </cell>
          <cell r="K35">
            <v>51433.858525025003</v>
          </cell>
          <cell r="L35">
            <v>8124.7306347735012</v>
          </cell>
          <cell r="M35">
            <v>14000.5597600004</v>
          </cell>
          <cell r="N35">
            <v>153795.13645986802</v>
          </cell>
          <cell r="O35">
            <v>4753.7426812190397</v>
          </cell>
          <cell r="P35">
            <v>85281.806140561486</v>
          </cell>
          <cell r="Q35">
            <v>28431.598007253397</v>
          </cell>
          <cell r="R35">
            <v>39070.940051461403</v>
          </cell>
          <cell r="S35">
            <v>34599.9353926603</v>
          </cell>
        </row>
        <row r="36">
          <cell r="A36">
            <v>20064</v>
          </cell>
          <cell r="B36">
            <v>6619.67939140607</v>
          </cell>
          <cell r="C36">
            <v>74861.212398994292</v>
          </cell>
          <cell r="D36">
            <v>77156.338949761499</v>
          </cell>
          <cell r="E36">
            <v>9364.185001491689</v>
          </cell>
          <cell r="F36">
            <v>22472.231995544702</v>
          </cell>
          <cell r="G36">
            <v>5767.3564751858594</v>
          </cell>
          <cell r="H36">
            <v>8399.3280524931797</v>
          </cell>
          <cell r="I36">
            <v>38319.312160253095</v>
          </cell>
          <cell r="J36">
            <v>11698.521016295799</v>
          </cell>
          <cell r="K36">
            <v>50431.204921015415</v>
          </cell>
          <cell r="L36">
            <v>7194.4189139987093</v>
          </cell>
          <cell r="M36">
            <v>13148.428334738301</v>
          </cell>
          <cell r="N36">
            <v>142951.84838960998</v>
          </cell>
          <cell r="O36">
            <v>4841.2899812455798</v>
          </cell>
          <cell r="P36">
            <v>83327.7858871918</v>
          </cell>
          <cell r="Q36">
            <v>27749.8150066124</v>
          </cell>
          <cell r="R36">
            <v>34407.0290427664</v>
          </cell>
          <cell r="S36">
            <v>32108.0770460352</v>
          </cell>
        </row>
        <row r="37">
          <cell r="A37">
            <v>20071</v>
          </cell>
          <cell r="B37">
            <v>6366.3776110180906</v>
          </cell>
          <cell r="C37">
            <v>77384.181708613803</v>
          </cell>
          <cell r="D37">
            <v>81128.70581647259</v>
          </cell>
          <cell r="E37">
            <v>10104.9110978967</v>
          </cell>
          <cell r="F37">
            <v>23248.319416315702</v>
          </cell>
          <cell r="G37">
            <v>5839.7934938954295</v>
          </cell>
          <cell r="H37">
            <v>8541.2487751734898</v>
          </cell>
          <cell r="I37">
            <v>37257.066122056196</v>
          </cell>
          <cell r="J37">
            <v>12693.7022563427</v>
          </cell>
          <cell r="K37">
            <v>51109.087008502996</v>
          </cell>
          <cell r="L37">
            <v>6948.8608881927403</v>
          </cell>
          <cell r="M37">
            <v>13717.363950482799</v>
          </cell>
          <cell r="N37">
            <v>147216.90789548299</v>
          </cell>
          <cell r="O37">
            <v>4779.4872766388598</v>
          </cell>
          <cell r="P37">
            <v>87835.223927853192</v>
          </cell>
          <cell r="Q37">
            <v>29153.303236776901</v>
          </cell>
          <cell r="R37">
            <v>38613.752128651497</v>
          </cell>
          <cell r="S37">
            <v>31486.8423984535</v>
          </cell>
        </row>
        <row r="38">
          <cell r="A38">
            <v>20072</v>
          </cell>
          <cell r="B38">
            <v>6447.7445177618392</v>
          </cell>
          <cell r="C38">
            <v>79342.783473789517</v>
          </cell>
          <cell r="D38">
            <v>80060.769270598801</v>
          </cell>
          <cell r="E38">
            <v>10284.647027589899</v>
          </cell>
          <cell r="F38">
            <v>23497.424297263799</v>
          </cell>
          <cell r="G38">
            <v>6042.4857635105109</v>
          </cell>
          <cell r="H38">
            <v>8533.3624477121703</v>
          </cell>
          <cell r="I38">
            <v>36770.518050459999</v>
          </cell>
          <cell r="J38">
            <v>12367.853179556801</v>
          </cell>
          <cell r="K38">
            <v>52602.4241799265</v>
          </cell>
          <cell r="L38">
            <v>8453.7563494479709</v>
          </cell>
          <cell r="M38">
            <v>14638.104604679897</v>
          </cell>
          <cell r="N38">
            <v>151608.60743808499</v>
          </cell>
          <cell r="O38">
            <v>4836.4249113996802</v>
          </cell>
          <cell r="P38">
            <v>89550.141722309607</v>
          </cell>
          <cell r="Q38">
            <v>28656.522411100494</v>
          </cell>
          <cell r="R38">
            <v>41390.372492060895</v>
          </cell>
          <cell r="S38">
            <v>32782.439224650603</v>
          </cell>
        </row>
        <row r="39">
          <cell r="A39">
            <v>20073</v>
          </cell>
          <cell r="B39">
            <v>6491.2743873135296</v>
          </cell>
          <cell r="C39">
            <v>80802.105811594491</v>
          </cell>
          <cell r="D39">
            <v>80075.70818990469</v>
          </cell>
          <cell r="E39">
            <v>11110.199493560302</v>
          </cell>
          <cell r="F39">
            <v>24562.517355940399</v>
          </cell>
          <cell r="G39">
            <v>5709.1768497213588</v>
          </cell>
          <cell r="H39">
            <v>9063.1001417943899</v>
          </cell>
          <cell r="I39">
            <v>37434.483372907896</v>
          </cell>
          <cell r="J39">
            <v>11682.261124643202</v>
          </cell>
          <cell r="K39">
            <v>55031.177921504801</v>
          </cell>
          <cell r="L39">
            <v>9017.8879870355304</v>
          </cell>
          <cell r="M39">
            <v>14665.4160037611</v>
          </cell>
          <cell r="N39">
            <v>151439.718547175</v>
          </cell>
          <cell r="O39">
            <v>4736.6312856104296</v>
          </cell>
          <cell r="P39">
            <v>91061.407519185901</v>
          </cell>
          <cell r="Q39">
            <v>27613.917583602502</v>
          </cell>
          <cell r="R39">
            <v>43075.276525668603</v>
          </cell>
          <cell r="S39">
            <v>33555.200085815501</v>
          </cell>
        </row>
        <row r="40">
          <cell r="A40">
            <v>20074</v>
          </cell>
          <cell r="B40">
            <v>6525.8117184651501</v>
          </cell>
          <cell r="C40">
            <v>82497.7647419274</v>
          </cell>
          <cell r="D40">
            <v>81709.557810546801</v>
          </cell>
          <cell r="E40">
            <v>10464.930683562499</v>
          </cell>
          <cell r="F40">
            <v>23892.547500208904</v>
          </cell>
          <cell r="G40">
            <v>6641.3950103286697</v>
          </cell>
          <cell r="H40">
            <v>9159.1298577777507</v>
          </cell>
          <cell r="I40">
            <v>36818.624131418197</v>
          </cell>
          <cell r="J40">
            <v>11990.152274624999</v>
          </cell>
          <cell r="K40">
            <v>56378.844956721092</v>
          </cell>
          <cell r="L40">
            <v>11255.837230486099</v>
          </cell>
          <cell r="M40">
            <v>14814.872550894001</v>
          </cell>
          <cell r="N40">
            <v>164905.78812446003</v>
          </cell>
          <cell r="O40">
            <v>4755.0459537308298</v>
          </cell>
          <cell r="P40">
            <v>92024.137385249895</v>
          </cell>
          <cell r="Q40">
            <v>28421.951522499203</v>
          </cell>
          <cell r="R40">
            <v>54434.200137792504</v>
          </cell>
          <cell r="S40">
            <v>38087.537332555803</v>
          </cell>
        </row>
        <row r="41">
          <cell r="A41">
            <v>20081</v>
          </cell>
          <cell r="B41">
            <v>7204.0452634384201</v>
          </cell>
          <cell r="C41">
            <v>85865.696825455991</v>
          </cell>
          <cell r="D41">
            <v>83229.92414307229</v>
          </cell>
          <cell r="E41">
            <v>11326.5333684776</v>
          </cell>
          <cell r="F41">
            <v>25406.104355577001</v>
          </cell>
          <cell r="G41">
            <v>6747.5456713190606</v>
          </cell>
          <cell r="H41">
            <v>9429.5598123341806</v>
          </cell>
          <cell r="I41">
            <v>38343.112074492106</v>
          </cell>
          <cell r="J41">
            <v>12496.5773639933</v>
          </cell>
          <cell r="K41">
            <v>56147.429529246903</v>
          </cell>
          <cell r="L41">
            <v>13612.249448357299</v>
          </cell>
          <cell r="M41">
            <v>15552.2913550223</v>
          </cell>
          <cell r="N41">
            <v>176569.79731990999</v>
          </cell>
          <cell r="O41">
            <v>5022.0767084611098</v>
          </cell>
          <cell r="P41">
            <v>95470.398414457304</v>
          </cell>
          <cell r="Q41">
            <v>29107.3002495808</v>
          </cell>
          <cell r="R41">
            <v>62469.537178936895</v>
          </cell>
          <cell r="S41">
            <v>39195.229996730595</v>
          </cell>
        </row>
        <row r="42">
          <cell r="A42">
            <v>20082</v>
          </cell>
          <cell r="B42">
            <v>8202.2306256664888</v>
          </cell>
          <cell r="C42">
            <v>91155.720482298799</v>
          </cell>
          <cell r="D42">
            <v>85768.411612739597</v>
          </cell>
          <cell r="E42">
            <v>11547.547424931199</v>
          </cell>
          <cell r="F42">
            <v>27067.7391894537</v>
          </cell>
          <cell r="G42">
            <v>6277.8320521381802</v>
          </cell>
          <cell r="H42">
            <v>9695.2044154712385</v>
          </cell>
          <cell r="I42">
            <v>38051.085270731499</v>
          </cell>
          <cell r="J42">
            <v>12757.375077485001</v>
          </cell>
          <cell r="K42">
            <v>56940.156847867795</v>
          </cell>
          <cell r="L42">
            <v>14366.229433132003</v>
          </cell>
          <cell r="M42">
            <v>16259.1714534149</v>
          </cell>
          <cell r="N42">
            <v>185725.15886144299</v>
          </cell>
          <cell r="O42">
            <v>5157.4577031475992</v>
          </cell>
          <cell r="P42">
            <v>99175.303405431696</v>
          </cell>
          <cell r="Q42">
            <v>27975.501977475302</v>
          </cell>
          <cell r="R42">
            <v>67854.80725885299</v>
          </cell>
          <cell r="S42">
            <v>42940.994845322697</v>
          </cell>
        </row>
        <row r="43">
          <cell r="A43">
            <v>20083</v>
          </cell>
          <cell r="B43">
            <v>8024.0662002113904</v>
          </cell>
          <cell r="C43">
            <v>94867.681316279093</v>
          </cell>
          <cell r="D43">
            <v>88173.642414882517</v>
          </cell>
          <cell r="E43">
            <v>11436.113408952</v>
          </cell>
          <cell r="F43">
            <v>24732.232075773998</v>
          </cell>
          <cell r="G43">
            <v>6450.0098427823405</v>
          </cell>
          <cell r="H43">
            <v>9343.0097926341095</v>
          </cell>
          <cell r="I43">
            <v>35364.902329745695</v>
          </cell>
          <cell r="J43">
            <v>12545.161732631001</v>
          </cell>
          <cell r="K43">
            <v>57690.728034581007</v>
          </cell>
          <cell r="L43">
            <v>16140.349231336</v>
          </cell>
          <cell r="M43">
            <v>15567.8950632742</v>
          </cell>
          <cell r="N43">
            <v>185953.654566015</v>
          </cell>
          <cell r="O43">
            <v>5016.2649719116598</v>
          </cell>
          <cell r="P43">
            <v>95084.645420230096</v>
          </cell>
          <cell r="Q43">
            <v>27829.816963496702</v>
          </cell>
          <cell r="R43">
            <v>69099.188021262802</v>
          </cell>
          <cell r="S43">
            <v>45201.2945053933</v>
          </cell>
        </row>
        <row r="44">
          <cell r="A44">
            <v>20084</v>
          </cell>
          <cell r="B44">
            <v>7291.2366795009102</v>
          </cell>
          <cell r="C44">
            <v>70301.141803360602</v>
          </cell>
          <cell r="D44">
            <v>82408.726051205711</v>
          </cell>
          <cell r="E44">
            <v>10347.440512352799</v>
          </cell>
          <cell r="F44">
            <v>21731.477474509706</v>
          </cell>
          <cell r="G44">
            <v>6412.6462754956601</v>
          </cell>
          <cell r="H44">
            <v>8125.2798507116095</v>
          </cell>
          <cell r="I44">
            <v>30647.859575545604</v>
          </cell>
          <cell r="J44">
            <v>11602.715908005601</v>
          </cell>
          <cell r="K44">
            <v>49727.372631327293</v>
          </cell>
          <cell r="L44">
            <v>10699.3706763758</v>
          </cell>
          <cell r="M44">
            <v>12871.649836754399</v>
          </cell>
          <cell r="N44">
            <v>147085.472712824</v>
          </cell>
          <cell r="O44">
            <v>4624.5908575045005</v>
          </cell>
          <cell r="P44">
            <v>84473.47752343319</v>
          </cell>
          <cell r="Q44">
            <v>25208.961924044601</v>
          </cell>
          <cell r="R44">
            <v>46947.901931986904</v>
          </cell>
          <cell r="S44">
            <v>34073.8616721609</v>
          </cell>
        </row>
        <row r="45">
          <cell r="A45">
            <v>20091</v>
          </cell>
          <cell r="B45">
            <v>5108.2954565284099</v>
          </cell>
          <cell r="C45">
            <v>53751.945206776705</v>
          </cell>
          <cell r="D45">
            <v>74741.400010825397</v>
          </cell>
          <cell r="E45">
            <v>8853.4839795790285</v>
          </cell>
          <cell r="F45">
            <v>17948.303648551202</v>
          </cell>
          <cell r="G45">
            <v>5362.7416280561893</v>
          </cell>
          <cell r="H45">
            <v>6910.9041596302295</v>
          </cell>
          <cell r="I45">
            <v>22863.124847126801</v>
          </cell>
          <cell r="J45">
            <v>10390.0960451793</v>
          </cell>
          <cell r="K45">
            <v>40862.985456947099</v>
          </cell>
          <cell r="L45">
            <v>5122.90503313923</v>
          </cell>
          <cell r="M45">
            <v>11778.0150118735</v>
          </cell>
          <cell r="N45">
            <v>116875.834393843</v>
          </cell>
          <cell r="O45">
            <v>4097.8421292458397</v>
          </cell>
          <cell r="P45">
            <v>71797.733708104512</v>
          </cell>
          <cell r="Q45">
            <v>22402.1538077187</v>
          </cell>
          <cell r="R45">
            <v>24179.4669049431</v>
          </cell>
          <cell r="S45">
            <v>25518.090025912799</v>
          </cell>
        </row>
        <row r="46">
          <cell r="A46">
            <v>20092</v>
          </cell>
          <cell r="B46">
            <v>4671.0978717301796</v>
          </cell>
          <cell r="C46">
            <v>50811.658959846805</v>
          </cell>
          <cell r="D46">
            <v>71456.589222266295</v>
          </cell>
          <cell r="E46">
            <v>8353.5755188497005</v>
          </cell>
          <cell r="F46">
            <v>16162.582616195899</v>
          </cell>
          <cell r="G46">
            <v>4884.2418357513106</v>
          </cell>
          <cell r="H46">
            <v>6138.1739208397803</v>
          </cell>
          <cell r="I46">
            <v>21765.929636033201</v>
          </cell>
          <cell r="J46">
            <v>9449.3544480665096</v>
          </cell>
          <cell r="K46">
            <v>41206.739304853501</v>
          </cell>
          <cell r="L46">
            <v>4958.0390766539203</v>
          </cell>
          <cell r="M46">
            <v>11237.091446345197</v>
          </cell>
          <cell r="N46">
            <v>114249.12309018601</v>
          </cell>
          <cell r="O46">
            <v>4335.74753003967</v>
          </cell>
          <cell r="P46">
            <v>66662.331783259506</v>
          </cell>
          <cell r="Q46">
            <v>20954.100264295103</v>
          </cell>
          <cell r="R46">
            <v>24780.851657032097</v>
          </cell>
          <cell r="S46">
            <v>25262.129399682595</v>
          </cell>
        </row>
        <row r="47">
          <cell r="A47">
            <v>20093</v>
          </cell>
          <cell r="B47">
            <v>5014.0763320445403</v>
          </cell>
          <cell r="C47">
            <v>59567.752350417395</v>
          </cell>
          <cell r="D47">
            <v>72502.991737834906</v>
          </cell>
          <cell r="E47">
            <v>8564.9209599588703</v>
          </cell>
          <cell r="F47">
            <v>18113.2600157651</v>
          </cell>
          <cell r="G47">
            <v>5290.6200557657903</v>
          </cell>
          <cell r="H47">
            <v>6751.5694568893205</v>
          </cell>
          <cell r="I47">
            <v>25508.3758624045</v>
          </cell>
          <cell r="J47">
            <v>9878.8806585693892</v>
          </cell>
          <cell r="K47">
            <v>45650.8405026541</v>
          </cell>
          <cell r="L47">
            <v>5734.8678808355708</v>
          </cell>
          <cell r="M47">
            <v>12763.224678258901</v>
          </cell>
          <cell r="N47">
            <v>124194.07034411901</v>
          </cell>
          <cell r="O47">
            <v>5108.6072097071601</v>
          </cell>
          <cell r="P47">
            <v>71452.0336439495</v>
          </cell>
          <cell r="Q47">
            <v>21986.4986006648</v>
          </cell>
          <cell r="R47">
            <v>30614.797013696098</v>
          </cell>
          <cell r="S47">
            <v>27862.721351112901</v>
          </cell>
        </row>
        <row r="48">
          <cell r="A48">
            <v>20094</v>
          </cell>
          <cell r="B48">
            <v>5414.3022319431002</v>
          </cell>
          <cell r="C48">
            <v>63827.782330424794</v>
          </cell>
          <cell r="D48">
            <v>79171.281021405099</v>
          </cell>
          <cell r="E48">
            <v>8737.00436965263</v>
          </cell>
          <cell r="F48">
            <v>20092.202506062094</v>
          </cell>
          <cell r="G48">
            <v>5798.33609913694</v>
          </cell>
          <cell r="H48">
            <v>6939.5486940867104</v>
          </cell>
          <cell r="I48">
            <v>27666.256532143398</v>
          </cell>
          <cell r="J48">
            <v>10396.931435599199</v>
          </cell>
          <cell r="K48">
            <v>51917.036834235805</v>
          </cell>
          <cell r="L48">
            <v>6299.7325618511495</v>
          </cell>
          <cell r="M48">
            <v>12900.316418713401</v>
          </cell>
          <cell r="N48">
            <v>135414.852189311</v>
          </cell>
          <cell r="O48">
            <v>5587.3191205351495</v>
          </cell>
          <cell r="P48">
            <v>75579.217556263</v>
          </cell>
          <cell r="Q48">
            <v>23715.850177604603</v>
          </cell>
          <cell r="R48">
            <v>34494.213458577797</v>
          </cell>
          <cell r="S48">
            <v>30207.2244368266</v>
          </cell>
        </row>
        <row r="49">
          <cell r="A49">
            <v>20101</v>
          </cell>
          <cell r="B49">
            <v>5777.8813963459697</v>
          </cell>
          <cell r="C49">
            <v>68312.182332945798</v>
          </cell>
          <cell r="D49">
            <v>84539.165510788895</v>
          </cell>
          <cell r="E49">
            <v>9555.8270908242885</v>
          </cell>
          <cell r="F49">
            <v>19097.2462899169</v>
          </cell>
          <cell r="G49">
            <v>6835.9296068628901</v>
          </cell>
          <cell r="H49">
            <v>6895.14230973752</v>
          </cell>
          <cell r="I49">
            <v>28560.0184136965</v>
          </cell>
          <cell r="J49">
            <v>10830.0446645133</v>
          </cell>
          <cell r="K49">
            <v>54772.129814308406</v>
          </cell>
          <cell r="L49">
            <v>7446.9585162393196</v>
          </cell>
          <cell r="M49">
            <v>13057.195994822901</v>
          </cell>
          <cell r="N49">
            <v>144419.273905543</v>
          </cell>
          <cell r="O49">
            <v>5734.4879703091801</v>
          </cell>
          <cell r="P49">
            <v>77356.308526516004</v>
          </cell>
          <cell r="Q49">
            <v>23916.810725997897</v>
          </cell>
          <cell r="R49">
            <v>38908.992621121804</v>
          </cell>
          <cell r="S49">
            <v>32282.369630640202</v>
          </cell>
        </row>
        <row r="50">
          <cell r="A50">
            <v>20102</v>
          </cell>
          <cell r="B50">
            <v>6054.9592437738202</v>
          </cell>
          <cell r="C50">
            <v>71092.779788369706</v>
          </cell>
          <cell r="D50">
            <v>90492.780699993295</v>
          </cell>
          <cell r="E50">
            <v>9509.3040175476799</v>
          </cell>
          <cell r="F50">
            <v>20778.7961980197</v>
          </cell>
          <cell r="G50">
            <v>7619.0341851909507</v>
          </cell>
          <cell r="H50">
            <v>7032.379977809439</v>
          </cell>
          <cell r="I50">
            <v>29649.434693926702</v>
          </cell>
          <cell r="J50">
            <v>12195.545825935498</v>
          </cell>
          <cell r="K50">
            <v>57887.179632409796</v>
          </cell>
          <cell r="L50">
            <v>8220.9071923480697</v>
          </cell>
          <cell r="M50">
            <v>12753.083719844997</v>
          </cell>
          <cell r="N50">
            <v>147144.29463461999</v>
          </cell>
          <cell r="O50">
            <v>6018.8332535655709</v>
          </cell>
          <cell r="P50">
            <v>78461.455429113092</v>
          </cell>
          <cell r="Q50">
            <v>26843.716350716597</v>
          </cell>
          <cell r="R50">
            <v>38889.955932288598</v>
          </cell>
          <cell r="S50">
            <v>32438.564381761003</v>
          </cell>
        </row>
        <row r="51">
          <cell r="A51">
            <v>20103</v>
          </cell>
          <cell r="B51">
            <v>5898.6774116796305</v>
          </cell>
          <cell r="C51">
            <v>70119.891463890192</v>
          </cell>
          <cell r="D51">
            <v>95259.438414277713</v>
          </cell>
          <cell r="E51">
            <v>9963.4775332179106</v>
          </cell>
          <cell r="F51">
            <v>21668.0868658818</v>
          </cell>
          <cell r="G51">
            <v>7425.0913363177406</v>
          </cell>
          <cell r="H51">
            <v>7151.8772127836</v>
          </cell>
          <cell r="I51">
            <v>31625.915438081698</v>
          </cell>
          <cell r="J51">
            <v>13031.604182042103</v>
          </cell>
          <cell r="K51">
            <v>58733.889078398097</v>
          </cell>
          <cell r="L51">
            <v>7345.8797052060499</v>
          </cell>
          <cell r="M51">
            <v>13080.737442886402</v>
          </cell>
          <cell r="N51">
            <v>150980.05878696797</v>
          </cell>
          <cell r="O51">
            <v>6170.7658785329004</v>
          </cell>
          <cell r="P51">
            <v>83310.254764862198</v>
          </cell>
          <cell r="Q51">
            <v>28310.599120506002</v>
          </cell>
          <cell r="R51">
            <v>36651.518238347606</v>
          </cell>
          <cell r="S51">
            <v>32824.467075029301</v>
          </cell>
        </row>
        <row r="52">
          <cell r="A52">
            <v>20104</v>
          </cell>
          <cell r="B52">
            <v>6468.26618777165</v>
          </cell>
          <cell r="C52">
            <v>72297.582922714399</v>
          </cell>
          <cell r="D52">
            <v>95834.268264509286</v>
          </cell>
          <cell r="E52">
            <v>9788.066867136431</v>
          </cell>
          <cell r="F52">
            <v>21961.305086471599</v>
          </cell>
          <cell r="G52">
            <v>7802.7973308336404</v>
          </cell>
          <cell r="H52">
            <v>7717.1918225235004</v>
          </cell>
          <cell r="I52">
            <v>33093.7418458424</v>
          </cell>
          <cell r="J52">
            <v>13705.2031317358</v>
          </cell>
          <cell r="K52">
            <v>61410.330226388396</v>
          </cell>
          <cell r="L52">
            <v>8471.0637076260991</v>
          </cell>
          <cell r="M52">
            <v>12662.366921077599</v>
          </cell>
          <cell r="N52">
            <v>154924.186880797</v>
          </cell>
          <cell r="O52">
            <v>6433.4939527443203</v>
          </cell>
          <cell r="P52">
            <v>85132.328815905115</v>
          </cell>
          <cell r="Q52">
            <v>29857.227937318905</v>
          </cell>
          <cell r="R52">
            <v>37715.869647415704</v>
          </cell>
          <cell r="S52">
            <v>35305.818554483703</v>
          </cell>
        </row>
        <row r="53">
          <cell r="A53">
            <v>20111</v>
          </cell>
          <cell r="B53">
            <v>6743.3792954320206</v>
          </cell>
          <cell r="C53">
            <v>77587.107865965387</v>
          </cell>
          <cell r="D53">
            <v>98728.453545389799</v>
          </cell>
          <cell r="E53">
            <v>9955.5896371257986</v>
          </cell>
          <cell r="F53">
            <v>24600.826786797901</v>
          </cell>
          <cell r="G53">
            <v>8268.7878896003313</v>
          </cell>
          <cell r="H53">
            <v>8152.6007086202899</v>
          </cell>
          <cell r="I53">
            <v>33538.589181739699</v>
          </cell>
          <cell r="J53">
            <v>13863.552227570699</v>
          </cell>
          <cell r="K53">
            <v>64517.402384700399</v>
          </cell>
          <cell r="L53">
            <v>10715.5561132927</v>
          </cell>
          <cell r="M53">
            <v>12865.099909246999</v>
          </cell>
          <cell r="N53">
            <v>175714.99141836201</v>
          </cell>
          <cell r="O53">
            <v>6876.2130455984197</v>
          </cell>
          <cell r="P53">
            <v>91607.603850320491</v>
          </cell>
          <cell r="Q53">
            <v>30319.320260264703</v>
          </cell>
          <cell r="R53">
            <v>47791.835370061206</v>
          </cell>
          <cell r="S53">
            <v>41526.5874735736</v>
          </cell>
        </row>
        <row r="54">
          <cell r="A54">
            <v>20112</v>
          </cell>
          <cell r="B54">
            <v>8046.7509369992185</v>
          </cell>
          <cell r="C54">
            <v>78742.164441602799</v>
          </cell>
          <cell r="D54">
            <v>98553.079607893407</v>
          </cell>
          <cell r="E54">
            <v>10260.028478899902</v>
          </cell>
          <cell r="F54">
            <v>24574.3417639658</v>
          </cell>
          <cell r="G54">
            <v>9552.8219728616295</v>
          </cell>
          <cell r="H54">
            <v>8841.5471249378388</v>
          </cell>
          <cell r="I54">
            <v>27997.6441956622</v>
          </cell>
          <cell r="J54">
            <v>14789.518411221397</v>
          </cell>
          <cell r="K54">
            <v>66857.19792584471</v>
          </cell>
          <cell r="L54">
            <v>10841.169725158501</v>
          </cell>
          <cell r="M54">
            <v>13479.310965140099</v>
          </cell>
          <cell r="N54">
            <v>186569.88490973599</v>
          </cell>
          <cell r="O54">
            <v>7461.5704732908198</v>
          </cell>
          <cell r="P54">
            <v>95269.998001640706</v>
          </cell>
          <cell r="Q54">
            <v>32187.551126613998</v>
          </cell>
          <cell r="R54">
            <v>49213.298517148811</v>
          </cell>
          <cell r="S54">
            <v>45107.889607135105</v>
          </cell>
        </row>
        <row r="55">
          <cell r="A55">
            <v>20113</v>
          </cell>
          <cell r="B55">
            <v>7635.1127184624793</v>
          </cell>
          <cell r="C55">
            <v>83074.342741116998</v>
          </cell>
          <cell r="D55">
            <v>100403.95011196099</v>
          </cell>
          <cell r="E55">
            <v>9802.8807217723897</v>
          </cell>
          <cell r="F55">
            <v>25116.388746888002</v>
          </cell>
          <cell r="G55">
            <v>9154.8886266081408</v>
          </cell>
          <cell r="H55">
            <v>8544.0396750977288</v>
          </cell>
          <cell r="I55">
            <v>34140.765103931299</v>
          </cell>
          <cell r="J55">
            <v>14315.130754780201</v>
          </cell>
          <cell r="K55">
            <v>67285.048490255096</v>
          </cell>
          <cell r="L55">
            <v>12942.973364790701</v>
          </cell>
          <cell r="M55">
            <v>12874.5079754692</v>
          </cell>
          <cell r="N55">
            <v>178660.77300404501</v>
          </cell>
          <cell r="O55">
            <v>7308.6241088058896</v>
          </cell>
          <cell r="P55">
            <v>92429.473279192694</v>
          </cell>
          <cell r="Q55">
            <v>30825.510642672001</v>
          </cell>
          <cell r="R55">
            <v>49291.984846116502</v>
          </cell>
          <cell r="S55">
            <v>43650.071127834002</v>
          </cell>
        </row>
        <row r="56">
          <cell r="A56">
            <v>20114</v>
          </cell>
          <cell r="B56">
            <v>9113.5749782253206</v>
          </cell>
          <cell r="C56">
            <v>81759.070324475208</v>
          </cell>
          <cell r="D56">
            <v>102946.515404099</v>
          </cell>
          <cell r="E56">
            <v>10750.055887379598</v>
          </cell>
          <cell r="F56">
            <v>25705.636144318203</v>
          </cell>
          <cell r="G56">
            <v>9361.3462135556292</v>
          </cell>
          <cell r="H56">
            <v>8831.0109401837108</v>
          </cell>
          <cell r="I56">
            <v>36129.055382886101</v>
          </cell>
          <cell r="J56">
            <v>14618.5257732509</v>
          </cell>
          <cell r="K56">
            <v>68703.90122817579</v>
          </cell>
          <cell r="L56">
            <v>13064.875947882299</v>
          </cell>
          <cell r="M56">
            <v>13642.044941784301</v>
          </cell>
          <cell r="N56">
            <v>176951.77300434798</v>
          </cell>
          <cell r="O56">
            <v>7367.7508917600899</v>
          </cell>
          <cell r="P56">
            <v>96038.910164675093</v>
          </cell>
          <cell r="Q56">
            <v>30767.405550194402</v>
          </cell>
          <cell r="R56">
            <v>48026.064742895403</v>
          </cell>
          <cell r="S56">
            <v>45267.221456980602</v>
          </cell>
        </row>
        <row r="57">
          <cell r="A57">
            <v>20121</v>
          </cell>
          <cell r="B57">
            <v>9378.3223998948197</v>
          </cell>
          <cell r="C57">
            <v>82650.037842004895</v>
          </cell>
          <cell r="D57">
            <v>105338.45453771499</v>
          </cell>
          <cell r="E57">
            <v>10813.988021396099</v>
          </cell>
          <cell r="F57">
            <v>27212.6073454283</v>
          </cell>
          <cell r="G57">
            <v>9908.7225611295889</v>
          </cell>
          <cell r="H57">
            <v>8834.8856290795411</v>
          </cell>
          <cell r="I57">
            <v>38475.555910023904</v>
          </cell>
          <cell r="J57">
            <v>14679.599918963499</v>
          </cell>
          <cell r="K57">
            <v>71633.456756355197</v>
          </cell>
          <cell r="L57">
            <v>15253.9739002265</v>
          </cell>
          <cell r="M57">
            <v>14555.8877745753</v>
          </cell>
          <cell r="N57">
            <v>174605.98098418702</v>
          </cell>
          <cell r="O57">
            <v>7962.79410294831</v>
          </cell>
          <cell r="P57">
            <v>97461.914663982694</v>
          </cell>
          <cell r="Q57">
            <v>31127.8469104178</v>
          </cell>
          <cell r="R57">
            <v>47435.632430784106</v>
          </cell>
          <cell r="S57">
            <v>46145.546676005994</v>
          </cell>
        </row>
        <row r="58">
          <cell r="A58">
            <v>20122</v>
          </cell>
          <cell r="B58">
            <v>8073.8203935947186</v>
          </cell>
          <cell r="C58">
            <v>82044.056395908599</v>
          </cell>
          <cell r="D58">
            <v>105377.70740138201</v>
          </cell>
          <cell r="E58">
            <v>10409.874910569501</v>
          </cell>
          <cell r="F58">
            <v>27001.662890195799</v>
          </cell>
          <cell r="G58">
            <v>9756.4298305299799</v>
          </cell>
          <cell r="H58">
            <v>9514.5843054814086</v>
          </cell>
          <cell r="I58">
            <v>37863.664350794599</v>
          </cell>
          <cell r="J58">
            <v>15140.907821377701</v>
          </cell>
          <cell r="K58">
            <v>71262.821099424895</v>
          </cell>
          <cell r="L58">
            <v>15267.8456493866</v>
          </cell>
          <cell r="M58">
            <v>14023.9492018456</v>
          </cell>
          <cell r="N58">
            <v>173120.91400471798</v>
          </cell>
          <cell r="O58">
            <v>7932.7149437195112</v>
          </cell>
          <cell r="P58">
            <v>96243.673381444212</v>
          </cell>
          <cell r="Q58">
            <v>31770.888530768803</v>
          </cell>
          <cell r="R58">
            <v>49425.241503711703</v>
          </cell>
          <cell r="S58">
            <v>42854.388215528103</v>
          </cell>
        </row>
        <row r="59">
          <cell r="A59">
            <v>20123</v>
          </cell>
          <cell r="B59">
            <v>7582.4250753065498</v>
          </cell>
          <cell r="C59">
            <v>81860.003470552401</v>
          </cell>
          <cell r="D59">
            <v>105947.319133389</v>
          </cell>
          <cell r="E59">
            <v>10771.167370999799</v>
          </cell>
          <cell r="F59">
            <v>28100.8147207599</v>
          </cell>
          <cell r="G59">
            <v>10951.517391203399</v>
          </cell>
          <cell r="H59">
            <v>9574.0896920188497</v>
          </cell>
          <cell r="I59">
            <v>37023.204755940496</v>
          </cell>
          <cell r="J59">
            <v>14847.892439765699</v>
          </cell>
          <cell r="K59">
            <v>70327.7145420054</v>
          </cell>
          <cell r="L59">
            <v>13169.8067369728</v>
          </cell>
          <cell r="M59">
            <v>14025.862310643603</v>
          </cell>
          <cell r="N59">
            <v>165574.12839037299</v>
          </cell>
          <cell r="O59">
            <v>7679.00106884045</v>
          </cell>
          <cell r="P59">
            <v>98010.277421454899</v>
          </cell>
          <cell r="Q59">
            <v>31065.571977245396</v>
          </cell>
          <cell r="R59">
            <v>41657.282986148901</v>
          </cell>
          <cell r="S59">
            <v>41752.1670888386</v>
          </cell>
        </row>
        <row r="60">
          <cell r="A60">
            <v>20124</v>
          </cell>
          <cell r="B60">
            <v>6785.8593852965205</v>
          </cell>
          <cell r="C60">
            <v>83340.072507320598</v>
          </cell>
          <cell r="D60">
            <v>110135.26928264201</v>
          </cell>
          <cell r="E60">
            <v>10399.674703589199</v>
          </cell>
          <cell r="F60">
            <v>28026.507191373505</v>
          </cell>
          <cell r="G60">
            <v>10056.454227865001</v>
          </cell>
          <cell r="H60">
            <v>9400.1613839705497</v>
          </cell>
          <cell r="I60">
            <v>35807.799851285701</v>
          </cell>
          <cell r="J60">
            <v>14919.0101876054</v>
          </cell>
          <cell r="K60">
            <v>69931.300155131103</v>
          </cell>
          <cell r="L60">
            <v>12064.449472340099</v>
          </cell>
          <cell r="M60">
            <v>13725.944028525999</v>
          </cell>
          <cell r="N60">
            <v>167236.37237454901</v>
          </cell>
          <cell r="O60">
            <v>7676.3360013881602</v>
          </cell>
          <cell r="P60">
            <v>95687.344252479088</v>
          </cell>
          <cell r="Q60">
            <v>31107.413592070599</v>
          </cell>
          <cell r="R60">
            <v>43845.428652862101</v>
          </cell>
          <cell r="S60">
            <v>42086.511666332</v>
          </cell>
        </row>
        <row r="61">
          <cell r="A61">
            <v>20131</v>
          </cell>
          <cell r="B61">
            <v>6468.4428700747603</v>
          </cell>
          <cell r="C61">
            <v>83599.546945213893</v>
          </cell>
          <cell r="D61">
            <v>109347.841963935</v>
          </cell>
          <cell r="E61">
            <v>10968.5425164103</v>
          </cell>
          <cell r="F61">
            <v>27788.712918235902</v>
          </cell>
          <cell r="G61">
            <v>10244.521288330201</v>
          </cell>
          <cell r="H61">
            <v>9471.2929322196505</v>
          </cell>
          <cell r="I61">
            <v>35696.7805508659</v>
          </cell>
          <cell r="J61">
            <v>16148.0232803534</v>
          </cell>
          <cell r="K61">
            <v>70855.093389593909</v>
          </cell>
          <cell r="L61">
            <v>11522.027031542801</v>
          </cell>
          <cell r="M61">
            <v>13480.9120535073</v>
          </cell>
          <cell r="N61">
            <v>167992.73437441699</v>
          </cell>
          <cell r="O61">
            <v>7615.6205148430599</v>
          </cell>
          <cell r="P61">
            <v>96736.551736102803</v>
          </cell>
          <cell r="Q61">
            <v>31876.9385966796</v>
          </cell>
          <cell r="R61">
            <v>40180.791807927999</v>
          </cell>
          <cell r="S61">
            <v>40967.861762586101</v>
          </cell>
        </row>
        <row r="62">
          <cell r="A62">
            <v>20132</v>
          </cell>
          <cell r="B62">
            <v>6807.2567736843794</v>
          </cell>
          <cell r="C62">
            <v>83410.000695961207</v>
          </cell>
          <cell r="D62">
            <v>106748.79664372701</v>
          </cell>
          <cell r="E62">
            <v>11465.1514404645</v>
          </cell>
          <cell r="F62">
            <v>28775.3350074515</v>
          </cell>
          <cell r="G62">
            <v>10930.525297627</v>
          </cell>
          <cell r="H62">
            <v>9547.7581912444184</v>
          </cell>
          <cell r="I62">
            <v>35839.241497753901</v>
          </cell>
          <cell r="J62">
            <v>15702.013487274799</v>
          </cell>
          <cell r="K62">
            <v>70966.891345566197</v>
          </cell>
          <cell r="L62">
            <v>12611.690823532801</v>
          </cell>
          <cell r="M62">
            <v>13548.994243459001</v>
          </cell>
          <cell r="N62">
            <v>162457.81183677501</v>
          </cell>
          <cell r="O62">
            <v>7646.9397234452699</v>
          </cell>
          <cell r="P62">
            <v>96642.477178607995</v>
          </cell>
          <cell r="Q62">
            <v>31672.573598811799</v>
          </cell>
          <cell r="R62">
            <v>38461.179619235998</v>
          </cell>
          <cell r="S62">
            <v>39953.186466684798</v>
          </cell>
        </row>
        <row r="63">
          <cell r="A63">
            <v>20133</v>
          </cell>
          <cell r="B63">
            <v>7325.0924180445109</v>
          </cell>
          <cell r="C63">
            <v>85397.185484460206</v>
          </cell>
          <cell r="D63">
            <v>110440.07259623401</v>
          </cell>
          <cell r="E63">
            <v>11953.3411268829</v>
          </cell>
          <cell r="F63">
            <v>29511.2091492814</v>
          </cell>
          <cell r="G63">
            <v>10410.977675766198</v>
          </cell>
          <cell r="H63">
            <v>9822.1503640043393</v>
          </cell>
          <cell r="I63">
            <v>35565.149605421699</v>
          </cell>
          <cell r="J63">
            <v>15639.293572738998</v>
          </cell>
          <cell r="K63">
            <v>72271.477944990605</v>
          </cell>
          <cell r="L63">
            <v>13570.252077912301</v>
          </cell>
          <cell r="M63">
            <v>13409.218316541403</v>
          </cell>
          <cell r="N63">
            <v>159397.602978404</v>
          </cell>
          <cell r="O63">
            <v>7610.7098907780901</v>
          </cell>
          <cell r="P63">
            <v>98381.500685557097</v>
          </cell>
          <cell r="Q63">
            <v>31287.7763158528</v>
          </cell>
          <cell r="R63">
            <v>38048.631702893901</v>
          </cell>
          <cell r="S63">
            <v>39975.218674332398</v>
          </cell>
        </row>
        <row r="64">
          <cell r="A64">
            <v>20134</v>
          </cell>
          <cell r="B64">
            <v>6619.9862784074694</v>
          </cell>
          <cell r="C64">
            <v>85977.4188571017</v>
          </cell>
          <cell r="D64">
            <v>115079.317694253</v>
          </cell>
          <cell r="E64">
            <v>12226.367367107099</v>
          </cell>
          <cell r="F64">
            <v>29247.549930252895</v>
          </cell>
          <cell r="G64">
            <v>10427.797690880599</v>
          </cell>
          <cell r="H64">
            <v>10250.8136629864</v>
          </cell>
          <cell r="I64">
            <v>34165.335490367099</v>
          </cell>
          <cell r="J64">
            <v>15485.583524092801</v>
          </cell>
          <cell r="K64">
            <v>72603.043722792892</v>
          </cell>
          <cell r="L64">
            <v>14187.4168679469</v>
          </cell>
          <cell r="M64">
            <v>13409.529033098099</v>
          </cell>
          <cell r="N64">
            <v>157663.513967985</v>
          </cell>
          <cell r="O64">
            <v>7597.2603111343897</v>
          </cell>
          <cell r="P64">
            <v>100809.42519103301</v>
          </cell>
          <cell r="Q64">
            <v>30257.708704630601</v>
          </cell>
          <cell r="R64">
            <v>37229.470601138899</v>
          </cell>
          <cell r="S64">
            <v>38521.138563541397</v>
          </cell>
        </row>
        <row r="65">
          <cell r="A65">
            <v>20141</v>
          </cell>
          <cell r="B65">
            <v>6857.72664176945</v>
          </cell>
          <cell r="C65">
            <v>83018.835010337702</v>
          </cell>
          <cell r="D65">
            <v>111999.61179226199</v>
          </cell>
          <cell r="E65">
            <v>12091.614070493299</v>
          </cell>
          <cell r="F65">
            <v>30609.9598392355</v>
          </cell>
          <cell r="G65">
            <v>11191.486820942901</v>
          </cell>
          <cell r="H65">
            <v>10103.4737467963</v>
          </cell>
          <cell r="I65">
            <v>34771.366132682604</v>
          </cell>
          <cell r="J65">
            <v>16535.8661641902</v>
          </cell>
          <cell r="K65">
            <v>72759.2076172378</v>
          </cell>
          <cell r="L65">
            <v>15753.708958490699</v>
          </cell>
          <cell r="M65">
            <v>13822.672991191201</v>
          </cell>
          <cell r="N65">
            <v>164021.12494523998</v>
          </cell>
          <cell r="O65">
            <v>7479.1665640195997</v>
          </cell>
          <cell r="P65">
            <v>102250.866034083</v>
          </cell>
          <cell r="Q65">
            <v>32260.275336848899</v>
          </cell>
          <cell r="R65">
            <v>39657.353162170803</v>
          </cell>
          <cell r="S65">
            <v>39100.944657562897</v>
          </cell>
        </row>
        <row r="66">
          <cell r="A66">
            <v>20142</v>
          </cell>
          <cell r="B66">
            <v>7117.34629688517</v>
          </cell>
          <cell r="C66">
            <v>89243.286902598411</v>
          </cell>
          <cell r="D66">
            <v>114826.27165372099</v>
          </cell>
          <cell r="E66">
            <v>12351.9213865736</v>
          </cell>
          <cell r="F66">
            <v>31918.881333256599</v>
          </cell>
          <cell r="G66">
            <v>10991.801807870899</v>
          </cell>
          <cell r="H66">
            <v>10563.755061866599</v>
          </cell>
          <cell r="I66">
            <v>34483.375468976701</v>
          </cell>
          <cell r="J66">
            <v>17332.267599811403</v>
          </cell>
          <cell r="K66">
            <v>75040.211080194698</v>
          </cell>
          <cell r="L66">
            <v>12935.018656912001</v>
          </cell>
          <cell r="M66">
            <v>14161.6070031499</v>
          </cell>
          <cell r="N66">
            <v>164447.824213682</v>
          </cell>
          <cell r="O66">
            <v>7733.01331472331</v>
          </cell>
          <cell r="P66">
            <v>109349.038196446</v>
          </cell>
          <cell r="Q66">
            <v>33796.065496362302</v>
          </cell>
          <cell r="R66">
            <v>33867.129786670499</v>
          </cell>
          <cell r="S66">
            <v>37808.224254555396</v>
          </cell>
        </row>
        <row r="67">
          <cell r="A67">
            <v>20143</v>
          </cell>
          <cell r="B67" t="e">
            <v>#DIV/0!</v>
          </cell>
          <cell r="C67" t="e">
            <v>#DIV/0!</v>
          </cell>
          <cell r="D67" t="e">
            <v>#DIV/0!</v>
          </cell>
          <cell r="E67" t="e">
            <v>#DIV/0!</v>
          </cell>
          <cell r="F67" t="e">
            <v>#DIV/0!</v>
          </cell>
          <cell r="G67" t="e">
            <v>#DIV/0!</v>
          </cell>
          <cell r="H67" t="e">
            <v>#DIV/0!</v>
          </cell>
          <cell r="I67" t="e">
            <v>#DIV/0!</v>
          </cell>
          <cell r="J67" t="e">
            <v>#DIV/0!</v>
          </cell>
          <cell r="K67" t="e">
            <v>#DIV/0!</v>
          </cell>
          <cell r="L67" t="e">
            <v>#DIV/0!</v>
          </cell>
          <cell r="M67" t="e">
            <v>#DIV/0!</v>
          </cell>
          <cell r="N67" t="e">
            <v>#DIV/0!</v>
          </cell>
          <cell r="O67" t="e">
            <v>#DIV/0!</v>
          </cell>
          <cell r="P67" t="e">
            <v>#DIV/0!</v>
          </cell>
          <cell r="Q67" t="e">
            <v>#DIV/0!</v>
          </cell>
          <cell r="R67" t="e">
            <v>#DIV/0!</v>
          </cell>
          <cell r="S67" t="e">
            <v>#DIV/0!</v>
          </cell>
        </row>
        <row r="68">
          <cell r="A68">
            <v>20144</v>
          </cell>
          <cell r="B68" t="e">
            <v>#DIV/0!</v>
          </cell>
          <cell r="C68" t="e">
            <v>#DIV/0!</v>
          </cell>
          <cell r="D68" t="e">
            <v>#DIV/0!</v>
          </cell>
          <cell r="E68" t="e">
            <v>#DIV/0!</v>
          </cell>
          <cell r="F68" t="e">
            <v>#DIV/0!</v>
          </cell>
          <cell r="G68" t="e">
            <v>#DIV/0!</v>
          </cell>
          <cell r="H68" t="e">
            <v>#DIV/0!</v>
          </cell>
          <cell r="I68" t="e">
            <v>#DIV/0!</v>
          </cell>
          <cell r="J68" t="e">
            <v>#DIV/0!</v>
          </cell>
          <cell r="K68" t="e">
            <v>#DIV/0!</v>
          </cell>
          <cell r="L68" t="e">
            <v>#DIV/0!</v>
          </cell>
          <cell r="M68" t="e">
            <v>#DIV/0!</v>
          </cell>
          <cell r="N68" t="e">
            <v>#DIV/0!</v>
          </cell>
          <cell r="O68" t="e">
            <v>#DIV/0!</v>
          </cell>
          <cell r="P68" t="e">
            <v>#DIV/0!</v>
          </cell>
          <cell r="Q68" t="e">
            <v>#DIV/0!</v>
          </cell>
          <cell r="R68" t="e">
            <v>#DIV/0!</v>
          </cell>
          <cell r="S68" t="e">
            <v>#DIV/0!</v>
          </cell>
        </row>
        <row r="69">
          <cell r="A69">
            <v>20151</v>
          </cell>
          <cell r="B69" t="e">
            <v>#DIV/0!</v>
          </cell>
          <cell r="C69" t="e">
            <v>#DIV/0!</v>
          </cell>
          <cell r="D69" t="e">
            <v>#DIV/0!</v>
          </cell>
          <cell r="E69" t="e">
            <v>#DIV/0!</v>
          </cell>
          <cell r="F69" t="e">
            <v>#DIV/0!</v>
          </cell>
          <cell r="G69" t="e">
            <v>#DIV/0!</v>
          </cell>
          <cell r="H69" t="e">
            <v>#DIV/0!</v>
          </cell>
          <cell r="I69" t="e">
            <v>#DIV/0!</v>
          </cell>
          <cell r="J69" t="e">
            <v>#DIV/0!</v>
          </cell>
          <cell r="K69" t="e">
            <v>#DIV/0!</v>
          </cell>
          <cell r="L69" t="e">
            <v>#DIV/0!</v>
          </cell>
          <cell r="M69" t="e">
            <v>#DIV/0!</v>
          </cell>
          <cell r="N69" t="e">
            <v>#DIV/0!</v>
          </cell>
          <cell r="O69" t="e">
            <v>#DIV/0!</v>
          </cell>
          <cell r="P69" t="e">
            <v>#DIV/0!</v>
          </cell>
          <cell r="Q69" t="e">
            <v>#DIV/0!</v>
          </cell>
          <cell r="R69" t="e">
            <v>#DIV/0!</v>
          </cell>
          <cell r="S69" t="e">
            <v>#DIV/0!</v>
          </cell>
        </row>
        <row r="70">
          <cell r="A70">
            <v>20152</v>
          </cell>
          <cell r="B70" t="e">
            <v>#DIV/0!</v>
          </cell>
          <cell r="C70" t="e">
            <v>#DIV/0!</v>
          </cell>
          <cell r="D70" t="e">
            <v>#DIV/0!</v>
          </cell>
          <cell r="E70" t="e">
            <v>#DIV/0!</v>
          </cell>
          <cell r="F70" t="e">
            <v>#DIV/0!</v>
          </cell>
          <cell r="G70" t="e">
            <v>#DIV/0!</v>
          </cell>
          <cell r="H70" t="e">
            <v>#DIV/0!</v>
          </cell>
          <cell r="I70" t="e">
            <v>#DIV/0!</v>
          </cell>
          <cell r="J70" t="e">
            <v>#DIV/0!</v>
          </cell>
          <cell r="K70" t="e">
            <v>#DIV/0!</v>
          </cell>
          <cell r="L70" t="e">
            <v>#DIV/0!</v>
          </cell>
          <cell r="M70" t="e">
            <v>#DIV/0!</v>
          </cell>
          <cell r="N70" t="e">
            <v>#DIV/0!</v>
          </cell>
          <cell r="O70" t="e">
            <v>#DIV/0!</v>
          </cell>
          <cell r="P70" t="e">
            <v>#DIV/0!</v>
          </cell>
          <cell r="Q70" t="e">
            <v>#DIV/0!</v>
          </cell>
          <cell r="R70" t="e">
            <v>#DIV/0!</v>
          </cell>
          <cell r="S70" t="e">
            <v>#DIV/0!</v>
          </cell>
        </row>
        <row r="71">
          <cell r="A71">
            <v>20153</v>
          </cell>
          <cell r="B71" t="e">
            <v>#DIV/0!</v>
          </cell>
          <cell r="C71" t="e">
            <v>#DIV/0!</v>
          </cell>
          <cell r="D71" t="e">
            <v>#DIV/0!</v>
          </cell>
          <cell r="E71" t="e">
            <v>#DIV/0!</v>
          </cell>
          <cell r="F71" t="e">
            <v>#DIV/0!</v>
          </cell>
          <cell r="G71" t="e">
            <v>#DIV/0!</v>
          </cell>
          <cell r="H71" t="e">
            <v>#DIV/0!</v>
          </cell>
          <cell r="I71" t="e">
            <v>#DIV/0!</v>
          </cell>
          <cell r="J71" t="e">
            <v>#DIV/0!</v>
          </cell>
          <cell r="K71" t="e">
            <v>#DIV/0!</v>
          </cell>
          <cell r="L71" t="e">
            <v>#DIV/0!</v>
          </cell>
          <cell r="M71" t="e">
            <v>#DIV/0!</v>
          </cell>
          <cell r="N71" t="e">
            <v>#DIV/0!</v>
          </cell>
          <cell r="O71" t="e">
            <v>#DIV/0!</v>
          </cell>
          <cell r="P71" t="e">
            <v>#DIV/0!</v>
          </cell>
          <cell r="Q71" t="e">
            <v>#DIV/0!</v>
          </cell>
          <cell r="R71" t="e">
            <v>#DIV/0!</v>
          </cell>
          <cell r="S71" t="e">
            <v>#DIV/0!</v>
          </cell>
        </row>
        <row r="72">
          <cell r="A72">
            <v>20154</v>
          </cell>
          <cell r="B72" t="e">
            <v>#DIV/0!</v>
          </cell>
          <cell r="C72" t="e">
            <v>#DIV/0!</v>
          </cell>
          <cell r="D72" t="e">
            <v>#DIV/0!</v>
          </cell>
          <cell r="E72" t="e">
            <v>#DIV/0!</v>
          </cell>
          <cell r="F72" t="e">
            <v>#DIV/0!</v>
          </cell>
          <cell r="G72" t="e">
            <v>#DIV/0!</v>
          </cell>
          <cell r="H72" t="e">
            <v>#DIV/0!</v>
          </cell>
          <cell r="I72" t="e">
            <v>#DIV/0!</v>
          </cell>
          <cell r="J72" t="e">
            <v>#DIV/0!</v>
          </cell>
          <cell r="K72" t="e">
            <v>#DIV/0!</v>
          </cell>
          <cell r="L72" t="e">
            <v>#DIV/0!</v>
          </cell>
          <cell r="M72" t="e">
            <v>#DIV/0!</v>
          </cell>
          <cell r="N72" t="e">
            <v>#DIV/0!</v>
          </cell>
          <cell r="O72" t="e">
            <v>#DIV/0!</v>
          </cell>
          <cell r="P72" t="e">
            <v>#DIV/0!</v>
          </cell>
          <cell r="Q72" t="e">
            <v>#DIV/0!</v>
          </cell>
          <cell r="R72" t="e">
            <v>#DIV/0!</v>
          </cell>
          <cell r="S72" t="e">
            <v>#DIV/0!</v>
          </cell>
        </row>
        <row r="76">
          <cell r="A76" t="str">
            <v>20133 YTD</v>
          </cell>
          <cell r="B76">
            <v>20600.792061803651</v>
          </cell>
          <cell r="C76">
            <v>252406.73312563531</v>
          </cell>
          <cell r="D76">
            <v>326536.71120389597</v>
          </cell>
          <cell r="E76">
            <v>34387.035083757699</v>
          </cell>
          <cell r="F76">
            <v>86075.257074968802</v>
          </cell>
          <cell r="G76">
            <v>31586.024261723396</v>
          </cell>
          <cell r="H76">
            <v>28841.20148746841</v>
          </cell>
          <cell r="I76">
            <v>107101.17165404151</v>
          </cell>
          <cell r="J76">
            <v>47489.330340367196</v>
          </cell>
          <cell r="K76">
            <v>214093.4626801507</v>
          </cell>
          <cell r="L76">
            <v>37703.9699329879</v>
          </cell>
          <cell r="M76">
            <v>40439.124613507702</v>
          </cell>
          <cell r="N76">
            <v>489848.14918959606</v>
          </cell>
          <cell r="O76">
            <v>22873.270129066419</v>
          </cell>
          <cell r="P76">
            <v>291760.52960026788</v>
          </cell>
          <cell r="Q76">
            <v>94837.288511344203</v>
          </cell>
          <cell r="R76">
            <v>116690.60313005789</v>
          </cell>
          <cell r="S76">
            <v>120896.2669036033</v>
          </cell>
        </row>
        <row r="77">
          <cell r="A77" t="str">
            <v>20143 YTD</v>
          </cell>
          <cell r="B77">
            <v>21564.85994781266</v>
          </cell>
          <cell r="C77">
            <v>264485.18618357822</v>
          </cell>
          <cell r="D77">
            <v>344552.316739248</v>
          </cell>
          <cell r="E77">
            <v>36044.461708779454</v>
          </cell>
          <cell r="F77">
            <v>94210.334641196299</v>
          </cell>
          <cell r="G77">
            <v>33400.995858128794</v>
          </cell>
          <cell r="H77">
            <v>31421.124143546149</v>
          </cell>
          <cell r="I77">
            <v>103004.52378341315</v>
          </cell>
          <cell r="J77">
            <v>50925.482440246051</v>
          </cell>
          <cell r="K77">
            <v>224401.32109747772</v>
          </cell>
          <cell r="L77">
            <v>38700.65035807043</v>
          </cell>
          <cell r="M77">
            <v>41405.202194333251</v>
          </cell>
          <cell r="N77">
            <v>490587.27091600152</v>
          </cell>
          <cell r="O77">
            <v>22151.00280505294</v>
          </cell>
          <cell r="P77">
            <v>317607.67548881657</v>
          </cell>
          <cell r="Q77">
            <v>99306.439753717103</v>
          </cell>
          <cell r="R77">
            <v>105290.74593139079</v>
          </cell>
          <cell r="S77">
            <v>114704.85099169261</v>
          </cell>
        </row>
        <row r="78">
          <cell r="A78" t="str">
            <v>$ Chg</v>
          </cell>
          <cell r="B78">
            <v>964.06788600900836</v>
          </cell>
          <cell r="C78">
            <v>12078.453057942912</v>
          </cell>
          <cell r="D78">
            <v>18015.605535352021</v>
          </cell>
          <cell r="E78">
            <v>1657.4266250217552</v>
          </cell>
          <cell r="F78">
            <v>8135.0775662274973</v>
          </cell>
          <cell r="G78">
            <v>1814.9715964053976</v>
          </cell>
          <cell r="H78">
            <v>2579.9226560777388</v>
          </cell>
          <cell r="I78">
            <v>-4096.6478706283524</v>
          </cell>
          <cell r="J78">
            <v>3436.1520998788546</v>
          </cell>
          <cell r="K78">
            <v>10307.858417327021</v>
          </cell>
          <cell r="L78">
            <v>996.68042508252984</v>
          </cell>
          <cell r="M78">
            <v>966.07758082554938</v>
          </cell>
          <cell r="N78">
            <v>739.12172640545759</v>
          </cell>
          <cell r="O78">
            <v>-722.26732401347908</v>
          </cell>
          <cell r="P78">
            <v>25847.145888548694</v>
          </cell>
          <cell r="Q78">
            <v>4469.1512423729</v>
          </cell>
          <cell r="R78">
            <v>-11399.857198667101</v>
          </cell>
          <cell r="S78">
            <v>-6191.4159119106916</v>
          </cell>
        </row>
        <row r="79">
          <cell r="A79" t="str">
            <v>% Chg</v>
          </cell>
          <cell r="B79">
            <v>4.6797612592600568E-2</v>
          </cell>
          <cell r="C79">
            <v>4.7853133347004924E-2</v>
          </cell>
          <cell r="D79">
            <v>5.5171761450438325E-2</v>
          </cell>
          <cell r="E79">
            <v>4.8199172187561486E-2</v>
          </cell>
          <cell r="F79">
            <v>9.4511220095945855E-2</v>
          </cell>
          <cell r="G79">
            <v>5.7461223399515274E-2</v>
          </cell>
          <cell r="H79">
            <v>8.9452676137598608E-2</v>
          </cell>
          <cell r="I79">
            <v>-3.8250261947286208E-2</v>
          </cell>
          <cell r="J79">
            <v>7.2356297198784336E-2</v>
          </cell>
          <cell r="K79">
            <v>4.8146535108018022E-2</v>
          </cell>
          <cell r="L79">
            <v>2.6434362929260553E-2</v>
          </cell>
          <cell r="M79">
            <v>2.3889675903193384E-2</v>
          </cell>
          <cell r="N79">
            <v>1.5088792876491609E-3</v>
          </cell>
          <cell r="O79">
            <v>-3.1576915759660061E-2</v>
          </cell>
          <cell r="P79">
            <v>8.8590276155452119E-2</v>
          </cell>
          <cell r="Q79">
            <v>4.7124409739301133E-2</v>
          </cell>
          <cell r="R79">
            <v>-9.769301805700116E-2</v>
          </cell>
          <cell r="S79">
            <v>-5.1212631047139114E-2</v>
          </cell>
        </row>
        <row r="80">
          <cell r="N80">
            <v>1717108.9627099042</v>
          </cell>
        </row>
        <row r="81">
          <cell r="N81">
            <v>1774703.7300118315</v>
          </cell>
        </row>
        <row r="82">
          <cell r="N82">
            <v>57594.767301927321</v>
          </cell>
        </row>
        <row r="83">
          <cell r="N83">
            <v>3.3541707924599325E-2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28"/>
      <sheetData sheetId="29"/>
      <sheetData sheetId="30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366.25799999999998</v>
          </cell>
          <cell r="C5">
            <v>3134.8910000000001</v>
          </cell>
          <cell r="D5">
            <v>601.23299999999995</v>
          </cell>
          <cell r="E5">
            <v>1553.8610000000001</v>
          </cell>
          <cell r="F5">
            <v>3179.0349999999999</v>
          </cell>
          <cell r="G5">
            <v>366.83199999999999</v>
          </cell>
          <cell r="H5">
            <v>1168.502</v>
          </cell>
          <cell r="I5">
            <v>3416.0410000000002</v>
          </cell>
          <cell r="J5">
            <v>1197.181</v>
          </cell>
          <cell r="K5">
            <v>2610.482</v>
          </cell>
          <cell r="L5">
            <v>463.37099999999998</v>
          </cell>
          <cell r="M5">
            <v>6056.3329999999996</v>
          </cell>
          <cell r="N5">
            <v>19470.156999999999</v>
          </cell>
          <cell r="O5" t="str">
            <v>n.a.</v>
          </cell>
          <cell r="P5">
            <v>15968.058999999999</v>
          </cell>
          <cell r="Q5">
            <v>3157.3620000000001</v>
          </cell>
          <cell r="R5">
            <v>1058.223</v>
          </cell>
          <cell r="S5">
            <v>6494.4059999999999</v>
          </cell>
        </row>
        <row r="6">
          <cell r="A6">
            <v>19992</v>
          </cell>
          <cell r="B6">
            <v>335.62799999999999</v>
          </cell>
          <cell r="C6">
            <v>4386.2179999999998</v>
          </cell>
          <cell r="D6">
            <v>653</v>
          </cell>
          <cell r="E6">
            <v>2284.52</v>
          </cell>
          <cell r="F6">
            <v>3525.0279999999998</v>
          </cell>
          <cell r="G6">
            <v>333.86</v>
          </cell>
          <cell r="H6">
            <v>1656.0070000000001</v>
          </cell>
          <cell r="I6">
            <v>3694.1080000000002</v>
          </cell>
          <cell r="J6">
            <v>1279.173</v>
          </cell>
          <cell r="K6">
            <v>2396.1289999999999</v>
          </cell>
          <cell r="L6">
            <v>450.81799999999998</v>
          </cell>
          <cell r="M6">
            <v>6703.4750000000004</v>
          </cell>
          <cell r="N6">
            <v>21493.717000000001</v>
          </cell>
          <cell r="O6" t="str">
            <v>n.a.</v>
          </cell>
          <cell r="P6">
            <v>19534.137999999999</v>
          </cell>
          <cell r="Q6">
            <v>3432.0369999999998</v>
          </cell>
          <cell r="R6">
            <v>1097.723</v>
          </cell>
          <cell r="S6">
            <v>6061.4629999999997</v>
          </cell>
        </row>
        <row r="7">
          <cell r="A7">
            <v>19993</v>
          </cell>
          <cell r="B7">
            <v>344.589</v>
          </cell>
          <cell r="C7">
            <v>5291.8440000000001</v>
          </cell>
          <cell r="D7">
            <v>784.66800000000001</v>
          </cell>
          <cell r="E7">
            <v>2259.16</v>
          </cell>
          <cell r="F7">
            <v>3719.6089999999999</v>
          </cell>
          <cell r="G7">
            <v>326.81</v>
          </cell>
          <cell r="H7">
            <v>1771.192</v>
          </cell>
          <cell r="I7">
            <v>3939.8119999999999</v>
          </cell>
          <cell r="J7">
            <v>1349.4549999999999</v>
          </cell>
          <cell r="K7">
            <v>2287.8789999999999</v>
          </cell>
          <cell r="L7">
            <v>409.09899999999999</v>
          </cell>
          <cell r="M7">
            <v>6980.348</v>
          </cell>
          <cell r="N7">
            <v>22788.273000000001</v>
          </cell>
          <cell r="O7" t="str">
            <v>n.a.</v>
          </cell>
          <cell r="P7">
            <v>20513.198</v>
          </cell>
          <cell r="Q7">
            <v>3664.2860000000001</v>
          </cell>
          <cell r="R7">
            <v>1067.837</v>
          </cell>
          <cell r="S7">
            <v>6134.6149999999998</v>
          </cell>
        </row>
        <row r="8">
          <cell r="A8">
            <v>19994</v>
          </cell>
          <cell r="B8">
            <v>335.05700000000002</v>
          </cell>
          <cell r="C8">
            <v>3784.9029999999998</v>
          </cell>
          <cell r="D8">
            <v>679.73599999999999</v>
          </cell>
          <cell r="E8">
            <v>1877.05</v>
          </cell>
          <cell r="F8">
            <v>3286.3560000000002</v>
          </cell>
          <cell r="G8">
            <v>411.029</v>
          </cell>
          <cell r="H8">
            <v>1249.0260000000001</v>
          </cell>
          <cell r="I8">
            <v>4233.9340000000002</v>
          </cell>
          <cell r="J8">
            <v>1344.7650000000001</v>
          </cell>
          <cell r="K8">
            <v>2393.8960000000002</v>
          </cell>
          <cell r="L8">
            <v>400.43200000000002</v>
          </cell>
          <cell r="M8">
            <v>6497.2160000000003</v>
          </cell>
          <cell r="N8">
            <v>21370.535</v>
          </cell>
          <cell r="O8" t="str">
            <v>n.a.</v>
          </cell>
          <cell r="P8">
            <v>17751.234</v>
          </cell>
          <cell r="Q8">
            <v>3704.2049999999999</v>
          </cell>
          <cell r="R8">
            <v>1071.085</v>
          </cell>
          <cell r="S8">
            <v>6167.5510000000004</v>
          </cell>
        </row>
        <row r="9">
          <cell r="A9">
            <v>20001</v>
          </cell>
          <cell r="B9">
            <v>366.98200000000003</v>
          </cell>
          <cell r="C9">
            <v>3841.5279999999998</v>
          </cell>
          <cell r="D9">
            <v>695.08900000000006</v>
          </cell>
          <cell r="E9">
            <v>1973.2670000000001</v>
          </cell>
          <cell r="F9">
            <v>3548.384</v>
          </cell>
          <cell r="G9">
            <v>486.166</v>
          </cell>
          <cell r="H9">
            <v>1238.425</v>
          </cell>
          <cell r="I9">
            <v>4010.6080000000002</v>
          </cell>
          <cell r="J9">
            <v>1361.4870000000001</v>
          </cell>
          <cell r="K9">
            <v>2934.6309999999999</v>
          </cell>
          <cell r="L9">
            <v>332.55500000000001</v>
          </cell>
          <cell r="M9">
            <v>6213.1580000000004</v>
          </cell>
          <cell r="N9">
            <v>21168.357</v>
          </cell>
          <cell r="O9" t="str">
            <v>n.a.</v>
          </cell>
          <cell r="P9">
            <v>17532.006000000001</v>
          </cell>
          <cell r="Q9">
            <v>3737.31</v>
          </cell>
          <cell r="R9">
            <v>936.22799999999995</v>
          </cell>
          <cell r="S9">
            <v>6334.88</v>
          </cell>
        </row>
        <row r="10">
          <cell r="A10">
            <v>20002</v>
          </cell>
          <cell r="B10">
            <v>384.96100000000001</v>
          </cell>
          <cell r="C10">
            <v>4592.8379999999997</v>
          </cell>
          <cell r="D10">
            <v>776.40200000000004</v>
          </cell>
          <cell r="E10">
            <v>3145.3380000000002</v>
          </cell>
          <cell r="F10">
            <v>4071.973</v>
          </cell>
          <cell r="G10">
            <v>454.95600000000002</v>
          </cell>
          <cell r="H10">
            <v>2006.4749999999999</v>
          </cell>
          <cell r="I10">
            <v>4110.3149999999996</v>
          </cell>
          <cell r="J10">
            <v>1369.232</v>
          </cell>
          <cell r="K10">
            <v>2718.7330000000002</v>
          </cell>
          <cell r="L10">
            <v>331.24599999999998</v>
          </cell>
          <cell r="M10">
            <v>7208</v>
          </cell>
          <cell r="N10">
            <v>24541.976999999999</v>
          </cell>
          <cell r="O10" t="str">
            <v>n.a.</v>
          </cell>
          <cell r="P10">
            <v>22748.240000000002</v>
          </cell>
          <cell r="Q10">
            <v>3649.5070000000001</v>
          </cell>
          <cell r="R10">
            <v>958.51400000000001</v>
          </cell>
          <cell r="S10">
            <v>7054.2020000000002</v>
          </cell>
        </row>
        <row r="11">
          <cell r="A11">
            <v>20003</v>
          </cell>
          <cell r="B11">
            <v>413.06599999999997</v>
          </cell>
          <cell r="C11">
            <v>5731.4960000000001</v>
          </cell>
          <cell r="D11">
            <v>939.97799999999995</v>
          </cell>
          <cell r="E11">
            <v>3219.663</v>
          </cell>
          <cell r="F11">
            <v>4212.2160000000003</v>
          </cell>
          <cell r="G11">
            <v>468.81200000000001</v>
          </cell>
          <cell r="H11">
            <v>2092.7060000000001</v>
          </cell>
          <cell r="I11">
            <v>4204.4279999999999</v>
          </cell>
          <cell r="J11">
            <v>1544.633</v>
          </cell>
          <cell r="K11">
            <v>2753.5920000000001</v>
          </cell>
          <cell r="L11">
            <v>396.74799999999999</v>
          </cell>
          <cell r="M11">
            <v>7398.7439999999997</v>
          </cell>
          <cell r="N11">
            <v>26422.946</v>
          </cell>
          <cell r="O11" t="str">
            <v>n.a.</v>
          </cell>
          <cell r="P11">
            <v>23945.956999999999</v>
          </cell>
          <cell r="Q11">
            <v>4114.5720000000001</v>
          </cell>
          <cell r="R11">
            <v>982.83799999999997</v>
          </cell>
          <cell r="S11">
            <v>6960.64</v>
          </cell>
        </row>
        <row r="12">
          <cell r="A12">
            <v>20004</v>
          </cell>
          <cell r="B12">
            <v>365.05200000000002</v>
          </cell>
          <cell r="C12">
            <v>4073.0639999999999</v>
          </cell>
          <cell r="D12">
            <v>790.375</v>
          </cell>
          <cell r="E12">
            <v>2503.5459999999998</v>
          </cell>
          <cell r="F12">
            <v>3989.6909999999998</v>
          </cell>
          <cell r="G12">
            <v>498.61099999999999</v>
          </cell>
          <cell r="H12">
            <v>1486.4359999999999</v>
          </cell>
          <cell r="I12">
            <v>4000.8739999999998</v>
          </cell>
          <cell r="J12">
            <v>1423.5509999999999</v>
          </cell>
          <cell r="K12">
            <v>2793.4960000000001</v>
          </cell>
          <cell r="L12">
            <v>337.65300000000002</v>
          </cell>
          <cell r="M12">
            <v>6418.08</v>
          </cell>
          <cell r="N12">
            <v>23752.628000000001</v>
          </cell>
          <cell r="O12" t="str">
            <v>n.a.</v>
          </cell>
          <cell r="P12">
            <v>19989.025000000001</v>
          </cell>
          <cell r="Q12">
            <v>3902.4540000000002</v>
          </cell>
          <cell r="R12">
            <v>900.57799999999997</v>
          </cell>
          <cell r="S12">
            <v>7201.4660000000003</v>
          </cell>
        </row>
        <row r="13">
          <cell r="A13">
            <v>20011</v>
          </cell>
          <cell r="B13">
            <v>378.67500000000001</v>
          </cell>
          <cell r="C13">
            <v>3689.5479999999998</v>
          </cell>
          <cell r="D13">
            <v>882.95699999999999</v>
          </cell>
          <cell r="E13">
            <v>1967.8109999999999</v>
          </cell>
          <cell r="F13">
            <v>3559.1869999999999</v>
          </cell>
          <cell r="G13">
            <v>525.31700000000001</v>
          </cell>
          <cell r="H13">
            <v>1381.039</v>
          </cell>
          <cell r="I13">
            <v>4167.884</v>
          </cell>
          <cell r="J13">
            <v>1387.6089999999999</v>
          </cell>
          <cell r="K13">
            <v>2996.058</v>
          </cell>
          <cell r="L13">
            <v>336.95800000000003</v>
          </cell>
          <cell r="M13">
            <v>6153.58</v>
          </cell>
          <cell r="N13">
            <v>23284.298999999999</v>
          </cell>
          <cell r="O13" t="str">
            <v>n.a.</v>
          </cell>
          <cell r="P13">
            <v>18184.862000000001</v>
          </cell>
          <cell r="Q13">
            <v>3898.027</v>
          </cell>
          <cell r="R13">
            <v>928.88199999999995</v>
          </cell>
          <cell r="S13">
            <v>7597.1369999999997</v>
          </cell>
        </row>
        <row r="14">
          <cell r="A14">
            <v>20012</v>
          </cell>
          <cell r="B14">
            <v>397.52499999999998</v>
          </cell>
          <cell r="C14">
            <v>4767.2380000000003</v>
          </cell>
          <cell r="D14">
            <v>923.85199999999998</v>
          </cell>
          <cell r="E14">
            <v>2839.078</v>
          </cell>
          <cell r="F14">
            <v>4302.5349999999999</v>
          </cell>
          <cell r="G14">
            <v>439.185</v>
          </cell>
          <cell r="H14">
            <v>2162.761</v>
          </cell>
          <cell r="I14">
            <v>3753.18</v>
          </cell>
          <cell r="J14">
            <v>1363.47</v>
          </cell>
          <cell r="K14">
            <v>2835.386</v>
          </cell>
          <cell r="L14">
            <v>353.37799999999999</v>
          </cell>
          <cell r="M14">
            <v>6974.299</v>
          </cell>
          <cell r="N14">
            <v>25548.429</v>
          </cell>
          <cell r="O14" t="str">
            <v>n.a.</v>
          </cell>
          <cell r="P14">
            <v>23106.303</v>
          </cell>
          <cell r="Q14">
            <v>3801.4169999999999</v>
          </cell>
          <cell r="R14">
            <v>955.07</v>
          </cell>
          <cell r="S14">
            <v>7715.0940000000001</v>
          </cell>
        </row>
        <row r="15">
          <cell r="A15">
            <v>20013</v>
          </cell>
          <cell r="B15">
            <v>410.702</v>
          </cell>
          <cell r="C15">
            <v>5462.2389999999996</v>
          </cell>
          <cell r="D15">
            <v>905.16300000000001</v>
          </cell>
          <cell r="E15">
            <v>2760.71</v>
          </cell>
          <cell r="F15">
            <v>4280.0010000000002</v>
          </cell>
          <cell r="G15">
            <v>424.19600000000003</v>
          </cell>
          <cell r="H15">
            <v>1954.422</v>
          </cell>
          <cell r="I15">
            <v>3782.9459999999999</v>
          </cell>
          <cell r="J15">
            <v>1280.8420000000001</v>
          </cell>
          <cell r="K15">
            <v>2528.413</v>
          </cell>
          <cell r="L15">
            <v>365.81400000000002</v>
          </cell>
          <cell r="M15">
            <v>7291.1319999999996</v>
          </cell>
          <cell r="N15">
            <v>25371.287</v>
          </cell>
          <cell r="O15" t="str">
            <v>n.a.</v>
          </cell>
          <cell r="P15">
            <v>23053.974999999999</v>
          </cell>
          <cell r="Q15">
            <v>3583.886</v>
          </cell>
          <cell r="R15">
            <v>971.06299999999999</v>
          </cell>
          <cell r="S15">
            <v>7605.741</v>
          </cell>
        </row>
        <row r="16">
          <cell r="A16">
            <v>20014</v>
          </cell>
          <cell r="B16">
            <v>380.613</v>
          </cell>
          <cell r="C16">
            <v>3850.9560000000001</v>
          </cell>
          <cell r="D16">
            <v>867.05200000000002</v>
          </cell>
          <cell r="E16">
            <v>2174.9169999999999</v>
          </cell>
          <cell r="F16">
            <v>4071.3449999999998</v>
          </cell>
          <cell r="G16">
            <v>447.00400000000002</v>
          </cell>
          <cell r="H16">
            <v>1152.0619999999999</v>
          </cell>
          <cell r="I16">
            <v>3728.732</v>
          </cell>
          <cell r="J16">
            <v>1222.1579999999999</v>
          </cell>
          <cell r="K16">
            <v>2506.6489999999999</v>
          </cell>
          <cell r="L16">
            <v>420.279</v>
          </cell>
          <cell r="M16">
            <v>6085.57</v>
          </cell>
          <cell r="N16">
            <v>22368.476999999999</v>
          </cell>
          <cell r="O16" t="str">
            <v>n.a.</v>
          </cell>
          <cell r="P16">
            <v>18830.659</v>
          </cell>
          <cell r="Q16">
            <v>3406.5419999999999</v>
          </cell>
          <cell r="R16">
            <v>1134.7619999999999</v>
          </cell>
          <cell r="S16">
            <v>7144.3069999999998</v>
          </cell>
        </row>
        <row r="17">
          <cell r="A17">
            <v>20021</v>
          </cell>
          <cell r="B17">
            <v>483.36599999999999</v>
          </cell>
          <cell r="C17">
            <v>3593.7330000000002</v>
          </cell>
          <cell r="D17">
            <v>954.20299999999997</v>
          </cell>
          <cell r="E17">
            <v>2159.105</v>
          </cell>
          <cell r="F17">
            <v>4728.3010000000004</v>
          </cell>
          <cell r="G17">
            <v>434.10399999999998</v>
          </cell>
          <cell r="H17">
            <v>1231.607</v>
          </cell>
          <cell r="I17">
            <v>3918.0990000000002</v>
          </cell>
          <cell r="J17">
            <v>1298.9280000000001</v>
          </cell>
          <cell r="K17">
            <v>3215.7660000000001</v>
          </cell>
          <cell r="L17">
            <v>395.40499999999997</v>
          </cell>
          <cell r="M17">
            <v>5888.0439999999999</v>
          </cell>
          <cell r="N17">
            <v>23364.23</v>
          </cell>
          <cell r="O17" t="str">
            <v>n.a.</v>
          </cell>
          <cell r="P17">
            <v>18946.673999999999</v>
          </cell>
          <cell r="Q17">
            <v>3447.2559999999999</v>
          </cell>
          <cell r="R17">
            <v>1435.47</v>
          </cell>
          <cell r="S17">
            <v>7806.5800010000003</v>
          </cell>
        </row>
        <row r="18">
          <cell r="A18">
            <v>20022</v>
          </cell>
          <cell r="B18">
            <v>470.52199999999999</v>
          </cell>
          <cell r="C18">
            <v>4648.0259999999998</v>
          </cell>
          <cell r="D18">
            <v>1188.713</v>
          </cell>
          <cell r="E18">
            <v>3047.8180000000002</v>
          </cell>
          <cell r="F18">
            <v>4743.3890000000001</v>
          </cell>
          <cell r="G18">
            <v>431.48599999999999</v>
          </cell>
          <cell r="H18">
            <v>1917.9480000000001</v>
          </cell>
          <cell r="I18">
            <v>3829.8690000000001</v>
          </cell>
          <cell r="J18">
            <v>1383.1410000000001</v>
          </cell>
          <cell r="K18">
            <v>3003.17</v>
          </cell>
          <cell r="L18">
            <v>430.37900000000002</v>
          </cell>
          <cell r="M18">
            <v>6820.759</v>
          </cell>
          <cell r="N18">
            <v>25058.655999999999</v>
          </cell>
          <cell r="O18" t="str">
            <v>n.a.</v>
          </cell>
          <cell r="P18">
            <v>22757.923999999999</v>
          </cell>
          <cell r="Q18">
            <v>3706.1030000000001</v>
          </cell>
          <cell r="R18">
            <v>1494.585</v>
          </cell>
          <cell r="S18">
            <v>7671.2920000000004</v>
          </cell>
        </row>
        <row r="19">
          <cell r="A19">
            <v>20023</v>
          </cell>
          <cell r="B19">
            <v>477.04300000000001</v>
          </cell>
          <cell r="C19">
            <v>5927.1109999999999</v>
          </cell>
          <cell r="D19">
            <v>1207.296</v>
          </cell>
          <cell r="E19">
            <v>2695.7469999999998</v>
          </cell>
          <cell r="F19">
            <v>5071.8239999999996</v>
          </cell>
          <cell r="G19">
            <v>447.065</v>
          </cell>
          <cell r="H19">
            <v>1683.422</v>
          </cell>
          <cell r="I19">
            <v>4188.5929999999998</v>
          </cell>
          <cell r="J19">
            <v>1435.3889999999999</v>
          </cell>
          <cell r="K19">
            <v>2946.2179999999998</v>
          </cell>
          <cell r="L19">
            <v>439.44799999999998</v>
          </cell>
          <cell r="M19">
            <v>6884.59</v>
          </cell>
          <cell r="N19">
            <v>25469.484</v>
          </cell>
          <cell r="O19" t="str">
            <v>n.a.</v>
          </cell>
          <cell r="P19">
            <v>22983.457999999999</v>
          </cell>
          <cell r="Q19">
            <v>3881.0360000000001</v>
          </cell>
          <cell r="R19">
            <v>1574.049</v>
          </cell>
          <cell r="S19">
            <v>7344.433</v>
          </cell>
        </row>
        <row r="20">
          <cell r="A20">
            <v>20024</v>
          </cell>
          <cell r="B20">
            <v>461.20600000000002</v>
          </cell>
          <cell r="C20">
            <v>4184.7759999999998</v>
          </cell>
          <cell r="D20">
            <v>1159.1610000000001</v>
          </cell>
          <cell r="E20">
            <v>2411.0279999999998</v>
          </cell>
          <cell r="F20">
            <v>4964.6509999999998</v>
          </cell>
          <cell r="G20">
            <v>538</v>
          </cell>
          <cell r="H20">
            <v>1325.7329999999999</v>
          </cell>
          <cell r="I20">
            <v>4142.0159999999996</v>
          </cell>
          <cell r="J20">
            <v>1429.2449999999999</v>
          </cell>
          <cell r="K20">
            <v>3096.05</v>
          </cell>
          <cell r="L20">
            <v>439.54399999999998</v>
          </cell>
          <cell r="M20">
            <v>6630.8829999999998</v>
          </cell>
          <cell r="N20">
            <v>26084.778999999999</v>
          </cell>
          <cell r="O20" t="str">
            <v>n.a.</v>
          </cell>
          <cell r="P20">
            <v>21315.223999999998</v>
          </cell>
          <cell r="Q20">
            <v>3959.067</v>
          </cell>
          <cell r="R20">
            <v>1641.9090000000001</v>
          </cell>
          <cell r="S20">
            <v>8082.4560000000001</v>
          </cell>
        </row>
        <row r="21">
          <cell r="A21">
            <v>20031</v>
          </cell>
          <cell r="B21">
            <v>396.28899999999999</v>
          </cell>
          <cell r="C21">
            <v>4602.3919999999998</v>
          </cell>
          <cell r="D21">
            <v>993.46400000000006</v>
          </cell>
          <cell r="E21">
            <v>2109.7959999999998</v>
          </cell>
          <cell r="F21">
            <v>4544.6440000000002</v>
          </cell>
          <cell r="G21">
            <v>464.83</v>
          </cell>
          <cell r="H21">
            <v>1239.354</v>
          </cell>
          <cell r="I21">
            <v>3923.7489999999998</v>
          </cell>
          <cell r="J21">
            <v>1411.9190000000001</v>
          </cell>
          <cell r="K21">
            <v>3292.337</v>
          </cell>
          <cell r="L21">
            <v>426.255</v>
          </cell>
          <cell r="M21">
            <v>6366.9939999999997</v>
          </cell>
          <cell r="N21">
            <v>24950.886999999999</v>
          </cell>
          <cell r="O21" t="str">
            <v>n.a.</v>
          </cell>
          <cell r="P21">
            <v>19865.735000000001</v>
          </cell>
          <cell r="Q21">
            <v>3680.1030000000001</v>
          </cell>
          <cell r="R21">
            <v>1764.4570000000001</v>
          </cell>
          <cell r="S21">
            <v>8021.5690000000004</v>
          </cell>
        </row>
        <row r="22">
          <cell r="A22">
            <v>20032</v>
          </cell>
          <cell r="B22">
            <v>372.96699999999998</v>
          </cell>
          <cell r="C22">
            <v>4723.8860000000004</v>
          </cell>
          <cell r="D22">
            <v>796.19899999999996</v>
          </cell>
          <cell r="E22">
            <v>2767.3</v>
          </cell>
          <cell r="F22">
            <v>5175.0349999999999</v>
          </cell>
          <cell r="G22">
            <v>455.57499999999999</v>
          </cell>
          <cell r="H22">
            <v>1725.4110000000001</v>
          </cell>
          <cell r="I22">
            <v>3793.1610000000001</v>
          </cell>
          <cell r="J22">
            <v>1366.37</v>
          </cell>
          <cell r="K22">
            <v>3032.6709999999998</v>
          </cell>
          <cell r="L22">
            <v>409.392</v>
          </cell>
          <cell r="M22">
            <v>7662.4390000000003</v>
          </cell>
          <cell r="N22">
            <v>26888.236000000001</v>
          </cell>
          <cell r="O22" t="str">
            <v>n.a.</v>
          </cell>
          <cell r="P22">
            <v>23960.705999999998</v>
          </cell>
          <cell r="Q22">
            <v>3364.8629999999998</v>
          </cell>
          <cell r="R22">
            <v>1840.345</v>
          </cell>
          <cell r="S22">
            <v>8143.3959999999997</v>
          </cell>
        </row>
        <row r="23">
          <cell r="A23">
            <v>20033</v>
          </cell>
          <cell r="B23">
            <v>407.15499999999997</v>
          </cell>
          <cell r="C23">
            <v>5982.2160000000003</v>
          </cell>
          <cell r="D23">
            <v>1180.04</v>
          </cell>
          <cell r="E23">
            <v>2986.4929999999999</v>
          </cell>
          <cell r="F23">
            <v>5422.826</v>
          </cell>
          <cell r="G23">
            <v>521.16800000000001</v>
          </cell>
          <cell r="H23">
            <v>1991.92</v>
          </cell>
          <cell r="I23">
            <v>4237.9589999999998</v>
          </cell>
          <cell r="J23">
            <v>1692.06</v>
          </cell>
          <cell r="K23">
            <v>3032.9520000000002</v>
          </cell>
          <cell r="L23">
            <v>367.15899999999999</v>
          </cell>
          <cell r="M23">
            <v>8089.6859999999997</v>
          </cell>
          <cell r="N23">
            <v>29827.138999999999</v>
          </cell>
          <cell r="O23" t="str">
            <v>n.a.</v>
          </cell>
          <cell r="P23">
            <v>25729.623</v>
          </cell>
          <cell r="Q23">
            <v>4202.1040000000003</v>
          </cell>
          <cell r="R23">
            <v>2103.2280000000001</v>
          </cell>
          <cell r="S23">
            <v>8637.4179999999997</v>
          </cell>
        </row>
        <row r="24">
          <cell r="A24">
            <v>20034</v>
          </cell>
          <cell r="B24">
            <v>407.04500000000002</v>
          </cell>
          <cell r="C24">
            <v>4662.8519999999999</v>
          </cell>
          <cell r="D24">
            <v>1285.989</v>
          </cell>
          <cell r="E24">
            <v>2451.2179999999998</v>
          </cell>
          <cell r="F24">
            <v>5510.1589999999997</v>
          </cell>
          <cell r="G24">
            <v>585.02599999999995</v>
          </cell>
          <cell r="H24">
            <v>1707.569</v>
          </cell>
          <cell r="I24">
            <v>4521.63</v>
          </cell>
          <cell r="J24">
            <v>1613.761</v>
          </cell>
          <cell r="K24">
            <v>3168.3040000000001</v>
          </cell>
          <cell r="L24">
            <v>332.15699999999998</v>
          </cell>
          <cell r="M24">
            <v>7536.3379999999997</v>
          </cell>
          <cell r="N24">
            <v>28806.342000000001</v>
          </cell>
          <cell r="O24" t="str">
            <v>n.a.</v>
          </cell>
          <cell r="P24">
            <v>23483.241999999998</v>
          </cell>
          <cell r="Q24">
            <v>4348.1329999999998</v>
          </cell>
          <cell r="R24">
            <v>2374.7530000000002</v>
          </cell>
          <cell r="S24">
            <v>8612.2980000000007</v>
          </cell>
        </row>
        <row r="25">
          <cell r="A25">
            <v>20041</v>
          </cell>
          <cell r="B25">
            <v>392.04399999999998</v>
          </cell>
          <cell r="C25">
            <v>4263.107</v>
          </cell>
          <cell r="D25">
            <v>1311.403</v>
          </cell>
          <cell r="E25">
            <v>2332.2809999999999</v>
          </cell>
          <cell r="F25">
            <v>5060.6189999999997</v>
          </cell>
          <cell r="G25">
            <v>629.45399999999995</v>
          </cell>
          <cell r="H25">
            <v>1538.162</v>
          </cell>
          <cell r="I25">
            <v>4683.3490000000002</v>
          </cell>
          <cell r="J25">
            <v>1616.75</v>
          </cell>
          <cell r="K25">
            <v>3610.605</v>
          </cell>
          <cell r="L25">
            <v>290.94</v>
          </cell>
          <cell r="M25">
            <v>7348.6629999999996</v>
          </cell>
          <cell r="N25">
            <v>30894.995999999999</v>
          </cell>
          <cell r="O25" t="str">
            <v>n.a.</v>
          </cell>
          <cell r="P25">
            <v>22741.424999999999</v>
          </cell>
          <cell r="Q25">
            <v>4444.9570000000003</v>
          </cell>
          <cell r="R25">
            <v>2564.4830000000002</v>
          </cell>
          <cell r="S25">
            <v>9910.8850000000002</v>
          </cell>
        </row>
        <row r="26">
          <cell r="A26">
            <v>20042</v>
          </cell>
          <cell r="B26">
            <v>579.25099999999998</v>
          </cell>
          <cell r="C26">
            <v>5407.2120000000004</v>
          </cell>
          <cell r="D26">
            <v>1563.6859999999999</v>
          </cell>
          <cell r="E26">
            <v>3205.203</v>
          </cell>
          <cell r="F26">
            <v>5822.54</v>
          </cell>
          <cell r="G26">
            <v>623.04899999999998</v>
          </cell>
          <cell r="H26">
            <v>2692.3330000000001</v>
          </cell>
          <cell r="I26">
            <v>4689.4889999999996</v>
          </cell>
          <cell r="J26">
            <v>1694.471</v>
          </cell>
          <cell r="K26">
            <v>3410.27</v>
          </cell>
          <cell r="L26">
            <v>317.13299999999998</v>
          </cell>
          <cell r="M26">
            <v>8381.6910000000007</v>
          </cell>
          <cell r="N26">
            <v>34031.175000000003</v>
          </cell>
          <cell r="O26" t="str">
            <v>n.a.</v>
          </cell>
          <cell r="P26">
            <v>28405.955999999998</v>
          </cell>
          <cell r="Q26">
            <v>4649.2939999999999</v>
          </cell>
          <cell r="R26">
            <v>2648.4090000000001</v>
          </cell>
          <cell r="S26">
            <v>10786.477999999999</v>
          </cell>
        </row>
        <row r="27">
          <cell r="A27">
            <v>20043</v>
          </cell>
          <cell r="B27">
            <v>389.27199999999999</v>
          </cell>
          <cell r="C27">
            <v>6536.326</v>
          </cell>
          <cell r="D27">
            <v>1678.65</v>
          </cell>
          <cell r="E27">
            <v>3215.2040000000002</v>
          </cell>
          <cell r="F27">
            <v>6065.6760000000004</v>
          </cell>
          <cell r="G27">
            <v>681.28800000000001</v>
          </cell>
          <cell r="H27">
            <v>2577.8809999999999</v>
          </cell>
          <cell r="I27">
            <v>4619.7839999999997</v>
          </cell>
          <cell r="J27">
            <v>1642.8040000000001</v>
          </cell>
          <cell r="K27">
            <v>3326.2919999999999</v>
          </cell>
          <cell r="L27">
            <v>285.24099999999999</v>
          </cell>
          <cell r="M27">
            <v>8391.8469999999998</v>
          </cell>
          <cell r="N27">
            <v>35593.675999999999</v>
          </cell>
          <cell r="O27" t="str">
            <v>n.a.</v>
          </cell>
          <cell r="P27">
            <v>29176.800999999999</v>
          </cell>
          <cell r="Q27">
            <v>4878.7520000000004</v>
          </cell>
          <cell r="R27">
            <v>2638.692</v>
          </cell>
          <cell r="S27">
            <v>10176.036</v>
          </cell>
        </row>
        <row r="28">
          <cell r="A28">
            <v>20044</v>
          </cell>
          <cell r="B28">
            <v>427.61399999999998</v>
          </cell>
          <cell r="C28">
            <v>5006.7330000000002</v>
          </cell>
          <cell r="D28">
            <v>1663.287</v>
          </cell>
          <cell r="E28">
            <v>2937.1469999999999</v>
          </cell>
          <cell r="F28">
            <v>5818.8940000000002</v>
          </cell>
          <cell r="G28">
            <v>752.75099999999998</v>
          </cell>
          <cell r="H28">
            <v>1839.1320000000001</v>
          </cell>
          <cell r="I28">
            <v>4834.1899999999996</v>
          </cell>
          <cell r="J28">
            <v>1670.452</v>
          </cell>
          <cell r="K28">
            <v>3554.9209999999998</v>
          </cell>
          <cell r="L28">
            <v>313.714</v>
          </cell>
          <cell r="M28">
            <v>8411.3109999999997</v>
          </cell>
          <cell r="N28">
            <v>34459.313000000002</v>
          </cell>
          <cell r="O28" t="str">
            <v>n.a.</v>
          </cell>
          <cell r="P28">
            <v>26785.972000000002</v>
          </cell>
          <cell r="Q28">
            <v>4891.9269999999997</v>
          </cell>
          <cell r="R28">
            <v>2662.2869999999998</v>
          </cell>
          <cell r="S28">
            <v>10765.415999999999</v>
          </cell>
        </row>
        <row r="29">
          <cell r="A29">
            <v>20051</v>
          </cell>
          <cell r="B29">
            <v>438.11399999999998</v>
          </cell>
          <cell r="C29">
            <v>4760.875</v>
          </cell>
          <cell r="D29">
            <v>1546.002</v>
          </cell>
          <cell r="E29">
            <v>2521.212</v>
          </cell>
          <cell r="F29">
            <v>5235.9830000000002</v>
          </cell>
          <cell r="G29">
            <v>1014.453</v>
          </cell>
          <cell r="H29">
            <v>1788.5730000000001</v>
          </cell>
          <cell r="I29">
            <v>5021.3270000000002</v>
          </cell>
          <cell r="J29">
            <v>1783.2940000000001</v>
          </cell>
          <cell r="K29">
            <v>3914.9740000000002</v>
          </cell>
          <cell r="L29">
            <v>309.71600000000001</v>
          </cell>
          <cell r="M29">
            <v>7911.3649999999998</v>
          </cell>
          <cell r="N29">
            <v>33692.199999999997</v>
          </cell>
          <cell r="O29" t="str">
            <v>n.a.</v>
          </cell>
          <cell r="P29">
            <v>24733.420999999998</v>
          </cell>
          <cell r="Q29">
            <v>5186.1710000000003</v>
          </cell>
          <cell r="R29">
            <v>2878.2049999999999</v>
          </cell>
          <cell r="S29">
            <v>10436.105</v>
          </cell>
        </row>
        <row r="30">
          <cell r="A30">
            <v>20052</v>
          </cell>
          <cell r="B30">
            <v>427.988</v>
          </cell>
          <cell r="C30">
            <v>5668.9009999999998</v>
          </cell>
          <cell r="D30">
            <v>1747.19</v>
          </cell>
          <cell r="E30">
            <v>3598.5819999999999</v>
          </cell>
          <cell r="F30">
            <v>5759.9290000000001</v>
          </cell>
          <cell r="G30">
            <v>1127.106</v>
          </cell>
          <cell r="H30">
            <v>2766.6550000000002</v>
          </cell>
          <cell r="I30">
            <v>5020.5119999999997</v>
          </cell>
          <cell r="J30">
            <v>1745.21</v>
          </cell>
          <cell r="K30">
            <v>3641.0320000000002</v>
          </cell>
          <cell r="L30">
            <v>317.43799999999999</v>
          </cell>
          <cell r="M30">
            <v>8860.2939999999999</v>
          </cell>
          <cell r="N30">
            <v>36814.567000000003</v>
          </cell>
          <cell r="O30" t="str">
            <v>n.a.</v>
          </cell>
          <cell r="P30">
            <v>30307.875</v>
          </cell>
          <cell r="Q30">
            <v>5341.598</v>
          </cell>
          <cell r="R30">
            <v>3088.93</v>
          </cell>
          <cell r="S30">
            <v>9883.741</v>
          </cell>
        </row>
        <row r="31">
          <cell r="A31">
            <v>20053</v>
          </cell>
          <cell r="B31">
            <v>443.93200000000002</v>
          </cell>
          <cell r="C31">
            <v>6857.7449999999999</v>
          </cell>
          <cell r="D31">
            <v>1793.2470000000001</v>
          </cell>
          <cell r="E31">
            <v>3683.0639999999999</v>
          </cell>
          <cell r="F31">
            <v>6617.9470000000001</v>
          </cell>
          <cell r="G31">
            <v>1215.7249999999999</v>
          </cell>
          <cell r="H31">
            <v>2878.7220000000002</v>
          </cell>
          <cell r="I31">
            <v>5298.4369999999999</v>
          </cell>
          <cell r="J31">
            <v>1680.692</v>
          </cell>
          <cell r="K31">
            <v>3512.2620000000002</v>
          </cell>
          <cell r="L31">
            <v>284.803</v>
          </cell>
          <cell r="M31">
            <v>8579.4969999999994</v>
          </cell>
          <cell r="N31">
            <v>37618.069000000003</v>
          </cell>
          <cell r="O31" t="str">
            <v>n.a.</v>
          </cell>
          <cell r="P31">
            <v>31567.902999999998</v>
          </cell>
          <cell r="Q31">
            <v>5324.2669999999998</v>
          </cell>
          <cell r="R31">
            <v>3073.2310000000002</v>
          </cell>
          <cell r="S31">
            <v>9873.42</v>
          </cell>
        </row>
        <row r="32">
          <cell r="A32">
            <v>20054</v>
          </cell>
          <cell r="B32">
            <v>506.47899999999998</v>
          </cell>
          <cell r="C32">
            <v>5294.1090000000004</v>
          </cell>
          <cell r="D32">
            <v>1770.5820000000001</v>
          </cell>
          <cell r="E32">
            <v>3154.57</v>
          </cell>
          <cell r="F32">
            <v>6204.326</v>
          </cell>
          <cell r="G32">
            <v>1394.7439999999999</v>
          </cell>
          <cell r="H32">
            <v>1991.8879999999999</v>
          </cell>
          <cell r="I32">
            <v>5236.6710000000003</v>
          </cell>
          <cell r="J32">
            <v>1701.8979999999999</v>
          </cell>
          <cell r="K32">
            <v>3352.7829999999999</v>
          </cell>
          <cell r="L32">
            <v>345.666</v>
          </cell>
          <cell r="M32">
            <v>8330.375</v>
          </cell>
          <cell r="N32">
            <v>37265.847999999998</v>
          </cell>
          <cell r="O32" t="str">
            <v>n.a.</v>
          </cell>
          <cell r="P32">
            <v>28132.687000000002</v>
          </cell>
          <cell r="Q32">
            <v>5727.5110000000004</v>
          </cell>
          <cell r="R32">
            <v>3078.3820000000001</v>
          </cell>
          <cell r="S32">
            <v>10072.781999999999</v>
          </cell>
        </row>
        <row r="33">
          <cell r="A33">
            <v>20061</v>
          </cell>
          <cell r="B33">
            <v>692.17773490000002</v>
          </cell>
          <cell r="C33">
            <v>5151.3556529999996</v>
          </cell>
          <cell r="D33">
            <v>2248.2424409999999</v>
          </cell>
          <cell r="E33">
            <v>3105.5751070000001</v>
          </cell>
          <cell r="F33">
            <v>6118.9242729999996</v>
          </cell>
          <cell r="G33">
            <v>1693.8342749999999</v>
          </cell>
          <cell r="H33">
            <v>1877.1192960000001</v>
          </cell>
          <cell r="I33">
            <v>5678.9110549999996</v>
          </cell>
          <cell r="J33">
            <v>1962.0449550000001</v>
          </cell>
          <cell r="K33">
            <v>3804.3531280000002</v>
          </cell>
          <cell r="L33">
            <v>334.60097999999999</v>
          </cell>
          <cell r="M33">
            <v>8370.9391020000003</v>
          </cell>
          <cell r="N33">
            <v>37471.23504</v>
          </cell>
          <cell r="O33" t="str">
            <v>n.a.</v>
          </cell>
          <cell r="P33">
            <v>28070.248950000001</v>
          </cell>
          <cell r="Q33">
            <v>6114.872687</v>
          </cell>
          <cell r="R33">
            <v>3000.3856470000001</v>
          </cell>
          <cell r="S33">
            <v>11154.12218</v>
          </cell>
        </row>
        <row r="34">
          <cell r="A34">
            <v>20062</v>
          </cell>
          <cell r="B34">
            <v>686.53317649999997</v>
          </cell>
          <cell r="C34">
            <v>6007.0252829999999</v>
          </cell>
          <cell r="D34">
            <v>2697.060023</v>
          </cell>
          <cell r="E34">
            <v>3969.829659</v>
          </cell>
          <cell r="F34">
            <v>6822.04738</v>
          </cell>
          <cell r="G34">
            <v>1651.5765369999999</v>
          </cell>
          <cell r="H34">
            <v>2906.7395879999999</v>
          </cell>
          <cell r="I34">
            <v>5820.7239820000004</v>
          </cell>
          <cell r="J34">
            <v>2094.0967620000001</v>
          </cell>
          <cell r="K34">
            <v>3797.7001909999999</v>
          </cell>
          <cell r="L34">
            <v>375.96501999999998</v>
          </cell>
          <cell r="M34">
            <v>10130.31712</v>
          </cell>
          <cell r="N34">
            <v>40259.19599</v>
          </cell>
          <cell r="O34" t="str">
            <v>n.a.</v>
          </cell>
          <cell r="P34">
            <v>34513.715900000003</v>
          </cell>
          <cell r="Q34">
            <v>6250.8944510000001</v>
          </cell>
          <cell r="R34">
            <v>3177.4045169999999</v>
          </cell>
          <cell r="S34">
            <v>11552.0941</v>
          </cell>
        </row>
        <row r="35">
          <cell r="A35">
            <v>20063</v>
          </cell>
          <cell r="B35">
            <v>681.83870439999998</v>
          </cell>
          <cell r="C35">
            <v>7112.5049200000003</v>
          </cell>
          <cell r="D35">
            <v>2724.6150229999998</v>
          </cell>
          <cell r="E35">
            <v>3842.9044260000001</v>
          </cell>
          <cell r="F35">
            <v>7160.5594389999997</v>
          </cell>
          <cell r="G35">
            <v>1676.4982230000001</v>
          </cell>
          <cell r="H35">
            <v>3135.7337470000002</v>
          </cell>
          <cell r="I35">
            <v>6016.4321460000001</v>
          </cell>
          <cell r="J35">
            <v>2136.5008710000002</v>
          </cell>
          <cell r="K35">
            <v>3460.4915460000002</v>
          </cell>
          <cell r="L35">
            <v>367.96202</v>
          </cell>
          <cell r="M35">
            <v>10162.47796</v>
          </cell>
          <cell r="N35">
            <v>40002.750630000002</v>
          </cell>
          <cell r="O35" t="str">
            <v>n.a.</v>
          </cell>
          <cell r="P35">
            <v>35405.040090000002</v>
          </cell>
          <cell r="Q35">
            <v>6124.3275279999998</v>
          </cell>
          <cell r="R35">
            <v>3018.6600309999999</v>
          </cell>
          <cell r="S35">
            <v>11106.94787</v>
          </cell>
        </row>
        <row r="36">
          <cell r="A36">
            <v>20064</v>
          </cell>
          <cell r="B36">
            <v>951.49240029999999</v>
          </cell>
          <cell r="C36">
            <v>5649.661693</v>
          </cell>
          <cell r="D36">
            <v>2470.0664149999998</v>
          </cell>
          <cell r="E36">
            <v>4338.336018</v>
          </cell>
          <cell r="F36">
            <v>6809.3001560000002</v>
          </cell>
          <cell r="G36">
            <v>2032.090954</v>
          </cell>
          <cell r="H36">
            <v>2147.8663350000002</v>
          </cell>
          <cell r="I36">
            <v>6379.9590159999998</v>
          </cell>
          <cell r="J36">
            <v>2063.9984989999998</v>
          </cell>
          <cell r="K36">
            <v>3807.6668060000002</v>
          </cell>
          <cell r="L36">
            <v>394.79201999999998</v>
          </cell>
          <cell r="M36">
            <v>9950.2704460000004</v>
          </cell>
          <cell r="N36">
            <v>39959.63551</v>
          </cell>
          <cell r="O36" t="str">
            <v>n.a.</v>
          </cell>
          <cell r="P36">
            <v>32912.85209</v>
          </cell>
          <cell r="Q36">
            <v>6216.3378739999998</v>
          </cell>
          <cell r="R36">
            <v>3040.8877670000002</v>
          </cell>
          <cell r="S36">
            <v>12725.14219</v>
          </cell>
        </row>
        <row r="37">
          <cell r="A37">
            <v>20071</v>
          </cell>
          <cell r="B37">
            <v>736.69053429999997</v>
          </cell>
          <cell r="C37">
            <v>5215.9514349999999</v>
          </cell>
          <cell r="D37">
            <v>2502.8263959999999</v>
          </cell>
          <cell r="E37">
            <v>3616.3137969999998</v>
          </cell>
          <cell r="F37">
            <v>6932.1691499999997</v>
          </cell>
          <cell r="G37">
            <v>2219.1478080000002</v>
          </cell>
          <cell r="H37">
            <v>1737.3202309999999</v>
          </cell>
          <cell r="I37">
            <v>5882.6213550000002</v>
          </cell>
          <cell r="J37">
            <v>2072.7406390000001</v>
          </cell>
          <cell r="K37">
            <v>4045.8352450000002</v>
          </cell>
          <cell r="L37">
            <v>461.94296000000003</v>
          </cell>
          <cell r="M37">
            <v>9290.9200650000002</v>
          </cell>
          <cell r="N37">
            <v>40496.753640000003</v>
          </cell>
          <cell r="O37" t="str">
            <v>n.a.</v>
          </cell>
          <cell r="P37">
            <v>32155.225869999998</v>
          </cell>
          <cell r="Q37">
            <v>6140.7201249999998</v>
          </cell>
          <cell r="R37">
            <v>3133.7567089999998</v>
          </cell>
          <cell r="S37">
            <v>12350.704110000001</v>
          </cell>
        </row>
        <row r="38">
          <cell r="A38">
            <v>20072</v>
          </cell>
          <cell r="B38">
            <v>854.98998010000003</v>
          </cell>
          <cell r="C38">
            <v>6377.0817370000004</v>
          </cell>
          <cell r="D38">
            <v>3036.5662499999999</v>
          </cell>
          <cell r="E38">
            <v>4381.2535630000002</v>
          </cell>
          <cell r="F38">
            <v>7535.7290759999996</v>
          </cell>
          <cell r="G38">
            <v>2314.2524450000001</v>
          </cell>
          <cell r="H38">
            <v>3117.2569549999998</v>
          </cell>
          <cell r="I38">
            <v>6207.1836839999996</v>
          </cell>
          <cell r="J38">
            <v>2240.81765</v>
          </cell>
          <cell r="K38">
            <v>3773.2356930000001</v>
          </cell>
          <cell r="L38">
            <v>570.59298000000001</v>
          </cell>
          <cell r="M38">
            <v>11149.93233</v>
          </cell>
          <cell r="N38">
            <v>43351.877370000002</v>
          </cell>
          <cell r="O38" t="str">
            <v>n.a.</v>
          </cell>
          <cell r="P38">
            <v>38328.508020000001</v>
          </cell>
          <cell r="Q38">
            <v>6592.5170850000004</v>
          </cell>
          <cell r="R38">
            <v>3325.7765760000002</v>
          </cell>
          <cell r="S38">
            <v>12142.172979999999</v>
          </cell>
        </row>
        <row r="39">
          <cell r="A39">
            <v>20073</v>
          </cell>
          <cell r="B39">
            <v>939.69291940000005</v>
          </cell>
          <cell r="C39">
            <v>7914.3667740000001</v>
          </cell>
          <cell r="D39">
            <v>3151.3690999999999</v>
          </cell>
          <cell r="E39">
            <v>4378.9057229999999</v>
          </cell>
          <cell r="F39">
            <v>7881.0103840000002</v>
          </cell>
          <cell r="G39">
            <v>2472.064441</v>
          </cell>
          <cell r="H39">
            <v>3266.1828350000001</v>
          </cell>
          <cell r="I39">
            <v>6140.0499449999998</v>
          </cell>
          <cell r="J39">
            <v>2368.4880859999998</v>
          </cell>
          <cell r="K39">
            <v>3610.6371170000002</v>
          </cell>
          <cell r="L39">
            <v>595.95650000000001</v>
          </cell>
          <cell r="M39">
            <v>10851.96045</v>
          </cell>
          <cell r="N39">
            <v>44975.630720000001</v>
          </cell>
          <cell r="O39" t="str">
            <v>n.a.</v>
          </cell>
          <cell r="P39">
            <v>39064.009039999997</v>
          </cell>
          <cell r="Q39">
            <v>6796.8262889999996</v>
          </cell>
          <cell r="R39">
            <v>3440.4976889999998</v>
          </cell>
          <cell r="S39">
            <v>12301.366330000001</v>
          </cell>
        </row>
        <row r="40">
          <cell r="A40">
            <v>20074</v>
          </cell>
          <cell r="B40">
            <v>968.07255339999995</v>
          </cell>
          <cell r="C40">
            <v>6186.7780650000004</v>
          </cell>
          <cell r="D40">
            <v>3108.8172989999998</v>
          </cell>
          <cell r="E40">
            <v>4019.3992440000002</v>
          </cell>
          <cell r="F40">
            <v>7532.4702539999998</v>
          </cell>
          <cell r="G40">
            <v>2944.3322520000002</v>
          </cell>
          <cell r="H40">
            <v>2089.951047</v>
          </cell>
          <cell r="I40">
            <v>6139.6615300000003</v>
          </cell>
          <cell r="J40">
            <v>2238.031763</v>
          </cell>
          <cell r="K40">
            <v>3904.5926509999999</v>
          </cell>
          <cell r="L40">
            <v>410.892</v>
          </cell>
          <cell r="M40">
            <v>10577.161469999999</v>
          </cell>
          <cell r="N40">
            <v>43786.581400000003</v>
          </cell>
          <cell r="O40" t="str">
            <v>n.a.</v>
          </cell>
          <cell r="P40">
            <v>34981.297409999999</v>
          </cell>
          <cell r="Q40">
            <v>7119.4496049999998</v>
          </cell>
          <cell r="R40">
            <v>3242.1220739999999</v>
          </cell>
          <cell r="S40">
            <v>13456.68655</v>
          </cell>
        </row>
        <row r="41">
          <cell r="A41">
            <v>20081</v>
          </cell>
          <cell r="B41">
            <v>991.59973579999996</v>
          </cell>
          <cell r="C41">
            <v>5723.882286</v>
          </cell>
          <cell r="D41">
            <v>2467.4128719999999</v>
          </cell>
          <cell r="E41">
            <v>3305.6352069999998</v>
          </cell>
          <cell r="F41">
            <v>7546.6187559999998</v>
          </cell>
          <cell r="G41">
            <v>2993.2190270000001</v>
          </cell>
          <cell r="H41">
            <v>1851.6700330000001</v>
          </cell>
          <cell r="I41">
            <v>6392.4152789999998</v>
          </cell>
          <cell r="J41">
            <v>1910.3133210000001</v>
          </cell>
          <cell r="K41">
            <v>4419.1729089999999</v>
          </cell>
          <cell r="L41">
            <v>389.05903000000001</v>
          </cell>
          <cell r="M41">
            <v>10281.9614</v>
          </cell>
          <cell r="N41">
            <v>46245.983890000003</v>
          </cell>
          <cell r="O41" t="str">
            <v>n.a.</v>
          </cell>
          <cell r="P41">
            <v>33930.325080000002</v>
          </cell>
          <cell r="Q41">
            <v>6404.5183450000004</v>
          </cell>
          <cell r="R41">
            <v>3430.2994469999999</v>
          </cell>
          <cell r="S41">
            <v>15108.083420000001</v>
          </cell>
        </row>
        <row r="42">
          <cell r="A42">
            <v>20082</v>
          </cell>
          <cell r="B42">
            <v>1177.866178</v>
          </cell>
          <cell r="C42">
            <v>6938.650345</v>
          </cell>
          <cell r="D42">
            <v>2804.2115319999998</v>
          </cell>
          <cell r="E42">
            <v>4345.3878999999997</v>
          </cell>
          <cell r="F42">
            <v>8464.5873449999999</v>
          </cell>
          <cell r="G42">
            <v>3061.4088729999999</v>
          </cell>
          <cell r="H42">
            <v>2988.2837330000002</v>
          </cell>
          <cell r="I42">
            <v>6199.2623579999999</v>
          </cell>
          <cell r="J42">
            <v>1900.5059200000001</v>
          </cell>
          <cell r="K42">
            <v>3976.6285640000001</v>
          </cell>
          <cell r="L42">
            <v>398.35301199999998</v>
          </cell>
          <cell r="M42">
            <v>12295.779189999999</v>
          </cell>
          <cell r="N42">
            <v>50277.029560000003</v>
          </cell>
          <cell r="O42" t="str">
            <v>n.a.</v>
          </cell>
          <cell r="P42">
            <v>41721.591090000002</v>
          </cell>
          <cell r="Q42">
            <v>6351.641337</v>
          </cell>
          <cell r="R42">
            <v>3495.2077290000002</v>
          </cell>
          <cell r="S42">
            <v>15656.64388</v>
          </cell>
        </row>
        <row r="43">
          <cell r="A43">
            <v>20083</v>
          </cell>
          <cell r="B43">
            <v>1219.7340819999999</v>
          </cell>
          <cell r="C43">
            <v>7821.6212770000002</v>
          </cell>
          <cell r="D43">
            <v>2824.2503510000001</v>
          </cell>
          <cell r="E43">
            <v>4154.4616059999998</v>
          </cell>
          <cell r="F43">
            <v>9117.9537290000007</v>
          </cell>
          <cell r="G43">
            <v>3296.3464520000002</v>
          </cell>
          <cell r="H43">
            <v>3020.5804480000002</v>
          </cell>
          <cell r="I43">
            <v>6131.5699839999997</v>
          </cell>
          <cell r="J43">
            <v>2229.5310469999999</v>
          </cell>
          <cell r="K43">
            <v>3720.8911330000001</v>
          </cell>
          <cell r="L43">
            <v>372.959001</v>
          </cell>
          <cell r="M43">
            <v>12240.62111</v>
          </cell>
          <cell r="N43">
            <v>52510.756309999997</v>
          </cell>
          <cell r="O43" t="str">
            <v>n.a.</v>
          </cell>
          <cell r="P43">
            <v>43212.677900000002</v>
          </cell>
          <cell r="Q43">
            <v>6647.9790860000003</v>
          </cell>
          <cell r="R43">
            <v>3479.7377320000001</v>
          </cell>
          <cell r="S43">
            <v>15294.669519999999</v>
          </cell>
        </row>
        <row r="44">
          <cell r="A44">
            <v>20084</v>
          </cell>
          <cell r="B44">
            <v>1124.303251</v>
          </cell>
          <cell r="C44">
            <v>5488.7797049999999</v>
          </cell>
          <cell r="D44">
            <v>2827.8903610000002</v>
          </cell>
          <cell r="E44">
            <v>3342.760526</v>
          </cell>
          <cell r="F44">
            <v>8242.4699899999996</v>
          </cell>
          <cell r="G44">
            <v>3303.1196620000001</v>
          </cell>
          <cell r="H44">
            <v>2052.1986139999999</v>
          </cell>
          <cell r="I44">
            <v>5885.319262</v>
          </cell>
          <cell r="J44">
            <v>2039.148541</v>
          </cell>
          <cell r="K44">
            <v>3787.625055</v>
          </cell>
          <cell r="L44">
            <v>646.59697200000005</v>
          </cell>
          <cell r="M44">
            <v>10440.61074</v>
          </cell>
          <cell r="N44">
            <v>51862.992579999998</v>
          </cell>
          <cell r="O44" t="str">
            <v>n.a.</v>
          </cell>
          <cell r="P44">
            <v>36816.777199999997</v>
          </cell>
          <cell r="Q44">
            <v>6156.0242040000003</v>
          </cell>
          <cell r="R44">
            <v>4293.0149309999997</v>
          </cell>
          <cell r="S44">
            <v>17249.624820000001</v>
          </cell>
        </row>
        <row r="45">
          <cell r="A45">
            <v>20091</v>
          </cell>
          <cell r="B45">
            <v>1049.5151049999999</v>
          </cell>
          <cell r="C45">
            <v>4937.3685820000001</v>
          </cell>
          <cell r="D45">
            <v>2315.814965</v>
          </cell>
          <cell r="E45">
            <v>3314.5465170000002</v>
          </cell>
          <cell r="F45">
            <v>6563.8203530000001</v>
          </cell>
          <cell r="G45">
            <v>2944.0270399999999</v>
          </cell>
          <cell r="H45">
            <v>1488.3595720000001</v>
          </cell>
          <cell r="I45">
            <v>5295.0241420000002</v>
          </cell>
          <cell r="J45">
            <v>1835.0200930000001</v>
          </cell>
          <cell r="K45">
            <v>4073.1543059999999</v>
          </cell>
          <cell r="L45">
            <v>625.02899000000002</v>
          </cell>
          <cell r="M45">
            <v>8596.8768779999991</v>
          </cell>
          <cell r="N45">
            <v>48172.263429999999</v>
          </cell>
          <cell r="O45" t="str">
            <v>n.a.</v>
          </cell>
          <cell r="P45">
            <v>31281.850869999998</v>
          </cell>
          <cell r="Q45">
            <v>5410.4850109999998</v>
          </cell>
          <cell r="R45">
            <v>3759.0129459999998</v>
          </cell>
          <cell r="S45">
            <v>17473.711299999999</v>
          </cell>
        </row>
        <row r="46">
          <cell r="A46">
            <v>20092</v>
          </cell>
          <cell r="B46">
            <v>1189.968854</v>
          </cell>
          <cell r="C46">
            <v>5956.8267939999996</v>
          </cell>
          <cell r="D46">
            <v>2402.5368100000001</v>
          </cell>
          <cell r="E46">
            <v>4116.4931180000003</v>
          </cell>
          <cell r="F46">
            <v>7495.9279200000001</v>
          </cell>
          <cell r="G46">
            <v>3027.0454060000002</v>
          </cell>
          <cell r="H46">
            <v>2474.491931</v>
          </cell>
          <cell r="I46">
            <v>5125.6982799999996</v>
          </cell>
          <cell r="J46">
            <v>1991.527963</v>
          </cell>
          <cell r="K46">
            <v>3188.6477340000001</v>
          </cell>
          <cell r="L46">
            <v>692.86403499999994</v>
          </cell>
          <cell r="M46">
            <v>9987.5260760000001</v>
          </cell>
          <cell r="N46">
            <v>49610.36909</v>
          </cell>
          <cell r="O46" t="str">
            <v>n.a.</v>
          </cell>
          <cell r="P46">
            <v>35834.962290000003</v>
          </cell>
          <cell r="Q46">
            <v>5558.7650240000003</v>
          </cell>
          <cell r="R46">
            <v>3878.1965489999998</v>
          </cell>
          <cell r="S46">
            <v>17741.3786</v>
          </cell>
        </row>
        <row r="47">
          <cell r="A47">
            <v>20093</v>
          </cell>
          <cell r="B47">
            <v>1180.4118639999999</v>
          </cell>
          <cell r="C47">
            <v>7004.3763829999998</v>
          </cell>
          <cell r="D47">
            <v>2535.1712499999999</v>
          </cell>
          <cell r="E47">
            <v>4223.2394370000002</v>
          </cell>
          <cell r="F47">
            <v>7389.0555560000003</v>
          </cell>
          <cell r="G47">
            <v>3019.7361249999999</v>
          </cell>
          <cell r="H47">
            <v>2691.4907589999998</v>
          </cell>
          <cell r="I47">
            <v>5307.1920899999996</v>
          </cell>
          <cell r="J47">
            <v>2032.7737509999999</v>
          </cell>
          <cell r="K47">
            <v>3196.1737549999998</v>
          </cell>
          <cell r="L47">
            <v>622.26497500000005</v>
          </cell>
          <cell r="M47">
            <v>10095.60958</v>
          </cell>
          <cell r="N47">
            <v>51287.091670000002</v>
          </cell>
          <cell r="O47" t="str">
            <v>n.a.</v>
          </cell>
          <cell r="P47">
            <v>37069.12369</v>
          </cell>
          <cell r="Q47">
            <v>5506.2184159999997</v>
          </cell>
          <cell r="R47">
            <v>3752.4925509999998</v>
          </cell>
          <cell r="S47">
            <v>17547.701929999999</v>
          </cell>
        </row>
        <row r="48">
          <cell r="A48">
            <v>20094</v>
          </cell>
          <cell r="B48">
            <v>1282.606722</v>
          </cell>
          <cell r="C48">
            <v>5792.7870389999998</v>
          </cell>
          <cell r="D48">
            <v>2306.9528919999998</v>
          </cell>
          <cell r="E48">
            <v>3894.1417200000001</v>
          </cell>
          <cell r="F48">
            <v>7219.2701479999996</v>
          </cell>
          <cell r="G48">
            <v>3231.4437069999999</v>
          </cell>
          <cell r="H48">
            <v>2036.1380730000001</v>
          </cell>
          <cell r="I48">
            <v>5625.2252850000004</v>
          </cell>
          <cell r="J48">
            <v>1997.375053</v>
          </cell>
          <cell r="K48">
            <v>3563.4435880000001</v>
          </cell>
          <cell r="L48">
            <v>606.62903300000005</v>
          </cell>
          <cell r="M48">
            <v>9830.2108119999994</v>
          </cell>
          <cell r="N48">
            <v>50359.905599999998</v>
          </cell>
          <cell r="O48" t="str">
            <v>n.a.</v>
          </cell>
          <cell r="P48">
            <v>34148.188370000003</v>
          </cell>
          <cell r="Q48">
            <v>5900.3388629999999</v>
          </cell>
          <cell r="R48">
            <v>3707.6883640000001</v>
          </cell>
          <cell r="S48">
            <v>17817.422890000002</v>
          </cell>
        </row>
        <row r="49">
          <cell r="A49">
            <v>20101</v>
          </cell>
          <cell r="B49">
            <v>1108.2904719999999</v>
          </cell>
          <cell r="C49">
            <v>5760.0650420000002</v>
          </cell>
          <cell r="D49">
            <v>2368.300221</v>
          </cell>
          <cell r="E49">
            <v>3400.2006110000002</v>
          </cell>
          <cell r="F49">
            <v>6388.6794900000004</v>
          </cell>
          <cell r="G49">
            <v>3286.042649</v>
          </cell>
          <cell r="H49">
            <v>1743.085959</v>
          </cell>
          <cell r="I49">
            <v>5830.4017649999996</v>
          </cell>
          <cell r="J49">
            <v>2110.425671</v>
          </cell>
          <cell r="K49">
            <v>3879.000755</v>
          </cell>
          <cell r="L49">
            <v>354.46600000000001</v>
          </cell>
          <cell r="M49">
            <v>9579.6232689999997</v>
          </cell>
          <cell r="N49">
            <v>48717.090499999998</v>
          </cell>
          <cell r="O49" t="str">
            <v>n.a.</v>
          </cell>
          <cell r="P49">
            <v>31371.613840000002</v>
          </cell>
          <cell r="Q49">
            <v>5775.4667769999996</v>
          </cell>
          <cell r="R49">
            <v>3374.296656</v>
          </cell>
          <cell r="S49">
            <v>17934.224050000001</v>
          </cell>
        </row>
        <row r="50">
          <cell r="A50">
            <v>20102</v>
          </cell>
          <cell r="B50">
            <v>1338.302897</v>
          </cell>
          <cell r="C50">
            <v>7042.9228569999996</v>
          </cell>
          <cell r="D50">
            <v>2770.7065080000002</v>
          </cell>
          <cell r="E50">
            <v>4205.0939529999996</v>
          </cell>
          <cell r="F50">
            <v>7082.2213190000002</v>
          </cell>
          <cell r="G50">
            <v>3484.2908400000001</v>
          </cell>
          <cell r="H50">
            <v>2698.845288</v>
          </cell>
          <cell r="I50">
            <v>6087.7023509999999</v>
          </cell>
          <cell r="J50">
            <v>2295.5230700000002</v>
          </cell>
          <cell r="K50">
            <v>3361.2661229999999</v>
          </cell>
          <cell r="L50">
            <v>343.42099999999999</v>
          </cell>
          <cell r="M50">
            <v>10573.335419999999</v>
          </cell>
          <cell r="N50">
            <v>51963.856849999996</v>
          </cell>
          <cell r="O50" t="str">
            <v>n.a.</v>
          </cell>
          <cell r="P50">
            <v>36622.167430000001</v>
          </cell>
          <cell r="Q50">
            <v>6301.5758070000002</v>
          </cell>
          <cell r="R50">
            <v>3225.4284200000002</v>
          </cell>
          <cell r="S50">
            <v>19064.424350000001</v>
          </cell>
        </row>
        <row r="51">
          <cell r="A51">
            <v>20103</v>
          </cell>
          <cell r="B51">
            <v>1291.83968</v>
          </cell>
          <cell r="C51">
            <v>8023.6463469999999</v>
          </cell>
          <cell r="D51">
            <v>2749.596669</v>
          </cell>
          <cell r="E51">
            <v>4268.156943</v>
          </cell>
          <cell r="F51">
            <v>7662.7773269999998</v>
          </cell>
          <cell r="G51">
            <v>3720.6313829999999</v>
          </cell>
          <cell r="H51">
            <v>3070.4723130000002</v>
          </cell>
          <cell r="I51">
            <v>6458.925217</v>
          </cell>
          <cell r="J51">
            <v>2503.5369599999999</v>
          </cell>
          <cell r="K51">
            <v>3252.1040029999999</v>
          </cell>
          <cell r="L51">
            <v>319.56700000000001</v>
          </cell>
          <cell r="M51">
            <v>11255.93174</v>
          </cell>
          <cell r="N51">
            <v>53209.312599999997</v>
          </cell>
          <cell r="O51" t="str">
            <v>n.a.</v>
          </cell>
          <cell r="P51">
            <v>39486.17454</v>
          </cell>
          <cell r="Q51">
            <v>6722.3209219999999</v>
          </cell>
          <cell r="R51">
            <v>2988.375783</v>
          </cell>
          <cell r="S51">
            <v>18516.102370000001</v>
          </cell>
        </row>
        <row r="52">
          <cell r="A52">
            <v>20104</v>
          </cell>
          <cell r="B52">
            <v>1404.3146609999999</v>
          </cell>
          <cell r="C52">
            <v>6524.1763039999996</v>
          </cell>
          <cell r="D52">
            <v>2720.688572</v>
          </cell>
          <cell r="E52">
            <v>3946.8193630000001</v>
          </cell>
          <cell r="F52">
            <v>7262.8875680000001</v>
          </cell>
          <cell r="G52">
            <v>4220.2935360000001</v>
          </cell>
          <cell r="H52">
            <v>2039.9359280000001</v>
          </cell>
          <cell r="I52">
            <v>6211.8391629999996</v>
          </cell>
          <cell r="J52">
            <v>2424.6554460000002</v>
          </cell>
          <cell r="K52">
            <v>3473.5838359999998</v>
          </cell>
          <cell r="L52">
            <v>339.88499999999999</v>
          </cell>
          <cell r="M52">
            <v>10898.45297</v>
          </cell>
          <cell r="N52">
            <v>52285.550289999999</v>
          </cell>
          <cell r="O52" t="str">
            <v>n.a.</v>
          </cell>
          <cell r="P52">
            <v>36134.989309999997</v>
          </cell>
          <cell r="Q52">
            <v>7096.7533890000004</v>
          </cell>
          <cell r="R52">
            <v>3082.759693</v>
          </cell>
          <cell r="S52">
            <v>18115.754799999999</v>
          </cell>
        </row>
        <row r="53">
          <cell r="A53">
            <v>20111</v>
          </cell>
          <cell r="B53">
            <v>1450.651599</v>
          </cell>
          <cell r="C53">
            <v>6576.8337009999996</v>
          </cell>
          <cell r="D53">
            <v>2619.4128919999998</v>
          </cell>
          <cell r="E53">
            <v>3624.8272259999999</v>
          </cell>
          <cell r="F53">
            <v>6699.2474339999999</v>
          </cell>
          <cell r="G53">
            <v>3973.8270699999998</v>
          </cell>
          <cell r="H53">
            <v>1812.1280360000001</v>
          </cell>
          <cell r="I53">
            <v>6519.6799419999998</v>
          </cell>
          <cell r="J53">
            <v>2309.1237289999999</v>
          </cell>
          <cell r="K53">
            <v>3728.934037</v>
          </cell>
          <cell r="L53">
            <v>311.88799999999998</v>
          </cell>
          <cell r="M53">
            <v>10486.91714</v>
          </cell>
          <cell r="N53">
            <v>49553.327109999998</v>
          </cell>
          <cell r="O53" t="str">
            <v>n.a.</v>
          </cell>
          <cell r="P53">
            <v>33388.653749999998</v>
          </cell>
          <cell r="Q53">
            <v>6477.809424</v>
          </cell>
          <cell r="R53">
            <v>3046.248345</v>
          </cell>
          <cell r="S53">
            <v>17954.83106</v>
          </cell>
        </row>
        <row r="54">
          <cell r="A54">
            <v>20112</v>
          </cell>
          <cell r="B54">
            <v>1716.6553590000001</v>
          </cell>
          <cell r="C54">
            <v>7837.9040070000001</v>
          </cell>
          <cell r="D54">
            <v>3067.2868480000002</v>
          </cell>
          <cell r="E54">
            <v>4775.9313309999998</v>
          </cell>
          <cell r="F54">
            <v>7775.8886869999997</v>
          </cell>
          <cell r="G54">
            <v>4188.2697969999999</v>
          </cell>
          <cell r="H54">
            <v>3255.571402</v>
          </cell>
          <cell r="I54">
            <v>5797.4471370000001</v>
          </cell>
          <cell r="J54">
            <v>2449.1304279999999</v>
          </cell>
          <cell r="K54">
            <v>3515.2919929999998</v>
          </cell>
          <cell r="L54">
            <v>316.99799999999999</v>
          </cell>
          <cell r="M54">
            <v>12432.213019999999</v>
          </cell>
          <cell r="N54">
            <v>55202.670250000003</v>
          </cell>
          <cell r="O54" t="str">
            <v>n.a.</v>
          </cell>
          <cell r="P54">
            <v>41960.838060000002</v>
          </cell>
          <cell r="Q54">
            <v>7159.6755119999998</v>
          </cell>
          <cell r="R54">
            <v>3134.4581629999998</v>
          </cell>
          <cell r="S54">
            <v>18980.46113</v>
          </cell>
        </row>
        <row r="55">
          <cell r="A55">
            <v>20113</v>
          </cell>
          <cell r="B55">
            <v>1911.757396</v>
          </cell>
          <cell r="C55">
            <v>8752.7256020000004</v>
          </cell>
          <cell r="D55">
            <v>3041.879923</v>
          </cell>
          <cell r="E55">
            <v>5021.3570529999997</v>
          </cell>
          <cell r="F55">
            <v>7976.7683880000004</v>
          </cell>
          <cell r="G55">
            <v>4445.9329809999999</v>
          </cell>
          <cell r="H55">
            <v>3299.348927</v>
          </cell>
          <cell r="I55">
            <v>6140.7527120000004</v>
          </cell>
          <cell r="J55">
            <v>2535.8330230000001</v>
          </cell>
          <cell r="K55">
            <v>3566.8601269999999</v>
          </cell>
          <cell r="L55">
            <v>300.07900000000001</v>
          </cell>
          <cell r="M55">
            <v>12579.117759999999</v>
          </cell>
          <cell r="N55">
            <v>55659.785900000003</v>
          </cell>
          <cell r="O55" t="str">
            <v>n.a.</v>
          </cell>
          <cell r="P55">
            <v>43190.726219999997</v>
          </cell>
          <cell r="Q55">
            <v>7284.4475830000001</v>
          </cell>
          <cell r="R55">
            <v>2807.2968080000001</v>
          </cell>
          <cell r="S55">
            <v>18753.25431</v>
          </cell>
        </row>
        <row r="56">
          <cell r="A56">
            <v>20114</v>
          </cell>
          <cell r="B56">
            <v>1880.35501</v>
          </cell>
          <cell r="C56">
            <v>7350.267081</v>
          </cell>
          <cell r="D56">
            <v>3052.0218799999998</v>
          </cell>
          <cell r="E56">
            <v>4148.9608410000001</v>
          </cell>
          <cell r="F56">
            <v>7576.2101009999997</v>
          </cell>
          <cell r="G56">
            <v>4768.3010759999997</v>
          </cell>
          <cell r="H56">
            <v>2127.04</v>
          </cell>
          <cell r="I56">
            <v>6242.0780720000002</v>
          </cell>
          <cell r="J56">
            <v>2441.0278899999998</v>
          </cell>
          <cell r="K56">
            <v>3851.926089</v>
          </cell>
          <cell r="L56">
            <v>287.63900000000001</v>
          </cell>
          <cell r="M56">
            <v>11498.74107</v>
          </cell>
          <cell r="N56">
            <v>53305.90928</v>
          </cell>
          <cell r="O56" t="str">
            <v>n.a.</v>
          </cell>
          <cell r="P56">
            <v>37591.29077</v>
          </cell>
          <cell r="Q56">
            <v>7240.4337930000002</v>
          </cell>
          <cell r="R56">
            <v>2607.5565259999998</v>
          </cell>
          <cell r="S56">
            <v>18561.240280000002</v>
          </cell>
        </row>
        <row r="57">
          <cell r="A57">
            <v>20121</v>
          </cell>
          <cell r="B57">
            <v>1840.9889310000001</v>
          </cell>
          <cell r="C57">
            <v>6763.6238480000002</v>
          </cell>
          <cell r="D57">
            <v>2981.1584010000001</v>
          </cell>
          <cell r="E57">
            <v>3569.332703</v>
          </cell>
          <cell r="F57">
            <v>6908.7168570000003</v>
          </cell>
          <cell r="G57">
            <v>4718.7460030000002</v>
          </cell>
          <cell r="H57">
            <v>1784.106411</v>
          </cell>
          <cell r="I57">
            <v>6823.3134659999996</v>
          </cell>
          <cell r="J57">
            <v>2641.564672</v>
          </cell>
          <cell r="K57">
            <v>4138.4090560000004</v>
          </cell>
          <cell r="L57">
            <v>248.21299999999999</v>
          </cell>
          <cell r="M57">
            <v>10683.26851</v>
          </cell>
          <cell r="N57">
            <v>52504.083890000002</v>
          </cell>
          <cell r="O57" t="str">
            <v>n.a.</v>
          </cell>
          <cell r="P57">
            <v>34250.609600000003</v>
          </cell>
          <cell r="Q57">
            <v>7418.4882010000001</v>
          </cell>
          <cell r="R57">
            <v>2470.1618170000002</v>
          </cell>
          <cell r="S57">
            <v>19224.254980000002</v>
          </cell>
        </row>
        <row r="58">
          <cell r="A58">
            <v>20122</v>
          </cell>
          <cell r="B58">
            <v>1815.2401930000001</v>
          </cell>
          <cell r="C58">
            <v>7994.8352269999996</v>
          </cell>
          <cell r="D58">
            <v>3382.605509</v>
          </cell>
          <cell r="E58">
            <v>4809.6118299999998</v>
          </cell>
          <cell r="F58">
            <v>8188.8623539999999</v>
          </cell>
          <cell r="G58">
            <v>4608.9470570000003</v>
          </cell>
          <cell r="H58">
            <v>3312.3952939999999</v>
          </cell>
          <cell r="I58">
            <v>6777.6185329999998</v>
          </cell>
          <cell r="J58">
            <v>2635.2551739999999</v>
          </cell>
          <cell r="K58">
            <v>3731.5635910000001</v>
          </cell>
          <cell r="L58">
            <v>257.64699999999999</v>
          </cell>
          <cell r="M58">
            <v>12267.66057</v>
          </cell>
          <cell r="N58">
            <v>55855.726430000002</v>
          </cell>
          <cell r="O58" t="str">
            <v>n.a.</v>
          </cell>
          <cell r="P58">
            <v>42134.217900000003</v>
          </cell>
          <cell r="Q58">
            <v>7663.3351419999999</v>
          </cell>
          <cell r="R58">
            <v>2394.9131130000001</v>
          </cell>
          <cell r="S58">
            <v>18671.830849999998</v>
          </cell>
        </row>
        <row r="59">
          <cell r="A59">
            <v>20123</v>
          </cell>
          <cell r="B59">
            <v>1921.4734980000001</v>
          </cell>
          <cell r="C59">
            <v>8666.2847469999997</v>
          </cell>
          <cell r="D59">
            <v>3246.579753</v>
          </cell>
          <cell r="E59">
            <v>4465.214191</v>
          </cell>
          <cell r="F59">
            <v>8180.4966029999996</v>
          </cell>
          <cell r="G59">
            <v>4501.0411340000001</v>
          </cell>
          <cell r="H59">
            <v>3505.999233</v>
          </cell>
          <cell r="I59">
            <v>6585.0791259999996</v>
          </cell>
          <cell r="J59">
            <v>2673.1623439999998</v>
          </cell>
          <cell r="K59">
            <v>3578.838945</v>
          </cell>
          <cell r="L59">
            <v>280.036</v>
          </cell>
          <cell r="M59">
            <v>12254.13054</v>
          </cell>
          <cell r="N59">
            <v>56966.617839999999</v>
          </cell>
          <cell r="O59" t="str">
            <v>n.a.</v>
          </cell>
          <cell r="P59">
            <v>42350.719620000003</v>
          </cell>
          <cell r="Q59">
            <v>7507.3543410000002</v>
          </cell>
          <cell r="R59">
            <v>2446.4610729999999</v>
          </cell>
          <cell r="S59">
            <v>18202.75736</v>
          </cell>
        </row>
        <row r="60">
          <cell r="A60">
            <v>20124</v>
          </cell>
          <cell r="B60">
            <v>1972.085654</v>
          </cell>
          <cell r="C60">
            <v>7374.65319</v>
          </cell>
          <cell r="D60">
            <v>3762.9648200000001</v>
          </cell>
          <cell r="E60">
            <v>3645.886074</v>
          </cell>
          <cell r="F60">
            <v>8091.3376479999997</v>
          </cell>
          <cell r="G60">
            <v>4666.536204</v>
          </cell>
          <cell r="H60">
            <v>2268.0665690000001</v>
          </cell>
          <cell r="I60">
            <v>7021.9568600000002</v>
          </cell>
          <cell r="J60">
            <v>2474.3537470000001</v>
          </cell>
          <cell r="K60">
            <v>4020.666737</v>
          </cell>
          <cell r="L60">
            <v>304.08300000000003</v>
          </cell>
          <cell r="M60">
            <v>12292.32043</v>
          </cell>
          <cell r="N60">
            <v>54396.872329999998</v>
          </cell>
          <cell r="O60" t="str">
            <v>n.a.</v>
          </cell>
          <cell r="P60">
            <v>38966.073550000001</v>
          </cell>
          <cell r="Q60">
            <v>7733.072107</v>
          </cell>
          <cell r="R60">
            <v>2408.9354170000001</v>
          </cell>
          <cell r="S60">
            <v>18278.624370000001</v>
          </cell>
        </row>
        <row r="61">
          <cell r="A61">
            <v>20131</v>
          </cell>
          <cell r="B61">
            <v>1829.8120409999999</v>
          </cell>
          <cell r="C61">
            <v>6701.0566079999999</v>
          </cell>
          <cell r="D61">
            <v>3433.0028179999999</v>
          </cell>
          <cell r="E61">
            <v>3145.29009</v>
          </cell>
          <cell r="F61">
            <v>7368.298906</v>
          </cell>
          <cell r="G61">
            <v>4616.8799289999997</v>
          </cell>
          <cell r="H61">
            <v>1855.6423139999999</v>
          </cell>
          <cell r="I61">
            <v>7346.0233630000002</v>
          </cell>
          <cell r="J61">
            <v>2691.4384070000001</v>
          </cell>
          <cell r="K61">
            <v>4573.2752680000003</v>
          </cell>
          <cell r="L61">
            <v>303.411</v>
          </cell>
          <cell r="M61">
            <v>10784.14287</v>
          </cell>
          <cell r="N61">
            <v>52983.79161</v>
          </cell>
          <cell r="O61" t="str">
            <v>n.a.</v>
          </cell>
          <cell r="P61">
            <v>35187.249040000002</v>
          </cell>
          <cell r="Q61">
            <v>7570.1860530000004</v>
          </cell>
          <cell r="R61">
            <v>2402.7441829999998</v>
          </cell>
          <cell r="S61">
            <v>18143.909899999999</v>
          </cell>
        </row>
        <row r="62">
          <cell r="A62">
            <v>20132</v>
          </cell>
          <cell r="B62">
            <v>1784.049019</v>
          </cell>
          <cell r="C62">
            <v>7855.8699429999997</v>
          </cell>
          <cell r="D62">
            <v>3708.0749569999998</v>
          </cell>
          <cell r="E62">
            <v>4414.440826</v>
          </cell>
          <cell r="F62">
            <v>8605.5685510000003</v>
          </cell>
          <cell r="G62">
            <v>4664.2866270000004</v>
          </cell>
          <cell r="H62">
            <v>3241.9602</v>
          </cell>
          <cell r="I62">
            <v>7557.2874780000002</v>
          </cell>
          <cell r="J62">
            <v>2693.8176760000001</v>
          </cell>
          <cell r="K62">
            <v>4226.0414970000002</v>
          </cell>
          <cell r="L62">
            <v>285.822</v>
          </cell>
          <cell r="M62">
            <v>12314.79372</v>
          </cell>
          <cell r="N62">
            <v>57310.949339999999</v>
          </cell>
          <cell r="O62" t="str">
            <v>n.a.</v>
          </cell>
          <cell r="P62">
            <v>43935.548949999997</v>
          </cell>
          <cell r="Q62">
            <v>7677.2158829999998</v>
          </cell>
          <cell r="R62">
            <v>2394.9163400000002</v>
          </cell>
          <cell r="S62">
            <v>18167.97752</v>
          </cell>
        </row>
        <row r="63">
          <cell r="A63">
            <v>20133</v>
          </cell>
          <cell r="B63">
            <v>1801.8639499999999</v>
          </cell>
          <cell r="C63">
            <v>8759.1427170000006</v>
          </cell>
          <cell r="D63">
            <v>3645.1263840000001</v>
          </cell>
          <cell r="E63">
            <v>4173.2687939999996</v>
          </cell>
          <cell r="F63">
            <v>8779.7937870000005</v>
          </cell>
          <cell r="G63">
            <v>4791.1660069999998</v>
          </cell>
          <cell r="H63">
            <v>3461.976901</v>
          </cell>
          <cell r="I63">
            <v>7438.8793699999997</v>
          </cell>
          <cell r="J63">
            <v>2727.2197219999998</v>
          </cell>
          <cell r="K63">
            <v>4253.0808239999997</v>
          </cell>
          <cell r="L63">
            <v>416.25799999999998</v>
          </cell>
          <cell r="M63">
            <v>12626.28548</v>
          </cell>
          <cell r="N63">
            <v>57213.725780000001</v>
          </cell>
          <cell r="O63" t="str">
            <v>n.a.</v>
          </cell>
          <cell r="P63">
            <v>44293.431850000001</v>
          </cell>
          <cell r="Q63">
            <v>7564.2014820000004</v>
          </cell>
          <cell r="R63">
            <v>2475.2067259999999</v>
          </cell>
          <cell r="S63">
            <v>18454.448520000002</v>
          </cell>
        </row>
        <row r="64">
          <cell r="A64">
            <v>20134</v>
          </cell>
          <cell r="B64">
            <v>1930.8905580000001</v>
          </cell>
          <cell r="C64">
            <v>7136.1011529999996</v>
          </cell>
          <cell r="D64">
            <v>3540.9097529999999</v>
          </cell>
          <cell r="E64">
            <v>3485.874687</v>
          </cell>
          <cell r="F64">
            <v>8118.9481070000002</v>
          </cell>
          <cell r="G64">
            <v>4968.2298350000001</v>
          </cell>
          <cell r="H64">
            <v>2265.4730669999999</v>
          </cell>
          <cell r="I64">
            <v>7664.0126170000003</v>
          </cell>
          <cell r="J64">
            <v>2643.5221339999998</v>
          </cell>
          <cell r="K64">
            <v>4713.682213</v>
          </cell>
          <cell r="L64">
            <v>356.87</v>
          </cell>
          <cell r="M64">
            <v>12053.597159999999</v>
          </cell>
          <cell r="N64">
            <v>56872.926370000001</v>
          </cell>
          <cell r="O64" t="str">
            <v>n.a.</v>
          </cell>
          <cell r="P64">
            <v>40121.696129999997</v>
          </cell>
          <cell r="Q64">
            <v>7925.0103680000002</v>
          </cell>
          <cell r="R64">
            <v>2394.8893939999998</v>
          </cell>
          <cell r="S64">
            <v>18590.844160000001</v>
          </cell>
        </row>
        <row r="65">
          <cell r="A65">
            <v>20141</v>
          </cell>
          <cell r="B65">
            <v>1694.91076651</v>
          </cell>
          <cell r="C65">
            <v>6669.32665335</v>
          </cell>
          <cell r="D65">
            <v>3294.8105614199999</v>
          </cell>
          <cell r="E65">
            <v>3236.3638239000002</v>
          </cell>
          <cell r="F65">
            <v>7463.3456245500001</v>
          </cell>
          <cell r="G65">
            <v>4737.86941785</v>
          </cell>
          <cell r="H65">
            <v>2017.34216569</v>
          </cell>
          <cell r="I65">
            <v>7542.5474979999999</v>
          </cell>
          <cell r="J65">
            <v>2588.0897754000002</v>
          </cell>
          <cell r="K65">
            <v>5153.9761649799993</v>
          </cell>
          <cell r="L65">
            <v>330.13</v>
          </cell>
          <cell r="M65">
            <v>11274.01596248</v>
          </cell>
          <cell r="N65">
            <v>55207.368943929003</v>
          </cell>
          <cell r="O65" t="str">
            <v>n.a.</v>
          </cell>
          <cell r="P65">
            <v>36990.09401424</v>
          </cell>
          <cell r="Q65">
            <v>7607.4540645400002</v>
          </cell>
          <cell r="R65">
            <v>2264.4362040809997</v>
          </cell>
          <cell r="S65">
            <v>18407.935640139</v>
          </cell>
        </row>
        <row r="66">
          <cell r="A66">
            <v>20142</v>
          </cell>
          <cell r="B66">
            <v>1685.5979260269999</v>
          </cell>
          <cell r="C66">
            <v>7904.0265981510001</v>
          </cell>
          <cell r="D66">
            <v>3832.2256383460003</v>
          </cell>
          <cell r="E66">
            <v>4448.485927361</v>
          </cell>
          <cell r="F66">
            <v>8803.0086852010008</v>
          </cell>
          <cell r="G66">
            <v>4833.9090306730004</v>
          </cell>
          <cell r="H66">
            <v>3310.556742493</v>
          </cell>
          <cell r="I66">
            <v>7843.0265586160003</v>
          </cell>
          <cell r="J66">
            <v>2668.0583667290002</v>
          </cell>
          <cell r="K66">
            <v>4882.5496519870003</v>
          </cell>
          <cell r="L66">
            <v>332.84103936000002</v>
          </cell>
          <cell r="M66">
            <v>12621.670693586</v>
          </cell>
          <cell r="N66">
            <v>59122.702152108002</v>
          </cell>
          <cell r="O66" t="str">
            <v>n.a.</v>
          </cell>
          <cell r="P66">
            <v>45368.978992364995</v>
          </cell>
          <cell r="Q66">
            <v>7618.9798411820002</v>
          </cell>
          <cell r="R66">
            <v>2386.013085697</v>
          </cell>
          <cell r="S66">
            <v>17909.954182277001</v>
          </cell>
        </row>
        <row r="67">
          <cell r="A67">
            <v>20143</v>
          </cell>
          <cell r="B67">
            <v>2287.8275074889998</v>
          </cell>
          <cell r="C67">
            <v>8888.5708009909995</v>
          </cell>
          <cell r="D67">
            <v>3751.9541012039999</v>
          </cell>
          <cell r="E67">
            <v>4549.5056491450005</v>
          </cell>
          <cell r="F67">
            <v>8512.6954300819998</v>
          </cell>
          <cell r="G67">
            <v>5165.6495352209995</v>
          </cell>
          <cell r="H67">
            <v>3363.0442854540001</v>
          </cell>
          <cell r="I67">
            <v>7698.8374409879998</v>
          </cell>
          <cell r="J67">
            <v>2572.352486625</v>
          </cell>
          <cell r="K67">
            <v>4781.0754159500002</v>
          </cell>
          <cell r="L67">
            <v>335.71888579699998</v>
          </cell>
          <cell r="M67">
            <v>12775.527702336001</v>
          </cell>
          <cell r="N67">
            <v>58793.77464281</v>
          </cell>
          <cell r="O67" t="str">
            <v>n.a.</v>
          </cell>
          <cell r="P67">
            <v>45097.241839115995</v>
          </cell>
          <cell r="Q67">
            <v>7671.7699349040004</v>
          </cell>
          <cell r="R67">
            <v>2515.4705937170002</v>
          </cell>
          <cell r="S67">
            <v>18427.745492659</v>
          </cell>
        </row>
        <row r="68">
          <cell r="A68">
            <v>20144</v>
          </cell>
          <cell r="B68">
            <v>2391.8400085370004</v>
          </cell>
          <cell r="C68">
            <v>7320.6180546129999</v>
          </cell>
          <cell r="D68">
            <v>3830.5817462690002</v>
          </cell>
          <cell r="E68">
            <v>4021.4521441510001</v>
          </cell>
          <cell r="F68">
            <v>7818.9597648430008</v>
          </cell>
          <cell r="G68">
            <v>5471.2015363609999</v>
          </cell>
          <cell r="H68">
            <v>2299.1048261209999</v>
          </cell>
          <cell r="I68">
            <v>7848.7320915909995</v>
          </cell>
          <cell r="J68">
            <v>2667.1453005609997</v>
          </cell>
          <cell r="K68">
            <v>5201.151308083</v>
          </cell>
          <cell r="L68">
            <v>323.09154269999999</v>
          </cell>
          <cell r="M68">
            <v>12592.616954206</v>
          </cell>
          <cell r="N68">
            <v>58346.005860630001</v>
          </cell>
          <cell r="O68" t="str">
            <v>n.a.</v>
          </cell>
          <cell r="P68">
            <v>41498.396269518998</v>
          </cell>
          <cell r="Q68">
            <v>8335.8098597640001</v>
          </cell>
          <cell r="R68">
            <v>2488.9304734679999</v>
          </cell>
          <cell r="S68">
            <v>18626.567822194</v>
          </cell>
        </row>
        <row r="69">
          <cell r="A69">
            <v>20151</v>
          </cell>
        </row>
        <row r="70">
          <cell r="A70">
            <v>20152</v>
          </cell>
        </row>
        <row r="71">
          <cell r="A71">
            <v>20153</v>
          </cell>
        </row>
        <row r="72">
          <cell r="A72">
            <v>20154</v>
          </cell>
        </row>
        <row r="76">
          <cell r="A76" t="str">
            <v>20133 YTD</v>
          </cell>
          <cell r="B76">
            <v>5415.7250100000001</v>
          </cell>
          <cell r="C76">
            <v>23316.069267999999</v>
          </cell>
          <cell r="D76">
            <v>10786.204159000001</v>
          </cell>
          <cell r="E76">
            <v>11732.99971</v>
          </cell>
          <cell r="F76">
            <v>24753.661244000003</v>
          </cell>
          <cell r="G76">
            <v>14072.332563</v>
          </cell>
          <cell r="H76">
            <v>8559.5794150000002</v>
          </cell>
          <cell r="I76">
            <v>22342.190211000001</v>
          </cell>
          <cell r="J76">
            <v>8112.475805</v>
          </cell>
          <cell r="K76">
            <v>13052.397589</v>
          </cell>
          <cell r="L76">
            <v>1005.491</v>
          </cell>
          <cell r="M76">
            <v>35725.222069999996</v>
          </cell>
          <cell r="N76">
            <v>167508.46673000001</v>
          </cell>
          <cell r="O76">
            <v>0</v>
          </cell>
          <cell r="P76">
            <v>123416.22983999999</v>
          </cell>
          <cell r="Q76">
            <v>22811.603417999999</v>
          </cell>
          <cell r="R76">
            <v>7272.8672490000008</v>
          </cell>
          <cell r="S76">
            <v>54766.335940000004</v>
          </cell>
        </row>
        <row r="77">
          <cell r="A77" t="str">
            <v>20143 YTD</v>
          </cell>
          <cell r="B77">
            <v>6197.8196330239998</v>
          </cell>
          <cell r="C77">
            <v>23258.404724321001</v>
          </cell>
          <cell r="D77">
            <v>10875.977565434001</v>
          </cell>
          <cell r="E77">
            <v>12331.803532005</v>
          </cell>
          <cell r="F77">
            <v>24752.771527792</v>
          </cell>
          <cell r="G77">
            <v>14855.388972249999</v>
          </cell>
          <cell r="H77">
            <v>8778.9830956839996</v>
          </cell>
          <cell r="I77">
            <v>23132.163398887998</v>
          </cell>
          <cell r="J77">
            <v>7688.3471234090002</v>
          </cell>
          <cell r="K77">
            <v>14980.908089119999</v>
          </cell>
          <cell r="L77">
            <v>1014.7698857969999</v>
          </cell>
          <cell r="M77">
            <v>37054.466490156003</v>
          </cell>
          <cell r="N77">
            <v>173264.95352922301</v>
          </cell>
          <cell r="O77">
            <v>0</v>
          </cell>
          <cell r="P77">
            <v>127256.44898233699</v>
          </cell>
          <cell r="Q77">
            <v>22906.481487728001</v>
          </cell>
          <cell r="R77">
            <v>7300.0203346500002</v>
          </cell>
          <cell r="S77">
            <v>55947.203826545003</v>
          </cell>
        </row>
        <row r="78">
          <cell r="A78" t="str">
            <v>$ Chg</v>
          </cell>
          <cell r="B78">
            <v>782.0946230239997</v>
          </cell>
          <cell r="C78">
            <v>-57.664543678998598</v>
          </cell>
          <cell r="D78">
            <v>89.773406434000208</v>
          </cell>
          <cell r="E78">
            <v>598.80382200500026</v>
          </cell>
          <cell r="F78">
            <v>-0.88971620800293749</v>
          </cell>
          <cell r="G78">
            <v>783.05640924999898</v>
          </cell>
          <cell r="H78">
            <v>219.40368068399948</v>
          </cell>
          <cell r="I78">
            <v>789.97318788799748</v>
          </cell>
          <cell r="J78">
            <v>-424.1286815909998</v>
          </cell>
          <cell r="K78">
            <v>1928.5105001199991</v>
          </cell>
          <cell r="L78">
            <v>9.2788857969999299</v>
          </cell>
          <cell r="M78">
            <v>1329.2444201560065</v>
          </cell>
          <cell r="N78">
            <v>5756.4867992229993</v>
          </cell>
          <cell r="O78">
            <v>0</v>
          </cell>
          <cell r="P78">
            <v>3840.2191423370095</v>
          </cell>
          <cell r="Q78">
            <v>94.878069728001719</v>
          </cell>
          <cell r="R78">
            <v>27.153085649999412</v>
          </cell>
          <cell r="S78">
            <v>1180.8678865449983</v>
          </cell>
        </row>
        <row r="79">
          <cell r="A79" t="str">
            <v>% Chg</v>
          </cell>
          <cell r="B79">
            <v>0.14441180480542895</v>
          </cell>
          <cell r="C79">
            <v>-2.4731674544362396E-3</v>
          </cell>
          <cell r="D79">
            <v>8.3229841666860489E-3</v>
          </cell>
          <cell r="E79">
            <v>5.1035867792159031E-2</v>
          </cell>
          <cell r="F79">
            <v>-3.594281263013544E-5</v>
          </cell>
          <cell r="G79">
            <v>5.5645104018424624E-2</v>
          </cell>
          <cell r="H79">
            <v>2.5632530530590267E-2</v>
          </cell>
          <cell r="I79">
            <v>3.5357911665216263E-2</v>
          </cell>
          <cell r="J79">
            <v>-5.2281041174827861E-2</v>
          </cell>
          <cell r="K79">
            <v>0.14775143700382409</v>
          </cell>
          <cell r="L79">
            <v>9.2282136757066251E-3</v>
          </cell>
          <cell r="M79">
            <v>3.7207450174878837E-2</v>
          </cell>
          <cell r="N79">
            <v>3.4365348281180576E-2</v>
          </cell>
          <cell r="O79" t="e">
            <v>#DIV/0!</v>
          </cell>
          <cell r="P79">
            <v>3.1115997849841707E-2</v>
          </cell>
          <cell r="Q79">
            <v>4.1592021389051537E-3</v>
          </cell>
          <cell r="R79">
            <v>3.7334774196150613E-3</v>
          </cell>
          <cell r="S79">
            <v>2.1561929719722605E-2</v>
          </cell>
        </row>
        <row r="80">
          <cell r="N80">
            <v>346382.81477400003</v>
          </cell>
        </row>
        <row r="81">
          <cell r="N81">
            <v>358186.75756710302</v>
          </cell>
        </row>
        <row r="82">
          <cell r="N82">
            <v>11803.942793102993</v>
          </cell>
        </row>
        <row r="83">
          <cell r="N83">
            <v>3.4077737952457492E-2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31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0.98720269230828195</v>
          </cell>
          <cell r="C5">
            <v>0.81310657900360905</v>
          </cell>
          <cell r="D5">
            <v>0.93782708916630797</v>
          </cell>
          <cell r="E5">
            <v>0.82402932066151302</v>
          </cell>
          <cell r="F5">
            <v>0.92482307400774599</v>
          </cell>
          <cell r="G5">
            <v>1.0701176756600801</v>
          </cell>
          <cell r="H5">
            <v>0.78726262907118205</v>
          </cell>
          <cell r="I5">
            <v>1</v>
          </cell>
          <cell r="J5">
            <v>0.98892038352443201</v>
          </cell>
          <cell r="K5">
            <v>1.09263844682675</v>
          </cell>
          <cell r="L5">
            <v>0.969479990445273</v>
          </cell>
          <cell r="M5">
            <v>0.92125093716989503</v>
          </cell>
          <cell r="N5">
            <v>0.94626327128918797</v>
          </cell>
          <cell r="O5">
            <v>0</v>
          </cell>
          <cell r="P5">
            <v>0.87933912603540199</v>
          </cell>
          <cell r="Q5">
            <v>0.98813718195086397</v>
          </cell>
          <cell r="R5">
            <v>1.01214903684738</v>
          </cell>
          <cell r="S5">
            <v>1.0137882515146901</v>
          </cell>
        </row>
        <row r="6">
          <cell r="A6">
            <v>19992</v>
          </cell>
          <cell r="B6">
            <v>0.98588998367549097</v>
          </cell>
          <cell r="C6">
            <v>1.0460824886611599</v>
          </cell>
          <cell r="D6">
            <v>1.0104490924735501</v>
          </cell>
          <cell r="E6">
            <v>1.15429651920256</v>
          </cell>
          <cell r="F6">
            <v>1.0207361539894599</v>
          </cell>
          <cell r="G6">
            <v>0.95317786214931699</v>
          </cell>
          <cell r="H6">
            <v>1.2064983257886299</v>
          </cell>
          <cell r="I6">
            <v>1</v>
          </cell>
          <cell r="J6">
            <v>1.0034431288368899</v>
          </cell>
          <cell r="K6">
            <v>0.99255406836863802</v>
          </cell>
          <cell r="L6">
            <v>1.0075529849726901</v>
          </cell>
          <cell r="M6">
            <v>1.0409571658961601</v>
          </cell>
          <cell r="N6">
            <v>1.0314839450375199</v>
          </cell>
          <cell r="O6">
            <v>0</v>
          </cell>
          <cell r="P6">
            <v>1.07983000846128</v>
          </cell>
          <cell r="Q6">
            <v>1.0051471749665299</v>
          </cell>
          <cell r="R6">
            <v>1.00764636661524</v>
          </cell>
          <cell r="S6">
            <v>1.0120385030683301</v>
          </cell>
        </row>
        <row r="7">
          <cell r="A7">
            <v>19993</v>
          </cell>
          <cell r="B7">
            <v>1.03939901109863</v>
          </cell>
          <cell r="C7">
            <v>1.2495997416348099</v>
          </cell>
          <cell r="D7">
            <v>1.1267108789650699</v>
          </cell>
          <cell r="E7">
            <v>1.1143828495248</v>
          </cell>
          <cell r="F7">
            <v>1.05543838707162</v>
          </cell>
          <cell r="G7">
            <v>0.95777801393220696</v>
          </cell>
          <cell r="H7">
            <v>1.1966121937859899</v>
          </cell>
          <cell r="I7">
            <v>1</v>
          </cell>
          <cell r="J7">
            <v>1.0214712806134001</v>
          </cell>
          <cell r="K7">
            <v>0.94934966813138</v>
          </cell>
          <cell r="L7">
            <v>0.984832661951623</v>
          </cell>
          <cell r="M7">
            <v>1.0629877154626901</v>
          </cell>
          <cell r="N7">
            <v>1.06055881932186</v>
          </cell>
          <cell r="O7">
            <v>0</v>
          </cell>
          <cell r="P7">
            <v>1.0993809813625</v>
          </cell>
          <cell r="Q7">
            <v>1.0132874719107401</v>
          </cell>
          <cell r="R7">
            <v>0.99221859618593899</v>
          </cell>
          <cell r="S7">
            <v>0.98731940098962101</v>
          </cell>
        </row>
        <row r="8">
          <cell r="A8">
            <v>19994</v>
          </cell>
          <cell r="B8">
            <v>0.98817118429556505</v>
          </cell>
          <cell r="C8">
            <v>0.89036967594847904</v>
          </cell>
          <cell r="D8">
            <v>0.93864070218695705</v>
          </cell>
          <cell r="E8">
            <v>0.90392583292322004</v>
          </cell>
          <cell r="F8">
            <v>0.99920922914086097</v>
          </cell>
          <cell r="G8">
            <v>1.0212656677995799</v>
          </cell>
          <cell r="H8">
            <v>0.80959400226140898</v>
          </cell>
          <cell r="I8">
            <v>1</v>
          </cell>
          <cell r="J8">
            <v>0.98591694537535901</v>
          </cell>
          <cell r="K8">
            <v>0.96625062756456803</v>
          </cell>
          <cell r="L8">
            <v>1.0372373035339699</v>
          </cell>
          <cell r="M8">
            <v>0.97490981257081</v>
          </cell>
          <cell r="N8">
            <v>0.96058242005000705</v>
          </cell>
          <cell r="O8">
            <v>0</v>
          </cell>
          <cell r="P8">
            <v>0.941032733351164</v>
          </cell>
          <cell r="Q8">
            <v>0.99358173688015405</v>
          </cell>
          <cell r="R8">
            <v>0.98404196151409795</v>
          </cell>
          <cell r="S8">
            <v>0.98690839622277504</v>
          </cell>
        </row>
        <row r="9">
          <cell r="A9">
            <v>20001</v>
          </cell>
          <cell r="B9">
            <v>0.98728179350323197</v>
          </cell>
          <cell r="C9">
            <v>0.81549387988187205</v>
          </cell>
          <cell r="D9">
            <v>0.95824463985321495</v>
          </cell>
          <cell r="E9">
            <v>0.82695254442778898</v>
          </cell>
          <cell r="F9">
            <v>0.92482120896707698</v>
          </cell>
          <cell r="G9">
            <v>1.06628393739633</v>
          </cell>
          <cell r="H9">
            <v>0.78812001023912703</v>
          </cell>
          <cell r="I9">
            <v>1</v>
          </cell>
          <cell r="J9">
            <v>0.98928467827243705</v>
          </cell>
          <cell r="K9">
            <v>1.0916380550473901</v>
          </cell>
          <cell r="L9">
            <v>0.97052767100384896</v>
          </cell>
          <cell r="M9">
            <v>0.92090337985090598</v>
          </cell>
          <cell r="N9">
            <v>0.94874383565074905</v>
          </cell>
          <cell r="O9">
            <v>0</v>
          </cell>
          <cell r="P9">
            <v>0.88072656533901295</v>
          </cell>
          <cell r="Q9">
            <v>0.98808677041356296</v>
          </cell>
          <cell r="R9">
            <v>0.99757221739680602</v>
          </cell>
          <cell r="S9">
            <v>1.0138643991102001</v>
          </cell>
        </row>
        <row r="10">
          <cell r="A10">
            <v>20002</v>
          </cell>
          <cell r="B10">
            <v>0.98445255885808802</v>
          </cell>
          <cell r="C10">
            <v>1.0433404856467801</v>
          </cell>
          <cell r="D10">
            <v>1.0211194971222799</v>
          </cell>
          <cell r="E10">
            <v>1.1505995641953899</v>
          </cell>
          <cell r="F10">
            <v>1.02027705202829</v>
          </cell>
          <cell r="G10">
            <v>0.95369043786520702</v>
          </cell>
          <cell r="H10">
            <v>1.20385033023128</v>
          </cell>
          <cell r="I10">
            <v>1</v>
          </cell>
          <cell r="J10">
            <v>1.0037809830148701</v>
          </cell>
          <cell r="K10">
            <v>0.99210279512882704</v>
          </cell>
          <cell r="L10">
            <v>1.00739462017874</v>
          </cell>
          <cell r="M10">
            <v>1.0420057140553101</v>
          </cell>
          <cell r="N10">
            <v>1.02979862176127</v>
          </cell>
          <cell r="O10">
            <v>0</v>
          </cell>
          <cell r="P10">
            <v>1.0787469618388199</v>
          </cell>
          <cell r="Q10">
            <v>1.0049278603874101</v>
          </cell>
          <cell r="R10">
            <v>1.0274847270323899</v>
          </cell>
          <cell r="S10">
            <v>1.01209910439173</v>
          </cell>
        </row>
        <row r="11">
          <cell r="A11">
            <v>20003</v>
          </cell>
          <cell r="B11">
            <v>1.0378723615194301</v>
          </cell>
          <cell r="C11">
            <v>1.2490522571515701</v>
          </cell>
          <cell r="D11">
            <v>1.0610466704668999</v>
          </cell>
          <cell r="E11">
            <v>1.11344160453716</v>
          </cell>
          <cell r="F11">
            <v>1.05469538494505</v>
          </cell>
          <cell r="G11">
            <v>0.96025258157431603</v>
          </cell>
          <cell r="H11">
            <v>1.1981533612505599</v>
          </cell>
          <cell r="I11">
            <v>1</v>
          </cell>
          <cell r="J11">
            <v>1.0203840495890899</v>
          </cell>
          <cell r="K11">
            <v>0.94988171490489404</v>
          </cell>
          <cell r="L11">
            <v>0.98666990374491403</v>
          </cell>
          <cell r="M11">
            <v>1.06154857780308</v>
          </cell>
          <cell r="N11">
            <v>1.05968773180104</v>
          </cell>
          <cell r="O11">
            <v>0</v>
          </cell>
          <cell r="P11">
            <v>1.09769333868151</v>
          </cell>
          <cell r="Q11">
            <v>1.0129942925236699</v>
          </cell>
          <cell r="R11">
            <v>0.98901740742015998</v>
          </cell>
          <cell r="S11">
            <v>0.98669159840227205</v>
          </cell>
        </row>
        <row r="12">
          <cell r="A12">
            <v>20004</v>
          </cell>
          <cell r="B12">
            <v>0.99212231301207698</v>
          </cell>
          <cell r="C12">
            <v>0.89185633550896104</v>
          </cell>
          <cell r="D12">
            <v>0.89637139876347505</v>
          </cell>
          <cell r="E12">
            <v>0.90678589576648605</v>
          </cell>
          <cell r="F12">
            <v>1.0014782263254201</v>
          </cell>
          <cell r="G12">
            <v>1.0220375444688801</v>
          </cell>
          <cell r="H12">
            <v>0.811871160001849</v>
          </cell>
          <cell r="I12">
            <v>1</v>
          </cell>
          <cell r="J12">
            <v>0.98632269026088104</v>
          </cell>
          <cell r="K12">
            <v>0.96781870775524803</v>
          </cell>
          <cell r="L12">
            <v>1.0336000227437101</v>
          </cell>
          <cell r="M12">
            <v>0.97533947079002004</v>
          </cell>
          <cell r="N12">
            <v>0.96083771988556199</v>
          </cell>
          <cell r="O12">
            <v>0</v>
          </cell>
          <cell r="P12">
            <v>0.94306660387260899</v>
          </cell>
          <cell r="Q12">
            <v>0.99420628098727704</v>
          </cell>
          <cell r="R12">
            <v>0.98214549881740199</v>
          </cell>
          <cell r="S12">
            <v>0.987060756284311</v>
          </cell>
        </row>
        <row r="13">
          <cell r="A13">
            <v>20011</v>
          </cell>
          <cell r="B13">
            <v>0.987226065333624</v>
          </cell>
          <cell r="C13">
            <v>0.81939929481248897</v>
          </cell>
          <cell r="D13">
            <v>0.97814135115549905</v>
          </cell>
          <cell r="E13">
            <v>0.83148724839105803</v>
          </cell>
          <cell r="F13">
            <v>0.92342852958024502</v>
          </cell>
          <cell r="G13">
            <v>1.06087885206517</v>
          </cell>
          <cell r="H13">
            <v>0.78386153721395901</v>
          </cell>
          <cell r="I13">
            <v>1</v>
          </cell>
          <cell r="J13">
            <v>0.98933416924971795</v>
          </cell>
          <cell r="K13">
            <v>1.08971054556198</v>
          </cell>
          <cell r="L13">
            <v>0.97081796673870702</v>
          </cell>
          <cell r="M13">
            <v>0.92084228969931103</v>
          </cell>
          <cell r="N13">
            <v>0.95240092790791098</v>
          </cell>
          <cell r="O13">
            <v>0</v>
          </cell>
          <cell r="P13">
            <v>0.88229311855818404</v>
          </cell>
          <cell r="Q13">
            <v>0.98834899288516798</v>
          </cell>
          <cell r="R13">
            <v>1.00882860792101</v>
          </cell>
          <cell r="S13">
            <v>1.0147220950960001</v>
          </cell>
        </row>
        <row r="14">
          <cell r="A14">
            <v>20012</v>
          </cell>
          <cell r="B14">
            <v>0.98270537644392897</v>
          </cell>
          <cell r="C14">
            <v>1.03829413479428</v>
          </cell>
          <cell r="D14">
            <v>1.03579674419891</v>
          </cell>
          <cell r="E14">
            <v>1.143890117237</v>
          </cell>
          <cell r="F14">
            <v>1.02016808846049</v>
          </cell>
          <cell r="G14">
            <v>0.95540074448603096</v>
          </cell>
          <cell r="H14">
            <v>1.2065292427018299</v>
          </cell>
          <cell r="I14">
            <v>1</v>
          </cell>
          <cell r="J14">
            <v>1.0057563504698099</v>
          </cell>
          <cell r="K14">
            <v>0.99157239674685604</v>
          </cell>
          <cell r="L14">
            <v>1.01110940442492</v>
          </cell>
          <cell r="M14">
            <v>1.04444525948522</v>
          </cell>
          <cell r="N14">
            <v>1.0272657828114</v>
          </cell>
          <cell r="O14">
            <v>0</v>
          </cell>
          <cell r="P14">
            <v>1.0775678013775201</v>
          </cell>
          <cell r="Q14">
            <v>1.0043766416908799</v>
          </cell>
          <cell r="R14">
            <v>1.02138368111544</v>
          </cell>
          <cell r="S14">
            <v>1.01212726794936</v>
          </cell>
        </row>
        <row r="15">
          <cell r="A15">
            <v>20013</v>
          </cell>
          <cell r="B15">
            <v>1.0329195537115901</v>
          </cell>
          <cell r="C15">
            <v>1.24671200094824</v>
          </cell>
          <cell r="D15">
            <v>1.0432337941777301</v>
          </cell>
          <cell r="E15">
            <v>1.1095743326727201</v>
          </cell>
          <cell r="F15">
            <v>1.0536111932366301</v>
          </cell>
          <cell r="G15">
            <v>0.96428858878044799</v>
          </cell>
          <cell r="H15">
            <v>1.19704925419168</v>
          </cell>
          <cell r="I15">
            <v>1</v>
          </cell>
          <cell r="J15">
            <v>1.0176974622153101</v>
          </cell>
          <cell r="K15">
            <v>0.95038478507663604</v>
          </cell>
          <cell r="L15">
            <v>0.98655125224847995</v>
          </cell>
          <cell r="M15">
            <v>1.05736366740495</v>
          </cell>
          <cell r="N15">
            <v>1.0571531230653299</v>
          </cell>
          <cell r="O15">
            <v>0</v>
          </cell>
          <cell r="P15">
            <v>1.0933784184722799</v>
          </cell>
          <cell r="Q15">
            <v>1.0124630356077</v>
          </cell>
          <cell r="R15">
            <v>0.984412248218688</v>
          </cell>
          <cell r="S15">
            <v>0.98468245693331302</v>
          </cell>
        </row>
        <row r="16">
          <cell r="A16">
            <v>20014</v>
          </cell>
          <cell r="B16">
            <v>0.99956558425422604</v>
          </cell>
          <cell r="C16">
            <v>0.89535552219884695</v>
          </cell>
          <cell r="D16">
            <v>0.95225219277008799</v>
          </cell>
          <cell r="E16">
            <v>0.91481555097399103</v>
          </cell>
          <cell r="F16">
            <v>1.0045979092302399</v>
          </cell>
          <cell r="G16">
            <v>1.0215735881268599</v>
          </cell>
          <cell r="H16">
            <v>0.81554790831956403</v>
          </cell>
          <cell r="I16">
            <v>1</v>
          </cell>
          <cell r="J16">
            <v>0.98607955301166506</v>
          </cell>
          <cell r="K16">
            <v>0.97150753517354604</v>
          </cell>
          <cell r="L16">
            <v>1.0277180932187999</v>
          </cell>
          <cell r="M16">
            <v>0.97704718465279194</v>
          </cell>
          <cell r="N16">
            <v>0.96235070193194905</v>
          </cell>
          <cell r="O16">
            <v>0</v>
          </cell>
          <cell r="P16">
            <v>0.94765214914701501</v>
          </cell>
          <cell r="Q16">
            <v>0.99452003071644901</v>
          </cell>
          <cell r="R16">
            <v>0.983083713244855</v>
          </cell>
          <cell r="S16">
            <v>0.98879307401724503</v>
          </cell>
        </row>
        <row r="17">
          <cell r="A17">
            <v>20021</v>
          </cell>
          <cell r="B17">
            <v>0.98787791104807099</v>
          </cell>
          <cell r="C17">
            <v>0.82451049631387296</v>
          </cell>
          <cell r="D17">
            <v>0.92526849668312505</v>
          </cell>
          <cell r="E17">
            <v>0.81182772676834303</v>
          </cell>
          <cell r="F17">
            <v>0.92133400948993305</v>
          </cell>
          <cell r="G17">
            <v>1.0548292070957701</v>
          </cell>
          <cell r="H17">
            <v>0.77868809895271696</v>
          </cell>
          <cell r="I17">
            <v>1</v>
          </cell>
          <cell r="J17">
            <v>0.99013566912727302</v>
          </cell>
          <cell r="K17">
            <v>1.08470783574884</v>
          </cell>
          <cell r="L17">
            <v>0.97364675219091501</v>
          </cell>
          <cell r="M17">
            <v>0.92133523948699803</v>
          </cell>
          <cell r="N17">
            <v>0.95629570538994801</v>
          </cell>
          <cell r="O17">
            <v>0</v>
          </cell>
          <cell r="P17">
            <v>0.88374154801166704</v>
          </cell>
          <cell r="Q17">
            <v>0.98951616667313802</v>
          </cell>
          <cell r="R17">
            <v>1.04100546365848</v>
          </cell>
          <cell r="S17">
            <v>1.01518479244237</v>
          </cell>
        </row>
        <row r="18">
          <cell r="A18">
            <v>20022</v>
          </cell>
          <cell r="B18">
            <v>0.98026045853747901</v>
          </cell>
          <cell r="C18">
            <v>1.03317755670097</v>
          </cell>
          <cell r="D18">
            <v>1.04794699237862</v>
          </cell>
          <cell r="E18">
            <v>1.1670471311935</v>
          </cell>
          <cell r="F18">
            <v>1.0200602821679801</v>
          </cell>
          <cell r="G18">
            <v>0.95896707202460196</v>
          </cell>
          <cell r="H18">
            <v>1.2059051815372599</v>
          </cell>
          <cell r="I18">
            <v>1</v>
          </cell>
          <cell r="J18">
            <v>1.0091037983094799</v>
          </cell>
          <cell r="K18">
            <v>0.99222540432971196</v>
          </cell>
          <cell r="L18">
            <v>1.0157080892102901</v>
          </cell>
          <cell r="M18">
            <v>1.0470246628147599</v>
          </cell>
          <cell r="N18">
            <v>1.02522012928197</v>
          </cell>
          <cell r="O18">
            <v>0</v>
          </cell>
          <cell r="P18">
            <v>1.0757340770466199</v>
          </cell>
          <cell r="Q18">
            <v>1.0041921567988401</v>
          </cell>
          <cell r="R18">
            <v>0.99109987634154795</v>
          </cell>
          <cell r="S18">
            <v>1.01145256656478</v>
          </cell>
        </row>
        <row r="19">
          <cell r="A19">
            <v>20023</v>
          </cell>
          <cell r="B19">
            <v>1.02572960599649</v>
          </cell>
          <cell r="C19">
            <v>1.2413356331735701</v>
          </cell>
          <cell r="D19">
            <v>1.0764776108906</v>
          </cell>
          <cell r="E19">
            <v>1.10818336912472</v>
          </cell>
          <cell r="F19">
            <v>1.0533252483103499</v>
          </cell>
          <cell r="G19">
            <v>0.96714109818071703</v>
          </cell>
          <cell r="H19">
            <v>1.2008915891452301</v>
          </cell>
          <cell r="I19">
            <v>1</v>
          </cell>
          <cell r="J19">
            <v>1.01392503475267</v>
          </cell>
          <cell r="K19">
            <v>0.95205503378094902</v>
          </cell>
          <cell r="L19">
            <v>0.98376020391382402</v>
          </cell>
          <cell r="M19">
            <v>1.0522199218500301</v>
          </cell>
          <cell r="N19">
            <v>1.0524570839343601</v>
          </cell>
          <cell r="O19">
            <v>0</v>
          </cell>
          <cell r="P19">
            <v>1.08905903979607</v>
          </cell>
          <cell r="Q19">
            <v>1.0104303249931099</v>
          </cell>
          <cell r="R19">
            <v>0.98456162769901101</v>
          </cell>
          <cell r="S19">
            <v>0.98353551003795803</v>
          </cell>
        </row>
        <row r="20">
          <cell r="A20">
            <v>20024</v>
          </cell>
          <cell r="B20">
            <v>1.0078073527932301</v>
          </cell>
          <cell r="C20">
            <v>0.900034952140912</v>
          </cell>
          <cell r="D20">
            <v>0.96821821798280805</v>
          </cell>
          <cell r="E20">
            <v>0.92049930177783101</v>
          </cell>
          <cell r="F20">
            <v>1.0058416294294199</v>
          </cell>
          <cell r="G20">
            <v>1.0204358004285601</v>
          </cell>
          <cell r="H20">
            <v>0.81773734009829402</v>
          </cell>
          <cell r="I20">
            <v>1</v>
          </cell>
          <cell r="J20">
            <v>0.98449820141284605</v>
          </cell>
          <cell r="K20">
            <v>0.97306089176759103</v>
          </cell>
          <cell r="L20">
            <v>1.0242674109290599</v>
          </cell>
          <cell r="M20">
            <v>0.97854154528524195</v>
          </cell>
          <cell r="N20">
            <v>0.96509389618293595</v>
          </cell>
          <cell r="O20">
            <v>0</v>
          </cell>
          <cell r="P20">
            <v>0.95167346234132499</v>
          </cell>
          <cell r="Q20">
            <v>0.99531397177319503</v>
          </cell>
          <cell r="R20">
            <v>0.98552001027038105</v>
          </cell>
          <cell r="S20">
            <v>0.990119328425627</v>
          </cell>
        </row>
        <row r="21">
          <cell r="A21">
            <v>20031</v>
          </cell>
          <cell r="B21">
            <v>0.98965579522857905</v>
          </cell>
          <cell r="C21">
            <v>0.83181871320167899</v>
          </cell>
          <cell r="D21">
            <v>0.92117946652563498</v>
          </cell>
          <cell r="E21">
            <v>0.84262782128816704</v>
          </cell>
          <cell r="F21">
            <v>0.92128859526045004</v>
          </cell>
          <cell r="G21">
            <v>1.04906902557709</v>
          </cell>
          <cell r="H21">
            <v>0.77315813311771997</v>
          </cell>
          <cell r="I21">
            <v>1</v>
          </cell>
          <cell r="J21">
            <v>0.99253026359184404</v>
          </cell>
          <cell r="K21">
            <v>1.0811727714343899</v>
          </cell>
          <cell r="L21">
            <v>0.97334821633505197</v>
          </cell>
          <cell r="M21">
            <v>0.922356564095827</v>
          </cell>
          <cell r="N21">
            <v>0.96082198817778797</v>
          </cell>
          <cell r="O21">
            <v>0</v>
          </cell>
          <cell r="P21">
            <v>0.88648330636074202</v>
          </cell>
          <cell r="Q21">
            <v>0.991217626471664</v>
          </cell>
          <cell r="R21">
            <v>1.0100029242094599</v>
          </cell>
          <cell r="S21">
            <v>1.0150873319299301</v>
          </cell>
        </row>
        <row r="22">
          <cell r="A22">
            <v>20032</v>
          </cell>
          <cell r="B22">
            <v>0.978877084483743</v>
          </cell>
          <cell r="C22">
            <v>1.02704991171758</v>
          </cell>
          <cell r="D22">
            <v>1.0507383352837101</v>
          </cell>
          <cell r="E22">
            <v>1.12460223508163</v>
          </cell>
          <cell r="F22">
            <v>1.01893771884413</v>
          </cell>
          <cell r="G22">
            <v>0.96474602237463203</v>
          </cell>
          <cell r="H22">
            <v>1.2050815917553199</v>
          </cell>
          <cell r="I22">
            <v>1</v>
          </cell>
          <cell r="J22">
            <v>1.0116868582554499</v>
          </cell>
          <cell r="K22">
            <v>0.99297202372047599</v>
          </cell>
          <cell r="L22">
            <v>1.0234624290769501</v>
          </cell>
          <cell r="M22">
            <v>1.05074290209764</v>
          </cell>
          <cell r="N22">
            <v>1.0236718333449699</v>
          </cell>
          <cell r="O22">
            <v>0</v>
          </cell>
          <cell r="P22">
            <v>1.0738091155056699</v>
          </cell>
          <cell r="Q22">
            <v>1.0039980577885399</v>
          </cell>
          <cell r="R22">
            <v>1.0186872732926699</v>
          </cell>
          <cell r="S22">
            <v>1.0122093858122101</v>
          </cell>
        </row>
        <row r="23">
          <cell r="A23">
            <v>20033</v>
          </cell>
          <cell r="B23">
            <v>1.0165870862838</v>
          </cell>
          <cell r="C23">
            <v>1.23460647321216</v>
          </cell>
          <cell r="D23">
            <v>1.06372664840619</v>
          </cell>
          <cell r="E23">
            <v>1.10211507984181</v>
          </cell>
          <cell r="F23">
            <v>1.0542974453680301</v>
          </cell>
          <cell r="G23">
            <v>0.96724018581204696</v>
          </cell>
          <cell r="H23">
            <v>1.20330526576119</v>
          </cell>
          <cell r="I23">
            <v>1</v>
          </cell>
          <cell r="J23">
            <v>1.01089638259263</v>
          </cell>
          <cell r="K23">
            <v>0.95231959296806101</v>
          </cell>
          <cell r="L23">
            <v>0.98063325402082202</v>
          </cell>
          <cell r="M23">
            <v>1.04519481595301</v>
          </cell>
          <cell r="N23">
            <v>1.04472835804722</v>
          </cell>
          <cell r="O23">
            <v>0</v>
          </cell>
          <cell r="P23">
            <v>1.0835776606451299</v>
          </cell>
          <cell r="Q23">
            <v>1.0075664853819499</v>
          </cell>
          <cell r="R23">
            <v>0.98658740995480898</v>
          </cell>
          <cell r="S23">
            <v>0.98083054110158496</v>
          </cell>
        </row>
        <row r="24">
          <cell r="A24">
            <v>20034</v>
          </cell>
          <cell r="B24">
            <v>1.0166654393293899</v>
          </cell>
          <cell r="C24">
            <v>0.90531842025075104</v>
          </cell>
          <cell r="D24">
            <v>0.98194045870387303</v>
          </cell>
          <cell r="E24">
            <v>0.92983696305906105</v>
          </cell>
          <cell r="F24">
            <v>1.00443392539618</v>
          </cell>
          <cell r="G24">
            <v>1.0198357070617801</v>
          </cell>
          <cell r="H24">
            <v>0.82356925430482297</v>
          </cell>
          <cell r="I24">
            <v>1</v>
          </cell>
          <cell r="J24">
            <v>0.98351381167468199</v>
          </cell>
          <cell r="K24">
            <v>0.97667654722182995</v>
          </cell>
          <cell r="L24">
            <v>1.0184195521030801</v>
          </cell>
          <cell r="M24">
            <v>0.98129616349319404</v>
          </cell>
          <cell r="N24">
            <v>0.97112436417158898</v>
          </cell>
          <cell r="O24">
            <v>0</v>
          </cell>
          <cell r="P24">
            <v>0.95640807081951495</v>
          </cell>
          <cell r="Q24">
            <v>0.99724376576058404</v>
          </cell>
          <cell r="R24">
            <v>0.98922720560981803</v>
          </cell>
          <cell r="S24">
            <v>0.99248145251178999</v>
          </cell>
        </row>
        <row r="25">
          <cell r="A25">
            <v>20041</v>
          </cell>
          <cell r="B25">
            <v>0.98957363606582505</v>
          </cell>
          <cell r="C25">
            <v>0.83915633776417797</v>
          </cell>
          <cell r="D25">
            <v>0.94170009684955103</v>
          </cell>
          <cell r="E25">
            <v>0.84932289621830104</v>
          </cell>
          <cell r="F25">
            <v>0.92316917094877604</v>
          </cell>
          <cell r="G25">
            <v>1.04436815354363</v>
          </cell>
          <cell r="H25">
            <v>0.76753606794370499</v>
          </cell>
          <cell r="I25">
            <v>1</v>
          </cell>
          <cell r="J25">
            <v>0.99370843564904598</v>
          </cell>
          <cell r="K25">
            <v>1.0760016771276499</v>
          </cell>
          <cell r="L25">
            <v>0.97574335715610705</v>
          </cell>
          <cell r="M25">
            <v>0.92246053786360405</v>
          </cell>
          <cell r="N25">
            <v>0.96384344732397598</v>
          </cell>
          <cell r="O25">
            <v>0</v>
          </cell>
          <cell r="P25">
            <v>0.88944890031357904</v>
          </cell>
          <cell r="Q25">
            <v>0.99213924064811398</v>
          </cell>
          <cell r="R25">
            <v>1.00845612062392</v>
          </cell>
          <cell r="S25">
            <v>1.0151322012806501</v>
          </cell>
        </row>
        <row r="26">
          <cell r="A26">
            <v>20042</v>
          </cell>
          <cell r="B26">
            <v>0.97935162008175003</v>
          </cell>
          <cell r="C26">
            <v>1.0225901836934801</v>
          </cell>
          <cell r="D26">
            <v>1.0493064190825501</v>
          </cell>
          <cell r="E26">
            <v>1.1134960358309001</v>
          </cell>
          <cell r="F26">
            <v>1.0181561449669601</v>
          </cell>
          <cell r="G26">
            <v>0.97097119423271605</v>
          </cell>
          <cell r="H26">
            <v>1.1961828248419</v>
          </cell>
          <cell r="I26">
            <v>1</v>
          </cell>
          <cell r="J26">
            <v>1.0123143084659001</v>
          </cell>
          <cell r="K26">
            <v>0.99468192819860801</v>
          </cell>
          <cell r="L26">
            <v>1.02921791878598</v>
          </cell>
          <cell r="M26">
            <v>1.0544343190138401</v>
          </cell>
          <cell r="N26">
            <v>1.0220382941742101</v>
          </cell>
          <cell r="O26">
            <v>0</v>
          </cell>
          <cell r="P26">
            <v>1.0703043986728</v>
          </cell>
          <cell r="Q26">
            <v>1.0040205815893799</v>
          </cell>
          <cell r="R26">
            <v>1.01498609697278</v>
          </cell>
          <cell r="S26">
            <v>1.01167830622956</v>
          </cell>
        </row>
        <row r="27">
          <cell r="A27">
            <v>20043</v>
          </cell>
          <cell r="B27">
            <v>1.01122309684746</v>
          </cell>
          <cell r="C27">
            <v>1.22623607719537</v>
          </cell>
          <cell r="D27">
            <v>1.05940874720366</v>
          </cell>
          <cell r="E27">
            <v>1.0995324891257201</v>
          </cell>
          <cell r="F27">
            <v>1.05568977292402</v>
          </cell>
          <cell r="G27">
            <v>0.96460225084766404</v>
          </cell>
          <cell r="H27">
            <v>1.2149293851132199</v>
          </cell>
          <cell r="I27">
            <v>1</v>
          </cell>
          <cell r="J27">
            <v>1.01078799690498</v>
          </cell>
          <cell r="K27">
            <v>0.95256683454902502</v>
          </cell>
          <cell r="L27">
            <v>0.97742847963651103</v>
          </cell>
          <cell r="M27">
            <v>1.03999204719187</v>
          </cell>
          <cell r="N27">
            <v>1.0375599090370999</v>
          </cell>
          <cell r="O27">
            <v>0</v>
          </cell>
          <cell r="P27">
            <v>1.0815665726994299</v>
          </cell>
          <cell r="Q27">
            <v>1.00377258854491</v>
          </cell>
          <cell r="R27">
            <v>0.99089761015826705</v>
          </cell>
          <cell r="S27">
            <v>0.97941420150874203</v>
          </cell>
        </row>
        <row r="28">
          <cell r="A28">
            <v>20044</v>
          </cell>
          <cell r="B28">
            <v>1.0204860389696999</v>
          </cell>
          <cell r="C28">
            <v>0.91062846676772802</v>
          </cell>
          <cell r="D28">
            <v>0.99000617598726104</v>
          </cell>
          <cell r="E28">
            <v>0.935930682249563</v>
          </cell>
          <cell r="F28">
            <v>1.00021415604997</v>
          </cell>
          <cell r="G28">
            <v>1.0214032357474401</v>
          </cell>
          <cell r="H28">
            <v>0.82728829104658996</v>
          </cell>
          <cell r="I28">
            <v>1</v>
          </cell>
          <cell r="J28">
            <v>0.98465592029540905</v>
          </cell>
          <cell r="K28">
            <v>0.97785424323023495</v>
          </cell>
          <cell r="L28">
            <v>1.0157035099219101</v>
          </cell>
          <cell r="M28">
            <v>0.98247958221888199</v>
          </cell>
          <cell r="N28">
            <v>0.97735777059397599</v>
          </cell>
          <cell r="O28">
            <v>0</v>
          </cell>
          <cell r="P28">
            <v>0.95822796387389897</v>
          </cell>
          <cell r="Q28">
            <v>1.00197605808315</v>
          </cell>
          <cell r="R28">
            <v>0.98960418097563196</v>
          </cell>
          <cell r="S28">
            <v>0.99455259613367297</v>
          </cell>
        </row>
        <row r="29">
          <cell r="A29">
            <v>20051</v>
          </cell>
          <cell r="B29">
            <v>0.98655209875461403</v>
          </cell>
          <cell r="C29">
            <v>0.84547841737193896</v>
          </cell>
          <cell r="D29">
            <v>0.91490288679672305</v>
          </cell>
          <cell r="E29">
            <v>0.83147765360241699</v>
          </cell>
          <cell r="F29">
            <v>0.92678690971863098</v>
          </cell>
          <cell r="G29">
            <v>1.0399309264332399</v>
          </cell>
          <cell r="H29">
            <v>0.75856517934394496</v>
          </cell>
          <cell r="I29">
            <v>1</v>
          </cell>
          <cell r="J29">
            <v>0.99074844385223304</v>
          </cell>
          <cell r="K29">
            <v>1.0745532829017601</v>
          </cell>
          <cell r="L29">
            <v>0.97486901580665197</v>
          </cell>
          <cell r="M29">
            <v>0.92207587897488996</v>
          </cell>
          <cell r="N29">
            <v>0.96571630781294004</v>
          </cell>
          <cell r="O29">
            <v>0</v>
          </cell>
          <cell r="P29">
            <v>0.89235350625480303</v>
          </cell>
          <cell r="Q29">
            <v>0.99032675726484598</v>
          </cell>
          <cell r="R29">
            <v>1.0152856729733</v>
          </cell>
          <cell r="S29">
            <v>1.01457744485167</v>
          </cell>
        </row>
        <row r="30">
          <cell r="A30">
            <v>20052</v>
          </cell>
          <cell r="B30">
            <v>0.98468121620492699</v>
          </cell>
          <cell r="C30">
            <v>1.02034544038849</v>
          </cell>
          <cell r="D30">
            <v>1.0464625935615299</v>
          </cell>
          <cell r="E30">
            <v>1.1377836701383299</v>
          </cell>
          <cell r="F30">
            <v>1.01746455668813</v>
          </cell>
          <cell r="G30">
            <v>0.97537303902966599</v>
          </cell>
          <cell r="H30">
            <v>1.19208279173118</v>
          </cell>
          <cell r="I30">
            <v>1</v>
          </cell>
          <cell r="J30">
            <v>1.01156659494232</v>
          </cell>
          <cell r="K30">
            <v>0.99504337301892398</v>
          </cell>
          <cell r="L30">
            <v>1.0355830433740101</v>
          </cell>
          <cell r="M30">
            <v>1.05822091471185</v>
          </cell>
          <cell r="N30">
            <v>1.0208328312733601</v>
          </cell>
          <cell r="O30">
            <v>0</v>
          </cell>
          <cell r="P30">
            <v>1.0673049568155399</v>
          </cell>
          <cell r="Q30">
            <v>1.0039306964913599</v>
          </cell>
          <cell r="R30">
            <v>1.00505858612018</v>
          </cell>
          <cell r="S30">
            <v>1.01167522610024</v>
          </cell>
        </row>
        <row r="31">
          <cell r="A31">
            <v>20053</v>
          </cell>
          <cell r="B31">
            <v>1.0095074623254801</v>
          </cell>
          <cell r="C31">
            <v>1.2180591820161699</v>
          </cell>
          <cell r="D31">
            <v>1.06119801403957</v>
          </cell>
          <cell r="E31">
            <v>1.0944362373244501</v>
          </cell>
          <cell r="F31">
            <v>1.05841962873537</v>
          </cell>
          <cell r="G31">
            <v>0.96327034902786801</v>
          </cell>
          <cell r="H31">
            <v>1.2230241771068799</v>
          </cell>
          <cell r="I31">
            <v>1</v>
          </cell>
          <cell r="J31">
            <v>1.01422969890569</v>
          </cell>
          <cell r="K31">
            <v>0.95106924835294704</v>
          </cell>
          <cell r="L31">
            <v>0.97455987779530695</v>
          </cell>
          <cell r="M31">
            <v>1.0365266803473501</v>
          </cell>
          <cell r="N31">
            <v>1.0308247725009501</v>
          </cell>
          <cell r="O31">
            <v>0</v>
          </cell>
          <cell r="P31">
            <v>1.0806867842362</v>
          </cell>
          <cell r="Q31">
            <v>1.0012466049869799</v>
          </cell>
          <cell r="R31">
            <v>0.99199971236794604</v>
          </cell>
          <cell r="S31">
            <v>0.97762516591118498</v>
          </cell>
        </row>
        <row r="32">
          <cell r="A32">
            <v>20054</v>
          </cell>
          <cell r="B32">
            <v>1.0198376452411799</v>
          </cell>
          <cell r="C32">
            <v>0.91443012024985704</v>
          </cell>
          <cell r="D32">
            <v>0.94719441210433297</v>
          </cell>
          <cell r="E32">
            <v>0.94408059213727702</v>
          </cell>
          <cell r="F32">
            <v>0.99388368146892403</v>
          </cell>
          <cell r="G32">
            <v>1.02415327025921</v>
          </cell>
          <cell r="H32">
            <v>0.83354620209652697</v>
          </cell>
          <cell r="I32">
            <v>1</v>
          </cell>
          <cell r="J32">
            <v>0.987614912007172</v>
          </cell>
          <cell r="K32">
            <v>0.98133388561134705</v>
          </cell>
          <cell r="L32">
            <v>1.0129240013483001</v>
          </cell>
          <cell r="M32">
            <v>0.98303549753949504</v>
          </cell>
          <cell r="N32">
            <v>0.98473282514022498</v>
          </cell>
          <cell r="O32">
            <v>0</v>
          </cell>
          <cell r="P32">
            <v>0.96017571104879995</v>
          </cell>
          <cell r="Q32">
            <v>1.00804086494154</v>
          </cell>
          <cell r="R32">
            <v>0.99010952287067999</v>
          </cell>
          <cell r="S32">
            <v>0.99774560717607796</v>
          </cell>
        </row>
        <row r="33">
          <cell r="A33">
            <v>20061</v>
          </cell>
          <cell r="B33">
            <v>0.97912852095150804</v>
          </cell>
          <cell r="C33">
            <v>0.85036584490062594</v>
          </cell>
          <cell r="D33">
            <v>0.95473786032791197</v>
          </cell>
          <cell r="E33">
            <v>0.85878673463933497</v>
          </cell>
          <cell r="F33">
            <v>0.930448699403016</v>
          </cell>
          <cell r="G33">
            <v>1.03373182419193</v>
          </cell>
          <cell r="H33">
            <v>0.74715664275334204</v>
          </cell>
          <cell r="I33">
            <v>1</v>
          </cell>
          <cell r="J33">
            <v>0.983933844291624</v>
          </cell>
          <cell r="K33">
            <v>1.07235542845793</v>
          </cell>
          <cell r="L33">
            <v>0.97682426994719795</v>
          </cell>
          <cell r="M33">
            <v>0.92075937674764896</v>
          </cell>
          <cell r="N33">
            <v>0.96521042442013705</v>
          </cell>
          <cell r="O33">
            <v>0</v>
          </cell>
          <cell r="P33">
            <v>0.89303315423408203</v>
          </cell>
          <cell r="Q33">
            <v>0.98559543441098196</v>
          </cell>
          <cell r="R33">
            <v>0.98155623010869797</v>
          </cell>
          <cell r="S33">
            <v>1.0129360114527799</v>
          </cell>
        </row>
        <row r="34">
          <cell r="A34">
            <v>20062</v>
          </cell>
          <cell r="B34">
            <v>0.99507789584641304</v>
          </cell>
          <cell r="C34">
            <v>1.02115394388513</v>
          </cell>
          <cell r="D34">
            <v>1.0441973045870101</v>
          </cell>
          <cell r="E34">
            <v>1.0988562199259599</v>
          </cell>
          <cell r="F34">
            <v>1.0173609708306699</v>
          </cell>
          <cell r="G34">
            <v>0.97861722538330698</v>
          </cell>
          <cell r="H34">
            <v>1.1892165893444999</v>
          </cell>
          <cell r="I34">
            <v>1</v>
          </cell>
          <cell r="J34">
            <v>1.01032749588323</v>
          </cell>
          <cell r="K34">
            <v>0.99531309559769898</v>
          </cell>
          <cell r="L34">
            <v>1.03639918090352</v>
          </cell>
          <cell r="M34">
            <v>1.0608362416646799</v>
          </cell>
          <cell r="N34">
            <v>1.01959654064955</v>
          </cell>
          <cell r="O34">
            <v>0</v>
          </cell>
          <cell r="P34">
            <v>1.0646499849439099</v>
          </cell>
          <cell r="Q34">
            <v>1.00499722522769</v>
          </cell>
          <cell r="R34">
            <v>1.03792206792927</v>
          </cell>
          <cell r="S34">
            <v>1.0107385488173499</v>
          </cell>
        </row>
        <row r="35">
          <cell r="A35">
            <v>20063</v>
          </cell>
          <cell r="B35">
            <v>1.00975647013627</v>
          </cell>
          <cell r="C35">
            <v>1.2096230025175101</v>
          </cell>
          <cell r="D35">
            <v>1.0115867671827601</v>
          </cell>
          <cell r="E35">
            <v>1.0924362218542401</v>
          </cell>
          <cell r="F35">
            <v>1.06177508416581</v>
          </cell>
          <cell r="G35">
            <v>0.96376281791185703</v>
          </cell>
          <cell r="H35">
            <v>1.2323135565396299</v>
          </cell>
          <cell r="I35">
            <v>1</v>
          </cell>
          <cell r="J35">
            <v>1.02020931840121</v>
          </cell>
          <cell r="K35">
            <v>0.94941902548808499</v>
          </cell>
          <cell r="L35">
            <v>0.97354724375354895</v>
          </cell>
          <cell r="M35">
            <v>1.0363732412020501</v>
          </cell>
          <cell r="N35">
            <v>1.0270216879665399</v>
          </cell>
          <cell r="O35">
            <v>0</v>
          </cell>
          <cell r="P35">
            <v>1.08206590128249</v>
          </cell>
          <cell r="Q35">
            <v>0.99859028763970603</v>
          </cell>
          <cell r="R35">
            <v>0.99147973361961395</v>
          </cell>
          <cell r="S35">
            <v>0.97859378942449904</v>
          </cell>
        </row>
        <row r="36">
          <cell r="A36">
            <v>20064</v>
          </cell>
          <cell r="B36">
            <v>1.0170997984727199</v>
          </cell>
          <cell r="C36">
            <v>0.91669956748275205</v>
          </cell>
          <cell r="D36">
            <v>0.95741912501781101</v>
          </cell>
          <cell r="E36">
            <v>0.94910915650276795</v>
          </cell>
          <cell r="F36">
            <v>0.98751830427576304</v>
          </cell>
          <cell r="G36">
            <v>1.02866254651843</v>
          </cell>
          <cell r="H36">
            <v>0.837398909374237</v>
          </cell>
          <cell r="I36">
            <v>1</v>
          </cell>
          <cell r="J36">
            <v>0.99044042186915304</v>
          </cell>
          <cell r="K36">
            <v>0.98354618306060704</v>
          </cell>
          <cell r="L36">
            <v>1.0137556037414399</v>
          </cell>
          <cell r="M36">
            <v>0.98156570091500805</v>
          </cell>
          <cell r="N36">
            <v>0.98989722437900796</v>
          </cell>
          <cell r="O36">
            <v>0</v>
          </cell>
          <cell r="P36">
            <v>0.96100522686159595</v>
          </cell>
          <cell r="Q36">
            <v>1.0156922568490101</v>
          </cell>
          <cell r="R36">
            <v>0.99014979159087302</v>
          </cell>
          <cell r="S36">
            <v>0.99900247213272297</v>
          </cell>
        </row>
        <row r="37">
          <cell r="A37">
            <v>20071</v>
          </cell>
          <cell r="B37">
            <v>0.96934653519438796</v>
          </cell>
          <cell r="C37">
            <v>0.85453363248095104</v>
          </cell>
          <cell r="D37">
            <v>0.94560586145252801</v>
          </cell>
          <cell r="E37">
            <v>0.86109224648131799</v>
          </cell>
          <cell r="F37">
            <v>0.93303416977939302</v>
          </cell>
          <cell r="G37">
            <v>1.0250060808246599</v>
          </cell>
          <cell r="H37">
            <v>0.73650257284987097</v>
          </cell>
          <cell r="I37">
            <v>1</v>
          </cell>
          <cell r="J37">
            <v>0.976242817118951</v>
          </cell>
          <cell r="K37">
            <v>1.0734174785281501</v>
          </cell>
          <cell r="L37">
            <v>0.97682053352814802</v>
          </cell>
          <cell r="M37">
            <v>0.92054054302613697</v>
          </cell>
          <cell r="N37">
            <v>0.96478374272030598</v>
          </cell>
          <cell r="O37">
            <v>0</v>
          </cell>
          <cell r="P37">
            <v>0.89284870297964403</v>
          </cell>
          <cell r="Q37">
            <v>0.97903590606697599</v>
          </cell>
          <cell r="R37">
            <v>0.99537182098235699</v>
          </cell>
          <cell r="S37">
            <v>1.0107697033371801</v>
          </cell>
        </row>
        <row r="38">
          <cell r="A38">
            <v>20072</v>
          </cell>
          <cell r="B38">
            <v>1.0072093536675599</v>
          </cell>
          <cell r="C38">
            <v>1.0238804607709</v>
          </cell>
          <cell r="D38">
            <v>1.04015206956349</v>
          </cell>
          <cell r="E38">
            <v>1.0951119234744899</v>
          </cell>
          <cell r="F38">
            <v>1.0170658663529</v>
          </cell>
          <cell r="G38">
            <v>0.98034781812970195</v>
          </cell>
          <cell r="H38">
            <v>1.1892729952871399</v>
          </cell>
          <cell r="I38">
            <v>1</v>
          </cell>
          <cell r="J38">
            <v>1.0084485673279799</v>
          </cell>
          <cell r="K38">
            <v>0.99369575480962702</v>
          </cell>
          <cell r="L38">
            <v>1.0341695582496799</v>
          </cell>
          <cell r="M38">
            <v>1.0608204395827101</v>
          </cell>
          <cell r="N38">
            <v>1.0179165397977199</v>
          </cell>
          <cell r="O38">
            <v>0</v>
          </cell>
          <cell r="P38">
            <v>1.06252131825659</v>
          </cell>
          <cell r="Q38">
            <v>1.00536290276135</v>
          </cell>
          <cell r="R38">
            <v>1.0226407643694</v>
          </cell>
          <cell r="S38">
            <v>1.0114382736924401</v>
          </cell>
        </row>
        <row r="39">
          <cell r="A39">
            <v>20073</v>
          </cell>
          <cell r="B39">
            <v>1.0099878481077</v>
          </cell>
          <cell r="C39">
            <v>1.20133196740082</v>
          </cell>
          <cell r="D39">
            <v>1.0108048597967201</v>
          </cell>
          <cell r="E39">
            <v>1.08856702629859</v>
          </cell>
          <cell r="F39">
            <v>1.06548433609905</v>
          </cell>
          <cell r="G39">
            <v>0.96685489599111996</v>
          </cell>
          <cell r="H39">
            <v>1.2378214934898599</v>
          </cell>
          <cell r="I39">
            <v>1</v>
          </cell>
          <cell r="J39">
            <v>1.02687280257997</v>
          </cell>
          <cell r="K39">
            <v>0.94584459148496403</v>
          </cell>
          <cell r="L39">
            <v>0.97530650218452297</v>
          </cell>
          <cell r="M39">
            <v>1.0383571393095701</v>
          </cell>
          <cell r="N39">
            <v>1.0248404101989299</v>
          </cell>
          <cell r="O39">
            <v>0</v>
          </cell>
          <cell r="P39">
            <v>1.08304638246871</v>
          </cell>
          <cell r="Q39">
            <v>0.99812920340096001</v>
          </cell>
          <cell r="R39">
            <v>0.98963345363792399</v>
          </cell>
          <cell r="S39">
            <v>0.97840823765889495</v>
          </cell>
        </row>
        <row r="40">
          <cell r="A40">
            <v>20074</v>
          </cell>
          <cell r="B40">
            <v>1.0158353287764701</v>
          </cell>
          <cell r="C40">
            <v>0.91761949993224101</v>
          </cell>
          <cell r="D40">
            <v>1.01700563962587</v>
          </cell>
          <cell r="E40">
            <v>0.95550739728415701</v>
          </cell>
          <cell r="F40">
            <v>0.98372823192329895</v>
          </cell>
          <cell r="G40">
            <v>1.0345971352983001</v>
          </cell>
          <cell r="H40">
            <v>0.842443976876453</v>
          </cell>
          <cell r="I40">
            <v>1</v>
          </cell>
          <cell r="J40">
            <v>0.99359010454281704</v>
          </cell>
          <cell r="K40">
            <v>0.98926233391499596</v>
          </cell>
          <cell r="L40">
            <v>1.0147007568275299</v>
          </cell>
          <cell r="M40">
            <v>0.98087765663642401</v>
          </cell>
          <cell r="N40">
            <v>0.99465801294087197</v>
          </cell>
          <cell r="O40">
            <v>0</v>
          </cell>
          <cell r="P40">
            <v>0.96370401916210402</v>
          </cell>
          <cell r="Q40">
            <v>1.02250669770661</v>
          </cell>
          <cell r="R40">
            <v>0.99356815832932999</v>
          </cell>
          <cell r="S40">
            <v>1.0009376980590901</v>
          </cell>
        </row>
        <row r="41">
          <cell r="A41">
            <v>20081</v>
          </cell>
          <cell r="B41">
            <v>0.95941021520956105</v>
          </cell>
          <cell r="C41">
            <v>0.858936371197353</v>
          </cell>
          <cell r="D41">
            <v>0.92076340476840302</v>
          </cell>
          <cell r="E41">
            <v>0.836830324427418</v>
          </cell>
          <cell r="F41">
            <v>0.93177524283914204</v>
          </cell>
          <cell r="G41">
            <v>1.0134988483046601</v>
          </cell>
          <cell r="H41">
            <v>0.72545736541299799</v>
          </cell>
          <cell r="I41">
            <v>1</v>
          </cell>
          <cell r="J41">
            <v>0.96841689518459895</v>
          </cell>
          <cell r="K41">
            <v>1.0734771975426201</v>
          </cell>
          <cell r="L41">
            <v>0.97823155277152896</v>
          </cell>
          <cell r="M41">
            <v>0.91947906539415203</v>
          </cell>
          <cell r="N41">
            <v>0.96331419078459901</v>
          </cell>
          <cell r="O41">
            <v>0</v>
          </cell>
          <cell r="P41">
            <v>0.89058350781557305</v>
          </cell>
          <cell r="Q41">
            <v>0.97213025009403498</v>
          </cell>
          <cell r="R41">
            <v>1.0090140636867699</v>
          </cell>
          <cell r="S41">
            <v>1.00865112002213</v>
          </cell>
        </row>
        <row r="42">
          <cell r="A42">
            <v>20082</v>
          </cell>
          <cell r="B42">
            <v>1.0158591693780701</v>
          </cell>
          <cell r="C42">
            <v>1.02756803261836</v>
          </cell>
          <cell r="D42">
            <v>1.03684343676771</v>
          </cell>
          <cell r="E42">
            <v>1.12219446347652</v>
          </cell>
          <cell r="F42">
            <v>1.01906414653039</v>
          </cell>
          <cell r="G42">
            <v>0.98140559038688902</v>
          </cell>
          <cell r="H42">
            <v>1.1899835594799</v>
          </cell>
          <cell r="I42">
            <v>1</v>
          </cell>
          <cell r="J42">
            <v>1.00722921715855</v>
          </cell>
          <cell r="K42">
            <v>0.99041774333650601</v>
          </cell>
          <cell r="L42">
            <v>1.0275680468475401</v>
          </cell>
          <cell r="M42">
            <v>1.0591121131707499</v>
          </cell>
          <cell r="N42">
            <v>1.0155168619967201</v>
          </cell>
          <cell r="O42">
            <v>0</v>
          </cell>
          <cell r="P42">
            <v>1.0603480236705201</v>
          </cell>
          <cell r="Q42">
            <v>1.00572618762763</v>
          </cell>
          <cell r="R42">
            <v>1.0074548885636601</v>
          </cell>
          <cell r="S42">
            <v>1.01064965886702</v>
          </cell>
        </row>
        <row r="43">
          <cell r="A43">
            <v>20083</v>
          </cell>
          <cell r="B43">
            <v>1.01218468093514</v>
          </cell>
          <cell r="C43">
            <v>1.19131142033052</v>
          </cell>
          <cell r="D43">
            <v>1.05548660169051</v>
          </cell>
          <cell r="E43">
            <v>1.08991926943162</v>
          </cell>
          <cell r="F43">
            <v>1.0664443967853501</v>
          </cell>
          <cell r="G43">
            <v>0.97267371571037897</v>
          </cell>
          <cell r="H43">
            <v>1.24508050032563</v>
          </cell>
          <cell r="I43">
            <v>1</v>
          </cell>
          <cell r="J43">
            <v>1.0328203337700901</v>
          </cell>
          <cell r="K43">
            <v>0.94363767372523499</v>
          </cell>
          <cell r="L43">
            <v>0.97885937650833299</v>
          </cell>
          <cell r="M43">
            <v>1.04228481009775</v>
          </cell>
          <cell r="N43">
            <v>1.02631872573353</v>
          </cell>
          <cell r="O43">
            <v>0</v>
          </cell>
          <cell r="P43">
            <v>1.08568433346711</v>
          </cell>
          <cell r="Q43">
            <v>0.99868664426127196</v>
          </cell>
          <cell r="R43">
            <v>0.98644462425929202</v>
          </cell>
          <cell r="S43">
            <v>0.98074648333747905</v>
          </cell>
        </row>
        <row r="44">
          <cell r="A44">
            <v>20084</v>
          </cell>
          <cell r="B44">
            <v>1.0139804334992</v>
          </cell>
          <cell r="C44">
            <v>0.92020465906225102</v>
          </cell>
          <cell r="D44">
            <v>1.02185275112747</v>
          </cell>
          <cell r="E44">
            <v>0.95882802319919502</v>
          </cell>
          <cell r="F44">
            <v>0.98500054354088096</v>
          </cell>
          <cell r="G44">
            <v>1.0383720800344001</v>
          </cell>
          <cell r="H44">
            <v>0.84392718602879901</v>
          </cell>
          <cell r="I44">
            <v>1</v>
          </cell>
          <cell r="J44">
            <v>0.99418578274131297</v>
          </cell>
          <cell r="K44">
            <v>0.99399893600844902</v>
          </cell>
          <cell r="L44">
            <v>1.0185640922254</v>
          </cell>
          <cell r="M44">
            <v>0.97962117374726099</v>
          </cell>
          <cell r="N44">
            <v>0.99600820081378405</v>
          </cell>
          <cell r="O44">
            <v>0</v>
          </cell>
          <cell r="P44">
            <v>0.965577380986398</v>
          </cell>
          <cell r="Q44">
            <v>1.02674915457584</v>
          </cell>
          <cell r="R44">
            <v>0.99779287836077202</v>
          </cell>
          <cell r="S44">
            <v>1.00072729160426</v>
          </cell>
        </row>
        <row r="45">
          <cell r="A45">
            <v>20091</v>
          </cell>
          <cell r="B45">
            <v>0.95515814783360198</v>
          </cell>
          <cell r="C45">
            <v>0.86231219060087505</v>
          </cell>
          <cell r="D45">
            <v>0.906271970880422</v>
          </cell>
          <cell r="E45">
            <v>0.858451012013287</v>
          </cell>
          <cell r="F45">
            <v>0.92606939946113798</v>
          </cell>
          <cell r="G45">
            <v>1.00350132664714</v>
          </cell>
          <cell r="H45">
            <v>0.71457537377067204</v>
          </cell>
          <cell r="I45">
            <v>1</v>
          </cell>
          <cell r="J45">
            <v>0.96423518008473497</v>
          </cell>
          <cell r="K45">
            <v>1.0753196509968499</v>
          </cell>
          <cell r="L45">
            <v>0.977210681558216</v>
          </cell>
          <cell r="M45">
            <v>0.91964167109797801</v>
          </cell>
          <cell r="N45">
            <v>0.96222160254122802</v>
          </cell>
          <cell r="O45">
            <v>0</v>
          </cell>
          <cell r="P45">
            <v>0.88721946714926003</v>
          </cell>
          <cell r="Q45">
            <v>0.96790999342365203</v>
          </cell>
          <cell r="R45">
            <v>0.99070338861415197</v>
          </cell>
          <cell r="S45">
            <v>1.0073505538971801</v>
          </cell>
        </row>
        <row r="46">
          <cell r="A46">
            <v>20092</v>
          </cell>
          <cell r="B46">
            <v>1.0176874039497299</v>
          </cell>
          <cell r="C46">
            <v>1.0323228283666099</v>
          </cell>
          <cell r="D46">
            <v>1.0347405571391</v>
          </cell>
          <cell r="E46">
            <v>1.0892700401134701</v>
          </cell>
          <cell r="F46">
            <v>1.02272558908912</v>
          </cell>
          <cell r="G46">
            <v>0.98157472506203303</v>
          </cell>
          <cell r="H46">
            <v>1.19548227740392</v>
          </cell>
          <cell r="I46">
            <v>1</v>
          </cell>
          <cell r="J46">
            <v>1.0072100457036901</v>
          </cell>
          <cell r="K46">
            <v>0.98578631543794704</v>
          </cell>
          <cell r="L46">
            <v>1.02089975710451</v>
          </cell>
          <cell r="M46">
            <v>1.05541463483886</v>
          </cell>
          <cell r="N46">
            <v>1.0141298045943601</v>
          </cell>
          <cell r="O46">
            <v>0</v>
          </cell>
          <cell r="P46">
            <v>1.0603488719610299</v>
          </cell>
          <cell r="Q46">
            <v>1.0054979739066801</v>
          </cell>
          <cell r="R46">
            <v>1.02468927969721</v>
          </cell>
          <cell r="S46">
            <v>1.0101156877977699</v>
          </cell>
        </row>
        <row r="47">
          <cell r="A47">
            <v>20093</v>
          </cell>
          <cell r="B47">
            <v>1.01400613274587</v>
          </cell>
          <cell r="C47">
            <v>1.1796315735754701</v>
          </cell>
          <cell r="D47">
            <v>1.0455986368646499</v>
          </cell>
          <cell r="E47">
            <v>1.09303638564229</v>
          </cell>
          <cell r="F47">
            <v>1.06614036991817</v>
          </cell>
          <cell r="G47">
            <v>0.98002698502744201</v>
          </cell>
          <cell r="H47">
            <v>1.24919987907726</v>
          </cell>
          <cell r="I47">
            <v>1</v>
          </cell>
          <cell r="J47">
            <v>1.03616113460044</v>
          </cell>
          <cell r="K47">
            <v>0.94141055381282301</v>
          </cell>
          <cell r="L47">
            <v>0.98158729010715495</v>
          </cell>
          <cell r="M47">
            <v>1.04631910303228</v>
          </cell>
          <cell r="N47">
            <v>1.0282406391282</v>
          </cell>
          <cell r="O47">
            <v>0</v>
          </cell>
          <cell r="P47">
            <v>1.0866293443222299</v>
          </cell>
          <cell r="Q47">
            <v>1.0001235728723199</v>
          </cell>
          <cell r="R47">
            <v>0.98460645290220605</v>
          </cell>
          <cell r="S47">
            <v>0.982147612484632</v>
          </cell>
        </row>
        <row r="48">
          <cell r="A48">
            <v>20094</v>
          </cell>
          <cell r="B48">
            <v>1.0136059047349999</v>
          </cell>
          <cell r="C48">
            <v>0.924042664844685</v>
          </cell>
          <cell r="D48">
            <v>1.0195999255858399</v>
          </cell>
          <cell r="E48">
            <v>0.95882395505201701</v>
          </cell>
          <cell r="F48">
            <v>0.98883245546192799</v>
          </cell>
          <cell r="G48">
            <v>1.0384507205242399</v>
          </cell>
          <cell r="H48">
            <v>0.843842286721179</v>
          </cell>
          <cell r="I48">
            <v>1</v>
          </cell>
          <cell r="J48">
            <v>0.99091877912267801</v>
          </cell>
          <cell r="K48">
            <v>0.99936993122400297</v>
          </cell>
          <cell r="L48">
            <v>1.0237885182120501</v>
          </cell>
          <cell r="M48">
            <v>0.97967603240017398</v>
          </cell>
          <cell r="N48">
            <v>0.99628772199042204</v>
          </cell>
          <cell r="O48">
            <v>0</v>
          </cell>
          <cell r="P48">
            <v>0.96837313757059496</v>
          </cell>
          <cell r="Q48">
            <v>1.0265642943934801</v>
          </cell>
          <cell r="R48">
            <v>1.0022287366198199</v>
          </cell>
          <cell r="S48">
            <v>1.00204856864841</v>
          </cell>
        </row>
        <row r="49">
          <cell r="A49">
            <v>20101</v>
          </cell>
          <cell r="B49">
            <v>0.95695343661576604</v>
          </cell>
          <cell r="C49">
            <v>0.866192704556356</v>
          </cell>
          <cell r="D49">
            <v>0.91849351295418202</v>
          </cell>
          <cell r="E49">
            <v>0.85432268622231899</v>
          </cell>
          <cell r="F49">
            <v>0.91813101869858305</v>
          </cell>
          <cell r="G49">
            <v>0.99623364506660195</v>
          </cell>
          <cell r="H49">
            <v>0.705113132111028</v>
          </cell>
          <cell r="I49">
            <v>1</v>
          </cell>
          <cell r="J49">
            <v>0.96609019615965597</v>
          </cell>
          <cell r="K49">
            <v>1.07657738067572</v>
          </cell>
          <cell r="L49">
            <v>0.97689720191094098</v>
          </cell>
          <cell r="M49">
            <v>0.91962661591206596</v>
          </cell>
          <cell r="N49">
            <v>0.96036328665748705</v>
          </cell>
          <cell r="O49">
            <v>0</v>
          </cell>
          <cell r="P49">
            <v>0.882500463996856</v>
          </cell>
          <cell r="Q49">
            <v>0.96793336353859305</v>
          </cell>
          <cell r="R49">
            <v>1.0033885715066999</v>
          </cell>
          <cell r="S49">
            <v>1.0050020839849501</v>
          </cell>
        </row>
        <row r="50">
          <cell r="A50">
            <v>20102</v>
          </cell>
          <cell r="B50">
            <v>1.01373786218134</v>
          </cell>
          <cell r="C50">
            <v>1.0355852153046801</v>
          </cell>
          <cell r="D50">
            <v>1.03796312292013</v>
          </cell>
          <cell r="E50">
            <v>1.0910174997979201</v>
          </cell>
          <cell r="F50">
            <v>1.02780220036506</v>
          </cell>
          <cell r="G50">
            <v>0.98322034714653195</v>
          </cell>
          <cell r="H50">
            <v>1.20189519200173</v>
          </cell>
          <cell r="I50">
            <v>1</v>
          </cell>
          <cell r="J50">
            <v>1.0082602459471799</v>
          </cell>
          <cell r="K50">
            <v>0.98102726649663796</v>
          </cell>
          <cell r="L50">
            <v>1.0134022091532999</v>
          </cell>
          <cell r="M50">
            <v>1.05155593725702</v>
          </cell>
          <cell r="N50">
            <v>1.01477539929745</v>
          </cell>
          <cell r="O50">
            <v>0</v>
          </cell>
          <cell r="P50">
            <v>1.06260214219255</v>
          </cell>
          <cell r="Q50">
            <v>1.00622524514664</v>
          </cell>
          <cell r="R50">
            <v>1.00835172983499</v>
          </cell>
          <cell r="S50">
            <v>1.0087737572698301</v>
          </cell>
        </row>
        <row r="51">
          <cell r="A51">
            <v>20103</v>
          </cell>
          <cell r="B51">
            <v>1.0129055335850099</v>
          </cell>
          <cell r="C51">
            <v>1.1678749975745899</v>
          </cell>
          <cell r="D51">
            <v>1.03149811850335</v>
          </cell>
          <cell r="E51">
            <v>1.0979428710450201</v>
          </cell>
          <cell r="F51">
            <v>1.0645988539380999</v>
          </cell>
          <cell r="G51">
            <v>0.98586815940779404</v>
          </cell>
          <cell r="H51">
            <v>1.2533169965489599</v>
          </cell>
          <cell r="I51">
            <v>1</v>
          </cell>
          <cell r="J51">
            <v>1.03589355993683</v>
          </cell>
          <cell r="K51">
            <v>0.940536150971784</v>
          </cell>
          <cell r="L51">
            <v>0.98325311348731503</v>
          </cell>
          <cell r="M51">
            <v>1.0495303437247301</v>
          </cell>
          <cell r="N51">
            <v>1.0296867962515699</v>
          </cell>
          <cell r="O51">
            <v>0</v>
          </cell>
          <cell r="P51">
            <v>1.0865375693800301</v>
          </cell>
          <cell r="Q51">
            <v>0.99940001340573503</v>
          </cell>
          <cell r="R51">
            <v>0.98638074139101095</v>
          </cell>
          <cell r="S51">
            <v>0.98598625627208103</v>
          </cell>
        </row>
        <row r="52">
          <cell r="A52">
            <v>20104</v>
          </cell>
          <cell r="B52">
            <v>1.01601016671378</v>
          </cell>
          <cell r="C52">
            <v>0.92936630046186797</v>
          </cell>
          <cell r="D52">
            <v>1.0203558013296501</v>
          </cell>
          <cell r="E52">
            <v>0.95465770411742501</v>
          </cell>
          <cell r="F52">
            <v>0.99264311913455106</v>
          </cell>
          <cell r="G52">
            <v>1.03466884937949</v>
          </cell>
          <cell r="H52">
            <v>0.84072883148548105</v>
          </cell>
          <cell r="I52">
            <v>1</v>
          </cell>
          <cell r="J52">
            <v>0.98444377558884399</v>
          </cell>
          <cell r="K52">
            <v>1.0027632188620901</v>
          </cell>
          <cell r="L52">
            <v>1.03004712106301</v>
          </cell>
          <cell r="M52">
            <v>0.98001279502611405</v>
          </cell>
          <cell r="N52">
            <v>0.99511449993652501</v>
          </cell>
          <cell r="O52">
            <v>0</v>
          </cell>
          <cell r="P52">
            <v>0.96966847838026105</v>
          </cell>
          <cell r="Q52">
            <v>1.0233385909660999</v>
          </cell>
          <cell r="R52">
            <v>1.0027611301456401</v>
          </cell>
          <cell r="S52">
            <v>1.00109468971303</v>
          </cell>
        </row>
        <row r="53">
          <cell r="A53">
            <v>20111</v>
          </cell>
          <cell r="B53">
            <v>0.96383147864423102</v>
          </cell>
          <cell r="C53">
            <v>0.86994469406743802</v>
          </cell>
          <cell r="D53">
            <v>0.92645459749148595</v>
          </cell>
          <cell r="E53">
            <v>0.85056758942434096</v>
          </cell>
          <cell r="F53">
            <v>0.91180650661162699</v>
          </cell>
          <cell r="G53">
            <v>0.994271104278586</v>
          </cell>
          <cell r="H53">
            <v>0.69974471807225902</v>
          </cell>
          <cell r="I53">
            <v>1</v>
          </cell>
          <cell r="J53">
            <v>0.97402949393370397</v>
          </cell>
          <cell r="K53">
            <v>1.0786817963814499</v>
          </cell>
          <cell r="L53">
            <v>0.97601280568260396</v>
          </cell>
          <cell r="M53">
            <v>0.92040937704294601</v>
          </cell>
          <cell r="N53">
            <v>0.95907550844885403</v>
          </cell>
          <cell r="O53">
            <v>0</v>
          </cell>
          <cell r="P53">
            <v>0.87925762383317796</v>
          </cell>
          <cell r="Q53">
            <v>0.97313128089060097</v>
          </cell>
          <cell r="R53">
            <v>0.98086344956508598</v>
          </cell>
          <cell r="S53">
            <v>1.00304115335122</v>
          </cell>
        </row>
        <row r="54">
          <cell r="A54">
            <v>20112</v>
          </cell>
          <cell r="B54">
            <v>1.0051434769002701</v>
          </cell>
          <cell r="C54">
            <v>1.0367438185790601</v>
          </cell>
          <cell r="D54">
            <v>1.03963467966781</v>
          </cell>
          <cell r="E54">
            <v>1.0957071771004001</v>
          </cell>
          <cell r="F54">
            <v>1.0318240883130401</v>
          </cell>
          <cell r="G54">
            <v>0.98482174224341401</v>
          </cell>
          <cell r="H54">
            <v>1.20497655871453</v>
          </cell>
          <cell r="I54">
            <v>1</v>
          </cell>
          <cell r="J54">
            <v>1.00866432829932</v>
          </cell>
          <cell r="K54">
            <v>0.97705813019295795</v>
          </cell>
          <cell r="L54">
            <v>1.0076501994687499</v>
          </cell>
          <cell r="M54">
            <v>1.0477187701256201</v>
          </cell>
          <cell r="N54">
            <v>1.01694285452263</v>
          </cell>
          <cell r="O54">
            <v>0</v>
          </cell>
          <cell r="P54">
            <v>1.0657755954105601</v>
          </cell>
          <cell r="Q54">
            <v>1.00553926185672</v>
          </cell>
          <cell r="R54">
            <v>1.02639158648688</v>
          </cell>
          <cell r="S54">
            <v>1.0086357441471501</v>
          </cell>
        </row>
        <row r="55">
          <cell r="A55">
            <v>20113</v>
          </cell>
          <cell r="B55">
            <v>1.01023073360475</v>
          </cell>
          <cell r="C55">
            <v>1.15809049595972</v>
          </cell>
          <cell r="D55">
            <v>1.02250248730798</v>
          </cell>
          <cell r="E55">
            <v>1.1018602509695801</v>
          </cell>
          <cell r="F55">
            <v>1.0633954229654601</v>
          </cell>
          <cell r="G55">
            <v>0.98901677431981005</v>
          </cell>
          <cell r="H55">
            <v>1.2591682982438199</v>
          </cell>
          <cell r="I55">
            <v>1</v>
          </cell>
          <cell r="J55">
            <v>1.0323566413083001</v>
          </cell>
          <cell r="K55">
            <v>0.93910480421729003</v>
          </cell>
          <cell r="L55">
            <v>0.98392750326675704</v>
          </cell>
          <cell r="M55">
            <v>1.0515523407576299</v>
          </cell>
          <cell r="N55">
            <v>1.0297527660080701</v>
          </cell>
          <cell r="O55">
            <v>0</v>
          </cell>
          <cell r="P55">
            <v>1.08512665974421</v>
          </cell>
          <cell r="Q55">
            <v>0.99834032495105496</v>
          </cell>
          <cell r="R55">
            <v>0.99441246679458695</v>
          </cell>
          <cell r="S55">
            <v>0.98837957731659198</v>
          </cell>
        </row>
        <row r="56">
          <cell r="A56">
            <v>20114</v>
          </cell>
          <cell r="B56">
            <v>1.02023052051689</v>
          </cell>
          <cell r="C56">
            <v>0.93499764365724203</v>
          </cell>
          <cell r="D56">
            <v>0.97420538480354901</v>
          </cell>
          <cell r="E56">
            <v>0.94843393035990897</v>
          </cell>
          <cell r="F56">
            <v>0.99437366885237</v>
          </cell>
          <cell r="G56">
            <v>1.0304134325979599</v>
          </cell>
          <cell r="H56">
            <v>0.836467825596245</v>
          </cell>
          <cell r="I56">
            <v>1</v>
          </cell>
          <cell r="J56">
            <v>0.979729444701955</v>
          </cell>
          <cell r="K56">
            <v>1.0059554995425499</v>
          </cell>
          <cell r="L56">
            <v>1.03461306169834</v>
          </cell>
          <cell r="M56">
            <v>0.98138903238253306</v>
          </cell>
          <cell r="N56">
            <v>0.99368066309691805</v>
          </cell>
          <cell r="O56">
            <v>0</v>
          </cell>
          <cell r="P56">
            <v>0.97024694008413204</v>
          </cell>
          <cell r="Q56">
            <v>1.0183526722085099</v>
          </cell>
          <cell r="R56">
            <v>0.99975924822145101</v>
          </cell>
          <cell r="S56">
            <v>1.0011082577375201</v>
          </cell>
        </row>
        <row r="57">
          <cell r="A57">
            <v>20121</v>
          </cell>
          <cell r="B57">
            <v>0.97173668671757696</v>
          </cell>
          <cell r="C57">
            <v>0.87292665885143295</v>
          </cell>
          <cell r="D57">
            <v>0.951210470138109</v>
          </cell>
          <cell r="E57">
            <v>0.84812286193087605</v>
          </cell>
          <cell r="F57">
            <v>0.90859538383388705</v>
          </cell>
          <cell r="G57">
            <v>0.99457378361304305</v>
          </cell>
          <cell r="H57">
            <v>0.69587667972950396</v>
          </cell>
          <cell r="I57">
            <v>1</v>
          </cell>
          <cell r="J57">
            <v>0.98178013273819797</v>
          </cell>
          <cell r="K57">
            <v>1.08007204050775</v>
          </cell>
          <cell r="L57">
            <v>0.97560705798865399</v>
          </cell>
          <cell r="M57">
            <v>0.91997720456620702</v>
          </cell>
          <cell r="N57">
            <v>0.95832843198963102</v>
          </cell>
          <cell r="O57">
            <v>0</v>
          </cell>
          <cell r="P57">
            <v>0.87736325886717903</v>
          </cell>
          <cell r="Q57">
            <v>0.98047280257148395</v>
          </cell>
          <cell r="R57">
            <v>0.99397376790373404</v>
          </cell>
          <cell r="S57">
            <v>1.00098835138613</v>
          </cell>
        </row>
        <row r="58">
          <cell r="A58">
            <v>20122</v>
          </cell>
          <cell r="B58">
            <v>0.99573583368428997</v>
          </cell>
          <cell r="C58">
            <v>1.0360298805814301</v>
          </cell>
          <cell r="D58">
            <v>1.0399320766056901</v>
          </cell>
          <cell r="E58">
            <v>1.1011598923796999</v>
          </cell>
          <cell r="F58">
            <v>1.0349751009838499</v>
          </cell>
          <cell r="G58">
            <v>0.98646310781149205</v>
          </cell>
          <cell r="H58">
            <v>1.2073912351148699</v>
          </cell>
          <cell r="I58">
            <v>1</v>
          </cell>
          <cell r="J58">
            <v>1.0102630827041299</v>
          </cell>
          <cell r="K58">
            <v>0.974279821864107</v>
          </cell>
          <cell r="L58">
            <v>1.0045947814134999</v>
          </cell>
          <cell r="M58">
            <v>1.04602247659658</v>
          </cell>
          <cell r="N58">
            <v>1.0194634868533501</v>
          </cell>
          <cell r="O58">
            <v>0</v>
          </cell>
          <cell r="P58">
            <v>1.06870249710207</v>
          </cell>
          <cell r="Q58">
            <v>1.0045844625237601</v>
          </cell>
          <cell r="R58">
            <v>1.00658901110975</v>
          </cell>
          <cell r="S58">
            <v>1.0079058404860799</v>
          </cell>
        </row>
        <row r="59">
          <cell r="A59">
            <v>20123</v>
          </cell>
          <cell r="B59">
            <v>1.00801746779473</v>
          </cell>
          <cell r="C59">
            <v>1.15133230618118</v>
          </cell>
          <cell r="D59">
            <v>0.97145664598846904</v>
          </cell>
          <cell r="E59">
            <v>1.1044653581980299</v>
          </cell>
          <cell r="F59">
            <v>1.06168520473202</v>
          </cell>
          <cell r="G59">
            <v>0.99116368644782205</v>
          </cell>
          <cell r="H59">
            <v>1.2643912938917099</v>
          </cell>
          <cell r="I59">
            <v>1</v>
          </cell>
          <cell r="J59">
            <v>1.0261989096522799</v>
          </cell>
          <cell r="K59">
            <v>0.93815377837535996</v>
          </cell>
          <cell r="L59">
            <v>0.98333234331263697</v>
          </cell>
          <cell r="M59">
            <v>1.0521346099711899</v>
          </cell>
          <cell r="N59">
            <v>1.02935415858566</v>
          </cell>
          <cell r="O59">
            <v>0</v>
          </cell>
          <cell r="P59">
            <v>1.0840461608677201</v>
          </cell>
          <cell r="Q59">
            <v>0.99699647648057799</v>
          </cell>
          <cell r="R59">
            <v>1.0036363348716799</v>
          </cell>
          <cell r="S59">
            <v>0.99178229880813995</v>
          </cell>
        </row>
        <row r="60">
          <cell r="A60">
            <v>20124</v>
          </cell>
          <cell r="B60">
            <v>1.02322729327888</v>
          </cell>
          <cell r="C60">
            <v>0.940471246590593</v>
          </cell>
          <cell r="D60">
            <v>1.02518240289064</v>
          </cell>
          <cell r="E60">
            <v>0.94279853590803597</v>
          </cell>
          <cell r="F60">
            <v>0.99467606747811599</v>
          </cell>
          <cell r="G60">
            <v>1.02526827211736</v>
          </cell>
          <cell r="H60">
            <v>0.83193237140515197</v>
          </cell>
          <cell r="I60">
            <v>1</v>
          </cell>
          <cell r="J60">
            <v>0.97774695022534797</v>
          </cell>
          <cell r="K60">
            <v>1.00740934831278</v>
          </cell>
          <cell r="L60">
            <v>1.03767564834972</v>
          </cell>
          <cell r="M60">
            <v>0.98251764262145502</v>
          </cell>
          <cell r="N60">
            <v>0.99186508670117801</v>
          </cell>
          <cell r="O60">
            <v>0</v>
          </cell>
          <cell r="P60">
            <v>0.96921609631893002</v>
          </cell>
          <cell r="Q60">
            <v>1.01322867144761</v>
          </cell>
          <cell r="R60">
            <v>0.99647929741372498</v>
          </cell>
          <cell r="S60">
            <v>0.99979378621263904</v>
          </cell>
        </row>
        <row r="61">
          <cell r="A61">
            <v>20131</v>
          </cell>
          <cell r="B61">
            <v>0.97970786362569495</v>
          </cell>
          <cell r="C61">
            <v>0.87392984646126604</v>
          </cell>
          <cell r="D61">
            <v>0.92666961471519105</v>
          </cell>
          <cell r="E61">
            <v>0.82198990648853898</v>
          </cell>
          <cell r="F61">
            <v>0.90834300917959898</v>
          </cell>
          <cell r="G61">
            <v>0.99669729728207201</v>
          </cell>
          <cell r="H61">
            <v>0.69446992493165605</v>
          </cell>
          <cell r="I61">
            <v>1</v>
          </cell>
          <cell r="J61">
            <v>0.98821363333507095</v>
          </cell>
          <cell r="K61">
            <v>1.0818986980245</v>
          </cell>
          <cell r="L61">
            <v>0.97528576216746199</v>
          </cell>
          <cell r="M61">
            <v>0.91963644535560596</v>
          </cell>
          <cell r="N61">
            <v>0.95861147464610696</v>
          </cell>
          <cell r="O61">
            <v>0</v>
          </cell>
          <cell r="P61">
            <v>0.87737345389572297</v>
          </cell>
          <cell r="Q61">
            <v>0.98783444797100495</v>
          </cell>
          <cell r="R61">
            <v>1.0059891927610201</v>
          </cell>
          <cell r="S61">
            <v>0.999745750248348</v>
          </cell>
        </row>
        <row r="62">
          <cell r="A62">
            <v>20132</v>
          </cell>
          <cell r="B62">
            <v>0.98742422061198198</v>
          </cell>
          <cell r="C62">
            <v>1.03476631958839</v>
          </cell>
          <cell r="D62">
            <v>1.0372548101442201</v>
          </cell>
          <cell r="E62">
            <v>1.13898394166395</v>
          </cell>
          <cell r="F62">
            <v>1.0359902032991299</v>
          </cell>
          <cell r="G62">
            <v>0.987323081671303</v>
          </cell>
          <cell r="H62">
            <v>1.2080119326574701</v>
          </cell>
          <cell r="I62">
            <v>1</v>
          </cell>
          <cell r="J62">
            <v>1.0111830700881399</v>
          </cell>
          <cell r="K62">
            <v>0.97250587423622803</v>
          </cell>
          <cell r="L62">
            <v>1.00364472085575</v>
          </cell>
          <cell r="M62">
            <v>1.0453478625633299</v>
          </cell>
          <cell r="N62">
            <v>1.0211423562450499</v>
          </cell>
          <cell r="O62">
            <v>0</v>
          </cell>
          <cell r="P62">
            <v>1.0705834896594799</v>
          </cell>
          <cell r="Q62">
            <v>1.00326694440352</v>
          </cell>
          <cell r="R62">
            <v>0.99037540930797197</v>
          </cell>
          <cell r="S62">
            <v>1.0075014028518501</v>
          </cell>
        </row>
        <row r="63">
          <cell r="A63">
            <v>20133</v>
          </cell>
          <cell r="B63">
            <v>1.0063619362174301</v>
          </cell>
          <cell r="C63">
            <v>1.1483558236756299</v>
          </cell>
          <cell r="D63">
            <v>1.0286230286487901</v>
          </cell>
          <cell r="E63">
            <v>1.1056350119960301</v>
          </cell>
          <cell r="F63">
            <v>1.0610722190830399</v>
          </cell>
          <cell r="G63">
            <v>0.99306089008815801</v>
          </cell>
          <cell r="H63">
            <v>1.2678595939717601</v>
          </cell>
          <cell r="I63">
            <v>1</v>
          </cell>
          <cell r="J63">
            <v>1.0203969132039601</v>
          </cell>
          <cell r="K63">
            <v>0.93717286726379201</v>
          </cell>
          <cell r="L63">
            <v>0.98230801117898403</v>
          </cell>
          <cell r="M63">
            <v>1.05211982236626</v>
          </cell>
          <cell r="N63">
            <v>1.02876375533077</v>
          </cell>
          <cell r="O63">
            <v>0</v>
          </cell>
          <cell r="P63">
            <v>1.0828379459083399</v>
          </cell>
          <cell r="Q63">
            <v>0.996066618214828</v>
          </cell>
          <cell r="R63">
            <v>1.0092591142745799</v>
          </cell>
          <cell r="S63">
            <v>0.99427709840304701</v>
          </cell>
        </row>
        <row r="64">
          <cell r="A64">
            <v>20134</v>
          </cell>
          <cell r="B64">
            <v>1.02566855920125</v>
          </cell>
          <cell r="C64">
            <v>0.94365973893302502</v>
          </cell>
          <cell r="D64">
            <v>1.01973066901066</v>
          </cell>
          <cell r="E64">
            <v>0.93816765052607198</v>
          </cell>
          <cell r="F64">
            <v>0.99387344089979701</v>
          </cell>
          <cell r="G64">
            <v>1.0206950495059399</v>
          </cell>
          <cell r="H64">
            <v>0.82972823454809197</v>
          </cell>
          <cell r="I64">
            <v>1</v>
          </cell>
          <cell r="J64">
            <v>0.97812249217875402</v>
          </cell>
          <cell r="K64">
            <v>1.0080896425161501</v>
          </cell>
          <cell r="L64">
            <v>1.03868223033959</v>
          </cell>
          <cell r="M64">
            <v>0.98323383258166797</v>
          </cell>
          <cell r="N64">
            <v>0.99093114416338002</v>
          </cell>
          <cell r="O64">
            <v>0</v>
          </cell>
          <cell r="P64">
            <v>0.96875255288070905</v>
          </cell>
          <cell r="Q64">
            <v>1.00936657353632</v>
          </cell>
          <cell r="R64">
            <v>0.994953574744874</v>
          </cell>
          <cell r="S64">
            <v>0.99876255677225101</v>
          </cell>
        </row>
        <row r="65">
          <cell r="A65">
            <v>20141</v>
          </cell>
          <cell r="B65">
            <v>0.98444524991388405</v>
          </cell>
          <cell r="C65">
            <v>0.87419237640200897</v>
          </cell>
          <cell r="D65">
            <v>0.92541127331488304</v>
          </cell>
          <cell r="E65">
            <v>0.844772929806204</v>
          </cell>
          <cell r="F65">
            <v>0.90917626549696595</v>
          </cell>
          <cell r="G65">
            <v>0.99845284124631595</v>
          </cell>
          <cell r="H65">
            <v>0.69358261736334403</v>
          </cell>
          <cell r="I65">
            <v>1</v>
          </cell>
          <cell r="J65">
            <v>0.99170633831294697</v>
          </cell>
          <cell r="K65">
            <v>1.0832202836739699</v>
          </cell>
          <cell r="L65">
            <v>0.97571808504634105</v>
          </cell>
          <cell r="M65">
            <v>0.91938024815726405</v>
          </cell>
          <cell r="N65">
            <v>0.95871389029109999</v>
          </cell>
          <cell r="O65">
            <v>0</v>
          </cell>
          <cell r="P65">
            <v>0.87755167441905702</v>
          </cell>
          <cell r="Q65">
            <v>0.99301066508536895</v>
          </cell>
          <cell r="R65">
            <v>0.97923478897553595</v>
          </cell>
          <cell r="S65">
            <v>0.999215065487289</v>
          </cell>
        </row>
        <row r="66">
          <cell r="A66">
            <v>20142</v>
          </cell>
          <cell r="B66">
            <v>0.98363408526228402</v>
          </cell>
          <cell r="C66">
            <v>1.03352735548696</v>
          </cell>
          <cell r="D66">
            <v>1.0374729269015901</v>
          </cell>
          <cell r="E66">
            <v>1.11128020825438</v>
          </cell>
          <cell r="F66">
            <v>1.03642335982123</v>
          </cell>
          <cell r="G66">
            <v>0.98819811740471397</v>
          </cell>
          <cell r="H66">
            <v>1.2080271595668699</v>
          </cell>
          <cell r="I66">
            <v>1</v>
          </cell>
          <cell r="J66">
            <v>1.0123534811739601</v>
          </cell>
          <cell r="K66">
            <v>0.97161890146708796</v>
          </cell>
          <cell r="L66">
            <v>1.0041989274686001</v>
          </cell>
          <cell r="M66">
            <v>1.04532174915216</v>
          </cell>
          <cell r="N66">
            <v>1.0223053474739601</v>
          </cell>
          <cell r="O66">
            <v>0</v>
          </cell>
          <cell r="P66">
            <v>1.0715725452743201</v>
          </cell>
          <cell r="Q66">
            <v>1.00260348036623</v>
          </cell>
          <cell r="R66">
            <v>1.0158038597201999</v>
          </cell>
          <cell r="S66">
            <v>1.0066263410596501</v>
          </cell>
        </row>
        <row r="67">
          <cell r="A67">
            <v>20143</v>
          </cell>
          <cell r="B67">
            <v>1.0033426102188301</v>
          </cell>
          <cell r="C67">
            <v>1.1476947320863</v>
          </cell>
          <cell r="D67">
            <v>1.0355352638334001</v>
          </cell>
          <cell r="E67">
            <v>1.10517202157339</v>
          </cell>
          <cell r="F67">
            <v>1.0608500901056901</v>
          </cell>
          <cell r="G67">
            <v>0.99458508569162996</v>
          </cell>
          <cell r="H67">
            <v>1.2692631968589401</v>
          </cell>
          <cell r="I67">
            <v>1</v>
          </cell>
          <cell r="J67">
            <v>1.0156304813158401</v>
          </cell>
          <cell r="K67">
            <v>0.93646000561225795</v>
          </cell>
          <cell r="L67">
            <v>0.98067508273485904</v>
          </cell>
          <cell r="M67">
            <v>1.0517994354968601</v>
          </cell>
          <cell r="N67">
            <v>1.0280178976969401</v>
          </cell>
          <cell r="O67">
            <v>0</v>
          </cell>
          <cell r="P67">
            <v>1.0821409862373601</v>
          </cell>
          <cell r="Q67">
            <v>0.99522386648560301</v>
          </cell>
          <cell r="R67">
            <v>1.00969009639606</v>
          </cell>
          <cell r="S67">
            <v>0.99648034112315598</v>
          </cell>
        </row>
        <row r="68">
          <cell r="A68">
            <v>20144</v>
          </cell>
          <cell r="B68">
            <v>1.02855623859134</v>
          </cell>
          <cell r="C68">
            <v>0.94503746651447795</v>
          </cell>
          <cell r="D68">
            <v>1.0132367965384601</v>
          </cell>
          <cell r="E68">
            <v>0.93581245500701704</v>
          </cell>
          <cell r="F68">
            <v>0.99277314185087295</v>
          </cell>
          <cell r="G68">
            <v>1.0170742260490699</v>
          </cell>
          <cell r="H68">
            <v>0.82930757417076395</v>
          </cell>
          <cell r="I68">
            <v>1</v>
          </cell>
          <cell r="J68">
            <v>0.97922812745863097</v>
          </cell>
          <cell r="K68">
            <v>1.0084117984610801</v>
          </cell>
          <cell r="L68">
            <v>1.03880144031295</v>
          </cell>
          <cell r="M68">
            <v>0.98343125818020705</v>
          </cell>
          <cell r="N68">
            <v>0.99073891010843196</v>
          </cell>
          <cell r="O68">
            <v>0</v>
          </cell>
          <cell r="P68">
            <v>0.96837648504242502</v>
          </cell>
          <cell r="Q68">
            <v>1.0072438344519501</v>
          </cell>
          <cell r="R68">
            <v>0.99606070429900595</v>
          </cell>
          <cell r="S68">
            <v>0.99748847186443901</v>
          </cell>
        </row>
        <row r="69">
          <cell r="A69">
            <v>20151</v>
          </cell>
          <cell r="B69">
            <v>0.98609622900390803</v>
          </cell>
          <cell r="C69">
            <v>0.87409816778263505</v>
          </cell>
          <cell r="D69">
            <v>0.92504741636008203</v>
          </cell>
          <cell r="E69">
            <v>0.84437240122139201</v>
          </cell>
          <cell r="F69">
            <v>0.91023454306941798</v>
          </cell>
          <cell r="G69">
            <v>0.99987973313169998</v>
          </cell>
          <cell r="H69">
            <v>0.69349944307330302</v>
          </cell>
          <cell r="I69">
            <v>1</v>
          </cell>
          <cell r="J69">
            <v>0.99395087119910497</v>
          </cell>
          <cell r="K69">
            <v>1.0841664034287699</v>
          </cell>
          <cell r="L69">
            <v>0.97671199037550904</v>
          </cell>
          <cell r="M69">
            <v>0.91984501019265796</v>
          </cell>
          <cell r="N69">
            <v>0.95876045065658</v>
          </cell>
          <cell r="O69">
            <v>0</v>
          </cell>
          <cell r="P69">
            <v>0.87793395310392996</v>
          </cell>
          <cell r="Q69">
            <v>0.99579607239020496</v>
          </cell>
          <cell r="R69">
            <v>0.99863843137322605</v>
          </cell>
          <cell r="S69">
            <v>0.99977961956136296</v>
          </cell>
        </row>
        <row r="70">
          <cell r="A70">
            <v>20152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A71">
            <v>20153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A72">
            <v>20154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32"/>
      <sheetData sheetId="33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370.87157153161297</v>
          </cell>
          <cell r="C5">
            <v>3870.2902869092168</v>
          </cell>
          <cell r="D5">
            <v>643.62565556383709</v>
          </cell>
          <cell r="E5">
            <v>1887.0902654434492</v>
          </cell>
          <cell r="F5">
            <v>3438.9496642426811</v>
          </cell>
          <cell r="G5">
            <v>343.22256767532247</v>
          </cell>
          <cell r="H5">
            <v>1475.4095509186825</v>
          </cell>
          <cell r="I5">
            <v>3416.0410000000002</v>
          </cell>
          <cell r="J5">
            <v>1210.625031509496</v>
          </cell>
          <cell r="K5">
            <v>2388.5808527835989</v>
          </cell>
          <cell r="L5">
            <v>477.09124936849798</v>
          </cell>
          <cell r="M5">
            <v>6572.144467909452</v>
          </cell>
          <cell r="N5">
            <v>20569.712218644687</v>
          </cell>
          <cell r="O5" t="str">
            <v>n.a.</v>
          </cell>
          <cell r="P5">
            <v>18157.935330081858</v>
          </cell>
          <cell r="Q5">
            <v>3196.1352806280725</v>
          </cell>
          <cell r="R5">
            <v>1044.3751036321607</v>
          </cell>
          <cell r="S5">
            <v>6406.0329729237392</v>
          </cell>
        </row>
        <row r="6">
          <cell r="A6">
            <v>19992</v>
          </cell>
          <cell r="B6">
            <v>340.30825709710319</v>
          </cell>
          <cell r="C6">
            <v>4209.1349573209318</v>
          </cell>
          <cell r="D6">
            <v>648.8018113749132</v>
          </cell>
          <cell r="E6">
            <v>1980.6181351120622</v>
          </cell>
          <cell r="F6">
            <v>3454.9219440351676</v>
          </cell>
          <cell r="G6">
            <v>350.69582994185413</v>
          </cell>
          <cell r="H6">
            <v>1364.389005982975</v>
          </cell>
          <cell r="I6">
            <v>3694.1080000000002</v>
          </cell>
          <cell r="J6">
            <v>1274.8165203356375</v>
          </cell>
          <cell r="K6">
            <v>2413.5246748887394</v>
          </cell>
          <cell r="L6">
            <v>446.62682599683802</v>
          </cell>
          <cell r="M6">
            <v>6437.8734090841108</v>
          </cell>
          <cell r="N6">
            <v>20831.464335017739</v>
          </cell>
          <cell r="O6" t="str">
            <v>n.a.</v>
          </cell>
          <cell r="P6">
            <v>18088.793169811008</v>
          </cell>
          <cell r="Q6">
            <v>3415.3901499538347</v>
          </cell>
          <cell r="R6">
            <v>1088.1991957727885</v>
          </cell>
          <cell r="S6">
            <v>5989.3185392488149</v>
          </cell>
        </row>
        <row r="7">
          <cell r="A7">
            <v>19993</v>
          </cell>
          <cell r="B7">
            <v>331.40714437585058</v>
          </cell>
          <cell r="C7">
            <v>4251.1328420978134</v>
          </cell>
          <cell r="D7">
            <v>699.17640641807736</v>
          </cell>
          <cell r="E7">
            <v>2028.7836823396649</v>
          </cell>
          <cell r="F7">
            <v>3525.7666913979524</v>
          </cell>
          <cell r="G7">
            <v>341.64151055474878</v>
          </cell>
          <cell r="H7">
            <v>1471.3465812474499</v>
          </cell>
          <cell r="I7">
            <v>3939.8119999999999</v>
          </cell>
          <cell r="J7">
            <v>1321.1234714955274</v>
          </cell>
          <cell r="K7">
            <v>2409.3648533417836</v>
          </cell>
          <cell r="L7">
            <v>414.64594748615445</v>
          </cell>
          <cell r="M7">
            <v>6564.8397132380405</v>
          </cell>
          <cell r="N7">
            <v>21480.64904181438</v>
          </cell>
          <cell r="O7" t="str">
            <v>n.a.</v>
          </cell>
          <cell r="P7">
            <v>18657.604647395336</v>
          </cell>
          <cell r="Q7">
            <v>3617.2181962003419</v>
          </cell>
          <cell r="R7">
            <v>1075.0319768441909</v>
          </cell>
          <cell r="S7">
            <v>6213.3616086794245</v>
          </cell>
        </row>
        <row r="8">
          <cell r="A8">
            <v>19994</v>
          </cell>
          <cell r="B8">
            <v>338.9450269954333</v>
          </cell>
          <cell r="C8">
            <v>4267.297913672036</v>
          </cell>
          <cell r="D8">
            <v>727.03312664317195</v>
          </cell>
          <cell r="E8">
            <v>2078.0989171048241</v>
          </cell>
          <cell r="F8">
            <v>3290.3897003242</v>
          </cell>
          <cell r="G8">
            <v>402.97109182807463</v>
          </cell>
          <cell r="H8">
            <v>1533.5818618508922</v>
          </cell>
          <cell r="I8">
            <v>4233.9340000000002</v>
          </cell>
          <cell r="J8">
            <v>1364.0089766593399</v>
          </cell>
          <cell r="K8">
            <v>2476.9156189858777</v>
          </cell>
          <cell r="L8">
            <v>385.35597714850957</v>
          </cell>
          <cell r="M8">
            <v>6662.5144097683988</v>
          </cell>
          <cell r="N8">
            <v>22240.856404523198</v>
          </cell>
          <cell r="O8" t="str">
            <v>n.a.</v>
          </cell>
          <cell r="P8">
            <v>18862.295852711795</v>
          </cell>
          <cell r="Q8">
            <v>3729.1463732177513</v>
          </cell>
          <cell r="R8">
            <v>1087.2617237508609</v>
          </cell>
          <cell r="S8">
            <v>6249.3218791480149</v>
          </cell>
        </row>
        <row r="9">
          <cell r="A9">
            <v>20001</v>
          </cell>
          <cell r="B9">
            <v>372.04191391039689</v>
          </cell>
          <cell r="C9">
            <v>4703.0882837999516</v>
          </cell>
          <cell r="D9">
            <v>713.8895627857803</v>
          </cell>
          <cell r="E9">
            <v>2401.5727415850329</v>
          </cell>
          <cell r="F9">
            <v>3840.9126874451968</v>
          </cell>
          <cell r="G9">
            <v>455.81901496236651</v>
          </cell>
          <cell r="H9">
            <v>1573.3200057057973</v>
          </cell>
          <cell r="I9">
            <v>4010.6080000000002</v>
          </cell>
          <cell r="J9">
            <v>1376.6027156821815</v>
          </cell>
          <cell r="K9">
            <v>2685.0537142828439</v>
          </cell>
          <cell r="L9">
            <v>342.15187334158537</v>
          </cell>
          <cell r="M9">
            <v>6752.6648695499043</v>
          </cell>
          <cell r="N9">
            <v>22332.176618408314</v>
          </cell>
          <cell r="O9" t="str">
            <v>n.a.</v>
          </cell>
          <cell r="P9">
            <v>19956.229661928046</v>
          </cell>
          <cell r="Q9">
            <v>3783.0761921065946</v>
          </cell>
          <cell r="R9">
            <v>937.53268042623904</v>
          </cell>
          <cell r="S9">
            <v>6244.3239962249891</v>
          </cell>
        </row>
        <row r="10">
          <cell r="A10">
            <v>20002</v>
          </cell>
          <cell r="B10">
            <v>391.39040674074664</v>
          </cell>
          <cell r="C10">
            <v>4394.959742809966</v>
          </cell>
          <cell r="D10">
            <v>748.30232095524536</v>
          </cell>
          <cell r="E10">
            <v>2751.2724352720461</v>
          </cell>
          <cell r="F10">
            <v>3995.290608289733</v>
          </cell>
          <cell r="G10">
            <v>476.91687630484296</v>
          </cell>
          <cell r="H10">
            <v>1668.7872214617466</v>
          </cell>
          <cell r="I10">
            <v>4110.3149999999996</v>
          </cell>
          <cell r="J10">
            <v>1364.4401259586664</v>
          </cell>
          <cell r="K10">
            <v>2737.0833936385484</v>
          </cell>
          <cell r="L10">
            <v>328.33288128757994</v>
          </cell>
          <cell r="M10">
            <v>6923.4337852992003</v>
          </cell>
          <cell r="N10">
            <v>23853.389970141448</v>
          </cell>
          <cell r="O10" t="str">
            <v>n.a.</v>
          </cell>
          <cell r="P10">
            <v>21140.545759619501</v>
          </cell>
          <cell r="Q10">
            <v>3632.2887374246748</v>
          </cell>
          <cell r="R10">
            <v>931.90624190712492</v>
          </cell>
          <cell r="S10">
            <v>6965.4914115993424</v>
          </cell>
        </row>
        <row r="11">
          <cell r="A11">
            <v>20003</v>
          </cell>
          <cell r="B11">
            <v>398.34900541300146</v>
          </cell>
          <cell r="C11">
            <v>4581.2840449641144</v>
          </cell>
          <cell r="D11">
            <v>871.8669551438793</v>
          </cell>
          <cell r="E11">
            <v>2910.271136929533</v>
          </cell>
          <cell r="F11">
            <v>3998.0221065571536</v>
          </cell>
          <cell r="G11">
            <v>488.08331119048842</v>
          </cell>
          <cell r="H11">
            <v>1748.7813692992036</v>
          </cell>
          <cell r="I11">
            <v>4204.4279999999999</v>
          </cell>
          <cell r="J11">
            <v>1514.181911585538</v>
          </cell>
          <cell r="K11">
            <v>2895.3975849329067</v>
          </cell>
          <cell r="L11">
            <v>401.51911688767376</v>
          </cell>
          <cell r="M11">
            <v>6975.8156271148464</v>
          </cell>
          <cell r="N11">
            <v>24957.21960996095</v>
          </cell>
          <cell r="O11" t="str">
            <v>n.a.</v>
          </cell>
          <cell r="P11">
            <v>21869.514829546166</v>
          </cell>
          <cell r="Q11">
            <v>4062.549986687593</v>
          </cell>
          <cell r="R11">
            <v>992.72084014822985</v>
          </cell>
          <cell r="S11">
            <v>7050.0898610213344</v>
          </cell>
        </row>
        <row r="12">
          <cell r="A12">
            <v>20004</v>
          </cell>
          <cell r="B12">
            <v>368.27967393585521</v>
          </cell>
          <cell r="C12">
            <v>4559.5939284259684</v>
          </cell>
          <cell r="D12">
            <v>867.78516111509509</v>
          </cell>
          <cell r="E12">
            <v>2778.6976862133879</v>
          </cell>
          <cell r="F12">
            <v>3988.0385977079154</v>
          </cell>
          <cell r="G12">
            <v>487.72579754230213</v>
          </cell>
          <cell r="H12">
            <v>1833.1534035332515</v>
          </cell>
          <cell r="I12">
            <v>4000.8739999999998</v>
          </cell>
          <cell r="J12">
            <v>1443.678246773615</v>
          </cell>
          <cell r="K12">
            <v>2882.9173071457021</v>
          </cell>
          <cell r="L12">
            <v>326.19812848316087</v>
          </cell>
          <cell r="M12">
            <v>6586.0677180360444</v>
          </cell>
          <cell r="N12">
            <v>24743.121801489284</v>
          </cell>
          <cell r="O12" t="str">
            <v>n.a.</v>
          </cell>
          <cell r="P12">
            <v>21248.937748906294</v>
          </cell>
          <cell r="Q12">
            <v>3925.9280837811361</v>
          </cell>
          <cell r="R12">
            <v>915.99823751840631</v>
          </cell>
          <cell r="S12">
            <v>7291.282731154336</v>
          </cell>
        </row>
        <row r="13">
          <cell r="A13">
            <v>20011</v>
          </cell>
          <cell r="B13">
            <v>383.82648316577286</v>
          </cell>
          <cell r="C13">
            <v>4501.0929165271182</v>
          </cell>
          <cell r="D13">
            <v>904.2632516891058</v>
          </cell>
          <cell r="E13">
            <v>2373.5428069763366</v>
          </cell>
          <cell r="F13">
            <v>3860.5902654158049</v>
          </cell>
          <cell r="G13">
            <v>496.08331286881486</v>
          </cell>
          <cell r="H13">
            <v>1775.3413032033793</v>
          </cell>
          <cell r="I13">
            <v>4167.884</v>
          </cell>
          <cell r="J13">
            <v>1401.9987067914269</v>
          </cell>
          <cell r="K13">
            <v>2753.7254012925205</v>
          </cell>
          <cell r="L13">
            <v>347.11075266329539</v>
          </cell>
          <cell r="M13">
            <v>6687.7035192605526</v>
          </cell>
          <cell r="N13">
            <v>24450.775080595875</v>
          </cell>
          <cell r="O13" t="str">
            <v>n.a.</v>
          </cell>
          <cell r="P13">
            <v>20652.108950823596</v>
          </cell>
          <cell r="Q13">
            <v>3942.8937565805027</v>
          </cell>
          <cell r="R13">
            <v>919.19139393483169</v>
          </cell>
          <cell r="S13">
            <v>7487.7553865034924</v>
          </cell>
        </row>
        <row r="14">
          <cell r="A14">
            <v>20012</v>
          </cell>
          <cell r="B14">
            <v>404.7865095250674</v>
          </cell>
          <cell r="C14">
            <v>4589.7267738980436</v>
          </cell>
          <cell r="D14">
            <v>893.47994525019624</v>
          </cell>
          <cell r="E14">
            <v>2489.2143416760864</v>
          </cell>
          <cell r="F14">
            <v>4224.3400468685295</v>
          </cell>
          <cell r="G14">
            <v>460.5331305944722</v>
          </cell>
          <cell r="H14">
            <v>1806.2836299105797</v>
          </cell>
          <cell r="I14">
            <v>3753.18</v>
          </cell>
          <cell r="J14">
            <v>1355.1155135269591</v>
          </cell>
          <cell r="K14">
            <v>2863.9757088921106</v>
          </cell>
          <cell r="L14">
            <v>349.51953931526486</v>
          </cell>
          <cell r="M14">
            <v>6682.6589271330149</v>
          </cell>
          <cell r="N14">
            <v>24873.142077028191</v>
          </cell>
          <cell r="O14" t="str">
            <v>n.a.</v>
          </cell>
          <cell r="P14">
            <v>21485.880110228343</v>
          </cell>
          <cell r="Q14">
            <v>3783.811254270473</v>
          </cell>
          <cell r="R14">
            <v>933.48873294052055</v>
          </cell>
          <cell r="S14">
            <v>7623.5087569983107</v>
          </cell>
        </row>
        <row r="15">
          <cell r="A15">
            <v>20013</v>
          </cell>
          <cell r="B15">
            <v>397.87370203790061</v>
          </cell>
          <cell r="C15">
            <v>4379.7059975318298</v>
          </cell>
          <cell r="D15">
            <v>869.16472725198037</v>
          </cell>
          <cell r="E15">
            <v>2495.3626166693816</v>
          </cell>
          <cell r="F15">
            <v>4068.8313359717858</v>
          </cell>
          <cell r="G15">
            <v>440.71567442937049</v>
          </cell>
          <cell r="H15">
            <v>1645.2109488341973</v>
          </cell>
          <cell r="I15">
            <v>3782.9459999999999</v>
          </cell>
          <cell r="J15">
            <v>1258.0571849318712</v>
          </cell>
          <cell r="K15">
            <v>2664.5882444590129</v>
          </cell>
          <cell r="L15">
            <v>370.82650734921862</v>
          </cell>
          <cell r="M15">
            <v>6900.8882418733838</v>
          </cell>
          <cell r="N15">
            <v>24002.356058259549</v>
          </cell>
          <cell r="O15" t="str">
            <v>n.a.</v>
          </cell>
          <cell r="P15">
            <v>21127.23243562588</v>
          </cell>
          <cell r="Q15">
            <v>3538.7963151783656</v>
          </cell>
          <cell r="R15">
            <v>984.7663265441372</v>
          </cell>
          <cell r="S15">
            <v>7724.922635508934</v>
          </cell>
        </row>
        <row r="16">
          <cell r="A16">
            <v>20014</v>
          </cell>
          <cell r="B16">
            <v>381.02830527125928</v>
          </cell>
          <cell r="C16">
            <v>4299.455312043011</v>
          </cell>
          <cell r="D16">
            <v>912.1160758087176</v>
          </cell>
          <cell r="E16">
            <v>2384.3962346781955</v>
          </cell>
          <cell r="F16">
            <v>4059.3063517438773</v>
          </cell>
          <cell r="G16">
            <v>438.36988210734233</v>
          </cell>
          <cell r="H16">
            <v>1423.4481180518426</v>
          </cell>
          <cell r="I16">
            <v>3728.732</v>
          </cell>
          <cell r="J16">
            <v>1238.9075947497424</v>
          </cell>
          <cell r="K16">
            <v>2584.216645356355</v>
          </cell>
          <cell r="L16">
            <v>408.97220067222122</v>
          </cell>
          <cell r="M16">
            <v>6233.3303117330461</v>
          </cell>
          <cell r="N16">
            <v>23246.21878411639</v>
          </cell>
          <cell r="O16" t="str">
            <v>n.a.</v>
          </cell>
          <cell r="P16">
            <v>19910.577503322176</v>
          </cell>
          <cell r="Q16">
            <v>3424.370673970659</v>
          </cell>
          <cell r="R16">
            <v>1152.3305465805104</v>
          </cell>
          <cell r="S16">
            <v>7226.092220989266</v>
          </cell>
        </row>
        <row r="17">
          <cell r="A17">
            <v>20021</v>
          </cell>
          <cell r="B17">
            <v>489.33168039439204</v>
          </cell>
          <cell r="C17">
            <v>4375.7672154142929</v>
          </cell>
          <cell r="D17">
            <v>1037.0302135052104</v>
          </cell>
          <cell r="E17">
            <v>2657.17241021779</v>
          </cell>
          <cell r="F17">
            <v>5125.4910370565194</v>
          </cell>
          <cell r="G17">
            <v>411.46997180932044</v>
          </cell>
          <cell r="H17">
            <v>1572.3433010570948</v>
          </cell>
          <cell r="I17">
            <v>3918.0990000000002</v>
          </cell>
          <cell r="J17">
            <v>1311.0995751437342</v>
          </cell>
          <cell r="K17">
            <v>2963.0702468201875</v>
          </cell>
          <cell r="L17">
            <v>405.89609343976002</v>
          </cell>
          <cell r="M17">
            <v>6390.7413583752004</v>
          </cell>
          <cell r="N17">
            <v>24401.423273718316</v>
          </cell>
          <cell r="O17" t="str">
            <v>n.a.</v>
          </cell>
          <cell r="P17">
            <v>21415.955206397492</v>
          </cell>
          <cell r="Q17">
            <v>3483.8656366351383</v>
          </cell>
          <cell r="R17">
            <v>1377.6524194206515</v>
          </cell>
          <cell r="S17">
            <v>7689.8182143603708</v>
          </cell>
        </row>
        <row r="18">
          <cell r="A18">
            <v>20022</v>
          </cell>
          <cell r="B18">
            <v>480.03064063352429</v>
          </cell>
          <cell r="C18">
            <v>4516.4600840197236</v>
          </cell>
          <cell r="D18">
            <v>1140.6597165511685</v>
          </cell>
          <cell r="E18">
            <v>2609.2187183857686</v>
          </cell>
          <cell r="F18">
            <v>4644.1941784943201</v>
          </cell>
          <cell r="G18">
            <v>449.87257612013303</v>
          </cell>
          <cell r="H18">
            <v>1581.1112556532983</v>
          </cell>
          <cell r="I18">
            <v>3829.8690000000001</v>
          </cell>
          <cell r="J18">
            <v>1369.8591606120378</v>
          </cell>
          <cell r="K18">
            <v>3025.1008707257274</v>
          </cell>
          <cell r="L18">
            <v>423.50280881955428</v>
          </cell>
          <cell r="M18">
            <v>6514.388727556794</v>
          </cell>
          <cell r="N18">
            <v>24411.616610380039</v>
          </cell>
          <cell r="O18" t="str">
            <v>n.a.</v>
          </cell>
          <cell r="P18">
            <v>21132.820141481545</v>
          </cell>
          <cell r="Q18">
            <v>3690.722691987909</v>
          </cell>
          <cell r="R18">
            <v>1506.613119326058</v>
          </cell>
          <cell r="S18">
            <v>7584.4371230924398</v>
          </cell>
        </row>
        <row r="19">
          <cell r="A19">
            <v>20023</v>
          </cell>
          <cell r="B19">
            <v>465.10943160326667</v>
          </cell>
          <cell r="C19">
            <v>4793.5628901060618</v>
          </cell>
          <cell r="D19">
            <v>1127.7872170844323</v>
          </cell>
          <cell r="E19">
            <v>2430.3977448173118</v>
          </cell>
          <cell r="F19">
            <v>4808.9376420293493</v>
          </cell>
          <cell r="G19">
            <v>462.17594494007545</v>
          </cell>
          <cell r="H19">
            <v>1393.5673373537015</v>
          </cell>
          <cell r="I19">
            <v>4188.5929999999998</v>
          </cell>
          <cell r="J19">
            <v>1414.8456746000461</v>
          </cell>
          <cell r="K19">
            <v>3092.9515060813119</v>
          </cell>
          <cell r="L19">
            <v>446.47009671420238</v>
          </cell>
          <cell r="M19">
            <v>6542.8872861590562</v>
          </cell>
          <cell r="N19">
            <v>24169.7212541915</v>
          </cell>
          <cell r="O19" t="str">
            <v>n.a.</v>
          </cell>
          <cell r="P19">
            <v>21081.120354782484</v>
          </cell>
          <cell r="Q19">
            <v>3841.0685193841664</v>
          </cell>
          <cell r="R19">
            <v>1597.2536519307835</v>
          </cell>
          <cell r="S19">
            <v>7467.3858205457645</v>
          </cell>
        </row>
        <row r="20">
          <cell r="A20">
            <v>20024</v>
          </cell>
          <cell r="B20">
            <v>457.66524736881695</v>
          </cell>
          <cell r="C20">
            <v>4667.8558104599251</v>
          </cell>
          <cell r="D20">
            <v>1203.8958528591897</v>
          </cell>
          <cell r="E20">
            <v>2616.9091265791299</v>
          </cell>
          <cell r="F20">
            <v>4929.5421424198112</v>
          </cell>
          <cell r="G20">
            <v>527.13650713047082</v>
          </cell>
          <cell r="H20">
            <v>1611.6881059359055</v>
          </cell>
          <cell r="I20">
            <v>4142.0159999999996</v>
          </cell>
          <cell r="J20">
            <v>1450.8985896441823</v>
          </cell>
          <cell r="K20">
            <v>3180.081376372771</v>
          </cell>
          <cell r="L20">
            <v>428.90700102648333</v>
          </cell>
          <cell r="M20">
            <v>6776.2586279089492</v>
          </cell>
          <cell r="N20">
            <v>26994.387861710133</v>
          </cell>
          <cell r="O20" t="str">
            <v>n.a.</v>
          </cell>
          <cell r="P20">
            <v>22373.384297338478</v>
          </cell>
          <cell r="Q20">
            <v>3977.8051519927844</v>
          </cell>
          <cell r="R20">
            <v>1664.4938093225076</v>
          </cell>
          <cell r="S20">
            <v>8163.1198430014256</v>
          </cell>
        </row>
        <row r="21">
          <cell r="A21">
            <v>20031</v>
          </cell>
          <cell r="B21">
            <v>400.71594384230269</v>
          </cell>
          <cell r="C21">
            <v>5489.7687116542202</v>
          </cell>
          <cell r="D21">
            <v>1078.5924332525155</v>
          </cell>
          <cell r="E21">
            <v>2504.8786052248115</v>
          </cell>
          <cell r="F21">
            <v>4935.6718341063233</v>
          </cell>
          <cell r="G21">
            <v>442.83052895706743</v>
          </cell>
          <cell r="H21">
            <v>1579.4530853908966</v>
          </cell>
          <cell r="I21">
            <v>3923.7489999999998</v>
          </cell>
          <cell r="J21">
            <v>1421.6911811351288</v>
          </cell>
          <cell r="K21">
            <v>3044.7173721034846</v>
          </cell>
          <cell r="L21">
            <v>436.9217300681093</v>
          </cell>
          <cell r="M21">
            <v>6912.339861373106</v>
          </cell>
          <cell r="N21">
            <v>25974.116466987361</v>
          </cell>
          <cell r="O21" t="str">
            <v>n.a.</v>
          </cell>
          <cell r="P21">
            <v>22413.769493442727</v>
          </cell>
          <cell r="Q21">
            <v>3712.7883779158537</v>
          </cell>
          <cell r="R21">
            <v>1746.2864984162288</v>
          </cell>
          <cell r="S21">
            <v>7898.4195780852588</v>
          </cell>
        </row>
        <row r="22">
          <cell r="A22">
            <v>20032</v>
          </cell>
          <cell r="B22">
            <v>381.28614355340028</v>
          </cell>
          <cell r="C22">
            <v>4563.5938550918308</v>
          </cell>
          <cell r="D22">
            <v>757.83827215960446</v>
          </cell>
          <cell r="E22">
            <v>2461.7237395655466</v>
          </cell>
          <cell r="F22">
            <v>5081.6851625793561</v>
          </cell>
          <cell r="G22">
            <v>471.94822361181394</v>
          </cell>
          <cell r="H22">
            <v>1410.7686379655261</v>
          </cell>
          <cell r="I22">
            <v>3793.1610000000001</v>
          </cell>
          <cell r="J22">
            <v>1349.7752308701217</v>
          </cell>
          <cell r="K22">
            <v>3053.6980222807374</v>
          </cell>
          <cell r="L22">
            <v>399.08907845774684</v>
          </cell>
          <cell r="M22">
            <v>7302.3063800583395</v>
          </cell>
          <cell r="N22">
            <v>26272.37201559708</v>
          </cell>
          <cell r="O22" t="str">
            <v>n.a.</v>
          </cell>
          <cell r="P22">
            <v>22317.901119083919</v>
          </cell>
          <cell r="Q22">
            <v>3351.5349473301949</v>
          </cell>
          <cell r="R22">
            <v>1805.8655515135165</v>
          </cell>
          <cell r="S22">
            <v>8041.174359098537</v>
          </cell>
        </row>
        <row r="23">
          <cell r="A23">
            <v>20033</v>
          </cell>
          <cell r="B23">
            <v>400.79653763154499</v>
          </cell>
          <cell r="C23">
            <v>4807.6480629366788</v>
          </cell>
          <cell r="D23">
            <v>1109.471558139117</v>
          </cell>
          <cell r="E23">
            <v>2710.9191748195667</v>
          </cell>
          <cell r="F23">
            <v>5146.4127924737031</v>
          </cell>
          <cell r="G23">
            <v>538.5064118807685</v>
          </cell>
          <cell r="H23">
            <v>1631.0818739607209</v>
          </cell>
          <cell r="I23">
            <v>4237.9589999999998</v>
          </cell>
          <cell r="J23">
            <v>1672.8167224918705</v>
          </cell>
          <cell r="K23">
            <v>3184.3487072687954</v>
          </cell>
          <cell r="L23">
            <v>373.55104665856936</v>
          </cell>
          <cell r="M23">
            <v>7750.3961820355689</v>
          </cell>
          <cell r="N23">
            <v>28556.563436923359</v>
          </cell>
          <cell r="O23" t="str">
            <v>n.a.</v>
          </cell>
          <cell r="P23">
            <v>23749.485461963624</v>
          </cell>
          <cell r="Q23">
            <v>4170.6363287958402</v>
          </cell>
          <cell r="R23">
            <v>2130.97244583261</v>
          </cell>
          <cell r="S23">
            <v>8801.8556482803524</v>
          </cell>
        </row>
        <row r="24">
          <cell r="A24">
            <v>20034</v>
          </cell>
          <cell r="B24">
            <v>400.65737497275228</v>
          </cell>
          <cell r="C24">
            <v>5110.3353703172706</v>
          </cell>
          <cell r="D24">
            <v>1309.7897364487633</v>
          </cell>
          <cell r="E24">
            <v>2637.285480390075</v>
          </cell>
          <cell r="F24">
            <v>5488.8942108406181</v>
          </cell>
          <cell r="G24">
            <v>573.31383555034984</v>
          </cell>
          <cell r="H24">
            <v>2042.9504026828567</v>
          </cell>
          <cell r="I24">
            <v>4521.63</v>
          </cell>
          <cell r="J24">
            <v>1639.8268655028801</v>
          </cell>
          <cell r="K24">
            <v>3243.4998983469818</v>
          </cell>
          <cell r="L24">
            <v>325.40114481557464</v>
          </cell>
          <cell r="M24">
            <v>7690.4145765329813</v>
          </cell>
          <cell r="N24">
            <v>29669.552080492213</v>
          </cell>
          <cell r="O24" t="str">
            <v>n.a.</v>
          </cell>
          <cell r="P24">
            <v>24558.149925509733</v>
          </cell>
          <cell r="Q24">
            <v>4360.2433459581107</v>
          </cell>
          <cell r="R24">
            <v>2399.6585042376455</v>
          </cell>
          <cell r="S24">
            <v>8673.2314145358541</v>
          </cell>
        </row>
        <row r="25">
          <cell r="A25">
            <v>20041</v>
          </cell>
          <cell r="B25">
            <v>395.41424676683602</v>
          </cell>
          <cell r="C25">
            <v>5084.2760925592456</v>
          </cell>
          <cell r="D25">
            <v>1408.3650515631407</v>
          </cell>
          <cell r="E25">
            <v>2746.7330790523047</v>
          </cell>
          <cell r="F25">
            <v>5482.7242266816829</v>
          </cell>
          <cell r="G25">
            <v>602.46311460196489</v>
          </cell>
          <cell r="H25">
            <v>2015.1626098617578</v>
          </cell>
          <cell r="I25">
            <v>4683.3490000000002</v>
          </cell>
          <cell r="J25">
            <v>1627.4477998484435</v>
          </cell>
          <cell r="K25">
            <v>3353.3212612490752</v>
          </cell>
          <cell r="L25">
            <v>298.18094245284061</v>
          </cell>
          <cell r="M25">
            <v>7963.3589004035157</v>
          </cell>
          <cell r="N25">
            <v>32069.410353542924</v>
          </cell>
          <cell r="O25" t="str">
            <v>n.a.</v>
          </cell>
          <cell r="P25">
            <v>25585.195250499921</v>
          </cell>
          <cell r="Q25">
            <v>4482.8798655577066</v>
          </cell>
          <cell r="R25">
            <v>2545.0127331382878</v>
          </cell>
          <cell r="S25">
            <v>9763.0068809597487</v>
          </cell>
        </row>
        <row r="26">
          <cell r="A26">
            <v>20042</v>
          </cell>
          <cell r="B26">
            <v>590.32851784040054</v>
          </cell>
          <cell r="C26">
            <v>5291.9721469886117</v>
          </cell>
          <cell r="D26">
            <v>1507.0890000440816</v>
          </cell>
          <cell r="E26">
            <v>2879.2228535895529</v>
          </cell>
          <cell r="F26">
            <v>5719.6854694504027</v>
          </cell>
          <cell r="G26">
            <v>641.41031898695553</v>
          </cell>
          <cell r="H26">
            <v>2263.2786332641463</v>
          </cell>
          <cell r="I26">
            <v>4689.4889999999996</v>
          </cell>
          <cell r="J26">
            <v>1674.3333957163072</v>
          </cell>
          <cell r="K26">
            <v>3426.1996671846618</v>
          </cell>
          <cell r="L26">
            <v>308.13863120523763</v>
          </cell>
          <cell r="M26">
            <v>7945.987318860186</v>
          </cell>
          <cell r="N26">
            <v>33313.411278946362</v>
          </cell>
          <cell r="O26" t="str">
            <v>n.a.</v>
          </cell>
          <cell r="P26">
            <v>26557.926418281524</v>
          </cell>
          <cell r="Q26">
            <v>4633.4721589418077</v>
          </cell>
          <cell r="R26">
            <v>2611.3922017670807</v>
          </cell>
          <cell r="S26">
            <v>10661.811195376877</v>
          </cell>
        </row>
        <row r="27">
          <cell r="A27">
            <v>20043</v>
          </cell>
          <cell r="B27">
            <v>384.21277727027473</v>
          </cell>
          <cell r="C27">
            <v>5334.6433164830742</v>
          </cell>
          <cell r="D27">
            <v>1602.4640016856379</v>
          </cell>
          <cell r="E27">
            <v>2924.8855877133378</v>
          </cell>
          <cell r="F27">
            <v>5746.679114614155</v>
          </cell>
          <cell r="G27">
            <v>705.99650912276047</v>
          </cell>
          <cell r="H27">
            <v>2133.6276986291291</v>
          </cell>
          <cell r="I27">
            <v>4619.7839999999997</v>
          </cell>
          <cell r="J27">
            <v>1625.7316101862257</v>
          </cell>
          <cell r="K27">
            <v>3489.5790924118651</v>
          </cell>
          <cell r="L27">
            <v>291.83610015431321</v>
          </cell>
          <cell r="M27">
            <v>8066.0942647917</v>
          </cell>
          <cell r="N27">
            <v>34321.71582199735</v>
          </cell>
          <cell r="O27" t="str">
            <v>n.a.</v>
          </cell>
          <cell r="P27">
            <v>26994.574139623368</v>
          </cell>
          <cell r="Q27">
            <v>4863.3505462739877</v>
          </cell>
          <cell r="R27">
            <v>2665.060427379145</v>
          </cell>
          <cell r="S27">
            <v>10389.771602843479</v>
          </cell>
        </row>
        <row r="28">
          <cell r="A28">
            <v>20044</v>
          </cell>
          <cell r="B28">
            <v>418.22545812248865</v>
          </cell>
          <cell r="C28">
            <v>5502.4864439690691</v>
          </cell>
          <cell r="D28">
            <v>1699.1079467071397</v>
          </cell>
          <cell r="E28">
            <v>3138.9934796448038</v>
          </cell>
          <cell r="F28">
            <v>5818.640189253756</v>
          </cell>
          <cell r="G28">
            <v>736.67205728831925</v>
          </cell>
          <cell r="H28">
            <v>2235.4390582449664</v>
          </cell>
          <cell r="I28">
            <v>4834.1899999999996</v>
          </cell>
          <cell r="J28">
            <v>1696.9641942490239</v>
          </cell>
          <cell r="K28">
            <v>3632.9879791543976</v>
          </cell>
          <cell r="L28">
            <v>308.87232618760851</v>
          </cell>
          <cell r="M28">
            <v>8558.0715159446008</v>
          </cell>
          <cell r="N28">
            <v>35274.622545513368</v>
          </cell>
          <cell r="O28" t="str">
            <v>n.a.</v>
          </cell>
          <cell r="P28">
            <v>27972.458191595197</v>
          </cell>
          <cell r="Q28">
            <v>4885.2274292264974</v>
          </cell>
          <cell r="R28">
            <v>2692.4056377154857</v>
          </cell>
          <cell r="S28">
            <v>10824.225320819885</v>
          </cell>
        </row>
        <row r="29">
          <cell r="A29">
            <v>20051</v>
          </cell>
          <cell r="B29">
            <v>444.42917420258294</v>
          </cell>
          <cell r="C29">
            <v>5624.8075426028181</v>
          </cell>
          <cell r="D29">
            <v>1674.7739773009987</v>
          </cell>
          <cell r="E29">
            <v>3045.306800245573</v>
          </cell>
          <cell r="F29">
            <v>5652.5368237953617</v>
          </cell>
          <cell r="G29">
            <v>974.89146676811072</v>
          </cell>
          <cell r="H29">
            <v>2358.7663974406869</v>
          </cell>
          <cell r="I29">
            <v>5021.3270000000002</v>
          </cell>
          <cell r="J29">
            <v>1801.3905078889063</v>
          </cell>
          <cell r="K29">
            <v>3645.6288482227274</v>
          </cell>
          <cell r="L29">
            <v>317.6746059857681</v>
          </cell>
          <cell r="M29">
            <v>8574.2136267610549</v>
          </cell>
          <cell r="N29">
            <v>34912.872135847552</v>
          </cell>
          <cell r="O29" t="str">
            <v>n.a.</v>
          </cell>
          <cell r="P29">
            <v>27745.525803825774</v>
          </cell>
          <cell r="Q29">
            <v>5242.311677660573</v>
          </cell>
          <cell r="R29">
            <v>2835.6545493323324</v>
          </cell>
          <cell r="S29">
            <v>10290.063295287138</v>
          </cell>
        </row>
        <row r="30">
          <cell r="A30">
            <v>20052</v>
          </cell>
          <cell r="B30">
            <v>434.98210695893187</v>
          </cell>
          <cell r="C30">
            <v>5549.770942717485</v>
          </cell>
          <cell r="D30">
            <v>1654.7697654253143</v>
          </cell>
          <cell r="E30">
            <v>3176.4642768619406</v>
          </cell>
          <cell r="F30">
            <v>5663.9955572394438</v>
          </cell>
          <cell r="G30">
            <v>1154.8427360560602</v>
          </cell>
          <cell r="H30">
            <v>2321.7729794725547</v>
          </cell>
          <cell r="I30">
            <v>5020.5119999999997</v>
          </cell>
          <cell r="J30">
            <v>1726.6389520410214</v>
          </cell>
          <cell r="K30">
            <v>3661.4576017466193</v>
          </cell>
          <cell r="L30">
            <v>306.50609089762997</v>
          </cell>
          <cell r="M30">
            <v>8367.2227622683131</v>
          </cell>
          <cell r="N30">
            <v>36088.666998479654</v>
          </cell>
          <cell r="O30" t="str">
            <v>n.a.</v>
          </cell>
          <cell r="P30">
            <v>28425.797968912939</v>
          </cell>
          <cell r="Q30">
            <v>5326.2553811193493</v>
          </cell>
          <cell r="R30">
            <v>3074.2313374349033</v>
          </cell>
          <cell r="S30">
            <v>9773.385979274939</v>
          </cell>
        </row>
        <row r="31">
          <cell r="A31">
            <v>20053</v>
          </cell>
          <cell r="B31">
            <v>440.09088269035846</v>
          </cell>
          <cell r="C31">
            <v>5623.8840282324818</v>
          </cell>
          <cell r="D31">
            <v>1674.8072611166347</v>
          </cell>
          <cell r="E31">
            <v>3379.8005309098317</v>
          </cell>
          <cell r="F31">
            <v>6255.9095777822522</v>
          </cell>
          <cell r="G31">
            <v>1261.2930056380235</v>
          </cell>
          <cell r="H31">
            <v>2354.7014407750698</v>
          </cell>
          <cell r="I31">
            <v>5298.4369999999999</v>
          </cell>
          <cell r="J31">
            <v>1658.4413970629869</v>
          </cell>
          <cell r="K31">
            <v>3695.2709750637</v>
          </cell>
          <cell r="L31">
            <v>292.2140931839341</v>
          </cell>
          <cell r="M31">
            <v>8271.6258296002543</v>
          </cell>
          <cell r="N31">
            <v>36518.87792468039</v>
          </cell>
          <cell r="O31" t="str">
            <v>n.a.</v>
          </cell>
          <cell r="P31">
            <v>29240.957999282251</v>
          </cell>
          <cell r="Q31">
            <v>5323.2061914999576</v>
          </cell>
          <cell r="R31">
            <v>3098.8711285595032</v>
          </cell>
          <cell r="S31">
            <v>10103.225548317094</v>
          </cell>
        </row>
        <row r="32">
          <cell r="A32">
            <v>20054</v>
          </cell>
          <cell r="B32">
            <v>497.01083614812711</v>
          </cell>
          <cell r="C32">
            <v>5783.167486447217</v>
          </cell>
          <cell r="D32">
            <v>1852.669996157053</v>
          </cell>
          <cell r="E32">
            <v>3355.8563919826547</v>
          </cell>
          <cell r="F32">
            <v>6245.74304118294</v>
          </cell>
          <cell r="G32">
            <v>1361.000791537806</v>
          </cell>
          <cell r="H32">
            <v>2390.5971823116884</v>
          </cell>
          <cell r="I32">
            <v>5236.6710000000003</v>
          </cell>
          <cell r="J32">
            <v>1724.623143007085</v>
          </cell>
          <cell r="K32">
            <v>3418.6935749669524</v>
          </cell>
          <cell r="L32">
            <v>341.22820993266794</v>
          </cell>
          <cell r="M32">
            <v>8468.4687813703822</v>
          </cell>
          <cell r="N32">
            <v>37870.266940992413</v>
          </cell>
          <cell r="O32" t="str">
            <v>n.a.</v>
          </cell>
          <cell r="P32">
            <v>29329.604227979034</v>
          </cell>
          <cell r="Q32">
            <v>5687.7737497201178</v>
          </cell>
          <cell r="R32">
            <v>3109.9909846732603</v>
          </cell>
          <cell r="S32">
            <v>10099.373177120824</v>
          </cell>
        </row>
        <row r="33">
          <cell r="A33">
            <v>20061</v>
          </cell>
          <cell r="B33">
            <v>707.97471596213063</v>
          </cell>
          <cell r="C33">
            <v>6041.9411893074002</v>
          </cell>
          <cell r="D33">
            <v>2338.4360496311074</v>
          </cell>
          <cell r="E33">
            <v>3601.8399546960081</v>
          </cell>
          <cell r="F33">
            <v>6573.7670693493319</v>
          </cell>
          <cell r="G33">
            <v>1641.5344918794656</v>
          </cell>
          <cell r="H33">
            <v>2512.6859011330307</v>
          </cell>
          <cell r="I33">
            <v>5678.9110549999996</v>
          </cell>
          <cell r="J33">
            <v>1996.9286098571406</v>
          </cell>
          <cell r="K33">
            <v>3545.455257493767</v>
          </cell>
          <cell r="L33">
            <v>342.68482112067119</v>
          </cell>
          <cell r="M33">
            <v>9098.4921628084139</v>
          </cell>
          <cell r="N33">
            <v>38838.543609024353</v>
          </cell>
          <cell r="O33" t="str">
            <v>n.a.</v>
          </cell>
          <cell r="P33">
            <v>31452.487931820335</v>
          </cell>
          <cell r="Q33">
            <v>6211.5602608057879</v>
          </cell>
          <cell r="R33">
            <v>3057.6436369820899</v>
          </cell>
          <cell r="S33">
            <v>11013.927364374103</v>
          </cell>
        </row>
        <row r="34">
          <cell r="A34">
            <v>20062</v>
          </cell>
          <cell r="B34">
            <v>690.94626562704093</v>
          </cell>
          <cell r="C34">
            <v>5867.1745386731591</v>
          </cell>
          <cell r="D34">
            <v>2564.9242554518996</v>
          </cell>
          <cell r="E34">
            <v>3598.3110550823399</v>
          </cell>
          <cell r="F34">
            <v>6703.0324954858834</v>
          </cell>
          <cell r="G34">
            <v>1690.7244420276888</v>
          </cell>
          <cell r="H34">
            <v>2444.5738256201498</v>
          </cell>
          <cell r="I34">
            <v>5820.7239820000004</v>
          </cell>
          <cell r="J34">
            <v>2075.6496825064041</v>
          </cell>
          <cell r="K34">
            <v>3813.2115484500819</v>
          </cell>
          <cell r="L34">
            <v>362.91463310862849</v>
          </cell>
          <cell r="M34">
            <v>9556.8789606090559</v>
          </cell>
          <cell r="N34">
            <v>39502.417650769312</v>
          </cell>
          <cell r="O34" t="str">
            <v>n.a.</v>
          </cell>
          <cell r="P34">
            <v>32438.531860933301</v>
          </cell>
          <cell r="Q34">
            <v>6227.1491739970352</v>
          </cell>
          <cell r="R34">
            <v>3062.1942395935098</v>
          </cell>
          <cell r="S34">
            <v>11431.69713867099</v>
          </cell>
        </row>
        <row r="35">
          <cell r="A35">
            <v>20063</v>
          </cell>
          <cell r="B35">
            <v>676.24618709114156</v>
          </cell>
          <cell r="C35">
            <v>5864.5313202143643</v>
          </cell>
          <cell r="D35">
            <v>2674.6595386102995</v>
          </cell>
          <cell r="E35">
            <v>3503.7345347610558</v>
          </cell>
          <cell r="F35">
            <v>6741.3378125307408</v>
          </cell>
          <cell r="G35">
            <v>1742.6890916646075</v>
          </cell>
          <cell r="H35">
            <v>2544.9306055379416</v>
          </cell>
          <cell r="I35">
            <v>6016.4321460000001</v>
          </cell>
          <cell r="J35">
            <v>2097.1682433365372</v>
          </cell>
          <cell r="K35">
            <v>3642.5859128963593</v>
          </cell>
          <cell r="L35">
            <v>378.12036097477653</v>
          </cell>
          <cell r="M35">
            <v>9813.5201541572278</v>
          </cell>
          <cell r="N35">
            <v>38967.018017280629</v>
          </cell>
          <cell r="O35" t="str">
            <v>n.a.</v>
          </cell>
          <cell r="P35">
            <v>32740.680485779794</v>
          </cell>
          <cell r="Q35">
            <v>6140.2073531975793</v>
          </cell>
          <cell r="R35">
            <v>3045.4770807030136</v>
          </cell>
          <cell r="S35">
            <v>11352.227876240786</v>
          </cell>
        </row>
        <row r="36">
          <cell r="A36">
            <v>20064</v>
          </cell>
          <cell r="B36">
            <v>936.87484741968706</v>
          </cell>
          <cell r="C36">
            <v>6146.900500805079</v>
          </cell>
          <cell r="D36">
            <v>2561.9640583066939</v>
          </cell>
          <cell r="E36">
            <v>4552.7596654605977</v>
          </cell>
          <cell r="F36">
            <v>6892.6938706340443</v>
          </cell>
          <cell r="G36">
            <v>1979.0519634282393</v>
          </cell>
          <cell r="H36">
            <v>2565.2686337088785</v>
          </cell>
          <cell r="I36">
            <v>6379.9590159999998</v>
          </cell>
          <cell r="J36">
            <v>2086.894551299918</v>
          </cell>
          <cell r="K36">
            <v>3868.9589521597936</v>
          </cell>
          <cell r="L36">
            <v>389.60022479592385</v>
          </cell>
          <cell r="M36">
            <v>10145.113350425305</v>
          </cell>
          <cell r="N36">
            <v>40384.837892925716</v>
          </cell>
          <cell r="O36" t="str">
            <v>n.a.</v>
          </cell>
          <cell r="P36">
            <v>34270.15675146658</v>
          </cell>
          <cell r="Q36">
            <v>6127.5157519995964</v>
          </cell>
          <cell r="R36">
            <v>3072.0230047213868</v>
          </cell>
          <cell r="S36">
            <v>12740.453960714116</v>
          </cell>
        </row>
        <row r="37">
          <cell r="A37">
            <v>20071</v>
          </cell>
          <cell r="B37">
            <v>761.55517258830957</v>
          </cell>
          <cell r="C37">
            <v>6111.4156920897158</v>
          </cell>
          <cell r="D37">
            <v>2660.0788201845444</v>
          </cell>
          <cell r="E37">
            <v>4191.0579965452989</v>
          </cell>
          <cell r="F37">
            <v>7426.8919899184821</v>
          </cell>
          <cell r="G37">
            <v>2169.6890341683957</v>
          </cell>
          <cell r="H37">
            <v>2384.8543279275882</v>
          </cell>
          <cell r="I37">
            <v>5882.6213550000002</v>
          </cell>
          <cell r="J37">
            <v>2126.9671459882361</v>
          </cell>
          <cell r="K37">
            <v>3770.0180978470162</v>
          </cell>
          <cell r="L37">
            <v>472.61614027117122</v>
          </cell>
          <cell r="M37">
            <v>10100.605584938699</v>
          </cell>
          <cell r="N37">
            <v>42008.981489584679</v>
          </cell>
          <cell r="O37" t="str">
            <v>n.a.</v>
          </cell>
          <cell r="P37">
            <v>36032.703234073371</v>
          </cell>
          <cell r="Q37">
            <v>6283.4449448167979</v>
          </cell>
          <cell r="R37">
            <v>3148.8147239116347</v>
          </cell>
          <cell r="S37">
            <v>12221.551677565338</v>
          </cell>
        </row>
        <row r="38">
          <cell r="A38">
            <v>20072</v>
          </cell>
          <cell r="B38">
            <v>850.62201738451654</v>
          </cell>
          <cell r="C38">
            <v>6236.0584108438788</v>
          </cell>
          <cell r="D38">
            <v>2933.9982974580112</v>
          </cell>
          <cell r="E38">
            <v>3992.520199859031</v>
          </cell>
          <cell r="F38">
            <v>7406.4774116571407</v>
          </cell>
          <cell r="G38">
            <v>2365.7467426191506</v>
          </cell>
          <cell r="H38">
            <v>2650.0086583440143</v>
          </cell>
          <cell r="I38">
            <v>6207.1836839999996</v>
          </cell>
          <cell r="J38">
            <v>2226.0065298946392</v>
          </cell>
          <cell r="K38">
            <v>3798.0825856480124</v>
          </cell>
          <cell r="L38">
            <v>551.40366825727563</v>
          </cell>
          <cell r="M38">
            <v>10518.697423584526</v>
          </cell>
          <cell r="N38">
            <v>42623.357547579391</v>
          </cell>
          <cell r="O38" t="str">
            <v>n.a.</v>
          </cell>
          <cell r="P38">
            <v>36091.70625968292</v>
          </cell>
          <cell r="Q38">
            <v>6569.0949302016934</v>
          </cell>
          <cell r="R38">
            <v>3252.6485650125501</v>
          </cell>
          <cell r="S38">
            <v>12007.259013805955</v>
          </cell>
        </row>
        <row r="39">
          <cell r="A39">
            <v>20073</v>
          </cell>
          <cell r="B39">
            <v>932.3203222496735</v>
          </cell>
          <cell r="C39">
            <v>6596.1509413546837</v>
          </cell>
          <cell r="D39">
            <v>3133.3281851788461</v>
          </cell>
          <cell r="E39">
            <v>4014.3724285171911</v>
          </cell>
          <cell r="F39">
            <v>7393.8448943559488</v>
          </cell>
          <cell r="G39">
            <v>2562.3366766364675</v>
          </cell>
          <cell r="H39">
            <v>2667.7106368861819</v>
          </cell>
          <cell r="I39">
            <v>6140.0499449999998</v>
          </cell>
          <cell r="J39">
            <v>2310.6183806203057</v>
          </cell>
          <cell r="K39">
            <v>3818.2816629465606</v>
          </cell>
          <cell r="L39">
            <v>610.67257686933476</v>
          </cell>
          <cell r="M39">
            <v>10459.069743209655</v>
          </cell>
          <cell r="N39">
            <v>43921.072812260049</v>
          </cell>
          <cell r="O39" t="str">
            <v>n.a.</v>
          </cell>
          <cell r="P39">
            <v>36087.176859100749</v>
          </cell>
          <cell r="Q39">
            <v>6821.7615997241955</v>
          </cell>
          <cell r="R39">
            <v>3477.075133651796</v>
          </cell>
          <cell r="S39">
            <v>12575.350495500697</v>
          </cell>
        </row>
        <row r="40">
          <cell r="A40">
            <v>20074</v>
          </cell>
          <cell r="B40">
            <v>954.94847497750004</v>
          </cell>
          <cell r="C40">
            <v>6750.5529667117189</v>
          </cell>
          <cell r="D40">
            <v>3072.1737421785988</v>
          </cell>
          <cell r="E40">
            <v>4197.9217020784799</v>
          </cell>
          <cell r="F40">
            <v>7654.1645680684251</v>
          </cell>
          <cell r="G40">
            <v>2852.0244925759857</v>
          </cell>
          <cell r="H40">
            <v>2508.1374448422166</v>
          </cell>
          <cell r="I40">
            <v>6139.6615300000003</v>
          </cell>
          <cell r="J40">
            <v>2256.4860814968179</v>
          </cell>
          <cell r="K40">
            <v>3947.9183595584136</v>
          </cell>
          <cell r="L40">
            <v>404.69205460221843</v>
          </cell>
          <cell r="M40">
            <v>10791.601563267122</v>
          </cell>
          <cell r="N40">
            <v>44057.431280575896</v>
          </cell>
          <cell r="O40" t="str">
            <v>n.a.</v>
          </cell>
          <cell r="P40">
            <v>36317.453987142973</v>
          </cell>
          <cell r="Q40">
            <v>6975.211629257311</v>
          </cell>
          <cell r="R40">
            <v>3263.6146254240198</v>
          </cell>
          <cell r="S40">
            <v>13446.768783128004</v>
          </cell>
        </row>
        <row r="41">
          <cell r="A41">
            <v>20081</v>
          </cell>
          <cell r="B41">
            <v>1035.069835473714</v>
          </cell>
          <cell r="C41">
            <v>6670.6539825499667</v>
          </cell>
          <cell r="D41">
            <v>2703.5699721444471</v>
          </cell>
          <cell r="E41">
            <v>3957.4543388359766</v>
          </cell>
          <cell r="F41">
            <v>8110.9378577190946</v>
          </cell>
          <cell r="G41">
            <v>2955.9963933842891</v>
          </cell>
          <cell r="H41">
            <v>2550.2000701622451</v>
          </cell>
          <cell r="I41">
            <v>6392.4152789999998</v>
          </cell>
          <cell r="J41">
            <v>1975.123410147962</v>
          </cell>
          <cell r="K41">
            <v>4121.5874096939206</v>
          </cell>
          <cell r="L41">
            <v>398.98840256481719</v>
          </cell>
          <cell r="M41">
            <v>11198.521285348863</v>
          </cell>
          <cell r="N41">
            <v>48042.022171497367</v>
          </cell>
          <cell r="O41" t="str">
            <v>n.a.</v>
          </cell>
          <cell r="P41">
            <v>38173.469769699361</v>
          </cell>
          <cell r="Q41">
            <v>6589.2079548911261</v>
          </cell>
          <cell r="R41">
            <v>3399.4685080459431</v>
          </cell>
          <cell r="S41">
            <v>14980.121297366157</v>
          </cell>
        </row>
        <row r="42">
          <cell r="A42">
            <v>20082</v>
          </cell>
          <cell r="B42">
            <v>1161.1813036374617</v>
          </cell>
          <cell r="C42">
            <v>6759.3219242841551</v>
          </cell>
          <cell r="D42">
            <v>2728.6097483421545</v>
          </cell>
          <cell r="E42">
            <v>3879.3487652099147</v>
          </cell>
          <cell r="F42">
            <v>8318.2908053174233</v>
          </cell>
          <cell r="G42">
            <v>3122.2054047696984</v>
          </cell>
          <cell r="H42">
            <v>2509.0159316550121</v>
          </cell>
          <cell r="I42">
            <v>6199.2623579999999</v>
          </cell>
          <cell r="J42">
            <v>1889.2650986233186</v>
          </cell>
          <cell r="K42">
            <v>4019.878802160988</v>
          </cell>
          <cell r="L42">
            <v>388.90538224926547</v>
          </cell>
          <cell r="M42">
            <v>11626.277287033023</v>
          </cell>
          <cell r="N42">
            <v>49544.755075969668</v>
          </cell>
          <cell r="O42" t="str">
            <v>n.a.</v>
          </cell>
          <cell r="P42">
            <v>39424.000870813659</v>
          </cell>
          <cell r="Q42">
            <v>6316.5131603225318</v>
          </cell>
          <cell r="R42">
            <v>3469.1541027282301</v>
          </cell>
          <cell r="S42">
            <v>15493.337111692274</v>
          </cell>
        </row>
        <row r="43">
          <cell r="A43">
            <v>20083</v>
          </cell>
          <cell r="B43">
            <v>1206.8213568891092</v>
          </cell>
          <cell r="C43">
            <v>6572.1912297802137</v>
          </cell>
          <cell r="D43">
            <v>2699.568208238738</v>
          </cell>
          <cell r="E43">
            <v>3818.7287918597904</v>
          </cell>
          <cell r="F43">
            <v>8562.2715596391481</v>
          </cell>
          <cell r="G43">
            <v>3391.9881976024844</v>
          </cell>
          <cell r="H43">
            <v>2423.9046118680617</v>
          </cell>
          <cell r="I43">
            <v>6131.5699839999997</v>
          </cell>
          <cell r="J43">
            <v>2161.4278092851923</v>
          </cell>
          <cell r="K43">
            <v>3947.8263011512786</v>
          </cell>
          <cell r="L43">
            <v>382.23216202903905</v>
          </cell>
          <cell r="M43">
            <v>11760.982481044506</v>
          </cell>
          <cell r="N43">
            <v>51201.329058457377</v>
          </cell>
          <cell r="O43" t="str">
            <v>n.a.</v>
          </cell>
          <cell r="P43">
            <v>39880.066538015941</v>
          </cell>
          <cell r="Q43">
            <v>6657.8131109856868</v>
          </cell>
          <cell r="R43">
            <v>3527.3618253434729</v>
          </cell>
          <cell r="S43">
            <v>15596.612018064128</v>
          </cell>
        </row>
        <row r="44">
          <cell r="A44">
            <v>20084</v>
          </cell>
          <cell r="B44">
            <v>1110.4307507997146</v>
          </cell>
          <cell r="C44">
            <v>5970.7664763856628</v>
          </cell>
          <cell r="D44">
            <v>2792.017187274661</v>
          </cell>
          <cell r="E44">
            <v>3492.7133430943154</v>
          </cell>
          <cell r="F44">
            <v>8380.1295973243396</v>
          </cell>
          <cell r="G44">
            <v>3183.9040182435265</v>
          </cell>
          <cell r="H44">
            <v>2429.6122143146813</v>
          </cell>
          <cell r="I44">
            <v>5885.319262</v>
          </cell>
          <cell r="J44">
            <v>2053.6825109435267</v>
          </cell>
          <cell r="K44">
            <v>3815.0251479938133</v>
          </cell>
          <cell r="L44">
            <v>636.84206815687821</v>
          </cell>
          <cell r="M44">
            <v>10673.191386573606</v>
          </cell>
          <cell r="N44">
            <v>52108.65603407556</v>
          </cell>
          <cell r="O44" t="str">
            <v>n.a.</v>
          </cell>
          <cell r="P44">
            <v>38203.834091471042</v>
          </cell>
          <cell r="Q44">
            <v>5996.6287458006555</v>
          </cell>
          <cell r="R44">
            <v>4302.2754028823556</v>
          </cell>
          <cell r="S44">
            <v>17238.951212877429</v>
          </cell>
        </row>
        <row r="45">
          <cell r="A45">
            <v>20091</v>
          </cell>
          <cell r="B45">
            <v>1099.9402268733666</v>
          </cell>
          <cell r="C45">
            <v>5722.9749028320148</v>
          </cell>
          <cell r="D45">
            <v>2554.2684977491258</v>
          </cell>
          <cell r="E45">
            <v>3856.8789287763207</v>
          </cell>
          <cell r="F45">
            <v>7092.6325898877822</v>
          </cell>
          <cell r="G45">
            <v>2936.5322338485494</v>
          </cell>
          <cell r="H45">
            <v>2075.7514034969772</v>
          </cell>
          <cell r="I45">
            <v>5295.0241420000002</v>
          </cell>
          <cell r="J45">
            <v>1902.800173808944</v>
          </cell>
          <cell r="K45">
            <v>3798.1916374552443</v>
          </cell>
          <cell r="L45">
            <v>640.11564842531777</v>
          </cell>
          <cell r="M45">
            <v>9352.0029157217268</v>
          </cell>
          <cell r="N45">
            <v>50068.820042260413</v>
          </cell>
          <cell r="O45" t="str">
            <v>n.a.</v>
          </cell>
          <cell r="P45">
            <v>35233.60923433266</v>
          </cell>
          <cell r="Q45">
            <v>5590.9579010007392</v>
          </cell>
          <cell r="R45">
            <v>3796.2348499428967</v>
          </cell>
          <cell r="S45">
            <v>17351.772061723539</v>
          </cell>
        </row>
        <row r="46">
          <cell r="A46">
            <v>20092</v>
          </cell>
          <cell r="B46">
            <v>1170.5146987100304</v>
          </cell>
          <cell r="C46">
            <v>5767.5352712666427</v>
          </cell>
          <cell r="D46">
            <v>2320.9181139178063</v>
          </cell>
          <cell r="E46">
            <v>3775.0198508120507</v>
          </cell>
          <cell r="F46">
            <v>7334.3324260331519</v>
          </cell>
          <cell r="G46">
            <v>3086.785824940207</v>
          </cell>
          <cell r="H46">
            <v>2062.8061629356116</v>
          </cell>
          <cell r="I46">
            <v>5125.6982799999996</v>
          </cell>
          <cell r="J46">
            <v>1976.9773381047476</v>
          </cell>
          <cell r="K46">
            <v>3243.4510708269004</v>
          </cell>
          <cell r="L46">
            <v>679.22147198222945</v>
          </cell>
          <cell r="M46">
            <v>9467.1091163369056</v>
          </cell>
          <cell r="N46">
            <v>48924.265966812163</v>
          </cell>
          <cell r="O46" t="str">
            <v>n.a.</v>
          </cell>
          <cell r="P46">
            <v>33771.778145424287</v>
          </cell>
          <cell r="Q46">
            <v>5529.4522772449409</v>
          </cell>
          <cell r="R46">
            <v>3786.6967046435057</v>
          </cell>
          <cell r="S46">
            <v>17569.344367777383</v>
          </cell>
        </row>
        <row r="47">
          <cell r="A47">
            <v>20093</v>
          </cell>
          <cell r="B47">
            <v>1165.3292855676723</v>
          </cell>
          <cell r="C47">
            <v>5934.9068211414678</v>
          </cell>
          <cell r="D47">
            <v>2423.6144447092879</v>
          </cell>
          <cell r="E47">
            <v>3859.5661604234601</v>
          </cell>
          <cell r="F47">
            <v>6935.3575253802092</v>
          </cell>
          <cell r="G47">
            <v>3084.1954286109312</v>
          </cell>
          <cell r="H47">
            <v>2147.2196853542323</v>
          </cell>
          <cell r="I47">
            <v>5307.1920899999996</v>
          </cell>
          <cell r="J47">
            <v>1961.5395848375531</v>
          </cell>
          <cell r="K47">
            <v>3404.3555463065222</v>
          </cell>
          <cell r="L47">
            <v>634.44345122050834</v>
          </cell>
          <cell r="M47">
            <v>9652.7478389547032</v>
          </cell>
          <cell r="N47">
            <v>49883.706429108599</v>
          </cell>
          <cell r="O47" t="str">
            <v>n.a.</v>
          </cell>
          <cell r="P47">
            <v>34089.97204417055</v>
          </cell>
          <cell r="Q47">
            <v>5506.6157001232195</v>
          </cell>
          <cell r="R47">
            <v>3813.1163738957744</v>
          </cell>
          <cell r="S47">
            <v>17872.396513456584</v>
          </cell>
        </row>
        <row r="48">
          <cell r="A48">
            <v>20094</v>
          </cell>
          <cell r="B48">
            <v>1266.7183338489308</v>
          </cell>
          <cell r="C48">
            <v>6265.9418027598713</v>
          </cell>
          <cell r="D48">
            <v>2261.6748606237802</v>
          </cell>
          <cell r="E48">
            <v>4056.955851988168</v>
          </cell>
          <cell r="F48">
            <v>7305.7514356988568</v>
          </cell>
          <cell r="G48">
            <v>3114.7387906003119</v>
          </cell>
          <cell r="H48">
            <v>2404.7030832131791</v>
          </cell>
          <cell r="I48">
            <v>5625.2252850000004</v>
          </cell>
          <cell r="J48">
            <v>2015.3797632487549</v>
          </cell>
          <cell r="K48">
            <v>3575.4211284113353</v>
          </cell>
          <cell r="L48">
            <v>593.00646137194485</v>
          </cell>
          <cell r="M48">
            <v>10038.363474986663</v>
          </cell>
          <cell r="N48">
            <v>50552.837351818845</v>
          </cell>
          <cell r="O48" t="str">
            <v>n.a.</v>
          </cell>
          <cell r="P48">
            <v>35238.765796072497</v>
          </cell>
          <cell r="Q48">
            <v>5748.7814356311019</v>
          </cell>
          <cell r="R48">
            <v>3701.3424815178209</v>
          </cell>
          <cell r="S48">
            <v>17786.701777042501</v>
          </cell>
        </row>
        <row r="49">
          <cell r="A49">
            <v>20101</v>
          </cell>
          <cell r="B49">
            <v>1159.6939451985513</v>
          </cell>
          <cell r="C49">
            <v>6652.227643950474</v>
          </cell>
          <cell r="D49">
            <v>2585.6305627137049</v>
          </cell>
          <cell r="E49">
            <v>3971.0344545255784</v>
          </cell>
          <cell r="F49">
            <v>6966.4592861604879</v>
          </cell>
          <cell r="G49">
            <v>3302.1000808495337</v>
          </cell>
          <cell r="H49">
            <v>2461.3762929265054</v>
          </cell>
          <cell r="I49">
            <v>5830.4017649999996</v>
          </cell>
          <cell r="J49">
            <v>2182.9027538932496</v>
          </cell>
          <cell r="K49">
            <v>3606.9268137613271</v>
          </cell>
          <cell r="L49">
            <v>363.01749248637765</v>
          </cell>
          <cell r="M49">
            <v>10414.420037535147</v>
          </cell>
          <cell r="N49">
            <v>50733.506724737563</v>
          </cell>
          <cell r="O49" t="str">
            <v>n.a.</v>
          </cell>
          <cell r="P49">
            <v>35547.362497541166</v>
          </cell>
          <cell r="Q49">
            <v>5968.0617556290081</v>
          </cell>
          <cell r="R49">
            <v>3364.3183572307416</v>
          </cell>
          <cell r="S49">
            <v>17847.801827609132</v>
          </cell>
        </row>
        <row r="50">
          <cell r="A50">
            <v>20102</v>
          </cell>
          <cell r="B50">
            <v>1321.9327049691585</v>
          </cell>
          <cell r="C50">
            <v>6803.3267030870475</v>
          </cell>
          <cell r="D50">
            <v>2676.7906781440138</v>
          </cell>
          <cell r="E50">
            <v>3845.6082432906196</v>
          </cell>
          <cell r="F50">
            <v>6898.6738599103346</v>
          </cell>
          <cell r="G50">
            <v>3547.6582947490469</v>
          </cell>
          <cell r="H50">
            <v>2235.7817316168766</v>
          </cell>
          <cell r="I50">
            <v>6087.7023509999999</v>
          </cell>
          <cell r="J50">
            <v>2275.0503913094326</v>
          </cell>
          <cell r="K50">
            <v>3429.9243174492458</v>
          </cell>
          <cell r="L50">
            <v>339.036796357931</v>
          </cell>
          <cell r="M50">
            <v>10052.586563763325</v>
          </cell>
          <cell r="N50">
            <v>51213.037532977745</v>
          </cell>
          <cell r="O50" t="str">
            <v>n.a.</v>
          </cell>
          <cell r="P50">
            <v>34463.455614135797</v>
          </cell>
          <cell r="Q50">
            <v>6263.9118040927306</v>
          </cell>
          <cell r="R50">
            <v>3200.0615715179501</v>
          </cell>
          <cell r="S50">
            <v>18901.619961344124</v>
          </cell>
        </row>
        <row r="51">
          <cell r="A51">
            <v>20103</v>
          </cell>
          <cell r="B51">
            <v>1277.0863791730901</v>
          </cell>
          <cell r="C51">
            <v>6872.7358789083146</v>
          </cell>
          <cell r="D51">
            <v>2673.0455739263116</v>
          </cell>
          <cell r="E51">
            <v>3878.6598122590503</v>
          </cell>
          <cell r="F51">
            <v>7206.1927416096805</v>
          </cell>
          <cell r="G51">
            <v>3778.1225885074227</v>
          </cell>
          <cell r="H51">
            <v>2439.2834444196806</v>
          </cell>
          <cell r="I51">
            <v>6458.925217</v>
          </cell>
          <cell r="J51">
            <v>2415.0208076787353</v>
          </cell>
          <cell r="K51">
            <v>3461.3988901974581</v>
          </cell>
          <cell r="L51">
            <v>325.16098403775783</v>
          </cell>
          <cell r="M51">
            <v>10722.218253356103</v>
          </cell>
          <cell r="N51">
            <v>51681.081408665646</v>
          </cell>
          <cell r="O51" t="str">
            <v>n.a.</v>
          </cell>
          <cell r="P51">
            <v>36340.071556994451</v>
          </cell>
          <cell r="Q51">
            <v>6727.7767088572145</v>
          </cell>
          <cell r="R51">
            <v>3030.9138899079744</v>
          </cell>
          <cell r="S51">
            <v>18782.258709289454</v>
          </cell>
        </row>
        <row r="52">
          <cell r="A52">
            <v>20104</v>
          </cell>
          <cell r="B52">
            <v>1384.0346806591995</v>
          </cell>
          <cell r="C52">
            <v>7022.5203240541659</v>
          </cell>
          <cell r="D52">
            <v>2673.8251552159727</v>
          </cell>
          <cell r="E52">
            <v>4124.9683599247537</v>
          </cell>
          <cell r="F52">
            <v>7325.2398163194966</v>
          </cell>
          <cell r="G52">
            <v>4083.3774438939981</v>
          </cell>
          <cell r="H52">
            <v>2415.8980190369384</v>
          </cell>
          <cell r="I52">
            <v>6211.8391629999996</v>
          </cell>
          <cell r="J52">
            <v>2461.1671941185841</v>
          </cell>
          <cell r="K52">
            <v>3467.70469559197</v>
          </cell>
          <cell r="L52">
            <v>330.12372711793336</v>
          </cell>
          <cell r="M52">
            <v>11118.11854434542</v>
          </cell>
          <cell r="N52">
            <v>52548.184573619095</v>
          </cell>
          <cell r="O52" t="str">
            <v>n.a.</v>
          </cell>
          <cell r="P52">
            <v>37264.055451328612</v>
          </cell>
          <cell r="Q52">
            <v>6936.3666264210497</v>
          </cell>
          <cell r="R52">
            <v>3075.5667333433344</v>
          </cell>
          <cell r="S52">
            <v>18098.825071757292</v>
          </cell>
        </row>
        <row r="53">
          <cell r="A53">
            <v>20111</v>
          </cell>
          <cell r="B53">
            <v>1507.4699073885661</v>
          </cell>
          <cell r="C53">
            <v>7554.7104685726717</v>
          </cell>
          <cell r="D53">
            <v>2802.4049935952512</v>
          </cell>
          <cell r="E53">
            <v>4266.2583303083038</v>
          </cell>
          <cell r="F53">
            <v>7353.2309173471831</v>
          </cell>
          <cell r="G53">
            <v>3997.6256891198996</v>
          </cell>
          <cell r="H53">
            <v>2599.4769049922515</v>
          </cell>
          <cell r="I53">
            <v>6519.6799419999998</v>
          </cell>
          <cell r="J53">
            <v>2367.881098393043</v>
          </cell>
          <cell r="K53">
            <v>3452.4559400807484</v>
          </cell>
          <cell r="L53">
            <v>319.41211534562478</v>
          </cell>
          <cell r="M53">
            <v>11407.837594962521</v>
          </cell>
          <cell r="N53">
            <v>51685.801854302183</v>
          </cell>
          <cell r="O53" t="str">
            <v>n.a.</v>
          </cell>
          <cell r="P53">
            <v>38032.179676375425</v>
          </cell>
          <cell r="Q53">
            <v>6651.6963690207403</v>
          </cell>
          <cell r="R53">
            <v>3106.956388330239</v>
          </cell>
          <cell r="S53">
            <v>17904.494963370027</v>
          </cell>
        </row>
        <row r="54">
          <cell r="A54">
            <v>20112</v>
          </cell>
          <cell r="B54">
            <v>1710.5733105080017</v>
          </cell>
          <cell r="C54">
            <v>7554.7673277578178</v>
          </cell>
          <cell r="D54">
            <v>2924.3187760049686</v>
          </cell>
          <cell r="E54">
            <v>4363.4724235050535</v>
          </cell>
          <cell r="F54">
            <v>7542.2208557008635</v>
          </cell>
          <cell r="G54">
            <v>4253.7797874650587</v>
          </cell>
          <cell r="H54">
            <v>2711.9728611752143</v>
          </cell>
          <cell r="I54">
            <v>5797.4471370000001</v>
          </cell>
          <cell r="J54">
            <v>2425.2138854816135</v>
          </cell>
          <cell r="K54">
            <v>3593.1702535001541</v>
          </cell>
          <cell r="L54">
            <v>314.45243516988131</v>
          </cell>
          <cell r="M54">
            <v>11880.651215507845</v>
          </cell>
          <cell r="N54">
            <v>54301.868853078748</v>
          </cell>
          <cell r="O54" t="str">
            <v>n.a.</v>
          </cell>
          <cell r="P54">
            <v>39431.820899697384</v>
          </cell>
          <cell r="Q54">
            <v>7114.9194877154268</v>
          </cell>
          <cell r="R54">
            <v>3055.1166463790273</v>
          </cell>
          <cell r="S54">
            <v>18822.266089639954</v>
          </cell>
        </row>
        <row r="55">
          <cell r="A55">
            <v>20113</v>
          </cell>
          <cell r="B55">
            <v>1895.3911082239722</v>
          </cell>
          <cell r="C55">
            <v>7552.5467783676859</v>
          </cell>
          <cell r="D55">
            <v>2948.6876556611501</v>
          </cell>
          <cell r="E55">
            <v>4562.0837695346399</v>
          </cell>
          <cell r="F55">
            <v>7507.3569979963459</v>
          </cell>
          <cell r="G55">
            <v>4496.320243463696</v>
          </cell>
          <cell r="H55">
            <v>2630.1540068456543</v>
          </cell>
          <cell r="I55">
            <v>6140.7527120000004</v>
          </cell>
          <cell r="J55">
            <v>2453.441411319774</v>
          </cell>
          <cell r="K55">
            <v>3793.2268002049614</v>
          </cell>
          <cell r="L55">
            <v>304.84616705706327</v>
          </cell>
          <cell r="M55">
            <v>11977.214190923254</v>
          </cell>
          <cell r="N55">
            <v>54070.427601819356</v>
          </cell>
          <cell r="O55" t="str">
            <v>n.a.</v>
          </cell>
          <cell r="P55">
            <v>39863.784219223307</v>
          </cell>
          <cell r="Q55">
            <v>7291.1106943125924</v>
          </cell>
          <cell r="R55">
            <v>2824.2307283762398</v>
          </cell>
          <cell r="S55">
            <v>18978.084848742441</v>
          </cell>
        </row>
        <row r="56">
          <cell r="A56">
            <v>20114</v>
          </cell>
          <cell r="B56">
            <v>1845.9850378794602</v>
          </cell>
          <cell r="C56">
            <v>7855.7058163018191</v>
          </cell>
          <cell r="D56">
            <v>3105.1901177386308</v>
          </cell>
          <cell r="E56">
            <v>4379.2619276520045</v>
          </cell>
          <cell r="F56">
            <v>7625.3058389556081</v>
          </cell>
          <cell r="G56">
            <v>4628.6052039513488</v>
          </cell>
          <cell r="H56">
            <v>2552.484591986879</v>
          </cell>
          <cell r="I56">
            <v>6242.0780720000002</v>
          </cell>
          <cell r="J56">
            <v>2488.5786748055689</v>
          </cell>
          <cell r="K56">
            <v>3824.1592522141368</v>
          </cell>
          <cell r="L56">
            <v>277.89328242743051</v>
          </cell>
          <cell r="M56">
            <v>11731.285988606378</v>
          </cell>
          <cell r="N56">
            <v>53663.594230799703</v>
          </cell>
          <cell r="O56" t="str">
            <v>n.a.</v>
          </cell>
          <cell r="P56">
            <v>38803.724004703887</v>
          </cell>
          <cell r="Q56">
            <v>7104.6397609512442</v>
          </cell>
          <cell r="R56">
            <v>2609.2560789144914</v>
          </cell>
          <cell r="S56">
            <v>18544.940878247573</v>
          </cell>
        </row>
        <row r="57">
          <cell r="A57">
            <v>20121</v>
          </cell>
          <cell r="B57">
            <v>1894.2160636129202</v>
          </cell>
          <cell r="C57">
            <v>7739.6107039506905</v>
          </cell>
          <cell r="D57">
            <v>3127.9913969556014</v>
          </cell>
          <cell r="E57">
            <v>4209.480024092979</v>
          </cell>
          <cell r="F57">
            <v>7607.0553864203466</v>
          </cell>
          <cell r="G57">
            <v>4740.8739402584551</v>
          </cell>
          <cell r="H57">
            <v>2579.0504071787732</v>
          </cell>
          <cell r="I57">
            <v>6823.3134659999996</v>
          </cell>
          <cell r="J57">
            <v>2687.9257380646386</v>
          </cell>
          <cell r="K57">
            <v>3832.0843995928585</v>
          </cell>
          <cell r="L57">
            <v>254.71494592957379</v>
          </cell>
          <cell r="M57">
            <v>11612.283133368865</v>
          </cell>
          <cell r="N57">
            <v>54777.602697916889</v>
          </cell>
          <cell r="O57" t="str">
            <v>n.a.</v>
          </cell>
          <cell r="P57">
            <v>39029.938758776516</v>
          </cell>
          <cell r="Q57">
            <v>7557.6542861171347</v>
          </cell>
          <cell r="R57">
            <v>2485.4072288001958</v>
          </cell>
          <cell r="S57">
            <v>19208.074379644881</v>
          </cell>
        </row>
        <row r="58">
          <cell r="A58">
            <v>20122</v>
          </cell>
          <cell r="B58">
            <v>1822.7071614922331</v>
          </cell>
          <cell r="C58">
            <v>7708.2299659345581</v>
          </cell>
          <cell r="D58">
            <v>3246.4109691296221</v>
          </cell>
          <cell r="E58">
            <v>4368.7765707258204</v>
          </cell>
          <cell r="F58">
            <v>7915.5916100254808</v>
          </cell>
          <cell r="G58">
            <v>4668.6324597210696</v>
          </cell>
          <cell r="H58">
            <v>2759.7230401214883</v>
          </cell>
          <cell r="I58">
            <v>6777.6185329999998</v>
          </cell>
          <cell r="J58">
            <v>2605.9042196586825</v>
          </cell>
          <cell r="K58">
            <v>3830.5533255552177</v>
          </cell>
          <cell r="L58">
            <v>256.76688409724142</v>
          </cell>
          <cell r="M58">
            <v>11727.657477973951</v>
          </cell>
          <cell r="N58">
            <v>54779.786895115765</v>
          </cell>
          <cell r="O58" t="str">
            <v>n.a.</v>
          </cell>
          <cell r="P58">
            <v>39417.322500106158</v>
          </cell>
          <cell r="Q58">
            <v>7619.7114436157499</v>
          </cell>
          <cell r="R58">
            <v>2379.4942130549266</v>
          </cell>
          <cell r="S58">
            <v>18528.0740116378</v>
          </cell>
        </row>
        <row r="59">
          <cell r="A59">
            <v>20123</v>
          </cell>
          <cell r="B59">
            <v>1905.870018053967</v>
          </cell>
          <cell r="C59">
            <v>7518.8200375027363</v>
          </cell>
          <cell r="D59">
            <v>3335.4909880523619</v>
          </cell>
          <cell r="E59">
            <v>4043.806720042664</v>
          </cell>
          <cell r="F59">
            <v>7708.5663276628065</v>
          </cell>
          <cell r="G59">
            <v>4537.7066169321815</v>
          </cell>
          <cell r="H59">
            <v>2789.3414414132885</v>
          </cell>
          <cell r="I59">
            <v>6585.0791259999996</v>
          </cell>
          <cell r="J59">
            <v>2602.3400373697027</v>
          </cell>
          <cell r="K59">
            <v>3815.2455661935883</v>
          </cell>
          <cell r="L59">
            <v>285.11389316185273</v>
          </cell>
          <cell r="M59">
            <v>11646.669036838457</v>
          </cell>
          <cell r="N59">
            <v>55332.452780364583</v>
          </cell>
          <cell r="O59" t="str">
            <v>n.a.</v>
          </cell>
          <cell r="P59">
            <v>39059.081501644272</v>
          </cell>
          <cell r="Q59">
            <v>7521.4306244982999</v>
          </cell>
          <cell r="R59">
            <v>2437.8613943721398</v>
          </cell>
          <cell r="S59">
            <v>18356.258354272122</v>
          </cell>
        </row>
        <row r="60">
          <cell r="A60">
            <v>20124</v>
          </cell>
          <cell r="B60">
            <v>1926.9950328408806</v>
          </cell>
          <cell r="C60">
            <v>7832.7363046120099</v>
          </cell>
          <cell r="D60">
            <v>3663.4151288624162</v>
          </cell>
          <cell r="E60">
            <v>3867.9814831385402</v>
          </cell>
          <cell r="F60">
            <v>8138.2001378913674</v>
          </cell>
          <cell r="G60">
            <v>4548.0573810882952</v>
          </cell>
          <cell r="H60">
            <v>2742.4526182864502</v>
          </cell>
          <cell r="I60">
            <v>7021.9568600000002</v>
          </cell>
          <cell r="J60">
            <v>2528.1659419069747</v>
          </cell>
          <cell r="K60">
            <v>3991.595037658336</v>
          </cell>
          <cell r="L60">
            <v>293.38327681133205</v>
          </cell>
          <cell r="M60">
            <v>12510.770401818732</v>
          </cell>
          <cell r="N60">
            <v>54833.458116602749</v>
          </cell>
          <cell r="O60" t="str">
            <v>n.a.</v>
          </cell>
          <cell r="P60">
            <v>40195.277909473079</v>
          </cell>
          <cell r="Q60">
            <v>7623.4534367688175</v>
          </cell>
          <cell r="R60">
            <v>2417.7085837727409</v>
          </cell>
          <cell r="S60">
            <v>18285.060814445205</v>
          </cell>
        </row>
        <row r="61">
          <cell r="A61">
            <v>20131</v>
          </cell>
          <cell r="B61">
            <v>1867.4811628936613</v>
          </cell>
          <cell r="C61">
            <v>7668.4357777262867</v>
          </cell>
          <cell r="D61">
            <v>3712.82058946298</v>
          </cell>
          <cell r="E61">
            <v>3833.1095510470914</v>
          </cell>
          <cell r="F61">
            <v>8114.45458072363</v>
          </cell>
          <cell r="G61">
            <v>4630.2496661690102</v>
          </cell>
          <cell r="H61">
            <v>2674.092672252903</v>
          </cell>
          <cell r="I61">
            <v>7346.0233630000002</v>
          </cell>
          <cell r="J61">
            <v>2721.787701965824</v>
          </cell>
          <cell r="K61">
            <v>4222.1917832929448</v>
          </cell>
          <cell r="L61">
            <v>310.9039504361636</v>
          </cell>
          <cell r="M61">
            <v>11729.42012296764</v>
          </cell>
          <cell r="N61">
            <v>55266.017723809287</v>
          </cell>
          <cell r="O61" t="str">
            <v>n.a.</v>
          </cell>
          <cell r="P61">
            <v>40123.134355843438</v>
          </cell>
          <cell r="Q61">
            <v>7657.2973597863229</v>
          </cell>
          <cell r="R61">
            <v>2388.8326736208219</v>
          </cell>
          <cell r="S61">
            <v>18148.87097874517</v>
          </cell>
        </row>
        <row r="62">
          <cell r="A62">
            <v>20132</v>
          </cell>
          <cell r="B62">
            <v>1806.5473531295513</v>
          </cell>
          <cell r="C62">
            <v>7592.6270893655728</v>
          </cell>
          <cell r="D62">
            <v>3582.7604701454097</v>
          </cell>
          <cell r="E62">
            <v>3882.5325760670262</v>
          </cell>
          <cell r="F62">
            <v>8309.3278824609079</v>
          </cell>
          <cell r="G62">
            <v>4722.2073210455937</v>
          </cell>
          <cell r="H62">
            <v>2685.7901959779824</v>
          </cell>
          <cell r="I62">
            <v>7557.2874780000002</v>
          </cell>
          <cell r="J62">
            <v>2662.3126244935288</v>
          </cell>
          <cell r="K62">
            <v>4340.4897577360698</v>
          </cell>
          <cell r="L62">
            <v>284.60495171775176</v>
          </cell>
          <cell r="M62">
            <v>11783.475124354987</v>
          </cell>
          <cell r="N62">
            <v>56118.890080420009</v>
          </cell>
          <cell r="O62" t="str">
            <v>n.a.</v>
          </cell>
          <cell r="P62">
            <v>41057.220300652618</v>
          </cell>
          <cell r="Q62">
            <v>7646.1070823243444</v>
          </cell>
          <cell r="R62">
            <v>2418.588646710145</v>
          </cell>
          <cell r="S62">
            <v>18033.051528577813</v>
          </cell>
        </row>
        <row r="63">
          <cell r="A63">
            <v>20133</v>
          </cell>
          <cell r="B63">
            <v>1790.2518740162459</v>
          </cell>
          <cell r="C63">
            <v>7628.2548718242315</v>
          </cell>
          <cell r="D63">
            <v>3551.4939117194403</v>
          </cell>
          <cell r="E63">
            <v>3781.1297862039842</v>
          </cell>
          <cell r="F63">
            <v>8277.1599576953558</v>
          </cell>
          <cell r="G63">
            <v>4822.6356269793878</v>
          </cell>
          <cell r="H63">
            <v>2732.6790922728092</v>
          </cell>
          <cell r="I63">
            <v>7438.8793699999997</v>
          </cell>
          <cell r="J63">
            <v>2670.9861478123398</v>
          </cell>
          <cell r="K63">
            <v>4532.9522185242186</v>
          </cell>
          <cell r="L63">
            <v>423.48858637449462</v>
          </cell>
          <cell r="M63">
            <v>12003.765008380658</v>
          </cell>
          <cell r="N63">
            <v>55608.64799666273</v>
          </cell>
          <cell r="O63" t="str">
            <v>n.a.</v>
          </cell>
          <cell r="P63">
            <v>40923.228796868607</v>
          </cell>
          <cell r="Q63">
            <v>7588.008853170395</v>
          </cell>
          <cell r="R63">
            <v>2452.9026229975325</v>
          </cell>
          <cell r="S63">
            <v>18561.0241017179</v>
          </cell>
        </row>
        <row r="64">
          <cell r="A64">
            <v>20134</v>
          </cell>
          <cell r="B64">
            <v>1882.3351779605409</v>
          </cell>
          <cell r="C64">
            <v>7562.852682083907</v>
          </cell>
          <cell r="D64">
            <v>3480.0389406721702</v>
          </cell>
          <cell r="E64">
            <v>3722.1024836818992</v>
          </cell>
          <cell r="F64">
            <v>8171.6669301201127</v>
          </cell>
          <cell r="G64">
            <v>4865.4697838060065</v>
          </cell>
          <cell r="H64">
            <v>2732.4905214963042</v>
          </cell>
          <cell r="I64">
            <v>7664.0126170000003</v>
          </cell>
          <cell r="J64">
            <v>2700.9114647283081</v>
          </cell>
          <cell r="K64">
            <v>4670.446042446767</v>
          </cell>
          <cell r="L64">
            <v>343.36351147158996</v>
          </cell>
          <cell r="M64">
            <v>12262.158974296708</v>
          </cell>
          <cell r="N64">
            <v>57387.837299107989</v>
          </cell>
          <cell r="O64" t="str">
            <v>n.a.</v>
          </cell>
          <cell r="P64">
            <v>41434.342516635319</v>
          </cell>
          <cell r="Q64">
            <v>7845.2004907189366</v>
          </cell>
          <cell r="R64">
            <v>2407.4326996715008</v>
          </cell>
          <cell r="S64">
            <v>18614.233490959108</v>
          </cell>
        </row>
        <row r="65">
          <cell r="A65">
            <v>20141</v>
          </cell>
          <cell r="B65">
            <v>1721.6912435285408</v>
          </cell>
          <cell r="C65">
            <v>7629.1292779279756</v>
          </cell>
          <cell r="D65">
            <v>3560.3743507659847</v>
          </cell>
          <cell r="E65">
            <v>3831.0458464174999</v>
          </cell>
          <cell r="F65">
            <v>8208.9094356972146</v>
          </cell>
          <cell r="G65">
            <v>4745.2110126062316</v>
          </cell>
          <cell r="H65">
            <v>2908.5823594583885</v>
          </cell>
          <cell r="I65">
            <v>7542.5474979999999</v>
          </cell>
          <cell r="J65">
            <v>2609.734026509057</v>
          </cell>
          <cell r="K65">
            <v>4758.0129754394948</v>
          </cell>
          <cell r="L65">
            <v>338.34568105224849</v>
          </cell>
          <cell r="M65">
            <v>12262.62581241742</v>
          </cell>
          <cell r="N65">
            <v>57584.822232174047</v>
          </cell>
          <cell r="O65" t="str">
            <v>n.a.</v>
          </cell>
          <cell r="P65">
            <v>42151.471067191116</v>
          </cell>
          <cell r="Q65">
            <v>7660.9993548115508</v>
          </cell>
          <cell r="R65">
            <v>2312.454816326559</v>
          </cell>
          <cell r="S65">
            <v>18422.396014577673</v>
          </cell>
        </row>
        <row r="66">
          <cell r="A66">
            <v>20142</v>
          </cell>
          <cell r="B66">
            <v>1713.643265602715</v>
          </cell>
          <cell r="C66">
            <v>7647.6220548868923</v>
          </cell>
          <cell r="D66">
            <v>3693.8078469102138</v>
          </cell>
          <cell r="E66">
            <v>4003.0281240667159</v>
          </cell>
          <cell r="F66">
            <v>8493.6417167588825</v>
          </cell>
          <cell r="G66">
            <v>4891.6395867745678</v>
          </cell>
          <cell r="H66">
            <v>2740.4654905937527</v>
          </cell>
          <cell r="I66">
            <v>7843.0265586160003</v>
          </cell>
          <cell r="J66">
            <v>2635.5007577343713</v>
          </cell>
          <cell r="K66">
            <v>5025.1694822060736</v>
          </cell>
          <cell r="L66">
            <v>331.44930775720979</v>
          </cell>
          <cell r="M66">
            <v>12074.436128228643</v>
          </cell>
          <cell r="N66">
            <v>57832.723166513577</v>
          </cell>
          <cell r="O66" t="str">
            <v>n.a.</v>
          </cell>
          <cell r="P66">
            <v>42338.691106303624</v>
          </cell>
          <cell r="Q66">
            <v>7599.1954849378208</v>
          </cell>
          <cell r="R66">
            <v>2348.8915334051003</v>
          </cell>
          <cell r="S66">
            <v>17792.057938225265</v>
          </cell>
        </row>
        <row r="67">
          <cell r="A67">
            <v>20143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 t="str">
            <v>n.a.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A68">
            <v>20144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 t="str">
            <v>n.a.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A69">
            <v>20151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 t="str">
            <v>n.a.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A70">
            <v>20152</v>
          </cell>
          <cell r="B70" t="e">
            <v>#DIV/0!</v>
          </cell>
          <cell r="C70" t="e">
            <v>#DIV/0!</v>
          </cell>
          <cell r="D70" t="e">
            <v>#DIV/0!</v>
          </cell>
          <cell r="E70" t="e">
            <v>#DIV/0!</v>
          </cell>
          <cell r="F70" t="e">
            <v>#DIV/0!</v>
          </cell>
          <cell r="G70" t="e">
            <v>#DIV/0!</v>
          </cell>
          <cell r="H70" t="e">
            <v>#DIV/0!</v>
          </cell>
          <cell r="I70" t="e">
            <v>#DIV/0!</v>
          </cell>
          <cell r="J70" t="e">
            <v>#DIV/0!</v>
          </cell>
          <cell r="K70" t="e">
            <v>#DIV/0!</v>
          </cell>
          <cell r="L70" t="e">
            <v>#DIV/0!</v>
          </cell>
          <cell r="M70" t="e">
            <v>#DIV/0!</v>
          </cell>
          <cell r="N70" t="e">
            <v>#DIV/0!</v>
          </cell>
          <cell r="O70" t="str">
            <v>n.a.</v>
          </cell>
          <cell r="P70" t="e">
            <v>#DIV/0!</v>
          </cell>
          <cell r="Q70" t="e">
            <v>#DIV/0!</v>
          </cell>
          <cell r="R70" t="e">
            <v>#DIV/0!</v>
          </cell>
          <cell r="S70" t="e">
            <v>#DIV/0!</v>
          </cell>
        </row>
        <row r="71">
          <cell r="A71">
            <v>20153</v>
          </cell>
          <cell r="B71" t="e">
            <v>#DIV/0!</v>
          </cell>
          <cell r="C71" t="e">
            <v>#DIV/0!</v>
          </cell>
          <cell r="D71" t="e">
            <v>#DIV/0!</v>
          </cell>
          <cell r="E71" t="e">
            <v>#DIV/0!</v>
          </cell>
          <cell r="F71" t="e">
            <v>#DIV/0!</v>
          </cell>
          <cell r="G71" t="e">
            <v>#DIV/0!</v>
          </cell>
          <cell r="H71" t="e">
            <v>#DIV/0!</v>
          </cell>
          <cell r="I71" t="e">
            <v>#DIV/0!</v>
          </cell>
          <cell r="J71" t="e">
            <v>#DIV/0!</v>
          </cell>
          <cell r="K71" t="e">
            <v>#DIV/0!</v>
          </cell>
          <cell r="L71" t="e">
            <v>#DIV/0!</v>
          </cell>
          <cell r="M71" t="e">
            <v>#DIV/0!</v>
          </cell>
          <cell r="N71" t="e">
            <v>#DIV/0!</v>
          </cell>
          <cell r="O71" t="str">
            <v>n.a.</v>
          </cell>
          <cell r="P71" t="e">
            <v>#DIV/0!</v>
          </cell>
          <cell r="Q71" t="e">
            <v>#DIV/0!</v>
          </cell>
          <cell r="R71" t="e">
            <v>#DIV/0!</v>
          </cell>
          <cell r="S71" t="e">
            <v>#DIV/0!</v>
          </cell>
        </row>
        <row r="72">
          <cell r="A72">
            <v>20154</v>
          </cell>
          <cell r="B72" t="e">
            <v>#DIV/0!</v>
          </cell>
          <cell r="C72" t="e">
            <v>#DIV/0!</v>
          </cell>
          <cell r="D72" t="e">
            <v>#DIV/0!</v>
          </cell>
          <cell r="E72" t="e">
            <v>#DIV/0!</v>
          </cell>
          <cell r="F72" t="e">
            <v>#DIV/0!</v>
          </cell>
          <cell r="G72" t="e">
            <v>#DIV/0!</v>
          </cell>
          <cell r="H72" t="e">
            <v>#DIV/0!</v>
          </cell>
          <cell r="I72" t="e">
            <v>#DIV/0!</v>
          </cell>
          <cell r="J72" t="e">
            <v>#DIV/0!</v>
          </cell>
          <cell r="K72" t="e">
            <v>#DIV/0!</v>
          </cell>
          <cell r="L72" t="e">
            <v>#DIV/0!</v>
          </cell>
          <cell r="M72" t="e">
            <v>#DIV/0!</v>
          </cell>
          <cell r="N72" t="e">
            <v>#DIV/0!</v>
          </cell>
          <cell r="O72" t="str">
            <v>n.a.</v>
          </cell>
          <cell r="P72" t="e">
            <v>#DIV/0!</v>
          </cell>
          <cell r="Q72" t="e">
            <v>#DIV/0!</v>
          </cell>
          <cell r="R72" t="e">
            <v>#DIV/0!</v>
          </cell>
          <cell r="S72" t="e">
            <v>#DIV/0!</v>
          </cell>
        </row>
        <row r="76">
          <cell r="A76" t="str">
            <v>20133 YTD</v>
          </cell>
          <cell r="B76">
            <v>5464.2803900394583</v>
          </cell>
          <cell r="C76">
            <v>22889.317738916092</v>
          </cell>
          <cell r="D76">
            <v>10847.074971327831</v>
          </cell>
          <cell r="E76">
            <v>11496.771913318102</v>
          </cell>
          <cell r="F76">
            <v>24700.942420879892</v>
          </cell>
          <cell r="G76">
            <v>14175.092614193993</v>
          </cell>
          <cell r="H76">
            <v>8092.5619605036936</v>
          </cell>
          <cell r="I76">
            <v>22342.190211000001</v>
          </cell>
          <cell r="J76">
            <v>8055.0864742716931</v>
          </cell>
          <cell r="K76">
            <v>13095.633759553233</v>
          </cell>
          <cell r="L76">
            <v>1018.99748852841</v>
          </cell>
          <cell r="M76">
            <v>35516.660255703289</v>
          </cell>
          <cell r="N76">
            <v>166993.55580089203</v>
          </cell>
          <cell r="O76">
            <v>0</v>
          </cell>
          <cell r="P76">
            <v>122103.58345336467</v>
          </cell>
          <cell r="Q76">
            <v>22891.413295281061</v>
          </cell>
          <cell r="R76">
            <v>7260.3239433284989</v>
          </cell>
          <cell r="S76">
            <v>54742.946609040882</v>
          </cell>
        </row>
        <row r="77">
          <cell r="A77" t="str">
            <v>20143 YTD</v>
          </cell>
          <cell r="B77">
            <v>6261.4085048395564</v>
          </cell>
          <cell r="C77">
            <v>22830.593415238349</v>
          </cell>
          <cell r="D77">
            <v>10912.724370105723</v>
          </cell>
          <cell r="E77">
            <v>12051.328714187057</v>
          </cell>
          <cell r="F77">
            <v>24697.2443104659</v>
          </cell>
          <cell r="G77">
            <v>14947.966659242309</v>
          </cell>
          <cell r="H77">
            <v>8322.1290879990374</v>
          </cell>
          <cell r="I77">
            <v>23132.163398887998</v>
          </cell>
          <cell r="J77">
            <v>7633.8165036089631</v>
          </cell>
          <cell r="K77">
            <v>15032.572001611881</v>
          </cell>
          <cell r="L77">
            <v>1027.1409305598554</v>
          </cell>
          <cell r="M77">
            <v>36844.304322381518</v>
          </cell>
          <cell r="N77">
            <v>172726.52400803455</v>
          </cell>
          <cell r="O77">
            <v>0</v>
          </cell>
          <cell r="P77">
            <v>125920.6778332011</v>
          </cell>
          <cell r="Q77">
            <v>22969.239408454669</v>
          </cell>
          <cell r="R77">
            <v>7288.7754805484583</v>
          </cell>
          <cell r="S77">
            <v>55900.465632364881</v>
          </cell>
        </row>
        <row r="78">
          <cell r="A78" t="str">
            <v>$ Chg</v>
          </cell>
          <cell r="B78">
            <v>797.12811480009805</v>
          </cell>
          <cell r="C78">
            <v>-58.724323677743087</v>
          </cell>
          <cell r="D78">
            <v>65.649398777892202</v>
          </cell>
          <cell r="E78">
            <v>554.55680086895518</v>
          </cell>
          <cell r="F78">
            <v>-3.6981104139922536</v>
          </cell>
          <cell r="G78">
            <v>772.87404504831648</v>
          </cell>
          <cell r="H78">
            <v>229.56712749534381</v>
          </cell>
          <cell r="I78">
            <v>789.97318788799748</v>
          </cell>
          <cell r="J78">
            <v>-421.26997066272997</v>
          </cell>
          <cell r="K78">
            <v>1936.938242058648</v>
          </cell>
          <cell r="L78">
            <v>8.1434420314453746</v>
          </cell>
          <cell r="M78">
            <v>1327.6440666782291</v>
          </cell>
          <cell r="N78">
            <v>5732.9682071425195</v>
          </cell>
          <cell r="O78">
            <v>0</v>
          </cell>
          <cell r="P78">
            <v>3817.0943798364315</v>
          </cell>
          <cell r="Q78">
            <v>77.826113173607155</v>
          </cell>
          <cell r="R78">
            <v>28.451537219959391</v>
          </cell>
          <cell r="S78">
            <v>1157.5190233239991</v>
          </cell>
        </row>
        <row r="79">
          <cell r="A79" t="str">
            <v>% Chg</v>
          </cell>
          <cell r="B79">
            <v>0.1458797971372662</v>
          </cell>
          <cell r="C79">
            <v>-2.5655777226553517E-3</v>
          </cell>
          <cell r="D79">
            <v>6.0522674501120198E-3</v>
          </cell>
          <cell r="E79">
            <v>4.8235870473045131E-2</v>
          </cell>
          <cell r="F79">
            <v>-1.4971535704913887E-4</v>
          </cell>
          <cell r="G79">
            <v>5.4523385919497409E-2</v>
          </cell>
          <cell r="H79">
            <v>2.8367670042659172E-2</v>
          </cell>
          <cell r="I79">
            <v>3.5357911665216263E-2</v>
          </cell>
          <cell r="J79">
            <v>-5.2298627954930732E-2</v>
          </cell>
          <cell r="K79">
            <v>0.14790717865377506</v>
          </cell>
          <cell r="L79">
            <v>7.9916212975222976E-3</v>
          </cell>
          <cell r="M79">
            <v>3.7380881454500921E-2</v>
          </cell>
          <cell r="N79">
            <v>3.4330475686007854E-2</v>
          </cell>
          <cell r="O79" t="e">
            <v>#DIV/0!</v>
          </cell>
          <cell r="P79">
            <v>3.1261116765621412E-2</v>
          </cell>
          <cell r="Q79">
            <v>3.3997950309887846E-3</v>
          </cell>
          <cell r="R79">
            <v>3.9187696640042438E-3</v>
          </cell>
          <cell r="S79">
            <v>2.1144624011394247E-2</v>
          </cell>
        </row>
        <row r="80">
          <cell r="N80">
            <v>344688.16599912773</v>
          </cell>
        </row>
        <row r="81">
          <cell r="N81">
            <v>356419.91622716276</v>
          </cell>
        </row>
        <row r="82">
          <cell r="N82">
            <v>11731.750228035031</v>
          </cell>
        </row>
        <row r="83">
          <cell r="N83">
            <v>3.4035836983346619E-2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34"/>
      <sheetData sheetId="35"/>
      <sheetData sheetId="36">
        <row r="22">
          <cell r="A22" t="str">
            <v>Fir</v>
          </cell>
          <cell r="B22">
            <v>1</v>
          </cell>
        </row>
        <row r="23">
          <cell r="A23" t="str">
            <v>Sec</v>
          </cell>
          <cell r="B23">
            <v>2</v>
          </cell>
        </row>
        <row r="24">
          <cell r="A24" t="str">
            <v>Thi</v>
          </cell>
          <cell r="B24">
            <v>3</v>
          </cell>
        </row>
        <row r="25">
          <cell r="A25" t="str">
            <v>Fou</v>
          </cell>
          <cell r="B25">
            <v>4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"/>
      <sheetName val="20a"/>
      <sheetName val="20b"/>
      <sheetName val="20 SA unrounded"/>
      <sheetName val="20a SA unrounded"/>
      <sheetName val="20b SA unrounded"/>
      <sheetName val="20 NSA unrounded"/>
      <sheetName val="20a NSA unrounded"/>
      <sheetName val="20b NSA rounded"/>
      <sheetName val="20 Seasonal Factors"/>
      <sheetName val="20a Seasonal Factors"/>
      <sheetName val="20b Seasonal Factors"/>
      <sheetName val="NSA Goods Exports"/>
      <sheetName val="SF Goods Exports"/>
      <sheetName val="SA Goods Exports Unforced"/>
      <sheetName val="SA Goods Exports Forced"/>
      <sheetName val="Goods Exports Amt of SA"/>
      <sheetName val="Goods Exports SA Check"/>
      <sheetName val="NSA Services Exports"/>
      <sheetName val="SF Services Exports"/>
      <sheetName val="SA Services Exports Unforced"/>
      <sheetName val="SA Services Exports Forced"/>
      <sheetName val="Services Exports Amt of SA"/>
      <sheetName val="Services Exports SA Check"/>
      <sheetName val="NSA Goods Imports"/>
      <sheetName val="SF Goods Imports"/>
      <sheetName val="SA Goods Imports Unforced"/>
      <sheetName val="SA Goods Imports Forced"/>
      <sheetName val="Goods Imports Amt of SA"/>
      <sheetName val="Goods Imports SA Check"/>
      <sheetName val="NSA Services Imports"/>
      <sheetName val="SF Services Imports"/>
      <sheetName val="SA Services Imports Unforced"/>
      <sheetName val="SA Services Imports Forced"/>
      <sheetName val="Services Imports Amt of SA"/>
      <sheetName val="Services Imports SA Check"/>
      <sheetName val="Codes"/>
      <sheetName val="GdsExpNsa"/>
      <sheetName val="GdsExpSf"/>
      <sheetName val="GdsExpSa"/>
      <sheetName val="GdsImpNsa"/>
      <sheetName val="GdsImpSf"/>
      <sheetName val="GdsImpSa"/>
      <sheetName val="ServExpNsa"/>
      <sheetName val="ServExpSa"/>
      <sheetName val="ServExpSf"/>
      <sheetName val="ServImpNsa"/>
      <sheetName val="ServImpSa"/>
      <sheetName val="ServImpSf"/>
      <sheetName val="{Exports SA Forced}"/>
      <sheetName val="{Imports SA Forced}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B4" t="str">
            <v>Brazil</v>
          </cell>
        </row>
      </sheetData>
      <sheetData sheetId="13">
        <row r="4">
          <cell r="B4" t="str">
            <v>Brazil</v>
          </cell>
        </row>
      </sheetData>
      <sheetData sheetId="14"/>
      <sheetData sheetId="15">
        <row r="4">
          <cell r="B4" t="str">
            <v>Brazil</v>
          </cell>
        </row>
      </sheetData>
      <sheetData sheetId="16"/>
      <sheetData sheetId="17"/>
      <sheetData sheetId="18">
        <row r="4">
          <cell r="B4" t="str">
            <v>Brazil</v>
          </cell>
        </row>
      </sheetData>
      <sheetData sheetId="19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</row>
        <row r="6">
          <cell r="A6">
            <v>19992</v>
          </cell>
        </row>
        <row r="7">
          <cell r="A7">
            <v>19993</v>
          </cell>
        </row>
        <row r="8">
          <cell r="A8">
            <v>19994</v>
          </cell>
        </row>
        <row r="9">
          <cell r="A9">
            <v>20001</v>
          </cell>
        </row>
        <row r="10">
          <cell r="A10">
            <v>20002</v>
          </cell>
        </row>
        <row r="11">
          <cell r="A11">
            <v>20003</v>
          </cell>
        </row>
        <row r="12">
          <cell r="A12">
            <v>20004</v>
          </cell>
        </row>
        <row r="13">
          <cell r="A13">
            <v>20011</v>
          </cell>
        </row>
        <row r="14">
          <cell r="A14">
            <v>20012</v>
          </cell>
        </row>
        <row r="15">
          <cell r="A15">
            <v>20013</v>
          </cell>
        </row>
        <row r="16">
          <cell r="A16">
            <v>20014</v>
          </cell>
        </row>
        <row r="17">
          <cell r="A17">
            <v>20021</v>
          </cell>
        </row>
        <row r="18">
          <cell r="A18">
            <v>20022</v>
          </cell>
        </row>
        <row r="19">
          <cell r="A19">
            <v>20023</v>
          </cell>
        </row>
        <row r="20">
          <cell r="A20">
            <v>20024</v>
          </cell>
        </row>
        <row r="21">
          <cell r="A21">
            <v>20031</v>
          </cell>
        </row>
        <row r="22">
          <cell r="A22">
            <v>20032</v>
          </cell>
        </row>
        <row r="23">
          <cell r="A23">
            <v>20033</v>
          </cell>
        </row>
        <row r="24">
          <cell r="A24">
            <v>20034</v>
          </cell>
        </row>
        <row r="25">
          <cell r="A25">
            <v>20041</v>
          </cell>
        </row>
        <row r="26">
          <cell r="A26">
            <v>20042</v>
          </cell>
        </row>
        <row r="27">
          <cell r="A27">
            <v>20043</v>
          </cell>
        </row>
        <row r="28">
          <cell r="A28">
            <v>20044</v>
          </cell>
        </row>
        <row r="29">
          <cell r="A29">
            <v>20051</v>
          </cell>
        </row>
        <row r="30">
          <cell r="A30">
            <v>20052</v>
          </cell>
        </row>
        <row r="31">
          <cell r="A31">
            <v>20053</v>
          </cell>
        </row>
        <row r="32">
          <cell r="A32">
            <v>20054</v>
          </cell>
        </row>
        <row r="33">
          <cell r="A33">
            <v>20061</v>
          </cell>
        </row>
        <row r="34">
          <cell r="A34">
            <v>20062</v>
          </cell>
        </row>
        <row r="35">
          <cell r="A35">
            <v>20063</v>
          </cell>
        </row>
        <row r="36">
          <cell r="A36">
            <v>20064</v>
          </cell>
        </row>
        <row r="37">
          <cell r="A37">
            <v>20071</v>
          </cell>
        </row>
        <row r="38">
          <cell r="A38">
            <v>20072</v>
          </cell>
        </row>
        <row r="39">
          <cell r="A39">
            <v>20073</v>
          </cell>
        </row>
        <row r="40">
          <cell r="A40">
            <v>20074</v>
          </cell>
        </row>
        <row r="41">
          <cell r="A41">
            <v>20081</v>
          </cell>
        </row>
        <row r="42">
          <cell r="A42">
            <v>20082</v>
          </cell>
        </row>
        <row r="43">
          <cell r="A43">
            <v>20083</v>
          </cell>
        </row>
        <row r="44">
          <cell r="A44">
            <v>20084</v>
          </cell>
        </row>
        <row r="45">
          <cell r="A45">
            <v>20091</v>
          </cell>
        </row>
        <row r="46">
          <cell r="A46">
            <v>20092</v>
          </cell>
        </row>
        <row r="47">
          <cell r="A47">
            <v>20093</v>
          </cell>
        </row>
        <row r="48">
          <cell r="A48">
            <v>20094</v>
          </cell>
        </row>
        <row r="49">
          <cell r="A49">
            <v>20101</v>
          </cell>
        </row>
        <row r="50">
          <cell r="A50">
            <v>20102</v>
          </cell>
        </row>
        <row r="51">
          <cell r="A51">
            <v>20103</v>
          </cell>
        </row>
        <row r="52">
          <cell r="A52">
            <v>20104</v>
          </cell>
        </row>
        <row r="53">
          <cell r="A53">
            <v>20111</v>
          </cell>
        </row>
        <row r="54">
          <cell r="A54">
            <v>20112</v>
          </cell>
        </row>
        <row r="55">
          <cell r="A55">
            <v>20113</v>
          </cell>
        </row>
        <row r="56">
          <cell r="A56">
            <v>20114</v>
          </cell>
        </row>
        <row r="57">
          <cell r="A57">
            <v>20121</v>
          </cell>
        </row>
        <row r="58">
          <cell r="A58">
            <v>20122</v>
          </cell>
        </row>
        <row r="59">
          <cell r="A59">
            <v>20123</v>
          </cell>
        </row>
        <row r="60">
          <cell r="A60">
            <v>20124</v>
          </cell>
        </row>
        <row r="61">
          <cell r="A61">
            <v>20131</v>
          </cell>
        </row>
        <row r="62">
          <cell r="A62">
            <v>20132</v>
          </cell>
        </row>
        <row r="63">
          <cell r="A63">
            <v>20133</v>
          </cell>
        </row>
        <row r="64">
          <cell r="A64">
            <v>20134</v>
          </cell>
        </row>
        <row r="65">
          <cell r="A65">
            <v>20141</v>
          </cell>
        </row>
        <row r="66">
          <cell r="A66">
            <v>20142</v>
          </cell>
        </row>
        <row r="67">
          <cell r="A67">
            <v>20143</v>
          </cell>
        </row>
        <row r="68">
          <cell r="A68">
            <v>20144</v>
          </cell>
        </row>
        <row r="69">
          <cell r="A69">
            <v>20151</v>
          </cell>
        </row>
        <row r="70">
          <cell r="A70">
            <v>20152</v>
          </cell>
        </row>
        <row r="71">
          <cell r="A71">
            <v>20153</v>
          </cell>
        </row>
        <row r="72">
          <cell r="A72">
            <v>20154</v>
          </cell>
        </row>
        <row r="500">
          <cell r="A500" t="str">
            <v>x</v>
          </cell>
        </row>
      </sheetData>
      <sheetData sheetId="20"/>
      <sheetData sheetId="21">
        <row r="4">
          <cell r="B4" t="str">
            <v>Brazil</v>
          </cell>
        </row>
      </sheetData>
      <sheetData sheetId="22"/>
      <sheetData sheetId="23"/>
      <sheetData sheetId="24">
        <row r="4">
          <cell r="B4" t="str">
            <v>Brazil</v>
          </cell>
        </row>
      </sheetData>
      <sheetData sheetId="25">
        <row r="4">
          <cell r="B4" t="str">
            <v>Brazil</v>
          </cell>
        </row>
      </sheetData>
      <sheetData sheetId="26"/>
      <sheetData sheetId="27">
        <row r="4">
          <cell r="B4" t="str">
            <v>Brazil</v>
          </cell>
        </row>
      </sheetData>
      <sheetData sheetId="28"/>
      <sheetData sheetId="29"/>
      <sheetData sheetId="30">
        <row r="4">
          <cell r="B4" t="str">
            <v>Brazil</v>
          </cell>
        </row>
      </sheetData>
      <sheetData sheetId="31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0.98720269230828195</v>
          </cell>
          <cell r="C5">
            <v>0.81310657900360905</v>
          </cell>
          <cell r="D5">
            <v>0.93782708916630797</v>
          </cell>
          <cell r="E5">
            <v>0.82402932066151302</v>
          </cell>
          <cell r="F5">
            <v>0.92482307400774599</v>
          </cell>
          <cell r="G5">
            <v>1.0701176756600801</v>
          </cell>
          <cell r="H5">
            <v>0.78726262907118205</v>
          </cell>
          <cell r="I5">
            <v>1</v>
          </cell>
          <cell r="J5">
            <v>0.98892038352443201</v>
          </cell>
          <cell r="K5">
            <v>1.09263844682675</v>
          </cell>
          <cell r="L5">
            <v>0.969479990445273</v>
          </cell>
          <cell r="M5">
            <v>0.92125093716989503</v>
          </cell>
          <cell r="N5">
            <v>0.94626327128918797</v>
          </cell>
          <cell r="O5">
            <v>0</v>
          </cell>
          <cell r="P5">
            <v>0.87933912603540199</v>
          </cell>
          <cell r="Q5">
            <v>0.98813718195086397</v>
          </cell>
          <cell r="R5">
            <v>1.01214903684738</v>
          </cell>
          <cell r="S5">
            <v>1.0137882515146901</v>
          </cell>
        </row>
        <row r="6">
          <cell r="A6">
            <v>19992</v>
          </cell>
          <cell r="B6">
            <v>0.98588998367549097</v>
          </cell>
          <cell r="C6">
            <v>1.0460824886611599</v>
          </cell>
          <cell r="D6">
            <v>1.0104490924735501</v>
          </cell>
          <cell r="E6">
            <v>1.15429651920256</v>
          </cell>
          <cell r="F6">
            <v>1.0207361539894599</v>
          </cell>
          <cell r="G6">
            <v>0.95317786214931699</v>
          </cell>
          <cell r="H6">
            <v>1.2064983257886299</v>
          </cell>
          <cell r="I6">
            <v>1</v>
          </cell>
          <cell r="J6">
            <v>1.0034431288368899</v>
          </cell>
          <cell r="K6">
            <v>0.99255406836863802</v>
          </cell>
          <cell r="L6">
            <v>1.0075529849726901</v>
          </cell>
          <cell r="M6">
            <v>1.0409571658961601</v>
          </cell>
          <cell r="N6">
            <v>1.0314839450375199</v>
          </cell>
          <cell r="O6">
            <v>0</v>
          </cell>
          <cell r="P6">
            <v>1.07983000846128</v>
          </cell>
          <cell r="Q6">
            <v>1.0051471749665299</v>
          </cell>
          <cell r="R6">
            <v>1.00764636661524</v>
          </cell>
          <cell r="S6">
            <v>1.0120385030683301</v>
          </cell>
        </row>
        <row r="7">
          <cell r="A7">
            <v>19993</v>
          </cell>
          <cell r="B7">
            <v>1.03939901109863</v>
          </cell>
          <cell r="C7">
            <v>1.2495997416348099</v>
          </cell>
          <cell r="D7">
            <v>1.1267108789650699</v>
          </cell>
          <cell r="E7">
            <v>1.1143828495248</v>
          </cell>
          <cell r="F7">
            <v>1.05543838707162</v>
          </cell>
          <cell r="G7">
            <v>0.95777801393220696</v>
          </cell>
          <cell r="H7">
            <v>1.1966121937859899</v>
          </cell>
          <cell r="I7">
            <v>1</v>
          </cell>
          <cell r="J7">
            <v>1.0214712806134001</v>
          </cell>
          <cell r="K7">
            <v>0.94934966813138</v>
          </cell>
          <cell r="L7">
            <v>0.984832661951623</v>
          </cell>
          <cell r="M7">
            <v>1.0629877154626901</v>
          </cell>
          <cell r="N7">
            <v>1.06055881932186</v>
          </cell>
          <cell r="O7">
            <v>0</v>
          </cell>
          <cell r="P7">
            <v>1.0993809813625</v>
          </cell>
          <cell r="Q7">
            <v>1.0132874719107401</v>
          </cell>
          <cell r="R7">
            <v>0.99221859618593899</v>
          </cell>
          <cell r="S7">
            <v>0.98731940098962101</v>
          </cell>
        </row>
        <row r="8">
          <cell r="A8">
            <v>19994</v>
          </cell>
          <cell r="B8">
            <v>0.98817118429556505</v>
          </cell>
          <cell r="C8">
            <v>0.89036967594847904</v>
          </cell>
          <cell r="D8">
            <v>0.93864070218695705</v>
          </cell>
          <cell r="E8">
            <v>0.90392583292322004</v>
          </cell>
          <cell r="F8">
            <v>0.99920922914086097</v>
          </cell>
          <cell r="G8">
            <v>1.0212656677995799</v>
          </cell>
          <cell r="H8">
            <v>0.80959400226140898</v>
          </cell>
          <cell r="I8">
            <v>1</v>
          </cell>
          <cell r="J8">
            <v>0.98591694537535901</v>
          </cell>
          <cell r="K8">
            <v>0.96625062756456803</v>
          </cell>
          <cell r="L8">
            <v>1.0372373035339699</v>
          </cell>
          <cell r="M8">
            <v>0.97490981257081</v>
          </cell>
          <cell r="N8">
            <v>0.96058242005000705</v>
          </cell>
          <cell r="O8">
            <v>0</v>
          </cell>
          <cell r="P8">
            <v>0.941032733351164</v>
          </cell>
          <cell r="Q8">
            <v>0.99358173688015405</v>
          </cell>
          <cell r="R8">
            <v>0.98404196151409795</v>
          </cell>
          <cell r="S8">
            <v>0.98690839622277504</v>
          </cell>
        </row>
        <row r="9">
          <cell r="A9">
            <v>20001</v>
          </cell>
          <cell r="B9">
            <v>0.98728179350323197</v>
          </cell>
          <cell r="C9">
            <v>0.81549387988187205</v>
          </cell>
          <cell r="D9">
            <v>0.95824463985321495</v>
          </cell>
          <cell r="E9">
            <v>0.82695254442778898</v>
          </cell>
          <cell r="F9">
            <v>0.92482120896707698</v>
          </cell>
          <cell r="G9">
            <v>1.06628393739633</v>
          </cell>
          <cell r="H9">
            <v>0.78812001023912703</v>
          </cell>
          <cell r="I9">
            <v>1</v>
          </cell>
          <cell r="J9">
            <v>0.98928467827243705</v>
          </cell>
          <cell r="K9">
            <v>1.0916380550473901</v>
          </cell>
          <cell r="L9">
            <v>0.97052767100384896</v>
          </cell>
          <cell r="M9">
            <v>0.92090337985090598</v>
          </cell>
          <cell r="N9">
            <v>0.94874383565074905</v>
          </cell>
          <cell r="O9">
            <v>0</v>
          </cell>
          <cell r="P9">
            <v>0.88072656533901295</v>
          </cell>
          <cell r="Q9">
            <v>0.98808677041356296</v>
          </cell>
          <cell r="R9">
            <v>0.99757221739680602</v>
          </cell>
          <cell r="S9">
            <v>1.0138643991102001</v>
          </cell>
        </row>
        <row r="10">
          <cell r="A10">
            <v>20002</v>
          </cell>
          <cell r="B10">
            <v>0.98445255885808802</v>
          </cell>
          <cell r="C10">
            <v>1.0433404856467801</v>
          </cell>
          <cell r="D10">
            <v>1.0211194971222799</v>
          </cell>
          <cell r="E10">
            <v>1.1505995641953899</v>
          </cell>
          <cell r="F10">
            <v>1.02027705202829</v>
          </cell>
          <cell r="G10">
            <v>0.95369043786520702</v>
          </cell>
          <cell r="H10">
            <v>1.20385033023128</v>
          </cell>
          <cell r="I10">
            <v>1</v>
          </cell>
          <cell r="J10">
            <v>1.0037809830148701</v>
          </cell>
          <cell r="K10">
            <v>0.99210279512882704</v>
          </cell>
          <cell r="L10">
            <v>1.00739462017874</v>
          </cell>
          <cell r="M10">
            <v>1.0420057140553101</v>
          </cell>
          <cell r="N10">
            <v>1.02979862176127</v>
          </cell>
          <cell r="O10">
            <v>0</v>
          </cell>
          <cell r="P10">
            <v>1.0787469618388199</v>
          </cell>
          <cell r="Q10">
            <v>1.0049278603874101</v>
          </cell>
          <cell r="R10">
            <v>1.0274847270323899</v>
          </cell>
          <cell r="S10">
            <v>1.01209910439173</v>
          </cell>
        </row>
        <row r="11">
          <cell r="A11">
            <v>20003</v>
          </cell>
          <cell r="B11">
            <v>1.0378723615194301</v>
          </cell>
          <cell r="C11">
            <v>1.2490522571515701</v>
          </cell>
          <cell r="D11">
            <v>1.0610466704668999</v>
          </cell>
          <cell r="E11">
            <v>1.11344160453716</v>
          </cell>
          <cell r="F11">
            <v>1.05469538494505</v>
          </cell>
          <cell r="G11">
            <v>0.96025258157431603</v>
          </cell>
          <cell r="H11">
            <v>1.1981533612505599</v>
          </cell>
          <cell r="I11">
            <v>1</v>
          </cell>
          <cell r="J11">
            <v>1.0203840495890899</v>
          </cell>
          <cell r="K11">
            <v>0.94988171490489404</v>
          </cell>
          <cell r="L11">
            <v>0.98666990374491403</v>
          </cell>
          <cell r="M11">
            <v>1.06154857780308</v>
          </cell>
          <cell r="N11">
            <v>1.05968773180104</v>
          </cell>
          <cell r="O11">
            <v>0</v>
          </cell>
          <cell r="P11">
            <v>1.09769333868151</v>
          </cell>
          <cell r="Q11">
            <v>1.0129942925236699</v>
          </cell>
          <cell r="R11">
            <v>0.98901740742015998</v>
          </cell>
          <cell r="S11">
            <v>0.98669159840227205</v>
          </cell>
        </row>
        <row r="12">
          <cell r="A12">
            <v>20004</v>
          </cell>
          <cell r="B12">
            <v>0.99212231301207698</v>
          </cell>
          <cell r="C12">
            <v>0.89185633550896104</v>
          </cell>
          <cell r="D12">
            <v>0.89637139876347505</v>
          </cell>
          <cell r="E12">
            <v>0.90678589576648605</v>
          </cell>
          <cell r="F12">
            <v>1.0014782263254201</v>
          </cell>
          <cell r="G12">
            <v>1.0220375444688801</v>
          </cell>
          <cell r="H12">
            <v>0.811871160001849</v>
          </cell>
          <cell r="I12">
            <v>1</v>
          </cell>
          <cell r="J12">
            <v>0.98632269026088104</v>
          </cell>
          <cell r="K12">
            <v>0.96781870775524803</v>
          </cell>
          <cell r="L12">
            <v>1.0336000227437101</v>
          </cell>
          <cell r="M12">
            <v>0.97533947079002004</v>
          </cell>
          <cell r="N12">
            <v>0.96083771988556199</v>
          </cell>
          <cell r="O12">
            <v>0</v>
          </cell>
          <cell r="P12">
            <v>0.94306660387260899</v>
          </cell>
          <cell r="Q12">
            <v>0.99420628098727704</v>
          </cell>
          <cell r="R12">
            <v>0.98214549881740199</v>
          </cell>
          <cell r="S12">
            <v>0.987060756284311</v>
          </cell>
        </row>
        <row r="13">
          <cell r="A13">
            <v>20011</v>
          </cell>
          <cell r="B13">
            <v>0.987226065333624</v>
          </cell>
          <cell r="C13">
            <v>0.81939929481248897</v>
          </cell>
          <cell r="D13">
            <v>0.97814135115549905</v>
          </cell>
          <cell r="E13">
            <v>0.83148724839105803</v>
          </cell>
          <cell r="F13">
            <v>0.92342852958024502</v>
          </cell>
          <cell r="G13">
            <v>1.06087885206517</v>
          </cell>
          <cell r="H13">
            <v>0.78386153721395901</v>
          </cell>
          <cell r="I13">
            <v>1</v>
          </cell>
          <cell r="J13">
            <v>0.98933416924971795</v>
          </cell>
          <cell r="K13">
            <v>1.08971054556198</v>
          </cell>
          <cell r="L13">
            <v>0.97081796673870702</v>
          </cell>
          <cell r="M13">
            <v>0.92084228969931103</v>
          </cell>
          <cell r="N13">
            <v>0.95240092790791098</v>
          </cell>
          <cell r="O13">
            <v>0</v>
          </cell>
          <cell r="P13">
            <v>0.88229311855818404</v>
          </cell>
          <cell r="Q13">
            <v>0.98834899288516798</v>
          </cell>
          <cell r="R13">
            <v>1.00882860792101</v>
          </cell>
          <cell r="S13">
            <v>1.0147220950960001</v>
          </cell>
        </row>
        <row r="14">
          <cell r="A14">
            <v>20012</v>
          </cell>
          <cell r="B14">
            <v>0.98270537644392897</v>
          </cell>
          <cell r="C14">
            <v>1.03829413479428</v>
          </cell>
          <cell r="D14">
            <v>1.03579674419891</v>
          </cell>
          <cell r="E14">
            <v>1.143890117237</v>
          </cell>
          <cell r="F14">
            <v>1.02016808846049</v>
          </cell>
          <cell r="G14">
            <v>0.95540074448603096</v>
          </cell>
          <cell r="H14">
            <v>1.2065292427018299</v>
          </cell>
          <cell r="I14">
            <v>1</v>
          </cell>
          <cell r="J14">
            <v>1.0057563504698099</v>
          </cell>
          <cell r="K14">
            <v>0.99157239674685604</v>
          </cell>
          <cell r="L14">
            <v>1.01110940442492</v>
          </cell>
          <cell r="M14">
            <v>1.04444525948522</v>
          </cell>
          <cell r="N14">
            <v>1.0272657828114</v>
          </cell>
          <cell r="O14">
            <v>0</v>
          </cell>
          <cell r="P14">
            <v>1.0775678013775201</v>
          </cell>
          <cell r="Q14">
            <v>1.0043766416908799</v>
          </cell>
          <cell r="R14">
            <v>1.02138368111544</v>
          </cell>
          <cell r="S14">
            <v>1.01212726794936</v>
          </cell>
        </row>
        <row r="15">
          <cell r="A15">
            <v>20013</v>
          </cell>
          <cell r="B15">
            <v>1.0329195537115901</v>
          </cell>
          <cell r="C15">
            <v>1.24671200094824</v>
          </cell>
          <cell r="D15">
            <v>1.0432337941777301</v>
          </cell>
          <cell r="E15">
            <v>1.1095743326727201</v>
          </cell>
          <cell r="F15">
            <v>1.0536111932366301</v>
          </cell>
          <cell r="G15">
            <v>0.96428858878044799</v>
          </cell>
          <cell r="H15">
            <v>1.19704925419168</v>
          </cell>
          <cell r="I15">
            <v>1</v>
          </cell>
          <cell r="J15">
            <v>1.0176974622153101</v>
          </cell>
          <cell r="K15">
            <v>0.95038478507663604</v>
          </cell>
          <cell r="L15">
            <v>0.98655125224847995</v>
          </cell>
          <cell r="M15">
            <v>1.05736366740495</v>
          </cell>
          <cell r="N15">
            <v>1.0571531230653299</v>
          </cell>
          <cell r="O15">
            <v>0</v>
          </cell>
          <cell r="P15">
            <v>1.0933784184722799</v>
          </cell>
          <cell r="Q15">
            <v>1.0124630356077</v>
          </cell>
          <cell r="R15">
            <v>0.984412248218688</v>
          </cell>
          <cell r="S15">
            <v>0.98468245693331302</v>
          </cell>
        </row>
        <row r="16">
          <cell r="A16">
            <v>20014</v>
          </cell>
          <cell r="B16">
            <v>0.99956558425422604</v>
          </cell>
          <cell r="C16">
            <v>0.89535552219884695</v>
          </cell>
          <cell r="D16">
            <v>0.95225219277008799</v>
          </cell>
          <cell r="E16">
            <v>0.91481555097399103</v>
          </cell>
          <cell r="F16">
            <v>1.0045979092302399</v>
          </cell>
          <cell r="G16">
            <v>1.0215735881268599</v>
          </cell>
          <cell r="H16">
            <v>0.81554790831956403</v>
          </cell>
          <cell r="I16">
            <v>1</v>
          </cell>
          <cell r="J16">
            <v>0.98607955301166506</v>
          </cell>
          <cell r="K16">
            <v>0.97150753517354604</v>
          </cell>
          <cell r="L16">
            <v>1.0277180932187999</v>
          </cell>
          <cell r="M16">
            <v>0.97704718465279194</v>
          </cell>
          <cell r="N16">
            <v>0.96235070193194905</v>
          </cell>
          <cell r="O16">
            <v>0</v>
          </cell>
          <cell r="P16">
            <v>0.94765214914701501</v>
          </cell>
          <cell r="Q16">
            <v>0.99452003071644901</v>
          </cell>
          <cell r="R16">
            <v>0.983083713244855</v>
          </cell>
          <cell r="S16">
            <v>0.98879307401724503</v>
          </cell>
        </row>
        <row r="17">
          <cell r="A17">
            <v>20021</v>
          </cell>
          <cell r="B17">
            <v>0.98787791104807099</v>
          </cell>
          <cell r="C17">
            <v>0.82451049631387296</v>
          </cell>
          <cell r="D17">
            <v>0.92526849668312505</v>
          </cell>
          <cell r="E17">
            <v>0.81182772676834303</v>
          </cell>
          <cell r="F17">
            <v>0.92133400948993305</v>
          </cell>
          <cell r="G17">
            <v>1.0548292070957701</v>
          </cell>
          <cell r="H17">
            <v>0.77868809895271696</v>
          </cell>
          <cell r="I17">
            <v>1</v>
          </cell>
          <cell r="J17">
            <v>0.99013566912727302</v>
          </cell>
          <cell r="K17">
            <v>1.08470783574884</v>
          </cell>
          <cell r="L17">
            <v>0.97364675219091501</v>
          </cell>
          <cell r="M17">
            <v>0.92133523948699803</v>
          </cell>
          <cell r="N17">
            <v>0.95629570538994801</v>
          </cell>
          <cell r="O17">
            <v>0</v>
          </cell>
          <cell r="P17">
            <v>0.88374154801166704</v>
          </cell>
          <cell r="Q17">
            <v>0.98951616667313802</v>
          </cell>
          <cell r="R17">
            <v>1.04100546365848</v>
          </cell>
          <cell r="S17">
            <v>1.01518479244237</v>
          </cell>
        </row>
        <row r="18">
          <cell r="A18">
            <v>20022</v>
          </cell>
          <cell r="B18">
            <v>0.98026045853747901</v>
          </cell>
          <cell r="C18">
            <v>1.03317755670097</v>
          </cell>
          <cell r="D18">
            <v>1.04794699237862</v>
          </cell>
          <cell r="E18">
            <v>1.1670471311935</v>
          </cell>
          <cell r="F18">
            <v>1.0200602821679801</v>
          </cell>
          <cell r="G18">
            <v>0.95896707202460196</v>
          </cell>
          <cell r="H18">
            <v>1.2059051815372599</v>
          </cell>
          <cell r="I18">
            <v>1</v>
          </cell>
          <cell r="J18">
            <v>1.0091037983094799</v>
          </cell>
          <cell r="K18">
            <v>0.99222540432971196</v>
          </cell>
          <cell r="L18">
            <v>1.0157080892102901</v>
          </cell>
          <cell r="M18">
            <v>1.0470246628147599</v>
          </cell>
          <cell r="N18">
            <v>1.02522012928197</v>
          </cell>
          <cell r="O18">
            <v>0</v>
          </cell>
          <cell r="P18">
            <v>1.0757340770466199</v>
          </cell>
          <cell r="Q18">
            <v>1.0041921567988401</v>
          </cell>
          <cell r="R18">
            <v>0.99109987634154795</v>
          </cell>
          <cell r="S18">
            <v>1.01145256656478</v>
          </cell>
        </row>
        <row r="19">
          <cell r="A19">
            <v>20023</v>
          </cell>
          <cell r="B19">
            <v>1.02572960599649</v>
          </cell>
          <cell r="C19">
            <v>1.2413356331735701</v>
          </cell>
          <cell r="D19">
            <v>1.0764776108906</v>
          </cell>
          <cell r="E19">
            <v>1.10818336912472</v>
          </cell>
          <cell r="F19">
            <v>1.0533252483103499</v>
          </cell>
          <cell r="G19">
            <v>0.96714109818071703</v>
          </cell>
          <cell r="H19">
            <v>1.2008915891452301</v>
          </cell>
          <cell r="I19">
            <v>1</v>
          </cell>
          <cell r="J19">
            <v>1.01392503475267</v>
          </cell>
          <cell r="K19">
            <v>0.95205503378094902</v>
          </cell>
          <cell r="L19">
            <v>0.98376020391382402</v>
          </cell>
          <cell r="M19">
            <v>1.0522199218500301</v>
          </cell>
          <cell r="N19">
            <v>1.0524570839343601</v>
          </cell>
          <cell r="O19">
            <v>0</v>
          </cell>
          <cell r="P19">
            <v>1.08905903979607</v>
          </cell>
          <cell r="Q19">
            <v>1.0104303249931099</v>
          </cell>
          <cell r="R19">
            <v>0.98456162769901101</v>
          </cell>
          <cell r="S19">
            <v>0.98353551003795803</v>
          </cell>
        </row>
        <row r="20">
          <cell r="A20">
            <v>20024</v>
          </cell>
          <cell r="B20">
            <v>1.0078073527932301</v>
          </cell>
          <cell r="C20">
            <v>0.900034952140912</v>
          </cell>
          <cell r="D20">
            <v>0.96821821798280805</v>
          </cell>
          <cell r="E20">
            <v>0.92049930177783101</v>
          </cell>
          <cell r="F20">
            <v>1.0058416294294199</v>
          </cell>
          <cell r="G20">
            <v>1.0204358004285601</v>
          </cell>
          <cell r="H20">
            <v>0.81773734009829402</v>
          </cell>
          <cell r="I20">
            <v>1</v>
          </cell>
          <cell r="J20">
            <v>0.98449820141284605</v>
          </cell>
          <cell r="K20">
            <v>0.97306089176759103</v>
          </cell>
          <cell r="L20">
            <v>1.0242674109290599</v>
          </cell>
          <cell r="M20">
            <v>0.97854154528524195</v>
          </cell>
          <cell r="N20">
            <v>0.96509389618293595</v>
          </cell>
          <cell r="O20">
            <v>0</v>
          </cell>
          <cell r="P20">
            <v>0.95167346234132499</v>
          </cell>
          <cell r="Q20">
            <v>0.99531397177319503</v>
          </cell>
          <cell r="R20">
            <v>0.98552001027038105</v>
          </cell>
          <cell r="S20">
            <v>0.990119328425627</v>
          </cell>
        </row>
        <row r="21">
          <cell r="A21">
            <v>20031</v>
          </cell>
          <cell r="B21">
            <v>0.98965579522857905</v>
          </cell>
          <cell r="C21">
            <v>0.83181871320167899</v>
          </cell>
          <cell r="D21">
            <v>0.92117946652563498</v>
          </cell>
          <cell r="E21">
            <v>0.84262782128816704</v>
          </cell>
          <cell r="F21">
            <v>0.92128859526045004</v>
          </cell>
          <cell r="G21">
            <v>1.04906902557709</v>
          </cell>
          <cell r="H21">
            <v>0.77315813311771997</v>
          </cell>
          <cell r="I21">
            <v>1</v>
          </cell>
          <cell r="J21">
            <v>0.99253026359184404</v>
          </cell>
          <cell r="K21">
            <v>1.0811727714343899</v>
          </cell>
          <cell r="L21">
            <v>0.97334821633505197</v>
          </cell>
          <cell r="M21">
            <v>0.922356564095827</v>
          </cell>
          <cell r="N21">
            <v>0.96082198817778797</v>
          </cell>
          <cell r="O21">
            <v>0</v>
          </cell>
          <cell r="P21">
            <v>0.88648330636074202</v>
          </cell>
          <cell r="Q21">
            <v>0.991217626471664</v>
          </cell>
          <cell r="R21">
            <v>1.0100029242094599</v>
          </cell>
          <cell r="S21">
            <v>1.0150873319299301</v>
          </cell>
        </row>
        <row r="22">
          <cell r="A22">
            <v>20032</v>
          </cell>
          <cell r="B22">
            <v>0.978877084483743</v>
          </cell>
          <cell r="C22">
            <v>1.02704991171758</v>
          </cell>
          <cell r="D22">
            <v>1.0507383352837101</v>
          </cell>
          <cell r="E22">
            <v>1.12460223508163</v>
          </cell>
          <cell r="F22">
            <v>1.01893771884413</v>
          </cell>
          <cell r="G22">
            <v>0.96474602237463203</v>
          </cell>
          <cell r="H22">
            <v>1.2050815917553199</v>
          </cell>
          <cell r="I22">
            <v>1</v>
          </cell>
          <cell r="J22">
            <v>1.0116868582554499</v>
          </cell>
          <cell r="K22">
            <v>0.99297202372047599</v>
          </cell>
          <cell r="L22">
            <v>1.0234624290769501</v>
          </cell>
          <cell r="M22">
            <v>1.05074290209764</v>
          </cell>
          <cell r="N22">
            <v>1.0236718333449699</v>
          </cell>
          <cell r="O22">
            <v>0</v>
          </cell>
          <cell r="P22">
            <v>1.0738091155056699</v>
          </cell>
          <cell r="Q22">
            <v>1.0039980577885399</v>
          </cell>
          <cell r="R22">
            <v>1.0186872732926699</v>
          </cell>
          <cell r="S22">
            <v>1.0122093858122101</v>
          </cell>
        </row>
        <row r="23">
          <cell r="A23">
            <v>20033</v>
          </cell>
          <cell r="B23">
            <v>1.0165870862838</v>
          </cell>
          <cell r="C23">
            <v>1.23460647321216</v>
          </cell>
          <cell r="D23">
            <v>1.06372664840619</v>
          </cell>
          <cell r="E23">
            <v>1.10211507984181</v>
          </cell>
          <cell r="F23">
            <v>1.0542974453680301</v>
          </cell>
          <cell r="G23">
            <v>0.96724018581204696</v>
          </cell>
          <cell r="H23">
            <v>1.20330526576119</v>
          </cell>
          <cell r="I23">
            <v>1</v>
          </cell>
          <cell r="J23">
            <v>1.01089638259263</v>
          </cell>
          <cell r="K23">
            <v>0.95231959296806101</v>
          </cell>
          <cell r="L23">
            <v>0.98063325402082202</v>
          </cell>
          <cell r="M23">
            <v>1.04519481595301</v>
          </cell>
          <cell r="N23">
            <v>1.04472835804722</v>
          </cell>
          <cell r="O23">
            <v>0</v>
          </cell>
          <cell r="P23">
            <v>1.0835776606451299</v>
          </cell>
          <cell r="Q23">
            <v>1.0075664853819499</v>
          </cell>
          <cell r="R23">
            <v>0.98658740995480898</v>
          </cell>
          <cell r="S23">
            <v>0.98083054110158496</v>
          </cell>
        </row>
        <row r="24">
          <cell r="A24">
            <v>20034</v>
          </cell>
          <cell r="B24">
            <v>1.0166654393293899</v>
          </cell>
          <cell r="C24">
            <v>0.90531842025075104</v>
          </cell>
          <cell r="D24">
            <v>0.98194045870387303</v>
          </cell>
          <cell r="E24">
            <v>0.92983696305906105</v>
          </cell>
          <cell r="F24">
            <v>1.00443392539618</v>
          </cell>
          <cell r="G24">
            <v>1.0198357070617801</v>
          </cell>
          <cell r="H24">
            <v>0.82356925430482297</v>
          </cell>
          <cell r="I24">
            <v>1</v>
          </cell>
          <cell r="J24">
            <v>0.98351381167468199</v>
          </cell>
          <cell r="K24">
            <v>0.97667654722182995</v>
          </cell>
          <cell r="L24">
            <v>1.0184195521030801</v>
          </cell>
          <cell r="M24">
            <v>0.98129616349319404</v>
          </cell>
          <cell r="N24">
            <v>0.97112436417158898</v>
          </cell>
          <cell r="O24">
            <v>0</v>
          </cell>
          <cell r="P24">
            <v>0.95640807081951495</v>
          </cell>
          <cell r="Q24">
            <v>0.99724376576058404</v>
          </cell>
          <cell r="R24">
            <v>0.98922720560981803</v>
          </cell>
          <cell r="S24">
            <v>0.99248145251178999</v>
          </cell>
        </row>
        <row r="25">
          <cell r="A25">
            <v>20041</v>
          </cell>
          <cell r="B25">
            <v>0.98957363606582505</v>
          </cell>
          <cell r="C25">
            <v>0.83915633776417797</v>
          </cell>
          <cell r="D25">
            <v>0.94170009684955103</v>
          </cell>
          <cell r="E25">
            <v>0.84932289621830104</v>
          </cell>
          <cell r="F25">
            <v>0.92316917094877604</v>
          </cell>
          <cell r="G25">
            <v>1.04436815354363</v>
          </cell>
          <cell r="H25">
            <v>0.76753606794370499</v>
          </cell>
          <cell r="I25">
            <v>1</v>
          </cell>
          <cell r="J25">
            <v>0.99370843564904598</v>
          </cell>
          <cell r="K25">
            <v>1.0760016771276499</v>
          </cell>
          <cell r="L25">
            <v>0.97574335715610705</v>
          </cell>
          <cell r="M25">
            <v>0.92246053786360405</v>
          </cell>
          <cell r="N25">
            <v>0.96384344732397598</v>
          </cell>
          <cell r="O25">
            <v>0</v>
          </cell>
          <cell r="P25">
            <v>0.88944890031357904</v>
          </cell>
          <cell r="Q25">
            <v>0.99213924064811398</v>
          </cell>
          <cell r="R25">
            <v>1.00845612062392</v>
          </cell>
          <cell r="S25">
            <v>1.0151322012806501</v>
          </cell>
        </row>
        <row r="26">
          <cell r="A26">
            <v>20042</v>
          </cell>
          <cell r="B26">
            <v>0.97935162008175003</v>
          </cell>
          <cell r="C26">
            <v>1.0225901836934801</v>
          </cell>
          <cell r="D26">
            <v>1.0493064190825501</v>
          </cell>
          <cell r="E26">
            <v>1.1134960358309001</v>
          </cell>
          <cell r="F26">
            <v>1.0181561449669601</v>
          </cell>
          <cell r="G26">
            <v>0.97097119423271605</v>
          </cell>
          <cell r="H26">
            <v>1.1961828248419</v>
          </cell>
          <cell r="I26">
            <v>1</v>
          </cell>
          <cell r="J26">
            <v>1.0123143084659001</v>
          </cell>
          <cell r="K26">
            <v>0.99468192819860801</v>
          </cell>
          <cell r="L26">
            <v>1.02921791878598</v>
          </cell>
          <cell r="M26">
            <v>1.0544343190138401</v>
          </cell>
          <cell r="N26">
            <v>1.0220382941742101</v>
          </cell>
          <cell r="O26">
            <v>0</v>
          </cell>
          <cell r="P26">
            <v>1.0703043986728</v>
          </cell>
          <cell r="Q26">
            <v>1.0040205815893799</v>
          </cell>
          <cell r="R26">
            <v>1.01498609697278</v>
          </cell>
          <cell r="S26">
            <v>1.01167830622956</v>
          </cell>
        </row>
        <row r="27">
          <cell r="A27">
            <v>20043</v>
          </cell>
          <cell r="B27">
            <v>1.01122309684746</v>
          </cell>
          <cell r="C27">
            <v>1.22623607719537</v>
          </cell>
          <cell r="D27">
            <v>1.05940874720366</v>
          </cell>
          <cell r="E27">
            <v>1.0995324891257201</v>
          </cell>
          <cell r="F27">
            <v>1.05568977292402</v>
          </cell>
          <cell r="G27">
            <v>0.96460225084766404</v>
          </cell>
          <cell r="H27">
            <v>1.2149293851132199</v>
          </cell>
          <cell r="I27">
            <v>1</v>
          </cell>
          <cell r="J27">
            <v>1.01078799690498</v>
          </cell>
          <cell r="K27">
            <v>0.95256683454902502</v>
          </cell>
          <cell r="L27">
            <v>0.97742847963651103</v>
          </cell>
          <cell r="M27">
            <v>1.03999204719187</v>
          </cell>
          <cell r="N27">
            <v>1.0375599090370999</v>
          </cell>
          <cell r="O27">
            <v>0</v>
          </cell>
          <cell r="P27">
            <v>1.0815665726994299</v>
          </cell>
          <cell r="Q27">
            <v>1.00377258854491</v>
          </cell>
          <cell r="R27">
            <v>0.99089761015826705</v>
          </cell>
          <cell r="S27">
            <v>0.97941420150874203</v>
          </cell>
        </row>
        <row r="28">
          <cell r="A28">
            <v>20044</v>
          </cell>
          <cell r="B28">
            <v>1.0204860389696999</v>
          </cell>
          <cell r="C28">
            <v>0.91062846676772802</v>
          </cell>
          <cell r="D28">
            <v>0.99000617598726104</v>
          </cell>
          <cell r="E28">
            <v>0.935930682249563</v>
          </cell>
          <cell r="F28">
            <v>1.00021415604997</v>
          </cell>
          <cell r="G28">
            <v>1.0214032357474401</v>
          </cell>
          <cell r="H28">
            <v>0.82728829104658996</v>
          </cell>
          <cell r="I28">
            <v>1</v>
          </cell>
          <cell r="J28">
            <v>0.98465592029540905</v>
          </cell>
          <cell r="K28">
            <v>0.97785424323023495</v>
          </cell>
          <cell r="L28">
            <v>1.0157035099219101</v>
          </cell>
          <cell r="M28">
            <v>0.98247958221888199</v>
          </cell>
          <cell r="N28">
            <v>0.97735777059397599</v>
          </cell>
          <cell r="O28">
            <v>0</v>
          </cell>
          <cell r="P28">
            <v>0.95822796387389897</v>
          </cell>
          <cell r="Q28">
            <v>1.00197605808315</v>
          </cell>
          <cell r="R28">
            <v>0.98960418097563196</v>
          </cell>
          <cell r="S28">
            <v>0.99455259613367297</v>
          </cell>
        </row>
        <row r="29">
          <cell r="A29">
            <v>20051</v>
          </cell>
          <cell r="B29">
            <v>0.98655209875461403</v>
          </cell>
          <cell r="C29">
            <v>0.84547841737193896</v>
          </cell>
          <cell r="D29">
            <v>0.91490288679672305</v>
          </cell>
          <cell r="E29">
            <v>0.83147765360241699</v>
          </cell>
          <cell r="F29">
            <v>0.92678690971863098</v>
          </cell>
          <cell r="G29">
            <v>1.0399309264332399</v>
          </cell>
          <cell r="H29">
            <v>0.75856517934394496</v>
          </cell>
          <cell r="I29">
            <v>1</v>
          </cell>
          <cell r="J29">
            <v>0.99074844385223304</v>
          </cell>
          <cell r="K29">
            <v>1.0745532829017601</v>
          </cell>
          <cell r="L29">
            <v>0.97486901580665197</v>
          </cell>
          <cell r="M29">
            <v>0.92207587897488996</v>
          </cell>
          <cell r="N29">
            <v>0.96571630781294004</v>
          </cell>
          <cell r="O29">
            <v>0</v>
          </cell>
          <cell r="P29">
            <v>0.89235350625480303</v>
          </cell>
          <cell r="Q29">
            <v>0.99032675726484598</v>
          </cell>
          <cell r="R29">
            <v>1.0152856729733</v>
          </cell>
          <cell r="S29">
            <v>1.01457744485167</v>
          </cell>
        </row>
        <row r="30">
          <cell r="A30">
            <v>20052</v>
          </cell>
          <cell r="B30">
            <v>0.98468121620492699</v>
          </cell>
          <cell r="C30">
            <v>1.02034544038849</v>
          </cell>
          <cell r="D30">
            <v>1.0464625935615299</v>
          </cell>
          <cell r="E30">
            <v>1.1377836701383299</v>
          </cell>
          <cell r="F30">
            <v>1.01746455668813</v>
          </cell>
          <cell r="G30">
            <v>0.97537303902966599</v>
          </cell>
          <cell r="H30">
            <v>1.19208279173118</v>
          </cell>
          <cell r="I30">
            <v>1</v>
          </cell>
          <cell r="J30">
            <v>1.01156659494232</v>
          </cell>
          <cell r="K30">
            <v>0.99504337301892398</v>
          </cell>
          <cell r="L30">
            <v>1.0355830433740101</v>
          </cell>
          <cell r="M30">
            <v>1.05822091471185</v>
          </cell>
          <cell r="N30">
            <v>1.0208328312733601</v>
          </cell>
          <cell r="O30">
            <v>0</v>
          </cell>
          <cell r="P30">
            <v>1.0673049568155399</v>
          </cell>
          <cell r="Q30">
            <v>1.0039306964913599</v>
          </cell>
          <cell r="R30">
            <v>1.00505858612018</v>
          </cell>
          <cell r="S30">
            <v>1.01167522610024</v>
          </cell>
        </row>
        <row r="31">
          <cell r="A31">
            <v>20053</v>
          </cell>
          <cell r="B31">
            <v>1.0095074623254801</v>
          </cell>
          <cell r="C31">
            <v>1.2180591820161699</v>
          </cell>
          <cell r="D31">
            <v>1.06119801403957</v>
          </cell>
          <cell r="E31">
            <v>1.0944362373244501</v>
          </cell>
          <cell r="F31">
            <v>1.05841962873537</v>
          </cell>
          <cell r="G31">
            <v>0.96327034902786801</v>
          </cell>
          <cell r="H31">
            <v>1.2230241771068799</v>
          </cell>
          <cell r="I31">
            <v>1</v>
          </cell>
          <cell r="J31">
            <v>1.01422969890569</v>
          </cell>
          <cell r="K31">
            <v>0.95106924835294704</v>
          </cell>
          <cell r="L31">
            <v>0.97455987779530695</v>
          </cell>
          <cell r="M31">
            <v>1.0365266803473501</v>
          </cell>
          <cell r="N31">
            <v>1.0308247725009501</v>
          </cell>
          <cell r="O31">
            <v>0</v>
          </cell>
          <cell r="P31">
            <v>1.0806867842362</v>
          </cell>
          <cell r="Q31">
            <v>1.0012466049869799</v>
          </cell>
          <cell r="R31">
            <v>0.99199971236794604</v>
          </cell>
          <cell r="S31">
            <v>0.97762516591118498</v>
          </cell>
        </row>
        <row r="32">
          <cell r="A32">
            <v>20054</v>
          </cell>
          <cell r="B32">
            <v>1.0198376452411799</v>
          </cell>
          <cell r="C32">
            <v>0.91443012024985704</v>
          </cell>
          <cell r="D32">
            <v>0.94719441210433297</v>
          </cell>
          <cell r="E32">
            <v>0.94408059213727702</v>
          </cell>
          <cell r="F32">
            <v>0.99388368146892403</v>
          </cell>
          <cell r="G32">
            <v>1.02415327025921</v>
          </cell>
          <cell r="H32">
            <v>0.83354620209652697</v>
          </cell>
          <cell r="I32">
            <v>1</v>
          </cell>
          <cell r="J32">
            <v>0.987614912007172</v>
          </cell>
          <cell r="K32">
            <v>0.98133388561134705</v>
          </cell>
          <cell r="L32">
            <v>1.0129240013483001</v>
          </cell>
          <cell r="M32">
            <v>0.98303549753949504</v>
          </cell>
          <cell r="N32">
            <v>0.98473282514022498</v>
          </cell>
          <cell r="O32">
            <v>0</v>
          </cell>
          <cell r="P32">
            <v>0.96017571104879995</v>
          </cell>
          <cell r="Q32">
            <v>1.00804086494154</v>
          </cell>
          <cell r="R32">
            <v>0.99010952287067999</v>
          </cell>
          <cell r="S32">
            <v>0.99774560717607796</v>
          </cell>
        </row>
        <row r="33">
          <cell r="A33">
            <v>20061</v>
          </cell>
          <cell r="B33">
            <v>0.97912852095150804</v>
          </cell>
          <cell r="C33">
            <v>0.85036584490062594</v>
          </cell>
          <cell r="D33">
            <v>0.95473786032791197</v>
          </cell>
          <cell r="E33">
            <v>0.85878673463933497</v>
          </cell>
          <cell r="F33">
            <v>0.930448699403016</v>
          </cell>
          <cell r="G33">
            <v>1.03373182419193</v>
          </cell>
          <cell r="H33">
            <v>0.74715664275334204</v>
          </cell>
          <cell r="I33">
            <v>1</v>
          </cell>
          <cell r="J33">
            <v>0.983933844291624</v>
          </cell>
          <cell r="K33">
            <v>1.07235542845793</v>
          </cell>
          <cell r="L33">
            <v>0.97682426994719795</v>
          </cell>
          <cell r="M33">
            <v>0.92075937674764896</v>
          </cell>
          <cell r="N33">
            <v>0.96521042442013705</v>
          </cell>
          <cell r="O33">
            <v>0</v>
          </cell>
          <cell r="P33">
            <v>0.89303315423408203</v>
          </cell>
          <cell r="Q33">
            <v>0.98559543441098196</v>
          </cell>
          <cell r="R33">
            <v>0.98155623010869797</v>
          </cell>
          <cell r="S33">
            <v>1.0129360114527799</v>
          </cell>
        </row>
        <row r="34">
          <cell r="A34">
            <v>20062</v>
          </cell>
          <cell r="B34">
            <v>0.99507789584641304</v>
          </cell>
          <cell r="C34">
            <v>1.02115394388513</v>
          </cell>
          <cell r="D34">
            <v>1.0441973045870101</v>
          </cell>
          <cell r="E34">
            <v>1.0988562199259599</v>
          </cell>
          <cell r="F34">
            <v>1.0173609708306699</v>
          </cell>
          <cell r="G34">
            <v>0.97861722538330698</v>
          </cell>
          <cell r="H34">
            <v>1.1892165893444999</v>
          </cell>
          <cell r="I34">
            <v>1</v>
          </cell>
          <cell r="J34">
            <v>1.01032749588323</v>
          </cell>
          <cell r="K34">
            <v>0.99531309559769898</v>
          </cell>
          <cell r="L34">
            <v>1.03639918090352</v>
          </cell>
          <cell r="M34">
            <v>1.0608362416646799</v>
          </cell>
          <cell r="N34">
            <v>1.01959654064955</v>
          </cell>
          <cell r="O34">
            <v>0</v>
          </cell>
          <cell r="P34">
            <v>1.0646499849439099</v>
          </cell>
          <cell r="Q34">
            <v>1.00499722522769</v>
          </cell>
          <cell r="R34">
            <v>1.03792206792927</v>
          </cell>
          <cell r="S34">
            <v>1.0107385488173499</v>
          </cell>
        </row>
        <row r="35">
          <cell r="A35">
            <v>20063</v>
          </cell>
          <cell r="B35">
            <v>1.00975647013627</v>
          </cell>
          <cell r="C35">
            <v>1.2096230025175101</v>
          </cell>
          <cell r="D35">
            <v>1.0115867671827601</v>
          </cell>
          <cell r="E35">
            <v>1.0924362218542401</v>
          </cell>
          <cell r="F35">
            <v>1.06177508416581</v>
          </cell>
          <cell r="G35">
            <v>0.96376281791185703</v>
          </cell>
          <cell r="H35">
            <v>1.2323135565396299</v>
          </cell>
          <cell r="I35">
            <v>1</v>
          </cell>
          <cell r="J35">
            <v>1.02020931840121</v>
          </cell>
          <cell r="K35">
            <v>0.94941902548808499</v>
          </cell>
          <cell r="L35">
            <v>0.97354724375354895</v>
          </cell>
          <cell r="M35">
            <v>1.0363732412020501</v>
          </cell>
          <cell r="N35">
            <v>1.0270216879665399</v>
          </cell>
          <cell r="O35">
            <v>0</v>
          </cell>
          <cell r="P35">
            <v>1.08206590128249</v>
          </cell>
          <cell r="Q35">
            <v>0.99859028763970603</v>
          </cell>
          <cell r="R35">
            <v>0.99147973361961395</v>
          </cell>
          <cell r="S35">
            <v>0.97859378942449904</v>
          </cell>
        </row>
        <row r="36">
          <cell r="A36">
            <v>20064</v>
          </cell>
          <cell r="B36">
            <v>1.0170997984727199</v>
          </cell>
          <cell r="C36">
            <v>0.91669956748275205</v>
          </cell>
          <cell r="D36">
            <v>0.95741912501781101</v>
          </cell>
          <cell r="E36">
            <v>0.94910915650276795</v>
          </cell>
          <cell r="F36">
            <v>0.98751830427576304</v>
          </cell>
          <cell r="G36">
            <v>1.02866254651843</v>
          </cell>
          <cell r="H36">
            <v>0.837398909374237</v>
          </cell>
          <cell r="I36">
            <v>1</v>
          </cell>
          <cell r="J36">
            <v>0.99044042186915304</v>
          </cell>
          <cell r="K36">
            <v>0.98354618306060704</v>
          </cell>
          <cell r="L36">
            <v>1.0137556037414399</v>
          </cell>
          <cell r="M36">
            <v>0.98156570091500805</v>
          </cell>
          <cell r="N36">
            <v>0.98989722437900796</v>
          </cell>
          <cell r="O36">
            <v>0</v>
          </cell>
          <cell r="P36">
            <v>0.96100522686159595</v>
          </cell>
          <cell r="Q36">
            <v>1.0156922568490101</v>
          </cell>
          <cell r="R36">
            <v>0.99014979159087302</v>
          </cell>
          <cell r="S36">
            <v>0.99900247213272297</v>
          </cell>
        </row>
        <row r="37">
          <cell r="A37">
            <v>20071</v>
          </cell>
          <cell r="B37">
            <v>0.96934653519438796</v>
          </cell>
          <cell r="C37">
            <v>0.85453363248095104</v>
          </cell>
          <cell r="D37">
            <v>0.94560586145252801</v>
          </cell>
          <cell r="E37">
            <v>0.86109224648131799</v>
          </cell>
          <cell r="F37">
            <v>0.93303416977939302</v>
          </cell>
          <cell r="G37">
            <v>1.0250060808246599</v>
          </cell>
          <cell r="H37">
            <v>0.73650257284987097</v>
          </cell>
          <cell r="I37">
            <v>1</v>
          </cell>
          <cell r="J37">
            <v>0.976242817118951</v>
          </cell>
          <cell r="K37">
            <v>1.0734174785281501</v>
          </cell>
          <cell r="L37">
            <v>0.97682053352814802</v>
          </cell>
          <cell r="M37">
            <v>0.92054054302613697</v>
          </cell>
          <cell r="N37">
            <v>0.96478374272030598</v>
          </cell>
          <cell r="O37">
            <v>0</v>
          </cell>
          <cell r="P37">
            <v>0.89284870297964403</v>
          </cell>
          <cell r="Q37">
            <v>0.97903590606697599</v>
          </cell>
          <cell r="R37">
            <v>0.99537182098235699</v>
          </cell>
          <cell r="S37">
            <v>1.0107697033371801</v>
          </cell>
        </row>
        <row r="38">
          <cell r="A38">
            <v>20072</v>
          </cell>
          <cell r="B38">
            <v>1.0072093536675599</v>
          </cell>
          <cell r="C38">
            <v>1.0238804607709</v>
          </cell>
          <cell r="D38">
            <v>1.04015206956349</v>
          </cell>
          <cell r="E38">
            <v>1.0951119234744899</v>
          </cell>
          <cell r="F38">
            <v>1.0170658663529</v>
          </cell>
          <cell r="G38">
            <v>0.98034781812970195</v>
          </cell>
          <cell r="H38">
            <v>1.1892729952871399</v>
          </cell>
          <cell r="I38">
            <v>1</v>
          </cell>
          <cell r="J38">
            <v>1.0084485673279799</v>
          </cell>
          <cell r="K38">
            <v>0.99369575480962702</v>
          </cell>
          <cell r="L38">
            <v>1.0341695582496799</v>
          </cell>
          <cell r="M38">
            <v>1.0608204395827101</v>
          </cell>
          <cell r="N38">
            <v>1.0179165397977199</v>
          </cell>
          <cell r="O38">
            <v>0</v>
          </cell>
          <cell r="P38">
            <v>1.06252131825659</v>
          </cell>
          <cell r="Q38">
            <v>1.00536290276135</v>
          </cell>
          <cell r="R38">
            <v>1.0226407643694</v>
          </cell>
          <cell r="S38">
            <v>1.0114382736924401</v>
          </cell>
        </row>
        <row r="39">
          <cell r="A39">
            <v>20073</v>
          </cell>
          <cell r="B39">
            <v>1.0099878481077</v>
          </cell>
          <cell r="C39">
            <v>1.20133196740082</v>
          </cell>
          <cell r="D39">
            <v>1.0108048597967201</v>
          </cell>
          <cell r="E39">
            <v>1.08856702629859</v>
          </cell>
          <cell r="F39">
            <v>1.06548433609905</v>
          </cell>
          <cell r="G39">
            <v>0.96685489599111996</v>
          </cell>
          <cell r="H39">
            <v>1.2378214934898599</v>
          </cell>
          <cell r="I39">
            <v>1</v>
          </cell>
          <cell r="J39">
            <v>1.02687280257997</v>
          </cell>
          <cell r="K39">
            <v>0.94584459148496403</v>
          </cell>
          <cell r="L39">
            <v>0.97530650218452297</v>
          </cell>
          <cell r="M39">
            <v>1.0383571393095701</v>
          </cell>
          <cell r="N39">
            <v>1.0248404101989299</v>
          </cell>
          <cell r="O39">
            <v>0</v>
          </cell>
          <cell r="P39">
            <v>1.08304638246871</v>
          </cell>
          <cell r="Q39">
            <v>0.99812920340096001</v>
          </cell>
          <cell r="R39">
            <v>0.98963345363792399</v>
          </cell>
          <cell r="S39">
            <v>0.97840823765889495</v>
          </cell>
        </row>
        <row r="40">
          <cell r="A40">
            <v>20074</v>
          </cell>
          <cell r="B40">
            <v>1.0158353287764701</v>
          </cell>
          <cell r="C40">
            <v>0.91761949993224101</v>
          </cell>
          <cell r="D40">
            <v>1.01700563962587</v>
          </cell>
          <cell r="E40">
            <v>0.95550739728415701</v>
          </cell>
          <cell r="F40">
            <v>0.98372823192329895</v>
          </cell>
          <cell r="G40">
            <v>1.0345971352983001</v>
          </cell>
          <cell r="H40">
            <v>0.842443976876453</v>
          </cell>
          <cell r="I40">
            <v>1</v>
          </cell>
          <cell r="J40">
            <v>0.99359010454281704</v>
          </cell>
          <cell r="K40">
            <v>0.98926233391499596</v>
          </cell>
          <cell r="L40">
            <v>1.0147007568275299</v>
          </cell>
          <cell r="M40">
            <v>0.98087765663642401</v>
          </cell>
          <cell r="N40">
            <v>0.99465801294087197</v>
          </cell>
          <cell r="O40">
            <v>0</v>
          </cell>
          <cell r="P40">
            <v>0.96370401916210402</v>
          </cell>
          <cell r="Q40">
            <v>1.02250669770661</v>
          </cell>
          <cell r="R40">
            <v>0.99356815832932999</v>
          </cell>
          <cell r="S40">
            <v>1.0009376980590901</v>
          </cell>
        </row>
        <row r="41">
          <cell r="A41">
            <v>20081</v>
          </cell>
          <cell r="B41">
            <v>0.95941021520956105</v>
          </cell>
          <cell r="C41">
            <v>0.858936371197353</v>
          </cell>
          <cell r="D41">
            <v>0.92076340476840302</v>
          </cell>
          <cell r="E41">
            <v>0.836830324427418</v>
          </cell>
          <cell r="F41">
            <v>0.93177524283914204</v>
          </cell>
          <cell r="G41">
            <v>1.0134988483046601</v>
          </cell>
          <cell r="H41">
            <v>0.72545736541299799</v>
          </cell>
          <cell r="I41">
            <v>1</v>
          </cell>
          <cell r="J41">
            <v>0.96841689518459895</v>
          </cell>
          <cell r="K41">
            <v>1.0734771975426201</v>
          </cell>
          <cell r="L41">
            <v>0.97823155277152896</v>
          </cell>
          <cell r="M41">
            <v>0.91947906539415203</v>
          </cell>
          <cell r="N41">
            <v>0.96331419078459901</v>
          </cell>
          <cell r="O41">
            <v>0</v>
          </cell>
          <cell r="P41">
            <v>0.89058350781557305</v>
          </cell>
          <cell r="Q41">
            <v>0.97213025009403498</v>
          </cell>
          <cell r="R41">
            <v>1.0090140636867699</v>
          </cell>
          <cell r="S41">
            <v>1.00865112002213</v>
          </cell>
        </row>
        <row r="42">
          <cell r="A42">
            <v>20082</v>
          </cell>
          <cell r="B42">
            <v>1.0158591693780701</v>
          </cell>
          <cell r="C42">
            <v>1.02756803261836</v>
          </cell>
          <cell r="D42">
            <v>1.03684343676771</v>
          </cell>
          <cell r="E42">
            <v>1.12219446347652</v>
          </cell>
          <cell r="F42">
            <v>1.01906414653039</v>
          </cell>
          <cell r="G42">
            <v>0.98140559038688902</v>
          </cell>
          <cell r="H42">
            <v>1.1899835594799</v>
          </cell>
          <cell r="I42">
            <v>1</v>
          </cell>
          <cell r="J42">
            <v>1.00722921715855</v>
          </cell>
          <cell r="K42">
            <v>0.99041774333650601</v>
          </cell>
          <cell r="L42">
            <v>1.0275680468475401</v>
          </cell>
          <cell r="M42">
            <v>1.0591121131707499</v>
          </cell>
          <cell r="N42">
            <v>1.0155168619967201</v>
          </cell>
          <cell r="O42">
            <v>0</v>
          </cell>
          <cell r="P42">
            <v>1.0603480236705201</v>
          </cell>
          <cell r="Q42">
            <v>1.00572618762763</v>
          </cell>
          <cell r="R42">
            <v>1.0074548885636601</v>
          </cell>
          <cell r="S42">
            <v>1.01064965886702</v>
          </cell>
        </row>
        <row r="43">
          <cell r="A43">
            <v>20083</v>
          </cell>
          <cell r="B43">
            <v>1.01218468093514</v>
          </cell>
          <cell r="C43">
            <v>1.19131142033052</v>
          </cell>
          <cell r="D43">
            <v>1.05548660169051</v>
          </cell>
          <cell r="E43">
            <v>1.08991926943162</v>
          </cell>
          <cell r="F43">
            <v>1.0664443967853501</v>
          </cell>
          <cell r="G43">
            <v>0.97267371571037897</v>
          </cell>
          <cell r="H43">
            <v>1.24508050032563</v>
          </cell>
          <cell r="I43">
            <v>1</v>
          </cell>
          <cell r="J43">
            <v>1.0328203337700901</v>
          </cell>
          <cell r="K43">
            <v>0.94363767372523499</v>
          </cell>
          <cell r="L43">
            <v>0.97885937650833299</v>
          </cell>
          <cell r="M43">
            <v>1.04228481009775</v>
          </cell>
          <cell r="N43">
            <v>1.02631872573353</v>
          </cell>
          <cell r="O43">
            <v>0</v>
          </cell>
          <cell r="P43">
            <v>1.08568433346711</v>
          </cell>
          <cell r="Q43">
            <v>0.99868664426127196</v>
          </cell>
          <cell r="R43">
            <v>0.98644462425929202</v>
          </cell>
          <cell r="S43">
            <v>0.98074648333747905</v>
          </cell>
        </row>
        <row r="44">
          <cell r="A44">
            <v>20084</v>
          </cell>
          <cell r="B44">
            <v>1.0139804334992</v>
          </cell>
          <cell r="C44">
            <v>0.92020465906225102</v>
          </cell>
          <cell r="D44">
            <v>1.02185275112747</v>
          </cell>
          <cell r="E44">
            <v>0.95882802319919502</v>
          </cell>
          <cell r="F44">
            <v>0.98500054354088096</v>
          </cell>
          <cell r="G44">
            <v>1.0383720800344001</v>
          </cell>
          <cell r="H44">
            <v>0.84392718602879901</v>
          </cell>
          <cell r="I44">
            <v>1</v>
          </cell>
          <cell r="J44">
            <v>0.99418578274131297</v>
          </cell>
          <cell r="K44">
            <v>0.99399893600844902</v>
          </cell>
          <cell r="L44">
            <v>1.0185640922254</v>
          </cell>
          <cell r="M44">
            <v>0.97962117374726099</v>
          </cell>
          <cell r="N44">
            <v>0.99600820081378405</v>
          </cell>
          <cell r="O44">
            <v>0</v>
          </cell>
          <cell r="P44">
            <v>0.965577380986398</v>
          </cell>
          <cell r="Q44">
            <v>1.02674915457584</v>
          </cell>
          <cell r="R44">
            <v>0.99779287836077202</v>
          </cell>
          <cell r="S44">
            <v>1.00072729160426</v>
          </cell>
        </row>
        <row r="45">
          <cell r="A45">
            <v>20091</v>
          </cell>
          <cell r="B45">
            <v>0.95515814783360198</v>
          </cell>
          <cell r="C45">
            <v>0.86231219060087505</v>
          </cell>
          <cell r="D45">
            <v>0.906271970880422</v>
          </cell>
          <cell r="E45">
            <v>0.858451012013287</v>
          </cell>
          <cell r="F45">
            <v>0.92606939946113798</v>
          </cell>
          <cell r="G45">
            <v>1.00350132664714</v>
          </cell>
          <cell r="H45">
            <v>0.71457537377067204</v>
          </cell>
          <cell r="I45">
            <v>1</v>
          </cell>
          <cell r="J45">
            <v>0.96423518008473497</v>
          </cell>
          <cell r="K45">
            <v>1.0753196509968499</v>
          </cell>
          <cell r="L45">
            <v>0.977210681558216</v>
          </cell>
          <cell r="M45">
            <v>0.91964167109797801</v>
          </cell>
          <cell r="N45">
            <v>0.96222160254122802</v>
          </cell>
          <cell r="O45">
            <v>0</v>
          </cell>
          <cell r="P45">
            <v>0.88721946714926003</v>
          </cell>
          <cell r="Q45">
            <v>0.96790999342365203</v>
          </cell>
          <cell r="R45">
            <v>0.99070338861415197</v>
          </cell>
          <cell r="S45">
            <v>1.0073505538971801</v>
          </cell>
        </row>
        <row r="46">
          <cell r="A46">
            <v>20092</v>
          </cell>
          <cell r="B46">
            <v>1.0176874039497299</v>
          </cell>
          <cell r="C46">
            <v>1.0323228283666099</v>
          </cell>
          <cell r="D46">
            <v>1.0347405571391</v>
          </cell>
          <cell r="E46">
            <v>1.0892700401134701</v>
          </cell>
          <cell r="F46">
            <v>1.02272558908912</v>
          </cell>
          <cell r="G46">
            <v>0.98157472506203303</v>
          </cell>
          <cell r="H46">
            <v>1.19548227740392</v>
          </cell>
          <cell r="I46">
            <v>1</v>
          </cell>
          <cell r="J46">
            <v>1.0072100457036901</v>
          </cell>
          <cell r="K46">
            <v>0.98578631543794704</v>
          </cell>
          <cell r="L46">
            <v>1.02089975710451</v>
          </cell>
          <cell r="M46">
            <v>1.05541463483886</v>
          </cell>
          <cell r="N46">
            <v>1.0141298045943601</v>
          </cell>
          <cell r="O46">
            <v>0</v>
          </cell>
          <cell r="P46">
            <v>1.0603488719610299</v>
          </cell>
          <cell r="Q46">
            <v>1.0054979739066801</v>
          </cell>
          <cell r="R46">
            <v>1.02468927969721</v>
          </cell>
          <cell r="S46">
            <v>1.0101156877977699</v>
          </cell>
        </row>
        <row r="47">
          <cell r="A47">
            <v>20093</v>
          </cell>
          <cell r="B47">
            <v>1.01400613274587</v>
          </cell>
          <cell r="C47">
            <v>1.1796315735754701</v>
          </cell>
          <cell r="D47">
            <v>1.0455986368646499</v>
          </cell>
          <cell r="E47">
            <v>1.09303638564229</v>
          </cell>
          <cell r="F47">
            <v>1.06614036991817</v>
          </cell>
          <cell r="G47">
            <v>0.98002698502744201</v>
          </cell>
          <cell r="H47">
            <v>1.24919987907726</v>
          </cell>
          <cell r="I47">
            <v>1</v>
          </cell>
          <cell r="J47">
            <v>1.03616113460044</v>
          </cell>
          <cell r="K47">
            <v>0.94141055381282301</v>
          </cell>
          <cell r="L47">
            <v>0.98158729010715495</v>
          </cell>
          <cell r="M47">
            <v>1.04631910303228</v>
          </cell>
          <cell r="N47">
            <v>1.0282406391282</v>
          </cell>
          <cell r="O47">
            <v>0</v>
          </cell>
          <cell r="P47">
            <v>1.0866293443222299</v>
          </cell>
          <cell r="Q47">
            <v>1.0001235728723199</v>
          </cell>
          <cell r="R47">
            <v>0.98460645290220605</v>
          </cell>
          <cell r="S47">
            <v>0.982147612484632</v>
          </cell>
        </row>
        <row r="48">
          <cell r="A48">
            <v>20094</v>
          </cell>
          <cell r="B48">
            <v>1.0136059047349999</v>
          </cell>
          <cell r="C48">
            <v>0.924042664844685</v>
          </cell>
          <cell r="D48">
            <v>1.0195999255858399</v>
          </cell>
          <cell r="E48">
            <v>0.95882395505201701</v>
          </cell>
          <cell r="F48">
            <v>0.98883245546192799</v>
          </cell>
          <cell r="G48">
            <v>1.0384507205242399</v>
          </cell>
          <cell r="H48">
            <v>0.843842286721179</v>
          </cell>
          <cell r="I48">
            <v>1</v>
          </cell>
          <cell r="J48">
            <v>0.99091877912267801</v>
          </cell>
          <cell r="K48">
            <v>0.99936993122400297</v>
          </cell>
          <cell r="L48">
            <v>1.0237885182120501</v>
          </cell>
          <cell r="M48">
            <v>0.97967603240017398</v>
          </cell>
          <cell r="N48">
            <v>0.99628772199042204</v>
          </cell>
          <cell r="O48">
            <v>0</v>
          </cell>
          <cell r="P48">
            <v>0.96837313757059496</v>
          </cell>
          <cell r="Q48">
            <v>1.0265642943934801</v>
          </cell>
          <cell r="R48">
            <v>1.0022287366198199</v>
          </cell>
          <cell r="S48">
            <v>1.00204856864841</v>
          </cell>
        </row>
        <row r="49">
          <cell r="A49">
            <v>20101</v>
          </cell>
          <cell r="B49">
            <v>0.95695343661576604</v>
          </cell>
          <cell r="C49">
            <v>0.866192704556356</v>
          </cell>
          <cell r="D49">
            <v>0.91849351295418202</v>
          </cell>
          <cell r="E49">
            <v>0.85432268622231899</v>
          </cell>
          <cell r="F49">
            <v>0.91813101869858305</v>
          </cell>
          <cell r="G49">
            <v>0.99623364506660195</v>
          </cell>
          <cell r="H49">
            <v>0.705113132111028</v>
          </cell>
          <cell r="I49">
            <v>1</v>
          </cell>
          <cell r="J49">
            <v>0.96609019615965597</v>
          </cell>
          <cell r="K49">
            <v>1.07657738067572</v>
          </cell>
          <cell r="L49">
            <v>0.97689720191094098</v>
          </cell>
          <cell r="M49">
            <v>0.91962661591206596</v>
          </cell>
          <cell r="N49">
            <v>0.96036328665748705</v>
          </cell>
          <cell r="O49">
            <v>0</v>
          </cell>
          <cell r="P49">
            <v>0.882500463996856</v>
          </cell>
          <cell r="Q49">
            <v>0.96793336353859305</v>
          </cell>
          <cell r="R49">
            <v>1.0033885715066999</v>
          </cell>
          <cell r="S49">
            <v>1.0050020839849501</v>
          </cell>
        </row>
        <row r="50">
          <cell r="A50">
            <v>20102</v>
          </cell>
          <cell r="B50">
            <v>1.01373786218134</v>
          </cell>
          <cell r="C50">
            <v>1.0355852153046801</v>
          </cell>
          <cell r="D50">
            <v>1.03796312292013</v>
          </cell>
          <cell r="E50">
            <v>1.0910174997979201</v>
          </cell>
          <cell r="F50">
            <v>1.02780220036506</v>
          </cell>
          <cell r="G50">
            <v>0.98322034714653195</v>
          </cell>
          <cell r="H50">
            <v>1.20189519200173</v>
          </cell>
          <cell r="I50">
            <v>1</v>
          </cell>
          <cell r="J50">
            <v>1.0082602459471799</v>
          </cell>
          <cell r="K50">
            <v>0.98102726649663796</v>
          </cell>
          <cell r="L50">
            <v>1.0134022091532999</v>
          </cell>
          <cell r="M50">
            <v>1.05155593725702</v>
          </cell>
          <cell r="N50">
            <v>1.01477539929745</v>
          </cell>
          <cell r="O50">
            <v>0</v>
          </cell>
          <cell r="P50">
            <v>1.06260214219255</v>
          </cell>
          <cell r="Q50">
            <v>1.00622524514664</v>
          </cell>
          <cell r="R50">
            <v>1.00835172983499</v>
          </cell>
          <cell r="S50">
            <v>1.0087737572698301</v>
          </cell>
        </row>
        <row r="51">
          <cell r="A51">
            <v>20103</v>
          </cell>
          <cell r="B51">
            <v>1.0129055335850099</v>
          </cell>
          <cell r="C51">
            <v>1.1678749975745899</v>
          </cell>
          <cell r="D51">
            <v>1.03149811850335</v>
          </cell>
          <cell r="E51">
            <v>1.0979428710450201</v>
          </cell>
          <cell r="F51">
            <v>1.0645988539380999</v>
          </cell>
          <cell r="G51">
            <v>0.98586815940779404</v>
          </cell>
          <cell r="H51">
            <v>1.2533169965489599</v>
          </cell>
          <cell r="I51">
            <v>1</v>
          </cell>
          <cell r="J51">
            <v>1.03589355993683</v>
          </cell>
          <cell r="K51">
            <v>0.940536150971784</v>
          </cell>
          <cell r="L51">
            <v>0.98325311348731503</v>
          </cell>
          <cell r="M51">
            <v>1.0495303437247301</v>
          </cell>
          <cell r="N51">
            <v>1.0296867962515699</v>
          </cell>
          <cell r="O51">
            <v>0</v>
          </cell>
          <cell r="P51">
            <v>1.0865375693800301</v>
          </cell>
          <cell r="Q51">
            <v>0.99940001340573503</v>
          </cell>
          <cell r="R51">
            <v>0.98638074139101095</v>
          </cell>
          <cell r="S51">
            <v>0.98598625627208103</v>
          </cell>
        </row>
        <row r="52">
          <cell r="A52">
            <v>20104</v>
          </cell>
          <cell r="B52">
            <v>1.01601016671378</v>
          </cell>
          <cell r="C52">
            <v>0.92936630046186797</v>
          </cell>
          <cell r="D52">
            <v>1.0203558013296501</v>
          </cell>
          <cell r="E52">
            <v>0.95465770411742501</v>
          </cell>
          <cell r="F52">
            <v>0.99264311913455106</v>
          </cell>
          <cell r="G52">
            <v>1.03466884937949</v>
          </cell>
          <cell r="H52">
            <v>0.84072883148548105</v>
          </cell>
          <cell r="I52">
            <v>1</v>
          </cell>
          <cell r="J52">
            <v>0.98444377558884399</v>
          </cell>
          <cell r="K52">
            <v>1.0027632188620901</v>
          </cell>
          <cell r="L52">
            <v>1.03004712106301</v>
          </cell>
          <cell r="M52">
            <v>0.98001279502611405</v>
          </cell>
          <cell r="N52">
            <v>0.99511449993652501</v>
          </cell>
          <cell r="O52">
            <v>0</v>
          </cell>
          <cell r="P52">
            <v>0.96966847838026105</v>
          </cell>
          <cell r="Q52">
            <v>1.0233385909660999</v>
          </cell>
          <cell r="R52">
            <v>1.0027611301456401</v>
          </cell>
          <cell r="S52">
            <v>1.00109468971303</v>
          </cell>
        </row>
        <row r="53">
          <cell r="A53">
            <v>20111</v>
          </cell>
          <cell r="B53">
            <v>0.96383147864423102</v>
          </cell>
          <cell r="C53">
            <v>0.86994469406743802</v>
          </cell>
          <cell r="D53">
            <v>0.92645459749148595</v>
          </cell>
          <cell r="E53">
            <v>0.85056758942434096</v>
          </cell>
          <cell r="F53">
            <v>0.91180650661162699</v>
          </cell>
          <cell r="G53">
            <v>0.994271104278586</v>
          </cell>
          <cell r="H53">
            <v>0.69974471807225902</v>
          </cell>
          <cell r="I53">
            <v>1</v>
          </cell>
          <cell r="J53">
            <v>0.97402949393370397</v>
          </cell>
          <cell r="K53">
            <v>1.0786817963814499</v>
          </cell>
          <cell r="L53">
            <v>0.97601280568260396</v>
          </cell>
          <cell r="M53">
            <v>0.92040937704294601</v>
          </cell>
          <cell r="N53">
            <v>0.95907550844885403</v>
          </cell>
          <cell r="O53">
            <v>0</v>
          </cell>
          <cell r="P53">
            <v>0.87925762383317796</v>
          </cell>
          <cell r="Q53">
            <v>0.97313128089060097</v>
          </cell>
          <cell r="R53">
            <v>0.98086344956508598</v>
          </cell>
          <cell r="S53">
            <v>1.00304115335122</v>
          </cell>
        </row>
        <row r="54">
          <cell r="A54">
            <v>20112</v>
          </cell>
          <cell r="B54">
            <v>1.0051434769002701</v>
          </cell>
          <cell r="C54">
            <v>1.0367438185790601</v>
          </cell>
          <cell r="D54">
            <v>1.03963467966781</v>
          </cell>
          <cell r="E54">
            <v>1.0957071771004001</v>
          </cell>
          <cell r="F54">
            <v>1.0318240883130401</v>
          </cell>
          <cell r="G54">
            <v>0.98482174224341401</v>
          </cell>
          <cell r="H54">
            <v>1.20497655871453</v>
          </cell>
          <cell r="I54">
            <v>1</v>
          </cell>
          <cell r="J54">
            <v>1.00866432829932</v>
          </cell>
          <cell r="K54">
            <v>0.97705813019295795</v>
          </cell>
          <cell r="L54">
            <v>1.0076501994687499</v>
          </cell>
          <cell r="M54">
            <v>1.0477187701256201</v>
          </cell>
          <cell r="N54">
            <v>1.01694285452263</v>
          </cell>
          <cell r="O54">
            <v>0</v>
          </cell>
          <cell r="P54">
            <v>1.0657755954105601</v>
          </cell>
          <cell r="Q54">
            <v>1.00553926185672</v>
          </cell>
          <cell r="R54">
            <v>1.02639158648688</v>
          </cell>
          <cell r="S54">
            <v>1.0086357441471501</v>
          </cell>
        </row>
        <row r="55">
          <cell r="A55">
            <v>20113</v>
          </cell>
          <cell r="B55">
            <v>1.01023073360475</v>
          </cell>
          <cell r="C55">
            <v>1.15809049595972</v>
          </cell>
          <cell r="D55">
            <v>1.02250248730798</v>
          </cell>
          <cell r="E55">
            <v>1.1018602509695801</v>
          </cell>
          <cell r="F55">
            <v>1.0633954229654601</v>
          </cell>
          <cell r="G55">
            <v>0.98901677431981005</v>
          </cell>
          <cell r="H55">
            <v>1.2591682982438199</v>
          </cell>
          <cell r="I55">
            <v>1</v>
          </cell>
          <cell r="J55">
            <v>1.0323566413083001</v>
          </cell>
          <cell r="K55">
            <v>0.93910480421729003</v>
          </cell>
          <cell r="L55">
            <v>0.98392750326675704</v>
          </cell>
          <cell r="M55">
            <v>1.0515523407576299</v>
          </cell>
          <cell r="N55">
            <v>1.0297527660080701</v>
          </cell>
          <cell r="O55">
            <v>0</v>
          </cell>
          <cell r="P55">
            <v>1.08512665974421</v>
          </cell>
          <cell r="Q55">
            <v>0.99834032495105496</v>
          </cell>
          <cell r="R55">
            <v>0.99441246679458695</v>
          </cell>
          <cell r="S55">
            <v>0.98837957731659198</v>
          </cell>
        </row>
        <row r="56">
          <cell r="A56">
            <v>20114</v>
          </cell>
          <cell r="B56">
            <v>1.02023052051689</v>
          </cell>
          <cell r="C56">
            <v>0.93499764365724203</v>
          </cell>
          <cell r="D56">
            <v>0.97420538480354901</v>
          </cell>
          <cell r="E56">
            <v>0.94843393035990897</v>
          </cell>
          <cell r="F56">
            <v>0.99437366885237</v>
          </cell>
          <cell r="G56">
            <v>1.0304134325979599</v>
          </cell>
          <cell r="H56">
            <v>0.836467825596245</v>
          </cell>
          <cell r="I56">
            <v>1</v>
          </cell>
          <cell r="J56">
            <v>0.979729444701955</v>
          </cell>
          <cell r="K56">
            <v>1.0059554995425499</v>
          </cell>
          <cell r="L56">
            <v>1.03461306169834</v>
          </cell>
          <cell r="M56">
            <v>0.98138903238253306</v>
          </cell>
          <cell r="N56">
            <v>0.99368066309691805</v>
          </cell>
          <cell r="O56">
            <v>0</v>
          </cell>
          <cell r="P56">
            <v>0.97024694008413204</v>
          </cell>
          <cell r="Q56">
            <v>1.0183526722085099</v>
          </cell>
          <cell r="R56">
            <v>0.99975924822145101</v>
          </cell>
          <cell r="S56">
            <v>1.0011082577375201</v>
          </cell>
        </row>
        <row r="57">
          <cell r="A57">
            <v>20121</v>
          </cell>
          <cell r="B57">
            <v>0.97173668671757696</v>
          </cell>
          <cell r="C57">
            <v>0.87292665885143295</v>
          </cell>
          <cell r="D57">
            <v>0.951210470138109</v>
          </cell>
          <cell r="E57">
            <v>0.84812286193087605</v>
          </cell>
          <cell r="F57">
            <v>0.90859538383388705</v>
          </cell>
          <cell r="G57">
            <v>0.99457378361304305</v>
          </cell>
          <cell r="H57">
            <v>0.69587667972950396</v>
          </cell>
          <cell r="I57">
            <v>1</v>
          </cell>
          <cell r="J57">
            <v>0.98178013273819797</v>
          </cell>
          <cell r="K57">
            <v>1.08007204050775</v>
          </cell>
          <cell r="L57">
            <v>0.97560705798865399</v>
          </cell>
          <cell r="M57">
            <v>0.91997720456620702</v>
          </cell>
          <cell r="N57">
            <v>0.95832843198963102</v>
          </cell>
          <cell r="O57">
            <v>0</v>
          </cell>
          <cell r="P57">
            <v>0.87736325886717903</v>
          </cell>
          <cell r="Q57">
            <v>0.98047280257148395</v>
          </cell>
          <cell r="R57">
            <v>0.99397376790373404</v>
          </cell>
          <cell r="S57">
            <v>1.00098835138613</v>
          </cell>
        </row>
        <row r="58">
          <cell r="A58">
            <v>20122</v>
          </cell>
          <cell r="B58">
            <v>0.99573583368428997</v>
          </cell>
          <cell r="C58">
            <v>1.0360298805814301</v>
          </cell>
          <cell r="D58">
            <v>1.0399320766056901</v>
          </cell>
          <cell r="E58">
            <v>1.1011598923796999</v>
          </cell>
          <cell r="F58">
            <v>1.0349751009838499</v>
          </cell>
          <cell r="G58">
            <v>0.98646310781149205</v>
          </cell>
          <cell r="H58">
            <v>1.2073912351148699</v>
          </cell>
          <cell r="I58">
            <v>1</v>
          </cell>
          <cell r="J58">
            <v>1.0102630827041299</v>
          </cell>
          <cell r="K58">
            <v>0.974279821864107</v>
          </cell>
          <cell r="L58">
            <v>1.0045947814134999</v>
          </cell>
          <cell r="M58">
            <v>1.04602247659658</v>
          </cell>
          <cell r="N58">
            <v>1.0194634868533501</v>
          </cell>
          <cell r="O58">
            <v>0</v>
          </cell>
          <cell r="P58">
            <v>1.06870249710207</v>
          </cell>
          <cell r="Q58">
            <v>1.0045844625237601</v>
          </cell>
          <cell r="R58">
            <v>1.00658901110975</v>
          </cell>
          <cell r="S58">
            <v>1.0079058404860799</v>
          </cell>
        </row>
        <row r="59">
          <cell r="A59">
            <v>20123</v>
          </cell>
          <cell r="B59">
            <v>1.00801746779473</v>
          </cell>
          <cell r="C59">
            <v>1.15133230618118</v>
          </cell>
          <cell r="D59">
            <v>0.97145664598846904</v>
          </cell>
          <cell r="E59">
            <v>1.1044653581980299</v>
          </cell>
          <cell r="F59">
            <v>1.06168520473202</v>
          </cell>
          <cell r="G59">
            <v>0.99116368644782205</v>
          </cell>
          <cell r="H59">
            <v>1.2643912938917099</v>
          </cell>
          <cell r="I59">
            <v>1</v>
          </cell>
          <cell r="J59">
            <v>1.0261989096522799</v>
          </cell>
          <cell r="K59">
            <v>0.93815377837535996</v>
          </cell>
          <cell r="L59">
            <v>0.98333234331263697</v>
          </cell>
          <cell r="M59">
            <v>1.0521346099711899</v>
          </cell>
          <cell r="N59">
            <v>1.02935415858566</v>
          </cell>
          <cell r="O59">
            <v>0</v>
          </cell>
          <cell r="P59">
            <v>1.0840461608677201</v>
          </cell>
          <cell r="Q59">
            <v>0.99699647648057799</v>
          </cell>
          <cell r="R59">
            <v>1.0036363348716799</v>
          </cell>
          <cell r="S59">
            <v>0.99178229880813995</v>
          </cell>
        </row>
        <row r="60">
          <cell r="A60">
            <v>20124</v>
          </cell>
          <cell r="B60">
            <v>1.02322729327888</v>
          </cell>
          <cell r="C60">
            <v>0.940471246590593</v>
          </cell>
          <cell r="D60">
            <v>1.02518240289064</v>
          </cell>
          <cell r="E60">
            <v>0.94279853590803597</v>
          </cell>
          <cell r="F60">
            <v>0.99467606747811599</v>
          </cell>
          <cell r="G60">
            <v>1.02526827211736</v>
          </cell>
          <cell r="H60">
            <v>0.83193237140515197</v>
          </cell>
          <cell r="I60">
            <v>1</v>
          </cell>
          <cell r="J60">
            <v>0.97774695022534797</v>
          </cell>
          <cell r="K60">
            <v>1.00740934831278</v>
          </cell>
          <cell r="L60">
            <v>1.03767564834972</v>
          </cell>
          <cell r="M60">
            <v>0.98251764262145502</v>
          </cell>
          <cell r="N60">
            <v>0.99186508670117801</v>
          </cell>
          <cell r="O60">
            <v>0</v>
          </cell>
          <cell r="P60">
            <v>0.96921609631893002</v>
          </cell>
          <cell r="Q60">
            <v>1.01322867144761</v>
          </cell>
          <cell r="R60">
            <v>0.99647929741372498</v>
          </cell>
          <cell r="S60">
            <v>0.99979378621263904</v>
          </cell>
        </row>
        <row r="61">
          <cell r="A61">
            <v>20131</v>
          </cell>
          <cell r="B61">
            <v>0.97970786362569495</v>
          </cell>
          <cell r="C61">
            <v>0.87392984646126604</v>
          </cell>
          <cell r="D61">
            <v>0.92666961471519105</v>
          </cell>
          <cell r="E61">
            <v>0.82198990648853898</v>
          </cell>
          <cell r="F61">
            <v>0.90834300917959898</v>
          </cell>
          <cell r="G61">
            <v>0.99669729728207201</v>
          </cell>
          <cell r="H61">
            <v>0.69446992493165605</v>
          </cell>
          <cell r="I61">
            <v>1</v>
          </cell>
          <cell r="J61">
            <v>0.98821363333507095</v>
          </cell>
          <cell r="K61">
            <v>1.0818986980245</v>
          </cell>
          <cell r="L61">
            <v>0.97528576216746199</v>
          </cell>
          <cell r="M61">
            <v>0.91963644535560596</v>
          </cell>
          <cell r="N61">
            <v>0.95861147464610696</v>
          </cell>
          <cell r="O61">
            <v>0</v>
          </cell>
          <cell r="P61">
            <v>0.87737345389572297</v>
          </cell>
          <cell r="Q61">
            <v>0.98783444797100495</v>
          </cell>
          <cell r="R61">
            <v>1.0059891927610201</v>
          </cell>
          <cell r="S61">
            <v>0.999745750248348</v>
          </cell>
        </row>
        <row r="62">
          <cell r="A62">
            <v>20132</v>
          </cell>
          <cell r="B62">
            <v>0.98742422061198198</v>
          </cell>
          <cell r="C62">
            <v>1.03476631958839</v>
          </cell>
          <cell r="D62">
            <v>1.0372548101442201</v>
          </cell>
          <cell r="E62">
            <v>1.13898394166395</v>
          </cell>
          <cell r="F62">
            <v>1.0359902032991299</v>
          </cell>
          <cell r="G62">
            <v>0.987323081671303</v>
          </cell>
          <cell r="H62">
            <v>1.2080119326574701</v>
          </cell>
          <cell r="I62">
            <v>1</v>
          </cell>
          <cell r="J62">
            <v>1.0111830700881399</v>
          </cell>
          <cell r="K62">
            <v>0.97250587423622803</v>
          </cell>
          <cell r="L62">
            <v>1.00364472085575</v>
          </cell>
          <cell r="M62">
            <v>1.0453478625633299</v>
          </cell>
          <cell r="N62">
            <v>1.0211423562450499</v>
          </cell>
          <cell r="O62">
            <v>0</v>
          </cell>
          <cell r="P62">
            <v>1.0705834896594799</v>
          </cell>
          <cell r="Q62">
            <v>1.00326694440352</v>
          </cell>
          <cell r="R62">
            <v>0.99037540930797197</v>
          </cell>
          <cell r="S62">
            <v>1.0075014028518501</v>
          </cell>
        </row>
        <row r="63">
          <cell r="A63">
            <v>20133</v>
          </cell>
          <cell r="B63">
            <v>1.0063619362174301</v>
          </cell>
          <cell r="C63">
            <v>1.1483558236756299</v>
          </cell>
          <cell r="D63">
            <v>1.0286230286487901</v>
          </cell>
          <cell r="E63">
            <v>1.1056350119960301</v>
          </cell>
          <cell r="F63">
            <v>1.0610722190830399</v>
          </cell>
          <cell r="G63">
            <v>0.99306089008815801</v>
          </cell>
          <cell r="H63">
            <v>1.2678595939717601</v>
          </cell>
          <cell r="I63">
            <v>1</v>
          </cell>
          <cell r="J63">
            <v>1.0203969132039601</v>
          </cell>
          <cell r="K63">
            <v>0.93717286726379201</v>
          </cell>
          <cell r="L63">
            <v>0.98230801117898403</v>
          </cell>
          <cell r="M63">
            <v>1.05211982236626</v>
          </cell>
          <cell r="N63">
            <v>1.02876375533077</v>
          </cell>
          <cell r="O63">
            <v>0</v>
          </cell>
          <cell r="P63">
            <v>1.0828379459083399</v>
          </cell>
          <cell r="Q63">
            <v>0.996066618214828</v>
          </cell>
          <cell r="R63">
            <v>1.0092591142745799</v>
          </cell>
          <cell r="S63">
            <v>0.99427709840304701</v>
          </cell>
        </row>
        <row r="64">
          <cell r="A64">
            <v>20134</v>
          </cell>
          <cell r="B64">
            <v>1.02566855920125</v>
          </cell>
          <cell r="C64">
            <v>0.94365973893302502</v>
          </cell>
          <cell r="D64">
            <v>1.01973066901066</v>
          </cell>
          <cell r="E64">
            <v>0.93816765052607198</v>
          </cell>
          <cell r="F64">
            <v>0.99387344089979701</v>
          </cell>
          <cell r="G64">
            <v>1.0206950495059399</v>
          </cell>
          <cell r="H64">
            <v>0.82972823454809197</v>
          </cell>
          <cell r="I64">
            <v>1</v>
          </cell>
          <cell r="J64">
            <v>0.97812249217875402</v>
          </cell>
          <cell r="K64">
            <v>1.0080896425161501</v>
          </cell>
          <cell r="L64">
            <v>1.03868223033959</v>
          </cell>
          <cell r="M64">
            <v>0.98323383258166797</v>
          </cell>
          <cell r="N64">
            <v>0.99093114416338002</v>
          </cell>
          <cell r="O64">
            <v>0</v>
          </cell>
          <cell r="P64">
            <v>0.96875255288070905</v>
          </cell>
          <cell r="Q64">
            <v>1.00936657353632</v>
          </cell>
          <cell r="R64">
            <v>0.994953574744874</v>
          </cell>
          <cell r="S64">
            <v>0.99876255677225101</v>
          </cell>
        </row>
        <row r="65">
          <cell r="A65">
            <v>20141</v>
          </cell>
          <cell r="B65">
            <v>0.98444524991388405</v>
          </cell>
          <cell r="C65">
            <v>0.87419237640200897</v>
          </cell>
          <cell r="D65">
            <v>0.92541127331488304</v>
          </cell>
          <cell r="E65">
            <v>0.844772929806204</v>
          </cell>
          <cell r="F65">
            <v>0.90917626549696595</v>
          </cell>
          <cell r="G65">
            <v>0.99845284124631595</v>
          </cell>
          <cell r="H65">
            <v>0.69358261736334403</v>
          </cell>
          <cell r="I65">
            <v>1</v>
          </cell>
          <cell r="J65">
            <v>0.99170633831294697</v>
          </cell>
          <cell r="K65">
            <v>1.0832202836739699</v>
          </cell>
          <cell r="L65">
            <v>0.97571808504634105</v>
          </cell>
          <cell r="M65">
            <v>0.91938024815726405</v>
          </cell>
          <cell r="N65">
            <v>0.95871389029109999</v>
          </cell>
          <cell r="O65">
            <v>0</v>
          </cell>
          <cell r="P65">
            <v>0.87755167441905702</v>
          </cell>
          <cell r="Q65">
            <v>0.99301066508536895</v>
          </cell>
          <cell r="R65">
            <v>0.97923478897553595</v>
          </cell>
          <cell r="S65">
            <v>0.999215065487289</v>
          </cell>
        </row>
        <row r="66">
          <cell r="A66">
            <v>20142</v>
          </cell>
          <cell r="B66">
            <v>0.98363408526228402</v>
          </cell>
          <cell r="C66">
            <v>1.03352735548696</v>
          </cell>
          <cell r="D66">
            <v>1.0374729269015901</v>
          </cell>
          <cell r="E66">
            <v>1.11128020825438</v>
          </cell>
          <cell r="F66">
            <v>1.03642335982123</v>
          </cell>
          <cell r="G66">
            <v>0.98819811740471397</v>
          </cell>
          <cell r="H66">
            <v>1.2080271595668699</v>
          </cell>
          <cell r="I66">
            <v>1</v>
          </cell>
          <cell r="J66">
            <v>1.0123534811739601</v>
          </cell>
          <cell r="K66">
            <v>0.97161890146708796</v>
          </cell>
          <cell r="L66">
            <v>1.0041989274686001</v>
          </cell>
          <cell r="M66">
            <v>1.04532174915216</v>
          </cell>
          <cell r="N66">
            <v>1.0223053474739601</v>
          </cell>
          <cell r="O66">
            <v>0</v>
          </cell>
          <cell r="P66">
            <v>1.0715725452743201</v>
          </cell>
          <cell r="Q66">
            <v>1.00260348036623</v>
          </cell>
          <cell r="R66">
            <v>1.0158038597201999</v>
          </cell>
          <cell r="S66">
            <v>1.0066263410596501</v>
          </cell>
        </row>
        <row r="67">
          <cell r="A67">
            <v>20143</v>
          </cell>
          <cell r="B67">
            <v>1.0033426102188301</v>
          </cell>
          <cell r="C67">
            <v>1.1476947320863</v>
          </cell>
          <cell r="D67">
            <v>1.0355352638334001</v>
          </cell>
          <cell r="E67">
            <v>1.10517202157339</v>
          </cell>
          <cell r="F67">
            <v>1.0608500901056901</v>
          </cell>
          <cell r="G67">
            <v>0.99458508569162996</v>
          </cell>
          <cell r="H67">
            <v>1.2692631968589401</v>
          </cell>
          <cell r="I67">
            <v>1</v>
          </cell>
          <cell r="J67">
            <v>1.0156304813158401</v>
          </cell>
          <cell r="K67">
            <v>0.93646000561225795</v>
          </cell>
          <cell r="L67">
            <v>0.98067508273485904</v>
          </cell>
          <cell r="M67">
            <v>1.0517994354968601</v>
          </cell>
          <cell r="N67">
            <v>1.0280178976969401</v>
          </cell>
          <cell r="O67">
            <v>0</v>
          </cell>
          <cell r="P67">
            <v>1.0821409862373601</v>
          </cell>
          <cell r="Q67">
            <v>0.99522386648560301</v>
          </cell>
          <cell r="R67">
            <v>1.00969009639606</v>
          </cell>
          <cell r="S67">
            <v>0.99648034112315598</v>
          </cell>
        </row>
        <row r="68">
          <cell r="A68">
            <v>20144</v>
          </cell>
          <cell r="B68">
            <v>1.02855623859134</v>
          </cell>
          <cell r="C68">
            <v>0.94503746651447795</v>
          </cell>
          <cell r="D68">
            <v>1.0132367965384601</v>
          </cell>
          <cell r="E68">
            <v>0.93581245500701704</v>
          </cell>
          <cell r="F68">
            <v>0.99277314185087295</v>
          </cell>
          <cell r="G68">
            <v>1.0170742260490699</v>
          </cell>
          <cell r="H68">
            <v>0.82930757417076395</v>
          </cell>
          <cell r="I68">
            <v>1</v>
          </cell>
          <cell r="J68">
            <v>0.97922812745863097</v>
          </cell>
          <cell r="K68">
            <v>1.0084117984610801</v>
          </cell>
          <cell r="L68">
            <v>1.03880144031295</v>
          </cell>
          <cell r="M68">
            <v>0.98343125818020705</v>
          </cell>
          <cell r="N68">
            <v>0.99073891010843196</v>
          </cell>
          <cell r="O68">
            <v>0</v>
          </cell>
          <cell r="P68">
            <v>0.96837648504242502</v>
          </cell>
          <cell r="Q68">
            <v>1.0072438344519501</v>
          </cell>
          <cell r="R68">
            <v>0.99606070429900595</v>
          </cell>
          <cell r="S68">
            <v>0.99748847186443901</v>
          </cell>
        </row>
        <row r="69">
          <cell r="A69">
            <v>20151</v>
          </cell>
          <cell r="B69">
            <v>0.98609622900390803</v>
          </cell>
          <cell r="C69">
            <v>0.87409816778263505</v>
          </cell>
          <cell r="D69">
            <v>0.92504741636008203</v>
          </cell>
          <cell r="E69">
            <v>0.84437240122139201</v>
          </cell>
          <cell r="F69">
            <v>0.91023454306941798</v>
          </cell>
          <cell r="G69">
            <v>0.99987973313169998</v>
          </cell>
          <cell r="H69">
            <v>0.69349944307330302</v>
          </cell>
          <cell r="I69">
            <v>1</v>
          </cell>
          <cell r="J69">
            <v>0.99395087119910497</v>
          </cell>
          <cell r="K69">
            <v>1.0841664034287699</v>
          </cell>
          <cell r="L69">
            <v>0.97671199037550904</v>
          </cell>
          <cell r="M69">
            <v>0.91984501019265796</v>
          </cell>
          <cell r="N69">
            <v>0.95876045065658</v>
          </cell>
          <cell r="O69">
            <v>0</v>
          </cell>
          <cell r="P69">
            <v>0.87793395310392996</v>
          </cell>
          <cell r="Q69">
            <v>0.99579607239020496</v>
          </cell>
          <cell r="R69">
            <v>0.99863843137322605</v>
          </cell>
          <cell r="S69">
            <v>0.99977961956136296</v>
          </cell>
        </row>
        <row r="70">
          <cell r="A70">
            <v>20152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A71">
            <v>20153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A72">
            <v>20154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32"/>
      <sheetData sheetId="33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</row>
        <row r="6">
          <cell r="A6">
            <v>19992</v>
          </cell>
        </row>
        <row r="7">
          <cell r="A7">
            <v>19993</v>
          </cell>
        </row>
        <row r="8">
          <cell r="A8">
            <v>19994</v>
          </cell>
        </row>
        <row r="9">
          <cell r="A9">
            <v>20001</v>
          </cell>
        </row>
        <row r="10">
          <cell r="A10">
            <v>20002</v>
          </cell>
        </row>
        <row r="11">
          <cell r="A11">
            <v>20003</v>
          </cell>
        </row>
        <row r="12">
          <cell r="A12">
            <v>20004</v>
          </cell>
        </row>
        <row r="13">
          <cell r="A13">
            <v>20011</v>
          </cell>
        </row>
        <row r="14">
          <cell r="A14">
            <v>20012</v>
          </cell>
        </row>
        <row r="15">
          <cell r="A15">
            <v>20013</v>
          </cell>
        </row>
        <row r="16">
          <cell r="A16">
            <v>20014</v>
          </cell>
        </row>
        <row r="17">
          <cell r="A17">
            <v>20021</v>
          </cell>
        </row>
        <row r="18">
          <cell r="A18">
            <v>20022</v>
          </cell>
        </row>
        <row r="19">
          <cell r="A19">
            <v>20023</v>
          </cell>
        </row>
        <row r="20">
          <cell r="A20">
            <v>20024</v>
          </cell>
        </row>
        <row r="21">
          <cell r="A21">
            <v>20031</v>
          </cell>
        </row>
        <row r="22">
          <cell r="A22">
            <v>20032</v>
          </cell>
        </row>
        <row r="23">
          <cell r="A23">
            <v>20033</v>
          </cell>
        </row>
        <row r="24">
          <cell r="A24">
            <v>20034</v>
          </cell>
        </row>
        <row r="25">
          <cell r="A25">
            <v>20041</v>
          </cell>
        </row>
        <row r="26">
          <cell r="A26">
            <v>20042</v>
          </cell>
        </row>
        <row r="27">
          <cell r="A27">
            <v>20043</v>
          </cell>
        </row>
        <row r="28">
          <cell r="A28">
            <v>20044</v>
          </cell>
        </row>
        <row r="29">
          <cell r="A29">
            <v>20051</v>
          </cell>
        </row>
        <row r="30">
          <cell r="A30">
            <v>20052</v>
          </cell>
        </row>
        <row r="31">
          <cell r="A31">
            <v>20053</v>
          </cell>
        </row>
        <row r="32">
          <cell r="A32">
            <v>20054</v>
          </cell>
        </row>
        <row r="33">
          <cell r="A33">
            <v>20061</v>
          </cell>
        </row>
        <row r="34">
          <cell r="A34">
            <v>20062</v>
          </cell>
        </row>
        <row r="35">
          <cell r="A35">
            <v>20063</v>
          </cell>
        </row>
        <row r="36">
          <cell r="A36">
            <v>20064</v>
          </cell>
        </row>
        <row r="37">
          <cell r="A37">
            <v>20071</v>
          </cell>
        </row>
        <row r="38">
          <cell r="A38">
            <v>20072</v>
          </cell>
        </row>
        <row r="39">
          <cell r="A39">
            <v>20073</v>
          </cell>
        </row>
        <row r="40">
          <cell r="A40">
            <v>20074</v>
          </cell>
        </row>
        <row r="41">
          <cell r="A41">
            <v>20081</v>
          </cell>
        </row>
        <row r="42">
          <cell r="A42">
            <v>20082</v>
          </cell>
        </row>
        <row r="43">
          <cell r="A43">
            <v>20083</v>
          </cell>
        </row>
        <row r="44">
          <cell r="A44">
            <v>20084</v>
          </cell>
        </row>
        <row r="45">
          <cell r="A45">
            <v>20091</v>
          </cell>
        </row>
        <row r="46">
          <cell r="A46">
            <v>20092</v>
          </cell>
        </row>
        <row r="47">
          <cell r="A47">
            <v>20093</v>
          </cell>
        </row>
        <row r="48">
          <cell r="A48">
            <v>20094</v>
          </cell>
        </row>
        <row r="49">
          <cell r="A49">
            <v>20101</v>
          </cell>
        </row>
        <row r="50">
          <cell r="A50">
            <v>20102</v>
          </cell>
        </row>
        <row r="51">
          <cell r="A51">
            <v>20103</v>
          </cell>
        </row>
        <row r="52">
          <cell r="A52">
            <v>20104</v>
          </cell>
        </row>
        <row r="53">
          <cell r="A53">
            <v>20111</v>
          </cell>
        </row>
        <row r="54">
          <cell r="A54">
            <v>20112</v>
          </cell>
        </row>
        <row r="55">
          <cell r="A55">
            <v>20113</v>
          </cell>
        </row>
        <row r="56">
          <cell r="A56">
            <v>20114</v>
          </cell>
        </row>
        <row r="57">
          <cell r="A57">
            <v>20121</v>
          </cell>
        </row>
        <row r="58">
          <cell r="A58">
            <v>20122</v>
          </cell>
        </row>
        <row r="59">
          <cell r="A59">
            <v>20123</v>
          </cell>
        </row>
        <row r="60">
          <cell r="A60">
            <v>20124</v>
          </cell>
        </row>
        <row r="61">
          <cell r="A61">
            <v>20131</v>
          </cell>
        </row>
        <row r="62">
          <cell r="A62">
            <v>20132</v>
          </cell>
        </row>
        <row r="63">
          <cell r="A63">
            <v>20133</v>
          </cell>
        </row>
        <row r="64">
          <cell r="A64">
            <v>20134</v>
          </cell>
        </row>
        <row r="65">
          <cell r="A65">
            <v>20141</v>
          </cell>
        </row>
        <row r="66">
          <cell r="A66">
            <v>20142</v>
          </cell>
        </row>
        <row r="67">
          <cell r="A67">
            <v>20143</v>
          </cell>
        </row>
        <row r="68">
          <cell r="A68">
            <v>20144</v>
          </cell>
        </row>
        <row r="69">
          <cell r="A69">
            <v>20151</v>
          </cell>
        </row>
        <row r="70">
          <cell r="A70">
            <v>20152</v>
          </cell>
        </row>
        <row r="71">
          <cell r="A71">
            <v>20153</v>
          </cell>
        </row>
        <row r="72">
          <cell r="A72">
            <v>20154</v>
          </cell>
        </row>
        <row r="76">
          <cell r="A76" t="str">
            <v>20133 YTD</v>
          </cell>
        </row>
        <row r="77">
          <cell r="A77" t="str">
            <v>20143 YTD</v>
          </cell>
        </row>
        <row r="78">
          <cell r="A78" t="str">
            <v>$ Chg</v>
          </cell>
        </row>
        <row r="79">
          <cell r="A79" t="str">
            <v>% Chg</v>
          </cell>
        </row>
        <row r="500">
          <cell r="A500" t="str">
            <v>x</v>
          </cell>
        </row>
      </sheetData>
      <sheetData sheetId="34"/>
      <sheetData sheetId="35"/>
      <sheetData sheetId="36">
        <row r="22">
          <cell r="A22" t="str">
            <v>Fir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A"/>
      <sheetName val="EQL"/>
      <sheetName val="FDIA"/>
      <sheetName val="FDIL"/>
      <sheetName val="PDA&amp;OIA"/>
      <sheetName val="PDL&amp;OIL"/>
      <sheetName val="RESERVES"/>
      <sheetName val="Total and Derivatives"/>
      <sheetName val="NFA"/>
      <sheetName val="ToStata"/>
      <sheetName val="ToStata_flow"/>
      <sheetName val="ToStata_other"/>
      <sheetName val="Data upd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296">
          <cell r="AC2296">
            <v>0.71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"/>
      <sheetName val="TBO"/>
      <sheetName val="Debt"/>
      <sheetName val="BOP"/>
    </sheetNames>
    <sheetDataSet>
      <sheetData sheetId="0" refreshError="1"/>
      <sheetData sheetId="1">
        <row r="216">
          <cell r="AE216">
            <v>2014</v>
          </cell>
          <cell r="AF216">
            <v>2015</v>
          </cell>
          <cell r="AG216">
            <v>2016</v>
          </cell>
          <cell r="AH216">
            <v>2017</v>
          </cell>
          <cell r="AI216">
            <v>2018</v>
          </cell>
          <cell r="AJ216">
            <v>2019</v>
          </cell>
        </row>
        <row r="228">
          <cell r="AE228" t="e">
            <v>#REF!</v>
          </cell>
          <cell r="AF228" t="e">
            <v>#REF!</v>
          </cell>
          <cell r="AG228" t="e">
            <v>#REF!</v>
          </cell>
          <cell r="AH228" t="e">
            <v>#REF!</v>
          </cell>
          <cell r="AI228" t="e">
            <v>#REF!</v>
          </cell>
          <cell r="AJ228" t="e">
            <v>#REF!</v>
          </cell>
        </row>
        <row r="229">
          <cell r="AE229" t="e">
            <v>#REF!</v>
          </cell>
          <cell r="AF229" t="e">
            <v>#REF!</v>
          </cell>
          <cell r="AG229" t="e">
            <v>#REF!</v>
          </cell>
          <cell r="AH229" t="e">
            <v>#REF!</v>
          </cell>
          <cell r="AI229" t="e">
            <v>#REF!</v>
          </cell>
          <cell r="AJ229" t="e">
            <v>#REF!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GDP_RPCH"/>
      <sheetName val="growth"/>
      <sheetName val="BCA_BP6"/>
      <sheetName val="NGDPD"/>
      <sheetName val="Status of countries as of June "/>
    </sheetNames>
    <sheetDataSet>
      <sheetData sheetId="0"/>
      <sheetData sheetId="1"/>
      <sheetData sheetId="2"/>
      <sheetData sheetId="3">
        <row r="6">
          <cell r="AF6">
            <v>6.1666988301204082</v>
          </cell>
          <cell r="AG6">
            <v>6.9252974747365172</v>
          </cell>
          <cell r="AH6">
            <v>8.5557259718444527</v>
          </cell>
          <cell r="AI6">
            <v>10.296837274712381</v>
          </cell>
          <cell r="AJ6">
            <v>12.066146691325931</v>
          </cell>
          <cell r="AK6">
            <v>15.325368297347246</v>
          </cell>
          <cell r="AL6">
            <v>17.889999522697639</v>
          </cell>
          <cell r="AM6">
            <v>20.293376250297264</v>
          </cell>
          <cell r="AN6">
            <v>20.169747031289347</v>
          </cell>
          <cell r="AO6">
            <v>20.634981027183759</v>
          </cell>
          <cell r="AP6">
            <v>20.219940713716522</v>
          </cell>
          <cell r="AQ6">
            <v>17.994040922656481</v>
          </cell>
          <cell r="AR6">
            <v>18.909786567082129</v>
          </cell>
          <cell r="AS6">
            <v>18.401412556952128</v>
          </cell>
          <cell r="AT6">
            <v>18.875752884286218</v>
          </cell>
          <cell r="AU6">
            <v>19.78550549113168</v>
          </cell>
        </row>
        <row r="7">
          <cell r="AF7">
            <v>8.0520326445552861</v>
          </cell>
          <cell r="AG7">
            <v>8.8960799720479748</v>
          </cell>
          <cell r="AH7">
            <v>10.677368722306003</v>
          </cell>
          <cell r="AI7">
            <v>12.881419223029248</v>
          </cell>
          <cell r="AJ7">
            <v>12.044077640623467</v>
          </cell>
          <cell r="AK7">
            <v>11.937074273306829</v>
          </cell>
          <cell r="AL7">
            <v>12.898747161017445</v>
          </cell>
          <cell r="AM7">
            <v>12.32353869338476</v>
          </cell>
          <cell r="AN7">
            <v>12.783569313885048</v>
          </cell>
          <cell r="AO7">
            <v>13.246308742228541</v>
          </cell>
          <cell r="AP7">
            <v>11.389177794778071</v>
          </cell>
          <cell r="AQ7">
            <v>11.862205471392461</v>
          </cell>
          <cell r="AR7">
            <v>13.053424201268546</v>
          </cell>
          <cell r="AS7">
            <v>15.147198356589715</v>
          </cell>
          <cell r="AT7">
            <v>15.276025498154377</v>
          </cell>
          <cell r="AU7">
            <v>15.147078876786448</v>
          </cell>
        </row>
        <row r="8">
          <cell r="AF8">
            <v>103.19843032485379</v>
          </cell>
          <cell r="AG8">
            <v>117.02727789808242</v>
          </cell>
          <cell r="AH8">
            <v>134.97708773436929</v>
          </cell>
          <cell r="AI8">
            <v>171.00069187838093</v>
          </cell>
          <cell r="AJ8">
            <v>137.21100841897584</v>
          </cell>
          <cell r="AK8">
            <v>161.20730477513538</v>
          </cell>
          <cell r="AL8">
            <v>200.01951432188994</v>
          </cell>
          <cell r="AM8">
            <v>209.05910762274189</v>
          </cell>
          <cell r="AN8">
            <v>209.75476386068007</v>
          </cell>
          <cell r="AO8">
            <v>213.8100055411447</v>
          </cell>
          <cell r="AP8">
            <v>165.97922431666703</v>
          </cell>
          <cell r="AQ8">
            <v>160.03389281245728</v>
          </cell>
          <cell r="AR8">
            <v>170.20720317161235</v>
          </cell>
          <cell r="AS8">
            <v>175.36748188501443</v>
          </cell>
          <cell r="AT8">
            <v>171.07042570015491</v>
          </cell>
          <cell r="AU8">
            <v>146.13098428496801</v>
          </cell>
        </row>
        <row r="9">
          <cell r="AF9">
            <v>3.1579015747079735</v>
          </cell>
          <cell r="AG9">
            <v>3.4564591977513657</v>
          </cell>
          <cell r="AH9">
            <v>3.9524316130636792</v>
          </cell>
          <cell r="AI9">
            <v>4.0820451826194954</v>
          </cell>
          <cell r="AJ9">
            <v>3.6754492165812036</v>
          </cell>
          <cell r="AK9">
            <v>3.4463347766764354</v>
          </cell>
          <cell r="AL9">
            <v>3.6251656322891672</v>
          </cell>
          <cell r="AM9">
            <v>3.1889151536103815</v>
          </cell>
          <cell r="AN9">
            <v>3.1925622154618059</v>
          </cell>
          <cell r="AO9">
            <v>3.2673403384641508</v>
          </cell>
          <cell r="AP9">
            <v>2.7887597603010708</v>
          </cell>
          <cell r="AQ9">
            <v>2.8946156516922454</v>
          </cell>
          <cell r="AR9">
            <v>2.9930869155848439</v>
          </cell>
          <cell r="AS9">
            <v>3.2169473227044207</v>
          </cell>
          <cell r="AT9">
            <v>3.1551076475507958</v>
          </cell>
          <cell r="AU9">
            <v>2.8578948234510473</v>
          </cell>
        </row>
        <row r="10">
          <cell r="AF10">
            <v>36.970901025203233</v>
          </cell>
          <cell r="AG10">
            <v>52.381025105217674</v>
          </cell>
          <cell r="AH10">
            <v>65.266415706974129</v>
          </cell>
          <cell r="AI10">
            <v>88.538665288020525</v>
          </cell>
          <cell r="AJ10">
            <v>70.307193220939823</v>
          </cell>
          <cell r="AK10">
            <v>83.79947806516634</v>
          </cell>
          <cell r="AL10">
            <v>111.78974596816406</v>
          </cell>
          <cell r="AM10">
            <v>128.05291343762849</v>
          </cell>
          <cell r="AN10">
            <v>136.70989189732771</v>
          </cell>
          <cell r="AO10">
            <v>145.71217532765098</v>
          </cell>
          <cell r="AP10">
            <v>116.19364751308586</v>
          </cell>
          <cell r="AQ10">
            <v>101.12374810471556</v>
          </cell>
          <cell r="AR10">
            <v>122.02171710491841</v>
          </cell>
          <cell r="AS10">
            <v>101.35308858881004</v>
          </cell>
          <cell r="AT10">
            <v>84.5155374949844</v>
          </cell>
          <cell r="AU10">
            <v>58.514083304881453</v>
          </cell>
        </row>
        <row r="11">
          <cell r="AF11">
            <v>1.0221912940740741</v>
          </cell>
          <cell r="AG11">
            <v>1.1570054414814812</v>
          </cell>
          <cell r="AH11">
            <v>1.3114013188888889</v>
          </cell>
          <cell r="AI11">
            <v>1.3684310433333333</v>
          </cell>
          <cell r="AJ11">
            <v>1.2242530137037035</v>
          </cell>
          <cell r="AK11">
            <v>1.1486962962962961</v>
          </cell>
          <cell r="AL11">
            <v>1.1376444444444445</v>
          </cell>
          <cell r="AM11">
            <v>1.1999407407407408</v>
          </cell>
          <cell r="AN11">
            <v>1.1814370370370368</v>
          </cell>
          <cell r="AO11">
            <v>1.2497407407407408</v>
          </cell>
          <cell r="AP11">
            <v>1.3367037037037037</v>
          </cell>
          <cell r="AQ11">
            <v>1.4365925925925924</v>
          </cell>
          <cell r="AR11">
            <v>1.4679814814814813</v>
          </cell>
          <cell r="AS11">
            <v>1.605348148148148</v>
          </cell>
          <cell r="AT11">
            <v>1.6619592592592591</v>
          </cell>
          <cell r="AU11">
            <v>1.3898086359908923</v>
          </cell>
        </row>
        <row r="12">
          <cell r="AF12">
            <v>199.27250699878607</v>
          </cell>
          <cell r="AG12">
            <v>232.89157643688245</v>
          </cell>
          <cell r="AH12">
            <v>287.92050474549052</v>
          </cell>
          <cell r="AI12">
            <v>363.544785879225</v>
          </cell>
          <cell r="AJ12">
            <v>334.63324279533822</v>
          </cell>
          <cell r="AK12">
            <v>424.72908933616679</v>
          </cell>
          <cell r="AL12">
            <v>527.64392742929704</v>
          </cell>
          <cell r="AM12">
            <v>579.66645127485538</v>
          </cell>
          <cell r="AN12">
            <v>611.47111211403887</v>
          </cell>
          <cell r="AO12">
            <v>563.61423566050712</v>
          </cell>
          <cell r="AP12">
            <v>642.46425977260753</v>
          </cell>
          <cell r="AQ12">
            <v>556.77402686208313</v>
          </cell>
          <cell r="AR12">
            <v>643.86143602381037</v>
          </cell>
          <cell r="AS12">
            <v>517.2437424512766</v>
          </cell>
          <cell r="AT12">
            <v>444.45795216407316</v>
          </cell>
          <cell r="AU12">
            <v>382.54867917682287</v>
          </cell>
        </row>
        <row r="13">
          <cell r="AF13">
            <v>4.9004695150725199</v>
          </cell>
          <cell r="AG13">
            <v>6.3844520707417125</v>
          </cell>
          <cell r="AH13">
            <v>9.2063012641757176</v>
          </cell>
          <cell r="AI13">
            <v>11.662040703891604</v>
          </cell>
          <cell r="AJ13">
            <v>8.6479370906338922</v>
          </cell>
          <cell r="AK13">
            <v>9.2602857620970358</v>
          </cell>
          <cell r="AL13">
            <v>10.142111812366453</v>
          </cell>
          <cell r="AM13">
            <v>10.619320692808701</v>
          </cell>
          <cell r="AN13">
            <v>11.121464429702991</v>
          </cell>
          <cell r="AO13">
            <v>11.609513241075359</v>
          </cell>
          <cell r="AP13">
            <v>10.553337527774534</v>
          </cell>
          <cell r="AQ13">
            <v>10.54613624039524</v>
          </cell>
          <cell r="AR13">
            <v>11.527372596950613</v>
          </cell>
          <cell r="AS13">
            <v>12.457940705308795</v>
          </cell>
          <cell r="AT13">
            <v>13.672801339160076</v>
          </cell>
          <cell r="AU13">
            <v>12.339104260201536</v>
          </cell>
        </row>
        <row r="14">
          <cell r="AF14">
            <v>2.3600173184357542</v>
          </cell>
          <cell r="AG14">
            <v>2.4697826815642459</v>
          </cell>
          <cell r="AH14">
            <v>2.6776413407821229</v>
          </cell>
          <cell r="AI14">
            <v>2.8430245810055865</v>
          </cell>
          <cell r="AJ14">
            <v>2.5537932960893857</v>
          </cell>
          <cell r="AK14">
            <v>2.4535988826815642</v>
          </cell>
          <cell r="AL14">
            <v>2.6378608938547488</v>
          </cell>
          <cell r="AM14">
            <v>2.6152072625698324</v>
          </cell>
          <cell r="AN14">
            <v>2.7278497206703909</v>
          </cell>
          <cell r="AO14">
            <v>2.7908491620111731</v>
          </cell>
          <cell r="AP14">
            <v>2.962905027932961</v>
          </cell>
          <cell r="AQ14">
            <v>2.9836374301675979</v>
          </cell>
          <cell r="AR14">
            <v>3.0924290502793297</v>
          </cell>
          <cell r="AS14">
            <v>3.2021882681564247</v>
          </cell>
          <cell r="AT14">
            <v>3.3416341739058324</v>
          </cell>
          <cell r="AU14">
            <v>2.4576078788325697</v>
          </cell>
        </row>
        <row r="15">
          <cell r="AF15">
            <v>734.05276900205774</v>
          </cell>
          <cell r="AG15">
            <v>781.29385337231872</v>
          </cell>
          <cell r="AH15">
            <v>947.8904497035486</v>
          </cell>
          <cell r="AI15">
            <v>1055.50879141362</v>
          </cell>
          <cell r="AJ15">
            <v>998.92590603019107</v>
          </cell>
          <cell r="AK15">
            <v>1251.8550022448485</v>
          </cell>
          <cell r="AL15">
            <v>1513.681733871131</v>
          </cell>
          <cell r="AM15">
            <v>1569.3154035433406</v>
          </cell>
          <cell r="AN15">
            <v>1518.4221956089964</v>
          </cell>
          <cell r="AO15">
            <v>1457.3873511732295</v>
          </cell>
          <cell r="AP15">
            <v>1234.8172384130439</v>
          </cell>
          <cell r="AQ15">
            <v>1266.2401661773386</v>
          </cell>
          <cell r="AR15">
            <v>1385.2041277135977</v>
          </cell>
          <cell r="AS15">
            <v>1421.3008310949124</v>
          </cell>
          <cell r="AT15">
            <v>1392.3816828785343</v>
          </cell>
          <cell r="AU15">
            <v>1359.1442152327566</v>
          </cell>
        </row>
        <row r="16">
          <cell r="AF16">
            <v>316.26695224562189</v>
          </cell>
          <cell r="AG16">
            <v>336.29781916520449</v>
          </cell>
          <cell r="AH16">
            <v>389.23148693474553</v>
          </cell>
          <cell r="AI16">
            <v>432.00458645949624</v>
          </cell>
          <cell r="AJ16">
            <v>401.32260826554625</v>
          </cell>
          <cell r="AK16">
            <v>392.59543971268891</v>
          </cell>
          <cell r="AL16">
            <v>431.60916911196091</v>
          </cell>
          <cell r="AM16">
            <v>409.66114550478954</v>
          </cell>
          <cell r="AN16">
            <v>430.19724921337735</v>
          </cell>
          <cell r="AO16">
            <v>442.69891888377521</v>
          </cell>
          <cell r="AP16">
            <v>382.00990003953103</v>
          </cell>
          <cell r="AQ16">
            <v>395.72817927316612</v>
          </cell>
          <cell r="AR16">
            <v>417.09067749445205</v>
          </cell>
          <cell r="AS16">
            <v>455.30124696214779</v>
          </cell>
          <cell r="AT16">
            <v>445.12464630451524</v>
          </cell>
          <cell r="AU16">
            <v>430.60244994521361</v>
          </cell>
        </row>
        <row r="17">
          <cell r="AF17">
            <v>13.27332791576865</v>
          </cell>
          <cell r="AG17">
            <v>21.027116457754971</v>
          </cell>
          <cell r="AH17">
            <v>33.089547885269823</v>
          </cell>
          <cell r="AI17">
            <v>48.979163488819061</v>
          </cell>
          <cell r="AJ17">
            <v>44.288735460595888</v>
          </cell>
          <cell r="AK17">
            <v>52.913140543066277</v>
          </cell>
          <cell r="AL17">
            <v>65.989927039668856</v>
          </cell>
          <cell r="AM17">
            <v>69.686892688929419</v>
          </cell>
          <cell r="AN17">
            <v>74.160497105528677</v>
          </cell>
          <cell r="AO17">
            <v>75.240297064417035</v>
          </cell>
          <cell r="AP17">
            <v>50.844208968015742</v>
          </cell>
          <cell r="AQ17">
            <v>37.829587428786077</v>
          </cell>
          <cell r="AR17">
            <v>41.375176470588237</v>
          </cell>
          <cell r="AS17">
            <v>47.112941176470592</v>
          </cell>
          <cell r="AT17">
            <v>48.047647058823529</v>
          </cell>
          <cell r="AU17">
            <v>42.607176470588236</v>
          </cell>
        </row>
        <row r="18">
          <cell r="AF18">
            <v>9.8361950579992108</v>
          </cell>
          <cell r="AG18">
            <v>10.167254113177099</v>
          </cell>
          <cell r="AH18">
            <v>10.618345529649499</v>
          </cell>
          <cell r="AI18">
            <v>10.525998216382201</v>
          </cell>
          <cell r="AJ18">
            <v>9.9819595801155607</v>
          </cell>
          <cell r="AK18">
            <v>10.095763124703101</v>
          </cell>
          <cell r="AL18">
            <v>10.070452174847</v>
          </cell>
          <cell r="AM18">
            <v>10.7204968264755</v>
          </cell>
          <cell r="AN18">
            <v>10.5684</v>
          </cell>
          <cell r="AO18">
            <v>11.111599999999999</v>
          </cell>
          <cell r="AP18">
            <v>11.710800000000001</v>
          </cell>
          <cell r="AQ18">
            <v>11.9285</v>
          </cell>
          <cell r="AR18">
            <v>12.4907</v>
          </cell>
          <cell r="AS18">
            <v>13.0221</v>
          </cell>
          <cell r="AT18">
            <v>13.578799999999999</v>
          </cell>
          <cell r="AU18">
            <v>11.249737690291999</v>
          </cell>
        </row>
        <row r="19">
          <cell r="AF19">
            <v>15.968793279868297</v>
          </cell>
          <cell r="AG19">
            <v>18.50505319148936</v>
          </cell>
          <cell r="AH19">
            <v>21.729973404255318</v>
          </cell>
          <cell r="AI19">
            <v>25.71090425531915</v>
          </cell>
          <cell r="AJ19">
            <v>22.938191489361703</v>
          </cell>
          <cell r="AK19">
            <v>25.713297872340423</v>
          </cell>
          <cell r="AL19">
            <v>28.776595744680851</v>
          </cell>
          <cell r="AM19">
            <v>30.749335106382979</v>
          </cell>
          <cell r="AN19">
            <v>32.539494680851064</v>
          </cell>
          <cell r="AO19">
            <v>33.387659574468088</v>
          </cell>
          <cell r="AP19">
            <v>31.050638297872339</v>
          </cell>
          <cell r="AQ19">
            <v>32.234973404255321</v>
          </cell>
          <cell r="AR19">
            <v>35.473750000000003</v>
          </cell>
          <cell r="AS19">
            <v>37.653962765957445</v>
          </cell>
          <cell r="AT19">
            <v>38.473723404255317</v>
          </cell>
          <cell r="AU19">
            <v>33.903884595190419</v>
          </cell>
        </row>
        <row r="20">
          <cell r="AF20">
            <v>69.460930660365264</v>
          </cell>
          <cell r="AG20">
            <v>71.814790638684201</v>
          </cell>
          <cell r="AH20">
            <v>79.616831189593626</v>
          </cell>
          <cell r="AI20">
            <v>91.630179879270813</v>
          </cell>
          <cell r="AJ20">
            <v>102.47777906030183</v>
          </cell>
          <cell r="AK20">
            <v>115.27907746522642</v>
          </cell>
          <cell r="AL20">
            <v>128.60541395864863</v>
          </cell>
          <cell r="AM20">
            <v>133.30417947916868</v>
          </cell>
          <cell r="AN20">
            <v>150.0258699446926</v>
          </cell>
          <cell r="AO20">
            <v>172.88664799576912</v>
          </cell>
          <cell r="AP20">
            <v>195.14662645749488</v>
          </cell>
          <cell r="AQ20">
            <v>221.39750454422077</v>
          </cell>
          <cell r="AR20">
            <v>249.69473915698225</v>
          </cell>
          <cell r="AS20">
            <v>273.29983527141133</v>
          </cell>
          <cell r="AT20">
            <v>302.39640990184108</v>
          </cell>
          <cell r="AU20">
            <v>327.25315248350711</v>
          </cell>
        </row>
        <row r="21">
          <cell r="AF21">
            <v>3.8195947278850197</v>
          </cell>
          <cell r="AG21">
            <v>4.21745080254823</v>
          </cell>
          <cell r="AH21">
            <v>4.6740074524924253</v>
          </cell>
          <cell r="AI21">
            <v>4.7849250790264506</v>
          </cell>
          <cell r="AJ21">
            <v>4.4656573146444858</v>
          </cell>
          <cell r="AK21">
            <v>4.5299283019968009</v>
          </cell>
          <cell r="AL21">
            <v>4.6576994622307701</v>
          </cell>
          <cell r="AM21">
            <v>4.6100959951748104</v>
          </cell>
          <cell r="AN21">
            <v>4.6772482894664602</v>
          </cell>
          <cell r="AO21">
            <v>4.696344350824905</v>
          </cell>
          <cell r="AP21">
            <v>4.7150036099260699</v>
          </cell>
          <cell r="AQ21">
            <v>4.8300073525801599</v>
          </cell>
          <cell r="AR21">
            <v>4.9781538889765597</v>
          </cell>
          <cell r="AS21">
            <v>5.0866932952264996</v>
          </cell>
          <cell r="AT21">
            <v>5.2979588617104501</v>
          </cell>
          <cell r="AU21">
            <v>4.4181798131348247</v>
          </cell>
        </row>
        <row r="22">
          <cell r="AF22">
            <v>31.238522052098507</v>
          </cell>
          <cell r="AG22">
            <v>38.219093169619562</v>
          </cell>
          <cell r="AH22">
            <v>46.815211876231388</v>
          </cell>
          <cell r="AI22">
            <v>62.79757586188046</v>
          </cell>
          <cell r="AJ22">
            <v>50.855422230663223</v>
          </cell>
          <cell r="AK22">
            <v>57.219915104312783</v>
          </cell>
          <cell r="AL22">
            <v>61.368035121064437</v>
          </cell>
          <cell r="AM22">
            <v>65.668805650843552</v>
          </cell>
          <cell r="AN22">
            <v>75.495715248281897</v>
          </cell>
          <cell r="AO22">
            <v>78.735998424327605</v>
          </cell>
          <cell r="AP22">
            <v>56.32889836606499</v>
          </cell>
          <cell r="AQ22">
            <v>47.703443158864637</v>
          </cell>
          <cell r="AR22">
            <v>54.723001346880466</v>
          </cell>
          <cell r="AS22">
            <v>60.011432558024289</v>
          </cell>
          <cell r="AT22">
            <v>64.414361432286583</v>
          </cell>
          <cell r="AU22">
            <v>60.200566407415096</v>
          </cell>
        </row>
        <row r="23">
          <cell r="AF23">
            <v>385.92721469399146</v>
          </cell>
          <cell r="AG23">
            <v>408.28084446146585</v>
          </cell>
          <cell r="AH23">
            <v>470.97780218548735</v>
          </cell>
          <cell r="AI23">
            <v>517.26979315709809</v>
          </cell>
          <cell r="AJ23">
            <v>482.72972108641915</v>
          </cell>
          <cell r="AK23">
            <v>481.8139443889043</v>
          </cell>
          <cell r="AL23">
            <v>523.23854069790957</v>
          </cell>
          <cell r="AM23">
            <v>496.46745274190681</v>
          </cell>
          <cell r="AN23">
            <v>521.79861971296884</v>
          </cell>
          <cell r="AO23">
            <v>535.52911201973234</v>
          </cell>
          <cell r="AP23">
            <v>462.38305119356465</v>
          </cell>
          <cell r="AQ23">
            <v>475.93105854091533</v>
          </cell>
          <cell r="AR23">
            <v>502.5205620626063</v>
          </cell>
          <cell r="AS23">
            <v>543.98046310511006</v>
          </cell>
          <cell r="AT23">
            <v>533.15707427772293</v>
          </cell>
          <cell r="AU23">
            <v>513.08722679182256</v>
          </cell>
        </row>
        <row r="24">
          <cell r="AF24">
            <v>1.1025648800365</v>
          </cell>
          <cell r="AG24">
            <v>1.21060372650843</v>
          </cell>
          <cell r="AH24">
            <v>1.2715980446466899</v>
          </cell>
          <cell r="AI24">
            <v>1.35133864858457</v>
          </cell>
          <cell r="AJ24">
            <v>1.29946644560202</v>
          </cell>
          <cell r="AK24">
            <v>1.3771770826384051</v>
          </cell>
          <cell r="AL24">
            <v>1.4607979032340601</v>
          </cell>
          <cell r="AM24">
            <v>1.5228975060784899</v>
          </cell>
          <cell r="AN24">
            <v>1.579411253005135</v>
          </cell>
          <cell r="AO24">
            <v>1.6673350609606399</v>
          </cell>
          <cell r="AP24">
            <v>1.7217009914691199</v>
          </cell>
          <cell r="AQ24">
            <v>1.789304087785615</v>
          </cell>
          <cell r="AR24">
            <v>1.8585296767185699</v>
          </cell>
          <cell r="AS24">
            <v>1.9158997869640702</v>
          </cell>
          <cell r="AT24">
            <v>1.9825185406134</v>
          </cell>
          <cell r="AU24">
            <v>1.7059016528458451</v>
          </cell>
        </row>
        <row r="25">
          <cell r="AF25">
            <v>6.5712851045712535</v>
          </cell>
          <cell r="AG25">
            <v>7.0344838111510573</v>
          </cell>
          <cell r="AH25">
            <v>8.1700117670746124</v>
          </cell>
          <cell r="AI25">
            <v>9.7866620208244566</v>
          </cell>
          <cell r="AJ25">
            <v>9.7280524718709458</v>
          </cell>
          <cell r="AK25">
            <v>9.5431323303074329</v>
          </cell>
          <cell r="AL25">
            <v>10.691438620028098</v>
          </cell>
          <cell r="AM25">
            <v>11.148414104343725</v>
          </cell>
          <cell r="AN25">
            <v>12.518027882988585</v>
          </cell>
          <cell r="AO25">
            <v>13.287951136647411</v>
          </cell>
          <cell r="AP25">
            <v>11.389314026240882</v>
          </cell>
          <cell r="AQ25">
            <v>11.817803895580917</v>
          </cell>
          <cell r="AR25">
            <v>12.697173628014323</v>
          </cell>
          <cell r="AS25">
            <v>14.257449464284452</v>
          </cell>
          <cell r="AT25">
            <v>14.39229697208785</v>
          </cell>
          <cell r="AU25">
            <v>15.192899449691524</v>
          </cell>
        </row>
        <row r="26">
          <cell r="AF26">
            <v>0.75804139440198925</v>
          </cell>
          <cell r="AG26">
            <v>0.82115487863401737</v>
          </cell>
          <cell r="AH26">
            <v>1.00476410801203</v>
          </cell>
          <cell r="AI26">
            <v>1.2598943871675232</v>
          </cell>
          <cell r="AJ26">
            <v>1.1840615077683989</v>
          </cell>
          <cell r="AK26">
            <v>1.3988806006261931</v>
          </cell>
          <cell r="AL26">
            <v>1.6955749833087581</v>
          </cell>
          <cell r="AM26">
            <v>1.7716792618294948</v>
          </cell>
          <cell r="AN26">
            <v>1.8054727418916261</v>
          </cell>
          <cell r="AO26">
            <v>1.7837848480282417</v>
          </cell>
          <cell r="AP26">
            <v>1.921576330235812</v>
          </cell>
          <cell r="AQ26">
            <v>2.0247067847965541</v>
          </cell>
          <cell r="AR26">
            <v>2.3648402929344661</v>
          </cell>
          <cell r="AS26">
            <v>2.4112110930815756</v>
          </cell>
          <cell r="AT26">
            <v>2.4878888248847928</v>
          </cell>
          <cell r="AU26">
            <v>2.503438596491228</v>
          </cell>
        </row>
        <row r="27">
          <cell r="AF27">
            <v>9.5731311051832204</v>
          </cell>
          <cell r="AG27">
            <v>11.5200747469519</v>
          </cell>
          <cell r="AH27">
            <v>13.216189344113669</v>
          </cell>
          <cell r="AI27">
            <v>16.792175881939755</v>
          </cell>
          <cell r="AJ27">
            <v>17.464382379113058</v>
          </cell>
          <cell r="AK27">
            <v>19.786017896381068</v>
          </cell>
          <cell r="AL27">
            <v>24.135254144028604</v>
          </cell>
          <cell r="AM27">
            <v>27.281906356737753</v>
          </cell>
          <cell r="AN27">
            <v>30.88280344951691</v>
          </cell>
          <cell r="AO27">
            <v>33.236685009735858</v>
          </cell>
          <cell r="AP27">
            <v>33.240724474427545</v>
          </cell>
          <cell r="AQ27">
            <v>34.188510501810349</v>
          </cell>
          <cell r="AR27">
            <v>37.782028770040228</v>
          </cell>
          <cell r="AS27">
            <v>40.581289679240527</v>
          </cell>
          <cell r="AT27">
            <v>41.193393709993593</v>
          </cell>
          <cell r="AU27">
            <v>36.839330204389356</v>
          </cell>
        </row>
        <row r="28">
          <cell r="AF28">
            <v>10.934963589660992</v>
          </cell>
          <cell r="AG28">
            <v>12.459966002473147</v>
          </cell>
          <cell r="AH28">
            <v>15.32266847185805</v>
          </cell>
          <cell r="AI28">
            <v>18.711950472540384</v>
          </cell>
          <cell r="AJ28">
            <v>17.600740835918696</v>
          </cell>
          <cell r="AK28">
            <v>17.163819980526434</v>
          </cell>
          <cell r="AL28">
            <v>18.628861980628297</v>
          </cell>
          <cell r="AM28">
            <v>17.207255723691812</v>
          </cell>
          <cell r="AN28">
            <v>18.154890313814505</v>
          </cell>
          <cell r="AO28">
            <v>18.521862648367446</v>
          </cell>
          <cell r="AP28">
            <v>16.20977950723454</v>
          </cell>
          <cell r="AQ28">
            <v>16.909903344196199</v>
          </cell>
          <cell r="AR28">
            <v>18.080610917776287</v>
          </cell>
          <cell r="AS28">
            <v>20.183688190822867</v>
          </cell>
          <cell r="AT28">
            <v>20.202636114398405</v>
          </cell>
          <cell r="AU28">
            <v>19.788762138900704</v>
          </cell>
        </row>
        <row r="29">
          <cell r="AF29">
            <v>10.012786783967623</v>
          </cell>
          <cell r="AG29">
            <v>10.175287820342371</v>
          </cell>
          <cell r="AH29">
            <v>10.94120773738492</v>
          </cell>
          <cell r="AI29">
            <v>11.027507387001043</v>
          </cell>
          <cell r="AJ29">
            <v>10.271867483599236</v>
          </cell>
          <cell r="AK29">
            <v>12.794263170739264</v>
          </cell>
          <cell r="AL29">
            <v>15.39316857539699</v>
          </cell>
          <cell r="AM29">
            <v>16.110236170117844</v>
          </cell>
          <cell r="AN29">
            <v>14.914997990928196</v>
          </cell>
          <cell r="AO29">
            <v>16.259284041087735</v>
          </cell>
          <cell r="AP29">
            <v>14.445102756236421</v>
          </cell>
          <cell r="AQ29">
            <v>15.658099697879505</v>
          </cell>
          <cell r="AR29">
            <v>17.38337601997203</v>
          </cell>
          <cell r="AS29">
            <v>18.663504207012192</v>
          </cell>
          <cell r="AT29">
            <v>18.338578162008837</v>
          </cell>
          <cell r="AU29">
            <v>15.910488774792903</v>
          </cell>
        </row>
        <row r="30">
          <cell r="AF30">
            <v>891.63302262372179</v>
          </cell>
          <cell r="AG30">
            <v>1107.6275958764784</v>
          </cell>
          <cell r="AH30">
            <v>1397.1142792332021</v>
          </cell>
          <cell r="AI30">
            <v>1695.855343282497</v>
          </cell>
          <cell r="AJ30">
            <v>1669.2041366531171</v>
          </cell>
          <cell r="AK30">
            <v>2208.7042440318305</v>
          </cell>
          <cell r="AL30">
            <v>2614.0268686878744</v>
          </cell>
          <cell r="AM30">
            <v>2464.0537359263053</v>
          </cell>
          <cell r="AN30">
            <v>2471.7178554043717</v>
          </cell>
          <cell r="AO30">
            <v>2456.0545133219766</v>
          </cell>
          <cell r="AP30">
            <v>1800.0459334165605</v>
          </cell>
          <cell r="AQ30">
            <v>1796.6224468107971</v>
          </cell>
          <cell r="AR30">
            <v>2063.5183279977859</v>
          </cell>
          <cell r="AS30">
            <v>1916.9338980383573</v>
          </cell>
          <cell r="AT30">
            <v>1877.1143922427036</v>
          </cell>
          <cell r="AU30">
            <v>1434.0844812785315</v>
          </cell>
        </row>
        <row r="31">
          <cell r="AF31">
            <v>10.54720377718772</v>
          </cell>
          <cell r="AG31">
            <v>12.644613793549304</v>
          </cell>
          <cell r="AH31">
            <v>13.432032466508645</v>
          </cell>
          <cell r="AI31">
            <v>15.926460237597212</v>
          </cell>
          <cell r="AJ31">
            <v>11.912902290557708</v>
          </cell>
          <cell r="AK31">
            <v>13.707116271092058</v>
          </cell>
          <cell r="AL31">
            <v>18.524790774297923</v>
          </cell>
          <cell r="AM31">
            <v>19.046778780178133</v>
          </cell>
          <cell r="AN31">
            <v>18.092210422067613</v>
          </cell>
          <cell r="AO31">
            <v>17.097662430574957</v>
          </cell>
          <cell r="AP31">
            <v>12.931105686723765</v>
          </cell>
          <cell r="AQ31">
            <v>11.398620943325064</v>
          </cell>
          <cell r="AR31">
            <v>12.127694209140975</v>
          </cell>
          <cell r="AS31">
            <v>13.567686234697565</v>
          </cell>
          <cell r="AT31">
            <v>13.469834349617319</v>
          </cell>
          <cell r="AU31">
            <v>12.01569379377516</v>
          </cell>
        </row>
        <row r="32">
          <cell r="AF32">
            <v>29.868382092529451</v>
          </cell>
          <cell r="AG32">
            <v>34.380396851524935</v>
          </cell>
          <cell r="AH32">
            <v>44.403910321976532</v>
          </cell>
          <cell r="AI32">
            <v>54.433809775455536</v>
          </cell>
          <cell r="AJ32">
            <v>52.023658751151615</v>
          </cell>
          <cell r="AK32">
            <v>50.382649641735377</v>
          </cell>
          <cell r="AL32">
            <v>57.388188953050744</v>
          </cell>
          <cell r="AM32">
            <v>54.031475312900369</v>
          </cell>
          <cell r="AN32">
            <v>55.617127523306621</v>
          </cell>
          <cell r="AO32">
            <v>56.902380968531872</v>
          </cell>
          <cell r="AP32">
            <v>50.647203547931646</v>
          </cell>
          <cell r="AQ32">
            <v>53.802025834766084</v>
          </cell>
          <cell r="AR32">
            <v>59.093328174480945</v>
          </cell>
          <cell r="AS32">
            <v>66.294460743902135</v>
          </cell>
          <cell r="AT32">
            <v>68.562594228420522</v>
          </cell>
          <cell r="AU32">
            <v>69.209405693586774</v>
          </cell>
        </row>
        <row r="33">
          <cell r="AF33">
            <v>6.1497505023805035</v>
          </cell>
          <cell r="AG33">
            <v>6.5477667330850657</v>
          </cell>
          <cell r="AH33">
            <v>7.6266216928910282</v>
          </cell>
          <cell r="AI33">
            <v>9.4504000063646654</v>
          </cell>
          <cell r="AJ33">
            <v>9.4404350791808707</v>
          </cell>
          <cell r="AK33">
            <v>10.117876634864306</v>
          </cell>
          <cell r="AL33">
            <v>12.078170184118918</v>
          </cell>
          <cell r="AM33">
            <v>12.568969365914329</v>
          </cell>
          <cell r="AN33">
            <v>13.444496424127463</v>
          </cell>
          <cell r="AO33">
            <v>13.946609498809549</v>
          </cell>
          <cell r="AP33">
            <v>11.833357299075415</v>
          </cell>
          <cell r="AQ33">
            <v>12.819019160405201</v>
          </cell>
          <cell r="AR33">
            <v>14.164904994220123</v>
          </cell>
          <cell r="AS33">
            <v>16.206781845161931</v>
          </cell>
          <cell r="AT33">
            <v>15.746478001106984</v>
          </cell>
          <cell r="AU33">
            <v>16.541079368385194</v>
          </cell>
        </row>
        <row r="34">
          <cell r="AF34">
            <v>1.1171127357956316</v>
          </cell>
          <cell r="AG34">
            <v>1.2733750784484448</v>
          </cell>
          <cell r="AH34">
            <v>1.3561993867962927</v>
          </cell>
          <cell r="AI34">
            <v>1.6118358565927458</v>
          </cell>
          <cell r="AJ34">
            <v>1.7754950329050987</v>
          </cell>
          <cell r="AK34">
            <v>2.0321351914621051</v>
          </cell>
          <cell r="AL34">
            <v>2.2358208087290721</v>
          </cell>
          <cell r="AM34">
            <v>2.3333080590240329</v>
          </cell>
          <cell r="AN34">
            <v>2.4556684910747473</v>
          </cell>
          <cell r="AO34">
            <v>2.7058106406397626</v>
          </cell>
          <cell r="AP34">
            <v>3.1044257267936737</v>
          </cell>
          <cell r="AQ34">
            <v>2.9596702489612428</v>
          </cell>
          <cell r="AR34">
            <v>3.1717081647560925</v>
          </cell>
          <cell r="AS34">
            <v>3.0366190401002884</v>
          </cell>
          <cell r="AT34">
            <v>2.9679856519253853</v>
          </cell>
          <cell r="AU34">
            <v>3.0114067079668585</v>
          </cell>
        </row>
        <row r="35">
          <cell r="AF35">
            <v>1.090742835605274</v>
          </cell>
          <cell r="AG35">
            <v>1.2365203141435652</v>
          </cell>
          <cell r="AH35">
            <v>1.5130395552591829</v>
          </cell>
          <cell r="AI35">
            <v>1.7879679528925794</v>
          </cell>
          <cell r="AJ35">
            <v>1.6977369200125036</v>
          </cell>
          <cell r="AK35">
            <v>1.6639132832062815</v>
          </cell>
          <cell r="AL35">
            <v>1.8659181320008946</v>
          </cell>
          <cell r="AM35">
            <v>1.7418107337215332</v>
          </cell>
          <cell r="AN35">
            <v>1.8504700424902945</v>
          </cell>
          <cell r="AO35">
            <v>1.8598985131965871</v>
          </cell>
          <cell r="AP35">
            <v>1.5968003904507604</v>
          </cell>
          <cell r="AQ35">
            <v>1.6630084600948256</v>
          </cell>
          <cell r="AR35">
            <v>1.7697865316819223</v>
          </cell>
          <cell r="AS35">
            <v>1.9665015618578219</v>
          </cell>
          <cell r="AT35">
            <v>1.9818461711964659</v>
          </cell>
          <cell r="AU35">
            <v>1.7526627219647029</v>
          </cell>
        </row>
        <row r="36">
          <cell r="AF36">
            <v>6.286641490255203</v>
          </cell>
          <cell r="AG36">
            <v>7.2675547603628958</v>
          </cell>
          <cell r="AH36">
            <v>8.6302688481810677</v>
          </cell>
          <cell r="AI36">
            <v>10.341838407086238</v>
          </cell>
          <cell r="AJ36">
            <v>10.391127878362155</v>
          </cell>
          <cell r="AK36">
            <v>11.232118183728097</v>
          </cell>
          <cell r="AL36">
            <v>12.817860555528927</v>
          </cell>
          <cell r="AM36">
            <v>14.056911734631129</v>
          </cell>
          <cell r="AN36">
            <v>15.227922953765038</v>
          </cell>
          <cell r="AO36">
            <v>16.702314642083827</v>
          </cell>
          <cell r="AP36">
            <v>18.082900096751551</v>
          </cell>
          <cell r="AQ36">
            <v>20.043292982646097</v>
          </cell>
          <cell r="AR36">
            <v>22.188685840047722</v>
          </cell>
          <cell r="AS36">
            <v>24.444286953386566</v>
          </cell>
          <cell r="AT36">
            <v>26.727593461374745</v>
          </cell>
          <cell r="AU36">
            <v>25.953142030837007</v>
          </cell>
        </row>
        <row r="37">
          <cell r="AF37">
            <v>17.973598946122966</v>
          </cell>
          <cell r="AG37">
            <v>19.374281769213336</v>
          </cell>
          <cell r="AH37">
            <v>22.3974869593379</v>
          </cell>
          <cell r="AI37">
            <v>26.513774053128596</v>
          </cell>
          <cell r="AJ37">
            <v>26.094280116589747</v>
          </cell>
          <cell r="AK37">
            <v>26.190698742204575</v>
          </cell>
          <cell r="AL37">
            <v>29.37027766664059</v>
          </cell>
          <cell r="AM37">
            <v>29.121199838285186</v>
          </cell>
          <cell r="AN37">
            <v>32.357815507048315</v>
          </cell>
          <cell r="AO37">
            <v>34.998815159183927</v>
          </cell>
          <cell r="AP37">
            <v>30.931785385393475</v>
          </cell>
          <cell r="AQ37">
            <v>32.634688921817236</v>
          </cell>
          <cell r="AR37">
            <v>34.996905571894715</v>
          </cell>
          <cell r="AS37">
            <v>38.711706518907313</v>
          </cell>
          <cell r="AT37">
            <v>38.86293945225092</v>
          </cell>
          <cell r="AU37">
            <v>39.020003109254247</v>
          </cell>
        </row>
        <row r="38">
          <cell r="AG38">
            <v>1319.3555415004389</v>
          </cell>
          <cell r="AH38">
            <v>1468.8957044039112</v>
          </cell>
          <cell r="AI38">
            <v>1552.864130869594</v>
          </cell>
          <cell r="AJ38">
            <v>1376.509210192793</v>
          </cell>
          <cell r="AK38">
            <v>1617.3453090213272</v>
          </cell>
          <cell r="AL38">
            <v>1793.3266301745205</v>
          </cell>
          <cell r="AM38">
            <v>1828.3624789789544</v>
          </cell>
          <cell r="AN38">
            <v>1846.595480346333</v>
          </cell>
          <cell r="AO38">
            <v>1805.7507836244586</v>
          </cell>
          <cell r="AP38">
            <v>1556.5080342255944</v>
          </cell>
          <cell r="AQ38">
            <v>1527.9962506409208</v>
          </cell>
          <cell r="AR38">
            <v>1649.265644244095</v>
          </cell>
          <cell r="AS38">
            <v>1721.8221414875877</v>
          </cell>
          <cell r="AT38">
            <v>1741.5763939059793</v>
          </cell>
          <cell r="AU38">
            <v>1644.0372864812559</v>
          </cell>
        </row>
        <row r="39">
          <cell r="AF39">
            <v>1.4128057023266498</v>
          </cell>
          <cell r="AG39">
            <v>1.5375027854291325</v>
          </cell>
          <cell r="AH39">
            <v>1.7549286338166858</v>
          </cell>
          <cell r="AI39">
            <v>2.0331538960163882</v>
          </cell>
          <cell r="AJ39">
            <v>2.0590942280125315</v>
          </cell>
          <cell r="AK39">
            <v>2.140502347440858</v>
          </cell>
          <cell r="AL39">
            <v>2.4347922756279115</v>
          </cell>
          <cell r="AM39">
            <v>2.5116599214946547</v>
          </cell>
          <cell r="AN39">
            <v>1.691593518123909</v>
          </cell>
          <cell r="AO39">
            <v>1.8957257586196161</v>
          </cell>
          <cell r="AP39">
            <v>1.6959976719811878</v>
          </cell>
          <cell r="AQ39">
            <v>1.8245152495222465</v>
          </cell>
          <cell r="AR39">
            <v>2.071618673889021</v>
          </cell>
          <cell r="AS39">
            <v>2.2796334908613911</v>
          </cell>
          <cell r="AT39">
            <v>2.2768675161197192</v>
          </cell>
          <cell r="AU39">
            <v>2.3660683089184151</v>
          </cell>
        </row>
        <row r="40">
          <cell r="AF40">
            <v>6.6761702615088421</v>
          </cell>
          <cell r="AG40">
            <v>7.4509109185368505</v>
          </cell>
          <cell r="AH40">
            <v>8.6870519628631975</v>
          </cell>
          <cell r="AI40">
            <v>10.430214292111804</v>
          </cell>
          <cell r="AJ40">
            <v>9.3150225342553163</v>
          </cell>
          <cell r="AK40">
            <v>10.701273681375362</v>
          </cell>
          <cell r="AL40">
            <v>12.183364595152755</v>
          </cell>
          <cell r="AM40">
            <v>12.410887653135347</v>
          </cell>
          <cell r="AN40">
            <v>12.994201662796472</v>
          </cell>
          <cell r="AO40">
            <v>14.003380213216246</v>
          </cell>
          <cell r="AP40">
            <v>10.951624400746661</v>
          </cell>
          <cell r="AQ40">
            <v>10.201518604279716</v>
          </cell>
          <cell r="AR40">
            <v>10.079115268580086</v>
          </cell>
          <cell r="AS40">
            <v>11.036341411620899</v>
          </cell>
          <cell r="AT40">
            <v>10.934491604935589</v>
          </cell>
          <cell r="AU40">
            <v>10.742273761025547</v>
          </cell>
        </row>
        <row r="41">
          <cell r="AF41">
            <v>123.00018754287218</v>
          </cell>
          <cell r="AG41">
            <v>154.86367729323467</v>
          </cell>
          <cell r="AH41">
            <v>173.56898457688945</v>
          </cell>
          <cell r="AI41">
            <v>179.4837606233182</v>
          </cell>
          <cell r="AJ41">
            <v>172.52580845291601</v>
          </cell>
          <cell r="AK41">
            <v>218.32069546706262</v>
          </cell>
          <cell r="AL41">
            <v>252.09703556226125</v>
          </cell>
          <cell r="AM41">
            <v>267.02145738582391</v>
          </cell>
          <cell r="AN41">
            <v>278.34722246820479</v>
          </cell>
          <cell r="AO41">
            <v>260.47285898716018</v>
          </cell>
          <cell r="AP41">
            <v>243.89011157374316</v>
          </cell>
          <cell r="AQ41">
            <v>250.33217877457497</v>
          </cell>
          <cell r="AR41">
            <v>276.92097327607308</v>
          </cell>
          <cell r="AS41">
            <v>297.48353799511699</v>
          </cell>
          <cell r="AT41">
            <v>279.31671059537007</v>
          </cell>
          <cell r="AU41">
            <v>252.82387827877523</v>
          </cell>
        </row>
        <row r="42">
          <cell r="AF42">
            <v>2290.0193456565421</v>
          </cell>
          <cell r="AG42">
            <v>2754.149493282941</v>
          </cell>
          <cell r="AH42">
            <v>3555.6548574723047</v>
          </cell>
          <cell r="AI42">
            <v>4577.2800107869925</v>
          </cell>
          <cell r="AJ42">
            <v>5088.992350995667</v>
          </cell>
          <cell r="AK42">
            <v>6033.830348124663</v>
          </cell>
          <cell r="AL42">
            <v>7492.2124269403384</v>
          </cell>
          <cell r="AM42">
            <v>8539.584237197354</v>
          </cell>
          <cell r="AN42">
            <v>9624.9277467973698</v>
          </cell>
          <cell r="AO42">
            <v>10524.240756962165</v>
          </cell>
          <cell r="AP42">
            <v>11113.507813661823</v>
          </cell>
          <cell r="AQ42">
            <v>11226.896718269776</v>
          </cell>
          <cell r="AR42">
            <v>12265.326635609839</v>
          </cell>
          <cell r="AS42">
            <v>13841.811594424729</v>
          </cell>
          <cell r="AT42">
            <v>14340.599924168289</v>
          </cell>
          <cell r="AU42">
            <v>14866.74057167699</v>
          </cell>
        </row>
        <row r="43">
          <cell r="AF43">
            <v>145.60009880237996</v>
          </cell>
          <cell r="AG43">
            <v>161.79293180897952</v>
          </cell>
          <cell r="AH43">
            <v>206.2295532998877</v>
          </cell>
          <cell r="AI43">
            <v>242.50364160268683</v>
          </cell>
          <cell r="AJ43">
            <v>232.46866307368026</v>
          </cell>
          <cell r="AK43">
            <v>286.49853409496325</v>
          </cell>
          <cell r="AL43">
            <v>334.96559374464454</v>
          </cell>
          <cell r="AM43">
            <v>370.69058691684359</v>
          </cell>
          <cell r="AN43">
            <v>382.09369707768496</v>
          </cell>
          <cell r="AO43">
            <v>381.24086442240662</v>
          </cell>
          <cell r="AP43">
            <v>293.49254863628738</v>
          </cell>
          <cell r="AQ43">
            <v>282.71996491296971</v>
          </cell>
          <cell r="AR43">
            <v>311.88936969243514</v>
          </cell>
          <cell r="AS43">
            <v>334.1244346927013</v>
          </cell>
          <cell r="AT43">
            <v>323.37470979001301</v>
          </cell>
          <cell r="AU43">
            <v>271.55350568409148</v>
          </cell>
        </row>
        <row r="44">
          <cell r="AF44">
            <v>0.65622233685598375</v>
          </cell>
          <cell r="AG44">
            <v>0.68853481901803104</v>
          </cell>
          <cell r="AH44">
            <v>0.79576694123511926</v>
          </cell>
          <cell r="AI44">
            <v>0.91555879055006284</v>
          </cell>
          <cell r="AJ44">
            <v>0.90435813338347992</v>
          </cell>
          <cell r="AK44">
            <v>0.90872102748559491</v>
          </cell>
          <cell r="AL44">
            <v>1.0229074395240643</v>
          </cell>
          <cell r="AM44">
            <v>1.0164861861787187</v>
          </cell>
          <cell r="AN44">
            <v>1.1162393749523039</v>
          </cell>
          <cell r="AO44">
            <v>1.1498838977284818</v>
          </cell>
          <cell r="AP44">
            <v>0.96612740841777345</v>
          </cell>
          <cell r="AQ44">
            <v>1.0125560062659489</v>
          </cell>
          <cell r="AR44">
            <v>1.0770595442914062</v>
          </cell>
          <cell r="AS44">
            <v>1.1790650656710027</v>
          </cell>
          <cell r="AT44">
            <v>1.1903774596411736</v>
          </cell>
          <cell r="AU44">
            <v>1.2218817347682678</v>
          </cell>
        </row>
        <row r="45">
          <cell r="AF45">
            <v>12.068910346690917</v>
          </cell>
          <cell r="AG45">
            <v>14.376077225918284</v>
          </cell>
          <cell r="AH45">
            <v>16.777538410574888</v>
          </cell>
          <cell r="AI45">
            <v>19.548338612472374</v>
          </cell>
          <cell r="AJ45">
            <v>18.495215261824004</v>
          </cell>
          <cell r="AK45">
            <v>21.540896110904249</v>
          </cell>
          <cell r="AL45">
            <v>25.853103247245386</v>
          </cell>
          <cell r="AM45">
            <v>29.349752574584549</v>
          </cell>
          <cell r="AN45">
            <v>32.695367668630809</v>
          </cell>
          <cell r="AO45">
            <v>35.911208966519759</v>
          </cell>
          <cell r="AP45">
            <v>37.914655505184371</v>
          </cell>
          <cell r="AQ45">
            <v>36.639629608978559</v>
          </cell>
          <cell r="AR45">
            <v>37.615141328408235</v>
          </cell>
          <cell r="AS45">
            <v>47.099414820335852</v>
          </cell>
          <cell r="AT45">
            <v>50.418278002462365</v>
          </cell>
          <cell r="AU45">
            <v>49.077315857132533</v>
          </cell>
        </row>
        <row r="46">
          <cell r="AF46">
            <v>6.6536773956816688</v>
          </cell>
          <cell r="AG46">
            <v>8.0727327373704831</v>
          </cell>
          <cell r="AH46">
            <v>8.783738667920538</v>
          </cell>
          <cell r="AI46">
            <v>11.648581334271812</v>
          </cell>
          <cell r="AJ46">
            <v>9.7127442317679513</v>
          </cell>
          <cell r="AK46">
            <v>13.159135632315925</v>
          </cell>
          <cell r="AL46">
            <v>15.652627819397603</v>
          </cell>
          <cell r="AM46">
            <v>17.704115256910622</v>
          </cell>
          <cell r="AN46">
            <v>17.958982430795032</v>
          </cell>
          <cell r="AO46">
            <v>17.917524227903503</v>
          </cell>
          <cell r="AP46">
            <v>11.891463042342092</v>
          </cell>
          <cell r="AQ46">
            <v>10.159036409820287</v>
          </cell>
          <cell r="AR46">
            <v>11.109761820198139</v>
          </cell>
          <cell r="AS46">
            <v>13.4018176997682</v>
          </cell>
          <cell r="AT46">
            <v>12.541665310572887</v>
          </cell>
          <cell r="AU46">
            <v>10.232364033602225</v>
          </cell>
        </row>
        <row r="47">
          <cell r="AF47">
            <v>20.049141156224721</v>
          </cell>
          <cell r="AG47">
            <v>22.716542968257123</v>
          </cell>
          <cell r="AH47">
            <v>26.884569259780168</v>
          </cell>
          <cell r="AI47">
            <v>30.801745691191648</v>
          </cell>
          <cell r="AJ47">
            <v>30.745756465243083</v>
          </cell>
          <cell r="AK47">
            <v>37.655666025674989</v>
          </cell>
          <cell r="AL47">
            <v>42.76215703049705</v>
          </cell>
          <cell r="AM47">
            <v>47.231464977313088</v>
          </cell>
          <cell r="AN47">
            <v>50.949085228605888</v>
          </cell>
          <cell r="AO47">
            <v>52.017327663897746</v>
          </cell>
          <cell r="AP47">
            <v>56.441560710322591</v>
          </cell>
          <cell r="AQ47">
            <v>58.847341179798072</v>
          </cell>
          <cell r="AR47">
            <v>60.517040618674329</v>
          </cell>
          <cell r="AS47">
            <v>62.337687164321387</v>
          </cell>
          <cell r="AT47">
            <v>63.945672005431149</v>
          </cell>
          <cell r="AU47">
            <v>61.676755223000427</v>
          </cell>
        </row>
        <row r="48">
          <cell r="AP48">
            <v>45.814638127807747</v>
          </cell>
          <cell r="AQ48">
            <v>47.964233340882529</v>
          </cell>
          <cell r="AR48">
            <v>51.588154311926353</v>
          </cell>
          <cell r="AS48">
            <v>58.011470795801287</v>
          </cell>
          <cell r="AT48">
            <v>58.539423612850314</v>
          </cell>
          <cell r="AU48">
            <v>61.231325098117338</v>
          </cell>
        </row>
        <row r="49">
          <cell r="AF49">
            <v>45.37674390537731</v>
          </cell>
          <cell r="AG49">
            <v>50.422649003542567</v>
          </cell>
          <cell r="AH49">
            <v>60.07323280604524</v>
          </cell>
          <cell r="AI49">
            <v>70.234287373267861</v>
          </cell>
          <cell r="AJ49">
            <v>62.600177644992598</v>
          </cell>
          <cell r="AK49">
            <v>59.918764252409098</v>
          </cell>
          <cell r="AL49">
            <v>62.537705822701454</v>
          </cell>
          <cell r="AM49">
            <v>56.580938084826627</v>
          </cell>
          <cell r="AN49">
            <v>58.193860396892326</v>
          </cell>
          <cell r="AO49">
            <v>57.640129673257306</v>
          </cell>
          <cell r="AP49">
            <v>49.525657127682628</v>
          </cell>
          <cell r="AQ49">
            <v>51.601455688262426</v>
          </cell>
          <cell r="AR49">
            <v>55.4816389488198</v>
          </cell>
          <cell r="AS49">
            <v>61.37465365344724</v>
          </cell>
          <cell r="AT49">
            <v>60.752171540493542</v>
          </cell>
          <cell r="AU49">
            <v>56.170680757063501</v>
          </cell>
        </row>
        <row r="50">
          <cell r="AF50">
            <v>18.713060017033126</v>
          </cell>
          <cell r="AG50">
            <v>20.422091956031288</v>
          </cell>
          <cell r="AH50">
            <v>24.082483406555777</v>
          </cell>
          <cell r="AI50">
            <v>27.955557161153592</v>
          </cell>
          <cell r="AJ50">
            <v>26.019835984845319</v>
          </cell>
          <cell r="AK50">
            <v>25.753044223148628</v>
          </cell>
          <cell r="AL50">
            <v>27.560317551357677</v>
          </cell>
          <cell r="AM50">
            <v>24.993007855297694</v>
          </cell>
          <cell r="AN50">
            <v>23.899832421438798</v>
          </cell>
          <cell r="AO50">
            <v>23.161869300094132</v>
          </cell>
          <cell r="AP50">
            <v>19.844315628279851</v>
          </cell>
          <cell r="AQ50">
            <v>20.947119258840807</v>
          </cell>
          <cell r="AR50">
            <v>22.721164492539486</v>
          </cell>
          <cell r="AS50">
            <v>25.322285299912192</v>
          </cell>
          <cell r="AT50">
            <v>24.952593909616546</v>
          </cell>
          <cell r="AU50">
            <v>23.784998718061569</v>
          </cell>
        </row>
        <row r="51">
          <cell r="AF51">
            <v>137.14337592046982</v>
          </cell>
          <cell r="AG51">
            <v>156.26404023642743</v>
          </cell>
          <cell r="AH51">
            <v>189.98779652825294</v>
          </cell>
          <cell r="AI51">
            <v>237.13068400954847</v>
          </cell>
          <cell r="AJ51">
            <v>207.55801197111231</v>
          </cell>
          <cell r="AK51">
            <v>209.06994096317726</v>
          </cell>
          <cell r="AL51">
            <v>229.5627333989475</v>
          </cell>
          <cell r="AM51">
            <v>208.8577193206487</v>
          </cell>
          <cell r="AN51">
            <v>211.6856165929311</v>
          </cell>
          <cell r="AO51">
            <v>209.35883415632904</v>
          </cell>
          <cell r="AP51">
            <v>188.03305045988111</v>
          </cell>
          <cell r="AQ51">
            <v>196.27206857633828</v>
          </cell>
          <cell r="AR51">
            <v>218.62894095167508</v>
          </cell>
          <cell r="AS51">
            <v>248.95010335213703</v>
          </cell>
          <cell r="AT51">
            <v>250.6864786490641</v>
          </cell>
          <cell r="AU51">
            <v>243.53037989681283</v>
          </cell>
        </row>
        <row r="52">
          <cell r="AF52">
            <v>264.46670035068058</v>
          </cell>
          <cell r="AG52">
            <v>282.88594356552181</v>
          </cell>
          <cell r="AH52">
            <v>319.42350493483235</v>
          </cell>
          <cell r="AI52">
            <v>353.35891896327388</v>
          </cell>
          <cell r="AJ52">
            <v>321.2433934811533</v>
          </cell>
          <cell r="AK52">
            <v>321.99535034650143</v>
          </cell>
          <cell r="AL52">
            <v>344.00320969560602</v>
          </cell>
          <cell r="AM52">
            <v>327.14889996214561</v>
          </cell>
          <cell r="AN52">
            <v>343.58438559413196</v>
          </cell>
          <cell r="AO52">
            <v>352.99363322128164</v>
          </cell>
          <cell r="AP52">
            <v>302.67303799860218</v>
          </cell>
          <cell r="AQ52">
            <v>313.11604548081596</v>
          </cell>
          <cell r="AR52">
            <v>332.12106350349359</v>
          </cell>
          <cell r="AS52">
            <v>356.87950074807247</v>
          </cell>
          <cell r="AT52">
            <v>350.10430921636515</v>
          </cell>
          <cell r="AU52">
            <v>355.18403233114412</v>
          </cell>
        </row>
        <row r="53">
          <cell r="AN53">
            <v>2.0428171630046981</v>
          </cell>
          <cell r="AO53">
            <v>2.216198316374407</v>
          </cell>
          <cell r="AP53">
            <v>2.4454699739288825</v>
          </cell>
          <cell r="AQ53">
            <v>2.6185680486965861</v>
          </cell>
          <cell r="AR53">
            <v>2.7668495512731419</v>
          </cell>
          <cell r="AS53">
            <v>3.0128034572863762</v>
          </cell>
          <cell r="AT53">
            <v>3.3462665019554918</v>
          </cell>
          <cell r="AU53">
            <v>3.4081618425869875</v>
          </cell>
        </row>
        <row r="54">
          <cell r="AF54">
            <v>0.36425507407407404</v>
          </cell>
          <cell r="AG54">
            <v>0.39025014814814812</v>
          </cell>
          <cell r="AH54">
            <v>0.42137585185185183</v>
          </cell>
          <cell r="AI54">
            <v>0.45819018518518512</v>
          </cell>
          <cell r="AJ54">
            <v>0.48907433333333333</v>
          </cell>
          <cell r="AK54">
            <v>0.49382440740740741</v>
          </cell>
          <cell r="AL54">
            <v>0.50102529629629622</v>
          </cell>
          <cell r="AM54">
            <v>0.48599799999999993</v>
          </cell>
          <cell r="AN54">
            <v>0.50197925925925924</v>
          </cell>
          <cell r="AO54">
            <v>0.52366633333333334</v>
          </cell>
          <cell r="AP54">
            <v>0.54083066666666668</v>
          </cell>
          <cell r="AQ54">
            <v>0.57546822222222216</v>
          </cell>
          <cell r="AR54">
            <v>0.52216611111111111</v>
          </cell>
          <cell r="AS54">
            <v>0.5301406296296296</v>
          </cell>
          <cell r="AT54">
            <v>0.57852048148148139</v>
          </cell>
          <cell r="AU54">
            <v>0.51139785185185183</v>
          </cell>
        </row>
        <row r="55">
          <cell r="AF55">
            <v>35.947514099130302</v>
          </cell>
          <cell r="AG55">
            <v>37.997750349301477</v>
          </cell>
          <cell r="AH55">
            <v>44.067339820490567</v>
          </cell>
          <cell r="AI55">
            <v>48.205668361428962</v>
          </cell>
          <cell r="AJ55">
            <v>48.318775141815102</v>
          </cell>
          <cell r="AK55">
            <v>53.921461578595569</v>
          </cell>
          <cell r="AL55">
            <v>58.087732141317055</v>
          </cell>
          <cell r="AM55">
            <v>60.74673883758124</v>
          </cell>
          <cell r="AN55">
            <v>62.758288972274073</v>
          </cell>
          <cell r="AO55">
            <v>67.263663147837505</v>
          </cell>
          <cell r="AP55">
            <v>71.254017575942882</v>
          </cell>
          <cell r="AQ55">
            <v>75.777117205431168</v>
          </cell>
          <cell r="AR55">
            <v>80.081630783367288</v>
          </cell>
          <cell r="AS55">
            <v>85.629546611693968</v>
          </cell>
          <cell r="AT55">
            <v>89.031619777110421</v>
          </cell>
          <cell r="AU55">
            <v>78.922831033118598</v>
          </cell>
        </row>
        <row r="56">
          <cell r="AF56">
            <v>41.507084999999996</v>
          </cell>
          <cell r="AG56">
            <v>46.802044000000002</v>
          </cell>
          <cell r="AH56">
            <v>51.007776999999997</v>
          </cell>
          <cell r="AI56">
            <v>61.762635000000003</v>
          </cell>
          <cell r="AJ56">
            <v>62.519686</v>
          </cell>
          <cell r="AK56">
            <v>69.555367000000004</v>
          </cell>
          <cell r="AL56">
            <v>79.276663999999997</v>
          </cell>
          <cell r="AM56">
            <v>87.924543999999997</v>
          </cell>
          <cell r="AN56">
            <v>95.129659000000004</v>
          </cell>
          <cell r="AO56">
            <v>101.726331</v>
          </cell>
          <cell r="AP56">
            <v>99.290380999999996</v>
          </cell>
          <cell r="AQ56">
            <v>99.937696000000003</v>
          </cell>
          <cell r="AR56">
            <v>104.295862</v>
          </cell>
          <cell r="AS56">
            <v>107.56200800000001</v>
          </cell>
          <cell r="AT56">
            <v>108.108009</v>
          </cell>
          <cell r="AU56">
            <v>96.665056273463506</v>
          </cell>
        </row>
        <row r="57">
          <cell r="AF57">
            <v>94.127278082037989</v>
          </cell>
          <cell r="AG57">
            <v>112.90194661274775</v>
          </cell>
          <cell r="AH57">
            <v>137.05527782023717</v>
          </cell>
          <cell r="AI57">
            <v>170.79663483308366</v>
          </cell>
          <cell r="AJ57">
            <v>198.3162084780171</v>
          </cell>
          <cell r="AK57">
            <v>230.02406605392673</v>
          </cell>
          <cell r="AL57">
            <v>247.72607959112651</v>
          </cell>
          <cell r="AM57">
            <v>278.76853516405617</v>
          </cell>
          <cell r="AN57">
            <v>288.0072213045114</v>
          </cell>
          <cell r="AO57">
            <v>305.56700211584212</v>
          </cell>
          <cell r="AP57">
            <v>332.0747481861851</v>
          </cell>
          <cell r="AQ57">
            <v>332.48352653609771</v>
          </cell>
          <cell r="AR57">
            <v>236.52787978657963</v>
          </cell>
          <cell r="AS57">
            <v>250.2528433123409</v>
          </cell>
          <cell r="AT57">
            <v>302.33478507858416</v>
          </cell>
          <cell r="AU57">
            <v>362.46826589295813</v>
          </cell>
        </row>
        <row r="58">
          <cell r="AF58">
            <v>14.698</v>
          </cell>
          <cell r="AG58">
            <v>15.999890000000001</v>
          </cell>
          <cell r="AH58">
            <v>17.01174</v>
          </cell>
          <cell r="AI58">
            <v>17.986889999999999</v>
          </cell>
          <cell r="AJ58">
            <v>17.60163</v>
          </cell>
          <cell r="AK58">
            <v>18.44792</v>
          </cell>
          <cell r="AL58">
            <v>20.28379</v>
          </cell>
          <cell r="AM58">
            <v>21.386150000000001</v>
          </cell>
          <cell r="AN58">
            <v>21.990970000000001</v>
          </cell>
          <cell r="AO58">
            <v>22.59346</v>
          </cell>
          <cell r="AP58">
            <v>23.43824</v>
          </cell>
          <cell r="AQ58">
            <v>24.19143</v>
          </cell>
          <cell r="AR58">
            <v>24.979199999999999</v>
          </cell>
          <cell r="AS58">
            <v>26.020849999999999</v>
          </cell>
          <cell r="AT58">
            <v>26.896660000000001</v>
          </cell>
          <cell r="AU58">
            <v>24.638719999999999</v>
          </cell>
        </row>
        <row r="59">
          <cell r="AF59">
            <v>8.1869338117431045</v>
          </cell>
          <cell r="AG59">
            <v>10.095496370527863</v>
          </cell>
          <cell r="AH59">
            <v>13.089008897958333</v>
          </cell>
          <cell r="AI59">
            <v>19.829834480705543</v>
          </cell>
          <cell r="AJ59">
            <v>15.088280311436316</v>
          </cell>
          <cell r="AK59">
            <v>16.314443428939246</v>
          </cell>
          <cell r="AL59">
            <v>21.35734398088783</v>
          </cell>
          <cell r="AM59">
            <v>22.388344123993765</v>
          </cell>
          <cell r="AN59">
            <v>21.948834290352131</v>
          </cell>
          <cell r="AO59">
            <v>21.765453087479006</v>
          </cell>
          <cell r="AP59">
            <v>13.185496178985106</v>
          </cell>
          <cell r="AQ59">
            <v>11.240806416070798</v>
          </cell>
          <cell r="AR59">
            <v>12.200913887642757</v>
          </cell>
          <cell r="AS59">
            <v>13.278489561836688</v>
          </cell>
          <cell r="AT59">
            <v>11.024718070987143</v>
          </cell>
          <cell r="AU59">
            <v>9.5243475039519474</v>
          </cell>
        </row>
        <row r="60">
          <cell r="AF60">
            <v>0.85007090481868419</v>
          </cell>
          <cell r="AG60">
            <v>0.93731820369042596</v>
          </cell>
          <cell r="AH60">
            <v>1.0199804878048779</v>
          </cell>
          <cell r="AI60">
            <v>0.92269268292682927</v>
          </cell>
          <cell r="AJ60">
            <v>1.2966764227642276</v>
          </cell>
          <cell r="AK60">
            <v>1.5895154471544717</v>
          </cell>
          <cell r="AL60">
            <v>2.0650016260162602</v>
          </cell>
          <cell r="AM60">
            <v>2.2548617886178861</v>
          </cell>
          <cell r="AN60">
            <v>1.9579512195121951</v>
          </cell>
          <cell r="AO60">
            <v>2.6042341463414638</v>
          </cell>
          <cell r="AP60">
            <v>2.0164755700325734</v>
          </cell>
          <cell r="AQ60">
            <v>2.213366169154229</v>
          </cell>
          <cell r="AR60">
            <v>1.9039668325041461</v>
          </cell>
          <cell r="AS60">
            <v>2.005658374792703</v>
          </cell>
          <cell r="AT60">
            <v>1.981857048092869</v>
          </cell>
          <cell r="AU60">
            <v>2.0859451954005044</v>
          </cell>
        </row>
        <row r="61">
          <cell r="AF61">
            <v>14.117349194994064</v>
          </cell>
          <cell r="AG61">
            <v>17.036107879820776</v>
          </cell>
          <cell r="AH61">
            <v>22.472865118818383</v>
          </cell>
          <cell r="AI61">
            <v>24.462771399477166</v>
          </cell>
          <cell r="AJ61">
            <v>19.804047917647598</v>
          </cell>
          <cell r="AK61">
            <v>19.730379364954562</v>
          </cell>
          <cell r="AL61">
            <v>23.421371098373427</v>
          </cell>
          <cell r="AM61">
            <v>23.206084994059619</v>
          </cell>
          <cell r="AN61">
            <v>25.278957010941316</v>
          </cell>
          <cell r="AO61">
            <v>26.816041838957126</v>
          </cell>
          <cell r="AP61">
            <v>23.060475577693225</v>
          </cell>
          <cell r="AQ61">
            <v>24.269324649241231</v>
          </cell>
          <cell r="AR61">
            <v>26.942140266992244</v>
          </cell>
          <cell r="AS61">
            <v>30.645027897718673</v>
          </cell>
          <cell r="AT61">
            <v>31.474566093068457</v>
          </cell>
          <cell r="AU61">
            <v>31.00512438335117</v>
          </cell>
        </row>
        <row r="62">
          <cell r="AF62">
            <v>3.1768193283471735</v>
          </cell>
          <cell r="AG62">
            <v>3.2934614460130613</v>
          </cell>
          <cell r="AH62">
            <v>3.4649295986910551</v>
          </cell>
          <cell r="AI62">
            <v>3.2978326149862909</v>
          </cell>
          <cell r="AJ62">
            <v>3.5959559600979301</v>
          </cell>
          <cell r="AK62">
            <v>4.4382429297997588</v>
          </cell>
          <cell r="AL62">
            <v>4.8258279191002247</v>
          </cell>
          <cell r="AM62">
            <v>4.8867085696266166</v>
          </cell>
          <cell r="AN62">
            <v>4.599934203990883</v>
          </cell>
          <cell r="AO62">
            <v>4.4256487189500486</v>
          </cell>
          <cell r="AP62">
            <v>4.0607123902694413</v>
          </cell>
          <cell r="AQ62">
            <v>3.8151367191129824</v>
          </cell>
          <cell r="AR62">
            <v>4.4069072404721448</v>
          </cell>
          <cell r="AS62">
            <v>4.665665048287317</v>
          </cell>
          <cell r="AT62">
            <v>4.4711088122767002</v>
          </cell>
          <cell r="AU62">
            <v>3.9492425758654912</v>
          </cell>
        </row>
        <row r="63">
          <cell r="AF63">
            <v>12.386745726498919</v>
          </cell>
          <cell r="AG63">
            <v>15.310006163055631</v>
          </cell>
          <cell r="AH63">
            <v>19.328758755433455</v>
          </cell>
          <cell r="AI63">
            <v>26.250455547764826</v>
          </cell>
          <cell r="AJ63">
            <v>28.671526901368651</v>
          </cell>
          <cell r="AK63">
            <v>26.887013137055046</v>
          </cell>
          <cell r="AL63">
            <v>30.479870637507943</v>
          </cell>
          <cell r="AM63">
            <v>42.221399264531129</v>
          </cell>
          <cell r="AN63">
            <v>46.544105430439423</v>
          </cell>
          <cell r="AO63">
            <v>54.165491262146169</v>
          </cell>
          <cell r="AP63">
            <v>63.080574412823957</v>
          </cell>
          <cell r="AQ63">
            <v>72.119950313242171</v>
          </cell>
          <cell r="AR63">
            <v>76.840511107003849</v>
          </cell>
          <cell r="AS63">
            <v>80.20669452833782</v>
          </cell>
          <cell r="AT63">
            <v>92.607873980672778</v>
          </cell>
          <cell r="AU63">
            <v>96.610723379289226</v>
          </cell>
        </row>
        <row r="64">
          <cell r="AF64">
            <v>3.2569947619589659</v>
          </cell>
          <cell r="AG64">
            <v>3.3609690820456324</v>
          </cell>
          <cell r="AH64">
            <v>3.6883158140160894</v>
          </cell>
          <cell r="AI64">
            <v>3.8157477827145261</v>
          </cell>
          <cell r="AJ64">
            <v>3.1058472717700751</v>
          </cell>
          <cell r="AK64">
            <v>3.4016372372867538</v>
          </cell>
          <cell r="AL64">
            <v>4.0941168753342483</v>
          </cell>
          <cell r="AM64">
            <v>4.3027644617981791</v>
          </cell>
          <cell r="AN64">
            <v>4.5388519532226308</v>
          </cell>
          <cell r="AO64">
            <v>4.857103868865269</v>
          </cell>
          <cell r="AP64">
            <v>4.682480322051144</v>
          </cell>
          <cell r="AQ64">
            <v>4.930244148137322</v>
          </cell>
          <cell r="AR64">
            <v>5.3534683841429036</v>
          </cell>
          <cell r="AS64">
            <v>5.5814471616524814</v>
          </cell>
          <cell r="AT64">
            <v>5.4972580042428421</v>
          </cell>
          <cell r="AU64">
            <v>4.3161143146873764</v>
          </cell>
        </row>
        <row r="65">
          <cell r="AF65">
            <v>204.99874275105674</v>
          </cell>
          <cell r="AG65">
            <v>217.10077214849119</v>
          </cell>
          <cell r="AH65">
            <v>256.40828769783826</v>
          </cell>
          <cell r="AI65">
            <v>285.68500880663566</v>
          </cell>
          <cell r="AJ65">
            <v>253.22226730017465</v>
          </cell>
          <cell r="AK65">
            <v>249.62802483659641</v>
          </cell>
          <cell r="AL65">
            <v>275.55585736313918</v>
          </cell>
          <cell r="AM65">
            <v>258.45362153654355</v>
          </cell>
          <cell r="AN65">
            <v>271.36636066578473</v>
          </cell>
          <cell r="AO65">
            <v>274.93366490046395</v>
          </cell>
          <cell r="AP65">
            <v>234.55812853442424</v>
          </cell>
          <cell r="AQ65">
            <v>240.7049118004646</v>
          </cell>
          <cell r="AR65">
            <v>255.55776569712617</v>
          </cell>
          <cell r="AS65">
            <v>276.10949657988004</v>
          </cell>
          <cell r="AT65">
            <v>268.99574934910243</v>
          </cell>
          <cell r="AU65">
            <v>271.10465799848458</v>
          </cell>
        </row>
        <row r="66">
          <cell r="AF66">
            <v>2198.1595682586044</v>
          </cell>
          <cell r="AG66">
            <v>2320.6591736525565</v>
          </cell>
          <cell r="AH66">
            <v>2660.9048569806027</v>
          </cell>
          <cell r="AI66">
            <v>2929.9827444272764</v>
          </cell>
          <cell r="AJ66">
            <v>2697.9546803520211</v>
          </cell>
          <cell r="AK66">
            <v>2647.3483044715326</v>
          </cell>
          <cell r="AL66">
            <v>2864.6533528859254</v>
          </cell>
          <cell r="AM66">
            <v>2685.3711430235148</v>
          </cell>
          <cell r="AN66">
            <v>2811.917882996031</v>
          </cell>
          <cell r="AO66">
            <v>2856.7005327517836</v>
          </cell>
          <cell r="AP66">
            <v>2439.4356062643583</v>
          </cell>
          <cell r="AQ66">
            <v>2472.2819440039912</v>
          </cell>
          <cell r="AR66">
            <v>2594.2352565194033</v>
          </cell>
          <cell r="AS66">
            <v>2792.2225024142904</v>
          </cell>
          <cell r="AT66">
            <v>2729.1714155214513</v>
          </cell>
          <cell r="AU66">
            <v>2628.2123426329022</v>
          </cell>
        </row>
        <row r="67">
          <cell r="AF67">
            <v>9.4678778163280466</v>
          </cell>
          <cell r="AG67">
            <v>10.163608110295113</v>
          </cell>
          <cell r="AH67">
            <v>12.456877726269358</v>
          </cell>
          <cell r="AI67">
            <v>15.56964237312299</v>
          </cell>
          <cell r="AJ67">
            <v>12.187897307303803</v>
          </cell>
          <cell r="AK67">
            <v>14.384331639828364</v>
          </cell>
          <cell r="AL67">
            <v>18.20710323997103</v>
          </cell>
          <cell r="AM67">
            <v>17.181337139225722</v>
          </cell>
          <cell r="AN67">
            <v>17.595972301818495</v>
          </cell>
          <cell r="AO67">
            <v>18.208624170568097</v>
          </cell>
          <cell r="AP67">
            <v>14.384535884162323</v>
          </cell>
          <cell r="AQ67">
            <v>14.0199896379115</v>
          </cell>
          <cell r="AR67">
            <v>14.924494726725857</v>
          </cell>
          <cell r="AS67">
            <v>16.874991056374839</v>
          </cell>
          <cell r="AT67">
            <v>16.875166546035018</v>
          </cell>
          <cell r="AU67">
            <v>15.642083696598368</v>
          </cell>
        </row>
        <row r="68">
          <cell r="AF68">
            <v>1.0277010546782797</v>
          </cell>
          <cell r="AG68">
            <v>1.0541124863188605</v>
          </cell>
          <cell r="AH68">
            <v>1.279703031302831</v>
          </cell>
          <cell r="AI68">
            <v>1.5617669549213038</v>
          </cell>
          <cell r="AJ68">
            <v>1.4501424961519818</v>
          </cell>
          <cell r="AK68">
            <v>1.5432949451652862</v>
          </cell>
          <cell r="AL68">
            <v>1.4096935927585446</v>
          </cell>
          <cell r="AM68">
            <v>1.4150047439557478</v>
          </cell>
          <cell r="AN68">
            <v>1.3756094592576347</v>
          </cell>
          <cell r="AO68">
            <v>1.2294617326374697</v>
          </cell>
          <cell r="AP68">
            <v>1.354788658676598</v>
          </cell>
          <cell r="AQ68">
            <v>1.4700060331944818</v>
          </cell>
          <cell r="AR68">
            <v>1.4980444923989555</v>
          </cell>
          <cell r="AS68">
            <v>1.6622750271823619</v>
          </cell>
          <cell r="AT68">
            <v>1.8184458021178078</v>
          </cell>
          <cell r="AU68">
            <v>1.8999612252811167</v>
          </cell>
        </row>
        <row r="69">
          <cell r="AF69">
            <v>6.5909686898001016</v>
          </cell>
          <cell r="AG69">
            <v>7.9627135496387549</v>
          </cell>
          <cell r="AH69">
            <v>10.458559745877052</v>
          </cell>
          <cell r="AI69">
            <v>13.154398851469871</v>
          </cell>
          <cell r="AJ69">
            <v>11.069161949062051</v>
          </cell>
          <cell r="AK69">
            <v>12.243202092148938</v>
          </cell>
          <cell r="AL69">
            <v>15.107496871777938</v>
          </cell>
          <cell r="AM69">
            <v>16.488836127217095</v>
          </cell>
          <cell r="AN69">
            <v>17.190037477295395</v>
          </cell>
          <cell r="AO69">
            <v>17.627390114973799</v>
          </cell>
          <cell r="AP69">
            <v>14.953188667974185</v>
          </cell>
          <cell r="AQ69">
            <v>15.141446324575092</v>
          </cell>
          <cell r="AR69">
            <v>16.241863510469258</v>
          </cell>
          <cell r="AS69">
            <v>17.599214513853617</v>
          </cell>
          <cell r="AT69">
            <v>17.476842102993885</v>
          </cell>
          <cell r="AU69">
            <v>15.733006785564347</v>
          </cell>
        </row>
        <row r="70">
          <cell r="AF70">
            <v>2848.4377821240937</v>
          </cell>
          <cell r="AG70">
            <v>2994.8623147649951</v>
          </cell>
          <cell r="AH70">
            <v>3425.9821647019953</v>
          </cell>
          <cell r="AI70">
            <v>3744.8537723007735</v>
          </cell>
          <cell r="AJ70">
            <v>3407.5571855604558</v>
          </cell>
          <cell r="AK70">
            <v>3402.4444539045717</v>
          </cell>
          <cell r="AL70">
            <v>3748.6552144923539</v>
          </cell>
          <cell r="AM70">
            <v>3529.376740303966</v>
          </cell>
          <cell r="AN70">
            <v>3733.8590651854383</v>
          </cell>
          <cell r="AO70">
            <v>3890.0953548846287</v>
          </cell>
          <cell r="AP70">
            <v>3357.9256683695817</v>
          </cell>
          <cell r="AQ70">
            <v>3468.8959774243435</v>
          </cell>
          <cell r="AR70">
            <v>3681.3029464537663</v>
          </cell>
          <cell r="AS70">
            <v>3965.5649879145353</v>
          </cell>
          <cell r="AT70">
            <v>3861.5496867678139</v>
          </cell>
          <cell r="AU70">
            <v>3807.5217135410039</v>
          </cell>
        </row>
        <row r="71">
          <cell r="AF71">
            <v>24.599678091685394</v>
          </cell>
          <cell r="AG71">
            <v>28.882260859323519</v>
          </cell>
          <cell r="AH71">
            <v>34.043679375521926</v>
          </cell>
          <cell r="AI71">
            <v>38.658104945920378</v>
          </cell>
          <cell r="AJ71">
            <v>34.600987864761635</v>
          </cell>
          <cell r="AK71">
            <v>43.326274951418739</v>
          </cell>
          <cell r="AL71">
            <v>53.848990430621491</v>
          </cell>
          <cell r="AM71">
            <v>56.853453617012207</v>
          </cell>
          <cell r="AN71">
            <v>63.702566464522398</v>
          </cell>
          <cell r="AO71">
            <v>54.28485151259224</v>
          </cell>
          <cell r="AP71">
            <v>49.436909458790851</v>
          </cell>
          <cell r="AQ71">
            <v>56.144280750567916</v>
          </cell>
          <cell r="AR71">
            <v>60.385420988102048</v>
          </cell>
          <cell r="AS71">
            <v>67.259262162772941</v>
          </cell>
          <cell r="AT71">
            <v>68.352581181574109</v>
          </cell>
          <cell r="AU71">
            <v>68.498059324756781</v>
          </cell>
        </row>
        <row r="72">
          <cell r="AF72">
            <v>245.91957238058569</v>
          </cell>
          <cell r="AG72">
            <v>271.25385173025359</v>
          </cell>
          <cell r="AH72">
            <v>316.25041180453314</v>
          </cell>
          <cell r="AI72">
            <v>352.86616988718822</v>
          </cell>
          <cell r="AJ72">
            <v>328.15639662393403</v>
          </cell>
          <cell r="AK72">
            <v>297.36759506586657</v>
          </cell>
          <cell r="AL72">
            <v>282.94583909324888</v>
          </cell>
          <cell r="AM72">
            <v>242.19332415250875</v>
          </cell>
          <cell r="AN72">
            <v>238.5547263244874</v>
          </cell>
          <cell r="AO72">
            <v>235.66900697657468</v>
          </cell>
          <cell r="AP72">
            <v>195.41609866451003</v>
          </cell>
          <cell r="AQ72">
            <v>192.81025808152683</v>
          </cell>
          <cell r="AR72">
            <v>200.05465865717471</v>
          </cell>
          <cell r="AS72">
            <v>212.34566056677096</v>
          </cell>
          <cell r="AT72">
            <v>205.34883886842613</v>
          </cell>
          <cell r="AU72">
            <v>189.25877073674221</v>
          </cell>
        </row>
        <row r="73">
          <cell r="AF73">
            <v>0.69537041949310363</v>
          </cell>
          <cell r="AG73">
            <v>0.69870004935794672</v>
          </cell>
          <cell r="AH73">
            <v>0.75868523878063809</v>
          </cell>
          <cell r="AI73">
            <v>0.82597783612695075</v>
          </cell>
          <cell r="AJ73">
            <v>0.77127412855883815</v>
          </cell>
          <cell r="AK73">
            <v>0.77101486928126417</v>
          </cell>
          <cell r="AL73">
            <v>0.77865561056176624</v>
          </cell>
          <cell r="AM73">
            <v>0.79988153798714567</v>
          </cell>
          <cell r="AN73">
            <v>0.84261857804323581</v>
          </cell>
          <cell r="AO73">
            <v>0.91149636068671513</v>
          </cell>
          <cell r="AP73">
            <v>0.99700747783854893</v>
          </cell>
          <cell r="AQ73">
            <v>1.0616408157377455</v>
          </cell>
          <cell r="AR73">
            <v>1.1256852647064524</v>
          </cell>
          <cell r="AS73">
            <v>1.1686963788559781</v>
          </cell>
          <cell r="AT73">
            <v>1.2050169994221624</v>
          </cell>
          <cell r="AU73">
            <v>1.0429583634569362</v>
          </cell>
        </row>
        <row r="74">
          <cell r="AF74">
            <v>28.179279013152907</v>
          </cell>
          <cell r="AG74">
            <v>31.308232041112934</v>
          </cell>
          <cell r="AH74">
            <v>35.028443483665178</v>
          </cell>
          <cell r="AI74">
            <v>40.241653354510028</v>
          </cell>
          <cell r="AJ74">
            <v>37.996764687350499</v>
          </cell>
          <cell r="AK74">
            <v>41.492743881615134</v>
          </cell>
          <cell r="AL74">
            <v>47.41942767683603</v>
          </cell>
          <cell r="AM74">
            <v>49.901719689315598</v>
          </cell>
          <cell r="AN74">
            <v>52.988756509460401</v>
          </cell>
          <cell r="AO74">
            <v>57.834803758847066</v>
          </cell>
          <cell r="AP74">
            <v>62.179864181826481</v>
          </cell>
          <cell r="AQ74">
            <v>66.034146114741205</v>
          </cell>
          <cell r="AR74">
            <v>71.624428551557472</v>
          </cell>
          <cell r="AS74">
            <v>73.211756281331546</v>
          </cell>
          <cell r="AT74">
            <v>77.004007508151147</v>
          </cell>
          <cell r="AU74">
            <v>77.603317412639186</v>
          </cell>
        </row>
        <row r="75">
          <cell r="AF75">
            <v>4.5063335247873182</v>
          </cell>
          <cell r="AG75">
            <v>4.178461538461538</v>
          </cell>
          <cell r="AH75">
            <v>6.3166345239383901</v>
          </cell>
          <cell r="AI75">
            <v>6.9664019132478243</v>
          </cell>
          <cell r="AJ75">
            <v>6.752960748529822</v>
          </cell>
          <cell r="AK75">
            <v>6.8578700996669557</v>
          </cell>
          <cell r="AL75">
            <v>6.0335027453493453</v>
          </cell>
          <cell r="AM75">
            <v>7.303513867030019</v>
          </cell>
          <cell r="AN75">
            <v>8.3741081650868718</v>
          </cell>
          <cell r="AO75">
            <v>8.7896925903148535</v>
          </cell>
          <cell r="AP75">
            <v>8.7902938415620344</v>
          </cell>
          <cell r="AQ75">
            <v>8.6038659371053026</v>
          </cell>
          <cell r="AR75">
            <v>10.336612141468219</v>
          </cell>
          <cell r="AS75">
            <v>12.180559765007013</v>
          </cell>
          <cell r="AT75">
            <v>13.796950432951016</v>
          </cell>
          <cell r="AU75">
            <v>15.454511222443438</v>
          </cell>
        </row>
        <row r="76">
          <cell r="AF76">
            <v>0.64012966978508257</v>
          </cell>
          <cell r="AG76">
            <v>0.63481553498410059</v>
          </cell>
          <cell r="AH76">
            <v>0.75325177458025327</v>
          </cell>
          <cell r="AI76">
            <v>0.95256317128149526</v>
          </cell>
          <cell r="AJ76">
            <v>0.88920126769777708</v>
          </cell>
          <cell r="AK76">
            <v>0.94088036307133172</v>
          </cell>
          <cell r="AL76">
            <v>1.1568707064713764</v>
          </cell>
          <cell r="AM76">
            <v>1.0500759057730464</v>
          </cell>
          <cell r="AN76">
            <v>1.1096989967387958</v>
          </cell>
          <cell r="AO76">
            <v>1.1355433001123842</v>
          </cell>
          <cell r="AP76">
            <v>1.1525008434838677</v>
          </cell>
          <cell r="AQ76">
            <v>1.2447306927406572</v>
          </cell>
          <cell r="AR76">
            <v>1.4694598744427898</v>
          </cell>
          <cell r="AS76">
            <v>1.5058015960496933</v>
          </cell>
          <cell r="AT76">
            <v>1.4396562223827931</v>
          </cell>
          <cell r="AU76">
            <v>1.4337881021514056</v>
          </cell>
        </row>
        <row r="77">
          <cell r="AF77">
            <v>1.712124252586922</v>
          </cell>
          <cell r="AG77">
            <v>1.8985153241221018</v>
          </cell>
          <cell r="AH77">
            <v>2.2247339103254493</v>
          </cell>
          <cell r="AI77">
            <v>2.4905682258501476</v>
          </cell>
          <cell r="AJ77">
            <v>2.5964822569537978</v>
          </cell>
          <cell r="AK77">
            <v>2.889489487371399</v>
          </cell>
          <cell r="AL77">
            <v>3.3284979608523484</v>
          </cell>
          <cell r="AM77">
            <v>4.0630893534212191</v>
          </cell>
          <cell r="AN77">
            <v>4.1678024791826012</v>
          </cell>
          <cell r="AO77">
            <v>4.1276650022806187</v>
          </cell>
          <cell r="AP77">
            <v>4.2798403616833411</v>
          </cell>
          <cell r="AQ77">
            <v>4.4826973365617437</v>
          </cell>
          <cell r="AR77">
            <v>4.7481743341901943</v>
          </cell>
          <cell r="AS77">
            <v>4.7876365897570379</v>
          </cell>
          <cell r="AT77">
            <v>5.1737595275070509</v>
          </cell>
          <cell r="AU77">
            <v>5.4712575715386098</v>
          </cell>
        </row>
        <row r="78">
          <cell r="AF78">
            <v>7.0520398650437022</v>
          </cell>
          <cell r="AG78">
            <v>7.3979552646406335</v>
          </cell>
          <cell r="AH78">
            <v>9.3156719760850581</v>
          </cell>
          <cell r="AI78">
            <v>10.389053816020002</v>
          </cell>
          <cell r="AJ78">
            <v>11.270547308211237</v>
          </cell>
          <cell r="AK78">
            <v>11.654528304473557</v>
          </cell>
          <cell r="AL78">
            <v>13.008637840453918</v>
          </cell>
          <cell r="AM78">
            <v>13.708953400517874</v>
          </cell>
          <cell r="AN78">
            <v>14.499655884084454</v>
          </cell>
          <cell r="AO78">
            <v>14.788640878636912</v>
          </cell>
          <cell r="AP78">
            <v>14.855661369488802</v>
          </cell>
          <cell r="AQ78">
            <v>13.996358977732509</v>
          </cell>
          <cell r="AR78">
            <v>15.036063789128312</v>
          </cell>
          <cell r="AS78">
            <v>16.453864890468981</v>
          </cell>
          <cell r="AT78">
            <v>14.787286932696867</v>
          </cell>
          <cell r="AU78">
            <v>14.508207906925831</v>
          </cell>
        </row>
        <row r="79">
          <cell r="AF79">
            <v>9.6720272241810079</v>
          </cell>
          <cell r="AG79">
            <v>10.841723354420088</v>
          </cell>
          <cell r="AH79">
            <v>12.275493958764347</v>
          </cell>
          <cell r="AI79">
            <v>13.789727209748202</v>
          </cell>
          <cell r="AJ79">
            <v>14.486137413539138</v>
          </cell>
          <cell r="AK79">
            <v>15.729644901145912</v>
          </cell>
          <cell r="AL79">
            <v>17.650471446083664</v>
          </cell>
          <cell r="AM79">
            <v>18.526838858816685</v>
          </cell>
          <cell r="AN79">
            <v>18.497219411546464</v>
          </cell>
          <cell r="AO79">
            <v>19.755157042048232</v>
          </cell>
          <cell r="AP79">
            <v>20.978293402020608</v>
          </cell>
          <cell r="AQ79">
            <v>21.714247073981898</v>
          </cell>
          <cell r="AR79">
            <v>23.136595173853443</v>
          </cell>
          <cell r="AS79">
            <v>23.857152416356016</v>
          </cell>
          <cell r="AT79">
            <v>24.920903143438672</v>
          </cell>
          <cell r="AU79">
            <v>23.690558553281672</v>
          </cell>
        </row>
        <row r="80">
          <cell r="AF80">
            <v>181.55568650559806</v>
          </cell>
          <cell r="AG80">
            <v>193.51480305500721</v>
          </cell>
          <cell r="AH80">
            <v>211.58339296967617</v>
          </cell>
          <cell r="AI80">
            <v>219.27886817491074</v>
          </cell>
          <cell r="AJ80">
            <v>214.04779565904471</v>
          </cell>
          <cell r="AK80">
            <v>228.63867853695155</v>
          </cell>
          <cell r="AL80">
            <v>248.51361767728673</v>
          </cell>
          <cell r="AM80">
            <v>262.62887716621708</v>
          </cell>
          <cell r="AN80">
            <v>275.69687983496647</v>
          </cell>
          <cell r="AO80">
            <v>291.45998344958042</v>
          </cell>
          <cell r="AP80">
            <v>309.38562260134808</v>
          </cell>
          <cell r="AQ80">
            <v>320.83970498244707</v>
          </cell>
          <cell r="AR80">
            <v>341.24197221954898</v>
          </cell>
          <cell r="AS80">
            <v>361.69152261274479</v>
          </cell>
          <cell r="AT80">
            <v>363.01560123788948</v>
          </cell>
          <cell r="AU80">
            <v>346.58364755551258</v>
          </cell>
        </row>
        <row r="81">
          <cell r="AF81">
            <v>112.980947728383</v>
          </cell>
          <cell r="AG81">
            <v>115.57725652359905</v>
          </cell>
          <cell r="AH81">
            <v>139.96597610176516</v>
          </cell>
          <cell r="AI81">
            <v>158.13629585157099</v>
          </cell>
          <cell r="AJ81">
            <v>130.76033441785736</v>
          </cell>
          <cell r="AK81">
            <v>131.9165160519849</v>
          </cell>
          <cell r="AL81">
            <v>141.75972246400238</v>
          </cell>
          <cell r="AM81">
            <v>128.47549838037926</v>
          </cell>
          <cell r="AN81">
            <v>135.41169896510874</v>
          </cell>
          <cell r="AO81">
            <v>140.76501888063262</v>
          </cell>
          <cell r="AP81">
            <v>125.0742860211397</v>
          </cell>
          <cell r="AQ81">
            <v>128.47053411795366</v>
          </cell>
          <cell r="AR81">
            <v>142.96160573302581</v>
          </cell>
          <cell r="AS81">
            <v>160.41883585090682</v>
          </cell>
          <cell r="AT81">
            <v>163.45920134857357</v>
          </cell>
          <cell r="AU81">
            <v>155.01292762908673</v>
          </cell>
        </row>
        <row r="82">
          <cell r="AF82">
            <v>16.852951917224633</v>
          </cell>
          <cell r="AG82">
            <v>17.465317754345918</v>
          </cell>
          <cell r="AH82">
            <v>21.652517367886936</v>
          </cell>
          <cell r="AI82">
            <v>18.07461802676773</v>
          </cell>
          <cell r="AJ82">
            <v>13.154418404804625</v>
          </cell>
          <cell r="AK82">
            <v>13.751162416750704</v>
          </cell>
          <cell r="AL82">
            <v>15.221625771887068</v>
          </cell>
          <cell r="AM82">
            <v>14.751518126925699</v>
          </cell>
          <cell r="AN82">
            <v>16.125062766105469</v>
          </cell>
          <cell r="AO82">
            <v>17.867665534993872</v>
          </cell>
          <cell r="AP82">
            <v>17.51721213372188</v>
          </cell>
          <cell r="AQ82">
            <v>20.793177806507984</v>
          </cell>
          <cell r="AR82">
            <v>24.728281386730043</v>
          </cell>
          <cell r="AS82">
            <v>26.22423246993586</v>
          </cell>
          <cell r="AT82">
            <v>24.836710978851144</v>
          </cell>
          <cell r="AU82">
            <v>21.714664248608003</v>
          </cell>
        </row>
        <row r="83">
          <cell r="AF83">
            <v>834.21842458837307</v>
          </cell>
          <cell r="AG83">
            <v>949.11750070573032</v>
          </cell>
          <cell r="AH83">
            <v>1238.7001956438978</v>
          </cell>
          <cell r="AI83">
            <v>1224.0959524455766</v>
          </cell>
          <cell r="AJ83">
            <v>1365.3734482907616</v>
          </cell>
          <cell r="AK83">
            <v>1708.4602535814411</v>
          </cell>
          <cell r="AL83">
            <v>1823.0520987991806</v>
          </cell>
          <cell r="AM83">
            <v>1827.6370086932454</v>
          </cell>
          <cell r="AN83">
            <v>1856.7212284563248</v>
          </cell>
          <cell r="AO83">
            <v>2039.1265856663256</v>
          </cell>
          <cell r="AP83">
            <v>2103.5877547643258</v>
          </cell>
          <cell r="AQ83">
            <v>2294.1184879107291</v>
          </cell>
          <cell r="AR83">
            <v>2651.4738969341629</v>
          </cell>
          <cell r="AS83">
            <v>2701.1121459906681</v>
          </cell>
          <cell r="AT83">
            <v>2870.5043620675983</v>
          </cell>
          <cell r="AU83">
            <v>2660.2438220896652</v>
          </cell>
        </row>
        <row r="84">
          <cell r="AF84">
            <v>310.81517269819636</v>
          </cell>
          <cell r="AG84">
            <v>396.29270636328204</v>
          </cell>
          <cell r="AH84">
            <v>470.14431829047714</v>
          </cell>
          <cell r="AI84">
            <v>558.58156197603807</v>
          </cell>
          <cell r="AJ84">
            <v>577.53920200017956</v>
          </cell>
          <cell r="AK84">
            <v>755.25562600753506</v>
          </cell>
          <cell r="AL84">
            <v>892.59020465646154</v>
          </cell>
          <cell r="AM84">
            <v>919.00206209213684</v>
          </cell>
          <cell r="AN84">
            <v>916.64592406515123</v>
          </cell>
          <cell r="AO84">
            <v>891.05116403826196</v>
          </cell>
          <cell r="AP84">
            <v>860.7411658867527</v>
          </cell>
          <cell r="AQ84">
            <v>932.06626197859396</v>
          </cell>
          <cell r="AR84">
            <v>1015.4876599979864</v>
          </cell>
          <cell r="AS84">
            <v>1042.711345211547</v>
          </cell>
          <cell r="AT84">
            <v>1120.0416487843961</v>
          </cell>
          <cell r="AU84">
            <v>1059.6376231505956</v>
          </cell>
        </row>
        <row r="85">
          <cell r="AF85">
            <v>224.76380718426651</v>
          </cell>
          <cell r="AG85">
            <v>265.47944178164363</v>
          </cell>
          <cell r="AH85">
            <v>350.06818016527313</v>
          </cell>
          <cell r="AI85">
            <v>405.56841284498597</v>
          </cell>
          <cell r="AJ85">
            <v>414.01286653506958</v>
          </cell>
          <cell r="AK85">
            <v>486.77350152205395</v>
          </cell>
          <cell r="AL85">
            <v>580.11309347519455</v>
          </cell>
          <cell r="AM85">
            <v>392.2949738160579</v>
          </cell>
          <cell r="AN85">
            <v>400.0871224455708</v>
          </cell>
          <cell r="AO85">
            <v>433.08775915177978</v>
          </cell>
          <cell r="AP85">
            <v>385.02254896771615</v>
          </cell>
          <cell r="AQ85">
            <v>418.063769296072</v>
          </cell>
          <cell r="AR85">
            <v>445.52769058502543</v>
          </cell>
          <cell r="AS85">
            <v>456.59043369569417</v>
          </cell>
          <cell r="AT85">
            <v>581.25169047619045</v>
          </cell>
          <cell r="AU85">
            <v>835.35059523809525</v>
          </cell>
        </row>
        <row r="86">
          <cell r="AF86">
            <v>50.065428834042557</v>
          </cell>
          <cell r="AG86">
            <v>65.143994638800692</v>
          </cell>
          <cell r="AH86">
            <v>88.833007492029523</v>
          </cell>
          <cell r="AI86">
            <v>131.61365783334534</v>
          </cell>
          <cell r="AJ86">
            <v>111.65998888888889</v>
          </cell>
          <cell r="AK86">
            <v>138.51672264957267</v>
          </cell>
          <cell r="AL86">
            <v>185.74966444444445</v>
          </cell>
          <cell r="AM86">
            <v>218.03215325900516</v>
          </cell>
          <cell r="AN86">
            <v>234.63767512864493</v>
          </cell>
          <cell r="AO86">
            <v>234.65096086725987</v>
          </cell>
          <cell r="AP86">
            <v>177.6343286108465</v>
          </cell>
          <cell r="AQ86">
            <v>167.71635993296945</v>
          </cell>
          <cell r="AR86">
            <v>192.34261676140017</v>
          </cell>
          <cell r="AS86">
            <v>216.94588898525129</v>
          </cell>
          <cell r="AT86">
            <v>222.43413705583757</v>
          </cell>
          <cell r="AU86">
            <v>172.11881406896632</v>
          </cell>
        </row>
        <row r="87">
          <cell r="AF87">
            <v>211.89979158801324</v>
          </cell>
          <cell r="AG87">
            <v>232.19010266844478</v>
          </cell>
          <cell r="AH87">
            <v>270.19418060359038</v>
          </cell>
          <cell r="AI87">
            <v>275.91143884535137</v>
          </cell>
          <cell r="AJ87">
            <v>236.55738953505394</v>
          </cell>
          <cell r="AK87">
            <v>222.46976733894678</v>
          </cell>
          <cell r="AL87">
            <v>237.91287697971012</v>
          </cell>
          <cell r="AM87">
            <v>225.11409812887641</v>
          </cell>
          <cell r="AN87">
            <v>238.5547263244874</v>
          </cell>
          <cell r="AO87">
            <v>259.32241536445974</v>
          </cell>
          <cell r="AP87">
            <v>291.66831969940637</v>
          </cell>
          <cell r="AQ87">
            <v>299.67771478536866</v>
          </cell>
          <cell r="AR87">
            <v>339.22179117397906</v>
          </cell>
          <cell r="AS87">
            <v>386.3307024881413</v>
          </cell>
          <cell r="AT87">
            <v>398.63400864683518</v>
          </cell>
          <cell r="AU87">
            <v>418.28664914454833</v>
          </cell>
        </row>
        <row r="88">
          <cell r="AF88">
            <v>142.66060565545826</v>
          </cell>
          <cell r="AG88">
            <v>154.15743869892646</v>
          </cell>
          <cell r="AH88">
            <v>179.06868218643933</v>
          </cell>
          <cell r="AI88">
            <v>216.33762957697078</v>
          </cell>
          <cell r="AJ88">
            <v>207.49755573557673</v>
          </cell>
          <cell r="AK88">
            <v>234.00022733503167</v>
          </cell>
          <cell r="AL88">
            <v>261.01404395209153</v>
          </cell>
          <cell r="AM88">
            <v>257.17326359383554</v>
          </cell>
          <cell r="AN88">
            <v>292.6928092205934</v>
          </cell>
          <cell r="AO88">
            <v>310.04758344571223</v>
          </cell>
          <cell r="AP88">
            <v>300.12272201020562</v>
          </cell>
          <cell r="AQ88">
            <v>318.61652360328748</v>
          </cell>
          <cell r="AR88">
            <v>352.66798442937613</v>
          </cell>
          <cell r="AS88">
            <v>370.45577678717217</v>
          </cell>
          <cell r="AT88">
            <v>394.65232363485842</v>
          </cell>
          <cell r="AU88">
            <v>402.85749549233174</v>
          </cell>
        </row>
        <row r="89">
          <cell r="AF89">
            <v>1859.2438815994863</v>
          </cell>
          <cell r="AG89">
            <v>1949.6552664587837</v>
          </cell>
          <cell r="AH89">
            <v>2213.3649916303075</v>
          </cell>
          <cell r="AI89">
            <v>2408.3923451091409</v>
          </cell>
          <cell r="AJ89">
            <v>2197.5402093723928</v>
          </cell>
          <cell r="AK89">
            <v>2137.8453828136635</v>
          </cell>
          <cell r="AL89">
            <v>2294.5907189093823</v>
          </cell>
          <cell r="AM89">
            <v>2088.278315791903</v>
          </cell>
          <cell r="AN89">
            <v>2141.9535836440909</v>
          </cell>
          <cell r="AO89">
            <v>2162.5673444322747</v>
          </cell>
          <cell r="AP89">
            <v>1836.8236670534895</v>
          </cell>
          <cell r="AQ89">
            <v>1876.5539415927624</v>
          </cell>
          <cell r="AR89">
            <v>1961.1041356656374</v>
          </cell>
          <cell r="AS89">
            <v>2093.0875856584271</v>
          </cell>
          <cell r="AT89">
            <v>2005.1340680969065</v>
          </cell>
          <cell r="AU89">
            <v>1884.9354125004509</v>
          </cell>
        </row>
        <row r="90">
          <cell r="AF90">
            <v>11.232599816258706</v>
          </cell>
          <cell r="AG90">
            <v>11.945648134223442</v>
          </cell>
          <cell r="AH90">
            <v>12.880709213333946</v>
          </cell>
          <cell r="AI90">
            <v>13.742662633651884</v>
          </cell>
          <cell r="AJ90">
            <v>12.106775657200318</v>
          </cell>
          <cell r="AK90">
            <v>13.192981571886376</v>
          </cell>
          <cell r="AL90">
            <v>14.413283959719596</v>
          </cell>
          <cell r="AM90">
            <v>14.765337916408066</v>
          </cell>
          <cell r="AN90">
            <v>14.21308841971395</v>
          </cell>
          <cell r="AO90">
            <v>13.864816592821988</v>
          </cell>
          <cell r="AP90">
            <v>14.154365017805182</v>
          </cell>
          <cell r="AQ90">
            <v>14.107643015918329</v>
          </cell>
          <cell r="AR90">
            <v>14.755281451106868</v>
          </cell>
          <cell r="AS90">
            <v>15.647863582903492</v>
          </cell>
          <cell r="AT90">
            <v>15.807932888968995</v>
          </cell>
          <cell r="AU90">
            <v>13.947803202563691</v>
          </cell>
        </row>
        <row r="91">
          <cell r="AF91">
            <v>4831.4656166848981</v>
          </cell>
          <cell r="AG91">
            <v>4601.6626610300673</v>
          </cell>
          <cell r="AH91">
            <v>4579.748936753369</v>
          </cell>
          <cell r="AI91">
            <v>5106.6794131375746</v>
          </cell>
          <cell r="AJ91">
            <v>5289.4937349004003</v>
          </cell>
          <cell r="AK91">
            <v>5759.0717690131205</v>
          </cell>
          <cell r="AL91">
            <v>6233.1471723413561</v>
          </cell>
          <cell r="AM91">
            <v>6272.3642493877669</v>
          </cell>
          <cell r="AN91">
            <v>5212.32818116618</v>
          </cell>
          <cell r="AO91">
            <v>4896.9953492412678</v>
          </cell>
          <cell r="AP91">
            <v>4444.9306519641796</v>
          </cell>
          <cell r="AQ91">
            <v>5003.6776275442398</v>
          </cell>
          <cell r="AR91">
            <v>4930.8373691514216</v>
          </cell>
          <cell r="AS91">
            <v>5036.8917406563496</v>
          </cell>
          <cell r="AT91">
            <v>5135.5693586761836</v>
          </cell>
          <cell r="AU91">
            <v>5044.3559561410821</v>
          </cell>
        </row>
        <row r="92">
          <cell r="AF92">
            <v>12.98164192737981</v>
          </cell>
          <cell r="AG92">
            <v>15.526980538956984</v>
          </cell>
          <cell r="AH92">
            <v>17.644714357953738</v>
          </cell>
          <cell r="AI92">
            <v>22.648088734788452</v>
          </cell>
          <cell r="AJ92">
            <v>24.537876123687997</v>
          </cell>
          <cell r="AK92">
            <v>27.133804244366864</v>
          </cell>
          <cell r="AL92">
            <v>29.524149164899399</v>
          </cell>
          <cell r="AM92">
            <v>31.67924232533894</v>
          </cell>
          <cell r="AN92">
            <v>34.503103631969317</v>
          </cell>
          <cell r="AO92">
            <v>36.899687199040912</v>
          </cell>
          <cell r="AP92">
            <v>38.641518248479777</v>
          </cell>
          <cell r="AQ92">
            <v>39.948895388072728</v>
          </cell>
          <cell r="AR92">
            <v>41.466935999999976</v>
          </cell>
          <cell r="AS92">
            <v>42.9928186825002</v>
          </cell>
          <cell r="AT92">
            <v>44.565751751798686</v>
          </cell>
          <cell r="AU92">
            <v>43.481310681659707</v>
          </cell>
        </row>
        <row r="93">
          <cell r="AF93">
            <v>57.124720136968264</v>
          </cell>
          <cell r="AG93">
            <v>81.003489570941397</v>
          </cell>
          <cell r="AH93">
            <v>104.8498827049261</v>
          </cell>
          <cell r="AI93">
            <v>133.44165587181919</v>
          </cell>
          <cell r="AJ93">
            <v>115.3087075414131</v>
          </cell>
          <cell r="AK93">
            <v>148.04736859964032</v>
          </cell>
          <cell r="AL93">
            <v>192.62644576430179</v>
          </cell>
          <cell r="AM93">
            <v>207.99859166736525</v>
          </cell>
          <cell r="AN93">
            <v>236.63463613705406</v>
          </cell>
          <cell r="AO93">
            <v>221.41559782355907</v>
          </cell>
          <cell r="AP93">
            <v>184.38838819275867</v>
          </cell>
          <cell r="AQ93">
            <v>137.28935427064076</v>
          </cell>
          <cell r="AR93">
            <v>166.80589262297403</v>
          </cell>
          <cell r="AS93">
            <v>179.33998796074934</v>
          </cell>
          <cell r="AT93">
            <v>181.66710429199409</v>
          </cell>
          <cell r="AU93">
            <v>171.23988182684093</v>
          </cell>
        </row>
        <row r="94">
          <cell r="AF94">
            <v>21.001354620865889</v>
          </cell>
          <cell r="AG94">
            <v>25.825508117051658</v>
          </cell>
          <cell r="AH94">
            <v>31.958642733349819</v>
          </cell>
          <cell r="AI94">
            <v>35.894876582621599</v>
          </cell>
          <cell r="AJ94">
            <v>37.022070436646899</v>
          </cell>
          <cell r="AK94">
            <v>39.999591922591513</v>
          </cell>
          <cell r="AL94">
            <v>41.671104152104014</v>
          </cell>
          <cell r="AM94">
            <v>50.421960815247914</v>
          </cell>
          <cell r="AN94">
            <v>55.125053003875664</v>
          </cell>
          <cell r="AO94">
            <v>61.546393514211374</v>
          </cell>
          <cell r="AP94">
            <v>64.234874628399766</v>
          </cell>
          <cell r="AQ94">
            <v>69.190241811892605</v>
          </cell>
          <cell r="AR94">
            <v>78.89631904832477</v>
          </cell>
          <cell r="AS94">
            <v>87.801285833258163</v>
          </cell>
          <cell r="AT94">
            <v>95.410400308456218</v>
          </cell>
          <cell r="AU94">
            <v>99.283115182578115</v>
          </cell>
        </row>
        <row r="95">
          <cell r="AF95">
            <v>0.11216218088329179</v>
          </cell>
          <cell r="AG95">
            <v>0.11028447368577238</v>
          </cell>
          <cell r="AH95">
            <v>0.13295840073710233</v>
          </cell>
          <cell r="AI95">
            <v>0.14381353558370852</v>
          </cell>
          <cell r="AJ95">
            <v>0.1343544988228941</v>
          </cell>
          <cell r="AK95">
            <v>0.15650079015884449</v>
          </cell>
          <cell r="AL95">
            <v>0.18183763940794193</v>
          </cell>
          <cell r="AM95">
            <v>0.19031474612550311</v>
          </cell>
          <cell r="AN95">
            <v>0.18568708250337201</v>
          </cell>
          <cell r="AO95">
            <v>0.17996407179752077</v>
          </cell>
          <cell r="AP95">
            <v>0.17142629674477791</v>
          </cell>
          <cell r="AQ95">
            <v>0.17845000909648712</v>
          </cell>
          <cell r="AR95">
            <v>0.18736707555946408</v>
          </cell>
          <cell r="AS95">
            <v>0.20041947110301772</v>
          </cell>
          <cell r="AT95">
            <v>0.19761102715510226</v>
          </cell>
          <cell r="AU95">
            <v>0.20003447645977038</v>
          </cell>
        </row>
        <row r="96">
          <cell r="AF96">
            <v>934.70791429180724</v>
          </cell>
          <cell r="AG96">
            <v>1052.6101940930323</v>
          </cell>
          <cell r="AH96">
            <v>1172.4645304061589</v>
          </cell>
          <cell r="AI96">
            <v>1049.1677997441234</v>
          </cell>
          <cell r="AJ96">
            <v>943.73872530317692</v>
          </cell>
          <cell r="AK96">
            <v>1143.5682276396828</v>
          </cell>
          <cell r="AL96">
            <v>1253.4189780580805</v>
          </cell>
          <cell r="AM96">
            <v>1278.0464853479707</v>
          </cell>
          <cell r="AN96">
            <v>1370.6330466468639</v>
          </cell>
          <cell r="AO96">
            <v>1484.4886212529918</v>
          </cell>
          <cell r="AP96">
            <v>1466.0389362064277</v>
          </cell>
          <cell r="AQ96">
            <v>1499.3618600519551</v>
          </cell>
          <cell r="AR96">
            <v>1623.0742240832467</v>
          </cell>
          <cell r="AS96">
            <v>1725.373444549148</v>
          </cell>
          <cell r="AT96">
            <v>1651.4228466371908</v>
          </cell>
          <cell r="AU96">
            <v>1638.2575134324707</v>
          </cell>
        </row>
        <row r="97">
          <cell r="AF97">
            <v>3.7377749681542922</v>
          </cell>
          <cell r="AG97">
            <v>3.9181920347791004</v>
          </cell>
          <cell r="AH97">
            <v>4.7434649049798372</v>
          </cell>
          <cell r="AI97">
            <v>5.7099683669015189</v>
          </cell>
          <cell r="AJ97">
            <v>5.670073974012646</v>
          </cell>
          <cell r="AK97">
            <v>5.840524076415182</v>
          </cell>
          <cell r="AL97">
            <v>6.7003861777218905</v>
          </cell>
          <cell r="AM97">
            <v>6.5035266744732958</v>
          </cell>
          <cell r="AN97">
            <v>7.0744786204518615</v>
          </cell>
          <cell r="AO97">
            <v>7.3983266012619362</v>
          </cell>
          <cell r="AP97">
            <v>6.4440947547168523</v>
          </cell>
          <cell r="AQ97">
            <v>6.7171730352370584</v>
          </cell>
          <cell r="AR97">
            <v>7.2430620151740728</v>
          </cell>
          <cell r="AS97">
            <v>7.9468074641465547</v>
          </cell>
          <cell r="AT97">
            <v>7.9533552117448307</v>
          </cell>
          <cell r="AU97">
            <v>7.7887342999979801</v>
          </cell>
        </row>
        <row r="98">
          <cell r="AF98">
            <v>80.806587956999977</v>
          </cell>
          <cell r="AG98">
            <v>101.55933920423436</v>
          </cell>
          <cell r="AH98">
            <v>114.67708121062979</v>
          </cell>
          <cell r="AI98">
            <v>147.40240119514169</v>
          </cell>
          <cell r="AJ98">
            <v>105.99232473607205</v>
          </cell>
          <cell r="AK98">
            <v>115.40093146575032</v>
          </cell>
          <cell r="AL98">
            <v>154.01973334621533</v>
          </cell>
          <cell r="AM98">
            <v>174.06587910255777</v>
          </cell>
          <cell r="AN98">
            <v>174.17941901641294</v>
          </cell>
          <cell r="AO98">
            <v>162.69510555469287</v>
          </cell>
          <cell r="AP98">
            <v>114.60618238646812</v>
          </cell>
          <cell r="AQ98">
            <v>109.38147675000008</v>
          </cell>
          <cell r="AR98">
            <v>120.6865132500001</v>
          </cell>
          <cell r="AS98">
            <v>140.66496634754151</v>
          </cell>
          <cell r="AT98">
            <v>134.62359278656211</v>
          </cell>
          <cell r="AU98">
            <v>107.93649879300459</v>
          </cell>
        </row>
        <row r="99">
          <cell r="AF99">
            <v>2.4590107802845558</v>
          </cell>
          <cell r="AG99">
            <v>2.8365139861847295</v>
          </cell>
          <cell r="AH99">
            <v>3.8070387371068528</v>
          </cell>
          <cell r="AI99">
            <v>5.1394033833883679</v>
          </cell>
          <cell r="AJ99">
            <v>4.6900613441642083</v>
          </cell>
          <cell r="AK99">
            <v>4.7943618212061132</v>
          </cell>
          <cell r="AL99">
            <v>6.1977659416797453</v>
          </cell>
          <cell r="AM99">
            <v>6.6040628010146731</v>
          </cell>
          <cell r="AN99">
            <v>7.3350337992621197</v>
          </cell>
          <cell r="AO99">
            <v>7.4669156646089299</v>
          </cell>
          <cell r="AP99">
            <v>6.6781774834294936</v>
          </cell>
          <cell r="AQ99">
            <v>6.8130953961431713</v>
          </cell>
          <cell r="AR99">
            <v>7.7029427514284503</v>
          </cell>
          <cell r="AS99">
            <v>8.2711061960425276</v>
          </cell>
          <cell r="AT99">
            <v>8.4553280876866026</v>
          </cell>
          <cell r="AU99">
            <v>8.9945215338649938</v>
          </cell>
        </row>
        <row r="100">
          <cell r="AF100">
            <v>3.0487294395365456</v>
          </cell>
          <cell r="AG100">
            <v>3.915248415045236</v>
          </cell>
          <cell r="AH100">
            <v>4.7565703740831387</v>
          </cell>
          <cell r="AI100">
            <v>5.9484447725238825</v>
          </cell>
          <cell r="AJ100">
            <v>6.4307705674981781</v>
          </cell>
          <cell r="AK100">
            <v>7.5044317789605124</v>
          </cell>
          <cell r="AL100">
            <v>8.9629855404179271</v>
          </cell>
          <cell r="AM100">
            <v>10.194584207170925</v>
          </cell>
          <cell r="AN100">
            <v>11.973921623753908</v>
          </cell>
          <cell r="AO100">
            <v>13.266140647040968</v>
          </cell>
          <cell r="AP100">
            <v>14.362911900279697</v>
          </cell>
          <cell r="AQ100">
            <v>15.905353694729866</v>
          </cell>
          <cell r="AR100">
            <v>17.055616166692062</v>
          </cell>
          <cell r="AS100">
            <v>18.13314372359563</v>
          </cell>
          <cell r="AT100">
            <v>18.80686481154364</v>
          </cell>
          <cell r="AU100">
            <v>19.07799765937591</v>
          </cell>
        </row>
        <row r="101">
          <cell r="AF101">
            <v>16.985813752584708</v>
          </cell>
          <cell r="AG101">
            <v>21.536438208642917</v>
          </cell>
          <cell r="AH101">
            <v>31.050012777117821</v>
          </cell>
          <cell r="AI101">
            <v>35.924350629695745</v>
          </cell>
          <cell r="AJ101">
            <v>26.385864374912916</v>
          </cell>
          <cell r="AK101">
            <v>23.911041048717401</v>
          </cell>
          <cell r="AL101">
            <v>28.648620767666202</v>
          </cell>
          <cell r="AM101">
            <v>28.34600033868449</v>
          </cell>
          <cell r="AN101">
            <v>30.442070081940809</v>
          </cell>
          <cell r="AO101">
            <v>31.379177654557843</v>
          </cell>
          <cell r="AP101">
            <v>27.253369817358436</v>
          </cell>
          <cell r="AQ101">
            <v>28.063630057051935</v>
          </cell>
          <cell r="AR101">
            <v>30.448015948191085</v>
          </cell>
          <cell r="AS101">
            <v>34.431618411269447</v>
          </cell>
          <cell r="AT101">
            <v>34.059223149876949</v>
          </cell>
          <cell r="AU101">
            <v>33.478366627429779</v>
          </cell>
        </row>
        <row r="102">
          <cell r="AF102">
            <v>21.497336498946201</v>
          </cell>
          <cell r="AG102">
            <v>22.02270985155257</v>
          </cell>
          <cell r="AH102">
            <v>24.827355014644912</v>
          </cell>
          <cell r="AI102">
            <v>29.11891610561824</v>
          </cell>
          <cell r="AJ102">
            <v>35.399582928622223</v>
          </cell>
          <cell r="AK102">
            <v>38.443907042300232</v>
          </cell>
          <cell r="AL102">
            <v>39.927125961207231</v>
          </cell>
          <cell r="AM102">
            <v>44.035991745681727</v>
          </cell>
          <cell r="AN102">
            <v>46.909335135118141</v>
          </cell>
          <cell r="AO102">
            <v>48.134486624599333</v>
          </cell>
          <cell r="AP102">
            <v>49.939374832708594</v>
          </cell>
          <cell r="AQ102">
            <v>51.205122503838339</v>
          </cell>
          <cell r="AR102">
            <v>53.140638269145938</v>
          </cell>
          <cell r="AS102">
            <v>54.961275741526428</v>
          </cell>
          <cell r="AT102">
            <v>52.571879086517349</v>
          </cell>
          <cell r="AU102">
            <v>19.125835021093721</v>
          </cell>
        </row>
        <row r="103">
          <cell r="AH103">
            <v>1.758555107776969</v>
          </cell>
          <cell r="AI103">
            <v>1.6519896846746225</v>
          </cell>
          <cell r="AJ103">
            <v>1.9367535017040087</v>
          </cell>
          <cell r="AK103">
            <v>2.3561614946564657</v>
          </cell>
          <cell r="AL103">
            <v>2.5708219728227366</v>
          </cell>
          <cell r="AM103">
            <v>2.4647566502446505</v>
          </cell>
          <cell r="AN103">
            <v>2.3447766761907576</v>
          </cell>
          <cell r="AO103">
            <v>2.4767161720233015</v>
          </cell>
          <cell r="AP103">
            <v>2.2067378327769887</v>
          </cell>
          <cell r="AQ103">
            <v>2.2194929462102237</v>
          </cell>
          <cell r="AR103">
            <v>2.3563285672977217</v>
          </cell>
          <cell r="AS103">
            <v>2.3202439093334548</v>
          </cell>
          <cell r="AT103">
            <v>2.2885352667452716</v>
          </cell>
          <cell r="AU103">
            <v>2.0680822387962112</v>
          </cell>
        </row>
        <row r="104">
          <cell r="AF104">
            <v>0.94704778788834498</v>
          </cell>
          <cell r="AG104">
            <v>1.1104308987857101</v>
          </cell>
          <cell r="AH104">
            <v>1.34646103881082</v>
          </cell>
          <cell r="AI104">
            <v>1.67668064760257</v>
          </cell>
          <cell r="AJ104">
            <v>1.76906267545145</v>
          </cell>
          <cell r="AK104">
            <v>1.97285243857075</v>
          </cell>
          <cell r="AL104">
            <v>2.34175345731642</v>
          </cell>
          <cell r="AM104">
            <v>2.6732619627031897</v>
          </cell>
          <cell r="AN104">
            <v>3.04554828316809</v>
          </cell>
          <cell r="AO104">
            <v>3.0904055378337798</v>
          </cell>
          <cell r="AP104">
            <v>3.0879173180081199</v>
          </cell>
          <cell r="AQ104">
            <v>3.2580878546453498</v>
          </cell>
          <cell r="AR104">
            <v>3.3346844134290801</v>
          </cell>
          <cell r="AS104">
            <v>3.2641792535888201</v>
          </cell>
          <cell r="AT104">
            <v>3.0636886314757601</v>
          </cell>
          <cell r="AU104">
            <v>3.0333643554729499</v>
          </cell>
        </row>
        <row r="105">
          <cell r="AF105">
            <v>47.334530576665486</v>
          </cell>
          <cell r="AG105">
            <v>54.963337301420317</v>
          </cell>
          <cell r="AH105">
            <v>67.690377849368573</v>
          </cell>
          <cell r="AI105">
            <v>73.916720554609526</v>
          </cell>
          <cell r="AJ105">
            <v>50.807639115727021</v>
          </cell>
          <cell r="AK105">
            <v>68.973654806153277</v>
          </cell>
          <cell r="AL105">
            <v>31.999044394642151</v>
          </cell>
          <cell r="AM105">
            <v>79.759239502723673</v>
          </cell>
          <cell r="AN105">
            <v>51.895848146824726</v>
          </cell>
          <cell r="AO105">
            <v>24.262395928296073</v>
          </cell>
          <cell r="AP105">
            <v>17.215782581030911</v>
          </cell>
          <cell r="AQ105">
            <v>18.563132146147652</v>
          </cell>
          <cell r="AR105">
            <v>30.211423129842956</v>
          </cell>
          <cell r="AS105">
            <v>41.432106499930072</v>
          </cell>
          <cell r="AT105">
            <v>39.832413604499763</v>
          </cell>
          <cell r="AU105">
            <v>21.796645635231783</v>
          </cell>
        </row>
        <row r="106">
          <cell r="AF106">
            <v>26.115440945048302</v>
          </cell>
          <cell r="AG106">
            <v>30.20289538117667</v>
          </cell>
          <cell r="AH106">
            <v>39.764036076421355</v>
          </cell>
          <cell r="AI106">
            <v>48.029611034539016</v>
          </cell>
          <cell r="AJ106">
            <v>37.474866962313151</v>
          </cell>
          <cell r="AK106">
            <v>37.195362492713834</v>
          </cell>
          <cell r="AL106">
            <v>43.584470026025024</v>
          </cell>
          <cell r="AM106">
            <v>42.952228625875968</v>
          </cell>
          <cell r="AN106">
            <v>46.537403062753363</v>
          </cell>
          <cell r="AO106">
            <v>48.610810576389895</v>
          </cell>
          <cell r="AP106">
            <v>41.439730826728706</v>
          </cell>
          <cell r="AQ106">
            <v>43.035472693886895</v>
          </cell>
          <cell r="AR106">
            <v>47.74188699979856</v>
          </cell>
          <cell r="AS106">
            <v>53.747163447022302</v>
          </cell>
          <cell r="AT106">
            <v>54.646013841949383</v>
          </cell>
          <cell r="AU106">
            <v>55.842578993653596</v>
          </cell>
        </row>
        <row r="107">
          <cell r="AF107">
            <v>37.381801500317025</v>
          </cell>
          <cell r="AG107">
            <v>42.452036444270576</v>
          </cell>
          <cell r="AH107">
            <v>50.958734854282788</v>
          </cell>
          <cell r="AI107">
            <v>56.071703223867857</v>
          </cell>
          <cell r="AJ107">
            <v>51.518171781789569</v>
          </cell>
          <cell r="AK107">
            <v>53.307882069913859</v>
          </cell>
          <cell r="AL107">
            <v>60.072757888073085</v>
          </cell>
          <cell r="AM107">
            <v>56.710615451793267</v>
          </cell>
          <cell r="AN107">
            <v>61.757591980964229</v>
          </cell>
          <cell r="AO107">
            <v>66.208813532659605</v>
          </cell>
          <cell r="AP107">
            <v>57.773636087993374</v>
          </cell>
          <cell r="AQ107">
            <v>60.716026293132664</v>
          </cell>
          <cell r="AR107">
            <v>64.159283484693688</v>
          </cell>
          <cell r="AS107">
            <v>70.952139570472738</v>
          </cell>
          <cell r="AT107">
            <v>71.112726220162216</v>
          </cell>
          <cell r="AU107">
            <v>73.205242304570078</v>
          </cell>
        </row>
        <row r="108">
          <cell r="AF108">
            <v>12.160182467647246</v>
          </cell>
          <cell r="AG108">
            <v>14.874199968099488</v>
          </cell>
          <cell r="AH108">
            <v>18.439989070230055</v>
          </cell>
          <cell r="AI108">
            <v>21.026795046197012</v>
          </cell>
          <cell r="AJ108">
            <v>21.587695428168658</v>
          </cell>
          <cell r="AK108">
            <v>28.241948161820297</v>
          </cell>
          <cell r="AL108">
            <v>36.844058556737465</v>
          </cell>
          <cell r="AM108">
            <v>43.189719124666397</v>
          </cell>
          <cell r="AN108">
            <v>51.536467770922023</v>
          </cell>
          <cell r="AO108">
            <v>54.902845541331693</v>
          </cell>
          <cell r="AP108">
            <v>45.060454736689998</v>
          </cell>
          <cell r="AQ108">
            <v>45.08529461449136</v>
          </cell>
          <cell r="AR108">
            <v>50.456759225422473</v>
          </cell>
          <cell r="AS108">
            <v>55.302684641473057</v>
          </cell>
          <cell r="AT108">
            <v>55.154034599635715</v>
          </cell>
          <cell r="AU108">
            <v>24.333016528690695</v>
          </cell>
        </row>
        <row r="109">
          <cell r="AF109">
            <v>5.8592697516459493</v>
          </cell>
          <cell r="AG109">
            <v>6.3957124917492694</v>
          </cell>
          <cell r="AH109">
            <v>8.5246208908685421</v>
          </cell>
          <cell r="AI109">
            <v>10.725137268753866</v>
          </cell>
          <cell r="AJ109">
            <v>9.6168797566342334</v>
          </cell>
          <cell r="AK109">
            <v>9.9827110302695754</v>
          </cell>
          <cell r="AL109">
            <v>11.551821062335987</v>
          </cell>
          <cell r="AM109">
            <v>11.578978228737093</v>
          </cell>
          <cell r="AN109">
            <v>12.423558094559843</v>
          </cell>
          <cell r="AO109">
            <v>12.52295933010538</v>
          </cell>
          <cell r="AP109">
            <v>11.323023657897069</v>
          </cell>
          <cell r="AQ109">
            <v>11.848615142733609</v>
          </cell>
          <cell r="AR109">
            <v>13.176313233198602</v>
          </cell>
          <cell r="AS109">
            <v>13.974258946906279</v>
          </cell>
          <cell r="AT109">
            <v>14.518546845697353</v>
          </cell>
          <cell r="AU109">
            <v>13.837472872632482</v>
          </cell>
        </row>
        <row r="110">
          <cell r="AF110">
            <v>3.6564686721635353</v>
          </cell>
          <cell r="AG110">
            <v>3.9983073247811158</v>
          </cell>
          <cell r="AH110">
            <v>4.4314760243502516</v>
          </cell>
          <cell r="AI110">
            <v>5.3211159464947784</v>
          </cell>
          <cell r="AJ110">
            <v>6.195343527325412</v>
          </cell>
          <cell r="AK110">
            <v>6.9574542463022677</v>
          </cell>
          <cell r="AL110">
            <v>7.9835545420954981</v>
          </cell>
          <cell r="AM110">
            <v>5.9805859198564804</v>
          </cell>
          <cell r="AN110">
            <v>5.4321695299065542</v>
          </cell>
          <cell r="AO110">
            <v>6.0552531005523376</v>
          </cell>
          <cell r="AP110">
            <v>6.4021974795830046</v>
          </cell>
          <cell r="AQ110">
            <v>5.491922376641253</v>
          </cell>
          <cell r="AR110">
            <v>6.2300297383730046</v>
          </cell>
          <cell r="AS110">
            <v>6.9109714320737492</v>
          </cell>
          <cell r="AT110">
            <v>7.663482323933418</v>
          </cell>
          <cell r="AU110">
            <v>8.4880308380936267</v>
          </cell>
        </row>
        <row r="111">
          <cell r="AF111">
            <v>150.34518572959448</v>
          </cell>
          <cell r="AG111">
            <v>170.41162602035971</v>
          </cell>
          <cell r="AH111">
            <v>202.73336258927284</v>
          </cell>
          <cell r="AI111">
            <v>241.76267799150662</v>
          </cell>
          <cell r="AJ111">
            <v>211.85370502370731</v>
          </cell>
          <cell r="AK111">
            <v>258.64064586160561</v>
          </cell>
          <cell r="AL111">
            <v>302.18434322477634</v>
          </cell>
          <cell r="AM111">
            <v>318.90984318368044</v>
          </cell>
          <cell r="AN111">
            <v>327.86892528763326</v>
          </cell>
          <cell r="AO111">
            <v>342.86834357136109</v>
          </cell>
          <cell r="AP111">
            <v>301.3547358175299</v>
          </cell>
          <cell r="AQ111">
            <v>301.25516483965504</v>
          </cell>
          <cell r="AR111">
            <v>319.10914230781731</v>
          </cell>
          <cell r="AS111">
            <v>358.78892398051568</v>
          </cell>
          <cell r="AT111">
            <v>365.27919249729581</v>
          </cell>
          <cell r="AU111">
            <v>338.53433981455561</v>
          </cell>
        </row>
        <row r="112">
          <cell r="AF112">
            <v>1.163360457427836</v>
          </cell>
          <cell r="AG112">
            <v>1.5752003909348984</v>
          </cell>
          <cell r="AH112">
            <v>1.8683834598434688</v>
          </cell>
          <cell r="AI112">
            <v>2.2716461881447421</v>
          </cell>
          <cell r="AJ112">
            <v>2.3452948786681014</v>
          </cell>
          <cell r="AK112">
            <v>2.5881760584114608</v>
          </cell>
          <cell r="AL112">
            <v>2.6288828271979101</v>
          </cell>
          <cell r="AM112">
            <v>2.8851941172042483</v>
          </cell>
          <cell r="AN112">
            <v>3.285752847857677</v>
          </cell>
          <cell r="AO112">
            <v>3.6902496080335174</v>
          </cell>
          <cell r="AP112">
            <v>4.097771208687937</v>
          </cell>
          <cell r="AQ112">
            <v>4.3673147849391105</v>
          </cell>
          <cell r="AR112">
            <v>4.7472562531993381</v>
          </cell>
          <cell r="AS112">
            <v>5.2931699235179623</v>
          </cell>
          <cell r="AT112">
            <v>5.6319177003723295</v>
          </cell>
          <cell r="AU112">
            <v>3.7552117414845618</v>
          </cell>
        </row>
        <row r="113">
          <cell r="AF113">
            <v>6.2509691337521973</v>
          </cell>
          <cell r="AG113">
            <v>6.9063001264581159</v>
          </cell>
          <cell r="AH113">
            <v>8.1574302420758418</v>
          </cell>
          <cell r="AI113">
            <v>9.8373252213059192</v>
          </cell>
          <cell r="AJ113">
            <v>10.220852232969898</v>
          </cell>
          <cell r="AK113">
            <v>10.697898316687956</v>
          </cell>
          <cell r="AL113">
            <v>12.992825914757676</v>
          </cell>
          <cell r="AM113">
            <v>12.449914204909781</v>
          </cell>
          <cell r="AN113">
            <v>13.242883779497935</v>
          </cell>
          <cell r="AO113">
            <v>14.369125485668864</v>
          </cell>
          <cell r="AP113">
            <v>13.106158868740097</v>
          </cell>
          <cell r="AQ113">
            <v>14.022196451709137</v>
          </cell>
          <cell r="AR113">
            <v>15.36000396726757</v>
          </cell>
          <cell r="AS113">
            <v>17.078613719598593</v>
          </cell>
          <cell r="AT113">
            <v>17.307615874207727</v>
          </cell>
          <cell r="AU113">
            <v>17.63888945534196</v>
          </cell>
        </row>
        <row r="114">
          <cell r="AF114">
            <v>6.4145583143951121</v>
          </cell>
          <cell r="AG114">
            <v>6.8112781493462693</v>
          </cell>
          <cell r="AH114">
            <v>7.9890864195018585</v>
          </cell>
          <cell r="AI114">
            <v>9.1265393356454645</v>
          </cell>
          <cell r="AJ114">
            <v>8.7213612668816243</v>
          </cell>
          <cell r="AK114">
            <v>9.0432048505305715</v>
          </cell>
          <cell r="AL114">
            <v>9.6370344083530082</v>
          </cell>
          <cell r="AM114">
            <v>9.4677664194203732</v>
          </cell>
          <cell r="AN114">
            <v>10.551181672581006</v>
          </cell>
          <cell r="AO114">
            <v>11.628843432777876</v>
          </cell>
          <cell r="AP114">
            <v>11.092601599457693</v>
          </cell>
          <cell r="AQ114">
            <v>11.693867955270886</v>
          </cell>
          <cell r="AR114">
            <v>13.231269246932415</v>
          </cell>
          <cell r="AS114">
            <v>14.880661484882859</v>
          </cell>
          <cell r="AT114">
            <v>15.214920017147165</v>
          </cell>
          <cell r="AU114">
            <v>14.495838604820918</v>
          </cell>
        </row>
        <row r="115">
          <cell r="AF115">
            <v>0.13657283020019501</v>
          </cell>
          <cell r="AG115">
            <v>0.14152011108398399</v>
          </cell>
          <cell r="AH115">
            <v>0.14837890625</v>
          </cell>
          <cell r="AI115">
            <v>0.15187850952148399</v>
          </cell>
          <cell r="AJ115">
            <v>0.149758316040039</v>
          </cell>
          <cell r="AK115">
            <v>0.16036996459960898</v>
          </cell>
          <cell r="AL115">
            <v>0.172184478759766</v>
          </cell>
          <cell r="AM115">
            <v>0.18053146362304701</v>
          </cell>
          <cell r="AN115">
            <v>0.18482501220703101</v>
          </cell>
          <cell r="AO115">
            <v>0.18213436889648399</v>
          </cell>
          <cell r="AP115">
            <v>0.18378782653808601</v>
          </cell>
          <cell r="AQ115">
            <v>0.20148229980468801</v>
          </cell>
          <cell r="AR115">
            <v>0.21190354919433599</v>
          </cell>
          <cell r="AS115">
            <v>0.22158892822265602</v>
          </cell>
          <cell r="AT115">
            <v>0.23946223449707002</v>
          </cell>
          <cell r="AU115">
            <v>0.23410714054701301</v>
          </cell>
        </row>
        <row r="116">
          <cell r="AF116">
            <v>2.9360195259203539</v>
          </cell>
          <cell r="AG116">
            <v>4.0085898215410225</v>
          </cell>
          <cell r="AH116">
            <v>4.3280596275446417</v>
          </cell>
          <cell r="AI116">
            <v>5.138471418385925</v>
          </cell>
          <cell r="AJ116">
            <v>4.7251954690335518</v>
          </cell>
          <cell r="AK116">
            <v>5.6365006518226064</v>
          </cell>
          <cell r="AL116">
            <v>6.7821066764709528</v>
          </cell>
          <cell r="AM116">
            <v>6.7208485892106333</v>
          </cell>
          <cell r="AN116">
            <v>7.3311676264210401</v>
          </cell>
          <cell r="AO116">
            <v>6.6154733228527238</v>
          </cell>
          <cell r="AP116">
            <v>6.1817569567677273</v>
          </cell>
          <cell r="AQ116">
            <v>6.4141208345646188</v>
          </cell>
          <cell r="AR116">
            <v>6.7838867631568904</v>
          </cell>
          <cell r="AS116">
            <v>7.0477247860023597</v>
          </cell>
          <cell r="AT116">
            <v>7.9297227175635046</v>
          </cell>
          <cell r="AU116">
            <v>8.176398535990252</v>
          </cell>
        </row>
        <row r="117">
          <cell r="AF117">
            <v>6.7752917279124638</v>
          </cell>
          <cell r="AG117">
            <v>7.0288107547816363</v>
          </cell>
          <cell r="AH117">
            <v>8.1501501441563526</v>
          </cell>
          <cell r="AI117">
            <v>9.9903568492949066</v>
          </cell>
          <cell r="AJ117">
            <v>9.128843109155877</v>
          </cell>
          <cell r="AK117">
            <v>10.003670690349658</v>
          </cell>
          <cell r="AL117">
            <v>11.518413429968351</v>
          </cell>
          <cell r="AM117">
            <v>11.66869652622522</v>
          </cell>
          <cell r="AN117">
            <v>12.129658758312281</v>
          </cell>
          <cell r="AO117">
            <v>12.803438964957747</v>
          </cell>
          <cell r="AP117">
            <v>11.692287066381034</v>
          </cell>
          <cell r="AQ117">
            <v>12.232469391745806</v>
          </cell>
          <cell r="AR117">
            <v>13.259348213977159</v>
          </cell>
          <cell r="AS117">
            <v>14.181930162416071</v>
          </cell>
          <cell r="AT117">
            <v>14.048423918124824</v>
          </cell>
          <cell r="AU117">
            <v>11.395603199287766</v>
          </cell>
        </row>
        <row r="118">
          <cell r="AF118">
            <v>877.47689117237246</v>
          </cell>
          <cell r="AG118">
            <v>975.38340282083982</v>
          </cell>
          <cell r="AH118">
            <v>1052.697083918277</v>
          </cell>
          <cell r="AI118">
            <v>1109.9874030935191</v>
          </cell>
          <cell r="AJ118">
            <v>900.04701603399576</v>
          </cell>
          <cell r="AK118">
            <v>1057.8005963117314</v>
          </cell>
          <cell r="AL118">
            <v>1180.4872266482605</v>
          </cell>
          <cell r="AM118">
            <v>1201.0937864440143</v>
          </cell>
          <cell r="AN118">
            <v>1274.4439179741598</v>
          </cell>
          <cell r="AO118">
            <v>1315.3561307358714</v>
          </cell>
          <cell r="AP118">
            <v>1171.8700735937484</v>
          </cell>
          <cell r="AQ118">
            <v>1078.4930581817896</v>
          </cell>
          <cell r="AR118">
            <v>1158.9120154175237</v>
          </cell>
          <cell r="AS118">
            <v>1222.4055560054244</v>
          </cell>
          <cell r="AT118">
            <v>1269.4317357923123</v>
          </cell>
          <cell r="AU118">
            <v>1073.9154643437673</v>
          </cell>
        </row>
        <row r="119">
          <cell r="AF119">
            <v>0.25021345014295898</v>
          </cell>
          <cell r="AG119">
            <v>0.25347807021399299</v>
          </cell>
          <cell r="AH119">
            <v>0.256723381297149</v>
          </cell>
          <cell r="AI119">
            <v>0.26307959397120301</v>
          </cell>
          <cell r="AJ119">
            <v>0.28028456806175706</v>
          </cell>
          <cell r="AK119">
            <v>0.29694412202267401</v>
          </cell>
          <cell r="AL119">
            <v>0.31130155708730201</v>
          </cell>
          <cell r="AM119">
            <v>0.327248654764484</v>
          </cell>
          <cell r="AN119">
            <v>0.31721435009523496</v>
          </cell>
          <cell r="AO119">
            <v>0.319271156353297</v>
          </cell>
          <cell r="AP119">
            <v>0.31648994749436699</v>
          </cell>
          <cell r="AQ119">
            <v>0.33226516249754801</v>
          </cell>
          <cell r="AR119">
            <v>0.36666680857641798</v>
          </cell>
          <cell r="AS119">
            <v>0.40193227901922102</v>
          </cell>
          <cell r="AT119">
            <v>0.412878893399377</v>
          </cell>
          <cell r="AU119">
            <v>0.40807871937087498</v>
          </cell>
        </row>
        <row r="120">
          <cell r="AF120">
            <v>2.9883325098961282</v>
          </cell>
          <cell r="AG120">
            <v>3.4084433818867392</v>
          </cell>
          <cell r="AH120">
            <v>4.4011390224966629</v>
          </cell>
          <cell r="AI120">
            <v>6.0547818242324665</v>
          </cell>
          <cell r="AJ120">
            <v>5.4377170752191653</v>
          </cell>
          <cell r="AK120">
            <v>6.9771132344545634</v>
          </cell>
          <cell r="AL120">
            <v>8.4173723073269944</v>
          </cell>
          <cell r="AM120">
            <v>8.7076074927246072</v>
          </cell>
          <cell r="AN120">
            <v>9.4961439880891536</v>
          </cell>
          <cell r="AO120">
            <v>9.510202383262591</v>
          </cell>
          <cell r="AP120">
            <v>7.725512676757428</v>
          </cell>
          <cell r="AQ120">
            <v>8.0717573614159139</v>
          </cell>
          <cell r="AR120">
            <v>9.6701258968918236</v>
          </cell>
          <cell r="AS120">
            <v>11.308717990273214</v>
          </cell>
          <cell r="AT120">
            <v>11.95568492215242</v>
          </cell>
          <cell r="AU120">
            <v>11.499504072188806</v>
          </cell>
        </row>
        <row r="121">
          <cell r="AF121">
            <v>2.5234715715178564</v>
          </cell>
          <cell r="AG121">
            <v>3.4140435872295676</v>
          </cell>
          <cell r="AH121">
            <v>4.2350027341079972</v>
          </cell>
          <cell r="AI121">
            <v>5.6232166494515425</v>
          </cell>
          <cell r="AJ121">
            <v>4.5838503402779951</v>
          </cell>
          <cell r="AK121">
            <v>7.1850698598384639</v>
          </cell>
          <cell r="AL121">
            <v>10.409797375115181</v>
          </cell>
          <cell r="AM121">
            <v>12.277757864689091</v>
          </cell>
          <cell r="AN121">
            <v>12.582122574728784</v>
          </cell>
          <cell r="AO121">
            <v>12.226511594859909</v>
          </cell>
          <cell r="AP121">
            <v>11.74962081669922</v>
          </cell>
          <cell r="AQ121">
            <v>11.159435476604019</v>
          </cell>
          <cell r="AR121">
            <v>11.42575386485038</v>
          </cell>
          <cell r="AS121">
            <v>13.137630471990363</v>
          </cell>
          <cell r="AT121">
            <v>13.99671792882282</v>
          </cell>
          <cell r="AU121">
            <v>13.137127740119221</v>
          </cell>
        </row>
        <row r="122">
          <cell r="AF122">
            <v>2.2605192081548879</v>
          </cell>
          <cell r="AG122">
            <v>2.7243279592807239</v>
          </cell>
          <cell r="AH122">
            <v>3.6858252751898331</v>
          </cell>
          <cell r="AI122">
            <v>4.5637424639019537</v>
          </cell>
          <cell r="AJ122">
            <v>4.1712853634901981</v>
          </cell>
          <cell r="AK122">
            <v>4.1463676253519823</v>
          </cell>
          <cell r="AL122">
            <v>4.5436293677607127</v>
          </cell>
          <cell r="AM122">
            <v>4.0901140212260332</v>
          </cell>
          <cell r="AN122">
            <v>4.4658367557805914</v>
          </cell>
          <cell r="AO122">
            <v>4.5950360246883264</v>
          </cell>
          <cell r="AP122">
            <v>4.0551387062781163</v>
          </cell>
          <cell r="AQ122">
            <v>4.3757217825666794</v>
          </cell>
          <cell r="AR122">
            <v>4.8548883588168916</v>
          </cell>
          <cell r="AS122">
            <v>5.5094416540571283</v>
          </cell>
          <cell r="AT122">
            <v>5.5428131458303209</v>
          </cell>
          <cell r="AU122">
            <v>4.7899830267758823</v>
          </cell>
        </row>
        <row r="123">
          <cell r="AF123">
            <v>62.34296404457956</v>
          </cell>
          <cell r="AG123">
            <v>68.640960299938186</v>
          </cell>
          <cell r="AH123">
            <v>79.041217398380624</v>
          </cell>
          <cell r="AI123">
            <v>92.506959385574163</v>
          </cell>
          <cell r="AJ123">
            <v>92.8973203758176</v>
          </cell>
          <cell r="AK123">
            <v>93.217208103685067</v>
          </cell>
          <cell r="AL123">
            <v>101.37078755852224</v>
          </cell>
          <cell r="AM123">
            <v>98.265798871532837</v>
          </cell>
          <cell r="AN123">
            <v>106.82560009415738</v>
          </cell>
          <cell r="AO123">
            <v>110.08076815340752</v>
          </cell>
          <cell r="AP123">
            <v>101.17930779610387</v>
          </cell>
          <cell r="AQ123">
            <v>103.311901731436</v>
          </cell>
          <cell r="AR123">
            <v>109.68275191488404</v>
          </cell>
          <cell r="AS123">
            <v>118.09619694000575</v>
          </cell>
          <cell r="AT123">
            <v>119.87073701736057</v>
          </cell>
          <cell r="AU123">
            <v>114.60168923011527</v>
          </cell>
        </row>
        <row r="124">
          <cell r="AF124">
            <v>8.5121237992912171</v>
          </cell>
          <cell r="AG124">
            <v>9.3028295099842779</v>
          </cell>
          <cell r="AH124">
            <v>10.534241128091285</v>
          </cell>
          <cell r="AI124">
            <v>12.640415637873955</v>
          </cell>
          <cell r="AJ124">
            <v>12.260585446501644</v>
          </cell>
          <cell r="AK124">
            <v>11.418192294756093</v>
          </cell>
          <cell r="AL124">
            <v>14.381552466539555</v>
          </cell>
          <cell r="AM124">
            <v>16.257027588942208</v>
          </cell>
          <cell r="AN124">
            <v>16.967707238922635</v>
          </cell>
          <cell r="AO124">
            <v>17.622517627352654</v>
          </cell>
          <cell r="AP124">
            <v>15.950979334044783</v>
          </cell>
          <cell r="AQ124">
            <v>11.93699308619296</v>
          </cell>
          <cell r="AR124">
            <v>13.150048188775227</v>
          </cell>
          <cell r="AS124">
            <v>14.710476703086647</v>
          </cell>
          <cell r="AT124">
            <v>15.194748245372683</v>
          </cell>
          <cell r="AU124">
            <v>14.385007158570598</v>
          </cell>
        </row>
        <row r="125">
          <cell r="AF125">
            <v>12.125801507621732</v>
          </cell>
          <cell r="AG125">
            <v>13.585445489155861</v>
          </cell>
          <cell r="AH125">
            <v>17.854915117383854</v>
          </cell>
          <cell r="AI125">
            <v>25.469711645371387</v>
          </cell>
          <cell r="AJ125">
            <v>30.86440230208682</v>
          </cell>
          <cell r="AK125">
            <v>38.084304319426053</v>
          </cell>
          <cell r="AL125">
            <v>53.91623512154235</v>
          </cell>
          <cell r="AM125">
            <v>58.999777047220562</v>
          </cell>
          <cell r="AN125">
            <v>60.902561822524319</v>
          </cell>
          <cell r="AO125">
            <v>63.152519723360655</v>
          </cell>
          <cell r="AP125">
            <v>62.654709922046656</v>
          </cell>
          <cell r="AQ125">
            <v>60.089666621685609</v>
          </cell>
          <cell r="AR125">
            <v>61.266840548215981</v>
          </cell>
          <cell r="AS125">
            <v>66.698661866538714</v>
          </cell>
          <cell r="AT125">
            <v>68.802026841354362</v>
          </cell>
          <cell r="AU125">
            <v>81.257426497538006</v>
          </cell>
        </row>
        <row r="126">
          <cell r="AF126">
            <v>7.2581900108719815</v>
          </cell>
          <cell r="AG126">
            <v>7.9835480136935653</v>
          </cell>
          <cell r="AH126">
            <v>8.7296933780419206</v>
          </cell>
          <cell r="AI126">
            <v>8.4963552107124354</v>
          </cell>
          <cell r="AJ126">
            <v>8.9147135059698428</v>
          </cell>
          <cell r="AK126">
            <v>11.28083151947653</v>
          </cell>
          <cell r="AL126">
            <v>12.42334590832481</v>
          </cell>
          <cell r="AM126">
            <v>13.016405018232419</v>
          </cell>
          <cell r="AN126">
            <v>12.167676619294189</v>
          </cell>
          <cell r="AO126">
            <v>12.43358131683766</v>
          </cell>
          <cell r="AP126">
            <v>11.450272810838541</v>
          </cell>
          <cell r="AQ126">
            <v>10.718933955952014</v>
          </cell>
          <cell r="AR126">
            <v>12.883049596593503</v>
          </cell>
          <cell r="AS126">
            <v>13.671987047959101</v>
          </cell>
          <cell r="AT126">
            <v>12.540746573512573</v>
          </cell>
          <cell r="AU126">
            <v>10.564236033694511</v>
          </cell>
        </row>
        <row r="127">
          <cell r="AF127">
            <v>3.1362881668757892E-2</v>
          </cell>
          <cell r="AG127">
            <v>2.9081737773421979E-2</v>
          </cell>
          <cell r="AH127">
            <v>2.2830558250628141E-2</v>
          </cell>
          <cell r="AI127">
            <v>3.7266405972391031E-2</v>
          </cell>
          <cell r="AJ127">
            <v>4.3845130862424989E-2</v>
          </cell>
          <cell r="AK127">
            <v>4.7367412424397619E-2</v>
          </cell>
          <cell r="AL127">
            <v>6.5842439602529126E-2</v>
          </cell>
          <cell r="AM127">
            <v>9.7354279844855354E-2</v>
          </cell>
          <cell r="AN127">
            <v>9.8509177604763812E-2</v>
          </cell>
          <cell r="AO127">
            <v>0.10508394713027114</v>
          </cell>
          <cell r="AP127">
            <v>8.7250824069195931E-2</v>
          </cell>
          <cell r="AQ127">
            <v>0.1001442535778449</v>
          </cell>
          <cell r="AR127">
            <v>0.10963291012167645</v>
          </cell>
          <cell r="AS127">
            <v>0.12406722253131271</v>
          </cell>
          <cell r="AT127">
            <v>0.11854756465110566</v>
          </cell>
          <cell r="AU127">
            <v>0.11443602235075946</v>
          </cell>
        </row>
        <row r="128">
          <cell r="AL128">
            <v>21.733452264618894</v>
          </cell>
          <cell r="AM128">
            <v>21.703100746815309</v>
          </cell>
          <cell r="AN128">
            <v>22.161150733339703</v>
          </cell>
          <cell r="AO128">
            <v>22.721979229762887</v>
          </cell>
          <cell r="AP128">
            <v>24.360801338042847</v>
          </cell>
          <cell r="AQ128">
            <v>24.524109484744194</v>
          </cell>
          <cell r="AR128">
            <v>28.971588880831462</v>
          </cell>
          <cell r="AS128">
            <v>33.111525182728165</v>
          </cell>
          <cell r="AT128">
            <v>34.186180694928176</v>
          </cell>
          <cell r="AU128">
            <v>33.98343604306104</v>
          </cell>
        </row>
        <row r="129">
          <cell r="AF129">
            <v>685.72699972025953</v>
          </cell>
          <cell r="AG129">
            <v>733.99415811906465</v>
          </cell>
          <cell r="AH129">
            <v>848.65890937110055</v>
          </cell>
          <cell r="AI129">
            <v>951.7657134822897</v>
          </cell>
          <cell r="AJ129">
            <v>870.57232275842637</v>
          </cell>
          <cell r="AK129">
            <v>848.07294616982585</v>
          </cell>
          <cell r="AL129">
            <v>905.11132354283291</v>
          </cell>
          <cell r="AM129">
            <v>839.45456528017576</v>
          </cell>
          <cell r="AN129">
            <v>877.18560825566726</v>
          </cell>
          <cell r="AO129">
            <v>892.39791780719656</v>
          </cell>
          <cell r="AP129">
            <v>765.65028338709476</v>
          </cell>
          <cell r="AQ129">
            <v>783.84407318017691</v>
          </cell>
          <cell r="AR129">
            <v>833.57538198360101</v>
          </cell>
          <cell r="AS129">
            <v>914.45793222550515</v>
          </cell>
          <cell r="AT129">
            <v>907.15096883331955</v>
          </cell>
          <cell r="AU129">
            <v>911.5121477380261</v>
          </cell>
        </row>
        <row r="130">
          <cell r="AF130">
            <v>113.20588004999971</v>
          </cell>
          <cell r="AG130">
            <v>109.6966529999998</v>
          </cell>
          <cell r="AH130">
            <v>134.8364536832737</v>
          </cell>
          <cell r="AI130">
            <v>135.35979852499958</v>
          </cell>
          <cell r="AJ130">
            <v>121.75526387243006</v>
          </cell>
          <cell r="AK130">
            <v>145.28773851300144</v>
          </cell>
          <cell r="AL130">
            <v>166.94443932864866</v>
          </cell>
          <cell r="AM130">
            <v>175.04385411369984</v>
          </cell>
          <cell r="AN130">
            <v>187.10527272348463</v>
          </cell>
          <cell r="AO130">
            <v>200.13934045704235</v>
          </cell>
          <cell r="AP130">
            <v>176.19265030744822</v>
          </cell>
          <cell r="AQ130">
            <v>185.96239253259313</v>
          </cell>
          <cell r="AR130">
            <v>203.8174034763359</v>
          </cell>
          <cell r="AS130">
            <v>209.82698340155676</v>
          </cell>
          <cell r="AT130">
            <v>210.22442685730564</v>
          </cell>
          <cell r="AU130">
            <v>209.32901595190276</v>
          </cell>
        </row>
        <row r="131">
          <cell r="AF131">
            <v>6.3213230199203316</v>
          </cell>
          <cell r="AG131">
            <v>6.7636684027374434</v>
          </cell>
          <cell r="AH131">
            <v>7.4233707226687473</v>
          </cell>
          <cell r="AI131">
            <v>8.4969658422766994</v>
          </cell>
          <cell r="AJ131">
            <v>8.2972979500243937</v>
          </cell>
          <cell r="AK131">
            <v>8.7586018181860759</v>
          </cell>
          <cell r="AL131">
            <v>9.7742985305031116</v>
          </cell>
          <cell r="AM131">
            <v>10.5320197664283</v>
          </cell>
          <cell r="AN131">
            <v>10.982987060509664</v>
          </cell>
          <cell r="AO131">
            <v>11.880438275218197</v>
          </cell>
          <cell r="AP131">
            <v>12.756694234702071</v>
          </cell>
          <cell r="AQ131">
            <v>13.286017779110225</v>
          </cell>
          <cell r="AR131">
            <v>13.786014399027323</v>
          </cell>
          <cell r="AS131">
            <v>13.02522271443741</v>
          </cell>
          <cell r="AT131">
            <v>12.625486102964384</v>
          </cell>
          <cell r="AU131">
            <v>12.620175292181976</v>
          </cell>
        </row>
        <row r="132">
          <cell r="AF132">
            <v>4.3724090411869128</v>
          </cell>
          <cell r="AG132">
            <v>4.7429597774002739</v>
          </cell>
          <cell r="AH132">
            <v>5.7163768364223557</v>
          </cell>
          <cell r="AI132">
            <v>7.2787976465487398</v>
          </cell>
          <cell r="AJ132">
            <v>7.3237581338340165</v>
          </cell>
          <cell r="AK132">
            <v>7.8378981782565535</v>
          </cell>
          <cell r="AL132">
            <v>8.7539928245292149</v>
          </cell>
          <cell r="AM132">
            <v>9.412210408520604</v>
          </cell>
          <cell r="AN132">
            <v>10.206119375263997</v>
          </cell>
          <cell r="AO132">
            <v>10.830014844277862</v>
          </cell>
          <cell r="AP132">
            <v>9.6842238858173619</v>
          </cell>
          <cell r="AQ132">
            <v>10.35037319866616</v>
          </cell>
          <cell r="AR132">
            <v>11.185079356282996</v>
          </cell>
          <cell r="AS132">
            <v>12.849945291089099</v>
          </cell>
          <cell r="AT132">
            <v>12.911925258964626</v>
          </cell>
          <cell r="AU132">
            <v>13.697746901696661</v>
          </cell>
        </row>
        <row r="133">
          <cell r="AF133">
            <v>169.64456999718192</v>
          </cell>
          <cell r="AG133">
            <v>222.79127439727367</v>
          </cell>
          <cell r="AH133">
            <v>262.21544382894001</v>
          </cell>
          <cell r="AI133">
            <v>330.25978486129048</v>
          </cell>
          <cell r="AJ133">
            <v>297.45772411394415</v>
          </cell>
          <cell r="AK133">
            <v>369.06240584332363</v>
          </cell>
          <cell r="AL133">
            <v>414.09524630711246</v>
          </cell>
          <cell r="AM133">
            <v>460.95172093485417</v>
          </cell>
          <cell r="AN133">
            <v>514.966209817513</v>
          </cell>
          <cell r="AO133">
            <v>568.49879101667318</v>
          </cell>
          <cell r="AP133">
            <v>492.43660111669129</v>
          </cell>
          <cell r="AQ133">
            <v>404.64913306028092</v>
          </cell>
          <cell r="AR133">
            <v>375.7454795586508</v>
          </cell>
          <cell r="AS133">
            <v>421.73728362536127</v>
          </cell>
          <cell r="AT133">
            <v>448.1204316923077</v>
          </cell>
          <cell r="AU133">
            <v>429.42299853845304</v>
          </cell>
        </row>
        <row r="134">
          <cell r="AF134">
            <v>6.2570094943021379</v>
          </cell>
          <cell r="AG134">
            <v>6.8601206152013763</v>
          </cell>
          <cell r="AH134">
            <v>8.3367468401385239</v>
          </cell>
          <cell r="AI134">
            <v>9.9115211967691721</v>
          </cell>
          <cell r="AJ134">
            <v>9.3996036476507037</v>
          </cell>
          <cell r="AK134">
            <v>9.4146010563242015</v>
          </cell>
          <cell r="AL134">
            <v>10.499305053002065</v>
          </cell>
          <cell r="AM134">
            <v>9.7512952120807412</v>
          </cell>
          <cell r="AN134">
            <v>10.823905453962007</v>
          </cell>
          <cell r="AO134">
            <v>11.377574381788774</v>
          </cell>
          <cell r="AP134">
            <v>10.067284512278215</v>
          </cell>
          <cell r="AQ134">
            <v>10.685716392099664</v>
          </cell>
          <cell r="AR134">
            <v>11.336080246341073</v>
          </cell>
          <cell r="AS134">
            <v>12.693740608394307</v>
          </cell>
          <cell r="AT134">
            <v>12.549796467659394</v>
          </cell>
          <cell r="AU134">
            <v>12.287504994362546</v>
          </cell>
        </row>
        <row r="135">
          <cell r="AF135">
            <v>308.88428405122283</v>
          </cell>
          <cell r="AG135">
            <v>345.57941787941803</v>
          </cell>
          <cell r="AH135">
            <v>400.93938015353973</v>
          </cell>
          <cell r="AI135">
            <v>462.2501773049637</v>
          </cell>
          <cell r="AJ135">
            <v>386.18833819241996</v>
          </cell>
          <cell r="AK135">
            <v>428.75703846684172</v>
          </cell>
          <cell r="AL135">
            <v>498.28343845428111</v>
          </cell>
          <cell r="AM135">
            <v>509.50631714654151</v>
          </cell>
          <cell r="AN135">
            <v>522.76153191489357</v>
          </cell>
          <cell r="AO135">
            <v>498.410050251256</v>
          </cell>
          <cell r="AP135">
            <v>385.80155006716939</v>
          </cell>
          <cell r="AQ135">
            <v>368.8271428571428</v>
          </cell>
          <cell r="AR135">
            <v>398.39395526899034</v>
          </cell>
          <cell r="AS135">
            <v>436.99969259145405</v>
          </cell>
          <cell r="AT135">
            <v>405.5101136363636</v>
          </cell>
          <cell r="AU135">
            <v>362.00906274891554</v>
          </cell>
        </row>
        <row r="136">
          <cell r="AF136">
            <v>31.081991724785173</v>
          </cell>
          <cell r="AG136">
            <v>37.215779655593501</v>
          </cell>
          <cell r="AH136">
            <v>42.085379489049672</v>
          </cell>
          <cell r="AI136">
            <v>60.905452457927957</v>
          </cell>
          <cell r="AJ136">
            <v>48.388363516427304</v>
          </cell>
          <cell r="AK136">
            <v>57.048374512353703</v>
          </cell>
          <cell r="AL136">
            <v>68.01690507152145</v>
          </cell>
          <cell r="AM136">
            <v>76.615864759427822</v>
          </cell>
          <cell r="AN136">
            <v>78.784395318595585</v>
          </cell>
          <cell r="AO136">
            <v>81.076723016905078</v>
          </cell>
          <cell r="AP136">
            <v>68.919375812743823</v>
          </cell>
          <cell r="AQ136">
            <v>65.480624187256169</v>
          </cell>
          <cell r="AR136">
            <v>70.597919375812751</v>
          </cell>
          <cell r="AS136">
            <v>79.788816644993503</v>
          </cell>
          <cell r="AT136">
            <v>76.331339401820543</v>
          </cell>
          <cell r="AU136">
            <v>63.191996612666578</v>
          </cell>
        </row>
        <row r="137">
          <cell r="AF137">
            <v>117.79783655821817</v>
          </cell>
          <cell r="AG137">
            <v>137.26669835411812</v>
          </cell>
          <cell r="AH137">
            <v>152.39819954840274</v>
          </cell>
          <cell r="AI137">
            <v>169.72563518842992</v>
          </cell>
          <cell r="AJ137">
            <v>167.12463490792001</v>
          </cell>
          <cell r="AK137">
            <v>176.73845714905588</v>
          </cell>
          <cell r="AL137">
            <v>213.30800942021563</v>
          </cell>
          <cell r="AM137">
            <v>223.11903827994354</v>
          </cell>
          <cell r="AN137">
            <v>230.6437228317705</v>
          </cell>
          <cell r="AO137">
            <v>243.939652518912</v>
          </cell>
          <cell r="AP137">
            <v>270.17035884662494</v>
          </cell>
          <cell r="AQ137">
            <v>278.02341369939506</v>
          </cell>
          <cell r="AR137">
            <v>304.60287818208741</v>
          </cell>
          <cell r="AS137">
            <v>313.07321604043074</v>
          </cell>
          <cell r="AT137">
            <v>276.94208672766075</v>
          </cell>
          <cell r="AU137">
            <v>261.72643663368746</v>
          </cell>
        </row>
        <row r="138">
          <cell r="AF138">
            <v>0.18473775000000001</v>
          </cell>
          <cell r="AG138">
            <v>0.18930064062499999</v>
          </cell>
          <cell r="AH138">
            <v>0.19486307812500001</v>
          </cell>
          <cell r="AI138">
            <v>0.19823676562500001</v>
          </cell>
          <cell r="AJ138">
            <v>0.18368521874999999</v>
          </cell>
          <cell r="AK138">
            <v>0.1836910625</v>
          </cell>
          <cell r="AL138">
            <v>0.193499</v>
          </cell>
          <cell r="AM138">
            <v>0.211563375</v>
          </cell>
          <cell r="AN138">
            <v>0.2240393125</v>
          </cell>
          <cell r="AO138">
            <v>0.2436688125</v>
          </cell>
          <cell r="AP138">
            <v>0.27882478124999999</v>
          </cell>
          <cell r="AQ138">
            <v>0.29674978125000001</v>
          </cell>
          <cell r="AR138">
            <v>0.2875640625</v>
          </cell>
          <cell r="AS138">
            <v>0.28533121875</v>
          </cell>
          <cell r="AT138">
            <v>0.28042940625000001</v>
          </cell>
          <cell r="AU138">
            <v>0.25410007826438097</v>
          </cell>
        </row>
        <row r="139">
          <cell r="AF139">
            <v>16.638459527584299</v>
          </cell>
          <cell r="AG139">
            <v>18.437685886193201</v>
          </cell>
          <cell r="AH139">
            <v>21.295983</v>
          </cell>
          <cell r="AI139">
            <v>25.155888000000001</v>
          </cell>
          <cell r="AJ139">
            <v>27.116634999999999</v>
          </cell>
          <cell r="AK139">
            <v>29.440289</v>
          </cell>
          <cell r="AL139">
            <v>34.686228</v>
          </cell>
          <cell r="AM139">
            <v>40.429737000000003</v>
          </cell>
          <cell r="AN139">
            <v>45.599989999999998</v>
          </cell>
          <cell r="AO139">
            <v>49.921463000000003</v>
          </cell>
          <cell r="AP139">
            <v>54.091720000000002</v>
          </cell>
          <cell r="AQ139">
            <v>57.907695408939205</v>
          </cell>
          <cell r="AR139">
            <v>62.202725204464699</v>
          </cell>
          <cell r="AS139">
            <v>64.928273257916004</v>
          </cell>
          <cell r="AT139">
            <v>66.787866841095592</v>
          </cell>
          <cell r="AU139">
            <v>52.938074266180102</v>
          </cell>
        </row>
        <row r="140">
          <cell r="AF140">
            <v>7.3392970147552639</v>
          </cell>
          <cell r="AG140">
            <v>8.3549116266506029</v>
          </cell>
          <cell r="AH140">
            <v>9.5450294715638169</v>
          </cell>
          <cell r="AI140">
            <v>11.670891352049239</v>
          </cell>
          <cell r="AJ140">
            <v>11.619455060465627</v>
          </cell>
          <cell r="AK140">
            <v>14.250785791721965</v>
          </cell>
          <cell r="AL140">
            <v>17.985138443480189</v>
          </cell>
          <cell r="AM140">
            <v>21.295165206465679</v>
          </cell>
          <cell r="AN140">
            <v>21.261338048113085</v>
          </cell>
          <cell r="AO140">
            <v>23.210823985751073</v>
          </cell>
          <cell r="AP140">
            <v>21.723439634625979</v>
          </cell>
          <cell r="AQ140">
            <v>20.75887495403439</v>
          </cell>
          <cell r="AR140">
            <v>22.742696403216943</v>
          </cell>
          <cell r="AS140">
            <v>24.109780116677058</v>
          </cell>
          <cell r="AT140">
            <v>24.828833504079906</v>
          </cell>
          <cell r="AU140">
            <v>23.5745157173886</v>
          </cell>
        </row>
        <row r="141">
          <cell r="AF141">
            <v>10.737540776629118</v>
          </cell>
          <cell r="AG141">
            <v>13.430416353623279</v>
          </cell>
          <cell r="AH141">
            <v>17.85638764198119</v>
          </cell>
          <cell r="AI141">
            <v>24.615267617025204</v>
          </cell>
          <cell r="AJ141">
            <v>22.355151177747093</v>
          </cell>
          <cell r="AK141">
            <v>27.129301048058256</v>
          </cell>
          <cell r="AL141">
            <v>33.737033607054585</v>
          </cell>
          <cell r="AM141">
            <v>33.296438408847713</v>
          </cell>
          <cell r="AN141">
            <v>38.651334593018248</v>
          </cell>
          <cell r="AO141">
            <v>40.377987314653808</v>
          </cell>
          <cell r="AP141">
            <v>36.21137264638557</v>
          </cell>
          <cell r="AQ141">
            <v>36.089550671842446</v>
          </cell>
          <cell r="AR141">
            <v>38.997129809175178</v>
          </cell>
          <cell r="AS141">
            <v>40.225448651308113</v>
          </cell>
          <cell r="AT141">
            <v>37.906944205548307</v>
          </cell>
          <cell r="AU141">
            <v>35.670301363369383</v>
          </cell>
        </row>
        <row r="142">
          <cell r="AF142">
            <v>74.232268831070314</v>
          </cell>
          <cell r="AG142">
            <v>87.45861599358534</v>
          </cell>
          <cell r="AH142">
            <v>102.18731021256194</v>
          </cell>
          <cell r="AI142">
            <v>121.75418803418803</v>
          </cell>
          <cell r="AJ142">
            <v>121.49337908704724</v>
          </cell>
          <cell r="AK142">
            <v>148.9312547012579</v>
          </cell>
          <cell r="AL142">
            <v>170.98307136049399</v>
          </cell>
          <cell r="AM142">
            <v>192.88153051391043</v>
          </cell>
          <cell r="AN142">
            <v>202.09075350386235</v>
          </cell>
          <cell r="AO142">
            <v>202.30770585645089</v>
          </cell>
          <cell r="AP142">
            <v>191.31556846277618</v>
          </cell>
          <cell r="AQ142">
            <v>194.94971239538864</v>
          </cell>
          <cell r="AR142">
            <v>214.06125656457237</v>
          </cell>
          <cell r="AS142">
            <v>225.14051032437158</v>
          </cell>
          <cell r="AT142">
            <v>230.74576398167017</v>
          </cell>
          <cell r="AU142">
            <v>203.77185224035358</v>
          </cell>
        </row>
        <row r="143">
          <cell r="AF143">
            <v>107.42209755154447</v>
          </cell>
          <cell r="AG143">
            <v>127.65291919256386</v>
          </cell>
          <cell r="AH143">
            <v>155.98036551291864</v>
          </cell>
          <cell r="AI143">
            <v>181.00676622542207</v>
          </cell>
          <cell r="AJ143">
            <v>176.13160716225599</v>
          </cell>
          <cell r="AK143">
            <v>208.36884770284865</v>
          </cell>
          <cell r="AL143">
            <v>234.21672059884807</v>
          </cell>
          <cell r="AM143">
            <v>261.92046227525981</v>
          </cell>
          <cell r="AN143">
            <v>283.90286366540238</v>
          </cell>
          <cell r="AO143">
            <v>297.48352063166072</v>
          </cell>
          <cell r="AP143">
            <v>306.44595025218229</v>
          </cell>
          <cell r="AQ143">
            <v>318.62694037318545</v>
          </cell>
          <cell r="AR143">
            <v>328.48075687540216</v>
          </cell>
          <cell r="AS143">
            <v>346.8418887193223</v>
          </cell>
          <cell r="AT143">
            <v>376.82341580572705</v>
          </cell>
          <cell r="AU143">
            <v>361.48935698581937</v>
          </cell>
        </row>
        <row r="144">
          <cell r="AF144">
            <v>306.30382056290523</v>
          </cell>
          <cell r="AG144">
            <v>344.62675929630871</v>
          </cell>
          <cell r="AH144">
            <v>429.02079156054123</v>
          </cell>
          <cell r="AI144">
            <v>533.59977032883717</v>
          </cell>
          <cell r="AJ144">
            <v>439.7937301663622</v>
          </cell>
          <cell r="AK144">
            <v>479.83401319934995</v>
          </cell>
          <cell r="AL144">
            <v>528.29245489984305</v>
          </cell>
          <cell r="AM144">
            <v>498.5173125887631</v>
          </cell>
          <cell r="AN144">
            <v>521.01348365561512</v>
          </cell>
          <cell r="AO144">
            <v>542.60186601770897</v>
          </cell>
          <cell r="AP144">
            <v>477.48787023883995</v>
          </cell>
          <cell r="AQ144">
            <v>472.25601094800334</v>
          </cell>
          <cell r="AR144">
            <v>526.6434759594182</v>
          </cell>
          <cell r="AS144">
            <v>587.433431474798</v>
          </cell>
          <cell r="AT144">
            <v>597.19379767575663</v>
          </cell>
          <cell r="AU144">
            <v>595.91603502031126</v>
          </cell>
        </row>
        <row r="145">
          <cell r="AF145">
            <v>197.36290150276264</v>
          </cell>
          <cell r="AG145">
            <v>208.76742348170876</v>
          </cell>
          <cell r="AH145">
            <v>240.52449384939936</v>
          </cell>
          <cell r="AI145">
            <v>263.38756335568996</v>
          </cell>
          <cell r="AJ145">
            <v>244.40204531372927</v>
          </cell>
          <cell r="AK145">
            <v>238.30750675454811</v>
          </cell>
          <cell r="AL145">
            <v>245.0748965615351</v>
          </cell>
          <cell r="AM145">
            <v>216.36120370213206</v>
          </cell>
          <cell r="AN145">
            <v>226.43719917453012</v>
          </cell>
          <cell r="AO145">
            <v>229.96122691767118</v>
          </cell>
          <cell r="AP145">
            <v>199.41430028115852</v>
          </cell>
          <cell r="AQ145">
            <v>206.36917800221721</v>
          </cell>
          <cell r="AR145">
            <v>221.27963672644552</v>
          </cell>
          <cell r="AS145">
            <v>242.42297068497436</v>
          </cell>
          <cell r="AT145">
            <v>239.53710912982544</v>
          </cell>
          <cell r="AU145">
            <v>231.05844709196944</v>
          </cell>
        </row>
        <row r="146">
          <cell r="AF146">
            <v>83.914500000000004</v>
          </cell>
          <cell r="AG146">
            <v>87.276200000000003</v>
          </cell>
          <cell r="AH146">
            <v>89.524100000000004</v>
          </cell>
          <cell r="AI146">
            <v>93.639300000000006</v>
          </cell>
          <cell r="AJ146">
            <v>96.385599999999997</v>
          </cell>
          <cell r="AK146">
            <v>98.381299999999996</v>
          </cell>
          <cell r="AL146">
            <v>100.35169999999999</v>
          </cell>
          <cell r="AM146">
            <v>101.56480000000001</v>
          </cell>
          <cell r="AN146">
            <v>102.45</v>
          </cell>
          <cell r="AO146">
            <v>102.44580000000001</v>
          </cell>
          <cell r="AP146">
            <v>103.3755</v>
          </cell>
          <cell r="AQ146">
            <v>104.33669999999999</v>
          </cell>
          <cell r="AR146">
            <v>103.446</v>
          </cell>
          <cell r="AS146">
            <v>100.989</v>
          </cell>
          <cell r="AT146">
            <v>104.989</v>
          </cell>
          <cell r="AU146">
            <v>95.851444161177795</v>
          </cell>
        </row>
        <row r="147">
          <cell r="AF147">
            <v>44.636382621314013</v>
          </cell>
          <cell r="AG147">
            <v>58.628723674101096</v>
          </cell>
          <cell r="AH147">
            <v>75.986538384662623</v>
          </cell>
          <cell r="AI147">
            <v>112.6214783484706</v>
          </cell>
          <cell r="AJ147">
            <v>88.19561743857858</v>
          </cell>
          <cell r="AK147">
            <v>119.70721731490934</v>
          </cell>
          <cell r="AL147">
            <v>167.77527472527473</v>
          </cell>
          <cell r="AM147">
            <v>186.83351648351649</v>
          </cell>
          <cell r="AN147">
            <v>198.72774725274726</v>
          </cell>
          <cell r="AO147">
            <v>206.22472527472527</v>
          </cell>
          <cell r="AP147">
            <v>161.73983516483517</v>
          </cell>
          <cell r="AQ147">
            <v>151.73214285714286</v>
          </cell>
          <cell r="AR147">
            <v>161.0991758241758</v>
          </cell>
          <cell r="AS147">
            <v>183.33516483516482</v>
          </cell>
          <cell r="AT147">
            <v>175.83763736263737</v>
          </cell>
          <cell r="AU147">
            <v>146.84065934065933</v>
          </cell>
        </row>
        <row r="148">
          <cell r="AF148">
            <v>98.454199903328856</v>
          </cell>
          <cell r="AG148">
            <v>122.02372151252825</v>
          </cell>
          <cell r="AH148">
            <v>174.58878293858299</v>
          </cell>
          <cell r="AI148">
            <v>214.31717411658059</v>
          </cell>
          <cell r="AJ148">
            <v>174.10226853483965</v>
          </cell>
          <cell r="AK148">
            <v>166.30935523458891</v>
          </cell>
          <cell r="AL148">
            <v>183.32623902163007</v>
          </cell>
          <cell r="AM148">
            <v>170.6358053168791</v>
          </cell>
          <cell r="AN148">
            <v>190.80039063478151</v>
          </cell>
          <cell r="AO148">
            <v>199.96085603170928</v>
          </cell>
          <cell r="AP148">
            <v>177.73068985603729</v>
          </cell>
          <cell r="AQ148">
            <v>188.12959092756753</v>
          </cell>
          <cell r="AR148">
            <v>211.69585789812442</v>
          </cell>
          <cell r="AS148">
            <v>241.45638211055532</v>
          </cell>
          <cell r="AT148">
            <v>249.69538158414792</v>
          </cell>
          <cell r="AU148">
            <v>248.71603973460518</v>
          </cell>
        </row>
        <row r="149">
          <cell r="AF149">
            <v>817.71689997566875</v>
          </cell>
          <cell r="AG149">
            <v>1060.9013491343637</v>
          </cell>
          <cell r="AH149">
            <v>1393.4157406757786</v>
          </cell>
          <cell r="AI149">
            <v>1779.1087992300932</v>
          </cell>
          <cell r="AJ149">
            <v>1307.9265954887121</v>
          </cell>
          <cell r="AK149">
            <v>1633.1109687044107</v>
          </cell>
          <cell r="AL149">
            <v>2046.6208682825788</v>
          </cell>
          <cell r="AM149">
            <v>2191.4842745254496</v>
          </cell>
          <cell r="AN149">
            <v>2288.4283474680319</v>
          </cell>
          <cell r="AO149">
            <v>2048.836317679717</v>
          </cell>
          <cell r="AP149">
            <v>1356.7040726270754</v>
          </cell>
          <cell r="AQ149">
            <v>1280.6480321135102</v>
          </cell>
          <cell r="AR149">
            <v>1575.1404626815267</v>
          </cell>
          <cell r="AS149">
            <v>1653.0050846608726</v>
          </cell>
          <cell r="AT149">
            <v>1690.0500661989618</v>
          </cell>
          <cell r="AU149">
            <v>1478.5708133514304</v>
          </cell>
        </row>
        <row r="150">
          <cell r="AF150">
            <v>2.5902262130892764</v>
          </cell>
          <cell r="AG150">
            <v>3.3274404248690397</v>
          </cell>
          <cell r="AH150">
            <v>4.0822669104204756</v>
          </cell>
          <cell r="AI150">
            <v>5.2012440541529452</v>
          </cell>
          <cell r="AJ150">
            <v>5.6942457499916417</v>
          </cell>
          <cell r="AK150">
            <v>6.1479631723186996</v>
          </cell>
          <cell r="AL150">
            <v>6.9114691730998272</v>
          </cell>
          <cell r="AM150">
            <v>7.6868229317489263</v>
          </cell>
          <cell r="AN150">
            <v>7.8515436142450419</v>
          </cell>
          <cell r="AO150">
            <v>8.2718744291308219</v>
          </cell>
          <cell r="AP150">
            <v>8.5853292798199075</v>
          </cell>
          <cell r="AQ150">
            <v>8.7341601473919646</v>
          </cell>
          <cell r="AR150">
            <v>9.252826015407166</v>
          </cell>
          <cell r="AS150">
            <v>9.628636248684705</v>
          </cell>
          <cell r="AT150">
            <v>10.122838441302338</v>
          </cell>
          <cell r="AU150">
            <v>10.372315591761991</v>
          </cell>
        </row>
        <row r="151">
          <cell r="AF151">
            <v>0.47380789776287741</v>
          </cell>
          <cell r="AG151">
            <v>0.50256549256190031</v>
          </cell>
          <cell r="AH151">
            <v>0.55394129218642651</v>
          </cell>
          <cell r="AI151">
            <v>0.6671161361260487</v>
          </cell>
          <cell r="AJ151">
            <v>0.60250994430504001</v>
          </cell>
          <cell r="AK151">
            <v>0.6631717321953936</v>
          </cell>
          <cell r="AL151">
            <v>0.73739386159279585</v>
          </cell>
          <cell r="AM151">
            <v>0.76053407653403371</v>
          </cell>
          <cell r="AN151">
            <v>0.77002899174615691</v>
          </cell>
          <cell r="AO151">
            <v>0.75690606588125942</v>
          </cell>
          <cell r="AP151">
            <v>0.78829819852641891</v>
          </cell>
          <cell r="AQ151">
            <v>0.799381425856725</v>
          </cell>
          <cell r="AR151">
            <v>0.83215108124705084</v>
          </cell>
          <cell r="AS151">
            <v>0.83677985387683718</v>
          </cell>
          <cell r="AT151">
            <v>0.85225658584127795</v>
          </cell>
          <cell r="AU151">
            <v>0.80361407969723708</v>
          </cell>
        </row>
        <row r="152">
          <cell r="AH152">
            <v>2.1892191899041138</v>
          </cell>
          <cell r="AI152">
            <v>2.4030841008699082</v>
          </cell>
          <cell r="AJ152">
            <v>2.0616066254064171</v>
          </cell>
          <cell r="AK152">
            <v>1.8827879970794612</v>
          </cell>
          <cell r="AL152">
            <v>1.8133256175517072</v>
          </cell>
          <cell r="AM152">
            <v>1.6059263058111986</v>
          </cell>
          <cell r="AN152">
            <v>1.6783049464266941</v>
          </cell>
          <cell r="AO152">
            <v>1.6737105910420413</v>
          </cell>
          <cell r="AP152">
            <v>1.4195441153511896</v>
          </cell>
          <cell r="AQ152">
            <v>1.4679372498643091</v>
          </cell>
          <cell r="AR152">
            <v>1.5280817686737864</v>
          </cell>
          <cell r="AS152">
            <v>1.6561049623578956</v>
          </cell>
          <cell r="AT152">
            <v>1.6164100336663836</v>
          </cell>
          <cell r="AU152">
            <v>1.5047258151124812</v>
          </cell>
        </row>
        <row r="153">
          <cell r="AF153">
            <v>0.12514643828206035</v>
          </cell>
          <cell r="AG153">
            <v>0.13332491903409388</v>
          </cell>
          <cell r="AH153">
            <v>0.14461669677250566</v>
          </cell>
          <cell r="AI153">
            <v>0.18802116926829021</v>
          </cell>
          <cell r="AJ153">
            <v>0.18782102956166685</v>
          </cell>
          <cell r="AK153">
            <v>0.19745405289096526</v>
          </cell>
          <cell r="AL153">
            <v>0.23319673430696655</v>
          </cell>
          <cell r="AM153">
            <v>0.25256055697375684</v>
          </cell>
          <cell r="AN153">
            <v>0.30288531245402461</v>
          </cell>
          <cell r="AO153">
            <v>0.3489416577515661</v>
          </cell>
          <cell r="AP153">
            <v>0.31826583646297241</v>
          </cell>
          <cell r="AQ153">
            <v>0.34754539309544485</v>
          </cell>
          <cell r="AR153">
            <v>0.37583446012924193</v>
          </cell>
          <cell r="AS153">
            <v>0.41564290977146701</v>
          </cell>
          <cell r="AT153">
            <v>0.4218140803669676</v>
          </cell>
          <cell r="AU153">
            <v>0.41812708543266219</v>
          </cell>
        </row>
        <row r="154">
          <cell r="AF154">
            <v>328.20569128930134</v>
          </cell>
          <cell r="AG154">
            <v>376.39760220643461</v>
          </cell>
          <cell r="AH154">
            <v>415.68727333716532</v>
          </cell>
          <cell r="AI154">
            <v>519.79673863112794</v>
          </cell>
          <cell r="AJ154">
            <v>429.09789927901335</v>
          </cell>
          <cell r="AK154">
            <v>528.20733264953606</v>
          </cell>
          <cell r="AL154">
            <v>671.23884010822928</v>
          </cell>
          <cell r="AM154">
            <v>735.97484334866408</v>
          </cell>
          <cell r="AN154">
            <v>746.64712740761865</v>
          </cell>
          <cell r="AO154">
            <v>756.35034732038139</v>
          </cell>
          <cell r="AP154">
            <v>654.26990288871468</v>
          </cell>
          <cell r="AQ154">
            <v>644.93554144645339</v>
          </cell>
          <cell r="AR154">
            <v>688.58624428651194</v>
          </cell>
          <cell r="AS154">
            <v>786.52183157195725</v>
          </cell>
          <cell r="AT154">
            <v>792.96683816165864</v>
          </cell>
          <cell r="AU154">
            <v>700.11787324926934</v>
          </cell>
        </row>
        <row r="155">
          <cell r="AF155">
            <v>11.015118560023987</v>
          </cell>
          <cell r="AG155">
            <v>11.698538053142629</v>
          </cell>
          <cell r="AH155">
            <v>13.995867933754347</v>
          </cell>
          <cell r="AI155">
            <v>16.852143132293808</v>
          </cell>
          <cell r="AJ155">
            <v>16.128335923242616</v>
          </cell>
          <cell r="AK155">
            <v>16.134482774167083</v>
          </cell>
          <cell r="AL155">
            <v>17.811148824889418</v>
          </cell>
          <cell r="AM155">
            <v>17.672054082319406</v>
          </cell>
          <cell r="AN155">
            <v>18.918943446919659</v>
          </cell>
          <cell r="AO155">
            <v>19.802355628040321</v>
          </cell>
          <cell r="AP155">
            <v>17.776566357225413</v>
          </cell>
          <cell r="AQ155">
            <v>19.035058264208619</v>
          </cell>
          <cell r="AR155">
            <v>20.989153596076758</v>
          </cell>
          <cell r="AS155">
            <v>23.127184340215845</v>
          </cell>
          <cell r="AT155">
            <v>23.307202139121966</v>
          </cell>
          <cell r="AU155">
            <v>24.68085827854733</v>
          </cell>
        </row>
        <row r="156">
          <cell r="AP156">
            <v>39.655950650402751</v>
          </cell>
          <cell r="AQ156">
            <v>40.692663454586878</v>
          </cell>
          <cell r="AR156">
            <v>44.179076706924768</v>
          </cell>
          <cell r="AS156">
            <v>50.640663857751036</v>
          </cell>
          <cell r="AT156">
            <v>51.475038810535153</v>
          </cell>
          <cell r="AU156">
            <v>52.96013835670697</v>
          </cell>
        </row>
        <row r="157">
          <cell r="AF157">
            <v>0.91910326198713832</v>
          </cell>
          <cell r="AG157">
            <v>1.0164197691606844</v>
          </cell>
          <cell r="AH157">
            <v>1.0336357733910428</v>
          </cell>
          <cell r="AI157">
            <v>0.99829254637635578</v>
          </cell>
          <cell r="AJ157">
            <v>0.84742485151885538</v>
          </cell>
          <cell r="AK157">
            <v>0.96997377481817737</v>
          </cell>
          <cell r="AL157">
            <v>1.0184267814786445</v>
          </cell>
          <cell r="AM157">
            <v>1.0596269282729474</v>
          </cell>
          <cell r="AN157">
            <v>1.3278471593012731</v>
          </cell>
          <cell r="AO157">
            <v>1.3431022563556343</v>
          </cell>
          <cell r="AP157">
            <v>1.3772382074625924</v>
          </cell>
          <cell r="AQ157">
            <v>1.4256248432537482</v>
          </cell>
          <cell r="AR157">
            <v>1.5283318710039413</v>
          </cell>
          <cell r="AS157">
            <v>1.5416488732777203</v>
          </cell>
          <cell r="AT157">
            <v>1.5800768394649225</v>
          </cell>
          <cell r="AU157">
            <v>1.1314192656480739</v>
          </cell>
        </row>
        <row r="158">
          <cell r="AF158">
            <v>1.6096002192435601</v>
          </cell>
          <cell r="AG158">
            <v>1.8843542567040923</v>
          </cell>
          <cell r="AH158">
            <v>2.1588145170578872</v>
          </cell>
          <cell r="AI158">
            <v>2.5113600254973631</v>
          </cell>
          <cell r="AJ158">
            <v>2.4539724411996899</v>
          </cell>
          <cell r="AK158">
            <v>2.5780261351534284</v>
          </cell>
          <cell r="AL158">
            <v>2.9424551849735847</v>
          </cell>
          <cell r="AM158">
            <v>3.8018064874352704</v>
          </cell>
          <cell r="AN158">
            <v>4.9156230837168815</v>
          </cell>
          <cell r="AO158">
            <v>5.0069452936951722</v>
          </cell>
          <cell r="AP158">
            <v>4.2522492783118313</v>
          </cell>
          <cell r="AQ158">
            <v>3.8545895263201113</v>
          </cell>
          <cell r="AR158">
            <v>3.7128554301011425</v>
          </cell>
          <cell r="AS158">
            <v>4.0849701556730693</v>
          </cell>
          <cell r="AT158">
            <v>4.1188997026268037</v>
          </cell>
          <cell r="AU158">
            <v>4.2037671804450953</v>
          </cell>
        </row>
        <row r="159">
          <cell r="AF159">
            <v>127.80781033376942</v>
          </cell>
          <cell r="AG159">
            <v>148.62725518167355</v>
          </cell>
          <cell r="AH159">
            <v>180.94174137776554</v>
          </cell>
          <cell r="AI159">
            <v>193.61734634678487</v>
          </cell>
          <cell r="AJ159">
            <v>194.15032202209045</v>
          </cell>
          <cell r="AK159">
            <v>239.8079219660074</v>
          </cell>
          <cell r="AL159">
            <v>279.35652636633438</v>
          </cell>
          <cell r="AM159">
            <v>295.09283997491883</v>
          </cell>
          <cell r="AN159">
            <v>307.57636058499156</v>
          </cell>
          <cell r="AO159">
            <v>314.86358075845465</v>
          </cell>
          <cell r="AP159">
            <v>307.99854526939794</v>
          </cell>
          <cell r="AQ159">
            <v>318.75313620517591</v>
          </cell>
          <cell r="AR159">
            <v>343.3320322711694</v>
          </cell>
          <cell r="AS159">
            <v>375.96307269160309</v>
          </cell>
          <cell r="AT159">
            <v>374.38973748110141</v>
          </cell>
          <cell r="AU159">
            <v>339.98053061150131</v>
          </cell>
        </row>
        <row r="160">
          <cell r="AF160">
            <v>49.116210405264283</v>
          </cell>
          <cell r="AG160">
            <v>57.492264111598679</v>
          </cell>
          <cell r="AH160">
            <v>77.238627787097514</v>
          </cell>
          <cell r="AI160">
            <v>97.170437058705417</v>
          </cell>
          <cell r="AJ160">
            <v>89.302204898778768</v>
          </cell>
          <cell r="AK160">
            <v>90.472595495834213</v>
          </cell>
          <cell r="AL160">
            <v>99.235207584672366</v>
          </cell>
          <cell r="AM160">
            <v>94.589214758718157</v>
          </cell>
          <cell r="AN160">
            <v>98.878102472574085</v>
          </cell>
          <cell r="AO160">
            <v>101.35060264395038</v>
          </cell>
          <cell r="AP160">
            <v>88.512030266431807</v>
          </cell>
          <cell r="AQ160">
            <v>89.691511641733271</v>
          </cell>
          <cell r="AR160">
            <v>95.411499917712305</v>
          </cell>
          <cell r="AS160">
            <v>105.5741692797011</v>
          </cell>
          <cell r="AT160">
            <v>105.13070561672706</v>
          </cell>
          <cell r="AU160">
            <v>104.49051714593698</v>
          </cell>
        </row>
        <row r="161">
          <cell r="AF161">
            <v>36.260377906992822</v>
          </cell>
          <cell r="AG161">
            <v>39.513950363067778</v>
          </cell>
          <cell r="AH161">
            <v>48.073127344392169</v>
          </cell>
          <cell r="AI161">
            <v>55.773466692398031</v>
          </cell>
          <cell r="AJ161">
            <v>50.512650313426754</v>
          </cell>
          <cell r="AK161">
            <v>48.247601730362049</v>
          </cell>
          <cell r="AL161">
            <v>51.574696411538973</v>
          </cell>
          <cell r="AM161">
            <v>46.607067290729901</v>
          </cell>
          <cell r="AN161">
            <v>48.416451849074662</v>
          </cell>
          <cell r="AO161">
            <v>50.009949547828334</v>
          </cell>
          <cell r="AP161">
            <v>43.111714118237899</v>
          </cell>
          <cell r="AQ161">
            <v>44.754461513160891</v>
          </cell>
          <cell r="AR161">
            <v>48.569538165632665</v>
          </cell>
          <cell r="AS161">
            <v>54.186323295195749</v>
          </cell>
          <cell r="AT161">
            <v>54.180149089433741</v>
          </cell>
          <cell r="AU161">
            <v>52.838040370717174</v>
          </cell>
        </row>
        <row r="162">
          <cell r="AF162">
            <v>0.47683840287841117</v>
          </cell>
          <cell r="AG162">
            <v>0.53861762843278493</v>
          </cell>
          <cell r="AH162">
            <v>0.62021123936181133</v>
          </cell>
          <cell r="AI162">
            <v>0.6992021063118018</v>
          </cell>
          <cell r="AJ162">
            <v>0.73599354691610419</v>
          </cell>
          <cell r="AK162">
            <v>0.84676748937330337</v>
          </cell>
          <cell r="AL162">
            <v>1.0498953240906823</v>
          </cell>
          <cell r="AM162">
            <v>1.1910451092569854</v>
          </cell>
          <cell r="AN162">
            <v>1.2847571172494716</v>
          </cell>
          <cell r="AO162">
            <v>1.3376139317466536</v>
          </cell>
          <cell r="AP162">
            <v>1.3113664467207138</v>
          </cell>
          <cell r="AQ162">
            <v>1.3810789868461562</v>
          </cell>
          <cell r="AR162">
            <v>1.4575928228893735</v>
          </cell>
          <cell r="AS162">
            <v>1.5660834825231984</v>
          </cell>
          <cell r="AT162">
            <v>1.5785238150041307</v>
          </cell>
          <cell r="AU162">
            <v>1.5671884608068629</v>
          </cell>
        </row>
        <row r="163">
          <cell r="AM163">
            <v>3.6109881437154701</v>
          </cell>
          <cell r="AN163">
            <v>3.8924026847557003</v>
          </cell>
          <cell r="AO163">
            <v>3.9635323089948002</v>
          </cell>
          <cell r="AP163">
            <v>4.0488608714111898</v>
          </cell>
          <cell r="AQ163">
            <v>4.1984854038805803</v>
          </cell>
          <cell r="AR163">
            <v>4.5088453483272204</v>
          </cell>
          <cell r="AS163">
            <v>4.6510665072651598</v>
          </cell>
          <cell r="AT163">
            <v>5.0600704188257906</v>
          </cell>
          <cell r="AU163">
            <v>4.9896011277143799</v>
          </cell>
        </row>
        <row r="164">
          <cell r="AF164">
            <v>257.66684568329759</v>
          </cell>
          <cell r="AG164">
            <v>271.81242765312896</v>
          </cell>
          <cell r="AH164">
            <v>299.03266275264929</v>
          </cell>
          <cell r="AI164">
            <v>287.09535254791876</v>
          </cell>
          <cell r="AJ164">
            <v>297.22072201096364</v>
          </cell>
          <cell r="AK164">
            <v>375.30425083935603</v>
          </cell>
          <cell r="AL164">
            <v>416.87912037409399</v>
          </cell>
          <cell r="AM164">
            <v>396.33191567108867</v>
          </cell>
          <cell r="AN164">
            <v>366.82115625404759</v>
          </cell>
          <cell r="AO164">
            <v>350.90128636636086</v>
          </cell>
          <cell r="AP164">
            <v>317.57768788922277</v>
          </cell>
          <cell r="AQ164">
            <v>296.27268402093392</v>
          </cell>
          <cell r="AR164">
            <v>349.43330204617979</v>
          </cell>
          <cell r="AS164">
            <v>368.13547928219299</v>
          </cell>
          <cell r="AT164">
            <v>351.35423454177533</v>
          </cell>
          <cell r="AU164">
            <v>302.05297443398882</v>
          </cell>
        </row>
        <row r="165">
          <cell r="AL165">
            <v>17.185645508348721</v>
          </cell>
          <cell r="AM165">
            <v>11.266811139821558</v>
          </cell>
          <cell r="AN165">
            <v>14.946891826316271</v>
          </cell>
          <cell r="AO165">
            <v>15.383339598332034</v>
          </cell>
          <cell r="AP165">
            <v>14.801383724057388</v>
          </cell>
          <cell r="AQ165">
            <v>3.5005279252813888</v>
          </cell>
          <cell r="AR165">
            <v>3.4948699037648292</v>
          </cell>
          <cell r="AS165">
            <v>4.6590340335642875</v>
          </cell>
          <cell r="AT165">
            <v>4.1433471460862252</v>
          </cell>
          <cell r="AU165">
            <v>4.0739523905564683</v>
          </cell>
        </row>
        <row r="166">
          <cell r="AF166">
            <v>1154.3535256662137</v>
          </cell>
          <cell r="AG166">
            <v>1260.4657593851534</v>
          </cell>
          <cell r="AH166">
            <v>1474.1763243149444</v>
          </cell>
          <cell r="AI166">
            <v>1631.6847108656907</v>
          </cell>
          <cell r="AJ166">
            <v>1489.8534475739609</v>
          </cell>
          <cell r="AK166">
            <v>1423.2696879205737</v>
          </cell>
          <cell r="AL166">
            <v>1480.4499312931696</v>
          </cell>
          <cell r="AM166">
            <v>1325.5832046474457</v>
          </cell>
          <cell r="AN166">
            <v>1355.1623346235194</v>
          </cell>
          <cell r="AO166">
            <v>1371.5761064507124</v>
          </cell>
          <cell r="AP166">
            <v>1195.721047980747</v>
          </cell>
          <cell r="AQ166">
            <v>1232.5727478177876</v>
          </cell>
          <cell r="AR166">
            <v>1312.0761046448001</v>
          </cell>
          <cell r="AS166">
            <v>1422.7987482492269</v>
          </cell>
          <cell r="AT166">
            <v>1393.6443155933794</v>
          </cell>
          <cell r="AU166">
            <v>1280.1735790741257</v>
          </cell>
        </row>
        <row r="167">
          <cell r="AF167">
            <v>27.938660685475465</v>
          </cell>
          <cell r="AG167">
            <v>32.357114700311328</v>
          </cell>
          <cell r="AH167">
            <v>37.022783306013196</v>
          </cell>
          <cell r="AI167">
            <v>46.607756145942048</v>
          </cell>
          <cell r="AJ167">
            <v>48.129283952088286</v>
          </cell>
          <cell r="AK167">
            <v>56.732116444038127</v>
          </cell>
          <cell r="AL167">
            <v>65.265026601955896</v>
          </cell>
          <cell r="AM167">
            <v>68.380592231022462</v>
          </cell>
          <cell r="AN167">
            <v>74.253226517307681</v>
          </cell>
          <cell r="AO167">
            <v>79.312389650097018</v>
          </cell>
          <cell r="AP167">
            <v>80.55664797417036</v>
          </cell>
          <cell r="AQ167">
            <v>82.389781430973301</v>
          </cell>
          <cell r="AR167">
            <v>87.421760162668278</v>
          </cell>
          <cell r="AS167">
            <v>87.92224451412973</v>
          </cell>
          <cell r="AT167">
            <v>83.977873402280082</v>
          </cell>
          <cell r="AU167">
            <v>80.699547267435591</v>
          </cell>
        </row>
        <row r="168">
          <cell r="AF168">
            <v>0.54719629629629629</v>
          </cell>
          <cell r="AG168">
            <v>0.64441481481481477</v>
          </cell>
          <cell r="AH168">
            <v>0.68928518518518522</v>
          </cell>
          <cell r="AI168">
            <v>0.75122592592592585</v>
          </cell>
          <cell r="AJ168">
            <v>0.77427290008282956</v>
          </cell>
          <cell r="AK168">
            <v>0.77871716481136655</v>
          </cell>
          <cell r="AL168">
            <v>0.83609185853909251</v>
          </cell>
          <cell r="AM168">
            <v>0.82615985166909989</v>
          </cell>
          <cell r="AN168">
            <v>0.87537927958119988</v>
          </cell>
          <cell r="AO168">
            <v>0.9540551110092963</v>
          </cell>
          <cell r="AP168">
            <v>0.95840706173284806</v>
          </cell>
          <cell r="AQ168">
            <v>1.0086060187899371</v>
          </cell>
          <cell r="AR168">
            <v>1.0596552053584962</v>
          </cell>
          <cell r="AS168">
            <v>1.0785073742657258</v>
          </cell>
          <cell r="AT168">
            <v>1.1639085744788999</v>
          </cell>
          <cell r="AU168">
            <v>0.98600976511854066</v>
          </cell>
        </row>
        <row r="169">
          <cell r="AG169">
            <v>1.2682643928316</v>
          </cell>
          <cell r="AH169">
            <v>1.3360946478844851</v>
          </cell>
          <cell r="AI169">
            <v>1.4379060651640223</v>
          </cell>
          <cell r="AJ169">
            <v>1.4015382805263072</v>
          </cell>
          <cell r="AK169">
            <v>1.486637331791111</v>
          </cell>
          <cell r="AL169">
            <v>1.5774152943086184</v>
          </cell>
          <cell r="AM169">
            <v>1.6057785581767663</v>
          </cell>
          <cell r="AN169">
            <v>1.665810677247322</v>
          </cell>
          <cell r="AO169">
            <v>1.7560645582941703</v>
          </cell>
          <cell r="AP169">
            <v>1.8099786233636666</v>
          </cell>
          <cell r="AQ169">
            <v>1.8655134309066739</v>
          </cell>
          <cell r="AR169">
            <v>1.9967714411728108</v>
          </cell>
          <cell r="AS169">
            <v>2.0651272646133925</v>
          </cell>
          <cell r="AT169">
            <v>2.1187915464671665</v>
          </cell>
          <cell r="AU169">
            <v>1.6167727472813367</v>
          </cell>
        </row>
        <row r="170">
          <cell r="AF170">
            <v>0.55072962962962957</v>
          </cell>
          <cell r="AG170">
            <v>0.6109296296296296</v>
          </cell>
          <cell r="AH170">
            <v>0.68444444444444441</v>
          </cell>
          <cell r="AI170">
            <v>0.69542962962962962</v>
          </cell>
          <cell r="AJ170">
            <v>0.6749222222222222</v>
          </cell>
          <cell r="AK170">
            <v>0.6812259259259259</v>
          </cell>
          <cell r="AL170">
            <v>0.67612962962962964</v>
          </cell>
          <cell r="AM170">
            <v>0.69293333333333329</v>
          </cell>
          <cell r="AN170">
            <v>0.72120740740740741</v>
          </cell>
          <cell r="AO170">
            <v>0.72771481481481481</v>
          </cell>
          <cell r="AP170">
            <v>0.75539999999999996</v>
          </cell>
          <cell r="AQ170">
            <v>0.77442962962962958</v>
          </cell>
          <cell r="AR170">
            <v>0.79217777777777765</v>
          </cell>
          <cell r="AS170">
            <v>0.81130000000000002</v>
          </cell>
          <cell r="AT170">
            <v>0.82471851851851841</v>
          </cell>
          <cell r="AU170">
            <v>0.78954245552494817</v>
          </cell>
        </row>
        <row r="171">
          <cell r="AJ171">
            <v>54.812279532338913</v>
          </cell>
          <cell r="AK171">
            <v>65.71602355161474</v>
          </cell>
          <cell r="AL171">
            <v>66.448116855716378</v>
          </cell>
          <cell r="AM171">
            <v>48.947781101499963</v>
          </cell>
          <cell r="AN171">
            <v>52.892493680638815</v>
          </cell>
          <cell r="AO171">
            <v>60.725692653856797</v>
          </cell>
          <cell r="AP171">
            <v>64.535622331878201</v>
          </cell>
          <cell r="AQ171">
            <v>64.883038110674022</v>
          </cell>
          <cell r="AR171">
            <v>47.836898661176434</v>
          </cell>
          <cell r="AS171">
            <v>35.891368426647873</v>
          </cell>
          <cell r="AT171">
            <v>33.563777915634709</v>
          </cell>
          <cell r="AU171">
            <v>34.369657955031251</v>
          </cell>
        </row>
        <row r="172">
          <cell r="AF172">
            <v>2.2352342901728148</v>
          </cell>
          <cell r="AG172">
            <v>2.6264502961275626</v>
          </cell>
          <cell r="AH172">
            <v>2.936440801457195</v>
          </cell>
          <cell r="AI172">
            <v>3.5329887067395265</v>
          </cell>
          <cell r="AJ172">
            <v>3.8755639344262294</v>
          </cell>
          <cell r="AK172">
            <v>4.3683772105023468</v>
          </cell>
          <cell r="AL172">
            <v>4.422240238678091</v>
          </cell>
          <cell r="AM172">
            <v>4.9799015151515151</v>
          </cell>
          <cell r="AN172">
            <v>5.1456554545454551</v>
          </cell>
          <cell r="AO172">
            <v>5.240733636363637</v>
          </cell>
          <cell r="AP172">
            <v>4.7874676097560931</v>
          </cell>
          <cell r="AQ172">
            <v>3.1289962846735984</v>
          </cell>
          <cell r="AR172">
            <v>3.2161766669161329</v>
          </cell>
          <cell r="AS172">
            <v>3.4645935279131441</v>
          </cell>
          <cell r="AT172">
            <v>3.6973136229552162</v>
          </cell>
          <cell r="AU172">
            <v>2.4104111243970729</v>
          </cell>
        </row>
        <row r="173">
          <cell r="AF173">
            <v>392.2187011929251</v>
          </cell>
          <cell r="AG173">
            <v>423.09061804296596</v>
          </cell>
          <cell r="AH173">
            <v>491.2547697288116</v>
          </cell>
          <cell r="AI173">
            <v>517.70621465640693</v>
          </cell>
          <cell r="AJ173">
            <v>436.53592111911922</v>
          </cell>
          <cell r="AK173">
            <v>495.81255884331034</v>
          </cell>
          <cell r="AL173">
            <v>574.09411297273266</v>
          </cell>
          <cell r="AM173">
            <v>552.48372728280253</v>
          </cell>
          <cell r="AN173">
            <v>586.84182179689196</v>
          </cell>
          <cell r="AO173">
            <v>581.96401723709459</v>
          </cell>
          <cell r="AP173">
            <v>505.1037813497569</v>
          </cell>
          <cell r="AQ173">
            <v>515.65467146954745</v>
          </cell>
          <cell r="AR173">
            <v>541.0187497690971</v>
          </cell>
          <cell r="AS173">
            <v>555.45537148708934</v>
          </cell>
          <cell r="AT173">
            <v>531.2833044596664</v>
          </cell>
          <cell r="AU173">
            <v>537.60986571901879</v>
          </cell>
        </row>
        <row r="174">
          <cell r="AF174">
            <v>420.15226754971741</v>
          </cell>
          <cell r="AG174">
            <v>443.8895874816908</v>
          </cell>
          <cell r="AH174">
            <v>493.92533803930746</v>
          </cell>
          <cell r="AI174">
            <v>570.09362102872331</v>
          </cell>
          <cell r="AJ174">
            <v>558.1057155180207</v>
          </cell>
          <cell r="AK174">
            <v>602.89615131746996</v>
          </cell>
          <cell r="AL174">
            <v>721.70142812076369</v>
          </cell>
          <cell r="AM174">
            <v>692.40518890623184</v>
          </cell>
          <cell r="AN174">
            <v>713.25328465826647</v>
          </cell>
          <cell r="AO174">
            <v>734.7303722413576</v>
          </cell>
          <cell r="AP174">
            <v>702.21333304686061</v>
          </cell>
          <cell r="AQ174">
            <v>695.45727477492119</v>
          </cell>
          <cell r="AR174">
            <v>704.77574198352818</v>
          </cell>
          <cell r="AS174">
            <v>736.43877081451683</v>
          </cell>
          <cell r="AT174">
            <v>732.19481270911569</v>
          </cell>
          <cell r="AU174">
            <v>748.52515067325999</v>
          </cell>
        </row>
        <row r="175">
          <cell r="AF175">
            <v>28.880882302523339</v>
          </cell>
          <cell r="AG175">
            <v>33.823552889897229</v>
          </cell>
          <cell r="AH175">
            <v>40.487752649229733</v>
          </cell>
          <cell r="AI175">
            <v>52.63069689244503</v>
          </cell>
          <cell r="AJ175">
            <v>53.938543009119954</v>
          </cell>
          <cell r="AK175">
            <v>60.042896259562468</v>
          </cell>
        </row>
        <row r="176">
          <cell r="AF176">
            <v>374.05954286247027</v>
          </cell>
          <cell r="AG176">
            <v>386.45048949544315</v>
          </cell>
          <cell r="AH176">
            <v>406.90718374472186</v>
          </cell>
          <cell r="AI176">
            <v>415.90114426151484</v>
          </cell>
          <cell r="AJ176">
            <v>390.82918639299385</v>
          </cell>
          <cell r="AK176">
            <v>444.28097080067045</v>
          </cell>
          <cell r="AL176">
            <v>483.97439109570195</v>
          </cell>
          <cell r="AM176">
            <v>495.60951863742957</v>
          </cell>
          <cell r="AN176">
            <v>512.94257802659263</v>
          </cell>
          <cell r="AO176">
            <v>535.32805953194327</v>
          </cell>
          <cell r="AP176">
            <v>534.51494028326658</v>
          </cell>
          <cell r="AQ176">
            <v>543.08080349777322</v>
          </cell>
          <cell r="AR176">
            <v>590.73322584442155</v>
          </cell>
          <cell r="AS176">
            <v>609.19752895411489</v>
          </cell>
          <cell r="AT176">
            <v>612.16817020726228</v>
          </cell>
          <cell r="AU176">
            <v>668.50986696144435</v>
          </cell>
        </row>
        <row r="177">
          <cell r="AF177">
            <v>2.3107440381832767</v>
          </cell>
          <cell r="AG177">
            <v>2.8113260973802277</v>
          </cell>
          <cell r="AH177">
            <v>3.7122635829958681</v>
          </cell>
          <cell r="AI177">
            <v>5.1346830124805969</v>
          </cell>
          <cell r="AJ177">
            <v>4.9770746082987465</v>
          </cell>
          <cell r="AK177">
            <v>5.6417153490545395</v>
          </cell>
          <cell r="AL177">
            <v>6.5225689478358442</v>
          </cell>
          <cell r="AM177">
            <v>7.5924976553557038</v>
          </cell>
          <cell r="AN177">
            <v>8.506145486502442</v>
          </cell>
          <cell r="AO177">
            <v>9.2424777060138261</v>
          </cell>
          <cell r="AP177">
            <v>7.8568302177991356</v>
          </cell>
          <cell r="AQ177">
            <v>6.9528544652103035</v>
          </cell>
          <cell r="AR177">
            <v>7.1442285769049914</v>
          </cell>
          <cell r="AS177">
            <v>7.5204591403323962</v>
          </cell>
          <cell r="AT177">
            <v>8.116554716983277</v>
          </cell>
          <cell r="AU177">
            <v>7.9968631505121213</v>
          </cell>
        </row>
        <row r="178">
          <cell r="AF178">
            <v>17.173947465994143</v>
          </cell>
          <cell r="AG178">
            <v>18.867050217848952</v>
          </cell>
          <cell r="AH178">
            <v>21.807419597776526</v>
          </cell>
          <cell r="AI178">
            <v>27.762397723240017</v>
          </cell>
          <cell r="AJ178">
            <v>28.98514340999203</v>
          </cell>
          <cell r="AK178">
            <v>31.533391019124497</v>
          </cell>
          <cell r="AL178">
            <v>34.066607643538788</v>
          </cell>
          <cell r="AM178">
            <v>39.650500500713427</v>
          </cell>
          <cell r="AN178">
            <v>45.680532835841809</v>
          </cell>
          <cell r="AO178">
            <v>50.002231601009356</v>
          </cell>
          <cell r="AP178">
            <v>47.384318092105993</v>
          </cell>
          <cell r="AQ178">
            <v>49.773651616443125</v>
          </cell>
          <cell r="AR178">
            <v>53.226716355312369</v>
          </cell>
          <cell r="AS178">
            <v>56.698850382260531</v>
          </cell>
          <cell r="AT178">
            <v>60.810465048587552</v>
          </cell>
          <cell r="AU178">
            <v>64.402769621030487</v>
          </cell>
        </row>
        <row r="179">
          <cell r="AF179">
            <v>189.08433752660787</v>
          </cell>
          <cell r="AG179">
            <v>221.5786716443651</v>
          </cell>
          <cell r="AH179">
            <v>263.00714508159427</v>
          </cell>
          <cell r="AI179">
            <v>290.96996318506331</v>
          </cell>
          <cell r="AJ179">
            <v>281.39934437582417</v>
          </cell>
          <cell r="AK179">
            <v>340.92774728093616</v>
          </cell>
          <cell r="AL179">
            <v>370.92862508898486</v>
          </cell>
          <cell r="AM179">
            <v>397.72182314937135</v>
          </cell>
          <cell r="AN179">
            <v>420.36360545939777</v>
          </cell>
          <cell r="AO179">
            <v>407.37322711842393</v>
          </cell>
          <cell r="AP179">
            <v>401.14209107066614</v>
          </cell>
          <cell r="AQ179">
            <v>413.49714314938944</v>
          </cell>
          <cell r="AR179">
            <v>456.52344314163798</v>
          </cell>
          <cell r="AS179">
            <v>506.40318753538179</v>
          </cell>
          <cell r="AT179">
            <v>544.20954952918362</v>
          </cell>
          <cell r="AU179">
            <v>501.71209091770777</v>
          </cell>
        </row>
        <row r="180">
          <cell r="AF180">
            <v>0.46226183367566398</v>
          </cell>
          <cell r="AG180">
            <v>0.45379601925559698</v>
          </cell>
          <cell r="AH180">
            <v>0.54279530272785403</v>
          </cell>
          <cell r="AI180">
            <v>0.64849270047667507</v>
          </cell>
          <cell r="AJ180">
            <v>0.72688163858881105</v>
          </cell>
          <cell r="AK180">
            <v>0.88182685721892207</v>
          </cell>
          <cell r="AL180">
            <v>1.0547254333971501</v>
          </cell>
          <cell r="AM180">
            <v>1.1477795882034501</v>
          </cell>
          <cell r="AN180">
            <v>1.3955246114986801</v>
          </cell>
          <cell r="AO180">
            <v>1.4473113778083602</v>
          </cell>
          <cell r="AP180">
            <v>1.5944107834127701</v>
          </cell>
          <cell r="AQ180">
            <v>1.6506085842392002</v>
          </cell>
          <cell r="AR180">
            <v>1.59933806320809</v>
          </cell>
          <cell r="AS180">
            <v>1.5598949465690801</v>
          </cell>
          <cell r="AT180">
            <v>2.0179249243043897</v>
          </cell>
          <cell r="AU180">
            <v>1.7914059887971798</v>
          </cell>
        </row>
        <row r="181">
          <cell r="AF181">
            <v>3.0796833068634832</v>
          </cell>
          <cell r="AG181">
            <v>3.1725728303625869</v>
          </cell>
          <cell r="AH181">
            <v>3.592370807548773</v>
          </cell>
          <cell r="AI181">
            <v>4.4833885271046574</v>
          </cell>
          <cell r="AJ181">
            <v>4.5539119613133812</v>
          </cell>
          <cell r="AK181">
            <v>4.6302635555603615</v>
          </cell>
          <cell r="AL181">
            <v>5.2234915911810251</v>
          </cell>
          <cell r="AM181">
            <v>5.2286417507501604</v>
          </cell>
          <cell r="AN181">
            <v>5.8305413902634848</v>
          </cell>
          <cell r="AO181">
            <v>6.1743414604811866</v>
          </cell>
          <cell r="AP181">
            <v>5.6414553588651177</v>
          </cell>
          <cell r="AQ181">
            <v>6.0300030469184254</v>
          </cell>
          <cell r="AR181">
            <v>6.3932599261331458</v>
          </cell>
          <cell r="AS181">
            <v>7.1171429641013972</v>
          </cell>
          <cell r="AT181">
            <v>7.2208567788598605</v>
          </cell>
          <cell r="AU181">
            <v>7.4948753226782312</v>
          </cell>
        </row>
        <row r="182">
          <cell r="AF182">
            <v>0.2618036811166044</v>
          </cell>
          <cell r="AG182">
            <v>0.2922306436835086</v>
          </cell>
          <cell r="AH182">
            <v>0.29851878595146192</v>
          </cell>
          <cell r="AI182">
            <v>0.34443647539858974</v>
          </cell>
          <cell r="AJ182">
            <v>0.31237775133287793</v>
          </cell>
          <cell r="AK182">
            <v>0.36683216341765856</v>
          </cell>
          <cell r="AL182">
            <v>0.41453303613614295</v>
          </cell>
          <cell r="AM182">
            <v>0.47070534081380516</v>
          </cell>
          <cell r="AN182">
            <v>0.45065070610020791</v>
          </cell>
          <cell r="AO182">
            <v>0.43987770090153888</v>
          </cell>
          <cell r="AP182">
            <v>0.43700312408143233</v>
          </cell>
          <cell r="AQ182">
            <v>0.42054893397437731</v>
          </cell>
          <cell r="AR182">
            <v>0.46037426074749394</v>
          </cell>
          <cell r="AS182">
            <v>0.48585905225191778</v>
          </cell>
          <cell r="AT182">
            <v>0.51676413340096394</v>
          </cell>
          <cell r="AU182">
            <v>0.51356648602035593</v>
          </cell>
        </row>
        <row r="183">
          <cell r="AF183">
            <v>16.169849494696646</v>
          </cell>
          <cell r="AG183">
            <v>18.600497289162465</v>
          </cell>
          <cell r="AH183">
            <v>22.005875340115395</v>
          </cell>
          <cell r="AI183">
            <v>28.233421337430283</v>
          </cell>
          <cell r="AJ183">
            <v>19.561546000478888</v>
          </cell>
          <cell r="AK183">
            <v>22.521912919718361</v>
          </cell>
          <cell r="AL183">
            <v>25.789386978993075</v>
          </cell>
          <cell r="AM183">
            <v>25.763204129974337</v>
          </cell>
          <cell r="AN183">
            <v>27.268360614532266</v>
          </cell>
          <cell r="AO183">
            <v>27.615863130360939</v>
          </cell>
          <cell r="AP183">
            <v>24.959726536110995</v>
          </cell>
          <cell r="AQ183">
            <v>22.394292395465207</v>
          </cell>
          <cell r="AR183">
            <v>22.385314608055744</v>
          </cell>
          <cell r="AS183">
            <v>23.680047074473435</v>
          </cell>
          <cell r="AT183">
            <v>23.208249668721997</v>
          </cell>
          <cell r="AU183">
            <v>21.525283084821005</v>
          </cell>
        </row>
        <row r="184">
          <cell r="AF184">
            <v>32.272178403514715</v>
          </cell>
          <cell r="AG184">
            <v>34.376664600589777</v>
          </cell>
          <cell r="AH184">
            <v>38.915343743293349</v>
          </cell>
          <cell r="AI184">
            <v>44.844287288634192</v>
          </cell>
          <cell r="AJ184">
            <v>43.465934133769672</v>
          </cell>
          <cell r="AK184">
            <v>44.054263340222896</v>
          </cell>
          <cell r="AL184">
            <v>45.809813009429433</v>
          </cell>
          <cell r="AM184">
            <v>45.044376785470895</v>
          </cell>
          <cell r="AN184">
            <v>46.248467219963288</v>
          </cell>
          <cell r="AO184">
            <v>47.634262376497801</v>
          </cell>
          <cell r="AP184">
            <v>43.172428888775322</v>
          </cell>
          <cell r="AQ184">
            <v>41.800634460315742</v>
          </cell>
          <cell r="AR184">
            <v>39.626731367965625</v>
          </cell>
          <cell r="AS184">
            <v>40.138954720927586</v>
          </cell>
          <cell r="AT184">
            <v>39.168751353304714</v>
          </cell>
          <cell r="AU184">
            <v>39.553289953354735</v>
          </cell>
        </row>
        <row r="185">
          <cell r="AF185">
            <v>506.18605683024441</v>
          </cell>
          <cell r="AG185">
            <v>555.1256917770969</v>
          </cell>
          <cell r="AH185">
            <v>680.48933306180038</v>
          </cell>
          <cell r="AI185">
            <v>770.81956640736496</v>
          </cell>
          <cell r="AJ185">
            <v>648.79718453894884</v>
          </cell>
          <cell r="AK185">
            <v>776.55751250126286</v>
          </cell>
          <cell r="AL185">
            <v>838.50806211742554</v>
          </cell>
          <cell r="AM185">
            <v>880.14059516123791</v>
          </cell>
          <cell r="AN185">
            <v>957.504166483483</v>
          </cell>
          <cell r="AO185">
            <v>938.51228463865027</v>
          </cell>
          <cell r="AP185">
            <v>864.07116118571821</v>
          </cell>
          <cell r="AQ185">
            <v>869.28035971270992</v>
          </cell>
          <cell r="AR185">
            <v>858.93190871481204</v>
          </cell>
          <cell r="AS185">
            <v>779.59869826341014</v>
          </cell>
          <cell r="AT185">
            <v>760.93989042161445</v>
          </cell>
          <cell r="AU185">
            <v>715.93037918450227</v>
          </cell>
        </row>
        <row r="186">
          <cell r="AJ186">
            <v>20.214385964912282</v>
          </cell>
          <cell r="AK186">
            <v>22.583157894736843</v>
          </cell>
          <cell r="AL186">
            <v>29.233333333333331</v>
          </cell>
          <cell r="AM186">
            <v>35.164280701754386</v>
          </cell>
          <cell r="AN186">
            <v>39.197543859649123</v>
          </cell>
          <cell r="AO186">
            <v>43.524210526315791</v>
          </cell>
          <cell r="AP186">
            <v>35.79962857142857</v>
          </cell>
          <cell r="AQ186">
            <v>36.169428571428575</v>
          </cell>
          <cell r="AR186">
            <v>37.926257142857139</v>
          </cell>
          <cell r="AS186">
            <v>40.765428571428572</v>
          </cell>
          <cell r="AT186">
            <v>45.231485714285711</v>
          </cell>
          <cell r="AU186">
            <v>47.35428243312829</v>
          </cell>
        </row>
        <row r="187">
          <cell r="AF187">
            <v>2.2843992158660148E-2</v>
          </cell>
          <cell r="AG187">
            <v>2.4276922495772471E-2</v>
          </cell>
          <cell r="AH187">
            <v>2.8599491603132788E-2</v>
          </cell>
          <cell r="AI187">
            <v>3.2212007769639554E-2</v>
          </cell>
          <cell r="AJ187">
            <v>2.8247823927843377E-2</v>
          </cell>
          <cell r="AK187">
            <v>3.2491175196073266E-2</v>
          </cell>
          <cell r="AL187">
            <v>3.9678636860505233E-2</v>
          </cell>
          <cell r="AM187">
            <v>3.8913460699364716E-2</v>
          </cell>
          <cell r="AN187">
            <v>3.8876110919003955E-2</v>
          </cell>
          <cell r="AO187">
            <v>3.8685291551064163E-2</v>
          </cell>
          <cell r="AP187">
            <v>3.6810050231288791E-2</v>
          </cell>
          <cell r="AQ187">
            <v>4.1322545773859819E-2</v>
          </cell>
          <cell r="AR187">
            <v>4.5297139167967092E-2</v>
          </cell>
          <cell r="AS187">
            <v>4.8171230001132617E-2</v>
          </cell>
          <cell r="AT187">
            <v>5.4200017994221299E-2</v>
          </cell>
          <cell r="AU187">
            <v>5.4990986501977444E-2</v>
          </cell>
        </row>
        <row r="188">
          <cell r="AJ188">
            <v>24.106519323463942</v>
          </cell>
          <cell r="AK188">
            <v>24.682700608975328</v>
          </cell>
          <cell r="AL188">
            <v>27.501377935030384</v>
          </cell>
          <cell r="AM188">
            <v>30.938729670474196</v>
          </cell>
          <cell r="AN188">
            <v>32.331105670805819</v>
          </cell>
          <cell r="AO188">
            <v>33.122154140592308</v>
          </cell>
          <cell r="AP188">
            <v>27.445176998962353</v>
          </cell>
          <cell r="AQ188">
            <v>29.553912919551745</v>
          </cell>
          <cell r="AR188">
            <v>31.386542412345253</v>
          </cell>
          <cell r="AS188">
            <v>34.18671468229774</v>
          </cell>
          <cell r="AT188">
            <v>37.990559595872583</v>
          </cell>
          <cell r="AU188">
            <v>37.941221123544906</v>
          </cell>
        </row>
        <row r="189">
          <cell r="AF189">
            <v>85.995864076449763</v>
          </cell>
          <cell r="AG189">
            <v>107.76724661239308</v>
          </cell>
          <cell r="AH189">
            <v>143.26025991038892</v>
          </cell>
          <cell r="AI189">
            <v>181.31291085371262</v>
          </cell>
          <cell r="AJ189">
            <v>117.07890347637212</v>
          </cell>
          <cell r="AK189">
            <v>136.01093310244329</v>
          </cell>
          <cell r="AL189">
            <v>163.16059894772798</v>
          </cell>
          <cell r="AM189">
            <v>175.70732427323233</v>
          </cell>
          <cell r="AN189">
            <v>179.57178022832815</v>
          </cell>
          <cell r="AO189">
            <v>130.57136461848953</v>
          </cell>
          <cell r="AP189">
            <v>90.489417297810675</v>
          </cell>
          <cell r="AQ189">
            <v>93.312875526924159</v>
          </cell>
          <cell r="AR189">
            <v>112.12524065837945</v>
          </cell>
          <cell r="AS189">
            <v>130.92691478423225</v>
          </cell>
          <cell r="AT189">
            <v>153.89498918281774</v>
          </cell>
          <cell r="AU189">
            <v>151.54279624756293</v>
          </cell>
        </row>
        <row r="190">
          <cell r="AF190">
            <v>180.61746795422954</v>
          </cell>
          <cell r="AG190">
            <v>222.116532963026</v>
          </cell>
          <cell r="AH190">
            <v>257.91614876743608</v>
          </cell>
          <cell r="AI190">
            <v>315.47461574122258</v>
          </cell>
          <cell r="AJ190">
            <v>253.54735874680406</v>
          </cell>
          <cell r="AK190">
            <v>289.78733832539143</v>
          </cell>
          <cell r="AL190">
            <v>350.66603131381891</v>
          </cell>
          <cell r="AM190">
            <v>374.59060585432269</v>
          </cell>
          <cell r="AN190">
            <v>390.10755616065353</v>
          </cell>
          <cell r="AO190">
            <v>403.13710006807355</v>
          </cell>
          <cell r="AP190">
            <v>358.13505786249152</v>
          </cell>
          <cell r="AQ190">
            <v>357.04506466984344</v>
          </cell>
          <cell r="AR190">
            <v>385.60544588155204</v>
          </cell>
          <cell r="AS190">
            <v>422.215112321307</v>
          </cell>
          <cell r="AT190">
            <v>421.14227365554802</v>
          </cell>
          <cell r="AU190">
            <v>354.27933549608986</v>
          </cell>
        </row>
        <row r="191">
          <cell r="AF191">
            <v>2535.6425698873563</v>
          </cell>
          <cell r="AG191">
            <v>2709.8262330386337</v>
          </cell>
          <cell r="AH191">
            <v>3094.592922729792</v>
          </cell>
          <cell r="AI191">
            <v>2952.3261138632629</v>
          </cell>
          <cell r="AJ191">
            <v>2421.0236891703794</v>
          </cell>
          <cell r="AK191">
            <v>2484.0168020351757</v>
          </cell>
          <cell r="AL191">
            <v>2660.7935542901532</v>
          </cell>
          <cell r="AM191">
            <v>2704.4983805648294</v>
          </cell>
          <cell r="AN191">
            <v>2785.0615598677346</v>
          </cell>
          <cell r="AO191">
            <v>3067.1172845948031</v>
          </cell>
          <cell r="AP191">
            <v>2933.4325915357927</v>
          </cell>
          <cell r="AQ191">
            <v>2703.2420348581491</v>
          </cell>
          <cell r="AR191">
            <v>2664.7050578366375</v>
          </cell>
          <cell r="AS191">
            <v>2860.9824721925047</v>
          </cell>
          <cell r="AT191">
            <v>2833.3014866885169</v>
          </cell>
          <cell r="AU191">
            <v>2709.6784146102245</v>
          </cell>
        </row>
        <row r="192">
          <cell r="AF192">
            <v>13036.625</v>
          </cell>
          <cell r="AG192">
            <v>13814.6</v>
          </cell>
          <cell r="AH192">
            <v>14451.875</v>
          </cell>
          <cell r="AI192">
            <v>14712.825000000001</v>
          </cell>
          <cell r="AJ192">
            <v>14448.924999999999</v>
          </cell>
          <cell r="AK192">
            <v>14992.05</v>
          </cell>
          <cell r="AL192">
            <v>15542.6</v>
          </cell>
          <cell r="AM192">
            <v>16197.05</v>
          </cell>
          <cell r="AN192">
            <v>16784.825000000001</v>
          </cell>
          <cell r="AO192">
            <v>17527.275000000001</v>
          </cell>
          <cell r="AP192">
            <v>18238.3</v>
          </cell>
          <cell r="AQ192">
            <v>18745.099999999999</v>
          </cell>
          <cell r="AR192">
            <v>19542.974999999999</v>
          </cell>
          <cell r="AS192">
            <v>20611.875</v>
          </cell>
          <cell r="AT192">
            <v>21433.224999999999</v>
          </cell>
          <cell r="AU192">
            <v>20936.55</v>
          </cell>
        </row>
        <row r="193">
          <cell r="AM193">
            <v>55.691966313139794</v>
          </cell>
          <cell r="AN193">
            <v>62.498521961293775</v>
          </cell>
          <cell r="AO193">
            <v>62.177538660087194</v>
          </cell>
          <cell r="AP193">
            <v>57.874317025188049</v>
          </cell>
          <cell r="AQ193">
            <v>57.236525983464603</v>
          </cell>
          <cell r="AR193">
            <v>64.234116193762986</v>
          </cell>
          <cell r="AS193">
            <v>64.765455225180261</v>
          </cell>
          <cell r="AT193">
            <v>62.212254700428325</v>
          </cell>
          <cell r="AU193">
            <v>55.710584326591004</v>
          </cell>
        </row>
        <row r="194">
          <cell r="AF194">
            <v>16.928941305363164</v>
          </cell>
        </row>
        <row r="195">
          <cell r="AF195">
            <v>0.39038378550891811</v>
          </cell>
          <cell r="AG195">
            <v>0.43457074687568448</v>
          </cell>
          <cell r="AH195">
            <v>0.51693840922138545</v>
          </cell>
          <cell r="AI195">
            <v>0.58200930126121353</v>
          </cell>
          <cell r="AJ195">
            <v>0.5896501481563613</v>
          </cell>
          <cell r="AK195">
            <v>0.65188941533637501</v>
          </cell>
          <cell r="AL195">
            <v>0.73759010250288093</v>
          </cell>
          <cell r="AM195">
            <v>0.73631341516046522</v>
          </cell>
          <cell r="AN195">
            <v>0.75461815031048785</v>
          </cell>
          <cell r="AO195">
            <v>0.77401154138386508</v>
          </cell>
          <cell r="AP195">
            <v>0.74446147284524644</v>
          </cell>
          <cell r="AQ195">
            <v>0.77490949627930561</v>
          </cell>
          <cell r="AR195">
            <v>0.88044933398955194</v>
          </cell>
          <cell r="AS195">
            <v>0.92849427741367085</v>
          </cell>
          <cell r="AT195">
            <v>0.92359608895041967</v>
          </cell>
          <cell r="AU195">
            <v>0.86400429425908543</v>
          </cell>
        </row>
        <row r="196">
          <cell r="AF196">
            <v>143.37525496224856</v>
          </cell>
          <cell r="AG196">
            <v>178.52092634060944</v>
          </cell>
          <cell r="AH196">
            <v>232.85719132767861</v>
          </cell>
          <cell r="AI196">
            <v>306.76432225774192</v>
          </cell>
          <cell r="AJ196">
            <v>268.62366807276373</v>
          </cell>
          <cell r="AK196">
            <v>318.28050288849249</v>
          </cell>
          <cell r="AL196">
            <v>352.53958292087992</v>
          </cell>
          <cell r="AM196">
            <v>352.19130329805921</v>
          </cell>
          <cell r="AN196">
            <v>258.99286182545637</v>
          </cell>
          <cell r="AO196">
            <v>203.82208197855203</v>
          </cell>
          <cell r="AP196">
            <v>323.59522605159873</v>
          </cell>
          <cell r="AQ196">
            <v>279.24875140057964</v>
          </cell>
          <cell r="AR196">
            <v>143.8412530308571</v>
          </cell>
          <cell r="AS196">
            <v>98.399711357245764</v>
          </cell>
          <cell r="AT196">
            <v>63.960034059478794</v>
          </cell>
          <cell r="AU196">
            <v>47.255418731537006</v>
          </cell>
        </row>
        <row r="197">
          <cell r="AF197">
            <v>73.19730433198788</v>
          </cell>
          <cell r="AG197">
            <v>84.300665472747767</v>
          </cell>
          <cell r="AH197">
            <v>98.428858773355117</v>
          </cell>
          <cell r="AI197">
            <v>124.77423140669784</v>
          </cell>
          <cell r="AJ197">
            <v>129.05421616948269</v>
          </cell>
          <cell r="AK197">
            <v>143.25703168974945</v>
          </cell>
          <cell r="AL197">
            <v>171.36833577711653</v>
          </cell>
          <cell r="AM197">
            <v>195.16813932033014</v>
          </cell>
          <cell r="AN197">
            <v>212.73791308959434</v>
          </cell>
          <cell r="AO197">
            <v>232.8929584948155</v>
          </cell>
          <cell r="AP197">
            <v>236.83975939161493</v>
          </cell>
          <cell r="AQ197">
            <v>252.14862265409627</v>
          </cell>
          <cell r="AR197">
            <v>277.07431941862126</v>
          </cell>
          <cell r="AS197">
            <v>304.01623874242176</v>
          </cell>
          <cell r="AT197">
            <v>329.53694083467127</v>
          </cell>
          <cell r="AU197">
            <v>340.8214557137502</v>
          </cell>
        </row>
        <row r="198">
          <cell r="AF198">
            <v>5.1257000000000001</v>
          </cell>
          <cell r="AG198">
            <v>5.3482999999999992</v>
          </cell>
          <cell r="AH198">
            <v>5.8156999999999996</v>
          </cell>
          <cell r="AI198">
            <v>7.3103999999999978</v>
          </cell>
          <cell r="AJ198">
            <v>8.0856999999999957</v>
          </cell>
          <cell r="AK198">
            <v>9.6814999999999998</v>
          </cell>
          <cell r="AL198">
            <v>11.186100000000012</v>
          </cell>
          <cell r="AM198">
            <v>12.20839999999999</v>
          </cell>
          <cell r="AN198">
            <v>13.515499999999994</v>
          </cell>
          <cell r="AO198">
            <v>13.989699999999999</v>
          </cell>
          <cell r="AP198">
            <v>13.972399999999997</v>
          </cell>
          <cell r="AQ198">
            <v>15.405399999999997</v>
          </cell>
          <cell r="AR198">
            <v>16.128000000000007</v>
          </cell>
          <cell r="AS198">
            <v>16.276600000000006</v>
          </cell>
          <cell r="AT198">
            <v>17.133500000000009</v>
          </cell>
          <cell r="AU198">
            <v>15.561299999999992</v>
          </cell>
        </row>
        <row r="199">
          <cell r="AF199">
            <v>16.731566688105158</v>
          </cell>
          <cell r="AG199">
            <v>19.063143369857979</v>
          </cell>
          <cell r="AH199">
            <v>21.650528638006101</v>
          </cell>
          <cell r="AI199">
            <v>26.910855852013071</v>
          </cell>
          <cell r="AJ199">
            <v>25.130278253978858</v>
          </cell>
          <cell r="AK199">
            <v>30.906749533220999</v>
          </cell>
          <cell r="AL199">
            <v>32.726417878294335</v>
          </cell>
          <cell r="AM199">
            <v>35.401331609449215</v>
          </cell>
          <cell r="AN199">
            <v>40.415233436081579</v>
          </cell>
          <cell r="AO199">
            <v>43.228585321387449</v>
          </cell>
          <cell r="AP199">
            <v>42.44510238646172</v>
          </cell>
          <cell r="AQ199">
            <v>30.933825064365735</v>
          </cell>
          <cell r="AR199">
            <v>26.73613894455578</v>
          </cell>
          <cell r="AS199">
            <v>23.486269598965116</v>
          </cell>
          <cell r="AT199">
            <v>22.567599619752414</v>
          </cell>
          <cell r="AU199">
            <v>20.139977288477866</v>
          </cell>
        </row>
        <row r="200">
          <cell r="AF200">
            <v>8.3290710990671002</v>
          </cell>
          <cell r="AG200">
            <v>12.761935657864152</v>
          </cell>
          <cell r="AH200">
            <v>14.059885299296692</v>
          </cell>
          <cell r="AI200">
            <v>17.914206465625366</v>
          </cell>
          <cell r="AJ200">
            <v>15.331684464322933</v>
          </cell>
          <cell r="AK200">
            <v>20.263869801742761</v>
          </cell>
          <cell r="AL200">
            <v>23.454850725116199</v>
          </cell>
          <cell r="AM200">
            <v>25.502069520328511</v>
          </cell>
          <cell r="AN200">
            <v>28.042481286763497</v>
          </cell>
          <cell r="AO200">
            <v>27.144617512837197</v>
          </cell>
          <cell r="AP200">
            <v>21.245152185240734</v>
          </cell>
          <cell r="AQ200">
            <v>20.965129873250934</v>
          </cell>
          <cell r="AR200">
            <v>25.873577984578514</v>
          </cell>
          <cell r="AS200">
            <v>26.311506438423578</v>
          </cell>
          <cell r="AT200">
            <v>23.308667782137547</v>
          </cell>
          <cell r="AU200">
            <v>19.320096528609454</v>
          </cell>
        </row>
        <row r="201">
          <cell r="AJ201">
            <v>9.6660000000000004</v>
          </cell>
          <cell r="AK201">
            <v>12.042</v>
          </cell>
          <cell r="AL201">
            <v>14.102</v>
          </cell>
          <cell r="AM201">
            <v>17.114999999999998</v>
          </cell>
          <cell r="AN201">
            <v>19.091000000000001</v>
          </cell>
          <cell r="AO201">
            <v>19.495999999999999</v>
          </cell>
          <cell r="AP201">
            <v>19.963000000000001</v>
          </cell>
          <cell r="AQ201">
            <v>20.053731910572143</v>
          </cell>
          <cell r="AR201">
            <v>21.890387930810189</v>
          </cell>
          <cell r="AS201">
            <v>21.092813973135513</v>
          </cell>
          <cell r="AT201">
            <v>19.272889610506418</v>
          </cell>
          <cell r="AU201">
            <v>21.037696760805449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410A5-1511-443F-99B7-4D3D7C75F9C0}">
  <dimension ref="A1:AK218"/>
  <sheetViews>
    <sheetView showGridLines="0" workbookViewId="0">
      <pane xSplit="1" ySplit="5" topLeftCell="F188" activePane="bottomRight" state="frozen"/>
      <selection pane="topRight"/>
      <selection pane="bottomLeft"/>
      <selection pane="bottomRight" activeCell="K194" sqref="K194"/>
    </sheetView>
  </sheetViews>
  <sheetFormatPr baseColWidth="10" defaultColWidth="10.1640625" defaultRowHeight="14.5" customHeight="1" x14ac:dyDescent="0.15"/>
  <cols>
    <col min="1" max="1" width="34" style="20" customWidth="1"/>
    <col min="2" max="2" width="11.1640625" style="20" customWidth="1"/>
    <col min="3" max="4" width="10.33203125" style="20" customWidth="1"/>
    <col min="5" max="5" width="11.6640625" style="20" customWidth="1"/>
    <col min="6" max="7" width="10.83203125" style="20" customWidth="1"/>
    <col min="8" max="10" width="10.33203125" style="20" customWidth="1"/>
    <col min="11" max="11" width="10.83203125" style="20" customWidth="1"/>
    <col min="12" max="17" width="10.33203125" style="20" customWidth="1"/>
    <col min="18" max="18" width="9.5" style="20" customWidth="1"/>
    <col min="19" max="22" width="10.33203125" style="20" customWidth="1"/>
    <col min="23" max="23" width="16.1640625" style="20" customWidth="1"/>
    <col min="24" max="24" width="21.6640625" style="89" customWidth="1"/>
    <col min="25" max="25" width="8.1640625" style="20" customWidth="1"/>
    <col min="26" max="26" width="9.83203125" style="20" customWidth="1"/>
    <col min="27" max="29" width="10.33203125" style="20" customWidth="1"/>
    <col min="30" max="32" width="11.5" style="20" customWidth="1"/>
    <col min="33" max="33" width="10.33203125" style="20" customWidth="1"/>
    <col min="34" max="37" width="11.5" style="20" customWidth="1"/>
    <col min="38" max="16384" width="10.1640625" style="20"/>
  </cols>
  <sheetData>
    <row r="1" spans="1:37" ht="19.5" customHeight="1" x14ac:dyDescent="0.15">
      <c r="A1" s="112" t="s">
        <v>504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21"/>
      <c r="O1" s="21"/>
      <c r="P1" s="21"/>
      <c r="Q1" s="21"/>
      <c r="R1" s="21"/>
      <c r="S1" s="42"/>
      <c r="T1" s="42"/>
      <c r="U1" s="42"/>
      <c r="V1" s="21"/>
      <c r="W1" s="42"/>
      <c r="X1" s="88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</row>
    <row r="2" spans="1:37" ht="16.5" customHeight="1" x14ac:dyDescent="0.15">
      <c r="A2" s="35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42"/>
      <c r="T2" s="42"/>
      <c r="U2" s="42"/>
      <c r="V2" s="21"/>
      <c r="W2" s="42"/>
      <c r="X2" s="88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</row>
    <row r="3" spans="1:37" ht="11.25" customHeight="1" x14ac:dyDescent="0.15">
      <c r="A3" s="35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115" t="s">
        <v>537</v>
      </c>
      <c r="T3" s="116"/>
      <c r="U3" s="116"/>
      <c r="V3" s="116"/>
      <c r="W3" s="115" t="s">
        <v>537</v>
      </c>
      <c r="X3" s="116"/>
      <c r="Y3" s="117" t="s">
        <v>539</v>
      </c>
      <c r="Z3" s="117" t="s">
        <v>777</v>
      </c>
      <c r="AA3" s="117"/>
      <c r="AB3" s="21"/>
      <c r="AC3" s="21"/>
      <c r="AD3" s="21"/>
      <c r="AE3" s="21"/>
      <c r="AF3" s="21"/>
      <c r="AG3" s="21"/>
      <c r="AH3" s="21"/>
      <c r="AI3" s="21"/>
      <c r="AJ3" s="21"/>
      <c r="AK3" s="21"/>
    </row>
    <row r="4" spans="1:37" ht="17.25" customHeight="1" x14ac:dyDescent="0.15">
      <c r="A4" s="114" t="s">
        <v>2</v>
      </c>
      <c r="B4" s="114"/>
      <c r="C4" s="34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115"/>
      <c r="T4" s="116"/>
      <c r="U4" s="116"/>
      <c r="V4" s="116"/>
      <c r="W4" s="115" t="s">
        <v>538</v>
      </c>
      <c r="X4" s="116"/>
      <c r="Y4" s="118"/>
      <c r="Z4" s="118"/>
      <c r="AA4" s="117"/>
      <c r="AB4" s="33"/>
      <c r="AC4" s="33"/>
      <c r="AD4" s="33"/>
      <c r="AE4" s="33"/>
      <c r="AF4" s="33"/>
      <c r="AG4" s="33"/>
      <c r="AH4" s="33"/>
      <c r="AI4" s="33"/>
      <c r="AJ4" s="33"/>
      <c r="AK4" s="33"/>
    </row>
    <row r="5" spans="1:37" ht="14.25" customHeight="1" x14ac:dyDescent="0.15">
      <c r="A5" s="32"/>
      <c r="B5" s="31" t="s">
        <v>3</v>
      </c>
      <c r="C5" s="30" t="s">
        <v>4</v>
      </c>
      <c r="D5" s="30" t="s">
        <v>5</v>
      </c>
      <c r="E5" s="30" t="s">
        <v>6</v>
      </c>
      <c r="F5" s="30" t="s">
        <v>7</v>
      </c>
      <c r="G5" s="30" t="s">
        <v>8</v>
      </c>
      <c r="H5" s="30" t="s">
        <v>9</v>
      </c>
      <c r="I5" s="30" t="s">
        <v>10</v>
      </c>
      <c r="J5" s="30" t="s">
        <v>11</v>
      </c>
      <c r="K5" s="30" t="s">
        <v>12</v>
      </c>
      <c r="L5" s="30" t="s">
        <v>13</v>
      </c>
      <c r="M5" s="30" t="s">
        <v>14</v>
      </c>
      <c r="N5" s="30" t="s">
        <v>15</v>
      </c>
      <c r="O5" s="30" t="s">
        <v>16</v>
      </c>
      <c r="P5" s="30" t="s">
        <v>17</v>
      </c>
      <c r="Q5" s="29" t="s">
        <v>18</v>
      </c>
      <c r="R5" s="21"/>
      <c r="S5" s="42">
        <v>2017</v>
      </c>
      <c r="T5" s="42">
        <v>2018</v>
      </c>
      <c r="U5" s="42">
        <v>2019</v>
      </c>
      <c r="V5" s="21">
        <v>2020</v>
      </c>
      <c r="W5" s="42">
        <v>2019</v>
      </c>
      <c r="X5" s="88">
        <v>2020</v>
      </c>
      <c r="Y5" s="118"/>
      <c r="Z5" s="118"/>
      <c r="AA5" s="117"/>
      <c r="AB5" s="21"/>
      <c r="AC5" s="21"/>
      <c r="AD5" s="21"/>
      <c r="AE5" s="21"/>
      <c r="AF5" s="21"/>
      <c r="AG5" s="21"/>
      <c r="AH5" s="21"/>
      <c r="AI5" s="21"/>
      <c r="AJ5" s="21"/>
      <c r="AK5" s="21"/>
    </row>
    <row r="6" spans="1:37" ht="14.25" customHeight="1" x14ac:dyDescent="0.15">
      <c r="A6" s="28" t="s">
        <v>19</v>
      </c>
      <c r="B6" s="26"/>
      <c r="C6" s="26"/>
      <c r="D6" s="26"/>
      <c r="E6" s="26">
        <v>-238.4</v>
      </c>
      <c r="F6" s="26">
        <v>277.62758622143622</v>
      </c>
      <c r="G6" s="26">
        <v>-577.70820677232325</v>
      </c>
      <c r="H6" s="26">
        <v>-2246.9211712451852</v>
      </c>
      <c r="I6" s="26">
        <v>-5150.16188141159</v>
      </c>
      <c r="J6" s="26">
        <v>-5095.04059660647</v>
      </c>
      <c r="K6" s="26">
        <v>-3232.8931683726801</v>
      </c>
      <c r="L6" s="26">
        <v>-4192.8164228281948</v>
      </c>
      <c r="M6" s="26">
        <v>-2708.4629351489702</v>
      </c>
      <c r="N6" s="26">
        <v>-3554.8979424906433</v>
      </c>
      <c r="O6" s="26">
        <v>-3896.8376039339246</v>
      </c>
      <c r="P6" s="26">
        <v>-3791.9352560400298</v>
      </c>
      <c r="Q6" s="26">
        <v>-3136.73335320761</v>
      </c>
      <c r="R6" s="21"/>
      <c r="S6" s="42">
        <f t="shared" ref="S6:S69" si="0">IF(N6="",1,0)</f>
        <v>0</v>
      </c>
      <c r="T6" s="42">
        <f t="shared" ref="T6:T69" si="1">IF(O6="",1,0)</f>
        <v>0</v>
      </c>
      <c r="U6" s="42">
        <f t="shared" ref="U6:U69" si="2">IF(P6="",1,0)</f>
        <v>0</v>
      </c>
      <c r="V6" s="21">
        <f t="shared" ref="V6:V69" si="3">IF(Q6="",1,0)</f>
        <v>0</v>
      </c>
      <c r="W6" s="42" t="str">
        <f t="shared" ref="W6:W69" si="4">IF(U6=0, "", $A6)</f>
        <v/>
      </c>
      <c r="X6" s="88" t="str">
        <f t="shared" ref="X6:X69" si="5">IF(V6=0, "", $A6)</f>
        <v/>
      </c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</row>
    <row r="7" spans="1:37" ht="14.25" customHeight="1" x14ac:dyDescent="0.15">
      <c r="A7" s="27" t="s">
        <v>20</v>
      </c>
      <c r="B7" s="24">
        <v>-571.47535365041711</v>
      </c>
      <c r="C7" s="24">
        <v>-670.90425471946708</v>
      </c>
      <c r="D7" s="24">
        <v>-1150.8130042805199</v>
      </c>
      <c r="E7" s="24">
        <v>-2013.2</v>
      </c>
      <c r="F7" s="24">
        <v>-1852.4575619029445</v>
      </c>
      <c r="G7" s="24">
        <v>-1355.5984793982682</v>
      </c>
      <c r="H7" s="24">
        <v>-1667.1751094364156</v>
      </c>
      <c r="I7" s="24">
        <v>-1256.6447995490723</v>
      </c>
      <c r="J7" s="24">
        <v>-1184.891052235193</v>
      </c>
      <c r="K7" s="24">
        <v>-1425.3856804329662</v>
      </c>
      <c r="L7" s="24">
        <v>-979.82509940046202</v>
      </c>
      <c r="M7" s="24">
        <v>-900.36304050194838</v>
      </c>
      <c r="N7" s="24">
        <v>-982.23792830134482</v>
      </c>
      <c r="O7" s="24">
        <v>-1010.2382853479869</v>
      </c>
      <c r="P7" s="24">
        <v>-1218.8449558790599</v>
      </c>
      <c r="Q7" s="24">
        <v>-1318.3146435117246</v>
      </c>
      <c r="R7" s="21"/>
      <c r="S7" s="42">
        <f t="shared" si="0"/>
        <v>0</v>
      </c>
      <c r="T7" s="42">
        <f t="shared" si="1"/>
        <v>0</v>
      </c>
      <c r="U7" s="42">
        <f t="shared" si="2"/>
        <v>0</v>
      </c>
      <c r="V7" s="42">
        <f t="shared" si="3"/>
        <v>0</v>
      </c>
      <c r="W7" s="42" t="str">
        <f t="shared" si="4"/>
        <v/>
      </c>
      <c r="X7" s="88" t="str">
        <f t="shared" si="5"/>
        <v/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</row>
    <row r="8" spans="1:37" ht="14.25" customHeight="1" x14ac:dyDescent="0.15">
      <c r="A8" s="27" t="s">
        <v>21</v>
      </c>
      <c r="B8" s="26">
        <v>21179.999999999189</v>
      </c>
      <c r="C8" s="26">
        <v>28923.000000001361</v>
      </c>
      <c r="D8" s="26">
        <v>30353.590751388463</v>
      </c>
      <c r="E8" s="26">
        <v>33954.307486735168</v>
      </c>
      <c r="F8" s="26">
        <v>431.66523550793829</v>
      </c>
      <c r="G8" s="26">
        <v>12220.3</v>
      </c>
      <c r="H8" s="26">
        <v>17673.868500027085</v>
      </c>
      <c r="I8" s="26">
        <v>12092.476753347943</v>
      </c>
      <c r="J8" s="26">
        <v>1187.8943228636424</v>
      </c>
      <c r="K8" s="26">
        <v>-9264.322928811056</v>
      </c>
      <c r="L8" s="26">
        <v>-27037.635153430347</v>
      </c>
      <c r="M8" s="26">
        <v>-26204.046336602172</v>
      </c>
      <c r="N8" s="26">
        <v>-22067.518023962588</v>
      </c>
      <c r="O8" s="26">
        <v>-16905.642520790385</v>
      </c>
      <c r="P8" s="26">
        <v>-16954.294028787917</v>
      </c>
      <c r="Q8" s="26">
        <v>-18221.431875774764</v>
      </c>
      <c r="R8" s="21"/>
      <c r="S8" s="42">
        <f t="shared" si="0"/>
        <v>0</v>
      </c>
      <c r="T8" s="42">
        <f t="shared" si="1"/>
        <v>0</v>
      </c>
      <c r="U8" s="42">
        <f t="shared" si="2"/>
        <v>0</v>
      </c>
      <c r="V8" s="42">
        <f t="shared" si="3"/>
        <v>0</v>
      </c>
      <c r="W8" s="42" t="str">
        <f t="shared" si="4"/>
        <v/>
      </c>
      <c r="X8" s="88" t="str">
        <f t="shared" si="5"/>
        <v/>
      </c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</row>
    <row r="9" spans="1:37" ht="14.25" customHeight="1" x14ac:dyDescent="0.15">
      <c r="A9" s="27" t="s">
        <v>22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>
        <v>568.29999999999995</v>
      </c>
      <c r="Q9" s="24"/>
      <c r="R9" s="21"/>
      <c r="S9" s="42">
        <f t="shared" si="0"/>
        <v>1</v>
      </c>
      <c r="T9" s="42">
        <f t="shared" si="1"/>
        <v>1</v>
      </c>
      <c r="U9" s="42">
        <f t="shared" si="2"/>
        <v>0</v>
      </c>
      <c r="V9" s="42">
        <f t="shared" si="3"/>
        <v>1</v>
      </c>
      <c r="W9" s="42" t="str">
        <f t="shared" si="4"/>
        <v/>
      </c>
      <c r="X9" s="88" t="str">
        <f t="shared" si="5"/>
        <v>Andorra, Principality of</v>
      </c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</row>
    <row r="10" spans="1:37" ht="14.25" customHeight="1" x14ac:dyDescent="0.15">
      <c r="A10" s="27" t="s">
        <v>23</v>
      </c>
      <c r="B10" s="26">
        <v>5137.8826514821994</v>
      </c>
      <c r="C10" s="26">
        <v>10689.818935610001</v>
      </c>
      <c r="D10" s="26">
        <v>10581.25070488</v>
      </c>
      <c r="E10" s="26">
        <v>7194.2469530190001</v>
      </c>
      <c r="F10" s="26">
        <v>-7571.7</v>
      </c>
      <c r="G10" s="26">
        <v>7505.9542350800002</v>
      </c>
      <c r="H10" s="26">
        <v>13084.6362074109</v>
      </c>
      <c r="I10" s="26">
        <v>13841.18516100978</v>
      </c>
      <c r="J10" s="26">
        <v>8145.0701116902201</v>
      </c>
      <c r="K10" s="26">
        <v>-3747.517596211027</v>
      </c>
      <c r="L10" s="26">
        <v>-10272.841902613338</v>
      </c>
      <c r="M10" s="26">
        <v>-3085.19546321077</v>
      </c>
      <c r="N10" s="26">
        <v>-632.86714790333997</v>
      </c>
      <c r="O10" s="26">
        <v>7402.6065192795295</v>
      </c>
      <c r="P10" s="26">
        <v>5137.3948802234972</v>
      </c>
      <c r="Q10" s="26">
        <v>871.91783129992996</v>
      </c>
      <c r="R10" s="21"/>
      <c r="S10" s="42">
        <f t="shared" si="0"/>
        <v>0</v>
      </c>
      <c r="T10" s="42">
        <f t="shared" si="1"/>
        <v>0</v>
      </c>
      <c r="U10" s="42">
        <f t="shared" si="2"/>
        <v>0</v>
      </c>
      <c r="V10" s="42">
        <f t="shared" si="3"/>
        <v>0</v>
      </c>
      <c r="W10" s="42" t="str">
        <f t="shared" si="4"/>
        <v/>
      </c>
      <c r="X10" s="88" t="str">
        <f t="shared" si="5"/>
        <v/>
      </c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</row>
    <row r="11" spans="1:37" ht="14.25" customHeight="1" x14ac:dyDescent="0.15">
      <c r="A11" s="27" t="s">
        <v>24</v>
      </c>
      <c r="B11" s="24">
        <v>-52.053629259259253</v>
      </c>
      <c r="C11" s="24">
        <v>-144.58470060370368</v>
      </c>
      <c r="D11" s="24">
        <v>-183.55625222222221</v>
      </c>
      <c r="E11" s="24">
        <v>-219.95714222222222</v>
      </c>
      <c r="F11" s="24">
        <v>-95.600407777777775</v>
      </c>
      <c r="G11" s="24">
        <v>-50.640987259259255</v>
      </c>
      <c r="H11" s="24">
        <v>-37.132903333333331</v>
      </c>
      <c r="I11" s="24">
        <v>-55.470366925925916</v>
      </c>
      <c r="J11" s="24">
        <v>-47.90844899999999</v>
      </c>
      <c r="K11" s="24">
        <v>-82.556709384031649</v>
      </c>
      <c r="L11" s="24">
        <v>-89.281554344780659</v>
      </c>
      <c r="M11" s="24">
        <v>-77.53955830155823</v>
      </c>
      <c r="N11" s="24">
        <v>-11.195337809605642</v>
      </c>
      <c r="O11" s="72">
        <v>-198.76113501335692</v>
      </c>
      <c r="P11" s="72">
        <v>-148.62052526365525</v>
      </c>
      <c r="Q11" s="72">
        <v>-57.668679547965077</v>
      </c>
      <c r="R11" s="21"/>
      <c r="S11" s="42">
        <f t="shared" si="0"/>
        <v>0</v>
      </c>
      <c r="T11" s="42">
        <f t="shared" si="1"/>
        <v>0</v>
      </c>
      <c r="U11" s="42">
        <f t="shared" si="2"/>
        <v>0</v>
      </c>
      <c r="V11" s="42">
        <f t="shared" si="3"/>
        <v>0</v>
      </c>
      <c r="W11" s="42" t="str">
        <f t="shared" si="4"/>
        <v/>
      </c>
      <c r="X11" s="88" t="str">
        <f t="shared" si="5"/>
        <v/>
      </c>
      <c r="Y11" s="21"/>
      <c r="Z11" s="21">
        <v>1</v>
      </c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</row>
    <row r="12" spans="1:37" ht="14.25" customHeight="1" x14ac:dyDescent="0.15">
      <c r="A12" s="27" t="s">
        <v>25</v>
      </c>
      <c r="B12" s="26">
        <v>-171.492877037037</v>
      </c>
      <c r="C12" s="26">
        <v>-291.76338555555554</v>
      </c>
      <c r="D12" s="26">
        <v>-385.51455740740738</v>
      </c>
      <c r="E12" s="26">
        <v>-359.17136740740739</v>
      </c>
      <c r="F12" s="26">
        <v>-169.02481925925926</v>
      </c>
      <c r="G12" s="26">
        <v>-167.10701629629631</v>
      </c>
      <c r="H12" s="26">
        <v>-117.69290777777778</v>
      </c>
      <c r="I12" s="26">
        <v>-166.82125407407406</v>
      </c>
      <c r="J12" s="26">
        <v>-204.39994888888887</v>
      </c>
      <c r="K12" s="26">
        <v>3.3322962496082869</v>
      </c>
      <c r="L12" s="26">
        <v>29.33319117788297</v>
      </c>
      <c r="M12" s="26">
        <v>-34.874105576249754</v>
      </c>
      <c r="N12" s="26">
        <v>-115.00130321216353</v>
      </c>
      <c r="O12" s="72">
        <v>-233.43194019249489</v>
      </c>
      <c r="P12" s="72">
        <v>-111.98898039145239</v>
      </c>
      <c r="Q12" s="72">
        <v>-109.04549071315496</v>
      </c>
      <c r="R12" s="21"/>
      <c r="S12" s="42">
        <f t="shared" si="0"/>
        <v>0</v>
      </c>
      <c r="T12" s="42">
        <f t="shared" si="1"/>
        <v>0</v>
      </c>
      <c r="U12" s="42">
        <f t="shared" si="2"/>
        <v>0</v>
      </c>
      <c r="V12" s="42">
        <f t="shared" si="3"/>
        <v>0</v>
      </c>
      <c r="W12" s="42" t="str">
        <f t="shared" si="4"/>
        <v/>
      </c>
      <c r="X12" s="88" t="str">
        <f t="shared" si="5"/>
        <v/>
      </c>
      <c r="Y12" s="21"/>
      <c r="Z12" s="21">
        <v>1</v>
      </c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</row>
    <row r="13" spans="1:37" ht="14.25" customHeight="1" x14ac:dyDescent="0.15">
      <c r="A13" s="27" t="s">
        <v>26</v>
      </c>
      <c r="B13" s="24">
        <v>5273.75</v>
      </c>
      <c r="C13" s="24">
        <v>6498.8</v>
      </c>
      <c r="D13" s="24">
        <v>6048.5378928866903</v>
      </c>
      <c r="E13" s="24">
        <v>5421.2063286100847</v>
      </c>
      <c r="F13" s="24">
        <v>7254.1156839370296</v>
      </c>
      <c r="G13" s="24">
        <v>-1622.9958712506841</v>
      </c>
      <c r="H13" s="24">
        <v>-5340.1811923952</v>
      </c>
      <c r="I13" s="24">
        <v>-2138.0403604329599</v>
      </c>
      <c r="J13" s="24">
        <v>-13124.37378586329</v>
      </c>
      <c r="K13" s="24">
        <v>-9179.0262668755204</v>
      </c>
      <c r="L13" s="24">
        <v>-17621.985168209969</v>
      </c>
      <c r="M13" s="24">
        <v>-15104.78652456011</v>
      </c>
      <c r="N13" s="24">
        <v>-31151.351750762384</v>
      </c>
      <c r="O13" s="24">
        <v>-27083.606451057</v>
      </c>
      <c r="P13" s="24">
        <v>-3709.9994907926462</v>
      </c>
      <c r="Q13" s="24">
        <v>3312.7512760154</v>
      </c>
      <c r="R13" s="21"/>
      <c r="S13" s="42">
        <f t="shared" si="0"/>
        <v>0</v>
      </c>
      <c r="T13" s="42">
        <f t="shared" si="1"/>
        <v>0</v>
      </c>
      <c r="U13" s="42">
        <f t="shared" si="2"/>
        <v>0</v>
      </c>
      <c r="V13" s="42">
        <f t="shared" si="3"/>
        <v>0</v>
      </c>
      <c r="W13" s="42" t="str">
        <f t="shared" si="4"/>
        <v/>
      </c>
      <c r="X13" s="88" t="str">
        <f t="shared" si="5"/>
        <v/>
      </c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</row>
    <row r="14" spans="1:37" ht="14.25" customHeight="1" x14ac:dyDescent="0.15">
      <c r="A14" s="27" t="s">
        <v>27</v>
      </c>
      <c r="B14" s="26">
        <v>-123.89975389801087</v>
      </c>
      <c r="C14" s="26">
        <v>-152.93143445237033</v>
      </c>
      <c r="D14" s="26">
        <v>-677.27088237801195</v>
      </c>
      <c r="E14" s="26">
        <v>-1658.88423370808</v>
      </c>
      <c r="F14" s="26">
        <v>-1425.501011330326</v>
      </c>
      <c r="G14" s="26">
        <v>-1261.4313379312871</v>
      </c>
      <c r="H14" s="26">
        <v>-1058.8697602329548</v>
      </c>
      <c r="I14" s="26">
        <v>-1057.9319445786218</v>
      </c>
      <c r="J14" s="26">
        <v>-813.67376048153494</v>
      </c>
      <c r="K14" s="26">
        <v>-901.81147085350995</v>
      </c>
      <c r="L14" s="26">
        <v>-284.72429092237905</v>
      </c>
      <c r="M14" s="26">
        <v>-107.87564643464511</v>
      </c>
      <c r="N14" s="26">
        <v>-173.86098940305229</v>
      </c>
      <c r="O14" s="26">
        <v>-875.85785021726997</v>
      </c>
      <c r="P14" s="26">
        <v>-1002.2538255076344</v>
      </c>
      <c r="Q14" s="26">
        <v>-478.70569755178064</v>
      </c>
      <c r="R14" s="21"/>
      <c r="S14" s="42">
        <f t="shared" si="0"/>
        <v>0</v>
      </c>
      <c r="T14" s="42">
        <f t="shared" si="1"/>
        <v>0</v>
      </c>
      <c r="U14" s="42">
        <f t="shared" si="2"/>
        <v>0</v>
      </c>
      <c r="V14" s="42">
        <f t="shared" si="3"/>
        <v>0</v>
      </c>
      <c r="W14" s="42" t="str">
        <f t="shared" si="4"/>
        <v/>
      </c>
      <c r="X14" s="88" t="str">
        <f t="shared" si="5"/>
        <v/>
      </c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</row>
    <row r="15" spans="1:37" ht="14.25" customHeight="1" x14ac:dyDescent="0.15">
      <c r="A15" s="27" t="s">
        <v>28</v>
      </c>
      <c r="B15" s="24">
        <v>104.96349134142676</v>
      </c>
      <c r="C15" s="24">
        <v>310.55569372255962</v>
      </c>
      <c r="D15" s="24">
        <v>258.26815642458104</v>
      </c>
      <c r="E15" s="24">
        <v>0.11173184357541055</v>
      </c>
      <c r="F15" s="24">
        <v>171.67597765363124</v>
      </c>
      <c r="G15" s="24">
        <v>-460.11173184357534</v>
      </c>
      <c r="H15" s="24">
        <v>-260.55865921787711</v>
      </c>
      <c r="I15" s="24">
        <v>90.837988826815646</v>
      </c>
      <c r="J15" s="24">
        <v>-331.24042458100558</v>
      </c>
      <c r="K15" s="24">
        <v>-135.49865586592185</v>
      </c>
      <c r="L15" s="24">
        <v>110.69010167597769</v>
      </c>
      <c r="M15" s="24">
        <v>136</v>
      </c>
      <c r="N15" s="24">
        <v>29.520988718057204</v>
      </c>
      <c r="O15" s="24">
        <v>-14.737534261258213</v>
      </c>
      <c r="P15" s="24">
        <v>84.796821755742783</v>
      </c>
      <c r="Q15" s="24">
        <v>-325.98567930112569</v>
      </c>
      <c r="R15" s="21"/>
      <c r="S15" s="42">
        <f t="shared" si="0"/>
        <v>0</v>
      </c>
      <c r="T15" s="42">
        <f t="shared" si="1"/>
        <v>0</v>
      </c>
      <c r="U15" s="42">
        <f t="shared" si="2"/>
        <v>0</v>
      </c>
      <c r="V15" s="42">
        <f t="shared" si="3"/>
        <v>0</v>
      </c>
      <c r="W15" s="42" t="str">
        <f t="shared" si="4"/>
        <v/>
      </c>
      <c r="X15" s="88" t="str">
        <f t="shared" si="5"/>
        <v/>
      </c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</row>
    <row r="16" spans="1:37" ht="14.25" customHeight="1" x14ac:dyDescent="0.15">
      <c r="A16" s="27" t="s">
        <v>29</v>
      </c>
      <c r="B16" s="26">
        <v>-43342.943309563627</v>
      </c>
      <c r="C16" s="26">
        <v>-45318.593059682586</v>
      </c>
      <c r="D16" s="26">
        <v>-64163.007801924119</v>
      </c>
      <c r="E16" s="26">
        <v>-52121.667002204471</v>
      </c>
      <c r="F16" s="26">
        <v>-48898.407698764284</v>
      </c>
      <c r="G16" s="26">
        <v>-44714.246092158566</v>
      </c>
      <c r="H16" s="26">
        <v>-44431.156054115585</v>
      </c>
      <c r="I16" s="26">
        <v>-64482.910032176915</v>
      </c>
      <c r="J16" s="26">
        <v>-47872.531026349352</v>
      </c>
      <c r="K16" s="26">
        <v>-43397.397625428501</v>
      </c>
      <c r="L16" s="26">
        <v>-56958.711794501389</v>
      </c>
      <c r="M16" s="26">
        <v>-41035.41612480046</v>
      </c>
      <c r="N16" s="26">
        <v>-35951.694822438454</v>
      </c>
      <c r="O16" s="26">
        <v>-29784.738313322803</v>
      </c>
      <c r="P16" s="26">
        <v>7915.1869636369711</v>
      </c>
      <c r="Q16" s="26">
        <v>34373.006333215802</v>
      </c>
      <c r="R16" s="21"/>
      <c r="S16" s="42">
        <f t="shared" si="0"/>
        <v>0</v>
      </c>
      <c r="T16" s="42">
        <f t="shared" si="1"/>
        <v>0</v>
      </c>
      <c r="U16" s="42">
        <f t="shared" si="2"/>
        <v>0</v>
      </c>
      <c r="V16" s="42">
        <f t="shared" si="3"/>
        <v>0</v>
      </c>
      <c r="W16" s="42" t="str">
        <f t="shared" si="4"/>
        <v/>
      </c>
      <c r="X16" s="88" t="str">
        <f t="shared" si="5"/>
        <v/>
      </c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4.25" customHeight="1" x14ac:dyDescent="0.15">
      <c r="A17" s="27" t="s">
        <v>30</v>
      </c>
      <c r="B17" s="24">
        <v>6232.9455267553303</v>
      </c>
      <c r="C17" s="24">
        <v>10993.9</v>
      </c>
      <c r="D17" s="24">
        <v>14749.054068670903</v>
      </c>
      <c r="E17" s="24">
        <v>19299.052401622066</v>
      </c>
      <c r="F17" s="24">
        <v>10303.724796158491</v>
      </c>
      <c r="G17" s="24">
        <v>11472.431144444457</v>
      </c>
      <c r="H17" s="24">
        <v>6798.9759823795994</v>
      </c>
      <c r="I17" s="24">
        <v>6141.9330766749435</v>
      </c>
      <c r="J17" s="24">
        <v>8379.1859049994328</v>
      </c>
      <c r="K17" s="24">
        <v>10589.968447784086</v>
      </c>
      <c r="L17" s="24">
        <v>6634.0707949663365</v>
      </c>
      <c r="M17" s="24">
        <v>10771.582681011949</v>
      </c>
      <c r="N17" s="24">
        <v>5650.780663768147</v>
      </c>
      <c r="O17" s="24">
        <v>5990.933496776579</v>
      </c>
      <c r="P17" s="24">
        <v>12666.127203923175</v>
      </c>
      <c r="Q17" s="24">
        <v>10780.590327195989</v>
      </c>
      <c r="R17" s="21"/>
      <c r="S17" s="42">
        <f t="shared" si="0"/>
        <v>0</v>
      </c>
      <c r="T17" s="42">
        <f t="shared" si="1"/>
        <v>0</v>
      </c>
      <c r="U17" s="42">
        <f t="shared" si="2"/>
        <v>0</v>
      </c>
      <c r="V17" s="42">
        <f t="shared" si="3"/>
        <v>0</v>
      </c>
      <c r="W17" s="42" t="str">
        <f t="shared" si="4"/>
        <v/>
      </c>
      <c r="X17" s="88" t="str">
        <f t="shared" si="5"/>
        <v/>
      </c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4.25" customHeight="1" x14ac:dyDescent="0.15">
      <c r="A18" s="27" t="s">
        <v>31</v>
      </c>
      <c r="B18" s="26">
        <v>167.315</v>
      </c>
      <c r="C18" s="26">
        <v>3707.605</v>
      </c>
      <c r="D18" s="26">
        <v>9018.8850000000002</v>
      </c>
      <c r="E18" s="26">
        <v>16452.805</v>
      </c>
      <c r="F18" s="26">
        <v>10174.876</v>
      </c>
      <c r="G18" s="26">
        <v>15040.436</v>
      </c>
      <c r="H18" s="26">
        <v>17144.935000000001</v>
      </c>
      <c r="I18" s="26">
        <v>14975.986999999999</v>
      </c>
      <c r="J18" s="26">
        <v>12231.7</v>
      </c>
      <c r="K18" s="26">
        <v>10208.803</v>
      </c>
      <c r="L18" s="26">
        <v>-222.495</v>
      </c>
      <c r="M18" s="26">
        <v>-1363.404</v>
      </c>
      <c r="N18" s="26">
        <v>1684.559</v>
      </c>
      <c r="O18" s="26">
        <v>6051.0770000000002</v>
      </c>
      <c r="P18" s="26">
        <v>4364.8860192296997</v>
      </c>
      <c r="Q18" s="26">
        <v>-227.56800000000027</v>
      </c>
      <c r="R18" s="21"/>
      <c r="S18" s="42">
        <f t="shared" si="0"/>
        <v>0</v>
      </c>
      <c r="T18" s="42">
        <f t="shared" si="1"/>
        <v>0</v>
      </c>
      <c r="U18" s="42">
        <f t="shared" si="2"/>
        <v>0</v>
      </c>
      <c r="V18" s="42">
        <f t="shared" si="3"/>
        <v>0</v>
      </c>
      <c r="W18" s="42" t="str">
        <f t="shared" si="4"/>
        <v/>
      </c>
      <c r="X18" s="88" t="str">
        <f t="shared" si="5"/>
        <v/>
      </c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4.25" customHeight="1" x14ac:dyDescent="0.15">
      <c r="A19" s="27" t="s">
        <v>32</v>
      </c>
      <c r="B19" s="24">
        <v>-700.637472074333</v>
      </c>
      <c r="C19" s="24">
        <v>-1403.71</v>
      </c>
      <c r="D19" s="24">
        <v>-1315.0980589942201</v>
      </c>
      <c r="E19" s="24">
        <v>-1222.0779991310001</v>
      </c>
      <c r="F19" s="24">
        <v>-808.98</v>
      </c>
      <c r="G19" s="24">
        <v>-814.04300000000001</v>
      </c>
      <c r="H19" s="24">
        <v>-1203.144</v>
      </c>
      <c r="I19" s="24">
        <v>-1504.8024</v>
      </c>
      <c r="J19" s="24">
        <v>-1493.9259999999999</v>
      </c>
      <c r="K19" s="24">
        <v>-1885.2832108219443</v>
      </c>
      <c r="L19" s="24">
        <v>-1203.1653428486018</v>
      </c>
      <c r="M19" s="24">
        <v>-710.78552158722528</v>
      </c>
      <c r="N19" s="24">
        <v>-1574.6460438902641</v>
      </c>
      <c r="O19" s="24">
        <v>-1115.2738207372618</v>
      </c>
      <c r="P19" s="24">
        <v>526.32069074073809</v>
      </c>
      <c r="Q19" s="24">
        <v>-2064.9072999999999</v>
      </c>
      <c r="R19" s="21"/>
      <c r="S19" s="42">
        <f t="shared" si="0"/>
        <v>0</v>
      </c>
      <c r="T19" s="42">
        <f t="shared" si="1"/>
        <v>0</v>
      </c>
      <c r="U19" s="42">
        <f t="shared" si="2"/>
        <v>0</v>
      </c>
      <c r="V19" s="42">
        <f t="shared" si="3"/>
        <v>0</v>
      </c>
      <c r="W19" s="42" t="str">
        <f t="shared" si="4"/>
        <v/>
      </c>
      <c r="X19" s="88" t="str">
        <f t="shared" si="5"/>
        <v/>
      </c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</row>
    <row r="20" spans="1:37" ht="14.25" customHeight="1" x14ac:dyDescent="0.15">
      <c r="A20" s="27" t="s">
        <v>33</v>
      </c>
      <c r="B20" s="26">
        <v>1474.202077299042</v>
      </c>
      <c r="C20" s="26">
        <v>2187.4493787481888</v>
      </c>
      <c r="D20" s="26">
        <v>2906.5745397100263</v>
      </c>
      <c r="E20" s="26">
        <v>2256.8868352859017</v>
      </c>
      <c r="F20" s="26">
        <v>559.97554879324468</v>
      </c>
      <c r="G20" s="26">
        <v>770.0718554880558</v>
      </c>
      <c r="H20" s="26">
        <v>3247.3404255319147</v>
      </c>
      <c r="I20" s="26">
        <v>2577.9763514518113</v>
      </c>
      <c r="J20" s="26">
        <v>2409.7210334792208</v>
      </c>
      <c r="K20" s="26">
        <v>1523.2511027093617</v>
      </c>
      <c r="L20" s="26">
        <v>-752.1</v>
      </c>
      <c r="M20" s="26">
        <v>-1492.8191489361727</v>
      </c>
      <c r="N20" s="26">
        <v>-1599.7606382978777</v>
      </c>
      <c r="O20" s="26">
        <v>-2434.5744680851062</v>
      </c>
      <c r="P20" s="72">
        <v>-794.14893617021278</v>
      </c>
      <c r="Q20" s="72">
        <v>-3244.6808510638298</v>
      </c>
      <c r="R20" s="21"/>
      <c r="S20" s="42">
        <f t="shared" si="0"/>
        <v>0</v>
      </c>
      <c r="T20" s="42">
        <f t="shared" si="1"/>
        <v>0</v>
      </c>
      <c r="U20" s="42">
        <f t="shared" si="2"/>
        <v>0</v>
      </c>
      <c r="V20" s="42">
        <f t="shared" si="3"/>
        <v>0</v>
      </c>
      <c r="W20" s="42" t="str">
        <f t="shared" si="4"/>
        <v/>
      </c>
      <c r="X20" s="88" t="str">
        <f t="shared" si="5"/>
        <v/>
      </c>
      <c r="Y20" s="21"/>
      <c r="Z20" s="21">
        <v>1</v>
      </c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</row>
    <row r="21" spans="1:37" ht="14.25" customHeight="1" x14ac:dyDescent="0.15">
      <c r="A21" s="27" t="s">
        <v>34</v>
      </c>
      <c r="B21" s="24">
        <v>-173.7</v>
      </c>
      <c r="C21" s="24">
        <v>1196.063083005713</v>
      </c>
      <c r="D21" s="24">
        <v>856.79263500517527</v>
      </c>
      <c r="E21" s="24">
        <v>926.18543856271788</v>
      </c>
      <c r="F21" s="24">
        <v>3556.1263940466329</v>
      </c>
      <c r="G21" s="24">
        <v>2108.5025367416679</v>
      </c>
      <c r="H21" s="24">
        <v>-161.84253867882441</v>
      </c>
      <c r="I21" s="24">
        <v>2575.5006806104939</v>
      </c>
      <c r="J21" s="24">
        <v>2058.4734204308634</v>
      </c>
      <c r="K21" s="24">
        <v>755.79076166014079</v>
      </c>
      <c r="L21" s="24">
        <v>2579.6210087762047</v>
      </c>
      <c r="M21" s="24">
        <v>931.39386798711564</v>
      </c>
      <c r="N21" s="24">
        <v>-5984.9924756315177</v>
      </c>
      <c r="O21" s="24">
        <v>-7095.1725681497755</v>
      </c>
      <c r="P21" s="24">
        <v>-2948.5370745149362</v>
      </c>
      <c r="Q21" s="24">
        <v>1081.626471453653</v>
      </c>
      <c r="R21" s="21"/>
      <c r="S21" s="42">
        <f t="shared" si="0"/>
        <v>0</v>
      </c>
      <c r="T21" s="42">
        <f t="shared" si="1"/>
        <v>0</v>
      </c>
      <c r="U21" s="42">
        <f t="shared" si="2"/>
        <v>0</v>
      </c>
      <c r="V21" s="42">
        <f t="shared" si="3"/>
        <v>0</v>
      </c>
      <c r="W21" s="42" t="str">
        <f t="shared" si="4"/>
        <v/>
      </c>
      <c r="X21" s="88" t="str">
        <f t="shared" si="5"/>
        <v/>
      </c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</row>
    <row r="22" spans="1:37" ht="14.25" customHeight="1" x14ac:dyDescent="0.15">
      <c r="A22" s="27" t="s">
        <v>35</v>
      </c>
      <c r="B22" s="26">
        <v>-495.74253569265551</v>
      </c>
      <c r="C22" s="26">
        <v>-442.37049417379154</v>
      </c>
      <c r="D22" s="26">
        <v>-347.3712261369605</v>
      </c>
      <c r="E22" s="26">
        <v>-431.91134877443898</v>
      </c>
      <c r="F22" s="26">
        <v>-381.05094536603553</v>
      </c>
      <c r="G22" s="26">
        <v>-272.3529803359865</v>
      </c>
      <c r="H22" s="26">
        <v>-173.61150682550903</v>
      </c>
      <c r="I22" s="26">
        <v>-445.81426010413401</v>
      </c>
      <c r="J22" s="26">
        <v>-252.4853979073705</v>
      </c>
      <c r="K22" s="26">
        <v>-645.56254115422996</v>
      </c>
      <c r="L22" s="26">
        <v>-98.732451680709502</v>
      </c>
      <c r="M22" s="26">
        <v>-453.01631293170999</v>
      </c>
      <c r="N22" s="26"/>
      <c r="O22" s="26"/>
      <c r="P22" s="26"/>
      <c r="Q22" s="26"/>
      <c r="R22" s="21"/>
      <c r="S22" s="42">
        <f t="shared" si="0"/>
        <v>1</v>
      </c>
      <c r="T22" s="42">
        <f t="shared" si="1"/>
        <v>1</v>
      </c>
      <c r="U22" s="42">
        <f t="shared" si="2"/>
        <v>1</v>
      </c>
      <c r="V22" s="42">
        <f t="shared" si="3"/>
        <v>1</v>
      </c>
      <c r="W22" s="42" t="str">
        <f t="shared" si="4"/>
        <v>Barbados</v>
      </c>
      <c r="X22" s="88" t="str">
        <f t="shared" si="5"/>
        <v>Barbados</v>
      </c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</row>
    <row r="23" spans="1:37" ht="14.25" customHeight="1" x14ac:dyDescent="0.15">
      <c r="A23" s="27" t="s">
        <v>36</v>
      </c>
      <c r="B23" s="24">
        <v>458.60000000000099</v>
      </c>
      <c r="C23" s="24">
        <v>-1387.9000000000019</v>
      </c>
      <c r="D23" s="24">
        <v>-3012.5</v>
      </c>
      <c r="E23" s="24">
        <v>-4958.6000000000013</v>
      </c>
      <c r="F23" s="24">
        <v>-6132.6000000000013</v>
      </c>
      <c r="G23" s="24">
        <v>-8280.2000000000007</v>
      </c>
      <c r="H23" s="24">
        <v>-5052.5000000000091</v>
      </c>
      <c r="I23" s="24">
        <v>-1862.2000000000053</v>
      </c>
      <c r="J23" s="24">
        <v>-7567.3000000000011</v>
      </c>
      <c r="K23" s="24">
        <v>-5227.6999999999925</v>
      </c>
      <c r="L23" s="24">
        <v>-1831.0999999999985</v>
      </c>
      <c r="M23" s="24">
        <v>-1611.8</v>
      </c>
      <c r="N23" s="24">
        <v>-952.40000000000396</v>
      </c>
      <c r="O23" s="24">
        <v>22.900000000000059</v>
      </c>
      <c r="P23" s="24">
        <v>-1245.7999999999979</v>
      </c>
      <c r="Q23" s="24">
        <v>-240.79999999999404</v>
      </c>
      <c r="R23" s="21"/>
      <c r="S23" s="42">
        <f t="shared" si="0"/>
        <v>0</v>
      </c>
      <c r="T23" s="42">
        <f t="shared" si="1"/>
        <v>0</v>
      </c>
      <c r="U23" s="42">
        <f t="shared" si="2"/>
        <v>0</v>
      </c>
      <c r="V23" s="42">
        <f t="shared" si="3"/>
        <v>0</v>
      </c>
      <c r="W23" s="42" t="str">
        <f t="shared" si="4"/>
        <v/>
      </c>
      <c r="X23" s="88" t="str">
        <f t="shared" si="5"/>
        <v/>
      </c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</row>
    <row r="24" spans="1:37" ht="14.25" customHeight="1" x14ac:dyDescent="0.15">
      <c r="A24" s="27" t="s">
        <v>37</v>
      </c>
      <c r="B24" s="26">
        <v>7700.9998446649079</v>
      </c>
      <c r="C24" s="26">
        <v>7553.9882457525064</v>
      </c>
      <c r="D24" s="26">
        <v>7043.5467824860498</v>
      </c>
      <c r="E24" s="26">
        <v>-4300.2</v>
      </c>
      <c r="F24" s="26">
        <v>8777.3535511196333</v>
      </c>
      <c r="G24" s="26">
        <v>7337.9276014429634</v>
      </c>
      <c r="H24" s="26">
        <v>-10168.9774154153</v>
      </c>
      <c r="I24" s="26">
        <v>-413.6166115942745</v>
      </c>
      <c r="J24" s="26">
        <v>5078.9442798718037</v>
      </c>
      <c r="K24" s="26">
        <v>4041.4659187495736</v>
      </c>
      <c r="L24" s="26">
        <v>6363.2434520595834</v>
      </c>
      <c r="M24" s="26">
        <v>2646.8002225258924</v>
      </c>
      <c r="N24" s="26">
        <v>3518.2014653278925</v>
      </c>
      <c r="O24" s="26">
        <v>-4138.109054771061</v>
      </c>
      <c r="P24" s="26">
        <v>1842.6435644210092</v>
      </c>
      <c r="Q24" s="26">
        <v>-933.10590356789498</v>
      </c>
      <c r="R24" s="21"/>
      <c r="S24" s="42">
        <f t="shared" si="0"/>
        <v>0</v>
      </c>
      <c r="T24" s="42">
        <f t="shared" si="1"/>
        <v>0</v>
      </c>
      <c r="U24" s="42">
        <f t="shared" si="2"/>
        <v>0</v>
      </c>
      <c r="V24" s="42">
        <f t="shared" si="3"/>
        <v>0</v>
      </c>
      <c r="W24" s="42" t="str">
        <f t="shared" si="4"/>
        <v/>
      </c>
      <c r="X24" s="88" t="str">
        <f t="shared" si="5"/>
        <v/>
      </c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</row>
    <row r="25" spans="1:37" ht="14.25" customHeight="1" x14ac:dyDescent="0.15">
      <c r="A25" s="27" t="s">
        <v>39</v>
      </c>
      <c r="B25" s="26">
        <v>-151.22116054899902</v>
      </c>
      <c r="C25" s="26">
        <v>-25.3839815972728</v>
      </c>
      <c r="D25" s="26">
        <v>-52.08999695623865</v>
      </c>
      <c r="E25" s="26">
        <v>-144.87724441454597</v>
      </c>
      <c r="F25" s="26">
        <v>-82.838728488412499</v>
      </c>
      <c r="G25" s="26">
        <v>-45.736663038074504</v>
      </c>
      <c r="H25" s="26">
        <v>-19.899999999999999</v>
      </c>
      <c r="I25" s="26">
        <v>-33.113119853394899</v>
      </c>
      <c r="J25" s="26">
        <v>-72.586237493102189</v>
      </c>
      <c r="K25" s="26">
        <v>-135.86142319763402</v>
      </c>
      <c r="L25" s="26">
        <v>-174.73554835324282</v>
      </c>
      <c r="M25" s="26">
        <v>-163.45630342573727</v>
      </c>
      <c r="N25" s="26">
        <v>-158.03503034370601</v>
      </c>
      <c r="O25" s="26">
        <v>-150.7944000201295</v>
      </c>
      <c r="P25" s="26">
        <v>-184.64570468361251</v>
      </c>
      <c r="Q25" s="26">
        <v>-127.91978723921829</v>
      </c>
      <c r="R25" s="21"/>
      <c r="S25" s="42">
        <f t="shared" si="0"/>
        <v>0</v>
      </c>
      <c r="T25" s="42">
        <f t="shared" si="1"/>
        <v>0</v>
      </c>
      <c r="U25" s="42">
        <f t="shared" si="2"/>
        <v>0</v>
      </c>
      <c r="V25" s="42">
        <f t="shared" si="3"/>
        <v>0</v>
      </c>
      <c r="W25" s="42" t="str">
        <f t="shared" si="4"/>
        <v/>
      </c>
      <c r="X25" s="88" t="str">
        <f t="shared" si="5"/>
        <v/>
      </c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</row>
    <row r="26" spans="1:37" ht="14.25" customHeight="1" x14ac:dyDescent="0.15">
      <c r="A26" s="27" t="s">
        <v>40</v>
      </c>
      <c r="B26" s="24">
        <v>-226.17469621671179</v>
      </c>
      <c r="C26" s="24">
        <v>-217.19838115285327</v>
      </c>
      <c r="D26" s="24">
        <v>-534.76382903984688</v>
      </c>
      <c r="E26" s="24">
        <v>-538.19053296247921</v>
      </c>
      <c r="F26" s="24">
        <v>-651.54642780867323</v>
      </c>
      <c r="G26" s="24">
        <v>-530.85498368541607</v>
      </c>
      <c r="H26" s="24">
        <v>-516.79999999999995</v>
      </c>
      <c r="I26" s="24">
        <v>-576.93593794525827</v>
      </c>
      <c r="J26" s="24">
        <v>-673.36686229082579</v>
      </c>
      <c r="K26" s="24">
        <v>-886.09325579123094</v>
      </c>
      <c r="L26" s="24">
        <v>-679.20053234774002</v>
      </c>
      <c r="M26" s="24">
        <v>-354.24123602621449</v>
      </c>
      <c r="N26" s="24">
        <v>-531.02951135737169</v>
      </c>
      <c r="O26" s="24">
        <v>-648.7801561273775</v>
      </c>
      <c r="P26" s="24">
        <v>-580.55569172907485</v>
      </c>
      <c r="Q26" s="24"/>
      <c r="R26" s="21"/>
      <c r="S26" s="42">
        <f t="shared" si="0"/>
        <v>0</v>
      </c>
      <c r="T26" s="42">
        <f t="shared" si="1"/>
        <v>0</v>
      </c>
      <c r="U26" s="42">
        <f t="shared" si="2"/>
        <v>0</v>
      </c>
      <c r="V26" s="42">
        <f t="shared" si="3"/>
        <v>1</v>
      </c>
      <c r="W26" s="42" t="str">
        <f t="shared" si="4"/>
        <v/>
      </c>
      <c r="X26" s="88" t="str">
        <f t="shared" si="5"/>
        <v>Benin</v>
      </c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</row>
    <row r="27" spans="1:37" ht="14.25" customHeight="1" x14ac:dyDescent="0.15">
      <c r="A27" s="27" t="s">
        <v>41</v>
      </c>
      <c r="B27" s="26"/>
      <c r="C27" s="26">
        <v>1252.4000000000001</v>
      </c>
      <c r="D27" s="26">
        <v>1216.0664968851922</v>
      </c>
      <c r="E27" s="26">
        <v>906.74509748524497</v>
      </c>
      <c r="F27" s="26">
        <v>581.36117686067701</v>
      </c>
      <c r="G27" s="26">
        <v>695.95907033349101</v>
      </c>
      <c r="H27" s="26">
        <v>867.59677457238195</v>
      </c>
      <c r="I27" s="26">
        <v>926.98802475658294</v>
      </c>
      <c r="J27" s="26">
        <v>840.64966826798297</v>
      </c>
      <c r="K27" s="26">
        <v>817.57770083453408</v>
      </c>
      <c r="L27" s="26">
        <v>942.89616711570898</v>
      </c>
      <c r="M27" s="26">
        <v>845.98638457965194</v>
      </c>
      <c r="N27" s="26">
        <v>940.20010172292302</v>
      </c>
      <c r="O27" s="26">
        <v>888.94706446181408</v>
      </c>
      <c r="P27" s="26">
        <v>828.30263209251495</v>
      </c>
      <c r="Q27" s="72">
        <v>917</v>
      </c>
      <c r="R27" s="21"/>
      <c r="S27" s="42">
        <f t="shared" si="0"/>
        <v>0</v>
      </c>
      <c r="T27" s="42">
        <f t="shared" si="1"/>
        <v>0</v>
      </c>
      <c r="U27" s="42">
        <f t="shared" si="2"/>
        <v>0</v>
      </c>
      <c r="V27" s="42">
        <f t="shared" si="3"/>
        <v>0</v>
      </c>
      <c r="W27" s="42" t="str">
        <f t="shared" si="4"/>
        <v/>
      </c>
      <c r="X27" s="88" t="str">
        <f t="shared" si="5"/>
        <v/>
      </c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4.25" customHeight="1" x14ac:dyDescent="0.15">
      <c r="A28" s="27" t="s">
        <v>42</v>
      </c>
      <c r="B28" s="24"/>
      <c r="C28" s="13">
        <v>-37.9</v>
      </c>
      <c r="D28" s="13">
        <v>84.937868851584014</v>
      </c>
      <c r="E28" s="13">
        <v>-112.48737547732168</v>
      </c>
      <c r="F28" s="13">
        <v>-65.94066874695902</v>
      </c>
      <c r="G28" s="13">
        <v>-323.09710809347882</v>
      </c>
      <c r="H28" s="13">
        <v>-526.21466379523986</v>
      </c>
      <c r="I28" s="13">
        <v>-377.03678634772325</v>
      </c>
      <c r="J28" s="13">
        <v>-472.19188771835962</v>
      </c>
      <c r="K28" s="13">
        <v>-490.28201618853973</v>
      </c>
      <c r="L28" s="13">
        <v>-548.32609936713823</v>
      </c>
      <c r="M28" s="13">
        <v>-622.69030601958684</v>
      </c>
      <c r="N28" s="13">
        <v>-540.41984964659605</v>
      </c>
      <c r="O28" s="13">
        <v>-478.15351986695191</v>
      </c>
      <c r="P28" s="13">
        <v>-500.80156566400194</v>
      </c>
      <c r="Q28" s="13">
        <v>-381.15258086985216</v>
      </c>
      <c r="R28" s="21"/>
      <c r="S28" s="42">
        <f t="shared" si="0"/>
        <v>0</v>
      </c>
      <c r="T28" s="42">
        <f t="shared" si="1"/>
        <v>0</v>
      </c>
      <c r="U28" s="42">
        <f t="shared" si="2"/>
        <v>0</v>
      </c>
      <c r="V28" s="42">
        <f t="shared" si="3"/>
        <v>0</v>
      </c>
      <c r="W28" s="42" t="str">
        <f t="shared" si="4"/>
        <v/>
      </c>
      <c r="X28" s="88" t="str">
        <f t="shared" si="5"/>
        <v/>
      </c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4.25" customHeight="1" x14ac:dyDescent="0.15">
      <c r="A29" s="27" t="s">
        <v>43</v>
      </c>
      <c r="B29" s="26">
        <v>622.43917390765296</v>
      </c>
      <c r="C29" s="26">
        <v>1317.4723165623111</v>
      </c>
      <c r="D29" s="26">
        <v>1591.24614731376</v>
      </c>
      <c r="E29" s="26">
        <v>1992.6990609683698</v>
      </c>
      <c r="F29" s="26">
        <v>813.54</v>
      </c>
      <c r="G29" s="26">
        <v>873.74567009456996</v>
      </c>
      <c r="H29" s="26">
        <v>537.20493534068987</v>
      </c>
      <c r="I29" s="26">
        <v>1970.0391102165502</v>
      </c>
      <c r="J29" s="26">
        <v>1053.9824171210698</v>
      </c>
      <c r="K29" s="26">
        <v>566.20000000000005</v>
      </c>
      <c r="L29" s="26">
        <v>-1936.2093933983499</v>
      </c>
      <c r="M29" s="26">
        <v>-1907.2442547648511</v>
      </c>
      <c r="N29" s="26">
        <v>-1898.2417843114781</v>
      </c>
      <c r="O29" s="26">
        <v>-1823.1417546495531</v>
      </c>
      <c r="P29" s="26">
        <v>-1389.5883666058369</v>
      </c>
      <c r="Q29" s="26">
        <v>-176.38330132180079</v>
      </c>
      <c r="R29" s="21"/>
      <c r="S29" s="42">
        <f t="shared" si="0"/>
        <v>0</v>
      </c>
      <c r="T29" s="42">
        <f t="shared" si="1"/>
        <v>0</v>
      </c>
      <c r="U29" s="42">
        <f t="shared" si="2"/>
        <v>0</v>
      </c>
      <c r="V29" s="42">
        <f t="shared" si="3"/>
        <v>0</v>
      </c>
      <c r="W29" s="42" t="str">
        <f t="shared" si="4"/>
        <v/>
      </c>
      <c r="X29" s="88" t="str">
        <f t="shared" si="5"/>
        <v/>
      </c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4.25" customHeight="1" x14ac:dyDescent="0.15">
      <c r="A30" s="27" t="s">
        <v>44</v>
      </c>
      <c r="B30" s="24">
        <v>-1844.3981859041019</v>
      </c>
      <c r="C30" s="24">
        <v>-998.10407196522976</v>
      </c>
      <c r="D30" s="24">
        <v>-1450.1</v>
      </c>
      <c r="E30" s="24">
        <v>-2643.8349012007066</v>
      </c>
      <c r="F30" s="24">
        <v>-1135.2554849302167</v>
      </c>
      <c r="G30" s="24">
        <v>-1030.6586453052557</v>
      </c>
      <c r="H30" s="24">
        <v>-1767.3240814620438</v>
      </c>
      <c r="I30" s="24">
        <v>-1485.9696685411582</v>
      </c>
      <c r="J30" s="24">
        <v>-968.19356113861545</v>
      </c>
      <c r="K30" s="24">
        <v>-1364.2262272611708</v>
      </c>
      <c r="L30" s="24">
        <v>-826.02543653640055</v>
      </c>
      <c r="M30" s="24">
        <v>-804.26804427704894</v>
      </c>
      <c r="N30" s="24">
        <v>-875.77745099818685</v>
      </c>
      <c r="O30" s="24">
        <v>-676.47371336942365</v>
      </c>
      <c r="P30" s="24">
        <v>-623.86125137491126</v>
      </c>
      <c r="Q30" s="24">
        <v>-634.5625840448979</v>
      </c>
      <c r="R30" s="21"/>
      <c r="S30" s="42">
        <f t="shared" si="0"/>
        <v>0</v>
      </c>
      <c r="T30" s="42">
        <f t="shared" si="1"/>
        <v>0</v>
      </c>
      <c r="U30" s="42">
        <f t="shared" si="2"/>
        <v>0</v>
      </c>
      <c r="V30" s="42">
        <f t="shared" si="3"/>
        <v>0</v>
      </c>
      <c r="W30" s="42" t="str">
        <f t="shared" si="4"/>
        <v/>
      </c>
      <c r="X30" s="88" t="str">
        <f t="shared" si="5"/>
        <v/>
      </c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4.25" customHeight="1" x14ac:dyDescent="0.15">
      <c r="A31" s="27" t="s">
        <v>45</v>
      </c>
      <c r="B31" s="26">
        <v>1597.5104978746274</v>
      </c>
      <c r="C31" s="26">
        <v>1950.5802989043618</v>
      </c>
      <c r="D31" s="26">
        <v>1654.3127201320603</v>
      </c>
      <c r="E31" s="26">
        <v>149.52967439353151</v>
      </c>
      <c r="F31" s="26">
        <v>-648.18238900299866</v>
      </c>
      <c r="G31" s="26">
        <v>-744.1</v>
      </c>
      <c r="H31" s="26">
        <v>-131.91364127520004</v>
      </c>
      <c r="I31" s="26">
        <v>-917.11962641447167</v>
      </c>
      <c r="J31" s="26">
        <v>646.61284636207915</v>
      </c>
      <c r="K31" s="26">
        <v>1713.3163921032151</v>
      </c>
      <c r="L31" s="26">
        <v>301.21889495184683</v>
      </c>
      <c r="M31" s="26">
        <v>1202.5386621391019</v>
      </c>
      <c r="N31" s="26">
        <v>927.06234223524166</v>
      </c>
      <c r="O31" s="26">
        <v>114.6653002676011</v>
      </c>
      <c r="P31" s="72">
        <v>-1171.3613642399796</v>
      </c>
      <c r="Q31" s="72">
        <v>-1593.1020442408226</v>
      </c>
      <c r="R31" s="21"/>
      <c r="S31" s="42">
        <f t="shared" si="0"/>
        <v>0</v>
      </c>
      <c r="T31" s="42">
        <f t="shared" si="1"/>
        <v>0</v>
      </c>
      <c r="U31" s="42">
        <f t="shared" si="2"/>
        <v>0</v>
      </c>
      <c r="V31" s="42">
        <f t="shared" si="3"/>
        <v>0</v>
      </c>
      <c r="W31" s="42" t="str">
        <f t="shared" si="4"/>
        <v/>
      </c>
      <c r="X31" s="88" t="str">
        <f t="shared" si="5"/>
        <v/>
      </c>
      <c r="Y31" s="21"/>
      <c r="Z31" s="21">
        <v>1</v>
      </c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</row>
    <row r="32" spans="1:37" ht="14.25" customHeight="1" x14ac:dyDescent="0.15">
      <c r="A32" s="27" t="s">
        <v>46</v>
      </c>
      <c r="B32" s="13">
        <v>13843.34590232031</v>
      </c>
      <c r="C32" s="13">
        <v>13088.985363510099</v>
      </c>
      <c r="D32" s="13">
        <v>424.58890518650867</v>
      </c>
      <c r="E32" s="13">
        <v>-30935.37093451279</v>
      </c>
      <c r="F32" s="13">
        <v>-26428.858086883363</v>
      </c>
      <c r="G32" s="13">
        <v>-79236.962043399995</v>
      </c>
      <c r="H32" s="13">
        <v>-76487.827897134994</v>
      </c>
      <c r="I32" s="13">
        <v>-84431.604206240008</v>
      </c>
      <c r="J32" s="13">
        <v>-79990.353272330001</v>
      </c>
      <c r="K32" s="13">
        <v>-101679.26652575501</v>
      </c>
      <c r="L32" s="13">
        <v>-54789.099328445001</v>
      </c>
      <c r="M32" s="13">
        <v>-24475.243915139999</v>
      </c>
      <c r="N32" s="13">
        <v>-22033.28575581</v>
      </c>
      <c r="O32" s="13">
        <v>-51456.772517015001</v>
      </c>
      <c r="P32" s="13">
        <v>-65029.905179614994</v>
      </c>
      <c r="Q32" s="13">
        <v>-25923.45955516502</v>
      </c>
      <c r="R32" s="21"/>
      <c r="S32" s="42">
        <f t="shared" si="0"/>
        <v>0</v>
      </c>
      <c r="T32" s="42">
        <f t="shared" si="1"/>
        <v>0</v>
      </c>
      <c r="U32" s="42">
        <f t="shared" si="2"/>
        <v>0</v>
      </c>
      <c r="V32" s="42">
        <f t="shared" si="3"/>
        <v>0</v>
      </c>
      <c r="W32" s="42" t="str">
        <f t="shared" si="4"/>
        <v/>
      </c>
      <c r="X32" s="88" t="str">
        <f t="shared" si="5"/>
        <v/>
      </c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</row>
    <row r="33" spans="1:37" ht="14.25" customHeight="1" x14ac:dyDescent="0.15">
      <c r="A33" s="27" t="s">
        <v>47</v>
      </c>
      <c r="B33" s="26">
        <v>4032.6306489832687</v>
      </c>
      <c r="C33" s="26">
        <v>5229.4084320878583</v>
      </c>
      <c r="D33" s="26">
        <v>4828.377151616457</v>
      </c>
      <c r="E33" s="26">
        <v>6938.9015239105456</v>
      </c>
      <c r="F33" s="26">
        <v>3977.3835953924645</v>
      </c>
      <c r="G33" s="26">
        <v>5016.2</v>
      </c>
      <c r="H33" s="26">
        <v>6430.0781607403542</v>
      </c>
      <c r="I33" s="26">
        <v>5683.7352825216039</v>
      </c>
      <c r="J33" s="26">
        <v>3778.2369250516531</v>
      </c>
      <c r="K33" s="26">
        <v>5250.5939997150508</v>
      </c>
      <c r="L33" s="26">
        <v>2156.6498118586874</v>
      </c>
      <c r="M33" s="26">
        <v>1469.9395579548559</v>
      </c>
      <c r="N33" s="26">
        <v>1984.4373618247009</v>
      </c>
      <c r="O33" s="26">
        <v>939.94675800900541</v>
      </c>
      <c r="P33" s="26">
        <v>893.75852437797937</v>
      </c>
      <c r="Q33" s="26">
        <v>513.71311458224113</v>
      </c>
      <c r="R33" s="21"/>
      <c r="S33" s="42">
        <f t="shared" si="0"/>
        <v>0</v>
      </c>
      <c r="T33" s="42">
        <f t="shared" si="1"/>
        <v>0</v>
      </c>
      <c r="U33" s="42">
        <f t="shared" si="2"/>
        <v>0</v>
      </c>
      <c r="V33" s="42">
        <f t="shared" si="3"/>
        <v>0</v>
      </c>
      <c r="W33" s="42" t="str">
        <f t="shared" si="4"/>
        <v/>
      </c>
      <c r="X33" s="88" t="str">
        <f t="shared" si="5"/>
        <v/>
      </c>
      <c r="Y33" s="21"/>
      <c r="Z33" s="21">
        <v>1</v>
      </c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</row>
    <row r="34" spans="1:37" ht="14.25" customHeight="1" x14ac:dyDescent="0.15">
      <c r="A34" s="27" t="s">
        <v>48</v>
      </c>
      <c r="B34" s="24">
        <v>-3346.99883952149</v>
      </c>
      <c r="C34" s="24">
        <v>-5863.2315952400286</v>
      </c>
      <c r="D34" s="24">
        <v>-11437.00635376205</v>
      </c>
      <c r="E34" s="24">
        <v>-11875.334885461809</v>
      </c>
      <c r="F34" s="24">
        <v>-4256.3285028584596</v>
      </c>
      <c r="G34" s="24">
        <v>-964.6</v>
      </c>
      <c r="H34" s="24">
        <v>272.49</v>
      </c>
      <c r="I34" s="24">
        <v>-528.62</v>
      </c>
      <c r="J34" s="24">
        <v>678.64</v>
      </c>
      <c r="K34" s="24">
        <v>747.23</v>
      </c>
      <c r="L34" s="24">
        <v>-123.19</v>
      </c>
      <c r="M34" s="24">
        <v>1560.85</v>
      </c>
      <c r="N34" s="24">
        <v>1987.34</v>
      </c>
      <c r="O34" s="24">
        <v>559.36</v>
      </c>
      <c r="P34" s="24">
        <v>1233.6199999999999</v>
      </c>
      <c r="Q34" s="24">
        <v>-537.66</v>
      </c>
      <c r="R34" s="21"/>
      <c r="S34" s="42">
        <f t="shared" si="0"/>
        <v>0</v>
      </c>
      <c r="T34" s="42">
        <f t="shared" si="1"/>
        <v>0</v>
      </c>
      <c r="U34" s="42">
        <f t="shared" si="2"/>
        <v>0</v>
      </c>
      <c r="V34" s="42">
        <f t="shared" si="3"/>
        <v>0</v>
      </c>
      <c r="W34" s="42" t="str">
        <f t="shared" si="4"/>
        <v/>
      </c>
      <c r="X34" s="88" t="str">
        <f t="shared" si="5"/>
        <v/>
      </c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</row>
    <row r="35" spans="1:37" ht="14.25" customHeight="1" x14ac:dyDescent="0.15">
      <c r="A35" s="27" t="s">
        <v>49</v>
      </c>
      <c r="B35" s="26">
        <v>-634.56935669759423</v>
      </c>
      <c r="C35" s="26">
        <v>-543.93579958298847</v>
      </c>
      <c r="D35" s="26">
        <v>-560.73567247697804</v>
      </c>
      <c r="E35" s="26">
        <v>-967.03130029864826</v>
      </c>
      <c r="F35" s="26">
        <v>-381.56816807053963</v>
      </c>
      <c r="G35" s="26">
        <v>-181.62498408178237</v>
      </c>
      <c r="H35" s="26">
        <v>-160.4</v>
      </c>
      <c r="I35" s="26">
        <v>-162.29354874109504</v>
      </c>
      <c r="J35" s="26">
        <v>-1345.5440091584715</v>
      </c>
      <c r="K35" s="26">
        <v>-998.9542841309468</v>
      </c>
      <c r="L35" s="26">
        <v>-895.40007717433741</v>
      </c>
      <c r="M35" s="26">
        <v>-780.22210429246252</v>
      </c>
      <c r="N35" s="26">
        <v>-896.28471617594482</v>
      </c>
      <c r="O35" s="26">
        <v>-664.79665936633023</v>
      </c>
      <c r="P35" s="26">
        <v>-523.83722629483327</v>
      </c>
      <c r="Q35" s="26"/>
      <c r="R35" s="21"/>
      <c r="S35" s="42">
        <f t="shared" si="0"/>
        <v>0</v>
      </c>
      <c r="T35" s="42">
        <f t="shared" si="1"/>
        <v>0</v>
      </c>
      <c r="U35" s="42">
        <f t="shared" si="2"/>
        <v>0</v>
      </c>
      <c r="V35" s="42">
        <f t="shared" si="3"/>
        <v>1</v>
      </c>
      <c r="W35" s="42" t="str">
        <f t="shared" si="4"/>
        <v/>
      </c>
      <c r="X35" s="88" t="str">
        <f t="shared" si="5"/>
        <v>Burkina Faso</v>
      </c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</row>
    <row r="36" spans="1:37" ht="14.25" customHeight="1" x14ac:dyDescent="0.15">
      <c r="A36" s="27" t="s">
        <v>50</v>
      </c>
      <c r="B36" s="24">
        <v>-5.7</v>
      </c>
      <c r="C36" s="24">
        <v>-133.5394151091283</v>
      </c>
      <c r="D36" s="24">
        <v>-111.30702888515411</v>
      </c>
      <c r="E36" s="24">
        <v>-259.35622622254755</v>
      </c>
      <c r="F36" s="24">
        <v>-161.18058683863757</v>
      </c>
      <c r="G36" s="24">
        <v>-300.98200417361329</v>
      </c>
      <c r="H36" s="24">
        <v>-283.58327033585221</v>
      </c>
      <c r="I36" s="24">
        <v>-261.15724852026142</v>
      </c>
      <c r="J36" s="24">
        <v>-258.42927717512805</v>
      </c>
      <c r="K36" s="24">
        <v>-395.07716196528838</v>
      </c>
      <c r="L36" s="24">
        <v>-373.24382309640544</v>
      </c>
      <c r="M36" s="24">
        <v>-339.69528675149206</v>
      </c>
      <c r="N36" s="24">
        <v>-373.38892327755275</v>
      </c>
      <c r="O36" s="24">
        <v>-362.64469388242253</v>
      </c>
      <c r="P36" s="24"/>
      <c r="Q36" s="24"/>
      <c r="R36" s="21"/>
      <c r="S36" s="42">
        <f t="shared" si="0"/>
        <v>0</v>
      </c>
      <c r="T36" s="42">
        <f t="shared" si="1"/>
        <v>0</v>
      </c>
      <c r="U36" s="42">
        <f t="shared" si="2"/>
        <v>1</v>
      </c>
      <c r="V36" s="42">
        <f t="shared" si="3"/>
        <v>1</v>
      </c>
      <c r="W36" s="42" t="str">
        <f t="shared" si="4"/>
        <v>Burundi</v>
      </c>
      <c r="X36" s="88" t="str">
        <f t="shared" si="5"/>
        <v>Burundi</v>
      </c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</row>
    <row r="37" spans="1:37" ht="14.25" customHeight="1" x14ac:dyDescent="0.15">
      <c r="A37" s="27" t="s">
        <v>51</v>
      </c>
      <c r="B37" s="26">
        <v>-40.659725659293741</v>
      </c>
      <c r="C37" s="26">
        <v>-82.729932590727259</v>
      </c>
      <c r="D37" s="26">
        <v>-198.16289893070928</v>
      </c>
      <c r="E37" s="26">
        <v>-205.25684739279546</v>
      </c>
      <c r="F37" s="26">
        <v>-244.92665383162699</v>
      </c>
      <c r="G37" s="26">
        <v>-222.76923822582046</v>
      </c>
      <c r="H37" s="26">
        <v>-304.53774889929247</v>
      </c>
      <c r="I37" s="26">
        <v>-243.6</v>
      </c>
      <c r="J37" s="26">
        <v>-107.35895084690354</v>
      </c>
      <c r="K37" s="26">
        <v>-168.96058769028184</v>
      </c>
      <c r="L37" s="26">
        <v>-50.593257498750425</v>
      </c>
      <c r="M37" s="26">
        <v>-64.13517852631459</v>
      </c>
      <c r="N37" s="26">
        <v>-139.6344618592567</v>
      </c>
      <c r="O37" s="26">
        <v>-102.403099687601</v>
      </c>
      <c r="P37" s="26">
        <v>0.10452971110207215</v>
      </c>
      <c r="Q37" s="26">
        <v>-273.85347378073408</v>
      </c>
      <c r="R37" s="21"/>
      <c r="S37" s="42">
        <f t="shared" si="0"/>
        <v>0</v>
      </c>
      <c r="T37" s="42">
        <f t="shared" si="1"/>
        <v>0</v>
      </c>
      <c r="U37" s="42">
        <f t="shared" si="2"/>
        <v>0</v>
      </c>
      <c r="V37" s="42">
        <f t="shared" si="3"/>
        <v>0</v>
      </c>
      <c r="W37" s="42" t="str">
        <f t="shared" si="4"/>
        <v/>
      </c>
      <c r="X37" s="88" t="str">
        <f t="shared" si="5"/>
        <v/>
      </c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</row>
    <row r="38" spans="1:37" ht="14.25" customHeight="1" x14ac:dyDescent="0.15">
      <c r="A38" s="27" t="s">
        <v>52</v>
      </c>
      <c r="B38" s="24">
        <v>-306.99347002624</v>
      </c>
      <c r="C38" s="24">
        <v>-233.86855725949033</v>
      </c>
      <c r="D38" s="24">
        <v>-423.32989980565986</v>
      </c>
      <c r="E38" s="24">
        <v>-819.97543740797994</v>
      </c>
      <c r="F38" s="24">
        <v>-741.41491656002017</v>
      </c>
      <c r="G38" s="24">
        <v>-981</v>
      </c>
      <c r="H38" s="24">
        <v>-1025.8732492164766</v>
      </c>
      <c r="I38" s="24">
        <v>-1212.6705816229899</v>
      </c>
      <c r="J38" s="24">
        <v>-1295.7050550343818</v>
      </c>
      <c r="K38" s="24">
        <v>-1444.104699161004</v>
      </c>
      <c r="L38" s="24">
        <v>-1598.4477535005769</v>
      </c>
      <c r="M38" s="24">
        <v>-1733.5420170954171</v>
      </c>
      <c r="N38" s="24">
        <v>-1807.3232716687851</v>
      </c>
      <c r="O38" s="24">
        <v>-2895.5664866011657</v>
      </c>
      <c r="P38" s="24">
        <v>-4064.5752024364701</v>
      </c>
      <c r="Q38" s="24">
        <v>-3075.6158924287502</v>
      </c>
      <c r="R38" s="21"/>
      <c r="S38" s="42">
        <f t="shared" si="0"/>
        <v>0</v>
      </c>
      <c r="T38" s="42">
        <f t="shared" si="1"/>
        <v>0</v>
      </c>
      <c r="U38" s="42">
        <f t="shared" si="2"/>
        <v>0</v>
      </c>
      <c r="V38" s="42">
        <f t="shared" si="3"/>
        <v>0</v>
      </c>
      <c r="W38" s="42" t="str">
        <f t="shared" si="4"/>
        <v/>
      </c>
      <c r="X38" s="88" t="str">
        <f t="shared" si="5"/>
        <v/>
      </c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</row>
    <row r="39" spans="1:37" ht="14.25" customHeight="1" x14ac:dyDescent="0.15">
      <c r="A39" s="27" t="s">
        <v>53</v>
      </c>
      <c r="B39" s="26">
        <v>-495.56160415729988</v>
      </c>
      <c r="C39" s="26">
        <v>193.51845541704694</v>
      </c>
      <c r="D39" s="26">
        <v>286.07470538405443</v>
      </c>
      <c r="E39" s="26">
        <v>-451.56049616724147</v>
      </c>
      <c r="F39" s="26">
        <v>-1123.1766675515464</v>
      </c>
      <c r="G39" s="26">
        <v>-857.14009312602582</v>
      </c>
      <c r="H39" s="26">
        <v>-749.19687980283163</v>
      </c>
      <c r="I39" s="26">
        <v>-955.93368104611841</v>
      </c>
      <c r="J39" s="26">
        <v>-1128.0874321161855</v>
      </c>
      <c r="K39" s="26">
        <v>-1401.974731544359</v>
      </c>
      <c r="L39" s="26">
        <v>-1173.691255379068</v>
      </c>
      <c r="M39" s="26">
        <v>-1037.4000000000001</v>
      </c>
      <c r="N39" s="26">
        <v>-949.76304343356355</v>
      </c>
      <c r="O39" s="26">
        <v>-1409.3342837035532</v>
      </c>
      <c r="P39" s="26">
        <v>-1695.0707034484471</v>
      </c>
      <c r="Q39" s="26"/>
      <c r="R39" s="21"/>
      <c r="S39" s="42">
        <f t="shared" si="0"/>
        <v>0</v>
      </c>
      <c r="T39" s="42">
        <f t="shared" si="1"/>
        <v>0</v>
      </c>
      <c r="U39" s="42">
        <f t="shared" si="2"/>
        <v>0</v>
      </c>
      <c r="V39" s="42">
        <f t="shared" si="3"/>
        <v>1</v>
      </c>
      <c r="W39" s="42" t="str">
        <f t="shared" si="4"/>
        <v/>
      </c>
      <c r="X39" s="88" t="str">
        <f t="shared" si="5"/>
        <v>Cameroon</v>
      </c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</row>
    <row r="40" spans="1:37" ht="14.25" customHeight="1" x14ac:dyDescent="0.15">
      <c r="A40" s="27" t="s">
        <v>54</v>
      </c>
      <c r="B40" s="24">
        <v>21933.097496406877</v>
      </c>
      <c r="C40" s="24">
        <v>17990.236971187052</v>
      </c>
      <c r="D40" s="24">
        <v>11050.809835873282</v>
      </c>
      <c r="E40" s="24">
        <v>3177.944944242015</v>
      </c>
      <c r="F40" s="24">
        <v>-40775.263975953923</v>
      </c>
      <c r="G40" s="24">
        <v>-58162.670440445909</v>
      </c>
      <c r="H40" s="24">
        <v>-49746.988786878028</v>
      </c>
      <c r="I40" s="24">
        <v>-64582.432568531913</v>
      </c>
      <c r="J40" s="24">
        <v>-58110.120944908886</v>
      </c>
      <c r="K40" s="24">
        <v>-41873.91995187063</v>
      </c>
      <c r="L40" s="24">
        <v>-54695.520049805637</v>
      </c>
      <c r="M40" s="24">
        <v>-47262.580270075603</v>
      </c>
      <c r="N40" s="24">
        <v>-46235.9662355002</v>
      </c>
      <c r="O40" s="24">
        <v>-40435.654858638147</v>
      </c>
      <c r="P40" s="24">
        <v>-35688.20034340112</v>
      </c>
      <c r="Q40" s="24">
        <v>-29721.950150039022</v>
      </c>
      <c r="R40" s="21"/>
      <c r="S40" s="42">
        <f t="shared" si="0"/>
        <v>0</v>
      </c>
      <c r="T40" s="42">
        <f t="shared" si="1"/>
        <v>0</v>
      </c>
      <c r="U40" s="42">
        <f t="shared" si="2"/>
        <v>0</v>
      </c>
      <c r="V40" s="42">
        <f t="shared" si="3"/>
        <v>0</v>
      </c>
      <c r="W40" s="42" t="str">
        <f t="shared" si="4"/>
        <v/>
      </c>
      <c r="X40" s="88" t="str">
        <f t="shared" si="5"/>
        <v/>
      </c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</row>
    <row r="41" spans="1:37" ht="14.25" customHeight="1" x14ac:dyDescent="0.15">
      <c r="A41" s="27" t="s">
        <v>55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>
        <v>-706.6</v>
      </c>
      <c r="N41" s="26">
        <v>-871.50293515456303</v>
      </c>
      <c r="O41" s="26">
        <v>-927.54358029107198</v>
      </c>
      <c r="P41" s="26">
        <v>-581.5833418012636</v>
      </c>
      <c r="Q41" s="26"/>
      <c r="R41" s="21"/>
      <c r="S41" s="42">
        <f t="shared" si="0"/>
        <v>0</v>
      </c>
      <c r="T41" s="42">
        <f t="shared" si="1"/>
        <v>0</v>
      </c>
      <c r="U41" s="42">
        <f t="shared" si="2"/>
        <v>0</v>
      </c>
      <c r="V41" s="42">
        <f t="shared" si="3"/>
        <v>1</v>
      </c>
      <c r="W41" s="42" t="str">
        <f t="shared" si="4"/>
        <v/>
      </c>
      <c r="X41" s="88" t="str">
        <f t="shared" si="5"/>
        <v>Cayman Islands</v>
      </c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</row>
    <row r="42" spans="1:37" ht="14.25" customHeight="1" x14ac:dyDescent="0.15">
      <c r="A42" s="27" t="s">
        <v>58</v>
      </c>
      <c r="B42" s="24">
        <v>1824.62514066785</v>
      </c>
      <c r="C42" s="24">
        <v>7004.2243981573693</v>
      </c>
      <c r="D42" s="24">
        <v>7423.0025243451792</v>
      </c>
      <c r="E42" s="24">
        <v>-6698.5242045587102</v>
      </c>
      <c r="F42" s="24">
        <v>3220.0172961357098</v>
      </c>
      <c r="G42" s="24">
        <v>3068.7887094446251</v>
      </c>
      <c r="H42" s="24">
        <v>-6833.4784512299138</v>
      </c>
      <c r="I42" s="24">
        <v>-11838.164429812959</v>
      </c>
      <c r="J42" s="24">
        <v>-13261.392308416611</v>
      </c>
      <c r="K42" s="24">
        <v>-5225.4013858794697</v>
      </c>
      <c r="L42" s="24">
        <v>-5735.2594239919763</v>
      </c>
      <c r="M42" s="24">
        <v>-4974.1026162209118</v>
      </c>
      <c r="N42" s="24">
        <v>-6444.5502881840557</v>
      </c>
      <c r="O42" s="24">
        <v>-11640.42849410682</v>
      </c>
      <c r="P42" s="24">
        <v>-10453.536549936851</v>
      </c>
      <c r="Q42" s="24">
        <v>3369.6464631755589</v>
      </c>
      <c r="R42" s="21"/>
      <c r="S42" s="42">
        <f t="shared" si="0"/>
        <v>0</v>
      </c>
      <c r="T42" s="42">
        <f t="shared" si="1"/>
        <v>0</v>
      </c>
      <c r="U42" s="42">
        <f t="shared" si="2"/>
        <v>0</v>
      </c>
      <c r="V42" s="42">
        <f t="shared" si="3"/>
        <v>0</v>
      </c>
      <c r="W42" s="42" t="str">
        <f t="shared" si="4"/>
        <v/>
      </c>
      <c r="X42" s="88" t="str">
        <f t="shared" si="5"/>
        <v/>
      </c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</row>
    <row r="43" spans="1:37" ht="14.25" customHeight="1" x14ac:dyDescent="0.15">
      <c r="A43" s="27" t="s">
        <v>59</v>
      </c>
      <c r="B43" s="26">
        <v>21574.646019811578</v>
      </c>
      <c r="C43" s="26">
        <v>24555.234186200363</v>
      </c>
      <c r="D43" s="26">
        <v>27554.630254067586</v>
      </c>
      <c r="E43" s="26">
        <v>32872.0535177079</v>
      </c>
      <c r="F43" s="26">
        <v>21155.607433429977</v>
      </c>
      <c r="G43" s="26">
        <v>16012.190299713264</v>
      </c>
      <c r="H43" s="26">
        <v>13808.455084042944</v>
      </c>
      <c r="I43" s="26">
        <v>4147.3366546808456</v>
      </c>
      <c r="J43" s="26">
        <v>4190.68108676459</v>
      </c>
      <c r="K43" s="26">
        <v>4057.1551677508596</v>
      </c>
      <c r="L43" s="26">
        <v>10264.062287586392</v>
      </c>
      <c r="M43" s="26">
        <v>12688.130481054486</v>
      </c>
      <c r="N43" s="26">
        <v>15621.074373175694</v>
      </c>
      <c r="O43" s="26">
        <v>13514.401799999285</v>
      </c>
      <c r="P43" s="26">
        <v>21230.245482224182</v>
      </c>
      <c r="Q43" s="26">
        <v>22666.354973494974</v>
      </c>
      <c r="R43" s="21"/>
      <c r="S43" s="42">
        <f t="shared" si="0"/>
        <v>0</v>
      </c>
      <c r="T43" s="42">
        <f t="shared" si="1"/>
        <v>0</v>
      </c>
      <c r="U43" s="42">
        <f t="shared" si="2"/>
        <v>0</v>
      </c>
      <c r="V43" s="42">
        <f t="shared" si="3"/>
        <v>0</v>
      </c>
      <c r="W43" s="42" t="str">
        <f t="shared" si="4"/>
        <v/>
      </c>
      <c r="X43" s="88" t="str">
        <f t="shared" si="5"/>
        <v/>
      </c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</row>
    <row r="44" spans="1:37" ht="14.25" customHeight="1" x14ac:dyDescent="0.15">
      <c r="A44" s="27" t="s">
        <v>60</v>
      </c>
      <c r="B44" s="24">
        <v>2876.3023749776007</v>
      </c>
      <c r="C44" s="24">
        <v>2215.1487862281833</v>
      </c>
      <c r="D44" s="24">
        <v>3998.6788460602602</v>
      </c>
      <c r="E44" s="24">
        <v>3272.1837359538422</v>
      </c>
      <c r="F44" s="24">
        <v>5946.7165311363433</v>
      </c>
      <c r="G44" s="24">
        <v>10991.668766214283</v>
      </c>
      <c r="H44" s="24">
        <v>14878.561933133738</v>
      </c>
      <c r="I44" s="24">
        <v>16772.190964207086</v>
      </c>
      <c r="J44" s="24">
        <v>20271.917015660085</v>
      </c>
      <c r="K44" s="24">
        <v>17956.377856576499</v>
      </c>
      <c r="L44" s="24">
        <v>10513.085833317578</v>
      </c>
      <c r="M44" s="24">
        <v>11956.43801053256</v>
      </c>
      <c r="N44" s="24">
        <v>15522.673093063406</v>
      </c>
      <c r="O44" s="24">
        <v>18302.873630469763</v>
      </c>
      <c r="P44" s="24">
        <v>18555.824313934048</v>
      </c>
      <c r="Q44" s="24"/>
      <c r="R44" s="21"/>
      <c r="S44" s="42">
        <f t="shared" si="0"/>
        <v>0</v>
      </c>
      <c r="T44" s="42">
        <f t="shared" si="1"/>
        <v>0</v>
      </c>
      <c r="U44" s="42">
        <f t="shared" si="2"/>
        <v>0</v>
      </c>
      <c r="V44" s="42">
        <f t="shared" si="3"/>
        <v>1</v>
      </c>
      <c r="W44" s="42" t="str">
        <f t="shared" si="4"/>
        <v/>
      </c>
      <c r="X44" s="88" t="str">
        <f t="shared" si="5"/>
        <v>China, P.R.: Macao</v>
      </c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</row>
    <row r="45" spans="1:37" ht="14.25" customHeight="1" x14ac:dyDescent="0.15">
      <c r="A45" s="27" t="s">
        <v>61</v>
      </c>
      <c r="B45" s="26">
        <v>132378.5</v>
      </c>
      <c r="C45" s="26">
        <v>231843.04106441364</v>
      </c>
      <c r="D45" s="26">
        <v>353182.67723731569</v>
      </c>
      <c r="E45" s="26">
        <v>420568.51614354498</v>
      </c>
      <c r="F45" s="26">
        <v>243256.56791961828</v>
      </c>
      <c r="G45" s="26">
        <v>237810.38960795497</v>
      </c>
      <c r="H45" s="26">
        <v>136096.76157755009</v>
      </c>
      <c r="I45" s="26">
        <v>215391.74746944159</v>
      </c>
      <c r="J45" s="26">
        <v>148203.9498798773</v>
      </c>
      <c r="K45" s="26">
        <v>236046.57787362899</v>
      </c>
      <c r="L45" s="26">
        <v>293022.31703554699</v>
      </c>
      <c r="M45" s="26">
        <v>191337.03594199399</v>
      </c>
      <c r="N45" s="26">
        <v>188676.126121162</v>
      </c>
      <c r="O45" s="26">
        <v>24130.909184498534</v>
      </c>
      <c r="P45" s="26">
        <v>102909.8760083877</v>
      </c>
      <c r="Q45" s="26">
        <v>273980.39674907987</v>
      </c>
      <c r="R45" s="21"/>
      <c r="S45" s="42">
        <f t="shared" si="0"/>
        <v>0</v>
      </c>
      <c r="T45" s="42">
        <f t="shared" si="1"/>
        <v>0</v>
      </c>
      <c r="U45" s="42">
        <f t="shared" si="2"/>
        <v>0</v>
      </c>
      <c r="V45" s="42">
        <f t="shared" si="3"/>
        <v>0</v>
      </c>
      <c r="W45" s="42" t="str">
        <f t="shared" si="4"/>
        <v/>
      </c>
      <c r="X45" s="88" t="str">
        <f t="shared" si="5"/>
        <v/>
      </c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</row>
    <row r="46" spans="1:37" ht="14.25" customHeight="1" x14ac:dyDescent="0.15">
      <c r="A46" s="27" t="s">
        <v>62</v>
      </c>
      <c r="B46" s="24">
        <v>-1872.6381747737018</v>
      </c>
      <c r="C46" s="24">
        <v>-2927.0812588014101</v>
      </c>
      <c r="D46" s="24">
        <v>-6073.2227435397399</v>
      </c>
      <c r="E46" s="24">
        <v>-6400.0567185073405</v>
      </c>
      <c r="F46" s="24">
        <v>-4621.6452807386395</v>
      </c>
      <c r="G46" s="24">
        <v>-8821.9659797904696</v>
      </c>
      <c r="H46" s="24">
        <v>-9911.2513671460001</v>
      </c>
      <c r="I46" s="24">
        <v>-11640.686709411242</v>
      </c>
      <c r="J46" s="24">
        <v>-12587.00836725871</v>
      </c>
      <c r="K46" s="24">
        <v>-20233.143275058301</v>
      </c>
      <c r="L46" s="24">
        <v>-19301.830451368456</v>
      </c>
      <c r="M46" s="24">
        <v>-12781.91260219387</v>
      </c>
      <c r="N46" s="24">
        <v>-10744.10788068536</v>
      </c>
      <c r="O46" s="24">
        <v>-13668.597358719089</v>
      </c>
      <c r="P46" s="24">
        <v>-14507.794651333999</v>
      </c>
      <c r="Q46" s="24">
        <v>-9326.0207945223501</v>
      </c>
      <c r="R46" s="21"/>
      <c r="S46" s="42">
        <f t="shared" si="0"/>
        <v>0</v>
      </c>
      <c r="T46" s="42">
        <f t="shared" si="1"/>
        <v>0</v>
      </c>
      <c r="U46" s="42">
        <f t="shared" si="2"/>
        <v>0</v>
      </c>
      <c r="V46" s="42">
        <f t="shared" si="3"/>
        <v>0</v>
      </c>
      <c r="W46" s="42" t="str">
        <f t="shared" si="4"/>
        <v/>
      </c>
      <c r="X46" s="88" t="str">
        <f t="shared" si="5"/>
        <v/>
      </c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</row>
    <row r="47" spans="1:37" ht="14.25" customHeight="1" x14ac:dyDescent="0.15">
      <c r="A47" s="27" t="s">
        <v>63</v>
      </c>
      <c r="B47" s="26">
        <v>-26.850846446870211</v>
      </c>
      <c r="C47" s="26">
        <v>-22.538506482517793</v>
      </c>
      <c r="D47" s="26">
        <v>-31.618920990404174</v>
      </c>
      <c r="E47" s="26">
        <v>-68.992132617602081</v>
      </c>
      <c r="F47" s="26">
        <v>-39.385082473109527</v>
      </c>
      <c r="G47" s="26">
        <v>-39.335660753968469</v>
      </c>
      <c r="H47" s="26">
        <v>-55.499670632558093</v>
      </c>
      <c r="I47" s="26">
        <v>-41.138657380988327</v>
      </c>
      <c r="J47" s="26"/>
      <c r="K47" s="26">
        <v>-43.458200049229134</v>
      </c>
      <c r="L47" s="26">
        <v>-2.4775341697759492</v>
      </c>
      <c r="M47" s="26">
        <v>-44.044054742475375</v>
      </c>
      <c r="N47" s="26">
        <v>-22.971469912370644</v>
      </c>
      <c r="O47" s="26">
        <v>-33.669717245353169</v>
      </c>
      <c r="P47" s="26">
        <v>-37.401621433634915</v>
      </c>
      <c r="Q47" s="26"/>
      <c r="R47" s="21"/>
      <c r="S47" s="42">
        <f t="shared" si="0"/>
        <v>0</v>
      </c>
      <c r="T47" s="42">
        <f t="shared" si="1"/>
        <v>0</v>
      </c>
      <c r="U47" s="42">
        <f t="shared" si="2"/>
        <v>0</v>
      </c>
      <c r="V47" s="42">
        <f t="shared" si="3"/>
        <v>1</v>
      </c>
      <c r="W47" s="42" t="str">
        <f t="shared" si="4"/>
        <v/>
      </c>
      <c r="X47" s="88" t="str">
        <f t="shared" si="5"/>
        <v>Comoros, Union of the</v>
      </c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</row>
    <row r="48" spans="1:37" ht="14.25" customHeight="1" x14ac:dyDescent="0.15">
      <c r="A48" s="27" t="s">
        <v>64</v>
      </c>
      <c r="B48" s="13">
        <v>-388.6</v>
      </c>
      <c r="C48" s="13">
        <v>47.8</v>
      </c>
      <c r="D48" s="13">
        <v>527</v>
      </c>
      <c r="E48" s="13">
        <v>-151</v>
      </c>
      <c r="F48" s="13">
        <v>-1123.0999999999999</v>
      </c>
      <c r="G48" s="13">
        <v>-2173.5</v>
      </c>
      <c r="H48" s="13">
        <v>-1280.5999999999999</v>
      </c>
      <c r="I48" s="13">
        <v>-1260.4615181942502</v>
      </c>
      <c r="J48" s="13">
        <v>-3108.8032359154799</v>
      </c>
      <c r="K48" s="13">
        <v>-1722.61468742187</v>
      </c>
      <c r="L48" s="13">
        <v>-1483.7594123541701</v>
      </c>
      <c r="M48" s="13">
        <v>-1504.0669092943201</v>
      </c>
      <c r="N48" s="13">
        <v>-1241.4241157233801</v>
      </c>
      <c r="O48" s="13">
        <v>-1672.32158688752</v>
      </c>
      <c r="P48" s="13">
        <v>-1693.2320609743167</v>
      </c>
      <c r="Q48" s="13">
        <v>-1094.65600698663</v>
      </c>
      <c r="R48" s="21"/>
      <c r="S48" s="42">
        <f t="shared" si="0"/>
        <v>0</v>
      </c>
      <c r="T48" s="42">
        <f t="shared" si="1"/>
        <v>0</v>
      </c>
      <c r="U48" s="42">
        <f t="shared" si="2"/>
        <v>0</v>
      </c>
      <c r="V48" s="42">
        <f t="shared" si="3"/>
        <v>0</v>
      </c>
      <c r="W48" s="42" t="str">
        <f t="shared" si="4"/>
        <v/>
      </c>
      <c r="X48" s="88" t="str">
        <f t="shared" si="5"/>
        <v/>
      </c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</row>
    <row r="49" spans="1:37" ht="14.25" customHeight="1" x14ac:dyDescent="0.15">
      <c r="A49" s="27" t="s">
        <v>65</v>
      </c>
      <c r="B49" s="26">
        <v>695.58703208981069</v>
      </c>
      <c r="C49" s="26">
        <v>124.11785728420563</v>
      </c>
      <c r="D49" s="26">
        <v>-2105.1</v>
      </c>
      <c r="E49" s="26">
        <v>865.773671000126</v>
      </c>
      <c r="F49" s="26">
        <v>-1365.7850992856622</v>
      </c>
      <c r="G49" s="26">
        <v>900.33048289687235</v>
      </c>
      <c r="H49" s="26">
        <v>2070.4273327203609</v>
      </c>
      <c r="I49" s="26">
        <v>2421.3972442737495</v>
      </c>
      <c r="J49" s="26">
        <v>1936.4017640020695</v>
      </c>
      <c r="K49" s="26">
        <v>678.87509885181589</v>
      </c>
      <c r="L49" s="26">
        <v>-4628.7095775354137</v>
      </c>
      <c r="M49" s="26">
        <v>-3593.5710607038845</v>
      </c>
      <c r="N49" s="26"/>
      <c r="O49" s="26"/>
      <c r="P49" s="26"/>
      <c r="Q49" s="26"/>
      <c r="R49" s="21"/>
      <c r="S49" s="42">
        <f t="shared" si="0"/>
        <v>1</v>
      </c>
      <c r="T49" s="42">
        <f t="shared" si="1"/>
        <v>1</v>
      </c>
      <c r="U49" s="42">
        <f t="shared" si="2"/>
        <v>1</v>
      </c>
      <c r="V49" s="42">
        <f t="shared" si="3"/>
        <v>1</v>
      </c>
      <c r="W49" s="42" t="str">
        <f t="shared" si="4"/>
        <v>Congo, Rep. of</v>
      </c>
      <c r="X49" s="88" t="str">
        <f t="shared" si="5"/>
        <v>Congo, Rep. of</v>
      </c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</row>
    <row r="50" spans="1:37" ht="14.25" customHeight="1" x14ac:dyDescent="0.15">
      <c r="A50" s="27" t="s">
        <v>66</v>
      </c>
      <c r="B50" s="24">
        <v>-860.04705660994193</v>
      </c>
      <c r="C50" s="24">
        <v>-938.71620357306506</v>
      </c>
      <c r="D50" s="24">
        <v>-1498.808912557615</v>
      </c>
      <c r="E50" s="24">
        <v>-2580.5473778933738</v>
      </c>
      <c r="F50" s="24">
        <v>-560.58095763215306</v>
      </c>
      <c r="G50" s="24">
        <v>-1213.8742544430461</v>
      </c>
      <c r="H50" s="24">
        <v>-2265.0576214729044</v>
      </c>
      <c r="I50" s="24">
        <v>-2411.0899809644097</v>
      </c>
      <c r="J50" s="24">
        <v>-2431.1685628770442</v>
      </c>
      <c r="K50" s="24">
        <v>-2453.0963447579197</v>
      </c>
      <c r="L50" s="24">
        <v>-1921.2629834427601</v>
      </c>
      <c r="M50" s="24">
        <v>-1257.2761242558952</v>
      </c>
      <c r="N50" s="24">
        <v>-2188.7239476484442</v>
      </c>
      <c r="O50" s="24">
        <v>-1867.31866449117</v>
      </c>
      <c r="P50" s="24">
        <v>-1375.692178954517</v>
      </c>
      <c r="Q50" s="24">
        <v>-1349.0621063684878</v>
      </c>
      <c r="R50" s="21"/>
      <c r="S50" s="42">
        <f t="shared" si="0"/>
        <v>0</v>
      </c>
      <c r="T50" s="42">
        <f t="shared" si="1"/>
        <v>0</v>
      </c>
      <c r="U50" s="42">
        <f t="shared" si="2"/>
        <v>0</v>
      </c>
      <c r="V50" s="42">
        <f t="shared" si="3"/>
        <v>0</v>
      </c>
      <c r="W50" s="42" t="str">
        <f t="shared" si="4"/>
        <v/>
      </c>
      <c r="X50" s="88" t="str">
        <f t="shared" si="5"/>
        <v/>
      </c>
      <c r="Y50" s="21">
        <v>1</v>
      </c>
      <c r="Z50" s="21">
        <v>1</v>
      </c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</row>
    <row r="51" spans="1:37" ht="14.25" customHeight="1" x14ac:dyDescent="0.15">
      <c r="A51" s="27" t="s">
        <v>67</v>
      </c>
      <c r="B51" s="26">
        <v>39.690446814034701</v>
      </c>
      <c r="C51" s="26">
        <v>479.3907267666122</v>
      </c>
      <c r="D51" s="26">
        <v>-139.22434456783958</v>
      </c>
      <c r="E51" s="26">
        <v>453.39141141666096</v>
      </c>
      <c r="F51" s="26">
        <v>1624.0992515334108</v>
      </c>
      <c r="G51" s="26">
        <v>464.98573471905547</v>
      </c>
      <c r="H51" s="26">
        <v>2666.2</v>
      </c>
      <c r="I51" s="26">
        <v>-320.53429611348588</v>
      </c>
      <c r="J51" s="26">
        <v>-632.90398521177599</v>
      </c>
      <c r="K51" s="26">
        <v>510.71425580038465</v>
      </c>
      <c r="L51" s="26">
        <v>-201.37290211001354</v>
      </c>
      <c r="M51" s="26">
        <v>-414.27295617826991</v>
      </c>
      <c r="N51" s="26">
        <v>-1049.0916887341355</v>
      </c>
      <c r="O51" s="26">
        <v>-2284.5015071500948</v>
      </c>
      <c r="P51" s="26">
        <v>-1348.8274198691813</v>
      </c>
      <c r="Q51" s="26"/>
      <c r="R51" s="21"/>
      <c r="S51" s="42">
        <f t="shared" si="0"/>
        <v>0</v>
      </c>
      <c r="T51" s="42">
        <f t="shared" si="1"/>
        <v>0</v>
      </c>
      <c r="U51" s="42">
        <f t="shared" si="2"/>
        <v>0</v>
      </c>
      <c r="V51" s="42">
        <f t="shared" si="3"/>
        <v>1</v>
      </c>
      <c r="W51" s="42" t="str">
        <f t="shared" si="4"/>
        <v/>
      </c>
      <c r="X51" s="88" t="str">
        <f t="shared" si="5"/>
        <v>Côte d'Ivoire</v>
      </c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</row>
    <row r="52" spans="1:37" ht="14.25" customHeight="1" x14ac:dyDescent="0.15">
      <c r="A52" s="27" t="s">
        <v>68</v>
      </c>
      <c r="B52" s="24">
        <v>-3392.128173731131</v>
      </c>
      <c r="C52" s="24">
        <v>-3909.3928295932001</v>
      </c>
      <c r="D52" s="24">
        <v>-4752.5828137100789</v>
      </c>
      <c r="E52" s="24">
        <v>-7482.9894204172097</v>
      </c>
      <c r="F52" s="24">
        <v>-4086.1199290806244</v>
      </c>
      <c r="G52" s="24">
        <v>-1485.2449745591819</v>
      </c>
      <c r="H52" s="24">
        <v>-1045.6128201343674</v>
      </c>
      <c r="I52" s="24">
        <v>-207.94836342987955</v>
      </c>
      <c r="J52" s="24">
        <v>566.90227093081796</v>
      </c>
      <c r="K52" s="24">
        <v>63.597038660346925</v>
      </c>
      <c r="L52" s="24">
        <v>1594.6327488022278</v>
      </c>
      <c r="M52" s="24">
        <v>1139.6742104091509</v>
      </c>
      <c r="N52" s="24">
        <v>2102.735680529539</v>
      </c>
      <c r="O52" s="24">
        <v>1027.7447148695917</v>
      </c>
      <c r="P52" s="24">
        <v>1455.5518388189412</v>
      </c>
      <c r="Q52" s="24">
        <v>-532.49327760059316</v>
      </c>
      <c r="R52" s="21"/>
      <c r="S52" s="42">
        <f t="shared" si="0"/>
        <v>0</v>
      </c>
      <c r="T52" s="42">
        <f t="shared" si="1"/>
        <v>0</v>
      </c>
      <c r="U52" s="42">
        <f t="shared" si="2"/>
        <v>0</v>
      </c>
      <c r="V52" s="42">
        <f t="shared" si="3"/>
        <v>0</v>
      </c>
      <c r="W52" s="42" t="str">
        <f t="shared" si="4"/>
        <v/>
      </c>
      <c r="X52" s="88" t="str">
        <f t="shared" si="5"/>
        <v/>
      </c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</row>
    <row r="53" spans="1:37" ht="14.25" customHeight="1" x14ac:dyDescent="0.15">
      <c r="A53" s="27" t="s">
        <v>69</v>
      </c>
      <c r="B53" s="26"/>
      <c r="C53" s="26"/>
      <c r="D53" s="26"/>
      <c r="E53" s="26"/>
      <c r="F53" s="26"/>
      <c r="G53" s="26"/>
      <c r="H53" s="26">
        <v>-870.6</v>
      </c>
      <c r="I53" s="26">
        <v>-797.02513966480444</v>
      </c>
      <c r="J53" s="26">
        <v>-746.88603351955305</v>
      </c>
      <c r="K53" s="26">
        <v>-606.55977653631282</v>
      </c>
      <c r="L53" s="26">
        <v>-495.71564245810026</v>
      </c>
      <c r="M53" s="26">
        <v>-603.82905027932952</v>
      </c>
      <c r="N53" s="26">
        <v>-624.31130993296085</v>
      </c>
      <c r="O53" s="26">
        <v>-738.06295143016757</v>
      </c>
      <c r="P53" s="26">
        <v>-693.73776292178775</v>
      </c>
      <c r="Q53" s="26">
        <v>-974.97614631284921</v>
      </c>
      <c r="R53" s="21"/>
      <c r="S53" s="42">
        <f t="shared" si="0"/>
        <v>0</v>
      </c>
      <c r="T53" s="42">
        <f t="shared" si="1"/>
        <v>0</v>
      </c>
      <c r="U53" s="42">
        <f t="shared" si="2"/>
        <v>0</v>
      </c>
      <c r="V53" s="42">
        <f t="shared" si="3"/>
        <v>0</v>
      </c>
      <c r="W53" s="42" t="str">
        <f t="shared" si="4"/>
        <v/>
      </c>
      <c r="X53" s="88" t="str">
        <f t="shared" si="5"/>
        <v/>
      </c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</row>
    <row r="54" spans="1:37" ht="14.25" customHeight="1" x14ac:dyDescent="0.15">
      <c r="A54" s="27" t="s">
        <v>70</v>
      </c>
      <c r="B54" s="24"/>
      <c r="C54" s="24"/>
      <c r="D54" s="24"/>
      <c r="E54" s="24"/>
      <c r="F54" s="24"/>
      <c r="G54" s="24"/>
      <c r="H54" s="24">
        <v>-879.5</v>
      </c>
      <c r="I54" s="24">
        <v>-895.04692737430162</v>
      </c>
      <c r="J54" s="24">
        <v>-764.13407821229055</v>
      </c>
      <c r="K54" s="24">
        <v>-505.81564245810057</v>
      </c>
      <c r="L54" s="24">
        <v>-519.34078212290501</v>
      </c>
      <c r="M54" s="24">
        <v>-585.24022346368713</v>
      </c>
      <c r="N54" s="24">
        <v>-679.73354396648051</v>
      </c>
      <c r="O54" s="24">
        <v>-812.73546102234639</v>
      </c>
      <c r="P54" s="24">
        <v>-539.16658872067035</v>
      </c>
      <c r="Q54" s="24">
        <v>-688.6811933184357</v>
      </c>
      <c r="R54" s="21"/>
      <c r="S54" s="42">
        <f t="shared" si="0"/>
        <v>0</v>
      </c>
      <c r="T54" s="42">
        <f t="shared" si="1"/>
        <v>0</v>
      </c>
      <c r="U54" s="42">
        <f t="shared" si="2"/>
        <v>0</v>
      </c>
      <c r="V54" s="42">
        <f t="shared" si="3"/>
        <v>0</v>
      </c>
      <c r="W54" s="42" t="str">
        <f t="shared" si="4"/>
        <v/>
      </c>
      <c r="X54" s="88" t="str">
        <f t="shared" si="5"/>
        <v/>
      </c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</row>
    <row r="55" spans="1:37" ht="14.25" customHeight="1" x14ac:dyDescent="0.15">
      <c r="A55" s="27" t="s">
        <v>71</v>
      </c>
      <c r="B55" s="26">
        <v>-970.85582880132142</v>
      </c>
      <c r="C55" s="26">
        <v>-1278.2225305661432</v>
      </c>
      <c r="D55" s="26">
        <v>-1830.4177309320364</v>
      </c>
      <c r="E55" s="26">
        <v>-4021.9</v>
      </c>
      <c r="F55" s="26">
        <v>-1737.6077755075105</v>
      </c>
      <c r="G55" s="26">
        <v>-2798.5262256899559</v>
      </c>
      <c r="H55" s="26">
        <v>-606.47525948932309</v>
      </c>
      <c r="I55" s="26">
        <v>-998.42500241689822</v>
      </c>
      <c r="J55" s="26">
        <v>-349.87066937605812</v>
      </c>
      <c r="K55" s="26">
        <v>-957.94647488023998</v>
      </c>
      <c r="L55" s="26">
        <v>-83.51034023706579</v>
      </c>
      <c r="M55" s="26">
        <v>-863.60146220706463</v>
      </c>
      <c r="N55" s="26">
        <v>-1191.0404762307371</v>
      </c>
      <c r="O55" s="26">
        <v>-958.15772864711664</v>
      </c>
      <c r="P55" s="26">
        <v>-1577.489124595043</v>
      </c>
      <c r="Q55" s="26">
        <v>-2850.2241650791184</v>
      </c>
      <c r="R55" s="21"/>
      <c r="S55" s="42">
        <f t="shared" si="0"/>
        <v>0</v>
      </c>
      <c r="T55" s="42">
        <f t="shared" si="1"/>
        <v>0</v>
      </c>
      <c r="U55" s="42">
        <f t="shared" si="2"/>
        <v>0</v>
      </c>
      <c r="V55" s="42">
        <f t="shared" si="3"/>
        <v>0</v>
      </c>
      <c r="W55" s="42" t="str">
        <f t="shared" si="4"/>
        <v/>
      </c>
      <c r="X55" s="88" t="str">
        <f t="shared" si="5"/>
        <v/>
      </c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</row>
    <row r="56" spans="1:37" ht="14.25" customHeight="1" x14ac:dyDescent="0.15">
      <c r="A56" s="27" t="s">
        <v>72</v>
      </c>
      <c r="B56" s="24">
        <v>-2809.7042259157733</v>
      </c>
      <c r="C56" s="24">
        <v>-3996.0843532343956</v>
      </c>
      <c r="D56" s="24">
        <v>-8945.6189355779752</v>
      </c>
      <c r="E56" s="24">
        <v>-4407.9526314356999</v>
      </c>
      <c r="F56" s="24">
        <v>-4869.7683325546095</v>
      </c>
      <c r="G56" s="24">
        <v>-7351.2044837095164</v>
      </c>
      <c r="H56" s="24">
        <v>-5020.0591222012645</v>
      </c>
      <c r="I56" s="24">
        <v>-3158.497435683501</v>
      </c>
      <c r="J56" s="24">
        <v>-1105.8903871482223</v>
      </c>
      <c r="K56" s="24">
        <v>457.71986913502622</v>
      </c>
      <c r="L56" s="24">
        <v>845.25696075361384</v>
      </c>
      <c r="M56" s="24">
        <v>3462.5587293382027</v>
      </c>
      <c r="N56" s="24">
        <v>2960.6664519105316</v>
      </c>
      <c r="O56" s="24">
        <v>1259.692069457592</v>
      </c>
      <c r="P56" s="24">
        <v>898.07446687990853</v>
      </c>
      <c r="Q56" s="24">
        <v>8844.7429804195508</v>
      </c>
      <c r="R56" s="21"/>
      <c r="S56" s="42">
        <f t="shared" si="0"/>
        <v>0</v>
      </c>
      <c r="T56" s="42">
        <f t="shared" si="1"/>
        <v>0</v>
      </c>
      <c r="U56" s="42">
        <f t="shared" si="2"/>
        <v>0</v>
      </c>
      <c r="V56" s="42">
        <f t="shared" si="3"/>
        <v>0</v>
      </c>
      <c r="W56" s="42" t="str">
        <f t="shared" si="4"/>
        <v/>
      </c>
      <c r="X56" s="88" t="str">
        <f t="shared" si="5"/>
        <v/>
      </c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</row>
    <row r="57" spans="1:37" ht="14.25" customHeight="1" x14ac:dyDescent="0.15">
      <c r="A57" s="27" t="s">
        <v>74</v>
      </c>
      <c r="B57" s="24">
        <v>11007.4</v>
      </c>
      <c r="C57" s="24">
        <v>9461.6568121065884</v>
      </c>
      <c r="D57" s="24">
        <v>4841.5190127728356</v>
      </c>
      <c r="E57" s="24">
        <v>10413.116838380218</v>
      </c>
      <c r="F57" s="24">
        <v>11323.461379127679</v>
      </c>
      <c r="G57" s="24">
        <v>21051.01138442527</v>
      </c>
      <c r="H57" s="24">
        <v>22681.953273867122</v>
      </c>
      <c r="I57" s="24">
        <v>20460.990722619605</v>
      </c>
      <c r="J57" s="24">
        <v>26685.645940018665</v>
      </c>
      <c r="K57" s="24">
        <v>31353.332575589619</v>
      </c>
      <c r="L57" s="24">
        <v>24953.251921341038</v>
      </c>
      <c r="M57" s="24">
        <v>24312.984240613183</v>
      </c>
      <c r="N57" s="24">
        <v>26734.105169501283</v>
      </c>
      <c r="O57" s="24">
        <v>25762.02608354203</v>
      </c>
      <c r="P57" s="24">
        <v>30348.766900813851</v>
      </c>
      <c r="Q57" s="24">
        <v>29319.347479225093</v>
      </c>
      <c r="R57" s="21"/>
      <c r="S57" s="42">
        <f t="shared" si="0"/>
        <v>0</v>
      </c>
      <c r="T57" s="42">
        <f t="shared" si="1"/>
        <v>0</v>
      </c>
      <c r="U57" s="42">
        <f t="shared" si="2"/>
        <v>0</v>
      </c>
      <c r="V57" s="42">
        <f t="shared" si="3"/>
        <v>0</v>
      </c>
      <c r="W57" s="42" t="str">
        <f t="shared" si="4"/>
        <v/>
      </c>
      <c r="X57" s="88" t="str">
        <f t="shared" si="5"/>
        <v/>
      </c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</row>
    <row r="58" spans="1:37" ht="14.25" customHeight="1" x14ac:dyDescent="0.15">
      <c r="A58" s="27" t="s">
        <v>75</v>
      </c>
      <c r="B58" s="26">
        <v>20.132679874634963</v>
      </c>
      <c r="C58" s="26">
        <v>-16.565290539666105</v>
      </c>
      <c r="D58" s="26">
        <v>-171.35285081672959</v>
      </c>
      <c r="E58" s="26">
        <v>-225.3860264121854</v>
      </c>
      <c r="F58" s="26">
        <v>-71.100207628811447</v>
      </c>
      <c r="G58" s="26">
        <v>50.489250004220096</v>
      </c>
      <c r="H58" s="26">
        <v>-171.8423821608026</v>
      </c>
      <c r="I58" s="26">
        <v>-147.96788224239117</v>
      </c>
      <c r="J58" s="26">
        <v>-628.69016764077958</v>
      </c>
      <c r="K58" s="26">
        <v>530.58185879817529</v>
      </c>
      <c r="L58" s="26">
        <v>714.22463638128863</v>
      </c>
      <c r="M58" s="26">
        <v>-26.058614659414477</v>
      </c>
      <c r="N58" s="26">
        <v>-132.46877900980752</v>
      </c>
      <c r="O58" s="26">
        <v>428.62250812072523</v>
      </c>
      <c r="P58" s="26">
        <v>563.97606360531449</v>
      </c>
      <c r="Q58" s="26">
        <v>366.35843410211265</v>
      </c>
      <c r="R58" s="21"/>
      <c r="S58" s="42">
        <f t="shared" si="0"/>
        <v>0</v>
      </c>
      <c r="T58" s="42">
        <f t="shared" si="1"/>
        <v>0</v>
      </c>
      <c r="U58" s="42">
        <f t="shared" si="2"/>
        <v>0</v>
      </c>
      <c r="V58" s="42">
        <f t="shared" si="3"/>
        <v>0</v>
      </c>
      <c r="W58" s="42" t="str">
        <f t="shared" si="4"/>
        <v/>
      </c>
      <c r="X58" s="88" t="str">
        <f t="shared" si="5"/>
        <v/>
      </c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</row>
    <row r="59" spans="1:37" ht="14.25" customHeight="1" x14ac:dyDescent="0.15">
      <c r="A59" s="27" t="s">
        <v>76</v>
      </c>
      <c r="B59" s="24">
        <v>-76.081115555555556</v>
      </c>
      <c r="C59" s="24">
        <v>-49.85155703703704</v>
      </c>
      <c r="D59" s="24">
        <v>-86.949475185185179</v>
      </c>
      <c r="E59" s="24">
        <v>-129.88532481481479</v>
      </c>
      <c r="F59" s="24">
        <v>-111.0790737037037</v>
      </c>
      <c r="G59" s="24">
        <v>-80.184677037037034</v>
      </c>
      <c r="H59" s="24">
        <v>-67.906485185185176</v>
      </c>
      <c r="I59" s="24">
        <v>-92.105008888888875</v>
      </c>
      <c r="J59" s="24">
        <v>-72.149157407407401</v>
      </c>
      <c r="K59" s="24">
        <v>-28.176151431998367</v>
      </c>
      <c r="L59" s="24">
        <v>-25.164850822202496</v>
      </c>
      <c r="M59" s="24">
        <v>-44.19327248723458</v>
      </c>
      <c r="N59" s="24">
        <v>-46.24025235092622</v>
      </c>
      <c r="O59" s="24">
        <v>-239.14636533459773</v>
      </c>
      <c r="P59" s="24">
        <v>-222.51302940635105</v>
      </c>
      <c r="Q59" s="24">
        <v>-138.89710192483224</v>
      </c>
      <c r="R59" s="21"/>
      <c r="S59" s="42">
        <f t="shared" si="0"/>
        <v>0</v>
      </c>
      <c r="T59" s="42">
        <f t="shared" si="1"/>
        <v>0</v>
      </c>
      <c r="U59" s="42">
        <f t="shared" si="2"/>
        <v>0</v>
      </c>
      <c r="V59" s="42">
        <f t="shared" si="3"/>
        <v>0</v>
      </c>
      <c r="W59" s="42" t="str">
        <f t="shared" si="4"/>
        <v/>
      </c>
      <c r="X59" s="88" t="str">
        <f t="shared" si="5"/>
        <v/>
      </c>
      <c r="Y59" s="21"/>
      <c r="Z59" s="21">
        <v>1</v>
      </c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</row>
    <row r="60" spans="1:37" ht="14.25" customHeight="1" x14ac:dyDescent="0.15">
      <c r="A60" s="27" t="s">
        <v>77</v>
      </c>
      <c r="B60" s="26">
        <v>-472.91</v>
      </c>
      <c r="C60" s="26">
        <v>-1287.4100000000001</v>
      </c>
      <c r="D60" s="26">
        <v>-2166.3000000000002</v>
      </c>
      <c r="E60" s="26">
        <v>-4519.7</v>
      </c>
      <c r="F60" s="26">
        <v>-2302.9</v>
      </c>
      <c r="G60" s="26">
        <v>-4023.5</v>
      </c>
      <c r="H60" s="26">
        <v>-4358.7000000000016</v>
      </c>
      <c r="I60" s="26">
        <v>-3970.57</v>
      </c>
      <c r="J60" s="26">
        <v>-2567.9</v>
      </c>
      <c r="K60" s="26">
        <v>-2170.1999999999998</v>
      </c>
      <c r="L60" s="26">
        <v>-1280.3</v>
      </c>
      <c r="M60" s="26">
        <v>-814.70000000000198</v>
      </c>
      <c r="N60" s="26">
        <v>-133.09999999999891</v>
      </c>
      <c r="O60" s="26">
        <v>-1321.5</v>
      </c>
      <c r="P60" s="26">
        <v>-1187.9000000000001</v>
      </c>
      <c r="Q60" s="26">
        <v>-1541</v>
      </c>
      <c r="R60" s="21"/>
      <c r="S60" s="42">
        <f t="shared" si="0"/>
        <v>0</v>
      </c>
      <c r="T60" s="42">
        <f t="shared" si="1"/>
        <v>0</v>
      </c>
      <c r="U60" s="42">
        <f t="shared" si="2"/>
        <v>0</v>
      </c>
      <c r="V60" s="42">
        <f t="shared" si="3"/>
        <v>0</v>
      </c>
      <c r="W60" s="42" t="str">
        <f t="shared" si="4"/>
        <v/>
      </c>
      <c r="X60" s="88" t="str">
        <f t="shared" si="5"/>
        <v/>
      </c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</row>
    <row r="61" spans="1:37" ht="14.25" customHeight="1" x14ac:dyDescent="0.15">
      <c r="A61" s="27" t="s">
        <v>78</v>
      </c>
      <c r="B61" s="24">
        <v>-803.8959948148148</v>
      </c>
      <c r="C61" s="24">
        <v>-1234.0472094925926</v>
      </c>
      <c r="D61" s="24">
        <v>-1555.5319092592592</v>
      </c>
      <c r="E61" s="24">
        <v>-1754.1694092592593</v>
      </c>
      <c r="F61" s="24">
        <v>-1099.7573803703704</v>
      </c>
      <c r="G61" s="24">
        <v>-1070.9617632222221</v>
      </c>
      <c r="H61" s="24">
        <v>-983.56846276666658</v>
      </c>
      <c r="I61" s="24">
        <v>-981.7521051407407</v>
      </c>
      <c r="J61" s="24">
        <v>-938.05771807037036</v>
      </c>
      <c r="K61" s="24">
        <v>-394.37936115738853</v>
      </c>
      <c r="L61" s="24">
        <v>-356.46103628256174</v>
      </c>
      <c r="M61" s="24">
        <v>-569.32852143947673</v>
      </c>
      <c r="N61" s="72">
        <v>-540.56804896653989</v>
      </c>
      <c r="O61" s="72">
        <v>-908.72607952827377</v>
      </c>
      <c r="P61" s="72">
        <v>-634.40110471201558</v>
      </c>
      <c r="Q61" s="72">
        <v>-928.87448175989539</v>
      </c>
      <c r="R61" s="21"/>
      <c r="S61" s="42">
        <f t="shared" si="0"/>
        <v>0</v>
      </c>
      <c r="T61" s="42">
        <f t="shared" si="1"/>
        <v>0</v>
      </c>
      <c r="U61" s="42">
        <f t="shared" si="2"/>
        <v>0</v>
      </c>
      <c r="V61" s="42">
        <f t="shared" si="3"/>
        <v>0</v>
      </c>
      <c r="W61" s="42" t="str">
        <f t="shared" si="4"/>
        <v/>
      </c>
      <c r="X61" s="88" t="str">
        <f t="shared" si="5"/>
        <v/>
      </c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</row>
    <row r="62" spans="1:37" ht="14.25" customHeight="1" x14ac:dyDescent="0.15">
      <c r="A62" s="27" t="s">
        <v>79</v>
      </c>
      <c r="B62" s="26">
        <v>473.9254504502037</v>
      </c>
      <c r="C62" s="26">
        <v>1739.9269043017271</v>
      </c>
      <c r="D62" s="26">
        <v>1886.4887987156781</v>
      </c>
      <c r="E62" s="26">
        <v>1769.4076702678135</v>
      </c>
      <c r="F62" s="26">
        <v>313.04936556601905</v>
      </c>
      <c r="G62" s="26">
        <v>-1582.287237900603</v>
      </c>
      <c r="H62" s="26">
        <v>-400.13615976314827</v>
      </c>
      <c r="I62" s="26">
        <v>-146.43817950679852</v>
      </c>
      <c r="J62" s="26">
        <v>-932.90596133436986</v>
      </c>
      <c r="K62" s="26">
        <v>-668.74211360431889</v>
      </c>
      <c r="L62" s="26">
        <v>-2221.0868369041209</v>
      </c>
      <c r="M62" s="26">
        <v>1110.0999999999999</v>
      </c>
      <c r="N62" s="26">
        <v>-157.08978551285097</v>
      </c>
      <c r="O62" s="26">
        <v>-1332.664003418058</v>
      </c>
      <c r="P62" s="26">
        <v>-61.420137885732174</v>
      </c>
      <c r="Q62" s="26">
        <v>2468.7976054123915</v>
      </c>
      <c r="R62" s="21"/>
      <c r="S62" s="42">
        <f t="shared" si="0"/>
        <v>0</v>
      </c>
      <c r="T62" s="42">
        <f t="shared" si="1"/>
        <v>0</v>
      </c>
      <c r="U62" s="42">
        <f t="shared" si="2"/>
        <v>0</v>
      </c>
      <c r="V62" s="42">
        <f t="shared" si="3"/>
        <v>0</v>
      </c>
      <c r="W62" s="42" t="str">
        <f t="shared" si="4"/>
        <v/>
      </c>
      <c r="X62" s="88" t="str">
        <f t="shared" si="5"/>
        <v/>
      </c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</row>
    <row r="63" spans="1:37" ht="14.25" customHeight="1" x14ac:dyDescent="0.15">
      <c r="A63" s="27" t="s">
        <v>80</v>
      </c>
      <c r="B63" s="24">
        <v>2102.8000000000002</v>
      </c>
      <c r="C63" s="24">
        <v>2635.4</v>
      </c>
      <c r="D63" s="24">
        <v>411.6</v>
      </c>
      <c r="E63" s="24">
        <v>-1414.6</v>
      </c>
      <c r="F63" s="24">
        <v>-3349.3</v>
      </c>
      <c r="G63" s="24">
        <v>-4503.8</v>
      </c>
      <c r="H63" s="24">
        <v>-5483.9</v>
      </c>
      <c r="I63" s="24">
        <v>-6972</v>
      </c>
      <c r="J63" s="24">
        <v>-3533.7</v>
      </c>
      <c r="K63" s="24">
        <v>-5954.5000000000009</v>
      </c>
      <c r="L63" s="24">
        <v>-17243.3</v>
      </c>
      <c r="M63" s="24">
        <v>-20493.900000000001</v>
      </c>
      <c r="N63" s="24">
        <v>-7939.7</v>
      </c>
      <c r="O63" s="24">
        <v>-7698.1660883333361</v>
      </c>
      <c r="P63" s="24">
        <v>-10221.895259083331</v>
      </c>
      <c r="Q63" s="24">
        <v>-14235.95690869166</v>
      </c>
      <c r="R63" s="21"/>
      <c r="S63" s="42">
        <f t="shared" si="0"/>
        <v>0</v>
      </c>
      <c r="T63" s="42">
        <f t="shared" si="1"/>
        <v>0</v>
      </c>
      <c r="U63" s="42">
        <f t="shared" si="2"/>
        <v>0</v>
      </c>
      <c r="V63" s="42">
        <f t="shared" si="3"/>
        <v>0</v>
      </c>
      <c r="W63" s="42" t="str">
        <f t="shared" si="4"/>
        <v/>
      </c>
      <c r="X63" s="88" t="str">
        <f t="shared" si="5"/>
        <v/>
      </c>
      <c r="Y63" s="36"/>
      <c r="Z63" s="76">
        <v>1</v>
      </c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</row>
    <row r="64" spans="1:37" ht="14.25" customHeight="1" x14ac:dyDescent="0.15">
      <c r="A64" s="27" t="s">
        <v>81</v>
      </c>
      <c r="B64" s="26">
        <v>-621.59</v>
      </c>
      <c r="C64" s="26">
        <v>-765.56</v>
      </c>
      <c r="D64" s="26">
        <v>-1216.56</v>
      </c>
      <c r="E64" s="26">
        <v>-1532.17</v>
      </c>
      <c r="F64" s="26">
        <v>-312.1964716863381</v>
      </c>
      <c r="G64" s="26">
        <v>-532.8158191468633</v>
      </c>
      <c r="H64" s="26">
        <v>-1111.76452813281</v>
      </c>
      <c r="I64" s="26">
        <v>-1239.8011026829902</v>
      </c>
      <c r="J64" s="26">
        <v>-1518.420127225444</v>
      </c>
      <c r="K64" s="26">
        <v>-1213.5827075597961</v>
      </c>
      <c r="L64" s="26">
        <v>-753.75724044121807</v>
      </c>
      <c r="M64" s="26">
        <v>-550.12106898899492</v>
      </c>
      <c r="N64" s="26">
        <v>-464.5897873173667</v>
      </c>
      <c r="O64" s="26">
        <v>-859.1546208118782</v>
      </c>
      <c r="P64" s="26">
        <v>-165.4015510693531</v>
      </c>
      <c r="Q64" s="26">
        <v>120.94996626773388</v>
      </c>
      <c r="R64" s="21"/>
      <c r="S64" s="42">
        <f t="shared" si="0"/>
        <v>0</v>
      </c>
      <c r="T64" s="42">
        <f t="shared" si="1"/>
        <v>0</v>
      </c>
      <c r="U64" s="42">
        <f t="shared" si="2"/>
        <v>0</v>
      </c>
      <c r="V64" s="42">
        <f t="shared" si="3"/>
        <v>0</v>
      </c>
      <c r="W64" s="42" t="str">
        <f t="shared" si="4"/>
        <v/>
      </c>
      <c r="X64" s="88" t="str">
        <f t="shared" si="5"/>
        <v/>
      </c>
      <c r="Y64" s="21"/>
      <c r="Z64" s="76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</row>
    <row r="65" spans="1:37" ht="14.25" customHeight="1" x14ac:dyDescent="0.15">
      <c r="A65" s="27" t="s">
        <v>84</v>
      </c>
      <c r="B65" s="24">
        <v>-1218.0794489335117</v>
      </c>
      <c r="C65" s="24">
        <v>-2549.0611271449816</v>
      </c>
      <c r="D65" s="24">
        <v>-3323.0951567053012</v>
      </c>
      <c r="E65" s="24">
        <v>-2156.4215581622475</v>
      </c>
      <c r="F65" s="24">
        <v>525.7036762377702</v>
      </c>
      <c r="G65" s="24">
        <v>340.4384723034625</v>
      </c>
      <c r="H65" s="24">
        <v>304.22974140456591</v>
      </c>
      <c r="I65" s="24">
        <v>-431.76787397071803</v>
      </c>
      <c r="J65" s="24">
        <v>75.410518780078576</v>
      </c>
      <c r="K65" s="24">
        <v>173.05501804306928</v>
      </c>
      <c r="L65" s="24">
        <v>403.27447382445666</v>
      </c>
      <c r="M65" s="24">
        <v>300.56308647783891</v>
      </c>
      <c r="N65" s="24">
        <v>621.80962342323176</v>
      </c>
      <c r="O65" s="24">
        <v>280.08832688810492</v>
      </c>
      <c r="P65" s="24">
        <v>616.04511744080185</v>
      </c>
      <c r="Q65" s="24">
        <v>-243.86845687852227</v>
      </c>
      <c r="R65" s="21"/>
      <c r="S65" s="42">
        <f t="shared" si="0"/>
        <v>0</v>
      </c>
      <c r="T65" s="42">
        <f t="shared" si="1"/>
        <v>0</v>
      </c>
      <c r="U65" s="42">
        <f t="shared" si="2"/>
        <v>0</v>
      </c>
      <c r="V65" s="42">
        <f t="shared" si="3"/>
        <v>0</v>
      </c>
      <c r="W65" s="42" t="str">
        <f t="shared" si="4"/>
        <v/>
      </c>
      <c r="X65" s="88" t="str">
        <f t="shared" si="5"/>
        <v/>
      </c>
      <c r="Y65" s="21"/>
      <c r="Z65" s="76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</row>
    <row r="66" spans="1:37" ht="14.25" customHeight="1" x14ac:dyDescent="0.15">
      <c r="A66" s="27" t="s">
        <v>85</v>
      </c>
      <c r="B66" s="26">
        <v>-102.64614691841935</v>
      </c>
      <c r="C66" s="26">
        <v>-196.62454489572067</v>
      </c>
      <c r="D66" s="26">
        <v>-65.542455500204355</v>
      </c>
      <c r="E66" s="26">
        <v>-231.23605087021824</v>
      </c>
      <c r="F66" s="26">
        <v>-414.31325392270128</v>
      </c>
      <c r="G66" s="26">
        <v>-388.30949465604311</v>
      </c>
      <c r="H66" s="26">
        <v>-281.7</v>
      </c>
      <c r="I66" s="26">
        <v>239.93875925451704</v>
      </c>
      <c r="J66" s="26">
        <v>487.01832101320474</v>
      </c>
      <c r="K66" s="26">
        <v>512.08615660269845</v>
      </c>
      <c r="L66" s="26">
        <v>533.32397101999686</v>
      </c>
      <c r="M66" s="26">
        <v>297.42143522092204</v>
      </c>
      <c r="N66" s="26">
        <v>272.79838994298285</v>
      </c>
      <c r="O66" s="26">
        <v>60.731705451362096</v>
      </c>
      <c r="P66" s="26">
        <v>195.65185687272506</v>
      </c>
      <c r="Q66" s="26">
        <v>254.89290860415011</v>
      </c>
      <c r="R66" s="21"/>
      <c r="S66" s="42">
        <f t="shared" si="0"/>
        <v>0</v>
      </c>
      <c r="T66" s="42">
        <f t="shared" si="1"/>
        <v>0</v>
      </c>
      <c r="U66" s="42">
        <f t="shared" si="2"/>
        <v>0</v>
      </c>
      <c r="V66" s="42">
        <f t="shared" si="3"/>
        <v>0</v>
      </c>
      <c r="W66" s="42" t="str">
        <f t="shared" si="4"/>
        <v/>
      </c>
      <c r="X66" s="88" t="str">
        <f t="shared" si="5"/>
        <v/>
      </c>
      <c r="Y66" s="21"/>
      <c r="Z66" s="76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</row>
    <row r="67" spans="1:37" ht="14.25" customHeight="1" x14ac:dyDescent="0.15">
      <c r="A67" s="27" t="s">
        <v>86</v>
      </c>
      <c r="B67" s="24">
        <v>-1567.7500976782221</v>
      </c>
      <c r="C67" s="24">
        <v>-1785.8988570180397</v>
      </c>
      <c r="D67" s="24">
        <v>-828.00487280544223</v>
      </c>
      <c r="E67" s="24">
        <v>-1805.7408124491508</v>
      </c>
      <c r="F67" s="24">
        <v>-2190.6537610433811</v>
      </c>
      <c r="G67" s="24">
        <v>-635.27311969272102</v>
      </c>
      <c r="H67" s="24">
        <v>-1055.6169290416613</v>
      </c>
      <c r="I67" s="24">
        <v>-3077.9841227412167</v>
      </c>
      <c r="J67" s="24">
        <v>-3033.4150761688593</v>
      </c>
      <c r="K67" s="24">
        <v>-5771.5327649601268</v>
      </c>
      <c r="L67" s="24">
        <v>-7566.5765833552605</v>
      </c>
      <c r="M67" s="24">
        <v>-7905.4851925090952</v>
      </c>
      <c r="N67" s="24">
        <v>-5928.6276071080156</v>
      </c>
      <c r="O67" s="24">
        <v>-4611.2937229881081</v>
      </c>
      <c r="P67" s="24">
        <v>-5025.1337630226481</v>
      </c>
      <c r="Q67" s="24">
        <v>-2718.8037900477325</v>
      </c>
      <c r="R67" s="21"/>
      <c r="S67" s="42">
        <f t="shared" si="0"/>
        <v>0</v>
      </c>
      <c r="T67" s="42">
        <f t="shared" si="1"/>
        <v>0</v>
      </c>
      <c r="U67" s="42">
        <f t="shared" si="2"/>
        <v>0</v>
      </c>
      <c r="V67" s="42">
        <f t="shared" si="3"/>
        <v>0</v>
      </c>
      <c r="W67" s="42" t="str">
        <f t="shared" si="4"/>
        <v/>
      </c>
      <c r="X67" s="88" t="str">
        <f t="shared" si="5"/>
        <v/>
      </c>
      <c r="Y67" s="21"/>
      <c r="Z67" s="76">
        <v>1</v>
      </c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</row>
    <row r="68" spans="1:37" ht="14.25" customHeight="1" x14ac:dyDescent="0.15">
      <c r="A68" s="27" t="s">
        <v>87</v>
      </c>
      <c r="B68" s="26">
        <v>19188.044538289443</v>
      </c>
      <c r="C68" s="26">
        <v>-356.3670332790756</v>
      </c>
      <c r="D68" s="26">
        <v>24870.211054705978</v>
      </c>
      <c r="E68" s="26">
        <v>-262381.09999999998</v>
      </c>
      <c r="F68" s="26">
        <v>-34422.146719792589</v>
      </c>
      <c r="G68" s="26">
        <v>-41234.454797979735</v>
      </c>
      <c r="H68" s="26">
        <v>-49623.973931851877</v>
      </c>
      <c r="I68" s="26">
        <v>128223.4445005523</v>
      </c>
      <c r="J68" s="26">
        <v>279343.10325453826</v>
      </c>
      <c r="K68" s="26">
        <v>314162.22116480768</v>
      </c>
      <c r="L68" s="26">
        <v>322471.43961868522</v>
      </c>
      <c r="M68" s="26">
        <v>366385.44314331457</v>
      </c>
      <c r="N68" s="26">
        <v>407874.22037524905</v>
      </c>
      <c r="O68" s="26">
        <v>408589.5983415941</v>
      </c>
      <c r="P68" s="26">
        <v>315363.09788820415</v>
      </c>
      <c r="Q68" s="26">
        <v>287515.98650968756</v>
      </c>
      <c r="R68" s="21"/>
      <c r="S68" s="42">
        <f t="shared" si="0"/>
        <v>0</v>
      </c>
      <c r="T68" s="42">
        <f t="shared" si="1"/>
        <v>0</v>
      </c>
      <c r="U68" s="42">
        <f t="shared" si="2"/>
        <v>0</v>
      </c>
      <c r="V68" s="42">
        <f t="shared" si="3"/>
        <v>0</v>
      </c>
      <c r="W68" s="42" t="str">
        <f t="shared" si="4"/>
        <v/>
      </c>
      <c r="X68" s="88" t="str">
        <f t="shared" si="5"/>
        <v/>
      </c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</row>
    <row r="69" spans="1:37" ht="14.25" customHeight="1" x14ac:dyDescent="0.15">
      <c r="A69" s="27" t="s">
        <v>88</v>
      </c>
      <c r="B69" s="24">
        <v>31.181073212760001</v>
      </c>
      <c r="C69" s="24">
        <v>21.2404595954714</v>
      </c>
      <c r="D69" s="24">
        <v>-80.5696025374897</v>
      </c>
      <c r="E69" s="24">
        <v>-30.578904310258199</v>
      </c>
      <c r="F69" s="24">
        <v>-24.635504857493899</v>
      </c>
      <c r="G69" s="24">
        <v>144.27627864585</v>
      </c>
      <c r="H69" s="24">
        <v>194.30440088631599</v>
      </c>
      <c r="I69" s="24"/>
      <c r="J69" s="24"/>
      <c r="K69" s="24"/>
      <c r="L69" s="24"/>
      <c r="M69" s="24"/>
      <c r="N69" s="24"/>
      <c r="O69" s="24"/>
      <c r="P69" s="24"/>
      <c r="Q69" s="24"/>
      <c r="R69" s="21"/>
      <c r="S69" s="42">
        <f t="shared" si="0"/>
        <v>1</v>
      </c>
      <c r="T69" s="42">
        <f t="shared" si="1"/>
        <v>1</v>
      </c>
      <c r="U69" s="42">
        <f t="shared" si="2"/>
        <v>1</v>
      </c>
      <c r="V69" s="42">
        <f t="shared" si="3"/>
        <v>1</v>
      </c>
      <c r="W69" s="42" t="str">
        <f t="shared" si="4"/>
        <v>Faroe Islands</v>
      </c>
      <c r="X69" s="88" t="str">
        <f t="shared" si="5"/>
        <v>Faroe Islands</v>
      </c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</row>
    <row r="70" spans="1:37" ht="14.25" customHeight="1" x14ac:dyDescent="0.15">
      <c r="A70" s="27" t="s">
        <v>89</v>
      </c>
      <c r="B70" s="26">
        <v>-205.5</v>
      </c>
      <c r="C70" s="26">
        <v>-506.01822279762143</v>
      </c>
      <c r="D70" s="26">
        <v>-386.97158744488729</v>
      </c>
      <c r="E70" s="26">
        <v>-526.30183887691442</v>
      </c>
      <c r="F70" s="26">
        <v>-123.98944518511732</v>
      </c>
      <c r="G70" s="26">
        <v>-149.44671608054111</v>
      </c>
      <c r="H70" s="26">
        <v>-195.06270183656915</v>
      </c>
      <c r="I70" s="26">
        <v>-56.960642261575892</v>
      </c>
      <c r="J70" s="26">
        <v>-406.92050489023114</v>
      </c>
      <c r="K70" s="26">
        <v>-280.63440188757141</v>
      </c>
      <c r="L70" s="26">
        <v>-163.8045723192854</v>
      </c>
      <c r="M70" s="26">
        <v>-181.08441245904928</v>
      </c>
      <c r="N70" s="26">
        <v>-353.84034878390946</v>
      </c>
      <c r="O70" s="26">
        <v>-462.59857703664233</v>
      </c>
      <c r="P70" s="26">
        <v>-684.3921432197759</v>
      </c>
      <c r="Q70" s="26">
        <v>-562.61621168944714</v>
      </c>
      <c r="R70" s="21"/>
      <c r="S70" s="42">
        <f t="shared" ref="S70:S133" si="6">IF(N70="",1,0)</f>
        <v>0</v>
      </c>
      <c r="T70" s="42">
        <f t="shared" ref="T70:T133" si="7">IF(O70="",1,0)</f>
        <v>0</v>
      </c>
      <c r="U70" s="42">
        <f t="shared" ref="U70:U133" si="8">IF(P70="",1,0)</f>
        <v>0</v>
      </c>
      <c r="V70" s="42">
        <f t="shared" ref="V70:V133" si="9">IF(Q70="",1,0)</f>
        <v>0</v>
      </c>
      <c r="W70" s="42" t="str">
        <f t="shared" ref="W70:W133" si="10">IF(U70=0, "", $A70)</f>
        <v/>
      </c>
      <c r="X70" s="88" t="str">
        <f t="shared" ref="X70:X133" si="11">IF(V70=0, "", $A70)</f>
        <v/>
      </c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</row>
    <row r="71" spans="1:37" ht="14.25" customHeight="1" x14ac:dyDescent="0.15">
      <c r="A71" s="27" t="s">
        <v>90</v>
      </c>
      <c r="B71" s="24">
        <v>7782.8021388833331</v>
      </c>
      <c r="C71" s="24">
        <v>7997.1118852790523</v>
      </c>
      <c r="D71" s="24">
        <v>9578.2412290291541</v>
      </c>
      <c r="E71" s="24">
        <v>5710.0391507606355</v>
      </c>
      <c r="F71" s="24">
        <v>4407.6631773274194</v>
      </c>
      <c r="G71" s="24">
        <v>2792.2253356421429</v>
      </c>
      <c r="H71" s="24">
        <v>-4797.43383480789</v>
      </c>
      <c r="I71" s="24">
        <v>-5899.068430127184</v>
      </c>
      <c r="J71" s="24">
        <v>-4856.0998940621685</v>
      </c>
      <c r="K71" s="24">
        <v>-3790.1461187001819</v>
      </c>
      <c r="L71" s="24">
        <v>-2209.4316440730327</v>
      </c>
      <c r="M71" s="24">
        <v>-4841.6479925595604</v>
      </c>
      <c r="N71" s="24">
        <v>-1952.4690328642325</v>
      </c>
      <c r="O71" s="24">
        <v>-5158.7321348626519</v>
      </c>
      <c r="P71" s="24">
        <v>-879.4445151785693</v>
      </c>
      <c r="Q71" s="24">
        <v>2342.2665263698354</v>
      </c>
      <c r="R71" s="21"/>
      <c r="S71" s="42">
        <f t="shared" si="6"/>
        <v>0</v>
      </c>
      <c r="T71" s="42">
        <f t="shared" si="7"/>
        <v>0</v>
      </c>
      <c r="U71" s="42">
        <f t="shared" si="8"/>
        <v>0</v>
      </c>
      <c r="V71" s="42">
        <f t="shared" si="9"/>
        <v>0</v>
      </c>
      <c r="W71" s="42" t="str">
        <f t="shared" si="10"/>
        <v/>
      </c>
      <c r="X71" s="88" t="str">
        <f t="shared" si="11"/>
        <v/>
      </c>
      <c r="Y71" s="21">
        <v>1</v>
      </c>
      <c r="Z71" s="21">
        <v>1</v>
      </c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</row>
    <row r="72" spans="1:37" ht="14.25" customHeight="1" x14ac:dyDescent="0.15">
      <c r="A72" s="27" t="s">
        <v>91</v>
      </c>
      <c r="B72" s="26">
        <v>-142.6910134062276</v>
      </c>
      <c r="C72" s="26">
        <v>514.32556252515121</v>
      </c>
      <c r="D72" s="26">
        <v>-8718.5144426344414</v>
      </c>
      <c r="E72" s="26">
        <v>-28163.013357781267</v>
      </c>
      <c r="F72" s="26">
        <v>-22099.585073578393</v>
      </c>
      <c r="G72" s="26">
        <v>-22031.0681877643</v>
      </c>
      <c r="H72" s="26">
        <v>-29508.603051675407</v>
      </c>
      <c r="I72" s="26">
        <v>-32875.102689534819</v>
      </c>
      <c r="J72" s="26">
        <v>-24382.747331678391</v>
      </c>
      <c r="K72" s="26">
        <v>-37354.496128669452</v>
      </c>
      <c r="L72" s="26">
        <v>-9130.4367166997745</v>
      </c>
      <c r="M72" s="26">
        <v>-12205.179244494144</v>
      </c>
      <c r="N72" s="26">
        <v>-17978.489467604002</v>
      </c>
      <c r="O72" s="26">
        <v>-24384.561166736359</v>
      </c>
      <c r="P72" s="26">
        <v>-8213.030860105544</v>
      </c>
      <c r="Q72" s="26">
        <v>-49060.184398466772</v>
      </c>
      <c r="R72" s="21"/>
      <c r="S72" s="42">
        <f t="shared" si="6"/>
        <v>0</v>
      </c>
      <c r="T72" s="42">
        <f t="shared" si="7"/>
        <v>0</v>
      </c>
      <c r="U72" s="42">
        <f t="shared" si="8"/>
        <v>0</v>
      </c>
      <c r="V72" s="42">
        <f t="shared" si="9"/>
        <v>0</v>
      </c>
      <c r="W72" s="42" t="str">
        <f t="shared" si="10"/>
        <v/>
      </c>
      <c r="X72" s="88" t="str">
        <f t="shared" si="11"/>
        <v/>
      </c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</row>
    <row r="73" spans="1:37" ht="14.25" customHeight="1" x14ac:dyDescent="0.15">
      <c r="A73" s="27" t="s">
        <v>92</v>
      </c>
      <c r="B73" s="24">
        <v>8.7342278553848001</v>
      </c>
      <c r="C73" s="24">
        <v>159.79709021571659</v>
      </c>
      <c r="D73" s="24">
        <v>271.36538152769646</v>
      </c>
      <c r="E73" s="24">
        <v>-430.8</v>
      </c>
      <c r="F73" s="24">
        <v>-170.96030616923554</v>
      </c>
      <c r="G73" s="24">
        <v>-17.919454708656932</v>
      </c>
      <c r="H73" s="24">
        <v>175.36265591547183</v>
      </c>
      <c r="I73" s="24">
        <v>78.129193291211536</v>
      </c>
      <c r="J73" s="24">
        <v>197.45459024784793</v>
      </c>
      <c r="K73" s="24">
        <v>264.32037162801538</v>
      </c>
      <c r="L73" s="24">
        <v>291.18153222592105</v>
      </c>
      <c r="M73" s="24">
        <v>411.96300920884903</v>
      </c>
      <c r="N73" s="24"/>
      <c r="O73" s="24"/>
      <c r="P73" s="24"/>
      <c r="Q73" s="24"/>
      <c r="R73" s="21"/>
      <c r="S73" s="42">
        <f t="shared" si="6"/>
        <v>1</v>
      </c>
      <c r="T73" s="42">
        <f t="shared" si="7"/>
        <v>1</v>
      </c>
      <c r="U73" s="42">
        <f t="shared" si="8"/>
        <v>1</v>
      </c>
      <c r="V73" s="42">
        <f t="shared" si="9"/>
        <v>1</v>
      </c>
      <c r="W73" s="42" t="str">
        <f t="shared" si="10"/>
        <v>French Polynesia</v>
      </c>
      <c r="X73" s="88" t="str">
        <f t="shared" si="11"/>
        <v>French Polynesia</v>
      </c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</row>
    <row r="74" spans="1:37" ht="14.25" customHeight="1" x14ac:dyDescent="0.15">
      <c r="A74" s="27" t="s">
        <v>93</v>
      </c>
      <c r="B74" s="26">
        <v>1982.9709418437337</v>
      </c>
      <c r="C74" s="26"/>
      <c r="D74" s="26">
        <v>2748.1536481396693</v>
      </c>
      <c r="E74" s="26">
        <v>3829.611012162994</v>
      </c>
      <c r="F74" s="26">
        <v>804.08537993130119</v>
      </c>
      <c r="G74" s="26">
        <v>2453.1868955733476</v>
      </c>
      <c r="H74" s="26">
        <v>2604.4481460098491</v>
      </c>
      <c r="I74" s="26">
        <v>1977.6343488896691</v>
      </c>
      <c r="J74" s="26">
        <v>1462.6324694940015</v>
      </c>
      <c r="K74" s="26">
        <v>1112.0658807222583</v>
      </c>
      <c r="L74" s="26">
        <v>140.99597504494119</v>
      </c>
      <c r="M74" s="26"/>
      <c r="N74" s="26"/>
      <c r="O74" s="26"/>
      <c r="P74" s="26"/>
      <c r="Q74" s="26"/>
      <c r="R74" s="21"/>
      <c r="S74" s="42">
        <f t="shared" si="6"/>
        <v>1</v>
      </c>
      <c r="T74" s="42">
        <f t="shared" si="7"/>
        <v>1</v>
      </c>
      <c r="U74" s="42">
        <f t="shared" si="8"/>
        <v>1</v>
      </c>
      <c r="V74" s="42">
        <f t="shared" si="9"/>
        <v>1</v>
      </c>
      <c r="W74" s="42" t="str">
        <f t="shared" si="10"/>
        <v>Gabon</v>
      </c>
      <c r="X74" s="88" t="str">
        <f t="shared" si="11"/>
        <v>Gabon</v>
      </c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</row>
    <row r="75" spans="1:37" ht="14.25" customHeight="1" x14ac:dyDescent="0.15">
      <c r="A75" s="27" t="s">
        <v>94</v>
      </c>
      <c r="B75" s="24">
        <v>-43.391563849133867</v>
      </c>
      <c r="C75" s="24">
        <v>-65.600015677485615</v>
      </c>
      <c r="D75" s="24">
        <v>-79.274784324241992</v>
      </c>
      <c r="E75" s="24">
        <v>-6.2884587865957959</v>
      </c>
      <c r="F75" s="24">
        <v>28.003761834079857</v>
      </c>
      <c r="G75" s="24">
        <v>17.499603554549971</v>
      </c>
      <c r="H75" s="24">
        <v>-108.14256187956332</v>
      </c>
      <c r="I75" s="24">
        <v>-92.78287279825355</v>
      </c>
      <c r="J75" s="24">
        <v>-97.109176625920171</v>
      </c>
      <c r="K75" s="24">
        <v>-84.557301946336125</v>
      </c>
      <c r="L75" s="24">
        <v>-99.173808699076062</v>
      </c>
      <c r="M75" s="24">
        <v>-95.603266255250205</v>
      </c>
      <c r="N75" s="24">
        <v>-110.8271416565881</v>
      </c>
      <c r="O75" s="24">
        <v>-78.645905196073571</v>
      </c>
      <c r="P75" s="24"/>
      <c r="Q75" s="24"/>
      <c r="R75" s="21"/>
      <c r="S75" s="42">
        <f t="shared" si="6"/>
        <v>0</v>
      </c>
      <c r="T75" s="42">
        <f t="shared" si="7"/>
        <v>0</v>
      </c>
      <c r="U75" s="42">
        <f t="shared" si="8"/>
        <v>1</v>
      </c>
      <c r="V75" s="42">
        <f t="shared" si="9"/>
        <v>1</v>
      </c>
      <c r="W75" s="42" t="str">
        <f t="shared" si="10"/>
        <v>Gambia, The</v>
      </c>
      <c r="X75" s="88" t="str">
        <f t="shared" si="11"/>
        <v>Gambia, The</v>
      </c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</row>
    <row r="76" spans="1:37" ht="14.25" customHeight="1" x14ac:dyDescent="0.15">
      <c r="A76" s="27" t="s">
        <v>95</v>
      </c>
      <c r="B76" s="26">
        <v>-695.65803223</v>
      </c>
      <c r="C76" s="26">
        <v>-1191.3027713800002</v>
      </c>
      <c r="D76" s="26">
        <v>-1992.05636082</v>
      </c>
      <c r="E76" s="26">
        <v>-2811.2109441699999</v>
      </c>
      <c r="F76" s="26">
        <v>-1141.1458360699999</v>
      </c>
      <c r="G76" s="26">
        <v>-1198.8038194800001</v>
      </c>
      <c r="H76" s="26">
        <v>-1843.0797735199999</v>
      </c>
      <c r="I76" s="26">
        <v>-1882.7412338499998</v>
      </c>
      <c r="J76" s="26">
        <v>-955.49255319500003</v>
      </c>
      <c r="K76" s="26">
        <v>-1784.1831215200018</v>
      </c>
      <c r="L76" s="26">
        <v>-1767.0220150599998</v>
      </c>
      <c r="M76" s="26">
        <v>-1885.8538923899989</v>
      </c>
      <c r="N76" s="26">
        <v>-1305.9867848100014</v>
      </c>
      <c r="O76" s="26">
        <v>-1191.6854738900022</v>
      </c>
      <c r="P76" s="26">
        <v>-960.44529925000097</v>
      </c>
      <c r="Q76" s="26">
        <v>-1987.7491002699999</v>
      </c>
      <c r="R76" s="21"/>
      <c r="S76" s="42">
        <f t="shared" si="6"/>
        <v>0</v>
      </c>
      <c r="T76" s="42">
        <f t="shared" si="7"/>
        <v>0</v>
      </c>
      <c r="U76" s="42">
        <f t="shared" si="8"/>
        <v>0</v>
      </c>
      <c r="V76" s="42">
        <f t="shared" si="9"/>
        <v>0</v>
      </c>
      <c r="W76" s="42" t="str">
        <f t="shared" si="10"/>
        <v/>
      </c>
      <c r="X76" s="88" t="str">
        <f t="shared" si="11"/>
        <v/>
      </c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</row>
    <row r="77" spans="1:37" ht="14.25" customHeight="1" x14ac:dyDescent="0.15">
      <c r="A77" s="27" t="s">
        <v>96</v>
      </c>
      <c r="B77" s="24">
        <v>133087.24313490751</v>
      </c>
      <c r="C77" s="24">
        <v>173486.47721738392</v>
      </c>
      <c r="D77" s="24">
        <v>235777.197044803</v>
      </c>
      <c r="E77" s="24">
        <v>213250.03311058925</v>
      </c>
      <c r="F77" s="24">
        <v>201134.89534182497</v>
      </c>
      <c r="G77" s="24">
        <v>196171.90315151514</v>
      </c>
      <c r="H77" s="24">
        <v>231971.68820918543</v>
      </c>
      <c r="I77" s="24">
        <v>251550.84861946705</v>
      </c>
      <c r="J77" s="24">
        <v>245384.29727894193</v>
      </c>
      <c r="K77" s="24">
        <v>278660.79416659736</v>
      </c>
      <c r="L77" s="24">
        <v>288620.73232006788</v>
      </c>
      <c r="M77" s="24">
        <v>295080.04231538088</v>
      </c>
      <c r="N77" s="24">
        <v>288534.74793356546</v>
      </c>
      <c r="O77" s="24">
        <v>312691.83077251894</v>
      </c>
      <c r="P77" s="24">
        <v>289603.13072007621</v>
      </c>
      <c r="Q77" s="24">
        <v>266325.59266574739</v>
      </c>
      <c r="R77" s="21"/>
      <c r="S77" s="42">
        <f t="shared" si="6"/>
        <v>0</v>
      </c>
      <c r="T77" s="42">
        <f t="shared" si="7"/>
        <v>0</v>
      </c>
      <c r="U77" s="42">
        <f t="shared" si="8"/>
        <v>0</v>
      </c>
      <c r="V77" s="42">
        <f t="shared" si="9"/>
        <v>0</v>
      </c>
      <c r="W77" s="42" t="str">
        <f t="shared" si="10"/>
        <v/>
      </c>
      <c r="X77" s="88" t="str">
        <f t="shared" si="11"/>
        <v/>
      </c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</row>
    <row r="78" spans="1:37" ht="14.25" customHeight="1" x14ac:dyDescent="0.15">
      <c r="A78" s="27" t="s">
        <v>97</v>
      </c>
      <c r="B78" s="26">
        <v>-1104.6095208524598</v>
      </c>
      <c r="C78" s="26">
        <v>-1056.0744327618399</v>
      </c>
      <c r="D78" s="26">
        <v>-2378.7842318309304</v>
      </c>
      <c r="E78" s="26">
        <v>-3327.4289358914798</v>
      </c>
      <c r="F78" s="26">
        <v>-1897.16548424191</v>
      </c>
      <c r="G78" s="26">
        <v>-2747.34</v>
      </c>
      <c r="H78" s="26">
        <v>-3541.3</v>
      </c>
      <c r="I78" s="26">
        <v>-4911.7136790745553</v>
      </c>
      <c r="J78" s="26">
        <v>-5704.0345496667405</v>
      </c>
      <c r="K78" s="26">
        <v>-3694.5753382776197</v>
      </c>
      <c r="L78" s="26">
        <v>-2823.6403380802303</v>
      </c>
      <c r="M78" s="26">
        <v>-2832.0472706197947</v>
      </c>
      <c r="N78" s="26">
        <v>-2002.6399999999981</v>
      </c>
      <c r="O78" s="26">
        <v>-2044.59427303091</v>
      </c>
      <c r="P78" s="26">
        <v>-1863.9719330669927</v>
      </c>
      <c r="Q78" s="26">
        <v>-2133.965479921862</v>
      </c>
      <c r="R78" s="21"/>
      <c r="S78" s="42">
        <f t="shared" si="6"/>
        <v>0</v>
      </c>
      <c r="T78" s="42">
        <f t="shared" si="7"/>
        <v>0</v>
      </c>
      <c r="U78" s="42">
        <f t="shared" si="8"/>
        <v>0</v>
      </c>
      <c r="V78" s="42">
        <f t="shared" si="9"/>
        <v>0</v>
      </c>
      <c r="W78" s="42" t="str">
        <f t="shared" si="10"/>
        <v/>
      </c>
      <c r="X78" s="88" t="str">
        <f t="shared" si="11"/>
        <v/>
      </c>
      <c r="Y78" s="21">
        <v>1</v>
      </c>
      <c r="Z78" s="21">
        <v>1</v>
      </c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</row>
    <row r="79" spans="1:37" ht="14.25" customHeight="1" x14ac:dyDescent="0.15">
      <c r="A79" s="27" t="s">
        <v>98</v>
      </c>
      <c r="B79" s="24">
        <v>-18218.753983731964</v>
      </c>
      <c r="C79" s="24">
        <v>-29576.38591110826</v>
      </c>
      <c r="D79" s="24">
        <v>-44579.24923609761</v>
      </c>
      <c r="E79" s="24">
        <v>-51297.053502018985</v>
      </c>
      <c r="F79" s="24">
        <v>-35945.599999999999</v>
      </c>
      <c r="G79" s="24">
        <v>-30262.61105172219</v>
      </c>
      <c r="H79" s="24">
        <v>-28599.315728550795</v>
      </c>
      <c r="I79" s="24">
        <v>-6172.0970587512129</v>
      </c>
      <c r="J79" s="24">
        <v>-4949.1412086039545</v>
      </c>
      <c r="K79" s="24">
        <v>-3734.7120568720607</v>
      </c>
      <c r="L79" s="24">
        <v>-1611.3918082657065</v>
      </c>
      <c r="M79" s="24">
        <v>-3261.0577695800725</v>
      </c>
      <c r="N79" s="24">
        <v>-3605.9948419399248</v>
      </c>
      <c r="O79" s="24">
        <v>-6248.5230363672117</v>
      </c>
      <c r="P79" s="24">
        <v>-3112.1105733884692</v>
      </c>
      <c r="Q79" s="24">
        <v>-12618.222578872254</v>
      </c>
      <c r="R79" s="21"/>
      <c r="S79" s="42">
        <f t="shared" si="6"/>
        <v>0</v>
      </c>
      <c r="T79" s="42">
        <f t="shared" si="7"/>
        <v>0</v>
      </c>
      <c r="U79" s="42">
        <f t="shared" si="8"/>
        <v>0</v>
      </c>
      <c r="V79" s="42">
        <f t="shared" si="9"/>
        <v>0</v>
      </c>
      <c r="W79" s="42" t="str">
        <f t="shared" si="10"/>
        <v/>
      </c>
      <c r="X79" s="88" t="str">
        <f t="shared" si="11"/>
        <v/>
      </c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</row>
    <row r="80" spans="1:37" ht="14.25" customHeight="1" x14ac:dyDescent="0.15">
      <c r="A80" s="27" t="s">
        <v>99</v>
      </c>
      <c r="B80" s="26">
        <v>-193.26267333333331</v>
      </c>
      <c r="C80" s="26">
        <v>-226.70204185185185</v>
      </c>
      <c r="D80" s="26">
        <v>-241.70540481481481</v>
      </c>
      <c r="E80" s="26">
        <v>-251.94738222222222</v>
      </c>
      <c r="F80" s="26">
        <v>-197.16317962962961</v>
      </c>
      <c r="G80" s="26">
        <v>-203.90245407407406</v>
      </c>
      <c r="H80" s="26">
        <v>-207.00840962962963</v>
      </c>
      <c r="I80" s="26">
        <v>-193.20281185185186</v>
      </c>
      <c r="J80" s="26">
        <v>-212.83104222222221</v>
      </c>
      <c r="K80" s="26">
        <v>-105.30246091345769</v>
      </c>
      <c r="L80" s="26">
        <v>-124.69400150904195</v>
      </c>
      <c r="M80" s="26">
        <v>-117.30521856748005</v>
      </c>
      <c r="N80" s="72">
        <v>-162.49517972112548</v>
      </c>
      <c r="O80" s="72">
        <v>-181.36888340654849</v>
      </c>
      <c r="P80" s="72">
        <v>-201.9060305503908</v>
      </c>
      <c r="Q80" s="72">
        <v>-175.16957026365421</v>
      </c>
      <c r="R80" s="21"/>
      <c r="S80" s="42">
        <f t="shared" si="6"/>
        <v>0</v>
      </c>
      <c r="T80" s="42">
        <f t="shared" si="7"/>
        <v>0</v>
      </c>
      <c r="U80" s="42">
        <f t="shared" si="8"/>
        <v>0</v>
      </c>
      <c r="V80" s="42">
        <f t="shared" si="9"/>
        <v>0</v>
      </c>
      <c r="W80" s="42" t="str">
        <f t="shared" si="10"/>
        <v/>
      </c>
      <c r="X80" s="88" t="str">
        <f t="shared" si="11"/>
        <v/>
      </c>
      <c r="Y80" s="21"/>
      <c r="Z80" s="21">
        <v>1</v>
      </c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</row>
    <row r="81" spans="1:37" ht="14.25" customHeight="1" x14ac:dyDescent="0.15">
      <c r="A81" s="27" t="s">
        <v>100</v>
      </c>
      <c r="B81" s="24">
        <v>-1241</v>
      </c>
      <c r="C81" s="24">
        <v>-1524</v>
      </c>
      <c r="D81" s="24">
        <v>-1785.6</v>
      </c>
      <c r="E81" s="24">
        <v>-1553.6</v>
      </c>
      <c r="F81" s="24">
        <v>72.262890000001008</v>
      </c>
      <c r="G81" s="24">
        <v>-766.95098999999902</v>
      </c>
      <c r="H81" s="24">
        <v>-1579.83492</v>
      </c>
      <c r="I81" s="24">
        <v>-1847.2755299999981</v>
      </c>
      <c r="J81" s="24">
        <v>-2238.7811400000001</v>
      </c>
      <c r="K81" s="24">
        <v>-1909.3063299999999</v>
      </c>
      <c r="L81" s="24">
        <v>-773.78747999999996</v>
      </c>
      <c r="M81" s="24">
        <v>637.26766999999995</v>
      </c>
      <c r="N81" s="24">
        <v>857.08001999999999</v>
      </c>
      <c r="O81" s="24">
        <v>622.33537999999999</v>
      </c>
      <c r="P81" s="24">
        <v>1791.14867</v>
      </c>
      <c r="Q81" s="24">
        <v>4248.9764100000002</v>
      </c>
      <c r="R81" s="21"/>
      <c r="S81" s="42">
        <f t="shared" si="6"/>
        <v>0</v>
      </c>
      <c r="T81" s="42">
        <f t="shared" si="7"/>
        <v>0</v>
      </c>
      <c r="U81" s="42">
        <f t="shared" si="8"/>
        <v>0</v>
      </c>
      <c r="V81" s="42">
        <f t="shared" si="9"/>
        <v>0</v>
      </c>
      <c r="W81" s="42" t="str">
        <f t="shared" si="10"/>
        <v/>
      </c>
      <c r="X81" s="88" t="str">
        <f t="shared" si="11"/>
        <v/>
      </c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</row>
    <row r="82" spans="1:37" ht="14.25" customHeight="1" x14ac:dyDescent="0.15">
      <c r="A82" s="27" t="s">
        <v>101</v>
      </c>
      <c r="B82" s="26">
        <v>-160.34</v>
      </c>
      <c r="C82" s="26">
        <v>-221.35</v>
      </c>
      <c r="D82" s="26">
        <v>-454.59</v>
      </c>
      <c r="E82" s="26">
        <v>-438.21</v>
      </c>
      <c r="F82" s="26">
        <v>-403.4</v>
      </c>
      <c r="G82" s="26">
        <v>-326.89</v>
      </c>
      <c r="H82" s="26">
        <v>-1161.3800000000001</v>
      </c>
      <c r="I82" s="26">
        <v>-1038.6199999999999</v>
      </c>
      <c r="J82" s="26">
        <v>-1189.77</v>
      </c>
      <c r="K82" s="26">
        <v>-981.67672385615003</v>
      </c>
      <c r="L82" s="26">
        <v>-1020.1976411441509</v>
      </c>
      <c r="M82" s="26">
        <v>-2744.93254796254</v>
      </c>
      <c r="N82" s="26">
        <v>519.35</v>
      </c>
      <c r="O82" s="26">
        <v>-190.47000000000017</v>
      </c>
      <c r="P82" s="26">
        <v>-314.62</v>
      </c>
      <c r="Q82" s="26"/>
      <c r="R82" s="21"/>
      <c r="S82" s="42">
        <f t="shared" si="6"/>
        <v>0</v>
      </c>
      <c r="T82" s="42">
        <f t="shared" si="7"/>
        <v>0</v>
      </c>
      <c r="U82" s="42">
        <f t="shared" si="8"/>
        <v>0</v>
      </c>
      <c r="V82" s="42">
        <f t="shared" si="9"/>
        <v>1</v>
      </c>
      <c r="W82" s="42" t="str">
        <f t="shared" si="10"/>
        <v/>
      </c>
      <c r="X82" s="88" t="str">
        <f t="shared" si="11"/>
        <v>Guinea</v>
      </c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</row>
    <row r="83" spans="1:37" ht="14.25" customHeight="1" x14ac:dyDescent="0.15">
      <c r="A83" s="27" t="s">
        <v>102</v>
      </c>
      <c r="B83" s="24">
        <v>-10.483855897392999</v>
      </c>
      <c r="C83" s="24">
        <v>-40.075342055322999</v>
      </c>
      <c r="D83" s="24">
        <v>-30.7</v>
      </c>
      <c r="E83" s="24">
        <v>-28.780321345228298</v>
      </c>
      <c r="F83" s="24">
        <v>-47.610403315642202</v>
      </c>
      <c r="G83" s="24">
        <v>-70.790428790353403</v>
      </c>
      <c r="H83" s="24">
        <v>-14.050574521042099</v>
      </c>
      <c r="I83" s="24">
        <v>-83.2419611249816</v>
      </c>
      <c r="J83" s="24">
        <v>-52.508821216303701</v>
      </c>
      <c r="K83" s="24">
        <v>6.3102864950208701</v>
      </c>
      <c r="L83" s="24">
        <v>20.9418552943375</v>
      </c>
      <c r="M83" s="24">
        <v>10.05627</v>
      </c>
      <c r="N83" s="24">
        <v>3.8790559165957199</v>
      </c>
      <c r="O83" s="24">
        <v>-54.13432662206715</v>
      </c>
      <c r="P83" s="24">
        <v>-127.40997919596911</v>
      </c>
      <c r="Q83" s="24"/>
      <c r="R83" s="21"/>
      <c r="S83" s="42">
        <f t="shared" si="6"/>
        <v>0</v>
      </c>
      <c r="T83" s="42">
        <f t="shared" si="7"/>
        <v>0</v>
      </c>
      <c r="U83" s="42">
        <f t="shared" si="8"/>
        <v>0</v>
      </c>
      <c r="V83" s="42">
        <f t="shared" si="9"/>
        <v>1</v>
      </c>
      <c r="W83" s="42" t="str">
        <f t="shared" si="10"/>
        <v/>
      </c>
      <c r="X83" s="88" t="str">
        <f t="shared" si="11"/>
        <v>Guinea-Bissau</v>
      </c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</row>
    <row r="84" spans="1:37" ht="14.25" customHeight="1" x14ac:dyDescent="0.15">
      <c r="A84" s="27" t="s">
        <v>103</v>
      </c>
      <c r="B84" s="26">
        <v>-96.268000000000001</v>
      </c>
      <c r="C84" s="26">
        <v>-180.64099999999999</v>
      </c>
      <c r="D84" s="26">
        <v>-165.67699999999999</v>
      </c>
      <c r="E84" s="26">
        <v>-321.36363257135997</v>
      </c>
      <c r="F84" s="26">
        <v>-230.58998338158</v>
      </c>
      <c r="G84" s="26">
        <v>-246.35425811447999</v>
      </c>
      <c r="H84" s="26">
        <v>-372.28852110006</v>
      </c>
      <c r="I84" s="26">
        <v>-366.67013784791999</v>
      </c>
      <c r="J84" s="26">
        <v>-456.02979839635003</v>
      </c>
      <c r="K84" s="26">
        <v>-385.18280331344005</v>
      </c>
      <c r="L84" s="26">
        <v>-38.799999999999997</v>
      </c>
      <c r="M84" s="26">
        <v>-49.983671871791316</v>
      </c>
      <c r="N84" s="26">
        <v>-390.63257485916057</v>
      </c>
      <c r="O84" s="26">
        <v>-1176.6334739085801</v>
      </c>
      <c r="P84" s="26">
        <v>-1696.2455039341048</v>
      </c>
      <c r="Q84" s="26"/>
      <c r="R84" s="21"/>
      <c r="S84" s="42">
        <f t="shared" si="6"/>
        <v>0</v>
      </c>
      <c r="T84" s="42">
        <f t="shared" si="7"/>
        <v>0</v>
      </c>
      <c r="U84" s="42">
        <f t="shared" si="8"/>
        <v>0</v>
      </c>
      <c r="V84" s="42">
        <f t="shared" si="9"/>
        <v>1</v>
      </c>
      <c r="W84" s="42" t="str">
        <f t="shared" si="10"/>
        <v/>
      </c>
      <c r="X84" s="88" t="str">
        <f t="shared" si="11"/>
        <v>Guyana</v>
      </c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</row>
    <row r="85" spans="1:37" ht="14.25" customHeight="1" x14ac:dyDescent="0.15">
      <c r="A85" s="27" t="s">
        <v>104</v>
      </c>
      <c r="B85" s="24">
        <v>7.048</v>
      </c>
      <c r="C85" s="24">
        <v>-85.028999999999996</v>
      </c>
      <c r="D85" s="24">
        <v>-85.772999999999996</v>
      </c>
      <c r="E85" s="24">
        <v>-204.81458379396889</v>
      </c>
      <c r="F85" s="24">
        <v>-122.18567687883505</v>
      </c>
      <c r="G85" s="24">
        <v>-101.82427916184297</v>
      </c>
      <c r="H85" s="24">
        <v>-323.62396685515012</v>
      </c>
      <c r="I85" s="24">
        <v>-431.14821982278289</v>
      </c>
      <c r="J85" s="24">
        <v>-560.83785599865337</v>
      </c>
      <c r="K85" s="24">
        <v>-750.65243739693597</v>
      </c>
      <c r="L85" s="24">
        <v>-270.77598747631276</v>
      </c>
      <c r="M85" s="24">
        <v>-72.459348343501318</v>
      </c>
      <c r="N85" s="24">
        <v>-265.01311034781185</v>
      </c>
      <c r="O85" s="24">
        <v>-342.99116673159654</v>
      </c>
      <c r="P85" s="24">
        <v>72.214808336834992</v>
      </c>
      <c r="Q85" s="24"/>
      <c r="R85" s="21"/>
      <c r="S85" s="42">
        <f t="shared" si="6"/>
        <v>0</v>
      </c>
      <c r="T85" s="42">
        <f t="shared" si="7"/>
        <v>0</v>
      </c>
      <c r="U85" s="42">
        <f t="shared" si="8"/>
        <v>0</v>
      </c>
      <c r="V85" s="42">
        <f t="shared" si="9"/>
        <v>1</v>
      </c>
      <c r="W85" s="42" t="str">
        <f t="shared" si="10"/>
        <v/>
      </c>
      <c r="X85" s="88" t="str">
        <f t="shared" si="11"/>
        <v>Haiti</v>
      </c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</row>
    <row r="86" spans="1:37" ht="14.25" customHeight="1" x14ac:dyDescent="0.15">
      <c r="A86" s="27" t="s">
        <v>105</v>
      </c>
      <c r="B86" s="26">
        <v>-304.33500845230708</v>
      </c>
      <c r="C86" s="26">
        <v>-382.65348116383348</v>
      </c>
      <c r="D86" s="26">
        <v>-1116.1565031525458</v>
      </c>
      <c r="E86" s="26">
        <v>-2129.8535844742687</v>
      </c>
      <c r="F86" s="26">
        <v>-556.65346475882939</v>
      </c>
      <c r="G86" s="26">
        <v>-804.073094360136</v>
      </c>
      <c r="H86" s="26">
        <v>-1408.6608266562885</v>
      </c>
      <c r="I86" s="26">
        <v>-1580.7460216053801</v>
      </c>
      <c r="J86" s="26">
        <v>-1762.5235704364011</v>
      </c>
      <c r="K86" s="26">
        <v>-1372.1241524488539</v>
      </c>
      <c r="L86" s="26">
        <v>-979.94538701172598</v>
      </c>
      <c r="M86" s="26">
        <v>-682.67423640216589</v>
      </c>
      <c r="N86" s="26">
        <v>-288.253383027148</v>
      </c>
      <c r="O86" s="26">
        <v>-1581.815976612681</v>
      </c>
      <c r="P86" s="26">
        <v>-596.417210414088</v>
      </c>
      <c r="Q86" s="26">
        <v>699.70558935706015</v>
      </c>
      <c r="R86" s="21"/>
      <c r="S86" s="42">
        <f t="shared" si="6"/>
        <v>0</v>
      </c>
      <c r="T86" s="42">
        <f t="shared" si="7"/>
        <v>0</v>
      </c>
      <c r="U86" s="42">
        <f t="shared" si="8"/>
        <v>0</v>
      </c>
      <c r="V86" s="42">
        <f t="shared" si="9"/>
        <v>0</v>
      </c>
      <c r="W86" s="42" t="str">
        <f t="shared" si="10"/>
        <v/>
      </c>
      <c r="X86" s="88" t="str">
        <f t="shared" si="11"/>
        <v/>
      </c>
      <c r="Y86" s="21">
        <v>1</v>
      </c>
      <c r="Z86" s="78">
        <v>1</v>
      </c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</row>
    <row r="87" spans="1:37" ht="14.25" customHeight="1" x14ac:dyDescent="0.15">
      <c r="A87" s="27" t="s">
        <v>106</v>
      </c>
      <c r="B87" s="24">
        <v>-11181.808084817863</v>
      </c>
      <c r="C87" s="24">
        <v>-8422.2712994751728</v>
      </c>
      <c r="D87" s="24">
        <v>-10209.896208316444</v>
      </c>
      <c r="E87" s="24">
        <v>-11125.011068804433</v>
      </c>
      <c r="F87" s="24">
        <v>-892.03365418319254</v>
      </c>
      <c r="G87" s="24">
        <v>341.64625964612827</v>
      </c>
      <c r="H87" s="24">
        <v>886.5542599495792</v>
      </c>
      <c r="I87" s="24">
        <v>1989.672606881503</v>
      </c>
      <c r="J87" s="24">
        <v>4665.9975381597478</v>
      </c>
      <c r="K87" s="24">
        <v>1604.607987099417</v>
      </c>
      <c r="L87" s="24">
        <v>2925.5162900418168</v>
      </c>
      <c r="M87" s="24">
        <v>5854.9121550245482</v>
      </c>
      <c r="N87" s="24">
        <v>2768.954240526728</v>
      </c>
      <c r="O87" s="24">
        <v>636.38480879144561</v>
      </c>
      <c r="P87" s="24">
        <v>-620.26356828568817</v>
      </c>
      <c r="Q87" s="24">
        <v>20.062441690780073</v>
      </c>
      <c r="R87" s="21"/>
      <c r="S87" s="42">
        <f t="shared" si="6"/>
        <v>0</v>
      </c>
      <c r="T87" s="42">
        <f t="shared" si="7"/>
        <v>0</v>
      </c>
      <c r="U87" s="42">
        <f t="shared" si="8"/>
        <v>0</v>
      </c>
      <c r="V87" s="42">
        <f t="shared" si="9"/>
        <v>0</v>
      </c>
      <c r="W87" s="42" t="str">
        <f t="shared" si="10"/>
        <v/>
      </c>
      <c r="X87" s="88" t="str">
        <f t="shared" si="11"/>
        <v/>
      </c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</row>
    <row r="88" spans="1:37" ht="14.25" customHeight="1" x14ac:dyDescent="0.15">
      <c r="A88" s="27" t="s">
        <v>107</v>
      </c>
      <c r="B88" s="26">
        <v>-2648.8424630737718</v>
      </c>
      <c r="C88" s="26">
        <v>-3970.5270688190822</v>
      </c>
      <c r="D88" s="26">
        <v>-2916.2544087315523</v>
      </c>
      <c r="E88" s="26">
        <v>-4146.1777597013352</v>
      </c>
      <c r="F88" s="26">
        <v>-1185.2335406645138</v>
      </c>
      <c r="G88" s="26">
        <v>-844.99665818677306</v>
      </c>
      <c r="H88" s="26">
        <v>-715.95528491538232</v>
      </c>
      <c r="I88" s="26">
        <v>-518.08331344664248</v>
      </c>
      <c r="J88" s="26">
        <v>1009.7836976482079</v>
      </c>
      <c r="K88" s="26">
        <v>775.89698533786589</v>
      </c>
      <c r="L88" s="26">
        <v>986.4935714460164</v>
      </c>
      <c r="M88" s="26">
        <v>1717.256460164969</v>
      </c>
      <c r="N88" s="26">
        <v>1054.9884415882459</v>
      </c>
      <c r="O88" s="26">
        <v>985.67261572926543</v>
      </c>
      <c r="P88" s="26">
        <v>1578.7388477176767</v>
      </c>
      <c r="Q88" s="26">
        <v>243.82957672325963</v>
      </c>
      <c r="R88" s="21"/>
      <c r="S88" s="42">
        <f t="shared" si="6"/>
        <v>0</v>
      </c>
      <c r="T88" s="42">
        <f t="shared" si="7"/>
        <v>0</v>
      </c>
      <c r="U88" s="42">
        <f t="shared" si="8"/>
        <v>0</v>
      </c>
      <c r="V88" s="42">
        <f t="shared" si="9"/>
        <v>0</v>
      </c>
      <c r="W88" s="42" t="str">
        <f t="shared" si="10"/>
        <v/>
      </c>
      <c r="X88" s="88" t="str">
        <f t="shared" si="11"/>
        <v/>
      </c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</row>
    <row r="89" spans="1:37" ht="14.25" customHeight="1" x14ac:dyDescent="0.15">
      <c r="A89" s="27" t="s">
        <v>108</v>
      </c>
      <c r="B89" s="24">
        <v>-10283.543307980695</v>
      </c>
      <c r="C89" s="24">
        <v>-9299.0603174627995</v>
      </c>
      <c r="D89" s="24">
        <v>-8075.6944835949471</v>
      </c>
      <c r="E89" s="24">
        <v>-30971.98718093495</v>
      </c>
      <c r="F89" s="24">
        <v>-26186.400000000001</v>
      </c>
      <c r="G89" s="24">
        <v>-54515.877624366083</v>
      </c>
      <c r="H89" s="24">
        <v>-62517.637221521436</v>
      </c>
      <c r="I89" s="24">
        <v>-91471.245845723053</v>
      </c>
      <c r="J89" s="24">
        <v>-49122.670387703576</v>
      </c>
      <c r="K89" s="24">
        <v>-27314.281992589378</v>
      </c>
      <c r="L89" s="24">
        <v>-22456.838009620871</v>
      </c>
      <c r="M89" s="24">
        <v>-12113.787707368843</v>
      </c>
      <c r="N89" s="24">
        <v>-38167.659223511029</v>
      </c>
      <c r="O89" s="24">
        <v>-65599.439052667614</v>
      </c>
      <c r="P89" s="24">
        <v>-29762.864650328171</v>
      </c>
      <c r="Q89" s="24">
        <v>32730.04858820797</v>
      </c>
      <c r="R89" s="21"/>
      <c r="S89" s="42">
        <f t="shared" si="6"/>
        <v>0</v>
      </c>
      <c r="T89" s="42">
        <f t="shared" si="7"/>
        <v>0</v>
      </c>
      <c r="U89" s="42">
        <f t="shared" si="8"/>
        <v>0</v>
      </c>
      <c r="V89" s="42">
        <f t="shared" si="9"/>
        <v>0</v>
      </c>
      <c r="W89" s="42" t="str">
        <f t="shared" si="10"/>
        <v/>
      </c>
      <c r="X89" s="88" t="str">
        <f t="shared" si="11"/>
        <v/>
      </c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</row>
    <row r="90" spans="1:37" ht="14.25" customHeight="1" x14ac:dyDescent="0.15">
      <c r="A90" s="27" t="s">
        <v>109</v>
      </c>
      <c r="B90" s="15">
        <v>277.54482892532002</v>
      </c>
      <c r="C90" s="15">
        <v>10859.4935939516</v>
      </c>
      <c r="D90" s="15">
        <v>10491.041826760182</v>
      </c>
      <c r="E90" s="15">
        <v>125.9924164955839</v>
      </c>
      <c r="F90" s="15">
        <v>10628.48968607658</v>
      </c>
      <c r="G90" s="15">
        <v>5144.3</v>
      </c>
      <c r="H90" s="15">
        <v>1685.0680084216556</v>
      </c>
      <c r="I90" s="15">
        <v>-24417.850938214</v>
      </c>
      <c r="J90" s="15">
        <v>-29109.199017058247</v>
      </c>
      <c r="K90" s="15">
        <v>-27509.8657982326</v>
      </c>
      <c r="L90" s="15">
        <v>-17518.74456947585</v>
      </c>
      <c r="M90" s="15">
        <v>-16952.255385026259</v>
      </c>
      <c r="N90" s="15">
        <v>-16195.63438035635</v>
      </c>
      <c r="O90" s="26">
        <v>-30633.120324428721</v>
      </c>
      <c r="P90" s="26">
        <v>-30279.0597529683</v>
      </c>
      <c r="Q90" s="26">
        <v>-4341.4937227268192</v>
      </c>
      <c r="R90" s="21"/>
      <c r="S90" s="42">
        <f t="shared" si="6"/>
        <v>0</v>
      </c>
      <c r="T90" s="42">
        <f t="shared" si="7"/>
        <v>0</v>
      </c>
      <c r="U90" s="42">
        <f t="shared" si="8"/>
        <v>0</v>
      </c>
      <c r="V90" s="42">
        <f t="shared" si="9"/>
        <v>0</v>
      </c>
      <c r="W90" s="88" t="str">
        <f t="shared" si="10"/>
        <v/>
      </c>
      <c r="X90" s="88" t="str">
        <f t="shared" si="11"/>
        <v/>
      </c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</row>
    <row r="91" spans="1:37" ht="14.25" customHeight="1" x14ac:dyDescent="0.15">
      <c r="A91" s="27" t="s">
        <v>111</v>
      </c>
      <c r="B91" s="26">
        <v>-3335.4</v>
      </c>
      <c r="C91" s="26">
        <v>2681.4</v>
      </c>
      <c r="D91" s="26">
        <v>15519.33</v>
      </c>
      <c r="E91" s="26">
        <v>28440.3</v>
      </c>
      <c r="F91" s="26">
        <v>-1128.5</v>
      </c>
      <c r="G91" s="26">
        <v>6488.3</v>
      </c>
      <c r="H91" s="26">
        <v>26126</v>
      </c>
      <c r="I91" s="26">
        <v>29541</v>
      </c>
      <c r="J91" s="26">
        <v>16092.5</v>
      </c>
      <c r="K91" s="26">
        <v>15855.500000000009</v>
      </c>
      <c r="L91" s="26">
        <v>-2761.814222129985</v>
      </c>
      <c r="M91" s="26">
        <v>2157.9400000000019</v>
      </c>
      <c r="N91" s="26">
        <v>14892.456</v>
      </c>
      <c r="O91" s="26">
        <v>34369.5</v>
      </c>
      <c r="P91" s="26">
        <v>15762.600000000019</v>
      </c>
      <c r="Q91" s="26">
        <v>-6196.9</v>
      </c>
      <c r="R91" s="21"/>
      <c r="S91" s="42">
        <f t="shared" si="6"/>
        <v>0</v>
      </c>
      <c r="T91" s="42">
        <f t="shared" si="7"/>
        <v>0</v>
      </c>
      <c r="U91" s="42">
        <f t="shared" si="8"/>
        <v>0</v>
      </c>
      <c r="V91" s="42">
        <f t="shared" si="9"/>
        <v>0</v>
      </c>
      <c r="W91" s="88" t="str">
        <f t="shared" si="10"/>
        <v/>
      </c>
      <c r="X91" s="88" t="str">
        <f t="shared" si="11"/>
        <v/>
      </c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</row>
    <row r="92" spans="1:37" ht="14.25" customHeight="1" x14ac:dyDescent="0.15">
      <c r="A92" s="27" t="s">
        <v>112</v>
      </c>
      <c r="B92" s="24">
        <v>-7144.573582785667</v>
      </c>
      <c r="C92" s="24">
        <v>-7862.1255267903462</v>
      </c>
      <c r="D92" s="24">
        <v>-13848.550480331109</v>
      </c>
      <c r="E92" s="24">
        <v>-15302.982165932002</v>
      </c>
      <c r="F92" s="24">
        <v>-5007.3859003307543</v>
      </c>
      <c r="G92" s="24">
        <v>2319.6613249639227</v>
      </c>
      <c r="H92" s="24">
        <v>2829.0185054180179</v>
      </c>
      <c r="I92" s="24">
        <v>-7708.5738786476595</v>
      </c>
      <c r="J92" s="24">
        <v>3711.5449242421441</v>
      </c>
      <c r="K92" s="24">
        <v>2786</v>
      </c>
      <c r="L92" s="24">
        <v>12912.448253793023</v>
      </c>
      <c r="M92" s="24">
        <v>-12520.88787005903</v>
      </c>
      <c r="N92" s="24">
        <v>3397.5754669832536</v>
      </c>
      <c r="O92" s="24">
        <v>24169.6805234891</v>
      </c>
      <c r="P92" s="72">
        <v>-40404</v>
      </c>
      <c r="Q92" s="72">
        <v>16924</v>
      </c>
      <c r="R92" s="21"/>
      <c r="S92" s="42">
        <f t="shared" si="6"/>
        <v>0</v>
      </c>
      <c r="T92" s="42">
        <f t="shared" si="7"/>
        <v>0</v>
      </c>
      <c r="U92" s="42">
        <f t="shared" si="8"/>
        <v>0</v>
      </c>
      <c r="V92" s="42">
        <f t="shared" si="9"/>
        <v>0</v>
      </c>
      <c r="W92" s="88" t="str">
        <f t="shared" si="10"/>
        <v/>
      </c>
      <c r="X92" s="88" t="str">
        <f t="shared" si="11"/>
        <v/>
      </c>
      <c r="Y92" s="21">
        <v>1</v>
      </c>
      <c r="Z92" s="21">
        <v>1</v>
      </c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</row>
    <row r="93" spans="1:37" ht="14.25" customHeight="1" x14ac:dyDescent="0.15">
      <c r="A93" s="27" t="s">
        <v>113</v>
      </c>
      <c r="B93" s="26">
        <v>4540.1000000000004</v>
      </c>
      <c r="C93" s="26">
        <v>6915.9999999999909</v>
      </c>
      <c r="D93" s="26">
        <v>5449.2</v>
      </c>
      <c r="E93" s="26">
        <v>2553.1000000000026</v>
      </c>
      <c r="F93" s="26">
        <v>7369.8999999999869</v>
      </c>
      <c r="G93" s="26">
        <v>8154.0000000000036</v>
      </c>
      <c r="H93" s="26">
        <v>4368.8000000000111</v>
      </c>
      <c r="I93" s="26">
        <v>1231.0999999999899</v>
      </c>
      <c r="J93" s="26">
        <v>8470.7999999999993</v>
      </c>
      <c r="K93" s="26">
        <v>13090.6</v>
      </c>
      <c r="L93" s="26">
        <v>16204.8</v>
      </c>
      <c r="M93" s="26">
        <v>11640.9</v>
      </c>
      <c r="N93" s="26">
        <v>10114.200000000001</v>
      </c>
      <c r="O93" s="26">
        <v>9676.6999999999898</v>
      </c>
      <c r="P93" s="26">
        <v>12487.2</v>
      </c>
      <c r="Q93" s="26">
        <v>20379.199999999968</v>
      </c>
      <c r="R93" s="21"/>
      <c r="S93" s="42">
        <f t="shared" si="6"/>
        <v>0</v>
      </c>
      <c r="T93" s="42">
        <f t="shared" si="7"/>
        <v>0</v>
      </c>
      <c r="U93" s="42">
        <f t="shared" si="8"/>
        <v>0</v>
      </c>
      <c r="V93" s="42">
        <f t="shared" si="9"/>
        <v>0</v>
      </c>
      <c r="W93" s="88" t="str">
        <f t="shared" si="10"/>
        <v/>
      </c>
      <c r="X93" s="88" t="str">
        <f t="shared" si="11"/>
        <v/>
      </c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</row>
    <row r="94" spans="1:37" ht="14.25" customHeight="1" x14ac:dyDescent="0.15">
      <c r="A94" s="27" t="s">
        <v>114</v>
      </c>
      <c r="B94" s="24">
        <v>-16714.795194912862</v>
      </c>
      <c r="C94" s="24">
        <v>-28321.585638541128</v>
      </c>
      <c r="D94" s="24">
        <v>-30129.935944530855</v>
      </c>
      <c r="E94" s="24">
        <v>-66400.853362742855</v>
      </c>
      <c r="F94" s="24">
        <v>-40410.770648617312</v>
      </c>
      <c r="G94" s="24">
        <v>-70819.281579942297</v>
      </c>
      <c r="H94" s="24">
        <v>-64808.125978645752</v>
      </c>
      <c r="I94" s="24">
        <v>-5129.3125225434478</v>
      </c>
      <c r="J94" s="24">
        <v>23968.459009949263</v>
      </c>
      <c r="K94" s="24">
        <v>40098.9486976154</v>
      </c>
      <c r="L94" s="24">
        <v>25379.134923658294</v>
      </c>
      <c r="M94" s="24">
        <v>48418.400177571093</v>
      </c>
      <c r="N94" s="24">
        <v>51456.228638227476</v>
      </c>
      <c r="O94" s="24">
        <v>52075.452998168577</v>
      </c>
      <c r="P94" s="24">
        <v>64012.293968236052</v>
      </c>
      <c r="Q94" s="24">
        <v>69734.980982253561</v>
      </c>
      <c r="R94" s="21"/>
      <c r="S94" s="42">
        <f t="shared" si="6"/>
        <v>0</v>
      </c>
      <c r="T94" s="42">
        <f t="shared" si="7"/>
        <v>0</v>
      </c>
      <c r="U94" s="42">
        <f t="shared" si="8"/>
        <v>0</v>
      </c>
      <c r="V94" s="42">
        <f t="shared" si="9"/>
        <v>0</v>
      </c>
      <c r="W94" s="88" t="str">
        <f t="shared" si="10"/>
        <v/>
      </c>
      <c r="X94" s="88" t="str">
        <f t="shared" si="11"/>
        <v/>
      </c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</row>
    <row r="95" spans="1:37" ht="14.25" customHeight="1" x14ac:dyDescent="0.15">
      <c r="A95" s="27" t="s">
        <v>115</v>
      </c>
      <c r="B95" s="26">
        <v>-1071.32166428855</v>
      </c>
      <c r="C95" s="26">
        <v>-1182.85829642866</v>
      </c>
      <c r="D95" s="26">
        <v>-2038.13995914826</v>
      </c>
      <c r="E95" s="26">
        <v>-2793.2642203138898</v>
      </c>
      <c r="F95" s="26">
        <v>-1127.50230311628</v>
      </c>
      <c r="G95" s="26">
        <v>-934.00533722265993</v>
      </c>
      <c r="H95" s="26">
        <v>-2063.1999999999998</v>
      </c>
      <c r="I95" s="26">
        <v>-1440.188623088563</v>
      </c>
      <c r="J95" s="26">
        <v>-1356.8452262102739</v>
      </c>
      <c r="K95" s="26">
        <v>-1114.3541092047883</v>
      </c>
      <c r="L95" s="26">
        <v>-430.10094599349725</v>
      </c>
      <c r="M95" s="26">
        <v>-43.463029594249875</v>
      </c>
      <c r="N95" s="26">
        <v>-396.40777365502726</v>
      </c>
      <c r="O95" s="26">
        <v>-243.9202125805989</v>
      </c>
      <c r="P95" s="26">
        <v>-362.88748684014098</v>
      </c>
      <c r="Q95" s="26">
        <v>-35.258180008058005</v>
      </c>
      <c r="R95" s="21"/>
      <c r="S95" s="42">
        <f t="shared" si="6"/>
        <v>0</v>
      </c>
      <c r="T95" s="42">
        <f t="shared" si="7"/>
        <v>0</v>
      </c>
      <c r="U95" s="42">
        <f t="shared" si="8"/>
        <v>0</v>
      </c>
      <c r="V95" s="42">
        <f t="shared" si="9"/>
        <v>0</v>
      </c>
      <c r="W95" s="88" t="str">
        <f t="shared" si="10"/>
        <v/>
      </c>
      <c r="X95" s="88" t="str">
        <f t="shared" si="11"/>
        <v/>
      </c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</row>
    <row r="96" spans="1:37" ht="14.25" customHeight="1" x14ac:dyDescent="0.15">
      <c r="A96" s="27" t="s">
        <v>116</v>
      </c>
      <c r="B96" s="24">
        <v>170122.75008394805</v>
      </c>
      <c r="C96" s="24">
        <v>174672.76935309137</v>
      </c>
      <c r="D96" s="24">
        <v>211735.64640230063</v>
      </c>
      <c r="E96" s="24">
        <v>142115.93566606657</v>
      </c>
      <c r="F96" s="24">
        <v>145677.70965233757</v>
      </c>
      <c r="G96" s="24">
        <v>220887.98614405372</v>
      </c>
      <c r="H96" s="24">
        <v>129596.68440863305</v>
      </c>
      <c r="I96" s="24">
        <v>60116.999697111554</v>
      </c>
      <c r="J96" s="24">
        <v>46378.535980112079</v>
      </c>
      <c r="K96" s="24">
        <v>36351.469239969316</v>
      </c>
      <c r="L96" s="24">
        <v>136471.80166701472</v>
      </c>
      <c r="M96" s="24">
        <v>197049.39253218146</v>
      </c>
      <c r="N96" s="24">
        <v>203168.72708239491</v>
      </c>
      <c r="O96" s="24">
        <v>177268.53527642315</v>
      </c>
      <c r="P96" s="24">
        <v>176811.2315968714</v>
      </c>
      <c r="Q96" s="24">
        <v>164496.62466201372</v>
      </c>
      <c r="R96" s="21"/>
      <c r="S96" s="42">
        <f t="shared" si="6"/>
        <v>0</v>
      </c>
      <c r="T96" s="42">
        <f t="shared" si="7"/>
        <v>0</v>
      </c>
      <c r="U96" s="42">
        <f t="shared" si="8"/>
        <v>0</v>
      </c>
      <c r="V96" s="42">
        <f t="shared" si="9"/>
        <v>0</v>
      </c>
      <c r="W96" s="88" t="str">
        <f t="shared" si="10"/>
        <v/>
      </c>
      <c r="X96" s="88" t="str">
        <f t="shared" si="11"/>
        <v/>
      </c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</row>
    <row r="97" spans="1:37" ht="14.25" customHeight="1" x14ac:dyDescent="0.15">
      <c r="A97" s="27" t="s">
        <v>117</v>
      </c>
      <c r="B97" s="26">
        <v>-2271.235044854951</v>
      </c>
      <c r="C97" s="26">
        <v>-1725.9388570131032</v>
      </c>
      <c r="D97" s="26">
        <v>-2874.6925598762227</v>
      </c>
      <c r="E97" s="26">
        <v>-2054.0528226192032</v>
      </c>
      <c r="F97" s="26">
        <v>-1243.1956027439437</v>
      </c>
      <c r="G97" s="26">
        <v>-1881.9</v>
      </c>
      <c r="H97" s="26">
        <v>-2956.0172042253521</v>
      </c>
      <c r="I97" s="26">
        <v>-4711.2373239436602</v>
      </c>
      <c r="J97" s="26">
        <v>-3503.8732603801291</v>
      </c>
      <c r="K97" s="26">
        <v>-2608.0281690140891</v>
      </c>
      <c r="L97" s="26">
        <v>-3469.7887323943692</v>
      </c>
      <c r="M97" s="26">
        <v>-3851.8309859154929</v>
      </c>
      <c r="N97" s="26">
        <v>-4392.8169014084515</v>
      </c>
      <c r="O97" s="26">
        <v>-2962.7605633802818</v>
      </c>
      <c r="P97" s="26">
        <v>-1003.4647887323957</v>
      </c>
      <c r="Q97" s="72">
        <f>-2473/0.71</f>
        <v>-3483.0985915492961</v>
      </c>
      <c r="R97" s="21"/>
      <c r="S97" s="42">
        <f t="shared" si="6"/>
        <v>0</v>
      </c>
      <c r="T97" s="42">
        <f t="shared" si="7"/>
        <v>0</v>
      </c>
      <c r="U97" s="42">
        <f t="shared" si="8"/>
        <v>0</v>
      </c>
      <c r="V97" s="42">
        <f t="shared" si="9"/>
        <v>0</v>
      </c>
      <c r="W97" s="88" t="str">
        <f t="shared" si="10"/>
        <v/>
      </c>
      <c r="X97" s="88" t="str">
        <f t="shared" si="11"/>
        <v/>
      </c>
      <c r="Y97" s="21">
        <v>1</v>
      </c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</row>
    <row r="98" spans="1:37" ht="14.25" customHeight="1" x14ac:dyDescent="0.15">
      <c r="A98" s="27" t="s">
        <v>118</v>
      </c>
      <c r="B98" s="24">
        <v>-1036.0130584136659</v>
      </c>
      <c r="C98" s="24">
        <v>-1999.9207435524988</v>
      </c>
      <c r="D98" s="24">
        <v>-8372.2843706008989</v>
      </c>
      <c r="E98" s="24">
        <v>6250.1086394075</v>
      </c>
      <c r="F98" s="24">
        <v>-4120.7749083129602</v>
      </c>
      <c r="G98" s="24">
        <v>1385.7145476376763</v>
      </c>
      <c r="H98" s="24">
        <v>10198.6313403525</v>
      </c>
      <c r="I98" s="24">
        <v>2246.742418698344</v>
      </c>
      <c r="J98" s="24">
        <v>1954.1240047330698</v>
      </c>
      <c r="K98" s="24">
        <v>6113.7068682446697</v>
      </c>
      <c r="L98" s="24">
        <v>-6011.6024814533348</v>
      </c>
      <c r="M98" s="24">
        <v>-8132.0817824412607</v>
      </c>
      <c r="N98" s="24">
        <v>-5101.8590869876607</v>
      </c>
      <c r="O98" s="24">
        <v>-138.45291570396614</v>
      </c>
      <c r="P98" s="24">
        <v>-7296.4177402996502</v>
      </c>
      <c r="Q98" s="24">
        <v>-6272.8267526178706</v>
      </c>
      <c r="R98" s="21"/>
      <c r="S98" s="42">
        <f t="shared" si="6"/>
        <v>0</v>
      </c>
      <c r="T98" s="42">
        <f t="shared" si="7"/>
        <v>0</v>
      </c>
      <c r="U98" s="42">
        <f t="shared" si="8"/>
        <v>0</v>
      </c>
      <c r="V98" s="42">
        <f t="shared" si="9"/>
        <v>0</v>
      </c>
      <c r="W98" s="88" t="str">
        <f t="shared" si="10"/>
        <v/>
      </c>
      <c r="X98" s="88" t="str">
        <f t="shared" si="11"/>
        <v/>
      </c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</row>
    <row r="99" spans="1:37" ht="14.25" customHeight="1" x14ac:dyDescent="0.15">
      <c r="A99" s="27" t="s">
        <v>119</v>
      </c>
      <c r="B99" s="26">
        <v>-252.31672424455937</v>
      </c>
      <c r="C99" s="26">
        <v>-510.43347820982359</v>
      </c>
      <c r="D99" s="26">
        <v>-1032.063134439217</v>
      </c>
      <c r="E99" s="26">
        <v>-1982.5809591499931</v>
      </c>
      <c r="F99" s="26">
        <v>-1688.5316469333457</v>
      </c>
      <c r="G99" s="26">
        <v>-2368.6665202106615</v>
      </c>
      <c r="H99" s="26">
        <v>-3819.3</v>
      </c>
      <c r="I99" s="26">
        <v>-4216.1253992665324</v>
      </c>
      <c r="J99" s="26">
        <v>-4842.1213376165979</v>
      </c>
      <c r="K99" s="26">
        <v>-6377.9021297165118</v>
      </c>
      <c r="L99" s="26">
        <v>-4420.7791650747349</v>
      </c>
      <c r="M99" s="26">
        <v>-4034.8140874585047</v>
      </c>
      <c r="N99" s="26">
        <v>-5687.4862841892545</v>
      </c>
      <c r="O99" s="26">
        <v>-5047.6696129110915</v>
      </c>
      <c r="P99" s="26">
        <v>-5559.2310166824454</v>
      </c>
      <c r="Q99" s="26"/>
      <c r="R99" s="21"/>
      <c r="S99" s="42">
        <f t="shared" si="6"/>
        <v>0</v>
      </c>
      <c r="T99" s="42">
        <f t="shared" si="7"/>
        <v>0</v>
      </c>
      <c r="U99" s="42">
        <f t="shared" si="8"/>
        <v>0</v>
      </c>
      <c r="V99" s="42">
        <f t="shared" si="9"/>
        <v>1</v>
      </c>
      <c r="W99" s="88" t="str">
        <f t="shared" si="10"/>
        <v/>
      </c>
      <c r="X99" s="88" t="str">
        <f t="shared" si="11"/>
        <v>Kenya</v>
      </c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</row>
    <row r="100" spans="1:37" ht="14.25" customHeight="1" x14ac:dyDescent="0.15">
      <c r="A100" s="27" t="s">
        <v>120</v>
      </c>
      <c r="B100" s="24"/>
      <c r="C100" s="24">
        <v>-9.6999999999999993</v>
      </c>
      <c r="D100" s="24">
        <v>-2.509439825671798</v>
      </c>
      <c r="E100" s="24">
        <v>-5.2472021792662877</v>
      </c>
      <c r="F100" s="24">
        <v>-16.565244542920169</v>
      </c>
      <c r="G100" s="24">
        <v>0.194588006141652</v>
      </c>
      <c r="H100" s="24">
        <v>-17.302046914930983</v>
      </c>
      <c r="I100" s="24">
        <v>3.6199860768679195</v>
      </c>
      <c r="J100" s="24">
        <v>-10.131369336913485</v>
      </c>
      <c r="K100" s="24">
        <v>56.046361629233765</v>
      </c>
      <c r="L100" s="24">
        <v>56.247992703946437</v>
      </c>
      <c r="M100" s="24">
        <v>19.219652968389521</v>
      </c>
      <c r="N100" s="24">
        <v>70.501111169244524</v>
      </c>
      <c r="O100" s="24">
        <v>76.935282221735164</v>
      </c>
      <c r="P100" s="24">
        <v>86.8182668180729</v>
      </c>
      <c r="Q100" s="24"/>
      <c r="R100" s="21"/>
      <c r="S100" s="42">
        <f t="shared" si="6"/>
        <v>0</v>
      </c>
      <c r="T100" s="42">
        <f t="shared" si="7"/>
        <v>0</v>
      </c>
      <c r="U100" s="42">
        <f t="shared" si="8"/>
        <v>0</v>
      </c>
      <c r="V100" s="42">
        <f t="shared" si="9"/>
        <v>1</v>
      </c>
      <c r="W100" s="88" t="str">
        <f t="shared" si="10"/>
        <v/>
      </c>
      <c r="X100" s="88" t="str">
        <f t="shared" si="11"/>
        <v>Kiribati</v>
      </c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</row>
    <row r="101" spans="1:37" ht="14.25" customHeight="1" x14ac:dyDescent="0.15">
      <c r="A101" s="27" t="s">
        <v>121</v>
      </c>
      <c r="B101" s="26">
        <v>12208.6</v>
      </c>
      <c r="C101" s="26">
        <v>2094.8000000000002</v>
      </c>
      <c r="D101" s="26">
        <v>10472.5</v>
      </c>
      <c r="E101" s="26">
        <v>1753</v>
      </c>
      <c r="F101" s="26">
        <v>33087.599999999999</v>
      </c>
      <c r="G101" s="26">
        <v>27950.5</v>
      </c>
      <c r="H101" s="26">
        <v>16638.2</v>
      </c>
      <c r="I101" s="26">
        <v>48790.6</v>
      </c>
      <c r="J101" s="26">
        <v>77258.899999999994</v>
      </c>
      <c r="K101" s="26">
        <v>83029.600000000006</v>
      </c>
      <c r="L101" s="26">
        <v>105118.6</v>
      </c>
      <c r="M101" s="26">
        <v>97923.7</v>
      </c>
      <c r="N101" s="26">
        <v>75230.899999999994</v>
      </c>
      <c r="O101" s="26">
        <v>77466.5</v>
      </c>
      <c r="P101" s="26">
        <v>59676.1</v>
      </c>
      <c r="Q101" s="26">
        <v>75275.7</v>
      </c>
      <c r="R101" s="21"/>
      <c r="S101" s="42">
        <f t="shared" si="6"/>
        <v>0</v>
      </c>
      <c r="T101" s="42">
        <f t="shared" si="7"/>
        <v>0</v>
      </c>
      <c r="U101" s="42">
        <f t="shared" si="8"/>
        <v>0</v>
      </c>
      <c r="V101" s="42">
        <f t="shared" si="9"/>
        <v>0</v>
      </c>
      <c r="W101" s="88" t="str">
        <f t="shared" si="10"/>
        <v/>
      </c>
      <c r="X101" s="88" t="str">
        <f t="shared" si="11"/>
        <v/>
      </c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</row>
    <row r="102" spans="1:37" ht="14.25" customHeight="1" x14ac:dyDescent="0.15">
      <c r="A102" s="27" t="s">
        <v>122</v>
      </c>
      <c r="B102" s="24">
        <v>-307.85674003373094</v>
      </c>
      <c r="C102" s="24">
        <v>-283.84097630501407</v>
      </c>
      <c r="D102" s="24">
        <v>-485.25627726225008</v>
      </c>
      <c r="E102" s="24">
        <v>-924.66547523147767</v>
      </c>
      <c r="F102" s="24">
        <v>-522.38768655669207</v>
      </c>
      <c r="G102" s="24">
        <v>-677.50820875953912</v>
      </c>
      <c r="H102" s="24">
        <v>-845.46998737753154</v>
      </c>
      <c r="I102" s="24">
        <v>-379.70701755277804</v>
      </c>
      <c r="J102" s="24">
        <v>-241.2</v>
      </c>
      <c r="K102" s="24">
        <v>-501.61118111664854</v>
      </c>
      <c r="L102" s="24">
        <v>-547.38786259783149</v>
      </c>
      <c r="M102" s="24">
        <v>-530.23204960769624</v>
      </c>
      <c r="N102" s="24">
        <v>-377.95822498569538</v>
      </c>
      <c r="O102" s="24">
        <v>-600.49829577839637</v>
      </c>
      <c r="P102" s="24">
        <v>-447.23307583275351</v>
      </c>
      <c r="Q102" s="24">
        <v>-551.34806342982495</v>
      </c>
      <c r="R102" s="21"/>
      <c r="S102" s="42">
        <f t="shared" si="6"/>
        <v>0</v>
      </c>
      <c r="T102" s="42">
        <f t="shared" si="7"/>
        <v>0</v>
      </c>
      <c r="U102" s="42">
        <f t="shared" si="8"/>
        <v>0</v>
      </c>
      <c r="V102" s="42">
        <f t="shared" si="9"/>
        <v>0</v>
      </c>
      <c r="W102" s="88" t="str">
        <f t="shared" si="10"/>
        <v/>
      </c>
      <c r="X102" s="88" t="str">
        <f t="shared" si="11"/>
        <v/>
      </c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</row>
    <row r="103" spans="1:37" ht="14.25" customHeight="1" x14ac:dyDescent="0.15">
      <c r="A103" s="27" t="s">
        <v>123</v>
      </c>
      <c r="B103" s="26">
        <v>30070.547945205482</v>
      </c>
      <c r="C103" s="26">
        <v>45311.775628758005</v>
      </c>
      <c r="D103" s="26">
        <v>41330.130542790946</v>
      </c>
      <c r="E103" s="26">
        <v>60239.349741241269</v>
      </c>
      <c r="F103" s="26">
        <v>28972.2</v>
      </c>
      <c r="G103" s="26">
        <v>36989.237365997964</v>
      </c>
      <c r="H103" s="26">
        <v>66145.829373565837</v>
      </c>
      <c r="I103" s="26">
        <v>79122.06856783948</v>
      </c>
      <c r="J103" s="26">
        <v>69492.793731243495</v>
      </c>
      <c r="K103" s="26">
        <v>53965.916437561224</v>
      </c>
      <c r="L103" s="26">
        <v>8584.2414371599552</v>
      </c>
      <c r="M103" s="26">
        <v>641.70607670464994</v>
      </c>
      <c r="N103" s="26">
        <v>7757.1689715094144</v>
      </c>
      <c r="O103" s="26">
        <v>24049.115228233979</v>
      </c>
      <c r="P103" s="26">
        <v>33810.638106928462</v>
      </c>
      <c r="Q103" s="26">
        <v>33499.941983162898</v>
      </c>
      <c r="R103" s="21"/>
      <c r="S103" s="42">
        <f t="shared" si="6"/>
        <v>0</v>
      </c>
      <c r="T103" s="42">
        <f t="shared" si="7"/>
        <v>0</v>
      </c>
      <c r="U103" s="42">
        <f t="shared" si="8"/>
        <v>0</v>
      </c>
      <c r="V103" s="42">
        <f t="shared" si="9"/>
        <v>0</v>
      </c>
      <c r="W103" s="88" t="str">
        <f t="shared" si="10"/>
        <v/>
      </c>
      <c r="X103" s="88" t="str">
        <f t="shared" si="11"/>
        <v/>
      </c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</row>
    <row r="104" spans="1:37" ht="14.25" customHeight="1" x14ac:dyDescent="0.15">
      <c r="A104" s="27" t="s">
        <v>124</v>
      </c>
      <c r="B104" s="24">
        <v>-37.440749149605004</v>
      </c>
      <c r="C104" s="24">
        <v>-286.12044119298196</v>
      </c>
      <c r="D104" s="24">
        <v>-227.62010986177094</v>
      </c>
      <c r="E104" s="24">
        <v>-713.23957824139609</v>
      </c>
      <c r="F104" s="24">
        <v>-202.3403942849759</v>
      </c>
      <c r="G104" s="24">
        <v>-474.6</v>
      </c>
      <c r="H104" s="24">
        <v>-477.06080344851398</v>
      </c>
      <c r="I104" s="24">
        <v>-1025.463795858537</v>
      </c>
      <c r="J104" s="24">
        <v>-1010.4316390344264</v>
      </c>
      <c r="K104" s="24">
        <v>-1301.2732063408071</v>
      </c>
      <c r="L104" s="24">
        <v>-1052.4305453328332</v>
      </c>
      <c r="M104" s="24">
        <v>-792.24262636777905</v>
      </c>
      <c r="N104" s="24">
        <v>-535.56190601810454</v>
      </c>
      <c r="O104" s="24">
        <v>-961.72751298234402</v>
      </c>
      <c r="P104" s="24">
        <v>-1066.8263793899227</v>
      </c>
      <c r="Q104" s="24"/>
      <c r="R104" s="21"/>
      <c r="S104" s="42">
        <f t="shared" si="6"/>
        <v>0</v>
      </c>
      <c r="T104" s="42">
        <f t="shared" si="7"/>
        <v>0</v>
      </c>
      <c r="U104" s="42">
        <f t="shared" si="8"/>
        <v>0</v>
      </c>
      <c r="V104" s="42">
        <f t="shared" si="9"/>
        <v>1</v>
      </c>
      <c r="W104" s="88" t="str">
        <f t="shared" si="10"/>
        <v/>
      </c>
      <c r="X104" s="88" t="str">
        <f t="shared" si="11"/>
        <v>Kyrgyz Rep.</v>
      </c>
      <c r="Y104" s="21">
        <v>1</v>
      </c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</row>
    <row r="105" spans="1:37" ht="14.25" customHeight="1" x14ac:dyDescent="0.15">
      <c r="A105" s="27" t="s">
        <v>125</v>
      </c>
      <c r="B105" s="26">
        <v>-173.78656681936499</v>
      </c>
      <c r="C105" s="26">
        <v>75.308544511628</v>
      </c>
      <c r="D105" s="26">
        <v>139.40617361647099</v>
      </c>
      <c r="E105" s="26">
        <v>77.543822621048008</v>
      </c>
      <c r="F105" s="26">
        <v>-60.90562469918801</v>
      </c>
      <c r="G105" s="26">
        <v>29.3091980082791</v>
      </c>
      <c r="H105" s="26">
        <v>-206.32589491528208</v>
      </c>
      <c r="I105" s="26">
        <v>-745.4</v>
      </c>
      <c r="J105" s="26">
        <v>-936.00255417732501</v>
      </c>
      <c r="K105" s="26">
        <v>-1924.464371729086</v>
      </c>
      <c r="L105" s="26">
        <v>-2267.6089629373696</v>
      </c>
      <c r="M105" s="26">
        <v>-1384.744199534422</v>
      </c>
      <c r="N105" s="26">
        <v>-1259.8011843260851</v>
      </c>
      <c r="O105" s="26">
        <v>-1648.936579076131</v>
      </c>
      <c r="P105" s="26">
        <v>-947.26649346259796</v>
      </c>
      <c r="Q105" s="26"/>
      <c r="R105" s="21"/>
      <c r="S105" s="42">
        <f t="shared" si="6"/>
        <v>0</v>
      </c>
      <c r="T105" s="42">
        <f t="shared" si="7"/>
        <v>0</v>
      </c>
      <c r="U105" s="42">
        <f t="shared" si="8"/>
        <v>0</v>
      </c>
      <c r="V105" s="42">
        <f t="shared" si="9"/>
        <v>1</v>
      </c>
      <c r="W105" s="88" t="str">
        <f t="shared" si="10"/>
        <v/>
      </c>
      <c r="X105" s="88" t="str">
        <f t="shared" si="11"/>
        <v>Lao People's Dem. Rep.</v>
      </c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</row>
    <row r="106" spans="1:37" ht="14.25" customHeight="1" x14ac:dyDescent="0.15">
      <c r="A106" s="27" t="s">
        <v>126</v>
      </c>
      <c r="B106" s="24">
        <v>-1985.6168440839065</v>
      </c>
      <c r="C106" s="24">
        <v>-4520.5587366753307</v>
      </c>
      <c r="D106" s="24">
        <v>-6426.7913543090872</v>
      </c>
      <c r="E106" s="24">
        <v>-4483.621315020162</v>
      </c>
      <c r="F106" s="24">
        <v>2059.020546082596</v>
      </c>
      <c r="G106" s="24">
        <v>412.69087821067814</v>
      </c>
      <c r="H106" s="24">
        <v>-943.49696061958809</v>
      </c>
      <c r="I106" s="24">
        <v>-1049.3248073387126</v>
      </c>
      <c r="J106" s="24">
        <v>-841.19310902908728</v>
      </c>
      <c r="K106" s="24">
        <v>-530.30548677231764</v>
      </c>
      <c r="L106" s="24">
        <v>-167.03725960297865</v>
      </c>
      <c r="M106" s="24">
        <v>437.83785642776309</v>
      </c>
      <c r="N106" s="24">
        <v>398.8867077348437</v>
      </c>
      <c r="O106" s="24">
        <v>-98.92668658424914</v>
      </c>
      <c r="P106" s="24">
        <v>-221.77413227814012</v>
      </c>
      <c r="Q106" s="24">
        <v>1004.1087926727338</v>
      </c>
      <c r="R106" s="21"/>
      <c r="S106" s="42">
        <f t="shared" si="6"/>
        <v>0</v>
      </c>
      <c r="T106" s="42">
        <f t="shared" si="7"/>
        <v>0</v>
      </c>
      <c r="U106" s="42">
        <f t="shared" si="8"/>
        <v>0</v>
      </c>
      <c r="V106" s="42">
        <f t="shared" si="9"/>
        <v>0</v>
      </c>
      <c r="W106" s="88" t="str">
        <f t="shared" si="10"/>
        <v/>
      </c>
      <c r="X106" s="88" t="str">
        <f t="shared" si="11"/>
        <v/>
      </c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</row>
    <row r="107" spans="1:37" ht="14.25" customHeight="1" x14ac:dyDescent="0.15">
      <c r="A107" s="27" t="s">
        <v>127</v>
      </c>
      <c r="B107" s="26">
        <v>-2748.0008780828098</v>
      </c>
      <c r="C107" s="26">
        <v>-1116.3634963403806</v>
      </c>
      <c r="D107" s="26">
        <v>-1604.7782558543101</v>
      </c>
      <c r="E107" s="26">
        <v>-4102.6579960492509</v>
      </c>
      <c r="F107" s="26">
        <v>-6740.9364223654611</v>
      </c>
      <c r="G107" s="26">
        <v>-7552.0510242364899</v>
      </c>
      <c r="H107" s="26">
        <v>-5523.5461746999999</v>
      </c>
      <c r="I107" s="26">
        <v>-10316.751673999999</v>
      </c>
      <c r="J107" s="26">
        <v>-11959.785597</v>
      </c>
      <c r="K107" s="26">
        <v>-12615.309907000001</v>
      </c>
      <c r="L107" s="26">
        <v>-8541.7802069999998</v>
      </c>
      <c r="M107" s="26">
        <v>-10473.958019</v>
      </c>
      <c r="N107" s="26">
        <v>-12133.902088999999</v>
      </c>
      <c r="O107" s="26">
        <v>-13364.370211085406</v>
      </c>
      <c r="P107" s="26">
        <v>-11539.788230533279</v>
      </c>
      <c r="Q107" s="26"/>
      <c r="R107" s="21"/>
      <c r="S107" s="42">
        <f t="shared" si="6"/>
        <v>0</v>
      </c>
      <c r="T107" s="42">
        <f t="shared" si="7"/>
        <v>0</v>
      </c>
      <c r="U107" s="42">
        <f t="shared" si="8"/>
        <v>0</v>
      </c>
      <c r="V107" s="42">
        <f t="shared" si="9"/>
        <v>1</v>
      </c>
      <c r="W107" s="88" t="str">
        <f t="shared" si="10"/>
        <v/>
      </c>
      <c r="X107" s="88" t="str">
        <f t="shared" si="11"/>
        <v>Lebanon</v>
      </c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</row>
    <row r="108" spans="1:37" ht="14.25" customHeight="1" x14ac:dyDescent="0.15">
      <c r="A108" s="27" t="s">
        <v>128</v>
      </c>
      <c r="B108" s="24">
        <v>165.7</v>
      </c>
      <c r="C108" s="24">
        <v>283.30047103939313</v>
      </c>
      <c r="D108" s="24">
        <v>373.21883303252486</v>
      </c>
      <c r="E108" s="24">
        <v>344.7350389814639</v>
      </c>
      <c r="F108" s="24">
        <v>55.187815943769564</v>
      </c>
      <c r="G108" s="24">
        <v>-158.3192468927426</v>
      </c>
      <c r="H108" s="24">
        <v>-210.83812886847193</v>
      </c>
      <c r="I108" s="24">
        <v>-377.09409500059905</v>
      </c>
      <c r="J108" s="24">
        <v>-167.68502840816248</v>
      </c>
      <c r="K108" s="24">
        <v>-122.51264574057261</v>
      </c>
      <c r="L108" s="24">
        <v>-77.639214664673275</v>
      </c>
      <c r="M108" s="24">
        <v>-172.09633618037498</v>
      </c>
      <c r="N108" s="24">
        <v>-144.93064549212491</v>
      </c>
      <c r="O108" s="24">
        <v>-59.909792539605242</v>
      </c>
      <c r="P108" s="24">
        <v>-99.923603881960716</v>
      </c>
      <c r="Q108" s="24">
        <v>-51.896757053884535</v>
      </c>
      <c r="R108" s="21"/>
      <c r="S108" s="42">
        <f t="shared" si="6"/>
        <v>0</v>
      </c>
      <c r="T108" s="42">
        <f t="shared" si="7"/>
        <v>0</v>
      </c>
      <c r="U108" s="42">
        <f t="shared" si="8"/>
        <v>0</v>
      </c>
      <c r="V108" s="42">
        <f t="shared" si="9"/>
        <v>0</v>
      </c>
      <c r="W108" s="88" t="str">
        <f t="shared" si="10"/>
        <v/>
      </c>
      <c r="X108" s="88" t="str">
        <f t="shared" si="11"/>
        <v/>
      </c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</row>
    <row r="109" spans="1:37" ht="14.25" customHeight="1" x14ac:dyDescent="0.15">
      <c r="A109" s="27" t="s">
        <v>129</v>
      </c>
      <c r="B109" s="26">
        <v>-183.54638184454683</v>
      </c>
      <c r="C109" s="26">
        <v>-172.81437889252996</v>
      </c>
      <c r="D109" s="26">
        <v>-223.15991137497696</v>
      </c>
      <c r="E109" s="26">
        <v>-354.30495391969305</v>
      </c>
      <c r="F109" s="26">
        <v>-277.19142328217794</v>
      </c>
      <c r="G109" s="26">
        <v>-853.4</v>
      </c>
      <c r="H109" s="26">
        <v>-1258.5986215079588</v>
      </c>
      <c r="I109" s="26">
        <v>-1674.8442008949341</v>
      </c>
      <c r="J109" s="26">
        <v>-1042.7871982908414</v>
      </c>
      <c r="K109" s="26">
        <v>-642.54458794920595</v>
      </c>
      <c r="L109" s="26">
        <v>171.11328067169418</v>
      </c>
      <c r="M109" s="26">
        <v>-276.04046539158497</v>
      </c>
      <c r="N109" s="26">
        <v>-565.56364356536199</v>
      </c>
      <c r="O109" s="26">
        <v>-674.09229888252901</v>
      </c>
      <c r="P109" s="26">
        <v>-653.40337178094308</v>
      </c>
      <c r="Q109" s="26"/>
      <c r="R109" s="21"/>
      <c r="S109" s="42">
        <f t="shared" si="6"/>
        <v>0</v>
      </c>
      <c r="T109" s="42">
        <f t="shared" si="7"/>
        <v>0</v>
      </c>
      <c r="U109" s="42">
        <f t="shared" si="8"/>
        <v>0</v>
      </c>
      <c r="V109" s="42">
        <f t="shared" si="9"/>
        <v>1</v>
      </c>
      <c r="W109" s="88" t="str">
        <f t="shared" si="10"/>
        <v/>
      </c>
      <c r="X109" s="88" t="str">
        <f t="shared" si="11"/>
        <v>Liberia</v>
      </c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</row>
    <row r="110" spans="1:37" ht="14.25" customHeight="1" x14ac:dyDescent="0.15">
      <c r="A110" s="27" t="s">
        <v>130</v>
      </c>
      <c r="B110" s="24">
        <v>14945</v>
      </c>
      <c r="C110" s="24">
        <v>22170</v>
      </c>
      <c r="D110" s="24">
        <v>28510.3</v>
      </c>
      <c r="E110" s="24">
        <v>35701.699999999997</v>
      </c>
      <c r="F110" s="24">
        <v>9380.6</v>
      </c>
      <c r="G110" s="24">
        <v>16800.7</v>
      </c>
      <c r="H110" s="24">
        <v>3192.4</v>
      </c>
      <c r="I110" s="24">
        <v>23836.3</v>
      </c>
      <c r="J110" s="24">
        <v>9.6000000000008203</v>
      </c>
      <c r="K110" s="24">
        <v>-19033.3</v>
      </c>
      <c r="L110" s="24">
        <v>-9346</v>
      </c>
      <c r="M110" s="24">
        <v>-4705.2</v>
      </c>
      <c r="N110" s="24">
        <v>4426.3999999999996</v>
      </c>
      <c r="O110" s="24">
        <v>11276</v>
      </c>
      <c r="P110" s="24"/>
      <c r="Q110" s="24"/>
      <c r="R110" s="21"/>
      <c r="S110" s="42">
        <f t="shared" si="6"/>
        <v>0</v>
      </c>
      <c r="T110" s="42">
        <f t="shared" si="7"/>
        <v>0</v>
      </c>
      <c r="U110" s="42">
        <f t="shared" si="8"/>
        <v>1</v>
      </c>
      <c r="V110" s="42">
        <f t="shared" si="9"/>
        <v>1</v>
      </c>
      <c r="W110" s="88" t="str">
        <f t="shared" si="10"/>
        <v>Libya</v>
      </c>
      <c r="X110" s="88" t="str">
        <f t="shared" si="11"/>
        <v>Libya</v>
      </c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</row>
    <row r="111" spans="1:37" ht="14.25" customHeight="1" x14ac:dyDescent="0.15">
      <c r="A111" s="27" t="s">
        <v>131</v>
      </c>
      <c r="B111" s="26">
        <v>-1915.4122153086767</v>
      </c>
      <c r="C111" s="26">
        <v>-3217.5549118966801</v>
      </c>
      <c r="D111" s="26">
        <v>-6096.3602498474938</v>
      </c>
      <c r="E111" s="26">
        <v>-6498.6199212066513</v>
      </c>
      <c r="F111" s="26">
        <v>841.59554417940421</v>
      </c>
      <c r="G111" s="26">
        <v>72.52900558008605</v>
      </c>
      <c r="H111" s="26">
        <v>-1592.2454062137426</v>
      </c>
      <c r="I111" s="26">
        <v>-686.2706483320427</v>
      </c>
      <c r="J111" s="26">
        <v>790.62249244644113</v>
      </c>
      <c r="K111" s="26">
        <v>1652.6692354327483</v>
      </c>
      <c r="L111" s="26">
        <v>-1014.0699612281497</v>
      </c>
      <c r="M111" s="26">
        <v>-474.13541809743788</v>
      </c>
      <c r="N111" s="26">
        <v>304.26351290439413</v>
      </c>
      <c r="O111" s="26">
        <v>131.10964408754455</v>
      </c>
      <c r="P111" s="26">
        <v>1816.7723884626648</v>
      </c>
      <c r="Q111" s="26">
        <v>4699.8802737271899</v>
      </c>
      <c r="R111" s="21"/>
      <c r="S111" s="42">
        <f t="shared" si="6"/>
        <v>0</v>
      </c>
      <c r="T111" s="42">
        <f t="shared" si="7"/>
        <v>0</v>
      </c>
      <c r="U111" s="42">
        <f t="shared" si="8"/>
        <v>0</v>
      </c>
      <c r="V111" s="42">
        <f t="shared" si="9"/>
        <v>0</v>
      </c>
      <c r="W111" s="88" t="str">
        <f t="shared" si="10"/>
        <v/>
      </c>
      <c r="X111" s="88" t="str">
        <f t="shared" si="11"/>
        <v/>
      </c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</row>
    <row r="112" spans="1:37" ht="14.25" customHeight="1" x14ac:dyDescent="0.15">
      <c r="A112" s="27" t="s">
        <v>132</v>
      </c>
      <c r="B112" s="24">
        <v>2609.122300377398</v>
      </c>
      <c r="C112" s="24">
        <v>2852.083098100652</v>
      </c>
      <c r="D112" s="24">
        <v>3377.506569872276</v>
      </c>
      <c r="E112" s="24">
        <v>3659.3187228463103</v>
      </c>
      <c r="F112" s="24">
        <v>3004.5264036267918</v>
      </c>
      <c r="G112" s="24">
        <v>3268.451960548598</v>
      </c>
      <c r="H112" s="24">
        <v>3473.2142026243087</v>
      </c>
      <c r="I112" s="24">
        <v>3187.4177332539366</v>
      </c>
      <c r="J112" s="24">
        <v>3437.4584781704857</v>
      </c>
      <c r="K112" s="24">
        <v>3344.7431900825459</v>
      </c>
      <c r="L112" s="24">
        <v>2949.0986838757303</v>
      </c>
      <c r="M112" s="24">
        <v>2957.5251965238472</v>
      </c>
      <c r="N112" s="24">
        <v>3335.7278453482791</v>
      </c>
      <c r="O112" s="24">
        <v>3333.2797065337145</v>
      </c>
      <c r="P112" s="24">
        <v>3095.3287838197475</v>
      </c>
      <c r="Q112" s="24">
        <v>2999.0687885208436</v>
      </c>
      <c r="R112" s="21"/>
      <c r="S112" s="42">
        <f t="shared" si="6"/>
        <v>0</v>
      </c>
      <c r="T112" s="42">
        <f t="shared" si="7"/>
        <v>0</v>
      </c>
      <c r="U112" s="42">
        <f t="shared" si="8"/>
        <v>0</v>
      </c>
      <c r="V112" s="42">
        <f t="shared" si="9"/>
        <v>0</v>
      </c>
      <c r="W112" s="88" t="str">
        <f t="shared" si="10"/>
        <v/>
      </c>
      <c r="X112" s="88" t="str">
        <f t="shared" si="11"/>
        <v/>
      </c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</row>
    <row r="113" spans="1:37" ht="14.25" customHeight="1" x14ac:dyDescent="0.15">
      <c r="A113" s="27" t="s">
        <v>133</v>
      </c>
      <c r="B113" s="26">
        <v>-734.2</v>
      </c>
      <c r="C113" s="26">
        <v>-585.53862838625798</v>
      </c>
      <c r="D113" s="26">
        <v>-842.71861577833624</v>
      </c>
      <c r="E113" s="26">
        <v>-1677.0320186503664</v>
      </c>
      <c r="F113" s="26">
        <v>-1747.5654553583645</v>
      </c>
      <c r="G113" s="26">
        <v>-893.30653496719151</v>
      </c>
      <c r="H113" s="26">
        <v>-777.17767650585256</v>
      </c>
      <c r="I113" s="26">
        <v>-864.10535048400959</v>
      </c>
      <c r="J113" s="26">
        <v>-808.2142191261604</v>
      </c>
      <c r="K113" s="26">
        <v>-81.289492758097467</v>
      </c>
      <c r="L113" s="26">
        <v>-255.83441467742543</v>
      </c>
      <c r="M113" s="26">
        <v>44.80465358386445</v>
      </c>
      <c r="N113" s="26">
        <v>-30.11970880957821</v>
      </c>
      <c r="O113" s="26">
        <v>98.048614280147504</v>
      </c>
      <c r="P113" s="26">
        <v>-330.50908027377295</v>
      </c>
      <c r="Q113" s="26"/>
      <c r="R113" s="21"/>
      <c r="S113" s="42">
        <f t="shared" si="6"/>
        <v>0</v>
      </c>
      <c r="T113" s="42">
        <f t="shared" si="7"/>
        <v>0</v>
      </c>
      <c r="U113" s="42">
        <f t="shared" si="8"/>
        <v>0</v>
      </c>
      <c r="V113" s="42">
        <f t="shared" si="9"/>
        <v>1</v>
      </c>
      <c r="W113" s="88" t="str">
        <f t="shared" si="10"/>
        <v/>
      </c>
      <c r="X113" s="88" t="str">
        <f t="shared" si="11"/>
        <v>Madagascar, Rep. of</v>
      </c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</row>
    <row r="114" spans="1:37" ht="14.25" customHeight="1" x14ac:dyDescent="0.15">
      <c r="A114" s="27" t="s">
        <v>134</v>
      </c>
      <c r="B114" s="24">
        <v>-506.71011889481508</v>
      </c>
      <c r="C114" s="24">
        <v>-306.57177552532823</v>
      </c>
      <c r="D114" s="24">
        <v>-418.02762270215385</v>
      </c>
      <c r="E114" s="24">
        <v>-693.38593758990214</v>
      </c>
      <c r="F114" s="24">
        <v>-543.63339665119042</v>
      </c>
      <c r="G114" s="24">
        <v>-969.28854425490772</v>
      </c>
      <c r="H114" s="24">
        <v>-1136.7097937027693</v>
      </c>
      <c r="I114" s="24">
        <v>-744.66777007090832</v>
      </c>
      <c r="J114" s="24">
        <v>-1236.1867884511803</v>
      </c>
      <c r="K114" s="24">
        <v>-1128.5369605986357</v>
      </c>
      <c r="L114" s="24">
        <v>-1064.4229904184001</v>
      </c>
      <c r="M114" s="24">
        <v>-1005.6133008295</v>
      </c>
      <c r="N114" s="24">
        <v>-1537.4305820422999</v>
      </c>
      <c r="O114" s="24">
        <v>-1618.12246734925</v>
      </c>
      <c r="P114" s="24">
        <v>-1837.4110390163601</v>
      </c>
      <c r="Q114" s="24"/>
      <c r="R114" s="21"/>
      <c r="S114" s="42">
        <f t="shared" si="6"/>
        <v>0</v>
      </c>
      <c r="T114" s="42">
        <f t="shared" si="7"/>
        <v>0</v>
      </c>
      <c r="U114" s="42">
        <f t="shared" si="8"/>
        <v>0</v>
      </c>
      <c r="V114" s="42">
        <f t="shared" si="9"/>
        <v>1</v>
      </c>
      <c r="W114" s="88" t="str">
        <f t="shared" si="10"/>
        <v/>
      </c>
      <c r="X114" s="88" t="str">
        <f t="shared" si="11"/>
        <v>Malawi</v>
      </c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</row>
    <row r="115" spans="1:37" ht="14.25" customHeight="1" x14ac:dyDescent="0.15">
      <c r="A115" s="27" t="s">
        <v>135</v>
      </c>
      <c r="B115" s="26">
        <v>19979.946359598729</v>
      </c>
      <c r="C115" s="26">
        <v>26199.509355388105</v>
      </c>
      <c r="D115" s="26">
        <v>29770.093207513521</v>
      </c>
      <c r="E115" s="26">
        <v>38914.368952045326</v>
      </c>
      <c r="F115" s="26">
        <v>31800.960631188445</v>
      </c>
      <c r="G115" s="26">
        <v>25643.8</v>
      </c>
      <c r="H115" s="26">
        <v>32491.635332426373</v>
      </c>
      <c r="I115" s="26">
        <v>16315.757809838029</v>
      </c>
      <c r="J115" s="26">
        <v>11205.218342857965</v>
      </c>
      <c r="K115" s="26">
        <v>14846.482442780778</v>
      </c>
      <c r="L115" s="26">
        <v>9067.5343822997147</v>
      </c>
      <c r="M115" s="26">
        <v>7132.7966768857095</v>
      </c>
      <c r="N115" s="26">
        <v>8960.1714300050553</v>
      </c>
      <c r="O115" s="26">
        <v>8026.4009346937883</v>
      </c>
      <c r="P115" s="26">
        <v>12795.413586675177</v>
      </c>
      <c r="Q115" s="26">
        <v>14341.526037781532</v>
      </c>
      <c r="R115" s="21"/>
      <c r="S115" s="42">
        <f t="shared" si="6"/>
        <v>0</v>
      </c>
      <c r="T115" s="42">
        <f t="shared" si="7"/>
        <v>0</v>
      </c>
      <c r="U115" s="42">
        <f t="shared" si="8"/>
        <v>0</v>
      </c>
      <c r="V115" s="42">
        <f t="shared" si="9"/>
        <v>0</v>
      </c>
      <c r="W115" s="88" t="str">
        <f t="shared" si="10"/>
        <v/>
      </c>
      <c r="X115" s="88" t="str">
        <f t="shared" si="11"/>
        <v/>
      </c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</row>
    <row r="116" spans="1:37" ht="14.25" customHeight="1" x14ac:dyDescent="0.15">
      <c r="A116" s="27" t="s">
        <v>136</v>
      </c>
      <c r="B116" s="24">
        <v>-273.00939521318099</v>
      </c>
      <c r="C116" s="24">
        <v>-301.97511302994502</v>
      </c>
      <c r="D116" s="24">
        <v>-268.95145713964996</v>
      </c>
      <c r="E116" s="24">
        <v>-611.70326916736997</v>
      </c>
      <c r="F116" s="24">
        <v>-220.83137484099998</v>
      </c>
      <c r="G116" s="24">
        <v>-196.08141893913998</v>
      </c>
      <c r="H116" s="24">
        <v>-383.4</v>
      </c>
      <c r="I116" s="24">
        <v>-184.492004259168</v>
      </c>
      <c r="J116" s="24">
        <v>-127.393868828818</v>
      </c>
      <c r="K116" s="24">
        <v>-117.822005741311</v>
      </c>
      <c r="L116" s="24">
        <v>-301.69671638692199</v>
      </c>
      <c r="M116" s="24">
        <v>-1032.4097152889708</v>
      </c>
      <c r="N116" s="24">
        <v>-1026.6914699275001</v>
      </c>
      <c r="O116" s="24">
        <v>-1502.52763504822</v>
      </c>
      <c r="P116" s="24">
        <v>-1489.6293501866101</v>
      </c>
      <c r="Q116" s="24">
        <v>-1118.5254729936501</v>
      </c>
      <c r="R116" s="21"/>
      <c r="S116" s="42">
        <f t="shared" si="6"/>
        <v>0</v>
      </c>
      <c r="T116" s="42">
        <f t="shared" si="7"/>
        <v>0</v>
      </c>
      <c r="U116" s="42">
        <f t="shared" si="8"/>
        <v>0</v>
      </c>
      <c r="V116" s="42">
        <f t="shared" si="9"/>
        <v>0</v>
      </c>
      <c r="W116" s="88" t="str">
        <f t="shared" si="10"/>
        <v/>
      </c>
      <c r="X116" s="88" t="str">
        <f t="shared" si="11"/>
        <v/>
      </c>
      <c r="Y116" s="21"/>
      <c r="Z116" s="56">
        <v>1</v>
      </c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</row>
    <row r="117" spans="1:37" ht="14.25" customHeight="1" x14ac:dyDescent="0.15">
      <c r="A117" s="27" t="s">
        <v>137</v>
      </c>
      <c r="B117" s="26">
        <v>-437.7</v>
      </c>
      <c r="C117" s="26">
        <v>-218.55452589274296</v>
      </c>
      <c r="D117" s="26">
        <v>-581.137708931769</v>
      </c>
      <c r="E117" s="26">
        <v>-1063.4310207093406</v>
      </c>
      <c r="F117" s="26">
        <v>-654.86865259396723</v>
      </c>
      <c r="G117" s="26">
        <v>-1189.9401230627316</v>
      </c>
      <c r="H117" s="26">
        <v>-656.42772547088555</v>
      </c>
      <c r="I117" s="26">
        <v>-272.66689703782663</v>
      </c>
      <c r="J117" s="26">
        <v>-374.68477444980772</v>
      </c>
      <c r="K117" s="26">
        <v>-675.83548609072989</v>
      </c>
      <c r="L117" s="26">
        <v>-697.42441876844896</v>
      </c>
      <c r="M117" s="26">
        <v>-1015.1485595360834</v>
      </c>
      <c r="N117" s="26">
        <v>-1209.9227347497858</v>
      </c>
      <c r="O117" s="26">
        <v>-835.84658357263686</v>
      </c>
      <c r="P117" s="26"/>
      <c r="Q117" s="26"/>
      <c r="R117" s="21"/>
      <c r="S117" s="42">
        <f t="shared" si="6"/>
        <v>0</v>
      </c>
      <c r="T117" s="42">
        <f t="shared" si="7"/>
        <v>0</v>
      </c>
      <c r="U117" s="42">
        <f t="shared" si="8"/>
        <v>1</v>
      </c>
      <c r="V117" s="42">
        <f t="shared" si="9"/>
        <v>1</v>
      </c>
      <c r="W117" s="88" t="str">
        <f t="shared" si="10"/>
        <v>Mali</v>
      </c>
      <c r="X117" s="88" t="str">
        <f t="shared" si="11"/>
        <v>Mali</v>
      </c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</row>
    <row r="118" spans="1:37" ht="14.25" customHeight="1" x14ac:dyDescent="0.15">
      <c r="A118" s="27" t="s">
        <v>138</v>
      </c>
      <c r="B118" s="24">
        <v>-417.87141871791715</v>
      </c>
      <c r="C118" s="24">
        <v>-530.70034916780787</v>
      </c>
      <c r="D118" s="24">
        <v>-159.23913472508426</v>
      </c>
      <c r="E118" s="24">
        <v>-76.962232427757186</v>
      </c>
      <c r="F118" s="24">
        <v>-557.79438617987375</v>
      </c>
      <c r="G118" s="24">
        <v>-419.7025666255812</v>
      </c>
      <c r="H118" s="24">
        <v>-13.00917801117834</v>
      </c>
      <c r="I118" s="24">
        <v>151.21509384645503</v>
      </c>
      <c r="J118" s="24">
        <v>270.31405224615952</v>
      </c>
      <c r="K118" s="24">
        <v>991.72810317515609</v>
      </c>
      <c r="L118" s="24">
        <v>300.54250719618619</v>
      </c>
      <c r="M118" s="24">
        <v>-66.359745161427583</v>
      </c>
      <c r="N118" s="24">
        <v>767.522710531548</v>
      </c>
      <c r="O118" s="24">
        <v>932.57126480916293</v>
      </c>
      <c r="P118" s="24">
        <v>866.65018277987508</v>
      </c>
      <c r="Q118" s="24">
        <v>-514.76644181351503</v>
      </c>
      <c r="R118" s="21"/>
      <c r="S118" s="42">
        <f t="shared" si="6"/>
        <v>0</v>
      </c>
      <c r="T118" s="42">
        <f t="shared" si="7"/>
        <v>0</v>
      </c>
      <c r="U118" s="42">
        <f t="shared" si="8"/>
        <v>0</v>
      </c>
      <c r="V118" s="42">
        <f t="shared" si="9"/>
        <v>0</v>
      </c>
      <c r="W118" s="88" t="str">
        <f t="shared" si="10"/>
        <v/>
      </c>
      <c r="X118" s="88" t="str">
        <f t="shared" si="11"/>
        <v/>
      </c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</row>
    <row r="119" spans="1:37" ht="14.25" customHeight="1" x14ac:dyDescent="0.15">
      <c r="A119" s="27" t="s">
        <v>139</v>
      </c>
      <c r="B119" s="26">
        <v>-2.5</v>
      </c>
      <c r="C119" s="26">
        <v>-6.1829358875384095</v>
      </c>
      <c r="D119" s="26">
        <v>-8.222529681175299</v>
      </c>
      <c r="E119" s="26">
        <v>-5.5160758987402092</v>
      </c>
      <c r="F119" s="26">
        <v>-26.4004638943773</v>
      </c>
      <c r="G119" s="26">
        <v>-14.3404388339408</v>
      </c>
      <c r="H119" s="26">
        <v>-5.7792473322124396</v>
      </c>
      <c r="I119" s="26">
        <v>-19.6115394879759</v>
      </c>
      <c r="J119" s="26">
        <v>-28.917492153762602</v>
      </c>
      <c r="K119" s="26">
        <v>-4.8793685720449398</v>
      </c>
      <c r="L119" s="26">
        <v>-7.0322356627995104</v>
      </c>
      <c r="M119" s="26">
        <v>-16.2130121421098</v>
      </c>
      <c r="N119" s="26">
        <v>12.920481329528101</v>
      </c>
      <c r="O119" s="26">
        <v>53.031256530613199</v>
      </c>
      <c r="P119" s="26"/>
      <c r="Q119" s="26"/>
      <c r="R119" s="21"/>
      <c r="S119" s="42">
        <f t="shared" si="6"/>
        <v>0</v>
      </c>
      <c r="T119" s="42">
        <f t="shared" si="7"/>
        <v>0</v>
      </c>
      <c r="U119" s="42">
        <f t="shared" si="8"/>
        <v>1</v>
      </c>
      <c r="V119" s="42">
        <f t="shared" si="9"/>
        <v>1</v>
      </c>
      <c r="W119" s="88" t="str">
        <f t="shared" si="10"/>
        <v>Marshall Islands, Rep. of the</v>
      </c>
      <c r="X119" s="88" t="str">
        <f t="shared" si="11"/>
        <v>Marshall Islands, Rep. of the</v>
      </c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</row>
    <row r="120" spans="1:37" ht="14.25" customHeight="1" x14ac:dyDescent="0.15">
      <c r="A120" s="27" t="s">
        <v>140</v>
      </c>
      <c r="B120" s="24"/>
      <c r="C120" s="24"/>
      <c r="D120" s="24"/>
      <c r="E120" s="24"/>
      <c r="F120" s="24"/>
      <c r="G120" s="24"/>
      <c r="H120" s="24"/>
      <c r="I120" s="24">
        <v>-1226.0922863739077</v>
      </c>
      <c r="J120" s="24">
        <v>-1261.7589694744836</v>
      </c>
      <c r="K120" s="24">
        <v>-1473.1182274093428</v>
      </c>
      <c r="L120" s="24">
        <v>-955.94693813189178</v>
      </c>
      <c r="M120" s="24">
        <v>-706.78551628966318</v>
      </c>
      <c r="N120" s="24">
        <v>-709</v>
      </c>
      <c r="O120" s="24">
        <v>-972.886440025002</v>
      </c>
      <c r="P120" s="24">
        <v>-831.10640185114801</v>
      </c>
      <c r="Q120" s="24"/>
      <c r="R120" s="21"/>
      <c r="S120" s="42">
        <f t="shared" si="6"/>
        <v>0</v>
      </c>
      <c r="T120" s="42">
        <f t="shared" si="7"/>
        <v>0</v>
      </c>
      <c r="U120" s="42">
        <f t="shared" si="8"/>
        <v>0</v>
      </c>
      <c r="V120" s="42">
        <f t="shared" si="9"/>
        <v>1</v>
      </c>
      <c r="W120" s="88" t="str">
        <f t="shared" si="10"/>
        <v/>
      </c>
      <c r="X120" s="88" t="str">
        <f t="shared" si="11"/>
        <v>Mauritania, Islamic Rep. of</v>
      </c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</row>
    <row r="121" spans="1:37" ht="14.25" customHeight="1" x14ac:dyDescent="0.15">
      <c r="A121" s="27" t="s">
        <v>141</v>
      </c>
      <c r="B121" s="26">
        <v>-323.95147821492435</v>
      </c>
      <c r="C121" s="26">
        <v>-604.41027831440465</v>
      </c>
      <c r="D121" s="26">
        <v>-433.93495537692144</v>
      </c>
      <c r="E121" s="26">
        <v>-975.76409775197135</v>
      </c>
      <c r="F121" s="26">
        <v>-654.97164734338412</v>
      </c>
      <c r="G121" s="26">
        <v>-1005.7735292344711</v>
      </c>
      <c r="H121" s="26">
        <v>-1560.2991252777495</v>
      </c>
      <c r="I121" s="26">
        <v>-827.51207906000798</v>
      </c>
      <c r="J121" s="26">
        <v>-750.3</v>
      </c>
      <c r="K121" s="26">
        <v>-690.03075732753439</v>
      </c>
      <c r="L121" s="26">
        <v>-416.98441739152196</v>
      </c>
      <c r="M121" s="26">
        <v>-491.35151736128546</v>
      </c>
      <c r="N121" s="26">
        <v>-612.22740131407738</v>
      </c>
      <c r="O121" s="26">
        <v>-555.39297761516127</v>
      </c>
      <c r="P121" s="26">
        <v>-756.26549976008891</v>
      </c>
      <c r="Q121" s="72">
        <v>-1382.5728053351058</v>
      </c>
      <c r="R121" s="21"/>
      <c r="S121" s="42">
        <f t="shared" si="6"/>
        <v>0</v>
      </c>
      <c r="T121" s="42">
        <f t="shared" si="7"/>
        <v>0</v>
      </c>
      <c r="U121" s="42">
        <f t="shared" si="8"/>
        <v>0</v>
      </c>
      <c r="V121" s="42">
        <f t="shared" si="9"/>
        <v>0</v>
      </c>
      <c r="W121" s="88" t="str">
        <f t="shared" si="10"/>
        <v/>
      </c>
      <c r="X121" s="88" t="str">
        <f t="shared" si="11"/>
        <v/>
      </c>
      <c r="Y121" s="21"/>
      <c r="Z121" s="56">
        <v>1</v>
      </c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</row>
    <row r="122" spans="1:37" ht="14.25" customHeight="1" x14ac:dyDescent="0.15">
      <c r="A122" s="27" t="s">
        <v>142</v>
      </c>
      <c r="B122" s="24">
        <v>-9053.2048731376999</v>
      </c>
      <c r="C122" s="24">
        <v>-3551.4</v>
      </c>
      <c r="D122" s="24">
        <v>-9897.4871619999994</v>
      </c>
      <c r="E122" s="24">
        <v>-16808.690426999961</v>
      </c>
      <c r="F122" s="24">
        <v>-7757.1619650000202</v>
      </c>
      <c r="G122" s="24">
        <v>-4830.00172200003</v>
      </c>
      <c r="H122" s="24">
        <v>-11888.922911</v>
      </c>
      <c r="I122" s="24">
        <v>-18636.570476999968</v>
      </c>
      <c r="J122" s="24">
        <v>-31516.728042999981</v>
      </c>
      <c r="K122" s="24">
        <v>-25427.221532</v>
      </c>
      <c r="L122" s="24">
        <v>-31057.805132999973</v>
      </c>
      <c r="M122" s="24">
        <v>-24351.94460999993</v>
      </c>
      <c r="N122" s="24">
        <v>-20423.408855999998</v>
      </c>
      <c r="O122" s="24">
        <v>-25109.49957300007</v>
      </c>
      <c r="P122" s="24">
        <v>-3777.4396650000758</v>
      </c>
      <c r="Q122" s="24">
        <v>25952.70531100002</v>
      </c>
      <c r="R122" s="21"/>
      <c r="S122" s="42">
        <f t="shared" si="6"/>
        <v>0</v>
      </c>
      <c r="T122" s="42">
        <f t="shared" si="7"/>
        <v>0</v>
      </c>
      <c r="U122" s="42">
        <f t="shared" si="8"/>
        <v>0</v>
      </c>
      <c r="V122" s="42">
        <f t="shared" si="9"/>
        <v>0</v>
      </c>
      <c r="W122" s="88" t="str">
        <f t="shared" si="10"/>
        <v/>
      </c>
      <c r="X122" s="88" t="str">
        <f t="shared" si="11"/>
        <v/>
      </c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</row>
    <row r="123" spans="1:37" ht="14.25" customHeight="1" x14ac:dyDescent="0.15">
      <c r="A123" s="27" t="s">
        <v>143</v>
      </c>
      <c r="B123" s="26"/>
      <c r="C123" s="26"/>
      <c r="D123" s="26"/>
      <c r="E123" s="26"/>
      <c r="F123" s="26">
        <v>-38.299999999999997</v>
      </c>
      <c r="G123" s="26">
        <v>-24.572700000000001</v>
      </c>
      <c r="H123" s="26">
        <v>-44.221400000000003</v>
      </c>
      <c r="I123" s="26">
        <v>-23.832100000000001</v>
      </c>
      <c r="J123" s="26">
        <v>-2.1734</v>
      </c>
      <c r="K123" s="26">
        <v>22.407599999999999</v>
      </c>
      <c r="L123" s="26"/>
      <c r="M123" s="26"/>
      <c r="N123" s="26"/>
      <c r="O123" s="26"/>
      <c r="P123" s="26"/>
      <c r="Q123" s="26"/>
      <c r="R123" s="21"/>
      <c r="S123" s="42">
        <f t="shared" si="6"/>
        <v>1</v>
      </c>
      <c r="T123" s="42">
        <f t="shared" si="7"/>
        <v>1</v>
      </c>
      <c r="U123" s="42">
        <f t="shared" si="8"/>
        <v>1</v>
      </c>
      <c r="V123" s="42">
        <f t="shared" si="9"/>
        <v>1</v>
      </c>
      <c r="W123" s="88" t="str">
        <f t="shared" si="10"/>
        <v>Micronesia, Federated States of</v>
      </c>
      <c r="X123" s="88" t="str">
        <f t="shared" si="11"/>
        <v>Micronesia, Federated States of</v>
      </c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</row>
    <row r="124" spans="1:37" ht="14.25" customHeight="1" x14ac:dyDescent="0.15">
      <c r="A124" s="27" t="s">
        <v>144</v>
      </c>
      <c r="B124" s="24">
        <v>-225.81</v>
      </c>
      <c r="C124" s="24">
        <v>-386.42</v>
      </c>
      <c r="D124" s="24">
        <v>-671.1</v>
      </c>
      <c r="E124" s="24">
        <v>-975.57</v>
      </c>
      <c r="F124" s="24">
        <v>-485.2</v>
      </c>
      <c r="G124" s="24">
        <v>-481.468750356665</v>
      </c>
      <c r="H124" s="24">
        <v>-851.95393783666691</v>
      </c>
      <c r="I124" s="24">
        <v>-643.62</v>
      </c>
      <c r="J124" s="24">
        <v>-490.31</v>
      </c>
      <c r="K124" s="24">
        <v>-568.29999999999995</v>
      </c>
      <c r="L124" s="24">
        <v>-462.84</v>
      </c>
      <c r="M124" s="24">
        <v>-282.2999999999995</v>
      </c>
      <c r="N124" s="24">
        <v>-554.52</v>
      </c>
      <c r="O124" s="24">
        <v>-1185.8599999999999</v>
      </c>
      <c r="P124" s="24">
        <v>-1119.07</v>
      </c>
      <c r="Q124" s="24">
        <v>-795.72890554722596</v>
      </c>
      <c r="R124" s="21"/>
      <c r="S124" s="42">
        <f t="shared" si="6"/>
        <v>0</v>
      </c>
      <c r="T124" s="42">
        <f t="shared" si="7"/>
        <v>0</v>
      </c>
      <c r="U124" s="42">
        <f t="shared" si="8"/>
        <v>0</v>
      </c>
      <c r="V124" s="42">
        <f t="shared" si="9"/>
        <v>0</v>
      </c>
      <c r="W124" s="88" t="str">
        <f t="shared" si="10"/>
        <v/>
      </c>
      <c r="X124" s="88" t="str">
        <f t="shared" si="11"/>
        <v/>
      </c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</row>
    <row r="125" spans="1:37" ht="14.25" customHeight="1" x14ac:dyDescent="0.15">
      <c r="A125" s="27" t="s">
        <v>145</v>
      </c>
      <c r="B125" s="26">
        <v>87.510299511743312</v>
      </c>
      <c r="C125" s="26">
        <v>372.15559648415001</v>
      </c>
      <c r="D125" s="26">
        <v>171.7873356022053</v>
      </c>
      <c r="E125" s="26">
        <v>-690.74225148858545</v>
      </c>
      <c r="F125" s="26">
        <v>-341.78322424284443</v>
      </c>
      <c r="G125" s="26">
        <v>-885.47213654661516</v>
      </c>
      <c r="H125" s="26">
        <v>-4512.180734477769</v>
      </c>
      <c r="I125" s="26">
        <v>-5380.6974817301098</v>
      </c>
      <c r="J125" s="26">
        <v>-4731.8425979644808</v>
      </c>
      <c r="K125" s="26">
        <v>-1934.3419901923758</v>
      </c>
      <c r="L125" s="26">
        <v>-948.45540295459568</v>
      </c>
      <c r="M125" s="26">
        <v>-699.6710112200285</v>
      </c>
      <c r="N125" s="26">
        <v>-1155.443731574366</v>
      </c>
      <c r="O125" s="26">
        <v>-1902.5075116366061</v>
      </c>
      <c r="P125" s="26">
        <v>-2161.6868153896121</v>
      </c>
      <c r="Q125" s="26">
        <v>-674.61194284091857</v>
      </c>
      <c r="R125" s="21"/>
      <c r="S125" s="42">
        <f t="shared" si="6"/>
        <v>0</v>
      </c>
      <c r="T125" s="42">
        <f t="shared" si="7"/>
        <v>0</v>
      </c>
      <c r="U125" s="42">
        <f t="shared" si="8"/>
        <v>0</v>
      </c>
      <c r="V125" s="42">
        <f t="shared" si="9"/>
        <v>0</v>
      </c>
      <c r="W125" s="88" t="str">
        <f t="shared" si="10"/>
        <v/>
      </c>
      <c r="X125" s="88" t="str">
        <f t="shared" si="11"/>
        <v/>
      </c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</row>
    <row r="126" spans="1:37" ht="14.25" customHeight="1" x14ac:dyDescent="0.15">
      <c r="A126" s="27" t="s">
        <v>146</v>
      </c>
      <c r="B126" s="24"/>
      <c r="C126" s="24"/>
      <c r="D126" s="24">
        <v>-1464.0694351696843</v>
      </c>
      <c r="E126" s="24">
        <v>-2256.801720015681</v>
      </c>
      <c r="F126" s="24">
        <v>-1151.541797766547</v>
      </c>
      <c r="G126" s="24">
        <v>-852.1</v>
      </c>
      <c r="H126" s="24">
        <v>-664.73230498534826</v>
      </c>
      <c r="I126" s="24">
        <v>-638.66237905326057</v>
      </c>
      <c r="J126" s="24">
        <v>-511.43332716403478</v>
      </c>
      <c r="K126" s="24">
        <v>-570.43852725350189</v>
      </c>
      <c r="L126" s="24">
        <v>-443.13837964540664</v>
      </c>
      <c r="M126" s="24">
        <v>-707.48730976972388</v>
      </c>
      <c r="N126" s="24">
        <v>-761.41065694889062</v>
      </c>
      <c r="O126" s="24">
        <v>-943.03163812491493</v>
      </c>
      <c r="P126" s="24">
        <v>-795.16036518153714</v>
      </c>
      <c r="Q126" s="24">
        <v>-1236.91572684371</v>
      </c>
      <c r="R126" s="21"/>
      <c r="S126" s="42">
        <f t="shared" si="6"/>
        <v>0</v>
      </c>
      <c r="T126" s="42">
        <f t="shared" si="7"/>
        <v>0</v>
      </c>
      <c r="U126" s="42">
        <f t="shared" si="8"/>
        <v>0</v>
      </c>
      <c r="V126" s="42">
        <f t="shared" si="9"/>
        <v>0</v>
      </c>
      <c r="W126" s="88" t="str">
        <f t="shared" si="10"/>
        <v/>
      </c>
      <c r="X126" s="88" t="str">
        <f t="shared" si="11"/>
        <v/>
      </c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</row>
    <row r="127" spans="1:37" ht="14.25" customHeight="1" x14ac:dyDescent="0.15">
      <c r="A127" s="27" t="s">
        <v>147</v>
      </c>
      <c r="B127" s="26">
        <v>-15.826730370370369</v>
      </c>
      <c r="C127" s="26">
        <v>-7.5378318518518519</v>
      </c>
      <c r="D127" s="26">
        <v>-10.417107407407407</v>
      </c>
      <c r="E127" s="26">
        <v>-19.68694</v>
      </c>
      <c r="F127" s="26">
        <v>-12.704739999999999</v>
      </c>
      <c r="G127" s="26">
        <v>-19.47727037037037</v>
      </c>
      <c r="H127" s="26">
        <v>-10.066948314814814</v>
      </c>
      <c r="I127" s="26">
        <v>-13.598408585185185</v>
      </c>
      <c r="J127" s="26">
        <v>-27.461943514814813</v>
      </c>
      <c r="K127" s="26">
        <v>-11.715923312550981</v>
      </c>
      <c r="L127" s="26">
        <v>-0.7775823956655683</v>
      </c>
      <c r="M127" s="26">
        <v>-7.6275287207571543</v>
      </c>
      <c r="N127" s="26">
        <v>-6.05464139197238</v>
      </c>
      <c r="O127" s="26">
        <v>-2.0873570662660841</v>
      </c>
      <c r="P127" s="72">
        <v>-0.72250085605655545</v>
      </c>
      <c r="Q127" s="72">
        <v>7.0130772170470213</v>
      </c>
      <c r="R127" s="21"/>
      <c r="S127" s="42">
        <f t="shared" si="6"/>
        <v>0</v>
      </c>
      <c r="T127" s="42">
        <f t="shared" si="7"/>
        <v>0</v>
      </c>
      <c r="U127" s="42">
        <f t="shared" si="8"/>
        <v>0</v>
      </c>
      <c r="V127" s="42">
        <f t="shared" si="9"/>
        <v>0</v>
      </c>
      <c r="W127" s="88" t="str">
        <f t="shared" si="10"/>
        <v/>
      </c>
      <c r="X127" s="88" t="str">
        <f t="shared" si="11"/>
        <v/>
      </c>
      <c r="Y127" s="21"/>
      <c r="Z127" s="21">
        <v>1</v>
      </c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</row>
    <row r="128" spans="1:37" ht="14.25" customHeight="1" x14ac:dyDescent="0.15">
      <c r="A128" s="27" t="s">
        <v>148</v>
      </c>
      <c r="B128" s="24">
        <v>1040.5672782362499</v>
      </c>
      <c r="C128" s="24">
        <v>1411.2345015441886</v>
      </c>
      <c r="D128" s="24">
        <v>-122.03647379150617</v>
      </c>
      <c r="E128" s="24">
        <v>-4528.4771799765267</v>
      </c>
      <c r="F128" s="24">
        <v>-4971.3306523146366</v>
      </c>
      <c r="G128" s="24">
        <v>-3925.1691245372544</v>
      </c>
      <c r="H128" s="24">
        <v>-7999.5984221286062</v>
      </c>
      <c r="I128" s="24">
        <v>-9571.2676518658336</v>
      </c>
      <c r="J128" s="24">
        <v>-7844.0206447275896</v>
      </c>
      <c r="K128" s="24">
        <v>-6597.3</v>
      </c>
      <c r="L128" s="24">
        <v>-2160.6966774023822</v>
      </c>
      <c r="M128" s="24">
        <v>-4179.6695867282851</v>
      </c>
      <c r="N128" s="24">
        <v>-3677.2550136836553</v>
      </c>
      <c r="O128" s="24">
        <v>-6205.2088617204399</v>
      </c>
      <c r="P128" s="24">
        <v>-4406.7599406862928</v>
      </c>
      <c r="Q128" s="24">
        <v>-1633.348614140242</v>
      </c>
      <c r="R128" s="21"/>
      <c r="S128" s="42">
        <f t="shared" si="6"/>
        <v>0</v>
      </c>
      <c r="T128" s="42">
        <f t="shared" si="7"/>
        <v>0</v>
      </c>
      <c r="U128" s="42">
        <f t="shared" si="8"/>
        <v>0</v>
      </c>
      <c r="V128" s="42">
        <f t="shared" si="9"/>
        <v>0</v>
      </c>
      <c r="W128" s="88" t="str">
        <f t="shared" si="10"/>
        <v/>
      </c>
      <c r="X128" s="88" t="str">
        <f t="shared" si="11"/>
        <v/>
      </c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</row>
    <row r="129" spans="1:37" ht="14.25" customHeight="1" x14ac:dyDescent="0.15">
      <c r="A129" s="27" t="s">
        <v>149</v>
      </c>
      <c r="B129" s="26">
        <v>-760.59253712613292</v>
      </c>
      <c r="C129" s="26">
        <v>-755.42833140969708</v>
      </c>
      <c r="D129" s="26">
        <v>-786.19662824985005</v>
      </c>
      <c r="E129" s="26">
        <v>-1147.2028599185057</v>
      </c>
      <c r="F129" s="26">
        <v>-1226.1875716602299</v>
      </c>
      <c r="G129" s="26">
        <v>-1679.4409171726188</v>
      </c>
      <c r="H129" s="26">
        <v>-3328.8619008422097</v>
      </c>
      <c r="I129" s="26">
        <v>-6789.9774720380201</v>
      </c>
      <c r="J129" s="26">
        <v>-6253.4462335510998</v>
      </c>
      <c r="K129" s="26">
        <v>-5797.1455433413921</v>
      </c>
      <c r="L129" s="26">
        <v>-5967.85029605213</v>
      </c>
      <c r="M129" s="26">
        <v>-3845.999937590072</v>
      </c>
      <c r="N129" s="26">
        <v>-2585.5458616679803</v>
      </c>
      <c r="O129" s="26">
        <v>-4500.7621076333307</v>
      </c>
      <c r="P129" s="26">
        <v>-3022.3471547710546</v>
      </c>
      <c r="Q129" s="26">
        <v>-3812.7914421758455</v>
      </c>
      <c r="R129" s="21"/>
      <c r="S129" s="42">
        <f t="shared" si="6"/>
        <v>0</v>
      </c>
      <c r="T129" s="42">
        <f t="shared" si="7"/>
        <v>0</v>
      </c>
      <c r="U129" s="42">
        <f t="shared" si="8"/>
        <v>0</v>
      </c>
      <c r="V129" s="42">
        <f t="shared" si="9"/>
        <v>0</v>
      </c>
      <c r="W129" s="88" t="str">
        <f t="shared" si="10"/>
        <v/>
      </c>
      <c r="X129" s="88" t="str">
        <f t="shared" si="11"/>
        <v/>
      </c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</row>
    <row r="130" spans="1:37" ht="14.25" customHeight="1" x14ac:dyDescent="0.15">
      <c r="A130" s="27" t="s">
        <v>150</v>
      </c>
      <c r="B130" s="24">
        <v>581.82250916465807</v>
      </c>
      <c r="C130" s="24">
        <v>793.88529013114896</v>
      </c>
      <c r="D130" s="24">
        <v>1380.7409248100632</v>
      </c>
      <c r="E130" s="24">
        <v>1247.0285510320571</v>
      </c>
      <c r="F130" s="24">
        <v>986.00964390003742</v>
      </c>
      <c r="G130" s="24">
        <v>1574.1567472650549</v>
      </c>
      <c r="H130" s="24">
        <v>-1561.122334324501</v>
      </c>
      <c r="I130" s="24">
        <v>-1259.6467523722986</v>
      </c>
      <c r="J130" s="24">
        <v>-388.6</v>
      </c>
      <c r="K130" s="24">
        <v>-2425.2412797701218</v>
      </c>
      <c r="L130" s="24">
        <v>-3038.2306152290926</v>
      </c>
      <c r="M130" s="24">
        <v>-1827.3397121284263</v>
      </c>
      <c r="N130" s="24">
        <v>-4916.7900333581365</v>
      </c>
      <c r="O130" s="24">
        <v>-2561.1585689054473</v>
      </c>
      <c r="P130" s="24">
        <v>67.72047941207272</v>
      </c>
      <c r="Q130" s="24"/>
      <c r="R130" s="21"/>
      <c r="S130" s="42">
        <f t="shared" si="6"/>
        <v>0</v>
      </c>
      <c r="T130" s="42">
        <f t="shared" si="7"/>
        <v>0</v>
      </c>
      <c r="U130" s="42">
        <f t="shared" si="8"/>
        <v>0</v>
      </c>
      <c r="V130" s="42">
        <f t="shared" si="9"/>
        <v>1</v>
      </c>
      <c r="W130" s="88" t="str">
        <f t="shared" si="10"/>
        <v/>
      </c>
      <c r="X130" s="88" t="str">
        <f t="shared" si="11"/>
        <v>Myanmar</v>
      </c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</row>
    <row r="131" spans="1:37" ht="14.25" customHeight="1" x14ac:dyDescent="0.15">
      <c r="A131" s="27" t="s">
        <v>151</v>
      </c>
      <c r="B131" s="26">
        <v>329.44309777832927</v>
      </c>
      <c r="C131" s="26">
        <v>1082.8613071857148</v>
      </c>
      <c r="D131" s="26">
        <v>747.8238005741282</v>
      </c>
      <c r="E131" s="26">
        <v>-9.2147037678122814</v>
      </c>
      <c r="F131" s="26">
        <v>-305.3</v>
      </c>
      <c r="G131" s="26">
        <v>-438.55593984030185</v>
      </c>
      <c r="H131" s="26">
        <v>-838.67235505163148</v>
      </c>
      <c r="I131" s="26">
        <v>-1099.9710782734819</v>
      </c>
      <c r="J131" s="26">
        <v>-976.64900161969285</v>
      </c>
      <c r="K131" s="26">
        <v>-1154.6540633687882</v>
      </c>
      <c r="L131" s="26">
        <v>-1540.0108435344205</v>
      </c>
      <c r="M131" s="26">
        <v>-1750.5095075433201</v>
      </c>
      <c r="N131" s="26">
        <v>-567.61187235524881</v>
      </c>
      <c r="O131" s="26">
        <v>-470.45397891575391</v>
      </c>
      <c r="P131" s="26">
        <v>-220.0933513304885</v>
      </c>
      <c r="Q131" s="26">
        <v>252.1808053262879</v>
      </c>
      <c r="R131" s="21"/>
      <c r="S131" s="42">
        <f t="shared" si="6"/>
        <v>0</v>
      </c>
      <c r="T131" s="42">
        <f t="shared" si="7"/>
        <v>0</v>
      </c>
      <c r="U131" s="42">
        <f t="shared" si="8"/>
        <v>0</v>
      </c>
      <c r="V131" s="42">
        <f t="shared" si="9"/>
        <v>0</v>
      </c>
      <c r="W131" s="88" t="str">
        <f t="shared" si="10"/>
        <v/>
      </c>
      <c r="X131" s="88" t="str">
        <f t="shared" si="11"/>
        <v/>
      </c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</row>
    <row r="132" spans="1:37" ht="14.25" customHeight="1" x14ac:dyDescent="0.15">
      <c r="A132" s="27" t="s">
        <v>152</v>
      </c>
      <c r="B132" s="24"/>
      <c r="C132" s="24"/>
      <c r="D132" s="24"/>
      <c r="E132" s="24">
        <v>18.600000000000001</v>
      </c>
      <c r="F132" s="24">
        <v>29.94489154478174</v>
      </c>
      <c r="G132" s="24">
        <v>23.679103789389885</v>
      </c>
      <c r="H132" s="24">
        <v>19.760151508714809</v>
      </c>
      <c r="I132" s="24">
        <v>34.86191067569132</v>
      </c>
      <c r="J132" s="24">
        <v>45.855066290642533</v>
      </c>
      <c r="K132" s="24">
        <v>26.029493695120919</v>
      </c>
      <c r="L132" s="24">
        <v>-16.701707682895275</v>
      </c>
      <c r="M132" s="24">
        <v>2.0793696693151995</v>
      </c>
      <c r="N132" s="24">
        <v>14.109926573251746</v>
      </c>
      <c r="O132" s="24">
        <v>8.4064083401481913</v>
      </c>
      <c r="P132" s="24"/>
      <c r="Q132" s="24"/>
      <c r="R132" s="21"/>
      <c r="S132" s="42">
        <f t="shared" si="6"/>
        <v>0</v>
      </c>
      <c r="T132" s="42">
        <f t="shared" si="7"/>
        <v>0</v>
      </c>
      <c r="U132" s="42">
        <f t="shared" si="8"/>
        <v>1</v>
      </c>
      <c r="V132" s="42">
        <f t="shared" si="9"/>
        <v>1</v>
      </c>
      <c r="W132" s="88" t="str">
        <f t="shared" si="10"/>
        <v>Nauru, Rep. of</v>
      </c>
      <c r="X132" s="88" t="str">
        <f t="shared" si="11"/>
        <v>Nauru, Rep. of</v>
      </c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</row>
    <row r="133" spans="1:37" ht="14.25" customHeight="1" x14ac:dyDescent="0.15">
      <c r="A133" s="27" t="s">
        <v>153</v>
      </c>
      <c r="B133" s="26">
        <v>153.09470723020851</v>
      </c>
      <c r="C133" s="26">
        <v>150.08061943749038</v>
      </c>
      <c r="D133" s="26">
        <v>5.6594826624514463</v>
      </c>
      <c r="E133" s="26">
        <v>733.34181231348066</v>
      </c>
      <c r="F133" s="26">
        <v>21.414155629329979</v>
      </c>
      <c r="G133" s="26">
        <v>-127.61574303021717</v>
      </c>
      <c r="H133" s="26">
        <v>288.60465024601876</v>
      </c>
      <c r="I133" s="26">
        <v>577.45589835532837</v>
      </c>
      <c r="J133" s="26">
        <v>1159.3877657380924</v>
      </c>
      <c r="K133" s="26">
        <v>496.22711317015819</v>
      </c>
      <c r="L133" s="26">
        <v>2446.6304000428427</v>
      </c>
      <c r="M133" s="26">
        <v>-167.82991888531637</v>
      </c>
      <c r="N133" s="26">
        <v>-1032.6428159455065</v>
      </c>
      <c r="O133" s="26">
        <v>-2774.6722206922345</v>
      </c>
      <c r="P133" s="26">
        <v>-1711.8871081265929</v>
      </c>
      <c r="Q133" s="26">
        <v>-65.272794699374558</v>
      </c>
      <c r="R133" s="21"/>
      <c r="S133" s="42">
        <f t="shared" si="6"/>
        <v>0</v>
      </c>
      <c r="T133" s="42">
        <f t="shared" si="7"/>
        <v>0</v>
      </c>
      <c r="U133" s="42">
        <f t="shared" si="8"/>
        <v>0</v>
      </c>
      <c r="V133" s="42">
        <f t="shared" si="9"/>
        <v>0</v>
      </c>
      <c r="W133" s="88" t="str">
        <f t="shared" si="10"/>
        <v/>
      </c>
      <c r="X133" s="88" t="str">
        <f t="shared" si="11"/>
        <v/>
      </c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</row>
    <row r="134" spans="1:37" ht="14.25" customHeight="1" x14ac:dyDescent="0.15">
      <c r="A134" s="27" t="s">
        <v>154</v>
      </c>
      <c r="B134" s="24">
        <v>-105.79776536312848</v>
      </c>
      <c r="C134" s="24">
        <v>-201.98994413407823</v>
      </c>
      <c r="D134" s="24">
        <v>-563.0614525139664</v>
      </c>
      <c r="E134" s="24">
        <v>-845.82960893854749</v>
      </c>
      <c r="F134" s="24">
        <v>-339.95418994413404</v>
      </c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1"/>
      <c r="S134" s="42">
        <f t="shared" ref="S134:S197" si="12">IF(N134="",1,0)</f>
        <v>1</v>
      </c>
      <c r="T134" s="42">
        <f t="shared" ref="T134:T197" si="13">IF(O134="",1,0)</f>
        <v>1</v>
      </c>
      <c r="U134" s="42">
        <f t="shared" ref="U134:U197" si="14">IF(P134="",1,0)</f>
        <v>1</v>
      </c>
      <c r="V134" s="42">
        <f t="shared" ref="V134:V197" si="15">IF(Q134="",1,0)</f>
        <v>1</v>
      </c>
      <c r="W134" s="88" t="str">
        <f t="shared" ref="W134:W198" si="16">IF(U134=0, "", $A134)</f>
        <v>Netherlands Antilles</v>
      </c>
      <c r="X134" s="88" t="str">
        <f t="shared" ref="X134:X198" si="17">IF(V134=0, "", $A134)</f>
        <v>Netherlands Antilles</v>
      </c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</row>
    <row r="135" spans="1:37" ht="14.25" customHeight="1" x14ac:dyDescent="0.15">
      <c r="A135" s="27" t="s">
        <v>155</v>
      </c>
      <c r="B135" s="26">
        <v>41570.269413238952</v>
      </c>
      <c r="C135" s="26">
        <v>57194.899544272339</v>
      </c>
      <c r="D135" s="26">
        <v>50053.545967908649</v>
      </c>
      <c r="E135" s="26">
        <v>38962.664854220122</v>
      </c>
      <c r="F135" s="26">
        <v>50062.869721638657</v>
      </c>
      <c r="G135" s="26">
        <v>61803.347055122649</v>
      </c>
      <c r="H135" s="26">
        <v>81373.336077921995</v>
      </c>
      <c r="I135" s="26">
        <v>89514.058235688746</v>
      </c>
      <c r="J135" s="26">
        <v>85496.733373187744</v>
      </c>
      <c r="K135" s="26">
        <v>75952.978907921293</v>
      </c>
      <c r="L135" s="26">
        <v>48549.451527313024</v>
      </c>
      <c r="M135" s="26">
        <v>62924.713648236648</v>
      </c>
      <c r="N135" s="26">
        <v>90231.322011332653</v>
      </c>
      <c r="O135" s="26">
        <v>99059.687302591759</v>
      </c>
      <c r="P135" s="26">
        <v>85280.79666742438</v>
      </c>
      <c r="Q135" s="26">
        <v>63655.067197360309</v>
      </c>
      <c r="R135" s="21"/>
      <c r="S135" s="42">
        <f t="shared" si="12"/>
        <v>0</v>
      </c>
      <c r="T135" s="42">
        <f t="shared" si="13"/>
        <v>0</v>
      </c>
      <c r="U135" s="42">
        <f t="shared" si="14"/>
        <v>0</v>
      </c>
      <c r="V135" s="42">
        <f t="shared" si="15"/>
        <v>0</v>
      </c>
      <c r="W135" s="88" t="str">
        <f t="shared" si="16"/>
        <v/>
      </c>
      <c r="X135" s="88" t="str">
        <f t="shared" si="17"/>
        <v/>
      </c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</row>
    <row r="136" spans="1:37" ht="14.25" customHeight="1" x14ac:dyDescent="0.15">
      <c r="A136" s="27" t="s">
        <v>156</v>
      </c>
      <c r="B136" s="24">
        <v>-112.4530087159908</v>
      </c>
      <c r="C136" s="24">
        <v>-413.79835133162288</v>
      </c>
      <c r="D136" s="24">
        <v>-293.99359386044591</v>
      </c>
      <c r="E136" s="24">
        <v>-1418.7</v>
      </c>
      <c r="F136" s="24">
        <v>-823.62579717382494</v>
      </c>
      <c r="G136" s="24">
        <v>-1359.8769777787743</v>
      </c>
      <c r="H136" s="24">
        <v>-1391.6222447666512</v>
      </c>
      <c r="I136" s="24">
        <v>-1933.7614868344338</v>
      </c>
      <c r="J136" s="24">
        <v>-1803.5957221867063</v>
      </c>
      <c r="K136" s="24">
        <v>-1300.4719875469691</v>
      </c>
      <c r="L136" s="24">
        <v>-1119.3799980624594</v>
      </c>
      <c r="M136" s="24">
        <v>-654.23705744370022</v>
      </c>
      <c r="N136" s="24"/>
      <c r="O136" s="24"/>
      <c r="P136" s="24"/>
      <c r="Q136" s="24"/>
      <c r="R136" s="21"/>
      <c r="S136" s="42">
        <f t="shared" si="12"/>
        <v>1</v>
      </c>
      <c r="T136" s="42">
        <f t="shared" si="13"/>
        <v>1</v>
      </c>
      <c r="U136" s="42">
        <f t="shared" si="14"/>
        <v>1</v>
      </c>
      <c r="V136" s="42">
        <f t="shared" si="15"/>
        <v>1</v>
      </c>
      <c r="W136" s="88" t="str">
        <f t="shared" si="16"/>
        <v>New Caledonia</v>
      </c>
      <c r="X136" s="88" t="str">
        <f t="shared" si="17"/>
        <v>New Caledonia</v>
      </c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</row>
    <row r="137" spans="1:37" ht="14.25" customHeight="1" x14ac:dyDescent="0.15">
      <c r="A137" s="27" t="s">
        <v>157</v>
      </c>
      <c r="B137" s="26">
        <v>-8025.0951732474514</v>
      </c>
      <c r="C137" s="26">
        <v>-7880.4104003340162</v>
      </c>
      <c r="D137" s="26">
        <v>-9324.7567863214335</v>
      </c>
      <c r="E137" s="26">
        <v>-10263.738398260562</v>
      </c>
      <c r="F137" s="26">
        <v>-3010.1961743893667</v>
      </c>
      <c r="G137" s="26">
        <v>-3429.3820272257126</v>
      </c>
      <c r="H137" s="26">
        <v>-4822.8423070951576</v>
      </c>
      <c r="I137" s="26">
        <v>-6887.3030813339674</v>
      </c>
      <c r="J137" s="26">
        <v>-5836.8999431366792</v>
      </c>
      <c r="K137" s="26">
        <v>-6223.9464635765517</v>
      </c>
      <c r="L137" s="26">
        <v>-4766.5155556079098</v>
      </c>
      <c r="M137" s="26">
        <v>-4325.8481732803293</v>
      </c>
      <c r="N137" s="26">
        <v>-6115.4563213984356</v>
      </c>
      <c r="O137" s="26">
        <v>-8620.2626650201764</v>
      </c>
      <c r="P137" s="26">
        <v>-6842.7083861040619</v>
      </c>
      <c r="Q137" s="26">
        <v>-1814.2236116978606</v>
      </c>
      <c r="R137" s="21"/>
      <c r="S137" s="42">
        <f t="shared" si="12"/>
        <v>0</v>
      </c>
      <c r="T137" s="42">
        <f t="shared" si="13"/>
        <v>0</v>
      </c>
      <c r="U137" s="42">
        <f t="shared" si="14"/>
        <v>0</v>
      </c>
      <c r="V137" s="42">
        <f t="shared" si="15"/>
        <v>0</v>
      </c>
      <c r="W137" s="88" t="str">
        <f t="shared" si="16"/>
        <v/>
      </c>
      <c r="X137" s="88" t="str">
        <f t="shared" si="17"/>
        <v/>
      </c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</row>
    <row r="138" spans="1:37" ht="14.25" customHeight="1" x14ac:dyDescent="0.15">
      <c r="A138" s="27" t="s">
        <v>158</v>
      </c>
      <c r="B138" s="24">
        <v>-783.6</v>
      </c>
      <c r="C138" s="24">
        <v>-884.7</v>
      </c>
      <c r="D138" s="24">
        <v>-1207</v>
      </c>
      <c r="E138" s="24">
        <v>-1450.3</v>
      </c>
      <c r="F138" s="24">
        <v>-701.50000000000011</v>
      </c>
      <c r="G138" s="24">
        <v>-777.3</v>
      </c>
      <c r="H138" s="24">
        <v>-1163.9000000000001</v>
      </c>
      <c r="I138" s="24">
        <v>-1234.8</v>
      </c>
      <c r="J138" s="24">
        <v>-1380.4</v>
      </c>
      <c r="K138" s="24">
        <v>-953.8</v>
      </c>
      <c r="L138" s="24">
        <v>-1259.5</v>
      </c>
      <c r="M138" s="24">
        <v>-1127.0999999999999</v>
      </c>
      <c r="N138" s="24">
        <v>-987.1</v>
      </c>
      <c r="O138" s="24">
        <v>-234.1000000000007</v>
      </c>
      <c r="P138" s="24">
        <v>754.1</v>
      </c>
      <c r="Q138" s="24">
        <v>957.8</v>
      </c>
      <c r="R138" s="21"/>
      <c r="S138" s="42">
        <f t="shared" si="12"/>
        <v>0</v>
      </c>
      <c r="T138" s="42">
        <f t="shared" si="13"/>
        <v>0</v>
      </c>
      <c r="U138" s="42">
        <f t="shared" si="14"/>
        <v>0</v>
      </c>
      <c r="V138" s="42">
        <f t="shared" si="15"/>
        <v>0</v>
      </c>
      <c r="W138" s="88" t="str">
        <f t="shared" si="16"/>
        <v/>
      </c>
      <c r="X138" s="88" t="str">
        <f t="shared" si="17"/>
        <v/>
      </c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</row>
    <row r="139" spans="1:37" ht="14.25" customHeight="1" x14ac:dyDescent="0.15">
      <c r="A139" s="27" t="s">
        <v>159</v>
      </c>
      <c r="B139" s="26">
        <v>-311.63469683872745</v>
      </c>
      <c r="C139" s="26">
        <v>-314.00641963708307</v>
      </c>
      <c r="D139" s="26">
        <v>-351.73033888191026</v>
      </c>
      <c r="E139" s="26">
        <v>-654.07841457333564</v>
      </c>
      <c r="F139" s="26">
        <v>-1325.3704369740276</v>
      </c>
      <c r="G139" s="26">
        <v>-1137.0806877839082</v>
      </c>
      <c r="H139" s="26">
        <v>-1432.9</v>
      </c>
      <c r="I139" s="26">
        <v>-1021.6303093585794</v>
      </c>
      <c r="J139" s="26">
        <v>-1150.6001878835527</v>
      </c>
      <c r="K139" s="26">
        <v>-1306.9310792063759</v>
      </c>
      <c r="L139" s="26">
        <v>-1486.2164314378051</v>
      </c>
      <c r="M139" s="26">
        <v>-1181.6599137784569</v>
      </c>
      <c r="N139" s="26">
        <v>-1274.3688255156267</v>
      </c>
      <c r="O139" s="26">
        <v>-1625.0236118219575</v>
      </c>
      <c r="P139" s="26">
        <v>-1572.440249926452</v>
      </c>
      <c r="Q139" s="26"/>
      <c r="R139" s="21"/>
      <c r="S139" s="42">
        <f t="shared" si="12"/>
        <v>0</v>
      </c>
      <c r="T139" s="42">
        <f t="shared" si="13"/>
        <v>0</v>
      </c>
      <c r="U139" s="42">
        <f t="shared" si="14"/>
        <v>0</v>
      </c>
      <c r="V139" s="42">
        <f t="shared" si="15"/>
        <v>1</v>
      </c>
      <c r="W139" s="88" t="str">
        <f t="shared" si="16"/>
        <v/>
      </c>
      <c r="X139" s="88" t="str">
        <f t="shared" si="17"/>
        <v>Niger</v>
      </c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</row>
    <row r="140" spans="1:37" ht="14.25" customHeight="1" x14ac:dyDescent="0.15">
      <c r="A140" s="27" t="s">
        <v>160</v>
      </c>
      <c r="B140" s="24">
        <v>36529.017085340463</v>
      </c>
      <c r="C140" s="24">
        <v>36517.576727867141</v>
      </c>
      <c r="D140" s="24">
        <v>27648.255973962536</v>
      </c>
      <c r="E140" s="24">
        <v>29145.209282705226</v>
      </c>
      <c r="F140" s="24">
        <v>13869.493317996308</v>
      </c>
      <c r="G140" s="24">
        <v>13111.27686604767</v>
      </c>
      <c r="H140" s="24">
        <v>10668.377374356323</v>
      </c>
      <c r="I140" s="24">
        <v>17374.274674829838</v>
      </c>
      <c r="J140" s="24">
        <v>19048.981238377277</v>
      </c>
      <c r="K140" s="24">
        <v>906.5</v>
      </c>
      <c r="L140" s="24">
        <v>-15438.642533965311</v>
      </c>
      <c r="M140" s="24">
        <v>5077.2174761077904</v>
      </c>
      <c r="N140" s="24">
        <v>12689.34019254172</v>
      </c>
      <c r="O140" s="24">
        <v>6260.5749340839266</v>
      </c>
      <c r="P140" s="24">
        <v>-14627.01440531019</v>
      </c>
      <c r="Q140" s="24">
        <v>-16975.923423857563</v>
      </c>
      <c r="R140" s="21"/>
      <c r="S140" s="42">
        <f t="shared" si="12"/>
        <v>0</v>
      </c>
      <c r="T140" s="42">
        <f t="shared" si="13"/>
        <v>0</v>
      </c>
      <c r="U140" s="42">
        <f t="shared" si="14"/>
        <v>0</v>
      </c>
      <c r="V140" s="42">
        <f t="shared" si="15"/>
        <v>0</v>
      </c>
      <c r="W140" s="88" t="str">
        <f t="shared" si="16"/>
        <v/>
      </c>
      <c r="X140" s="88" t="str">
        <f t="shared" si="17"/>
        <v/>
      </c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</row>
    <row r="141" spans="1:37" ht="14.25" customHeight="1" x14ac:dyDescent="0.15">
      <c r="A141" s="27" t="s">
        <v>161</v>
      </c>
      <c r="B141" s="26">
        <v>-159.30240378070326</v>
      </c>
      <c r="C141" s="26">
        <v>-28.548236141841098</v>
      </c>
      <c r="D141" s="26">
        <v>-605.74764596668899</v>
      </c>
      <c r="E141" s="26">
        <v>-1235.7958729525421</v>
      </c>
      <c r="F141" s="26">
        <v>-609.56543999104497</v>
      </c>
      <c r="G141" s="26">
        <v>-198.29492328485651</v>
      </c>
      <c r="H141" s="26">
        <v>-261.70193856332685</v>
      </c>
      <c r="I141" s="26">
        <v>-319.13628094419875</v>
      </c>
      <c r="J141" s="26">
        <v>-177.15505735285899</v>
      </c>
      <c r="K141" s="26">
        <v>-71.568230401334304</v>
      </c>
      <c r="L141" s="26">
        <v>-192.57225071450202</v>
      </c>
      <c r="M141" s="26">
        <v>-309.75297905635318</v>
      </c>
      <c r="N141" s="26">
        <v>-96.732273524927493</v>
      </c>
      <c r="O141" s="26">
        <v>-16.564008243162185</v>
      </c>
      <c r="P141" s="26">
        <v>-418.62487673852445</v>
      </c>
      <c r="Q141" s="26">
        <v>-424.156466946026</v>
      </c>
      <c r="R141" s="21"/>
      <c r="S141" s="42">
        <f t="shared" si="12"/>
        <v>0</v>
      </c>
      <c r="T141" s="42">
        <f t="shared" si="13"/>
        <v>0</v>
      </c>
      <c r="U141" s="42">
        <f t="shared" si="14"/>
        <v>0</v>
      </c>
      <c r="V141" s="42">
        <f t="shared" si="15"/>
        <v>0</v>
      </c>
      <c r="W141" s="88" t="str">
        <f t="shared" si="16"/>
        <v/>
      </c>
      <c r="X141" s="88" t="str">
        <f t="shared" si="17"/>
        <v/>
      </c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</row>
    <row r="142" spans="1:37" ht="14.25" customHeight="1" x14ac:dyDescent="0.15">
      <c r="A142" s="27" t="s">
        <v>162</v>
      </c>
      <c r="B142" s="24">
        <v>49967.48800004075</v>
      </c>
      <c r="C142" s="24">
        <v>55913.071665184201</v>
      </c>
      <c r="D142" s="24">
        <v>49732.367558428581</v>
      </c>
      <c r="E142" s="24">
        <v>72915.061387041671</v>
      </c>
      <c r="F142" s="24">
        <v>45169.002358625621</v>
      </c>
      <c r="G142" s="24">
        <v>50258.127255871143</v>
      </c>
      <c r="H142" s="24">
        <v>66453.557988161701</v>
      </c>
      <c r="I142" s="24">
        <v>63595.4</v>
      </c>
      <c r="J142" s="24">
        <v>53449.786436072092</v>
      </c>
      <c r="K142" s="24">
        <v>54964.662112875863</v>
      </c>
      <c r="L142" s="24">
        <v>31105.57818847656</v>
      </c>
      <c r="M142" s="24">
        <v>14765.907707473065</v>
      </c>
      <c r="N142" s="24">
        <v>21649.914925111683</v>
      </c>
      <c r="O142" s="24">
        <v>34961.411607292423</v>
      </c>
      <c r="P142" s="24">
        <v>11687.537978607379</v>
      </c>
      <c r="Q142" s="24">
        <v>7184.8352007816866</v>
      </c>
      <c r="R142" s="21"/>
      <c r="S142" s="42">
        <f t="shared" si="12"/>
        <v>0</v>
      </c>
      <c r="T142" s="42">
        <f t="shared" si="13"/>
        <v>0</v>
      </c>
      <c r="U142" s="42">
        <f t="shared" si="14"/>
        <v>0</v>
      </c>
      <c r="V142" s="42">
        <f t="shared" si="15"/>
        <v>0</v>
      </c>
      <c r="W142" s="88" t="str">
        <f t="shared" si="16"/>
        <v/>
      </c>
      <c r="X142" s="88" t="str">
        <f t="shared" si="17"/>
        <v/>
      </c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</row>
    <row r="143" spans="1:37" ht="14.25" customHeight="1" x14ac:dyDescent="0.15">
      <c r="A143" s="27" t="s">
        <v>163</v>
      </c>
      <c r="B143" s="26">
        <v>5177.529258777633</v>
      </c>
      <c r="C143" s="26">
        <v>5664.3953185955779</v>
      </c>
      <c r="D143" s="26">
        <v>2462.1586475942781</v>
      </c>
      <c r="E143" s="26">
        <v>5018.9856957087122</v>
      </c>
      <c r="F143" s="26">
        <v>-501.06152925877763</v>
      </c>
      <c r="G143" s="26">
        <v>4634.0137269180759</v>
      </c>
      <c r="H143" s="26">
        <v>8845.1244150697512</v>
      </c>
      <c r="I143" s="26">
        <v>7819.2152143044214</v>
      </c>
      <c r="J143" s="26">
        <v>5203.6454977536541</v>
      </c>
      <c r="K143" s="26">
        <v>4205.4641839887645</v>
      </c>
      <c r="L143" s="26">
        <v>-10953.998389063252</v>
      </c>
      <c r="M143" s="26">
        <v>-12539.416596999219</v>
      </c>
      <c r="N143" s="26">
        <v>-10980.594917442992</v>
      </c>
      <c r="O143" s="26">
        <v>-4289.0949022364102</v>
      </c>
      <c r="P143" s="26">
        <v>-4140.3274054063986</v>
      </c>
      <c r="Q143" s="72">
        <v>-8660.5981794538366</v>
      </c>
      <c r="R143" s="21"/>
      <c r="S143" s="42">
        <f t="shared" si="12"/>
        <v>0</v>
      </c>
      <c r="T143" s="42">
        <f t="shared" si="13"/>
        <v>0</v>
      </c>
      <c r="U143" s="42">
        <f t="shared" si="14"/>
        <v>0</v>
      </c>
      <c r="V143" s="42">
        <f t="shared" si="15"/>
        <v>0</v>
      </c>
      <c r="W143" s="88" t="str">
        <f t="shared" si="16"/>
        <v/>
      </c>
      <c r="X143" s="88" t="str">
        <f t="shared" si="17"/>
        <v/>
      </c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</row>
    <row r="144" spans="1:37" ht="14.25" customHeight="1" x14ac:dyDescent="0.15">
      <c r="A144" s="27" t="s">
        <v>164</v>
      </c>
      <c r="B144" s="24">
        <v>-3606.2</v>
      </c>
      <c r="C144" s="24">
        <v>-6747</v>
      </c>
      <c r="D144" s="24">
        <v>-8301</v>
      </c>
      <c r="E144" s="24">
        <v>-15654.5</v>
      </c>
      <c r="F144" s="24">
        <v>-3993.43</v>
      </c>
      <c r="G144" s="24">
        <v>-1354</v>
      </c>
      <c r="H144" s="24">
        <v>-2207</v>
      </c>
      <c r="I144" s="24">
        <v>-2342</v>
      </c>
      <c r="J144" s="24">
        <v>-4416</v>
      </c>
      <c r="K144" s="24">
        <v>-3658</v>
      </c>
      <c r="L144" s="24">
        <v>-2803</v>
      </c>
      <c r="M144" s="24">
        <v>-7190.8980000000001</v>
      </c>
      <c r="N144" s="24">
        <v>-16179.620999999999</v>
      </c>
      <c r="O144" s="24">
        <v>-18858.987000000001</v>
      </c>
      <c r="P144" s="24">
        <v>-8557.9279999999999</v>
      </c>
      <c r="Q144" s="24">
        <v>245.01099999999994</v>
      </c>
      <c r="R144" s="21"/>
      <c r="S144" s="42">
        <f t="shared" si="12"/>
        <v>0</v>
      </c>
      <c r="T144" s="42">
        <f t="shared" si="13"/>
        <v>0</v>
      </c>
      <c r="U144" s="42">
        <f t="shared" si="14"/>
        <v>0</v>
      </c>
      <c r="V144" s="42">
        <f t="shared" si="15"/>
        <v>0</v>
      </c>
      <c r="W144" s="88" t="str">
        <f t="shared" si="16"/>
        <v/>
      </c>
      <c r="X144" s="88" t="str">
        <f t="shared" si="17"/>
        <v/>
      </c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</row>
    <row r="145" spans="1:37" ht="14.25" customHeight="1" x14ac:dyDescent="0.15">
      <c r="A145" s="27" t="s">
        <v>165</v>
      </c>
      <c r="B145" s="26">
        <v>-39.6</v>
      </c>
      <c r="C145" s="26">
        <v>-48.787271789647605</v>
      </c>
      <c r="D145" s="26">
        <v>-36.190171798348601</v>
      </c>
      <c r="E145" s="26">
        <v>-34.224039461780798</v>
      </c>
      <c r="F145" s="26">
        <v>-6.1432442342495497</v>
      </c>
      <c r="G145" s="26">
        <v>-18.678699138455599</v>
      </c>
      <c r="H145" s="26">
        <v>-25.344199077144498</v>
      </c>
      <c r="I145" s="26">
        <v>-34.484250676044098</v>
      </c>
      <c r="J145" s="26">
        <v>-29.211556508476001</v>
      </c>
      <c r="K145" s="26">
        <v>-48.3937209253058</v>
      </c>
      <c r="L145" s="26">
        <v>-24.2459317867952</v>
      </c>
      <c r="M145" s="26">
        <v>-46.2488233941856</v>
      </c>
      <c r="N145" s="26">
        <v>-51.797200225241099</v>
      </c>
      <c r="O145" s="72">
        <v>-43.264370210365357</v>
      </c>
      <c r="P145" s="72">
        <v>-74.648837612260593</v>
      </c>
      <c r="Q145" s="26"/>
      <c r="R145" s="21"/>
      <c r="S145" s="42">
        <f t="shared" si="12"/>
        <v>0</v>
      </c>
      <c r="T145" s="42">
        <f t="shared" si="13"/>
        <v>0</v>
      </c>
      <c r="U145" s="42">
        <f t="shared" si="14"/>
        <v>0</v>
      </c>
      <c r="V145" s="42">
        <f t="shared" si="15"/>
        <v>1</v>
      </c>
      <c r="W145" s="88" t="str">
        <f t="shared" si="16"/>
        <v/>
      </c>
      <c r="X145" s="88" t="str">
        <f t="shared" si="17"/>
        <v>Palau, Rep. of</v>
      </c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</row>
    <row r="146" spans="1:37" ht="14.25" customHeight="1" x14ac:dyDescent="0.15">
      <c r="A146" s="27" t="s">
        <v>166</v>
      </c>
      <c r="B146" s="24">
        <v>-1064.0999999999999</v>
      </c>
      <c r="C146" s="24">
        <v>-462.68</v>
      </c>
      <c r="D146" s="24">
        <v>-1537.2</v>
      </c>
      <c r="E146" s="24">
        <v>-2640.9</v>
      </c>
      <c r="F146" s="24">
        <v>-212.2</v>
      </c>
      <c r="G146" s="24">
        <v>-3112.9</v>
      </c>
      <c r="H146" s="24">
        <v>-4522.6000000000004</v>
      </c>
      <c r="I146" s="24">
        <v>-3735.1</v>
      </c>
      <c r="J146" s="24">
        <v>-4084</v>
      </c>
      <c r="K146" s="24">
        <v>-6677.2</v>
      </c>
      <c r="L146" s="24">
        <v>-4848.3999999999996</v>
      </c>
      <c r="M146" s="24">
        <v>-4507.9399805499997</v>
      </c>
      <c r="N146" s="24">
        <v>-3681.9199032699998</v>
      </c>
      <c r="O146" s="24">
        <v>-4966.7893324300003</v>
      </c>
      <c r="P146" s="24">
        <v>-3332.4257062699967</v>
      </c>
      <c r="Q146" s="24">
        <v>1233.07447407</v>
      </c>
      <c r="R146" s="56"/>
      <c r="S146" s="56">
        <f t="shared" si="12"/>
        <v>0</v>
      </c>
      <c r="T146" s="56">
        <f t="shared" si="13"/>
        <v>0</v>
      </c>
      <c r="U146" s="56">
        <f t="shared" si="14"/>
        <v>0</v>
      </c>
      <c r="V146" s="56">
        <f t="shared" si="15"/>
        <v>0</v>
      </c>
      <c r="W146" s="88" t="str">
        <f t="shared" si="16"/>
        <v/>
      </c>
      <c r="X146" s="88" t="str">
        <f t="shared" si="17"/>
        <v/>
      </c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</row>
    <row r="147" spans="1:37" ht="14.25" customHeight="1" x14ac:dyDescent="0.15">
      <c r="A147" s="27" t="s">
        <v>167</v>
      </c>
      <c r="B147" s="26">
        <v>649.69780597790975</v>
      </c>
      <c r="C147" s="26">
        <v>440.83692897473202</v>
      </c>
      <c r="D147" s="26">
        <v>180.82835468381373</v>
      </c>
      <c r="E147" s="26">
        <v>795.13695520781823</v>
      </c>
      <c r="F147" s="26">
        <v>-591.62475130348776</v>
      </c>
      <c r="G147" s="26">
        <v>-642.49551009401227</v>
      </c>
      <c r="H147" s="26">
        <v>-197.86976144259137</v>
      </c>
      <c r="I147" s="26">
        <v>-2297.356874096447</v>
      </c>
      <c r="J147" s="26">
        <v>-3449.7970926528642</v>
      </c>
      <c r="K147" s="26">
        <v>2817.6356701755121</v>
      </c>
      <c r="L147" s="26">
        <v>4406.904200606903</v>
      </c>
      <c r="M147" s="26">
        <v>5175.0818344486015</v>
      </c>
      <c r="N147" s="26">
        <v>5347.8319068099136</v>
      </c>
      <c r="O147" s="26">
        <v>5450.7989543483791</v>
      </c>
      <c r="P147" s="26"/>
      <c r="Q147" s="26"/>
      <c r="R147" s="21"/>
      <c r="S147" s="42">
        <f t="shared" si="12"/>
        <v>0</v>
      </c>
      <c r="T147" s="42">
        <f t="shared" si="13"/>
        <v>0</v>
      </c>
      <c r="U147" s="42">
        <f t="shared" si="14"/>
        <v>1</v>
      </c>
      <c r="V147" s="42">
        <f t="shared" si="15"/>
        <v>1</v>
      </c>
      <c r="W147" s="88" t="str">
        <f t="shared" si="16"/>
        <v>Papua New Guinea</v>
      </c>
      <c r="X147" s="88" t="str">
        <f t="shared" si="17"/>
        <v>Papua New Guinea</v>
      </c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</row>
    <row r="148" spans="1:37" ht="14.25" customHeight="1" x14ac:dyDescent="0.15">
      <c r="A148" s="27" t="s">
        <v>168</v>
      </c>
      <c r="B148" s="24">
        <v>-67.505837882949606</v>
      </c>
      <c r="C148" s="24">
        <v>167.12614217400008</v>
      </c>
      <c r="D148" s="24">
        <v>778.96460971247996</v>
      </c>
      <c r="E148" s="24">
        <v>199.59936577944899</v>
      </c>
      <c r="F148" s="24">
        <v>603.74445404836467</v>
      </c>
      <c r="G148" s="24">
        <v>49.432979300524771</v>
      </c>
      <c r="H148" s="24">
        <v>199.7099891559603</v>
      </c>
      <c r="I148" s="24">
        <v>-286.20764634621446</v>
      </c>
      <c r="J148" s="24">
        <v>621.25595994723142</v>
      </c>
      <c r="K148" s="24">
        <v>-50.661951230780957</v>
      </c>
      <c r="L148" s="24">
        <v>-144.90590021823732</v>
      </c>
      <c r="M148" s="24">
        <v>1305.3574474381301</v>
      </c>
      <c r="N148" s="24">
        <v>1132.0378508381848</v>
      </c>
      <c r="O148" s="24">
        <v>-67.732783906222011</v>
      </c>
      <c r="P148" s="24">
        <v>-211.97075337903797</v>
      </c>
      <c r="Q148" s="24">
        <v>887.19407283863848</v>
      </c>
      <c r="R148" s="21"/>
      <c r="S148" s="42">
        <f t="shared" si="12"/>
        <v>0</v>
      </c>
      <c r="T148" s="42">
        <f t="shared" si="13"/>
        <v>0</v>
      </c>
      <c r="U148" s="42">
        <f t="shared" si="14"/>
        <v>0</v>
      </c>
      <c r="V148" s="42">
        <f t="shared" si="15"/>
        <v>0</v>
      </c>
      <c r="W148" s="88" t="str">
        <f t="shared" si="16"/>
        <v/>
      </c>
      <c r="X148" s="88" t="str">
        <f t="shared" si="17"/>
        <v/>
      </c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</row>
    <row r="149" spans="1:37" ht="14.25" customHeight="1" x14ac:dyDescent="0.15">
      <c r="A149" s="27" t="s">
        <v>169</v>
      </c>
      <c r="B149" s="26">
        <v>1147.6102289689279</v>
      </c>
      <c r="C149" s="26">
        <v>2872.4890241869698</v>
      </c>
      <c r="D149" s="26">
        <v>1460.3447859797902</v>
      </c>
      <c r="E149" s="26">
        <v>-5317.6325565480201</v>
      </c>
      <c r="F149" s="26">
        <v>-722.87031065398992</v>
      </c>
      <c r="G149" s="26">
        <v>-3564.4334612914499</v>
      </c>
      <c r="H149" s="26">
        <v>-3373.7820351181908</v>
      </c>
      <c r="I149" s="26">
        <v>-6090.9648117069528</v>
      </c>
      <c r="J149" s="26">
        <v>-10379.598398852202</v>
      </c>
      <c r="K149" s="26">
        <v>-9085.9146998322994</v>
      </c>
      <c r="L149" s="26">
        <v>-9525.8501094121202</v>
      </c>
      <c r="M149" s="26">
        <v>-5064.4038882988971</v>
      </c>
      <c r="N149" s="26">
        <v>-2668.5795564460341</v>
      </c>
      <c r="O149" s="26">
        <v>-3821.0933164865378</v>
      </c>
      <c r="P149" s="26">
        <v>-3531.1348660459016</v>
      </c>
      <c r="Q149" s="26">
        <v>988</v>
      </c>
      <c r="R149" s="21"/>
      <c r="S149" s="42">
        <f t="shared" si="12"/>
        <v>0</v>
      </c>
      <c r="T149" s="42">
        <f t="shared" si="13"/>
        <v>0</v>
      </c>
      <c r="U149" s="42">
        <f t="shared" si="14"/>
        <v>0</v>
      </c>
      <c r="V149" s="42">
        <f t="shared" si="15"/>
        <v>0</v>
      </c>
      <c r="W149" s="88" t="str">
        <f t="shared" si="16"/>
        <v/>
      </c>
      <c r="X149" s="88" t="str">
        <f t="shared" si="17"/>
        <v/>
      </c>
      <c r="Y149" s="21"/>
      <c r="Z149" s="21">
        <v>1</v>
      </c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</row>
    <row r="150" spans="1:37" ht="14.25" customHeight="1" x14ac:dyDescent="0.15">
      <c r="A150" s="27" t="s">
        <v>170</v>
      </c>
      <c r="B150" s="24">
        <v>1990.4</v>
      </c>
      <c r="C150" s="24">
        <v>6962.8576913655243</v>
      </c>
      <c r="D150" s="24">
        <v>8071.9445873721797</v>
      </c>
      <c r="E150" s="24">
        <v>144.02096658995487</v>
      </c>
      <c r="F150" s="24">
        <v>8448.1670392468404</v>
      </c>
      <c r="G150" s="24">
        <v>7179.1609671162096</v>
      </c>
      <c r="H150" s="24">
        <v>5642.7276819982499</v>
      </c>
      <c r="I150" s="24">
        <v>6949.4806693138307</v>
      </c>
      <c r="J150" s="24">
        <v>11383.508584592651</v>
      </c>
      <c r="K150" s="24">
        <v>10755.931842777258</v>
      </c>
      <c r="L150" s="24">
        <v>7265.6779538348201</v>
      </c>
      <c r="M150" s="24">
        <v>-1198.8744420167441</v>
      </c>
      <c r="N150" s="24">
        <v>-2142.9686773799449</v>
      </c>
      <c r="O150" s="24">
        <v>-8877.0474412657695</v>
      </c>
      <c r="P150" s="24">
        <v>-3046.8352466567035</v>
      </c>
      <c r="Q150" s="24">
        <v>12978.699962185947</v>
      </c>
      <c r="R150" s="21"/>
      <c r="S150" s="42">
        <f t="shared" si="12"/>
        <v>0</v>
      </c>
      <c r="T150" s="42">
        <f t="shared" si="13"/>
        <v>0</v>
      </c>
      <c r="U150" s="42">
        <f t="shared" si="14"/>
        <v>0</v>
      </c>
      <c r="V150" s="42">
        <f t="shared" si="15"/>
        <v>0</v>
      </c>
      <c r="W150" s="88" t="str">
        <f t="shared" si="16"/>
        <v/>
      </c>
      <c r="X150" s="88" t="str">
        <f t="shared" si="17"/>
        <v/>
      </c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</row>
    <row r="151" spans="1:37" ht="14.25" customHeight="1" x14ac:dyDescent="0.15">
      <c r="A151" s="27" t="s">
        <v>171</v>
      </c>
      <c r="B151" s="26">
        <v>-8845</v>
      </c>
      <c r="C151" s="26">
        <v>-14903</v>
      </c>
      <c r="D151" s="26">
        <v>-28734</v>
      </c>
      <c r="E151" s="26">
        <v>-37306</v>
      </c>
      <c r="F151" s="26">
        <v>-18562</v>
      </c>
      <c r="G151" s="26">
        <v>-26660</v>
      </c>
      <c r="H151" s="26">
        <v>-28346</v>
      </c>
      <c r="I151" s="26">
        <v>-20193</v>
      </c>
      <c r="J151" s="26">
        <v>-9465</v>
      </c>
      <c r="K151" s="26">
        <v>-14212</v>
      </c>
      <c r="L151" s="26">
        <v>-4347</v>
      </c>
      <c r="M151" s="26">
        <v>-3719</v>
      </c>
      <c r="N151" s="26">
        <v>-1960</v>
      </c>
      <c r="O151" s="26">
        <v>-7530</v>
      </c>
      <c r="P151" s="26">
        <v>2931</v>
      </c>
      <c r="Q151" s="26">
        <v>20549</v>
      </c>
      <c r="R151" s="21"/>
      <c r="S151" s="42">
        <f t="shared" si="12"/>
        <v>0</v>
      </c>
      <c r="T151" s="42">
        <f t="shared" si="13"/>
        <v>0</v>
      </c>
      <c r="U151" s="42">
        <f t="shared" si="14"/>
        <v>0</v>
      </c>
      <c r="V151" s="42">
        <f t="shared" si="15"/>
        <v>0</v>
      </c>
      <c r="W151" s="88" t="str">
        <f t="shared" si="16"/>
        <v/>
      </c>
      <c r="X151" s="88" t="str">
        <f t="shared" si="17"/>
        <v/>
      </c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</row>
    <row r="152" spans="1:37" ht="14.25" customHeight="1" x14ac:dyDescent="0.15">
      <c r="A152" s="27" t="s">
        <v>172</v>
      </c>
      <c r="B152" s="24">
        <v>-18936.787439712883</v>
      </c>
      <c r="C152" s="24">
        <v>-21356.231609224873</v>
      </c>
      <c r="D152" s="24">
        <v>-23226.93547626783</v>
      </c>
      <c r="E152" s="24">
        <v>-31230.591785506782</v>
      </c>
      <c r="F152" s="24">
        <v>-25121.217594479273</v>
      </c>
      <c r="G152" s="24">
        <v>-24406.544935353522</v>
      </c>
      <c r="H152" s="24">
        <v>-14719.31283982005</v>
      </c>
      <c r="I152" s="24">
        <v>-3561.7283699193631</v>
      </c>
      <c r="J152" s="24">
        <v>3720.8821320995867</v>
      </c>
      <c r="K152" s="24">
        <v>340.85557758998175</v>
      </c>
      <c r="L152" s="24">
        <v>470.64235996454454</v>
      </c>
      <c r="M152" s="24">
        <v>2413.0909821861687</v>
      </c>
      <c r="N152" s="24">
        <v>3037.3264272775532</v>
      </c>
      <c r="O152" s="24">
        <v>1321.8212670329667</v>
      </c>
      <c r="P152" s="24">
        <v>887.65567686689803</v>
      </c>
      <c r="Q152" s="24">
        <v>-2606.8515173747601</v>
      </c>
      <c r="R152" s="21"/>
      <c r="S152" s="42">
        <f t="shared" si="12"/>
        <v>0</v>
      </c>
      <c r="T152" s="42">
        <f t="shared" si="13"/>
        <v>0</v>
      </c>
      <c r="U152" s="42">
        <f t="shared" si="14"/>
        <v>0</v>
      </c>
      <c r="V152" s="42">
        <f t="shared" si="15"/>
        <v>0</v>
      </c>
      <c r="W152" s="88" t="str">
        <f t="shared" si="16"/>
        <v/>
      </c>
      <c r="X152" s="88" t="str">
        <f t="shared" si="17"/>
        <v/>
      </c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</row>
    <row r="153" spans="1:37" ht="14.25" customHeight="1" x14ac:dyDescent="0.15">
      <c r="A153" s="27" t="s">
        <v>173</v>
      </c>
      <c r="B153" s="26"/>
      <c r="C153" s="26"/>
      <c r="D153" s="26"/>
      <c r="E153" s="26"/>
      <c r="F153" s="26"/>
      <c r="G153" s="26"/>
      <c r="H153" s="26">
        <v>52123.601586225741</v>
      </c>
      <c r="I153" s="26">
        <v>62000.183150183169</v>
      </c>
      <c r="J153" s="26">
        <v>60460.989010989011</v>
      </c>
      <c r="K153" s="26">
        <v>49409.890109890104</v>
      </c>
      <c r="L153" s="26">
        <v>13750.824175824175</v>
      </c>
      <c r="M153" s="26">
        <v>-8269.5054945054926</v>
      </c>
      <c r="N153" s="26">
        <v>6425.5494505494498</v>
      </c>
      <c r="O153" s="26">
        <v>16652.197802197803</v>
      </c>
      <c r="P153" s="26">
        <v>4259.8901098901097</v>
      </c>
      <c r="Q153" s="26">
        <v>-3617.3076923076924</v>
      </c>
      <c r="R153" s="21"/>
      <c r="S153" s="42">
        <f t="shared" si="12"/>
        <v>0</v>
      </c>
      <c r="T153" s="42">
        <f t="shared" si="13"/>
        <v>0</v>
      </c>
      <c r="U153" s="42">
        <f t="shared" si="14"/>
        <v>0</v>
      </c>
      <c r="V153" s="42">
        <f t="shared" si="15"/>
        <v>0</v>
      </c>
      <c r="W153" s="88" t="str">
        <f t="shared" si="16"/>
        <v/>
      </c>
      <c r="X153" s="88" t="str">
        <f t="shared" si="17"/>
        <v/>
      </c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</row>
    <row r="154" spans="1:37" ht="14.25" customHeight="1" x14ac:dyDescent="0.15">
      <c r="A154" s="27" t="s">
        <v>174</v>
      </c>
      <c r="B154" s="24">
        <v>-8540.6</v>
      </c>
      <c r="C154" s="24">
        <v>-13015.178209639858</v>
      </c>
      <c r="D154" s="24">
        <v>-23924.307026934075</v>
      </c>
      <c r="E154" s="24">
        <v>-24986.071300690401</v>
      </c>
      <c r="F154" s="24">
        <v>-8234.1344361817246</v>
      </c>
      <c r="G154" s="24">
        <v>-8478.4508567190151</v>
      </c>
      <c r="H154" s="24">
        <v>-9276.5454436021537</v>
      </c>
      <c r="I154" s="24">
        <v>-8200.0679357375302</v>
      </c>
      <c r="J154" s="24">
        <v>-1828.4796792139598</v>
      </c>
      <c r="K154" s="24">
        <v>-567.73064393087009</v>
      </c>
      <c r="L154" s="24">
        <v>-1396.0798752215985</v>
      </c>
      <c r="M154" s="24">
        <v>-3004.0267348998786</v>
      </c>
      <c r="N154" s="24">
        <v>-6584.1629675097956</v>
      </c>
      <c r="O154" s="24">
        <v>-11136.060726966158</v>
      </c>
      <c r="P154" s="24">
        <v>-12191.449939242391</v>
      </c>
      <c r="Q154" s="24">
        <v>-13137.72379296128</v>
      </c>
      <c r="R154" s="21"/>
      <c r="S154" s="42">
        <f t="shared" si="12"/>
        <v>0</v>
      </c>
      <c r="T154" s="42">
        <f t="shared" si="13"/>
        <v>0</v>
      </c>
      <c r="U154" s="42">
        <f t="shared" si="14"/>
        <v>0</v>
      </c>
      <c r="V154" s="42">
        <f t="shared" si="15"/>
        <v>0</v>
      </c>
      <c r="W154" s="88" t="str">
        <f t="shared" si="16"/>
        <v/>
      </c>
      <c r="X154" s="88" t="str">
        <f t="shared" si="17"/>
        <v/>
      </c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</row>
    <row r="155" spans="1:37" ht="14.25" customHeight="1" x14ac:dyDescent="0.15">
      <c r="A155" s="27" t="s">
        <v>175</v>
      </c>
      <c r="B155" s="26">
        <v>84388.75</v>
      </c>
      <c r="C155" s="26">
        <v>92315.57</v>
      </c>
      <c r="D155" s="26">
        <v>72193.02</v>
      </c>
      <c r="E155" s="26">
        <v>103935.4</v>
      </c>
      <c r="F155" s="26">
        <v>50383.64</v>
      </c>
      <c r="G155" s="26">
        <v>67452.2</v>
      </c>
      <c r="H155" s="26">
        <v>97273.94</v>
      </c>
      <c r="I155" s="26">
        <v>71282.19</v>
      </c>
      <c r="J155" s="26">
        <v>33428.199999999997</v>
      </c>
      <c r="K155" s="26">
        <v>57512.760000000009</v>
      </c>
      <c r="L155" s="26">
        <v>67777.180000000008</v>
      </c>
      <c r="M155" s="26">
        <v>24468.809999999983</v>
      </c>
      <c r="N155" s="26">
        <v>32178.63</v>
      </c>
      <c r="O155" s="26">
        <v>115679.87</v>
      </c>
      <c r="P155" s="26">
        <v>65399.31</v>
      </c>
      <c r="Q155" s="26">
        <v>36113.040000000023</v>
      </c>
      <c r="R155" s="21"/>
      <c r="S155" s="42">
        <f t="shared" si="12"/>
        <v>0</v>
      </c>
      <c r="T155" s="42">
        <f t="shared" si="13"/>
        <v>0</v>
      </c>
      <c r="U155" s="42">
        <f t="shared" si="14"/>
        <v>0</v>
      </c>
      <c r="V155" s="42">
        <f t="shared" si="15"/>
        <v>0</v>
      </c>
      <c r="W155" s="88" t="str">
        <f t="shared" si="16"/>
        <v/>
      </c>
      <c r="X155" s="88" t="str">
        <f t="shared" si="17"/>
        <v/>
      </c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</row>
    <row r="156" spans="1:37" ht="14.25" customHeight="1" x14ac:dyDescent="0.15">
      <c r="A156" s="27" t="s">
        <v>176</v>
      </c>
      <c r="B156" s="24"/>
      <c r="C156" s="24"/>
      <c r="D156" s="24"/>
      <c r="E156" s="24"/>
      <c r="F156" s="24"/>
      <c r="G156" s="24">
        <v>-399.1</v>
      </c>
      <c r="H156" s="24">
        <v>-477.01051383731595</v>
      </c>
      <c r="I156" s="24">
        <v>-741.015960680131</v>
      </c>
      <c r="J156" s="24">
        <v>-585.10560774615396</v>
      </c>
      <c r="K156" s="24">
        <v>-934.61950084757905</v>
      </c>
      <c r="L156" s="24">
        <v>-1083.6714859383098</v>
      </c>
      <c r="M156" s="24">
        <v>-1330.82236476704</v>
      </c>
      <c r="N156" s="24">
        <v>-861.51044854996098</v>
      </c>
      <c r="O156" s="24">
        <v>-978.43775778470797</v>
      </c>
      <c r="P156" s="24">
        <v>-1253.7422206065521</v>
      </c>
      <c r="Q156" s="24"/>
      <c r="R156" s="21"/>
      <c r="S156" s="42">
        <f t="shared" si="12"/>
        <v>0</v>
      </c>
      <c r="T156" s="42">
        <f t="shared" si="13"/>
        <v>0</v>
      </c>
      <c r="U156" s="42">
        <f t="shared" si="14"/>
        <v>0</v>
      </c>
      <c r="V156" s="42">
        <f t="shared" si="15"/>
        <v>1</v>
      </c>
      <c r="W156" s="88" t="str">
        <f t="shared" si="16"/>
        <v/>
      </c>
      <c r="X156" s="88" t="str">
        <f t="shared" si="17"/>
        <v>Rwanda</v>
      </c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</row>
    <row r="157" spans="1:37" ht="14.25" customHeight="1" x14ac:dyDescent="0.15">
      <c r="A157" s="27" t="s">
        <v>177</v>
      </c>
      <c r="B157" s="26">
        <v>-47.5</v>
      </c>
      <c r="C157" s="26">
        <v>-76.679877796944623</v>
      </c>
      <c r="D157" s="26">
        <v>-45.756167319326131</v>
      </c>
      <c r="E157" s="26">
        <v>-54.2463205784709</v>
      </c>
      <c r="F157" s="26">
        <v>-11.204735283268848</v>
      </c>
      <c r="G157" s="26">
        <v>-43.661800763321907</v>
      </c>
      <c r="H157" s="26">
        <v>-83.598646525853354</v>
      </c>
      <c r="I157" s="26">
        <v>-7.7050676407263294</v>
      </c>
      <c r="J157" s="26">
        <v>-44.729930084423131</v>
      </c>
      <c r="K157" s="26">
        <v>-46.461253303521715</v>
      </c>
      <c r="L157" s="26">
        <v>-12.709700518471667</v>
      </c>
      <c r="M157" s="26">
        <v>-38.4325341852742</v>
      </c>
      <c r="N157" s="26">
        <v>-10.612907322292868</v>
      </c>
      <c r="O157" s="26">
        <v>22.211022726572878</v>
      </c>
      <c r="P157" s="26">
        <v>14.958988662522978</v>
      </c>
      <c r="Q157" s="26"/>
      <c r="R157" s="21"/>
      <c r="S157" s="42">
        <f t="shared" si="12"/>
        <v>0</v>
      </c>
      <c r="T157" s="42">
        <f t="shared" si="13"/>
        <v>0</v>
      </c>
      <c r="U157" s="42">
        <f t="shared" si="14"/>
        <v>0</v>
      </c>
      <c r="V157" s="42">
        <f t="shared" si="15"/>
        <v>1</v>
      </c>
      <c r="W157" s="88" t="str">
        <f t="shared" si="16"/>
        <v/>
      </c>
      <c r="X157" s="88" t="str">
        <f t="shared" si="17"/>
        <v>Samoa</v>
      </c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</row>
    <row r="158" spans="1:37" ht="14.25" customHeight="1" x14ac:dyDescent="0.15">
      <c r="A158" s="27" t="s">
        <v>178</v>
      </c>
      <c r="B158" s="24">
        <v>-36.198730364531798</v>
      </c>
      <c r="C158" s="24">
        <v>-57.6596981292167</v>
      </c>
      <c r="D158" s="24">
        <v>-64.347011896812106</v>
      </c>
      <c r="E158" s="24">
        <v>-93.506392388771701</v>
      </c>
      <c r="F158" s="24">
        <v>-78.780635055683803</v>
      </c>
      <c r="G158" s="24">
        <v>-87.575752578883609</v>
      </c>
      <c r="H158" s="24">
        <v>-105.76160445309969</v>
      </c>
      <c r="I158" s="24">
        <v>-98.870179649623012</v>
      </c>
      <c r="J158" s="24">
        <v>-81.260661020998697</v>
      </c>
      <c r="K158" s="24">
        <v>-103.936467563758</v>
      </c>
      <c r="L158" s="24">
        <v>-68.693728208790205</v>
      </c>
      <c r="M158" s="24">
        <v>-61.493955303485464</v>
      </c>
      <c r="N158" s="24">
        <v>-73.1449717734545</v>
      </c>
      <c r="O158" s="24">
        <v>-75.131185106720295</v>
      </c>
      <c r="P158" s="24">
        <v>-90.025980215367497</v>
      </c>
      <c r="Q158" s="24">
        <v>-59.595184757446695</v>
      </c>
      <c r="R158" s="21"/>
      <c r="S158" s="42">
        <f t="shared" si="12"/>
        <v>0</v>
      </c>
      <c r="T158" s="42">
        <f t="shared" si="13"/>
        <v>0</v>
      </c>
      <c r="U158" s="42">
        <f t="shared" si="14"/>
        <v>0</v>
      </c>
      <c r="V158" s="42">
        <f t="shared" si="15"/>
        <v>0</v>
      </c>
      <c r="W158" s="88" t="str">
        <f t="shared" si="16"/>
        <v/>
      </c>
      <c r="X158" s="88" t="str">
        <f t="shared" si="17"/>
        <v/>
      </c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</row>
    <row r="159" spans="1:37" ht="14.25" customHeight="1" x14ac:dyDescent="0.15">
      <c r="A159" s="27" t="s">
        <v>179</v>
      </c>
      <c r="B159" s="26">
        <v>89990.2</v>
      </c>
      <c r="C159" s="26">
        <v>98934.039963565971</v>
      </c>
      <c r="D159" s="26">
        <v>93329.453235676876</v>
      </c>
      <c r="E159" s="26">
        <v>132322.21194513855</v>
      </c>
      <c r="F159" s="26">
        <v>20954.610933333333</v>
      </c>
      <c r="G159" s="26">
        <v>66750.991974933335</v>
      </c>
      <c r="H159" s="26">
        <v>158545.21706666666</v>
      </c>
      <c r="I159" s="26">
        <v>164763.65084215679</v>
      </c>
      <c r="J159" s="26">
        <v>135442.39895686266</v>
      </c>
      <c r="K159" s="26">
        <v>73758.204316583462</v>
      </c>
      <c r="L159" s="26">
        <v>-56723.789493775999</v>
      </c>
      <c r="M159" s="26">
        <v>-23842.75283534472</v>
      </c>
      <c r="N159" s="26">
        <v>10464.29186322904</v>
      </c>
      <c r="O159" s="26">
        <v>71971.8610329488</v>
      </c>
      <c r="P159" s="26">
        <v>38229.872563292563</v>
      </c>
      <c r="Q159" s="26">
        <v>-19646.832584625045</v>
      </c>
      <c r="R159" s="21"/>
      <c r="S159" s="42">
        <f t="shared" si="12"/>
        <v>0</v>
      </c>
      <c r="T159" s="42">
        <f t="shared" si="13"/>
        <v>0</v>
      </c>
      <c r="U159" s="42">
        <f t="shared" si="14"/>
        <v>0</v>
      </c>
      <c r="V159" s="42">
        <f t="shared" si="15"/>
        <v>0</v>
      </c>
      <c r="W159" s="88" t="str">
        <f t="shared" si="16"/>
        <v/>
      </c>
      <c r="X159" s="88" t="str">
        <f t="shared" si="17"/>
        <v/>
      </c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</row>
    <row r="160" spans="1:37" ht="14.25" customHeight="1" x14ac:dyDescent="0.15">
      <c r="A160" s="27" t="s">
        <v>180</v>
      </c>
      <c r="B160" s="24">
        <v>-676.1</v>
      </c>
      <c r="C160" s="24">
        <v>-861.97915749319543</v>
      </c>
      <c r="D160" s="24">
        <v>-1312.5276714724898</v>
      </c>
      <c r="E160" s="24">
        <v>-1891.3675372990353</v>
      </c>
      <c r="F160" s="24">
        <v>-857.20952067694645</v>
      </c>
      <c r="G160" s="24">
        <v>-589.47732879848513</v>
      </c>
      <c r="H160" s="24">
        <v>-1148.1839107212845</v>
      </c>
      <c r="I160" s="24">
        <v>-1528.0041226437613</v>
      </c>
      <c r="J160" s="24">
        <v>-1549.8688053850658</v>
      </c>
      <c r="K160" s="24">
        <v>-1346.7963101791711</v>
      </c>
      <c r="L160" s="24">
        <v>-944.94121463818283</v>
      </c>
      <c r="M160" s="24">
        <v>-795.64821529722883</v>
      </c>
      <c r="N160" s="24">
        <v>-1526.2697292833345</v>
      </c>
      <c r="O160" s="24">
        <v>-2215.2560006383683</v>
      </c>
      <c r="P160" s="24"/>
      <c r="Q160" s="24"/>
      <c r="R160" s="21"/>
      <c r="S160" s="42">
        <f t="shared" si="12"/>
        <v>0</v>
      </c>
      <c r="T160" s="42">
        <f t="shared" si="13"/>
        <v>0</v>
      </c>
      <c r="U160" s="42">
        <f t="shared" si="14"/>
        <v>1</v>
      </c>
      <c r="V160" s="42">
        <f t="shared" si="15"/>
        <v>1</v>
      </c>
      <c r="W160" s="88" t="str">
        <f t="shared" si="16"/>
        <v>Senegal</v>
      </c>
      <c r="X160" s="88" t="str">
        <f t="shared" si="17"/>
        <v>Senegal</v>
      </c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</row>
    <row r="161" spans="1:37" ht="14.25" customHeight="1" x14ac:dyDescent="0.15">
      <c r="A161" s="27" t="s">
        <v>181</v>
      </c>
      <c r="B161" s="26"/>
      <c r="C161" s="26"/>
      <c r="D161" s="26">
        <v>-7524</v>
      </c>
      <c r="E161" s="26">
        <v>-10537.199511023433</v>
      </c>
      <c r="F161" s="26">
        <v>-2799.4410988019131</v>
      </c>
      <c r="G161" s="26">
        <v>-2692.2435358513635</v>
      </c>
      <c r="H161" s="26">
        <v>-5088.222385209946</v>
      </c>
      <c r="I161" s="26">
        <v>-4726.5678611535914</v>
      </c>
      <c r="J161" s="26">
        <v>-2794.1702039555626</v>
      </c>
      <c r="K161" s="26">
        <v>-2634.6869723376508</v>
      </c>
      <c r="L161" s="26">
        <v>-1370.1735857307854</v>
      </c>
      <c r="M161" s="26">
        <v>-1190.0230370274594</v>
      </c>
      <c r="N161" s="26">
        <v>-2322.7312633623892</v>
      </c>
      <c r="O161" s="26">
        <v>-2459.0923087034294</v>
      </c>
      <c r="P161" s="26">
        <v>-3535.3096595134898</v>
      </c>
      <c r="Q161" s="26">
        <v>-2235.555743739088</v>
      </c>
      <c r="R161" s="21"/>
      <c r="S161" s="42">
        <f t="shared" si="12"/>
        <v>0</v>
      </c>
      <c r="T161" s="42">
        <f t="shared" si="13"/>
        <v>0</v>
      </c>
      <c r="U161" s="42">
        <f t="shared" si="14"/>
        <v>0</v>
      </c>
      <c r="V161" s="42">
        <f t="shared" si="15"/>
        <v>0</v>
      </c>
      <c r="W161" s="88" t="str">
        <f t="shared" si="16"/>
        <v/>
      </c>
      <c r="X161" s="88" t="str">
        <f t="shared" si="17"/>
        <v/>
      </c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</row>
    <row r="162" spans="1:37" ht="14.25" customHeight="1" x14ac:dyDescent="0.15">
      <c r="A162" s="27" t="s">
        <v>182</v>
      </c>
      <c r="B162" s="24">
        <v>-174.06943976536502</v>
      </c>
      <c r="C162" s="24">
        <v>-133.76734568416455</v>
      </c>
      <c r="D162" s="24">
        <v>-194</v>
      </c>
      <c r="E162" s="24">
        <v>-262.9471194491552</v>
      </c>
      <c r="F162" s="24">
        <v>-189.46179360420859</v>
      </c>
      <c r="G162" s="24">
        <v>-214.39020921556443</v>
      </c>
      <c r="H162" s="24">
        <v>-301.28499485432764</v>
      </c>
      <c r="I162" s="24">
        <v>-161.31327097901979</v>
      </c>
      <c r="J162" s="24">
        <v>-158.60933073402137</v>
      </c>
      <c r="K162" s="24">
        <v>-310.40374615098841</v>
      </c>
      <c r="L162" s="24">
        <v>-256.18131291055664</v>
      </c>
      <c r="M162" s="24">
        <v>-285.58898169947452</v>
      </c>
      <c r="N162" s="24">
        <v>-295.05029478341675</v>
      </c>
      <c r="O162" s="24">
        <v>-282.9499890635156</v>
      </c>
      <c r="P162" s="24">
        <v>-271.63687300986442</v>
      </c>
      <c r="Q162" s="24">
        <v>-330.49125055825448</v>
      </c>
      <c r="R162" s="21"/>
      <c r="S162" s="42">
        <f t="shared" si="12"/>
        <v>0</v>
      </c>
      <c r="T162" s="42">
        <f t="shared" si="13"/>
        <v>0</v>
      </c>
      <c r="U162" s="42">
        <f t="shared" si="14"/>
        <v>0</v>
      </c>
      <c r="V162" s="42">
        <f t="shared" si="15"/>
        <v>0</v>
      </c>
      <c r="W162" s="88" t="str">
        <f t="shared" si="16"/>
        <v/>
      </c>
      <c r="X162" s="88" t="str">
        <f t="shared" si="17"/>
        <v/>
      </c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</row>
    <row r="163" spans="1:37" ht="14.25" customHeight="1" x14ac:dyDescent="0.15">
      <c r="A163" s="27" t="s">
        <v>183</v>
      </c>
      <c r="B163" s="26">
        <v>-104.9379172304258</v>
      </c>
      <c r="C163" s="26">
        <v>-95.019083350408749</v>
      </c>
      <c r="D163" s="26">
        <v>-160.1337303104817</v>
      </c>
      <c r="E163" s="26">
        <v>-225.44446033722119</v>
      </c>
      <c r="F163" s="26">
        <v>-326.98482279704047</v>
      </c>
      <c r="G163" s="26">
        <v>-585.29761280076377</v>
      </c>
      <c r="H163" s="26">
        <v>-1913.5065502559301</v>
      </c>
      <c r="I163" s="26">
        <v>-1210.2127751602495</v>
      </c>
      <c r="J163" s="26">
        <v>-737.09548179438195</v>
      </c>
      <c r="K163" s="26">
        <v>-472.729593302718</v>
      </c>
      <c r="L163" s="26">
        <v>-1003.0780529262299</v>
      </c>
      <c r="M163" s="26">
        <v>-363.3</v>
      </c>
      <c r="N163" s="26">
        <v>-809.11016552605554</v>
      </c>
      <c r="O163" s="26">
        <v>-761.71255410630317</v>
      </c>
      <c r="P163" s="26">
        <v>-915.43040511983941</v>
      </c>
      <c r="Q163" s="26"/>
      <c r="R163" s="21"/>
      <c r="S163" s="42">
        <f t="shared" si="12"/>
        <v>0</v>
      </c>
      <c r="T163" s="42">
        <f t="shared" si="13"/>
        <v>0</v>
      </c>
      <c r="U163" s="42">
        <f t="shared" si="14"/>
        <v>0</v>
      </c>
      <c r="V163" s="42">
        <f t="shared" si="15"/>
        <v>1</v>
      </c>
      <c r="W163" s="88" t="str">
        <f t="shared" si="16"/>
        <v/>
      </c>
      <c r="X163" s="88" t="str">
        <f t="shared" si="17"/>
        <v>Sierra Leone</v>
      </c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</row>
    <row r="164" spans="1:37" ht="14.25" customHeight="1" x14ac:dyDescent="0.15">
      <c r="A164" s="27" t="s">
        <v>184</v>
      </c>
      <c r="B164" s="24">
        <v>29728.71564635251</v>
      </c>
      <c r="C164" s="24">
        <v>39970.902911806748</v>
      </c>
      <c r="D164" s="24">
        <v>49113.60768627638</v>
      </c>
      <c r="E164" s="24">
        <v>29204.144341640338</v>
      </c>
      <c r="F164" s="24">
        <v>31827.178901858562</v>
      </c>
      <c r="G164" s="24">
        <v>54995.996846370712</v>
      </c>
      <c r="H164" s="24">
        <v>62068.689196224732</v>
      </c>
      <c r="I164" s="24">
        <v>52064.046516345996</v>
      </c>
      <c r="J164" s="24">
        <v>48311.595940222171</v>
      </c>
      <c r="K164" s="24">
        <v>56518.685134761763</v>
      </c>
      <c r="L164" s="24">
        <v>57574.236721036999</v>
      </c>
      <c r="M164" s="24">
        <v>56011.945770911734</v>
      </c>
      <c r="N164" s="24">
        <v>59281.640929087465</v>
      </c>
      <c r="O164" s="24">
        <v>57934.449929260001</v>
      </c>
      <c r="P164" s="24">
        <v>53398.713492446775</v>
      </c>
      <c r="Q164" s="24">
        <v>59785.684518236885</v>
      </c>
      <c r="R164" s="21"/>
      <c r="S164" s="42">
        <f t="shared" si="12"/>
        <v>0</v>
      </c>
      <c r="T164" s="42">
        <f t="shared" si="13"/>
        <v>0</v>
      </c>
      <c r="U164" s="42">
        <f t="shared" si="14"/>
        <v>0</v>
      </c>
      <c r="V164" s="42">
        <f t="shared" si="15"/>
        <v>0</v>
      </c>
      <c r="W164" s="88" t="str">
        <f t="shared" si="16"/>
        <v/>
      </c>
      <c r="X164" s="88" t="str">
        <f t="shared" si="17"/>
        <v/>
      </c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</row>
    <row r="165" spans="1:37" ht="14.25" customHeight="1" x14ac:dyDescent="0.15">
      <c r="A165" s="27" t="s">
        <v>185</v>
      </c>
      <c r="B165" s="26"/>
      <c r="C165" s="26"/>
      <c r="D165" s="26"/>
      <c r="E165" s="26"/>
      <c r="F165" s="26"/>
      <c r="G165" s="26"/>
      <c r="H165" s="26">
        <v>-4.5</v>
      </c>
      <c r="I165" s="26">
        <v>92.629050279329547</v>
      </c>
      <c r="J165" s="26">
        <v>4.3178770949721264</v>
      </c>
      <c r="K165" s="26">
        <v>-110.79888268156424</v>
      </c>
      <c r="L165" s="26">
        <v>18.217877094972206</v>
      </c>
      <c r="M165" s="26">
        <v>-26.581005586592184</v>
      </c>
      <c r="N165" s="26">
        <v>47.107300072625669</v>
      </c>
      <c r="O165" s="26">
        <v>74.67250959217877</v>
      </c>
      <c r="P165" s="26">
        <v>-154.57117420111732</v>
      </c>
      <c r="Q165" s="26">
        <v>-286.29495299441345</v>
      </c>
      <c r="R165" s="21"/>
      <c r="S165" s="42">
        <f t="shared" si="12"/>
        <v>0</v>
      </c>
      <c r="T165" s="42">
        <f t="shared" si="13"/>
        <v>0</v>
      </c>
      <c r="U165" s="42">
        <f t="shared" si="14"/>
        <v>0</v>
      </c>
      <c r="V165" s="42">
        <f t="shared" si="15"/>
        <v>0</v>
      </c>
      <c r="W165" s="88" t="str">
        <f t="shared" si="16"/>
        <v/>
      </c>
      <c r="X165" s="88" t="str">
        <f t="shared" si="17"/>
        <v/>
      </c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</row>
    <row r="166" spans="1:37" ht="14.25" customHeight="1" x14ac:dyDescent="0.15">
      <c r="A166" s="27" t="s">
        <v>186</v>
      </c>
      <c r="B166" s="24">
        <v>-5125.1487057389686</v>
      </c>
      <c r="C166" s="24">
        <v>-5452.4920954257896</v>
      </c>
      <c r="D166" s="24">
        <v>-4632.9722141230232</v>
      </c>
      <c r="E166" s="24">
        <v>-6270.3980545173135</v>
      </c>
      <c r="F166" s="24">
        <v>-3020.735525696512</v>
      </c>
      <c r="G166" s="24">
        <v>-4209.6592216365234</v>
      </c>
      <c r="H166" s="24">
        <v>-4909.247747635548</v>
      </c>
      <c r="I166" s="24">
        <v>889.40816761475685</v>
      </c>
      <c r="J166" s="24">
        <v>1797.1931932094287</v>
      </c>
      <c r="K166" s="24">
        <v>1198.8423986451942</v>
      </c>
      <c r="L166" s="24">
        <v>-1849.28947010001</v>
      </c>
      <c r="M166" s="24">
        <v>-2432.4876621963176</v>
      </c>
      <c r="N166" s="24">
        <v>-1853.4728343074505</v>
      </c>
      <c r="O166" s="24">
        <v>-2292.9766666236287</v>
      </c>
      <c r="P166" s="24">
        <v>-2842.0028552410249</v>
      </c>
      <c r="Q166" s="24">
        <v>-294.4115035650895</v>
      </c>
      <c r="R166" s="21"/>
      <c r="S166" s="42">
        <f t="shared" si="12"/>
        <v>0</v>
      </c>
      <c r="T166" s="42">
        <f t="shared" si="13"/>
        <v>0</v>
      </c>
      <c r="U166" s="42">
        <f t="shared" si="14"/>
        <v>0</v>
      </c>
      <c r="V166" s="42">
        <f t="shared" si="15"/>
        <v>0</v>
      </c>
      <c r="W166" s="88" t="str">
        <f t="shared" si="16"/>
        <v/>
      </c>
      <c r="X166" s="88" t="str">
        <f t="shared" si="17"/>
        <v/>
      </c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</row>
    <row r="167" spans="1:37" ht="14.25" customHeight="1" x14ac:dyDescent="0.15">
      <c r="A167" s="27" t="s">
        <v>187</v>
      </c>
      <c r="B167" s="26">
        <v>-680.5</v>
      </c>
      <c r="C167" s="26">
        <v>-695.26758898961816</v>
      </c>
      <c r="D167" s="26">
        <v>-2014.6195347841501</v>
      </c>
      <c r="E167" s="26">
        <v>-2946.5</v>
      </c>
      <c r="F167" s="26">
        <v>-545.28995065842719</v>
      </c>
      <c r="G167" s="26">
        <v>-366.49400100865762</v>
      </c>
      <c r="H167" s="26">
        <v>-431.49092898646506</v>
      </c>
      <c r="I167" s="26">
        <v>600.05368012876613</v>
      </c>
      <c r="J167" s="26">
        <v>1593.0811061623056</v>
      </c>
      <c r="K167" s="26">
        <v>2548.5917359635068</v>
      </c>
      <c r="L167" s="26">
        <v>1646.2914126833311</v>
      </c>
      <c r="M167" s="26">
        <v>2143.1722029065968</v>
      </c>
      <c r="N167" s="26">
        <v>3034.8153761064568</v>
      </c>
      <c r="O167" s="26">
        <v>3229.4964886904545</v>
      </c>
      <c r="P167" s="26">
        <v>3245.7726494010062</v>
      </c>
      <c r="Q167" s="26">
        <v>3956.7798428338638</v>
      </c>
      <c r="R167" s="21"/>
      <c r="S167" s="42">
        <f t="shared" si="12"/>
        <v>0</v>
      </c>
      <c r="T167" s="42">
        <f t="shared" si="13"/>
        <v>0</v>
      </c>
      <c r="U167" s="42">
        <f t="shared" si="14"/>
        <v>0</v>
      </c>
      <c r="V167" s="42">
        <f t="shared" si="15"/>
        <v>0</v>
      </c>
      <c r="W167" s="88" t="str">
        <f t="shared" si="16"/>
        <v/>
      </c>
      <c r="X167" s="88" t="str">
        <f t="shared" si="17"/>
        <v/>
      </c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</row>
    <row r="168" spans="1:37" ht="14.25" customHeight="1" x14ac:dyDescent="0.15">
      <c r="A168" s="27" t="s">
        <v>188</v>
      </c>
      <c r="B168" s="24">
        <v>-90.20204868790556</v>
      </c>
      <c r="C168" s="24">
        <v>-42.2</v>
      </c>
      <c r="D168" s="24">
        <v>-80.170915752016882</v>
      </c>
      <c r="E168" s="24">
        <v>-79.595554781832533</v>
      </c>
      <c r="F168" s="24">
        <v>-59.587899775392252</v>
      </c>
      <c r="G168" s="24">
        <v>-144.15557739015335</v>
      </c>
      <c r="H168" s="24">
        <v>-18.772240160295109</v>
      </c>
      <c r="I168" s="24">
        <v>26.390506675718211</v>
      </c>
      <c r="J168" s="24">
        <v>-38.546482694380863</v>
      </c>
      <c r="K168" s="24">
        <v>-49.565109160683868</v>
      </c>
      <c r="L168" s="24">
        <v>-36.072912857164603</v>
      </c>
      <c r="M168" s="24">
        <v>-48.80348605495594</v>
      </c>
      <c r="N168" s="24">
        <v>-62.833337717317953</v>
      </c>
      <c r="O168" s="24">
        <v>-47.815114650030324</v>
      </c>
      <c r="P168" s="24">
        <v>-153.99754950072955</v>
      </c>
      <c r="Q168" s="24">
        <v>-25.059550849340123</v>
      </c>
      <c r="R168" s="21"/>
      <c r="S168" s="42">
        <f t="shared" si="12"/>
        <v>0</v>
      </c>
      <c r="T168" s="42">
        <f t="shared" si="13"/>
        <v>0</v>
      </c>
      <c r="U168" s="42">
        <f t="shared" si="14"/>
        <v>0</v>
      </c>
      <c r="V168" s="42">
        <f t="shared" si="15"/>
        <v>0</v>
      </c>
      <c r="W168" s="88" t="str">
        <f t="shared" si="16"/>
        <v/>
      </c>
      <c r="X168" s="88" t="str">
        <f t="shared" si="17"/>
        <v/>
      </c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</row>
    <row r="169" spans="1:37" ht="14.25" customHeight="1" x14ac:dyDescent="0.15">
      <c r="A169" s="27" t="s">
        <v>189</v>
      </c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1"/>
      <c r="S169" s="42">
        <f t="shared" si="12"/>
        <v>1</v>
      </c>
      <c r="T169" s="42">
        <f t="shared" si="13"/>
        <v>1</v>
      </c>
      <c r="U169" s="42">
        <f t="shared" si="14"/>
        <v>1</v>
      </c>
      <c r="V169" s="42">
        <f t="shared" si="15"/>
        <v>1</v>
      </c>
      <c r="W169" s="88" t="str">
        <f t="shared" si="16"/>
        <v>Somalia</v>
      </c>
      <c r="X169" s="88" t="str">
        <f t="shared" si="17"/>
        <v>Somalia</v>
      </c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</row>
    <row r="170" spans="1:37" ht="14.25" customHeight="1" x14ac:dyDescent="0.15">
      <c r="A170" s="27" t="s">
        <v>190</v>
      </c>
      <c r="B170" s="24">
        <v>-8015.4179227641407</v>
      </c>
      <c r="C170" s="24">
        <v>-12075.594633939303</v>
      </c>
      <c r="D170" s="24">
        <v>-16171.239012010132</v>
      </c>
      <c r="E170" s="24">
        <v>-16410.85113811466</v>
      </c>
      <c r="F170" s="24">
        <v>-7906.8189444496711</v>
      </c>
      <c r="G170" s="24">
        <v>-5492.24001061125</v>
      </c>
      <c r="H170" s="24">
        <v>-9318.8297665827231</v>
      </c>
      <c r="I170" s="24">
        <v>-20314.943543003988</v>
      </c>
      <c r="J170" s="24">
        <v>-21280.021809553458</v>
      </c>
      <c r="K170" s="24">
        <v>-17824.025801179225</v>
      </c>
      <c r="L170" s="24">
        <v>-14567.849817588985</v>
      </c>
      <c r="M170" s="24">
        <v>-8353.3833412082131</v>
      </c>
      <c r="N170" s="24">
        <v>-8912.9289441532655</v>
      </c>
      <c r="O170" s="24">
        <v>-13384.03562069711</v>
      </c>
      <c r="P170" s="24">
        <v>-10666.816282202588</v>
      </c>
      <c r="Q170" s="24">
        <v>6711.1328470960307</v>
      </c>
      <c r="R170" s="21"/>
      <c r="S170" s="42">
        <f t="shared" si="12"/>
        <v>0</v>
      </c>
      <c r="T170" s="42">
        <f t="shared" si="13"/>
        <v>0</v>
      </c>
      <c r="U170" s="42">
        <f t="shared" si="14"/>
        <v>0</v>
      </c>
      <c r="V170" s="42">
        <f t="shared" si="15"/>
        <v>0</v>
      </c>
      <c r="W170" s="88" t="str">
        <f t="shared" si="16"/>
        <v/>
      </c>
      <c r="X170" s="88" t="str">
        <f t="shared" si="17"/>
        <v/>
      </c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</row>
    <row r="171" spans="1:37" ht="14.25" customHeight="1" x14ac:dyDescent="0.15">
      <c r="A171" s="27" t="s">
        <v>191</v>
      </c>
      <c r="B171" s="26"/>
      <c r="C171" s="26"/>
      <c r="D171" s="26"/>
      <c r="E171" s="26"/>
      <c r="F171" s="26"/>
      <c r="G171" s="26"/>
      <c r="H171" s="26"/>
      <c r="I171" s="26"/>
      <c r="J171" s="26"/>
      <c r="K171" s="26">
        <v>-790.2</v>
      </c>
      <c r="L171" s="26">
        <v>-500.19</v>
      </c>
      <c r="M171" s="26">
        <v>-215.6653</v>
      </c>
      <c r="N171" s="26">
        <v>281.71199999999999</v>
      </c>
      <c r="O171" s="26">
        <v>-315.55</v>
      </c>
      <c r="P171" s="26">
        <v>256.86</v>
      </c>
      <c r="Q171" s="26"/>
      <c r="R171" s="21"/>
      <c r="S171" s="42">
        <f t="shared" si="12"/>
        <v>0</v>
      </c>
      <c r="T171" s="42">
        <f t="shared" si="13"/>
        <v>0</v>
      </c>
      <c r="U171" s="42">
        <f t="shared" si="14"/>
        <v>0</v>
      </c>
      <c r="V171" s="42">
        <f t="shared" si="15"/>
        <v>1</v>
      </c>
      <c r="W171" s="88" t="str">
        <f t="shared" si="16"/>
        <v/>
      </c>
      <c r="X171" s="88" t="str">
        <f t="shared" si="17"/>
        <v>South Sudan, Rep. of</v>
      </c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</row>
    <row r="172" spans="1:37" ht="14.25" customHeight="1" x14ac:dyDescent="0.15">
      <c r="A172" s="27" t="s">
        <v>192</v>
      </c>
      <c r="B172" s="24">
        <v>-83915.470590102574</v>
      </c>
      <c r="C172" s="24">
        <v>-111532.33501435544</v>
      </c>
      <c r="D172" s="24">
        <v>-139287.62566158496</v>
      </c>
      <c r="E172" s="24">
        <v>-145715.51523516772</v>
      </c>
      <c r="F172" s="24">
        <v>-60418.93068733815</v>
      </c>
      <c r="G172" s="24">
        <v>-52249.545356132752</v>
      </c>
      <c r="H172" s="24">
        <v>-39975.229877502679</v>
      </c>
      <c r="I172" s="24">
        <v>735.15058304590036</v>
      </c>
      <c r="J172" s="24">
        <v>27588.00425541728</v>
      </c>
      <c r="K172" s="24">
        <v>22662.337678769894</v>
      </c>
      <c r="L172" s="24">
        <v>24107.676878121267</v>
      </c>
      <c r="M172" s="24">
        <v>39298.651172178121</v>
      </c>
      <c r="N172" s="24">
        <v>36857.922351027948</v>
      </c>
      <c r="O172" s="24">
        <v>27209.528503580626</v>
      </c>
      <c r="P172" s="24">
        <v>29606.456980113693</v>
      </c>
      <c r="Q172" s="24">
        <v>9044.2521948838803</v>
      </c>
      <c r="R172" s="21"/>
      <c r="S172" s="42">
        <f t="shared" si="12"/>
        <v>0</v>
      </c>
      <c r="T172" s="42">
        <f t="shared" si="13"/>
        <v>0</v>
      </c>
      <c r="U172" s="42">
        <f t="shared" si="14"/>
        <v>0</v>
      </c>
      <c r="V172" s="42">
        <f t="shared" si="15"/>
        <v>0</v>
      </c>
      <c r="W172" s="88" t="str">
        <f t="shared" si="16"/>
        <v/>
      </c>
      <c r="X172" s="88" t="str">
        <f t="shared" si="17"/>
        <v/>
      </c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</row>
    <row r="173" spans="1:37" ht="14.25" customHeight="1" x14ac:dyDescent="0.15">
      <c r="A173" s="27" t="s">
        <v>193</v>
      </c>
      <c r="B173" s="26">
        <v>-650.12693000000002</v>
      </c>
      <c r="C173" s="26">
        <v>-1498.011</v>
      </c>
      <c r="D173" s="26">
        <v>-1400.9</v>
      </c>
      <c r="E173" s="26">
        <v>-3885.4</v>
      </c>
      <c r="F173" s="26">
        <v>-214.7</v>
      </c>
      <c r="G173" s="26">
        <v>-1075.03</v>
      </c>
      <c r="H173" s="26">
        <v>-4615.42</v>
      </c>
      <c r="I173" s="26">
        <v>-4009.1</v>
      </c>
      <c r="J173" s="26">
        <v>-2540.5751535173931</v>
      </c>
      <c r="K173" s="26">
        <v>-1987.684224224997</v>
      </c>
      <c r="L173" s="26">
        <v>-1882.77408392544</v>
      </c>
      <c r="M173" s="26">
        <v>-1742.3997152289385</v>
      </c>
      <c r="N173" s="26">
        <v>-2308.9956230069656</v>
      </c>
      <c r="O173" s="26">
        <v>-2799.0530655505509</v>
      </c>
      <c r="P173" s="26">
        <v>-1847.6860442008547</v>
      </c>
      <c r="Q173" s="72">
        <v>-1082.9992062756182</v>
      </c>
      <c r="R173" s="21"/>
      <c r="S173" s="42">
        <f t="shared" si="12"/>
        <v>0</v>
      </c>
      <c r="T173" s="42">
        <f t="shared" si="13"/>
        <v>0</v>
      </c>
      <c r="U173" s="42">
        <f t="shared" si="14"/>
        <v>0</v>
      </c>
      <c r="V173" s="42">
        <f t="shared" si="15"/>
        <v>0</v>
      </c>
      <c r="W173" s="88" t="str">
        <f t="shared" si="16"/>
        <v/>
      </c>
      <c r="X173" s="88" t="str">
        <f t="shared" si="17"/>
        <v/>
      </c>
      <c r="Y173" s="21"/>
      <c r="Z173" s="21">
        <v>1</v>
      </c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</row>
    <row r="174" spans="1:37" ht="14.25" customHeight="1" x14ac:dyDescent="0.15">
      <c r="A174" s="27" t="s">
        <v>194</v>
      </c>
      <c r="B174" s="24">
        <v>-64.720367777777781</v>
      </c>
      <c r="C174" s="24">
        <v>-85.109481851851854</v>
      </c>
      <c r="D174" s="24">
        <v>-113.03471592592592</v>
      </c>
      <c r="E174" s="24">
        <v>-203.33138666666665</v>
      </c>
      <c r="F174" s="24">
        <v>-180.11576185185186</v>
      </c>
      <c r="G174" s="24">
        <v>-138.58115962962961</v>
      </c>
      <c r="H174" s="24">
        <v>-102.1988737037037</v>
      </c>
      <c r="I174" s="24">
        <v>-84.747152962962957</v>
      </c>
      <c r="J174" s="24">
        <v>-62.703314074074065</v>
      </c>
      <c r="K174" s="24">
        <v>0.90682754492742046</v>
      </c>
      <c r="L174" s="24">
        <v>-79.919646279960205</v>
      </c>
      <c r="M174" s="24">
        <v>-123.63698053557634</v>
      </c>
      <c r="N174" s="24">
        <v>-111.71940682548716</v>
      </c>
      <c r="O174" s="24">
        <v>-57.997781013727185</v>
      </c>
      <c r="P174" s="72">
        <v>-55.690039829168263</v>
      </c>
      <c r="Q174" s="72">
        <v>-141.93638742666079</v>
      </c>
      <c r="R174" s="21"/>
      <c r="S174" s="42">
        <f t="shared" si="12"/>
        <v>0</v>
      </c>
      <c r="T174" s="42">
        <f t="shared" si="13"/>
        <v>0</v>
      </c>
      <c r="U174" s="42">
        <f t="shared" si="14"/>
        <v>0</v>
      </c>
      <c r="V174" s="42">
        <f t="shared" si="15"/>
        <v>0</v>
      </c>
      <c r="W174" s="88" t="str">
        <f t="shared" si="16"/>
        <v/>
      </c>
      <c r="X174" s="88" t="str">
        <f t="shared" si="17"/>
        <v/>
      </c>
      <c r="Y174" s="21"/>
      <c r="Z174" s="21">
        <v>1</v>
      </c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</row>
    <row r="175" spans="1:37" ht="14.25" customHeight="1" x14ac:dyDescent="0.15">
      <c r="A175" s="27" t="s">
        <v>195</v>
      </c>
      <c r="B175" s="26">
        <v>-129.47103814814812</v>
      </c>
      <c r="C175" s="26">
        <v>-308.99083629629632</v>
      </c>
      <c r="D175" s="26">
        <v>-344.66430518518513</v>
      </c>
      <c r="E175" s="26">
        <v>-339.86035407407405</v>
      </c>
      <c r="F175" s="26">
        <v>-136.74293037037035</v>
      </c>
      <c r="G175" s="26">
        <v>-202.75507111111111</v>
      </c>
      <c r="H175" s="26">
        <v>-242.68318148148145</v>
      </c>
      <c r="I175" s="26">
        <v>-182.93038333333331</v>
      </c>
      <c r="J175" s="26">
        <v>-100.32708777777778</v>
      </c>
      <c r="K175" s="26">
        <v>-43.529853558903618</v>
      </c>
      <c r="L175" s="26">
        <v>0.21583678946336107</v>
      </c>
      <c r="M175" s="26">
        <v>-121.59046042414171</v>
      </c>
      <c r="N175" s="26">
        <v>-19.285540860719856</v>
      </c>
      <c r="O175" s="26">
        <v>44.80182836692439</v>
      </c>
      <c r="P175" s="72">
        <v>129.24619705730544</v>
      </c>
      <c r="Q175" s="72">
        <v>-218.78265244839537</v>
      </c>
      <c r="R175" s="21"/>
      <c r="S175" s="42">
        <f t="shared" si="12"/>
        <v>0</v>
      </c>
      <c r="T175" s="42">
        <f t="shared" si="13"/>
        <v>0</v>
      </c>
      <c r="U175" s="42">
        <f t="shared" si="14"/>
        <v>0</v>
      </c>
      <c r="V175" s="42">
        <f t="shared" si="15"/>
        <v>0</v>
      </c>
      <c r="W175" s="88" t="str">
        <f t="shared" si="16"/>
        <v/>
      </c>
      <c r="X175" s="88" t="str">
        <f t="shared" si="17"/>
        <v/>
      </c>
      <c r="Y175" s="21"/>
      <c r="Z175" s="21">
        <v>1</v>
      </c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</row>
    <row r="176" spans="1:37" ht="14.25" customHeight="1" x14ac:dyDescent="0.15">
      <c r="A176" s="27" t="s">
        <v>196</v>
      </c>
      <c r="B176" s="24">
        <v>-102.19808185185185</v>
      </c>
      <c r="C176" s="24">
        <v>-119.3903374074074</v>
      </c>
      <c r="D176" s="24">
        <v>-191.74564666666666</v>
      </c>
      <c r="E176" s="24">
        <v>-230.32951185185186</v>
      </c>
      <c r="F176" s="24">
        <v>-197.32647037037034</v>
      </c>
      <c r="G176" s="24">
        <v>-208.31312666666665</v>
      </c>
      <c r="H176" s="24">
        <v>-198.87875703703702</v>
      </c>
      <c r="I176" s="24">
        <v>-192.87671777777777</v>
      </c>
      <c r="J176" s="24">
        <v>-210.27677518518516</v>
      </c>
      <c r="K176" s="24">
        <v>-190.25849896687205</v>
      </c>
      <c r="L176" s="24">
        <v>-115.81428724095777</v>
      </c>
      <c r="M176" s="24">
        <v>-103.73856734269424</v>
      </c>
      <c r="N176" s="24">
        <v>-91.938949749944243</v>
      </c>
      <c r="O176" s="24">
        <v>-98.491909081147853</v>
      </c>
      <c r="P176" s="72">
        <v>-79.969737017323254</v>
      </c>
      <c r="Q176" s="72">
        <v>-142.36697733701925</v>
      </c>
      <c r="R176" s="21"/>
      <c r="S176" s="42">
        <f t="shared" si="12"/>
        <v>0</v>
      </c>
      <c r="T176" s="42">
        <f t="shared" si="13"/>
        <v>0</v>
      </c>
      <c r="U176" s="42">
        <f t="shared" si="14"/>
        <v>0</v>
      </c>
      <c r="V176" s="42">
        <f t="shared" si="15"/>
        <v>0</v>
      </c>
      <c r="W176" s="88" t="str">
        <f t="shared" si="16"/>
        <v/>
      </c>
      <c r="X176" s="88" t="str">
        <f t="shared" si="17"/>
        <v/>
      </c>
      <c r="Y176" s="21"/>
      <c r="Z176" s="21">
        <v>1</v>
      </c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</row>
    <row r="177" spans="1:37" ht="14.25" customHeight="1" x14ac:dyDescent="0.15">
      <c r="A177" s="27" t="s">
        <v>197</v>
      </c>
      <c r="B177" s="26">
        <v>-2472.7302961294799</v>
      </c>
      <c r="C177" s="26">
        <v>-6495.8500871588594</v>
      </c>
      <c r="D177" s="26">
        <v>-3597.1520204386297</v>
      </c>
      <c r="E177" s="26">
        <v>-3593.872576144031</v>
      </c>
      <c r="F177" s="26">
        <v>-4926.5721250266997</v>
      </c>
      <c r="G177" s="26">
        <v>-1725.4</v>
      </c>
      <c r="H177" s="26">
        <v>-2652.9320204381097</v>
      </c>
      <c r="I177" s="26">
        <v>-6259.0612447270205</v>
      </c>
      <c r="J177" s="26">
        <v>-5822.0741525092899</v>
      </c>
      <c r="K177" s="26">
        <v>-3545.4666353017165</v>
      </c>
      <c r="L177" s="26">
        <v>-5460.7600744605397</v>
      </c>
      <c r="M177" s="26">
        <v>-4213.3566334409543</v>
      </c>
      <c r="N177" s="26">
        <v>-4611.2585284371098</v>
      </c>
      <c r="O177" s="26">
        <v>-4678.501890251835</v>
      </c>
      <c r="P177" s="26">
        <v>-5215.0139361621968</v>
      </c>
      <c r="Q177" s="26"/>
      <c r="R177" s="21"/>
      <c r="S177" s="42">
        <f t="shared" si="12"/>
        <v>0</v>
      </c>
      <c r="T177" s="42">
        <f t="shared" si="13"/>
        <v>0</v>
      </c>
      <c r="U177" s="42">
        <f t="shared" si="14"/>
        <v>0</v>
      </c>
      <c r="V177" s="42">
        <f t="shared" si="15"/>
        <v>1</v>
      </c>
      <c r="W177" s="88" t="str">
        <f t="shared" si="16"/>
        <v/>
      </c>
      <c r="X177" s="88" t="str">
        <f t="shared" si="17"/>
        <v>Sudan</v>
      </c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</row>
    <row r="178" spans="1:37" ht="14.25" customHeight="1" x14ac:dyDescent="0.15">
      <c r="A178" s="27" t="s">
        <v>198</v>
      </c>
      <c r="B178" s="24">
        <v>-146.7000000000001</v>
      </c>
      <c r="C178" s="24">
        <v>220.6</v>
      </c>
      <c r="D178" s="24">
        <v>324.5</v>
      </c>
      <c r="E178" s="24">
        <v>325.7</v>
      </c>
      <c r="F178" s="24">
        <v>111.29999999999998</v>
      </c>
      <c r="G178" s="24">
        <v>650.84584032374096</v>
      </c>
      <c r="H178" s="24">
        <v>431.30607117965042</v>
      </c>
      <c r="I178" s="24">
        <v>162.37125640544008</v>
      </c>
      <c r="J178" s="24">
        <v>-196.00567993115848</v>
      </c>
      <c r="K178" s="24">
        <v>-416.34220081301487</v>
      </c>
      <c r="L178" s="24">
        <v>-786.43495613439609</v>
      </c>
      <c r="M178" s="24">
        <v>-160.48193100171895</v>
      </c>
      <c r="N178" s="24">
        <v>69.2</v>
      </c>
      <c r="O178" s="24">
        <v>-118.71325211696562</v>
      </c>
      <c r="P178" s="24">
        <v>-448.25507939986937</v>
      </c>
      <c r="Q178" s="24">
        <v>259.23457779240147</v>
      </c>
      <c r="R178" s="21"/>
      <c r="S178" s="42">
        <f t="shared" si="12"/>
        <v>0</v>
      </c>
      <c r="T178" s="42">
        <f t="shared" si="13"/>
        <v>0</v>
      </c>
      <c r="U178" s="42">
        <f t="shared" si="14"/>
        <v>0</v>
      </c>
      <c r="V178" s="42">
        <f t="shared" si="15"/>
        <v>0</v>
      </c>
      <c r="W178" s="88" t="str">
        <f t="shared" si="16"/>
        <v/>
      </c>
      <c r="X178" s="88" t="str">
        <f t="shared" si="17"/>
        <v/>
      </c>
      <c r="Y178" s="21"/>
      <c r="Z178" s="21">
        <v>1</v>
      </c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</row>
    <row r="179" spans="1:37" ht="14.25" customHeight="1" x14ac:dyDescent="0.15">
      <c r="A179" s="27" t="s">
        <v>199</v>
      </c>
      <c r="B179" s="26">
        <v>23583.338994912996</v>
      </c>
      <c r="C179" s="26">
        <v>34468.824245493292</v>
      </c>
      <c r="D179" s="26">
        <v>39927.51657952556</v>
      </c>
      <c r="E179" s="26">
        <v>40802.93594226156</v>
      </c>
      <c r="F179" s="26">
        <v>25918.197361002396</v>
      </c>
      <c r="G179" s="26">
        <v>29195.824932373507</v>
      </c>
      <c r="H179" s="26">
        <v>31438.3</v>
      </c>
      <c r="I179" s="26">
        <v>30417.334377563708</v>
      </c>
      <c r="J179" s="26">
        <v>30703.928592680342</v>
      </c>
      <c r="K179" s="26">
        <v>24497.351413475255</v>
      </c>
      <c r="L179" s="26">
        <v>16750.093766597802</v>
      </c>
      <c r="M179" s="26">
        <v>12153.872131317332</v>
      </c>
      <c r="N179" s="26">
        <v>16088.977181238672</v>
      </c>
      <c r="O179" s="26">
        <v>14562.191914384912</v>
      </c>
      <c r="P179" s="26">
        <v>29167.559894836952</v>
      </c>
      <c r="Q179" s="26">
        <v>30979.044423434516</v>
      </c>
      <c r="R179" s="21"/>
      <c r="S179" s="42">
        <f t="shared" si="12"/>
        <v>0</v>
      </c>
      <c r="T179" s="42">
        <f t="shared" si="13"/>
        <v>0</v>
      </c>
      <c r="U179" s="42">
        <f t="shared" si="14"/>
        <v>0</v>
      </c>
      <c r="V179" s="42">
        <f t="shared" si="15"/>
        <v>0</v>
      </c>
      <c r="W179" s="88" t="str">
        <f t="shared" si="16"/>
        <v/>
      </c>
      <c r="X179" s="88" t="str">
        <f t="shared" si="17"/>
        <v/>
      </c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</row>
    <row r="180" spans="1:37" ht="14.25" customHeight="1" x14ac:dyDescent="0.15">
      <c r="A180" s="27" t="s">
        <v>200</v>
      </c>
      <c r="B180" s="24">
        <v>52795.167544201322</v>
      </c>
      <c r="C180" s="24">
        <v>60350.709355355553</v>
      </c>
      <c r="D180" s="24">
        <v>46895.775894959945</v>
      </c>
      <c r="E180" s="24">
        <v>14358.330659656438</v>
      </c>
      <c r="F180" s="24">
        <v>40958.311492108114</v>
      </c>
      <c r="G180" s="24">
        <v>88315.496578821723</v>
      </c>
      <c r="H180" s="24">
        <v>57071.152571575592</v>
      </c>
      <c r="I180" s="24">
        <v>75135.43676796458</v>
      </c>
      <c r="J180" s="24">
        <v>81054.419275874869</v>
      </c>
      <c r="K180" s="24">
        <v>59087.798785017883</v>
      </c>
      <c r="L180" s="24">
        <v>72111.675814090107</v>
      </c>
      <c r="M180" s="24">
        <v>62620.847146954446</v>
      </c>
      <c r="N180" s="24">
        <v>50798.774165328658</v>
      </c>
      <c r="O180" s="24">
        <v>49094.756565258249</v>
      </c>
      <c r="P180" s="24">
        <v>49150.831505509064</v>
      </c>
      <c r="Q180" s="24">
        <v>28094.323423382495</v>
      </c>
      <c r="R180" s="21"/>
      <c r="S180" s="42">
        <f t="shared" si="12"/>
        <v>0</v>
      </c>
      <c r="T180" s="42">
        <f t="shared" si="13"/>
        <v>0</v>
      </c>
      <c r="U180" s="42">
        <f t="shared" si="14"/>
        <v>0</v>
      </c>
      <c r="V180" s="42">
        <f t="shared" si="15"/>
        <v>0</v>
      </c>
      <c r="W180" s="88" t="str">
        <f t="shared" si="16"/>
        <v/>
      </c>
      <c r="X180" s="88" t="str">
        <f t="shared" si="17"/>
        <v/>
      </c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</row>
    <row r="181" spans="1:37" ht="14.25" customHeight="1" x14ac:dyDescent="0.15">
      <c r="A181" s="27" t="s">
        <v>201</v>
      </c>
      <c r="B181" s="26">
        <v>299</v>
      </c>
      <c r="C181" s="26">
        <v>919.8</v>
      </c>
      <c r="D181" s="26">
        <v>459.57595536721999</v>
      </c>
      <c r="E181" s="26">
        <v>471.95198102868699</v>
      </c>
      <c r="F181" s="26">
        <v>-1029.5252480283</v>
      </c>
      <c r="G181" s="26">
        <v>-367.38847302263304</v>
      </c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1"/>
      <c r="S181" s="42">
        <f t="shared" si="12"/>
        <v>1</v>
      </c>
      <c r="T181" s="42">
        <f t="shared" si="13"/>
        <v>1</v>
      </c>
      <c r="U181" s="42">
        <f t="shared" si="14"/>
        <v>1</v>
      </c>
      <c r="V181" s="42">
        <f t="shared" si="15"/>
        <v>1</v>
      </c>
      <c r="W181" s="88" t="str">
        <f t="shared" si="16"/>
        <v>Syrian Arab Rep.</v>
      </c>
      <c r="X181" s="88" t="str">
        <f t="shared" si="17"/>
        <v>Syrian Arab Rep.</v>
      </c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</row>
    <row r="182" spans="1:37" ht="14.25" customHeight="1" x14ac:dyDescent="0.15">
      <c r="A182" s="27" t="s">
        <v>202</v>
      </c>
      <c r="B182" s="72">
        <v>14948</v>
      </c>
      <c r="C182" s="72">
        <v>23157</v>
      </c>
      <c r="D182" s="92">
        <v>32044</v>
      </c>
      <c r="E182" s="92">
        <v>24794</v>
      </c>
      <c r="F182" s="92">
        <v>40662</v>
      </c>
      <c r="G182" s="92">
        <v>36726</v>
      </c>
      <c r="H182" s="92">
        <v>37914</v>
      </c>
      <c r="I182" s="92">
        <v>42925</v>
      </c>
      <c r="J182" s="92">
        <v>49937</v>
      </c>
      <c r="K182" s="92">
        <v>60607</v>
      </c>
      <c r="L182" s="92">
        <v>72730</v>
      </c>
      <c r="M182" s="92">
        <v>71222</v>
      </c>
      <c r="N182" s="92">
        <v>83053</v>
      </c>
      <c r="O182" s="92">
        <v>70843</v>
      </c>
      <c r="P182" s="92">
        <v>65161</v>
      </c>
      <c r="Q182" s="92">
        <v>94276</v>
      </c>
      <c r="R182" s="21"/>
      <c r="S182" s="42">
        <f t="shared" si="12"/>
        <v>0</v>
      </c>
      <c r="T182" s="42">
        <f t="shared" si="13"/>
        <v>0</v>
      </c>
      <c r="U182" s="42">
        <f t="shared" si="14"/>
        <v>0</v>
      </c>
      <c r="V182" s="42">
        <f t="shared" si="15"/>
        <v>0</v>
      </c>
      <c r="W182" s="88" t="str">
        <f t="shared" si="16"/>
        <v/>
      </c>
      <c r="X182" s="88" t="str">
        <f t="shared" si="17"/>
        <v/>
      </c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</row>
    <row r="183" spans="1:37" ht="14.25" customHeight="1" x14ac:dyDescent="0.15">
      <c r="A183" s="27" t="s">
        <v>203</v>
      </c>
      <c r="B183" s="26">
        <v>-296.20946441960001</v>
      </c>
      <c r="C183" s="26">
        <v>-372.41119379500003</v>
      </c>
      <c r="D183" s="26">
        <v>-1193.8282448550001</v>
      </c>
      <c r="E183" s="26">
        <v>-1058.7815370450001</v>
      </c>
      <c r="F183" s="26">
        <v>-717.46886237399997</v>
      </c>
      <c r="G183" s="26">
        <v>-581.1</v>
      </c>
      <c r="H183" s="26">
        <v>-413.31827722453619</v>
      </c>
      <c r="I183" s="26">
        <v>-681.39775932297903</v>
      </c>
      <c r="J183" s="26">
        <v>-884.7921608552831</v>
      </c>
      <c r="K183" s="26">
        <v>-316.45456873875702</v>
      </c>
      <c r="L183" s="26">
        <v>-477.07455079659599</v>
      </c>
      <c r="M183" s="26">
        <v>-290.82673594252901</v>
      </c>
      <c r="N183" s="26">
        <v>158.96931095047739</v>
      </c>
      <c r="O183" s="26">
        <v>-379.68245859978606</v>
      </c>
      <c r="P183" s="26">
        <v>-185.29484392771718</v>
      </c>
      <c r="Q183" s="26">
        <v>335.90595446442302</v>
      </c>
      <c r="R183" s="21"/>
      <c r="S183" s="42">
        <f t="shared" si="12"/>
        <v>0</v>
      </c>
      <c r="T183" s="42">
        <f t="shared" si="13"/>
        <v>0</v>
      </c>
      <c r="U183" s="42">
        <f t="shared" si="14"/>
        <v>0</v>
      </c>
      <c r="V183" s="42">
        <f t="shared" si="15"/>
        <v>0</v>
      </c>
      <c r="W183" s="88" t="str">
        <f t="shared" si="16"/>
        <v/>
      </c>
      <c r="X183" s="88" t="str">
        <f t="shared" si="17"/>
        <v/>
      </c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</row>
    <row r="184" spans="1:37" ht="14.25" customHeight="1" x14ac:dyDescent="0.15">
      <c r="A184" s="27" t="s">
        <v>204</v>
      </c>
      <c r="B184" s="24">
        <v>-1092.5589096017202</v>
      </c>
      <c r="C184" s="24">
        <v>-1102.0541716858102</v>
      </c>
      <c r="D184" s="24">
        <v>-1714.7361512067398</v>
      </c>
      <c r="E184" s="24">
        <v>-2577.0863346933797</v>
      </c>
      <c r="F184" s="24">
        <v>-1809.9147375781702</v>
      </c>
      <c r="G184" s="24">
        <v>-2210.8000000000002</v>
      </c>
      <c r="H184" s="24">
        <v>-4380.9513476640705</v>
      </c>
      <c r="I184" s="24">
        <v>-3764.3359148111231</v>
      </c>
      <c r="J184" s="24">
        <v>-4987.9547316252156</v>
      </c>
      <c r="K184" s="24">
        <v>-5061.9974489820406</v>
      </c>
      <c r="L184" s="24">
        <v>-4477.4183582915202</v>
      </c>
      <c r="M184" s="24">
        <v>-2739.3024537121187</v>
      </c>
      <c r="N184" s="24">
        <v>-2127.8117801185658</v>
      </c>
      <c r="O184" s="24">
        <v>-1897.8342400224631</v>
      </c>
      <c r="P184" s="24">
        <v>-1301.3357335109001</v>
      </c>
      <c r="Q184" s="24"/>
      <c r="R184" s="21"/>
      <c r="S184" s="42">
        <f t="shared" si="12"/>
        <v>0</v>
      </c>
      <c r="T184" s="42">
        <f t="shared" si="13"/>
        <v>0</v>
      </c>
      <c r="U184" s="42">
        <f t="shared" si="14"/>
        <v>0</v>
      </c>
      <c r="V184" s="42">
        <f t="shared" si="15"/>
        <v>1</v>
      </c>
      <c r="W184" s="88" t="str">
        <f t="shared" si="16"/>
        <v/>
      </c>
      <c r="X184" s="88" t="str">
        <f t="shared" si="17"/>
        <v>Tanzania, United Rep. of</v>
      </c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</row>
    <row r="185" spans="1:37" ht="14.25" customHeight="1" x14ac:dyDescent="0.15">
      <c r="A185" s="27" t="s">
        <v>205</v>
      </c>
      <c r="B185" s="26">
        <v>-7641.8</v>
      </c>
      <c r="C185" s="26">
        <v>2314.7299999999873</v>
      </c>
      <c r="D185" s="26">
        <v>15583.69999999999</v>
      </c>
      <c r="E185" s="26">
        <v>930.8700000000257</v>
      </c>
      <c r="F185" s="26">
        <v>22189.105411706001</v>
      </c>
      <c r="G185" s="26">
        <v>11486.104954626777</v>
      </c>
      <c r="H185" s="26">
        <v>9426.8463251252197</v>
      </c>
      <c r="I185" s="26">
        <v>-4899.2558724431346</v>
      </c>
      <c r="J185" s="26">
        <v>-8833.4571422453009</v>
      </c>
      <c r="K185" s="26">
        <v>11642.907013768321</v>
      </c>
      <c r="L185" s="26">
        <v>27752.906126783932</v>
      </c>
      <c r="M185" s="26">
        <v>43438.000973738199</v>
      </c>
      <c r="N185" s="26">
        <v>43951.862494144756</v>
      </c>
      <c r="O185" s="26">
        <v>28422.528298990899</v>
      </c>
      <c r="P185" s="26">
        <v>38205.560432783597</v>
      </c>
      <c r="Q185" s="26">
        <v>17596.620361577556</v>
      </c>
      <c r="R185" s="21"/>
      <c r="S185" s="42">
        <f t="shared" si="12"/>
        <v>0</v>
      </c>
      <c r="T185" s="42">
        <f t="shared" si="13"/>
        <v>0</v>
      </c>
      <c r="U185" s="42">
        <f t="shared" si="14"/>
        <v>0</v>
      </c>
      <c r="V185" s="42">
        <f t="shared" si="15"/>
        <v>0</v>
      </c>
      <c r="W185" s="88" t="str">
        <f t="shared" si="16"/>
        <v/>
      </c>
      <c r="X185" s="88" t="str">
        <f t="shared" si="17"/>
        <v/>
      </c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</row>
    <row r="186" spans="1:37" ht="14.25" customHeight="1" x14ac:dyDescent="0.15">
      <c r="A186" s="27" t="s">
        <v>206</v>
      </c>
      <c r="B186" s="24"/>
      <c r="C186" s="24">
        <v>540.95351407721103</v>
      </c>
      <c r="D186" s="24">
        <v>1177.20411307114</v>
      </c>
      <c r="E186" s="24">
        <v>2021.7467536593201</v>
      </c>
      <c r="F186" s="24">
        <v>1284.9560021482862</v>
      </c>
      <c r="G186" s="24">
        <v>1671.379453847308</v>
      </c>
      <c r="H186" s="24">
        <v>2346.0456890912756</v>
      </c>
      <c r="I186" s="24">
        <v>2736.0154380688455</v>
      </c>
      <c r="J186" s="24">
        <v>2390.0357813106898</v>
      </c>
      <c r="K186" s="24">
        <v>1106.1588416805969</v>
      </c>
      <c r="L186" s="24">
        <v>224.8</v>
      </c>
      <c r="M186" s="24">
        <v>-533.07510000000002</v>
      </c>
      <c r="N186" s="24">
        <v>-339.08023953320401</v>
      </c>
      <c r="O186" s="24">
        <v>-191.14718488793099</v>
      </c>
      <c r="P186" s="24">
        <v>133.97991466935954</v>
      </c>
      <c r="Q186" s="24">
        <v>-356.80299005356829</v>
      </c>
      <c r="R186" s="21"/>
      <c r="S186" s="42">
        <f t="shared" si="12"/>
        <v>0</v>
      </c>
      <c r="T186" s="42">
        <f t="shared" si="13"/>
        <v>0</v>
      </c>
      <c r="U186" s="42">
        <f t="shared" si="14"/>
        <v>0</v>
      </c>
      <c r="V186" s="42">
        <f t="shared" si="15"/>
        <v>0</v>
      </c>
      <c r="W186" s="88" t="str">
        <f t="shared" si="16"/>
        <v/>
      </c>
      <c r="X186" s="88" t="str">
        <f t="shared" si="17"/>
        <v/>
      </c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</row>
    <row r="187" spans="1:37" ht="14.25" customHeight="1" x14ac:dyDescent="0.15">
      <c r="A187" s="27" t="s">
        <v>207</v>
      </c>
      <c r="B187" s="26">
        <v>-203.9758314017825</v>
      </c>
      <c r="C187" s="26">
        <v>-176.44808755316316</v>
      </c>
      <c r="D187" s="26">
        <v>-216.04694119798978</v>
      </c>
      <c r="E187" s="26">
        <v>-222.86224612931795</v>
      </c>
      <c r="F187" s="26">
        <v>-177.38031613652339</v>
      </c>
      <c r="G187" s="26">
        <v>-199.90252548796178</v>
      </c>
      <c r="H187" s="26">
        <v>-302.10000000000002</v>
      </c>
      <c r="I187" s="26">
        <v>-294.11903386535988</v>
      </c>
      <c r="J187" s="26">
        <v>-568.41793968203569</v>
      </c>
      <c r="K187" s="26">
        <v>-458.46987181172113</v>
      </c>
      <c r="L187" s="26">
        <v>-461.024604594766</v>
      </c>
      <c r="M187" s="26">
        <v>-436.62662624668496</v>
      </c>
      <c r="N187" s="26">
        <v>-96.64329547455938</v>
      </c>
      <c r="O187" s="26">
        <v>-184.85158640868909</v>
      </c>
      <c r="P187" s="26">
        <v>-55.443572947483922</v>
      </c>
      <c r="Q187" s="26"/>
      <c r="R187" s="21"/>
      <c r="S187" s="42">
        <f t="shared" si="12"/>
        <v>0</v>
      </c>
      <c r="T187" s="42">
        <f t="shared" si="13"/>
        <v>0</v>
      </c>
      <c r="U187" s="42">
        <f t="shared" si="14"/>
        <v>0</v>
      </c>
      <c r="V187" s="42">
        <f t="shared" si="15"/>
        <v>1</v>
      </c>
      <c r="W187" s="88" t="str">
        <f t="shared" si="16"/>
        <v/>
      </c>
      <c r="X187" s="88" t="str">
        <f t="shared" si="17"/>
        <v>Togo</v>
      </c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</row>
    <row r="188" spans="1:37" ht="14.25" customHeight="1" x14ac:dyDescent="0.15">
      <c r="A188" s="27" t="s">
        <v>208</v>
      </c>
      <c r="B188" s="24">
        <v>-24.332160879919115</v>
      </c>
      <c r="C188" s="24">
        <v>-23.696552557945274</v>
      </c>
      <c r="D188" s="24">
        <v>-49.242000986535935</v>
      </c>
      <c r="E188" s="24">
        <v>-62.713603651497934</v>
      </c>
      <c r="F188" s="24">
        <v>-93.845899271506852</v>
      </c>
      <c r="G188" s="24">
        <v>-87.437001177864303</v>
      </c>
      <c r="H188" s="24">
        <v>-83.9</v>
      </c>
      <c r="I188" s="24">
        <v>-69.820546138821513</v>
      </c>
      <c r="J188" s="24">
        <v>-42.800210414192684</v>
      </c>
      <c r="K188" s="24">
        <v>-27.630995779905415</v>
      </c>
      <c r="L188" s="24">
        <v>-44.092179859399792</v>
      </c>
      <c r="M188" s="24">
        <v>-27.15428899084711</v>
      </c>
      <c r="N188" s="24">
        <v>-29.482091569284027</v>
      </c>
      <c r="O188" s="24">
        <v>-30.86502319111036</v>
      </c>
      <c r="P188" s="24">
        <v>-4.2143050165520366</v>
      </c>
      <c r="Q188" s="24">
        <v>-18.93468755104308</v>
      </c>
      <c r="R188" s="21"/>
      <c r="S188" s="42">
        <f t="shared" si="12"/>
        <v>0</v>
      </c>
      <c r="T188" s="42">
        <f t="shared" si="13"/>
        <v>0</v>
      </c>
      <c r="U188" s="42">
        <f t="shared" si="14"/>
        <v>0</v>
      </c>
      <c r="V188" s="42">
        <f t="shared" si="15"/>
        <v>0</v>
      </c>
      <c r="W188" s="88" t="str">
        <f t="shared" si="16"/>
        <v/>
      </c>
      <c r="X188" s="88" t="str">
        <f t="shared" si="17"/>
        <v/>
      </c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</row>
    <row r="189" spans="1:37" ht="14.25" customHeight="1" x14ac:dyDescent="0.15">
      <c r="A189" s="27" t="s">
        <v>209</v>
      </c>
      <c r="B189" s="26">
        <v>3881.3468096652005</v>
      </c>
      <c r="C189" s="26">
        <v>7124.8221937938997</v>
      </c>
      <c r="D189" s="26">
        <v>5166.4607806821004</v>
      </c>
      <c r="E189" s="26">
        <v>8499.0289226859004</v>
      </c>
      <c r="F189" s="26">
        <v>1632.7760472721</v>
      </c>
      <c r="G189" s="26">
        <v>4172.3273221487007</v>
      </c>
      <c r="H189" s="26">
        <v>4708.3999999999996</v>
      </c>
      <c r="I189" s="26">
        <v>3866.5096984312199</v>
      </c>
      <c r="J189" s="26">
        <v>5571.3374364306401</v>
      </c>
      <c r="K189" s="26">
        <v>4154.5027549848701</v>
      </c>
      <c r="L189" s="26">
        <v>2057.1505171613921</v>
      </c>
      <c r="M189" s="26">
        <v>-776.38274556016006</v>
      </c>
      <c r="N189" s="26">
        <v>1409.1921755615599</v>
      </c>
      <c r="O189" s="26">
        <v>1625.843495727602</v>
      </c>
      <c r="P189" s="26">
        <v>1020.1439494769677</v>
      </c>
      <c r="Q189" s="26">
        <v>12.557497868150158</v>
      </c>
      <c r="R189" s="21"/>
      <c r="S189" s="42">
        <f t="shared" si="12"/>
        <v>0</v>
      </c>
      <c r="T189" s="42">
        <f t="shared" si="13"/>
        <v>0</v>
      </c>
      <c r="U189" s="42">
        <f t="shared" si="14"/>
        <v>0</v>
      </c>
      <c r="V189" s="42">
        <f t="shared" si="15"/>
        <v>0</v>
      </c>
      <c r="W189" s="88" t="str">
        <f t="shared" si="16"/>
        <v/>
      </c>
      <c r="X189" s="88" t="str">
        <f t="shared" si="17"/>
        <v/>
      </c>
      <c r="Y189" s="21"/>
      <c r="Z189" s="21">
        <v>1</v>
      </c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</row>
    <row r="190" spans="1:37" ht="14.25" customHeight="1" x14ac:dyDescent="0.15">
      <c r="A190" s="27" t="s">
        <v>210</v>
      </c>
      <c r="B190" s="24">
        <v>-299.28320016442791</v>
      </c>
      <c r="C190" s="24">
        <v>-619.37228827407455</v>
      </c>
      <c r="D190" s="24">
        <v>-916.9175939595375</v>
      </c>
      <c r="E190" s="24">
        <v>-1711.2480301913288</v>
      </c>
      <c r="F190" s="24">
        <v>-1233.7486808242768</v>
      </c>
      <c r="G190" s="24">
        <v>-2104.443202459131</v>
      </c>
      <c r="H190" s="24">
        <v>-3385.7482803935341</v>
      </c>
      <c r="I190" s="24">
        <v>-3721.3848591718297</v>
      </c>
      <c r="J190" s="24">
        <v>-3878.6616673249328</v>
      </c>
      <c r="K190" s="24">
        <v>-4340.58344500567</v>
      </c>
      <c r="L190" s="24">
        <v>-3849.7164340788891</v>
      </c>
      <c r="M190" s="24">
        <v>-3694.262969227671</v>
      </c>
      <c r="N190" s="24">
        <v>-4079.7296878390525</v>
      </c>
      <c r="O190" s="24">
        <v>-4443.3292194544438</v>
      </c>
      <c r="P190" s="24">
        <v>-3284.0752899480908</v>
      </c>
      <c r="Q190" s="72">
        <v>-2666.8365517670554</v>
      </c>
      <c r="R190" s="21"/>
      <c r="S190" s="42">
        <f t="shared" si="12"/>
        <v>0</v>
      </c>
      <c r="T190" s="42">
        <f t="shared" si="13"/>
        <v>0</v>
      </c>
      <c r="U190" s="42">
        <f t="shared" si="14"/>
        <v>0</v>
      </c>
      <c r="V190" s="42">
        <f t="shared" si="15"/>
        <v>0</v>
      </c>
      <c r="W190" s="88" t="str">
        <f t="shared" si="16"/>
        <v/>
      </c>
      <c r="X190" s="88" t="str">
        <f t="shared" si="17"/>
        <v/>
      </c>
      <c r="Y190" s="21">
        <v>1</v>
      </c>
      <c r="Z190" s="21">
        <v>1</v>
      </c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</row>
    <row r="191" spans="1:37" ht="14.25" customHeight="1" x14ac:dyDescent="0.15">
      <c r="A191" s="27" t="s">
        <v>211</v>
      </c>
      <c r="B191" s="26">
        <v>-20980</v>
      </c>
      <c r="C191" s="26">
        <v>-31161</v>
      </c>
      <c r="D191" s="26">
        <v>-36946</v>
      </c>
      <c r="E191" s="26">
        <v>-39425</v>
      </c>
      <c r="F191" s="26">
        <v>-11360</v>
      </c>
      <c r="G191" s="26">
        <v>-44620</v>
      </c>
      <c r="H191" s="26">
        <v>-74402</v>
      </c>
      <c r="I191" s="26">
        <v>-47960</v>
      </c>
      <c r="J191" s="26">
        <v>-55858</v>
      </c>
      <c r="K191" s="26">
        <v>-38848</v>
      </c>
      <c r="L191" s="26">
        <v>-27314</v>
      </c>
      <c r="M191" s="26">
        <v>-27039</v>
      </c>
      <c r="N191" s="26">
        <v>-40813</v>
      </c>
      <c r="O191" s="26">
        <v>-21743</v>
      </c>
      <c r="P191" s="26">
        <v>6759</v>
      </c>
      <c r="Q191" s="26">
        <v>-37315</v>
      </c>
      <c r="R191" s="21"/>
      <c r="S191" s="42">
        <f t="shared" si="12"/>
        <v>0</v>
      </c>
      <c r="T191" s="42">
        <f t="shared" si="13"/>
        <v>0</v>
      </c>
      <c r="U191" s="42">
        <f t="shared" si="14"/>
        <v>0</v>
      </c>
      <c r="V191" s="42">
        <f t="shared" si="15"/>
        <v>0</v>
      </c>
      <c r="W191" s="88" t="str">
        <f t="shared" si="16"/>
        <v/>
      </c>
      <c r="X191" s="88" t="str">
        <f t="shared" si="17"/>
        <v/>
      </c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</row>
    <row r="192" spans="1:37" ht="14.25" customHeight="1" x14ac:dyDescent="0.15">
      <c r="A192" s="27" t="s">
        <v>212</v>
      </c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1"/>
      <c r="S192" s="42">
        <f t="shared" si="12"/>
        <v>1</v>
      </c>
      <c r="T192" s="42">
        <f t="shared" si="13"/>
        <v>1</v>
      </c>
      <c r="U192" s="42">
        <f t="shared" si="14"/>
        <v>1</v>
      </c>
      <c r="V192" s="42">
        <f t="shared" si="15"/>
        <v>1</v>
      </c>
      <c r="W192" s="88" t="str">
        <f t="shared" si="16"/>
        <v>Turkmenistan</v>
      </c>
      <c r="X192" s="88" t="str">
        <f t="shared" si="17"/>
        <v>Turkmenistan</v>
      </c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</row>
    <row r="193" spans="1:37" ht="14.25" customHeight="1" x14ac:dyDescent="0.15">
      <c r="A193" s="27" t="s">
        <v>213</v>
      </c>
      <c r="B193" s="26"/>
      <c r="C193" s="26"/>
      <c r="D193" s="26"/>
      <c r="E193" s="26"/>
      <c r="F193" s="26"/>
      <c r="G193" s="26"/>
      <c r="H193" s="26"/>
      <c r="I193" s="26"/>
      <c r="J193" s="26"/>
      <c r="K193" s="26">
        <v>107.9</v>
      </c>
      <c r="L193" s="26">
        <v>153.55824484417798</v>
      </c>
      <c r="M193" s="26">
        <v>247.081152355792</v>
      </c>
      <c r="N193" s="26">
        <v>35.015932703047497</v>
      </c>
      <c r="O193" s="26">
        <v>172.70925903915798</v>
      </c>
      <c r="P193" s="26"/>
      <c r="Q193" s="26"/>
      <c r="R193" s="21"/>
      <c r="S193" s="42">
        <f t="shared" si="12"/>
        <v>0</v>
      </c>
      <c r="T193" s="42">
        <f t="shared" si="13"/>
        <v>0</v>
      </c>
      <c r="U193" s="42">
        <f t="shared" si="14"/>
        <v>1</v>
      </c>
      <c r="V193" s="42">
        <f t="shared" si="15"/>
        <v>1</v>
      </c>
      <c r="W193" s="88" t="str">
        <f t="shared" si="16"/>
        <v>Turks and Caicos Islands</v>
      </c>
      <c r="X193" s="88" t="str">
        <f t="shared" si="17"/>
        <v>Turks and Caicos Islands</v>
      </c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</row>
    <row r="194" spans="1:37" ht="14.25" customHeight="1" x14ac:dyDescent="0.15">
      <c r="A194" s="27" t="s">
        <v>214</v>
      </c>
      <c r="B194" s="24">
        <v>-4.2777827745311994</v>
      </c>
      <c r="C194" s="24">
        <v>6.5492534614957227</v>
      </c>
      <c r="D194" s="24">
        <v>-4.364217462979318</v>
      </c>
      <c r="E194" s="24">
        <v>-3.7085635714313843</v>
      </c>
      <c r="F194" s="24">
        <v>-16.906760375092524</v>
      </c>
      <c r="G194" s="24">
        <v>-14.013751299186969</v>
      </c>
      <c r="H194" s="24">
        <v>-23.862227540281534</v>
      </c>
      <c r="I194" s="24">
        <v>6.4283783585933181</v>
      </c>
      <c r="J194" s="24">
        <v>-2.7930603982326394</v>
      </c>
      <c r="K194" s="24">
        <v>-1.4462083548546272</v>
      </c>
      <c r="L194" s="24">
        <v>-25.925734210825873</v>
      </c>
      <c r="M194" s="24">
        <v>5.7378766479382488</v>
      </c>
      <c r="N194" s="24">
        <v>5.2261485281478768</v>
      </c>
      <c r="O194" s="24">
        <v>25.953042840559409</v>
      </c>
      <c r="P194" s="24">
        <v>-9.1345474325894696</v>
      </c>
      <c r="Q194" s="24"/>
      <c r="R194" s="21"/>
      <c r="S194" s="42">
        <f t="shared" si="12"/>
        <v>0</v>
      </c>
      <c r="T194" s="42">
        <f t="shared" si="13"/>
        <v>0</v>
      </c>
      <c r="U194" s="42">
        <f t="shared" si="14"/>
        <v>0</v>
      </c>
      <c r="V194" s="42">
        <f t="shared" si="15"/>
        <v>1</v>
      </c>
      <c r="W194" s="88" t="str">
        <f t="shared" si="16"/>
        <v/>
      </c>
      <c r="X194" s="88" t="str">
        <f t="shared" si="17"/>
        <v>Tuvalu</v>
      </c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</row>
    <row r="195" spans="1:37" ht="14.25" customHeight="1" x14ac:dyDescent="0.15">
      <c r="A195" s="27" t="s">
        <v>215</v>
      </c>
      <c r="B195" s="26">
        <v>49.224086169394504</v>
      </c>
      <c r="C195" s="26">
        <v>-306.42466366805098</v>
      </c>
      <c r="D195" s="26">
        <v>-551.65683220173594</v>
      </c>
      <c r="E195" s="26">
        <v>-1223.8391641142841</v>
      </c>
      <c r="F195" s="26">
        <v>-1048.0428855575951</v>
      </c>
      <c r="G195" s="26">
        <v>-1609.7737038724169</v>
      </c>
      <c r="H195" s="26">
        <v>-2087.253428488606</v>
      </c>
      <c r="I195" s="26">
        <v>-1655.592192890125</v>
      </c>
      <c r="J195" s="26">
        <v>-1843.0696903896539</v>
      </c>
      <c r="K195" s="26">
        <v>-2165.9877265322216</v>
      </c>
      <c r="L195" s="26">
        <v>-1671.2667039591474</v>
      </c>
      <c r="M195" s="26">
        <v>-833.4561912889817</v>
      </c>
      <c r="N195" s="26">
        <v>-1501.647807856818</v>
      </c>
      <c r="O195" s="26">
        <v>-1937.5240332164335</v>
      </c>
      <c r="P195" s="72">
        <v>-2420.2137967557956</v>
      </c>
      <c r="Q195" s="72">
        <v>-3302.3832305951355</v>
      </c>
      <c r="R195" s="21"/>
      <c r="S195" s="42">
        <f t="shared" si="12"/>
        <v>0</v>
      </c>
      <c r="T195" s="42">
        <f t="shared" si="13"/>
        <v>0</v>
      </c>
      <c r="U195" s="42">
        <f t="shared" si="14"/>
        <v>0</v>
      </c>
      <c r="V195" s="42">
        <f t="shared" si="15"/>
        <v>0</v>
      </c>
      <c r="W195" s="88" t="str">
        <f t="shared" si="16"/>
        <v/>
      </c>
      <c r="X195" s="88" t="str">
        <f t="shared" si="17"/>
        <v/>
      </c>
      <c r="Y195" s="21">
        <v>1</v>
      </c>
      <c r="Z195" s="21">
        <v>1</v>
      </c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</row>
    <row r="196" spans="1:37" ht="14.25" customHeight="1" x14ac:dyDescent="0.15">
      <c r="A196" s="27" t="s">
        <v>216</v>
      </c>
      <c r="B196" s="24">
        <v>2534</v>
      </c>
      <c r="C196" s="24">
        <v>-1619</v>
      </c>
      <c r="D196" s="24">
        <v>-5251</v>
      </c>
      <c r="E196" s="24">
        <v>-12781</v>
      </c>
      <c r="F196" s="24">
        <v>-1736</v>
      </c>
      <c r="G196" s="24">
        <v>-3016</v>
      </c>
      <c r="H196" s="24">
        <v>-10233</v>
      </c>
      <c r="I196" s="24">
        <v>-14335</v>
      </c>
      <c r="J196" s="24">
        <v>-16518</v>
      </c>
      <c r="K196" s="24">
        <v>-4596</v>
      </c>
      <c r="L196" s="24">
        <v>5035</v>
      </c>
      <c r="M196" s="24">
        <v>-1866</v>
      </c>
      <c r="N196" s="24">
        <v>-3473</v>
      </c>
      <c r="O196" s="24">
        <v>-6432</v>
      </c>
      <c r="P196" s="24">
        <v>-4124</v>
      </c>
      <c r="Q196" s="24">
        <v>5207</v>
      </c>
      <c r="R196" s="21"/>
      <c r="S196" s="42">
        <f t="shared" si="12"/>
        <v>0</v>
      </c>
      <c r="T196" s="42">
        <f t="shared" si="13"/>
        <v>0</v>
      </c>
      <c r="U196" s="42">
        <f t="shared" si="14"/>
        <v>0</v>
      </c>
      <c r="V196" s="42">
        <f t="shared" si="15"/>
        <v>0</v>
      </c>
      <c r="W196" s="88" t="str">
        <f t="shared" si="16"/>
        <v/>
      </c>
      <c r="X196" s="88" t="str">
        <f t="shared" si="17"/>
        <v/>
      </c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</row>
    <row r="197" spans="1:37" ht="14.25" customHeight="1" x14ac:dyDescent="0.15">
      <c r="A197" s="27" t="s">
        <v>303</v>
      </c>
      <c r="B197" s="72">
        <v>23787.3232394402</v>
      </c>
      <c r="C197" s="72">
        <v>38477.773070606003</v>
      </c>
      <c r="D197" s="72">
        <v>20248.870580811003</v>
      </c>
      <c r="E197" s="72">
        <v>22278.284547311097</v>
      </c>
      <c r="F197" s="72">
        <v>7848.3321987746995</v>
      </c>
      <c r="G197" s="72">
        <v>12196.117086453502</v>
      </c>
      <c r="H197" s="72">
        <v>43517.182083049694</v>
      </c>
      <c r="I197" s="72">
        <v>73100.815248468309</v>
      </c>
      <c r="J197" s="72">
        <v>73212.633682777407</v>
      </c>
      <c r="K197" s="72">
        <v>54491.143635125998</v>
      </c>
      <c r="L197" s="72">
        <v>17550.895166780199</v>
      </c>
      <c r="M197" s="72">
        <v>13200.135884593299</v>
      </c>
      <c r="N197" s="72">
        <v>27501.701837985023</v>
      </c>
      <c r="O197" s="72">
        <v>40490.129339686864</v>
      </c>
      <c r="P197" s="72">
        <v>37331.518039482646</v>
      </c>
      <c r="Q197" s="72">
        <v>20993.873383253915</v>
      </c>
      <c r="R197" s="83"/>
      <c r="S197" s="83">
        <f t="shared" si="12"/>
        <v>0</v>
      </c>
      <c r="T197" s="83">
        <f t="shared" si="13"/>
        <v>0</v>
      </c>
      <c r="U197" s="83">
        <f t="shared" si="14"/>
        <v>0</v>
      </c>
      <c r="V197" s="83">
        <f t="shared" si="15"/>
        <v>0</v>
      </c>
      <c r="W197" s="88"/>
      <c r="X197" s="88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</row>
    <row r="198" spans="1:37" ht="14.25" customHeight="1" x14ac:dyDescent="0.15">
      <c r="A198" s="27" t="s">
        <v>217</v>
      </c>
      <c r="B198" s="26">
        <v>-49882.390349265406</v>
      </c>
      <c r="C198" s="26">
        <v>-77503.140150640655</v>
      </c>
      <c r="D198" s="26">
        <v>-104929.78298701069</v>
      </c>
      <c r="E198" s="26">
        <v>-115710.78062337992</v>
      </c>
      <c r="F198" s="26">
        <v>-79778.321139470456</v>
      </c>
      <c r="G198" s="26">
        <v>-77464.401023995102</v>
      </c>
      <c r="H198" s="26">
        <v>-47997.253873299393</v>
      </c>
      <c r="I198" s="26">
        <v>-94588.381464693113</v>
      </c>
      <c r="J198" s="26">
        <v>-136462.84749540401</v>
      </c>
      <c r="K198" s="26">
        <v>-149410.18640638673</v>
      </c>
      <c r="L198" s="26">
        <v>-147252.09943309205</v>
      </c>
      <c r="M198" s="26">
        <v>-147720.07023725103</v>
      </c>
      <c r="N198" s="26">
        <v>-100432.54906907806</v>
      </c>
      <c r="O198" s="26">
        <v>-104799.37205143744</v>
      </c>
      <c r="P198" s="26">
        <v>-87544.62016835135</v>
      </c>
      <c r="Q198" s="26">
        <v>-95421.171027897712</v>
      </c>
      <c r="R198" s="21"/>
      <c r="S198" s="42">
        <f t="shared" ref="S198:S208" si="18">IF(N198="",1,0)</f>
        <v>0</v>
      </c>
      <c r="T198" s="42">
        <f t="shared" ref="T198:T208" si="19">IF(O198="",1,0)</f>
        <v>0</v>
      </c>
      <c r="U198" s="42">
        <f t="shared" ref="U198:U208" si="20">IF(P198="",1,0)</f>
        <v>0</v>
      </c>
      <c r="V198" s="42">
        <f t="shared" ref="V198:V208" si="21">IF(Q198="",1,0)</f>
        <v>0</v>
      </c>
      <c r="W198" s="88" t="str">
        <f t="shared" si="16"/>
        <v/>
      </c>
      <c r="X198" s="88" t="str">
        <f t="shared" si="17"/>
        <v/>
      </c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</row>
    <row r="199" spans="1:37" ht="14.25" customHeight="1" x14ac:dyDescent="0.15">
      <c r="A199" s="27" t="s">
        <v>218</v>
      </c>
      <c r="B199" s="24">
        <v>-749230</v>
      </c>
      <c r="C199" s="24">
        <v>-816642</v>
      </c>
      <c r="D199" s="24">
        <v>-736554</v>
      </c>
      <c r="E199" s="24">
        <v>-696526</v>
      </c>
      <c r="F199" s="24">
        <v>-379736</v>
      </c>
      <c r="G199" s="24">
        <v>-432002</v>
      </c>
      <c r="H199" s="24">
        <v>-455297</v>
      </c>
      <c r="I199" s="24">
        <v>-418112</v>
      </c>
      <c r="J199" s="24">
        <v>-339455</v>
      </c>
      <c r="K199" s="24">
        <v>-369978</v>
      </c>
      <c r="L199" s="24">
        <v>-408884</v>
      </c>
      <c r="M199" s="24">
        <v>-397573</v>
      </c>
      <c r="N199" s="24">
        <v>-361702</v>
      </c>
      <c r="O199" s="24">
        <v>-438241</v>
      </c>
      <c r="P199" s="24">
        <v>-472145</v>
      </c>
      <c r="Q199" s="24">
        <v>-616087</v>
      </c>
      <c r="R199" s="21"/>
      <c r="S199" s="42">
        <f t="shared" si="18"/>
        <v>0</v>
      </c>
      <c r="T199" s="42">
        <f t="shared" si="19"/>
        <v>0</v>
      </c>
      <c r="U199" s="42">
        <f t="shared" si="20"/>
        <v>0</v>
      </c>
      <c r="V199" s="42">
        <f t="shared" si="21"/>
        <v>0</v>
      </c>
      <c r="W199" s="88" t="str">
        <f t="shared" ref="W199:W208" si="22">IF(U199=0, "", $A199)</f>
        <v/>
      </c>
      <c r="X199" s="88" t="str">
        <f t="shared" ref="X199:X208" si="23">IF(V199=0, "", $A199)</f>
        <v/>
      </c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</row>
    <row r="200" spans="1:37" ht="14.25" customHeight="1" x14ac:dyDescent="0.15">
      <c r="A200" s="27" t="s">
        <v>219</v>
      </c>
      <c r="B200" s="26">
        <v>42.278058644969192</v>
      </c>
      <c r="C200" s="26">
        <v>-391.88082791514978</v>
      </c>
      <c r="D200" s="26">
        <v>-220.45211674446989</v>
      </c>
      <c r="E200" s="26">
        <v>-1728.9897270731299</v>
      </c>
      <c r="F200" s="26">
        <v>-381.28546492504034</v>
      </c>
      <c r="G200" s="26">
        <v>-730.84106789420957</v>
      </c>
      <c r="H200" s="26">
        <v>-1314.6056530487444</v>
      </c>
      <c r="I200" s="26">
        <v>-2036.5</v>
      </c>
      <c r="J200" s="26">
        <v>-2016.296046759358</v>
      </c>
      <c r="K200" s="26">
        <v>-1838.3825242625326</v>
      </c>
      <c r="L200" s="26">
        <v>-147.09352250082731</v>
      </c>
      <c r="M200" s="26">
        <v>427.97340213214636</v>
      </c>
      <c r="N200" s="26">
        <v>-17.809778846477865</v>
      </c>
      <c r="O200" s="26">
        <v>-335.79376742486204</v>
      </c>
      <c r="P200" s="26">
        <v>831.97976723255499</v>
      </c>
      <c r="Q200" s="26">
        <v>-374.6935150961196</v>
      </c>
      <c r="R200" s="21"/>
      <c r="S200" s="42">
        <f t="shared" si="18"/>
        <v>0</v>
      </c>
      <c r="T200" s="42">
        <f t="shared" si="19"/>
        <v>0</v>
      </c>
      <c r="U200" s="42">
        <f t="shared" si="20"/>
        <v>0</v>
      </c>
      <c r="V200" s="42">
        <f t="shared" si="21"/>
        <v>0</v>
      </c>
      <c r="W200" s="88" t="str">
        <f t="shared" si="22"/>
        <v/>
      </c>
      <c r="X200" s="88" t="str">
        <f t="shared" si="23"/>
        <v/>
      </c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</row>
    <row r="201" spans="1:37" ht="14.25" customHeight="1" x14ac:dyDescent="0.15">
      <c r="A201" s="27" t="s">
        <v>220</v>
      </c>
      <c r="B201" s="24"/>
      <c r="C201" s="24"/>
      <c r="D201" s="24"/>
      <c r="E201" s="24"/>
      <c r="F201" s="24"/>
      <c r="G201" s="24">
        <v>2516.5928938239003</v>
      </c>
      <c r="H201" s="24">
        <v>2770.7257432377241</v>
      </c>
      <c r="I201" s="24">
        <v>1196.1096342643939</v>
      </c>
      <c r="J201" s="24">
        <v>1302.199589863191</v>
      </c>
      <c r="K201" s="24">
        <v>2073.354239002917</v>
      </c>
      <c r="L201" s="24">
        <v>888.15547543992091</v>
      </c>
      <c r="M201" s="24">
        <v>213.2</v>
      </c>
      <c r="N201" s="24">
        <v>1477.8840381887082</v>
      </c>
      <c r="O201" s="24">
        <v>-3593.1739235866844</v>
      </c>
      <c r="P201" s="24">
        <v>-3365.9900385953797</v>
      </c>
      <c r="Q201" s="24">
        <v>-3006.5528154646768</v>
      </c>
      <c r="R201" s="21"/>
      <c r="S201" s="42">
        <f t="shared" si="18"/>
        <v>0</v>
      </c>
      <c r="T201" s="42">
        <f t="shared" si="19"/>
        <v>0</v>
      </c>
      <c r="U201" s="42">
        <f t="shared" si="20"/>
        <v>0</v>
      </c>
      <c r="V201" s="42">
        <f t="shared" si="21"/>
        <v>0</v>
      </c>
      <c r="W201" s="88" t="str">
        <f t="shared" si="22"/>
        <v/>
      </c>
      <c r="X201" s="88" t="str">
        <f t="shared" si="23"/>
        <v/>
      </c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</row>
    <row r="202" spans="1:37" ht="14.25" customHeight="1" x14ac:dyDescent="0.15">
      <c r="A202" s="27" t="s">
        <v>221</v>
      </c>
      <c r="B202" s="26">
        <v>-34.047560079120473</v>
      </c>
      <c r="C202" s="26">
        <v>-30.132346109561041</v>
      </c>
      <c r="D202" s="26">
        <v>-34.414598224019066</v>
      </c>
      <c r="E202" s="26">
        <v>-141.5793141498896</v>
      </c>
      <c r="F202" s="26">
        <v>10.280152555913523</v>
      </c>
      <c r="G202" s="26">
        <v>-42.2</v>
      </c>
      <c r="H202" s="26">
        <v>-60.95676936600718</v>
      </c>
      <c r="I202" s="26">
        <v>-68.614470716854598</v>
      </c>
      <c r="J202" s="26">
        <v>-5.1530663187312111</v>
      </c>
      <c r="K202" s="26">
        <v>60.234845292774516</v>
      </c>
      <c r="L202" s="26">
        <v>1.9401684250874984</v>
      </c>
      <c r="M202" s="26">
        <v>26.268957541748836</v>
      </c>
      <c r="N202" s="26">
        <v>-39.070414816764178</v>
      </c>
      <c r="O202" s="26">
        <v>110.49371502124153</v>
      </c>
      <c r="P202" s="26">
        <v>149.89987936474796</v>
      </c>
      <c r="Q202" s="26">
        <v>28.345329891290984</v>
      </c>
      <c r="R202" s="21"/>
      <c r="S202" s="42">
        <f t="shared" si="18"/>
        <v>0</v>
      </c>
      <c r="T202" s="42">
        <f t="shared" si="19"/>
        <v>0</v>
      </c>
      <c r="U202" s="42">
        <f t="shared" si="20"/>
        <v>0</v>
      </c>
      <c r="V202" s="42">
        <f t="shared" si="21"/>
        <v>0</v>
      </c>
      <c r="W202" s="88" t="str">
        <f t="shared" si="22"/>
        <v/>
      </c>
      <c r="X202" s="88" t="str">
        <f t="shared" si="23"/>
        <v/>
      </c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</row>
    <row r="203" spans="1:37" ht="14.25" customHeight="1" x14ac:dyDescent="0.15">
      <c r="A203" s="27" t="s">
        <v>305</v>
      </c>
      <c r="B203" s="24">
        <v>25447</v>
      </c>
      <c r="C203" s="24">
        <v>26462</v>
      </c>
      <c r="D203" s="24">
        <v>13464</v>
      </c>
      <c r="E203" s="24">
        <v>31297</v>
      </c>
      <c r="F203" s="24">
        <v>429</v>
      </c>
      <c r="G203" s="24">
        <v>5585</v>
      </c>
      <c r="H203" s="24">
        <v>16342</v>
      </c>
      <c r="I203" s="24">
        <v>2586</v>
      </c>
      <c r="J203" s="24">
        <v>4604</v>
      </c>
      <c r="K203" s="24">
        <v>4919</v>
      </c>
      <c r="L203" s="24">
        <v>-16051</v>
      </c>
      <c r="M203" s="24">
        <v>-3870</v>
      </c>
      <c r="N203" s="24"/>
      <c r="O203" s="24"/>
      <c r="P203" s="24"/>
      <c r="Q203" s="24"/>
      <c r="R203" s="21"/>
      <c r="S203" s="42">
        <f t="shared" si="18"/>
        <v>1</v>
      </c>
      <c r="T203" s="42">
        <f t="shared" si="19"/>
        <v>1</v>
      </c>
      <c r="U203" s="42">
        <f t="shared" si="20"/>
        <v>1</v>
      </c>
      <c r="V203" s="42">
        <f t="shared" si="21"/>
        <v>1</v>
      </c>
      <c r="W203" s="88" t="str">
        <f t="shared" si="22"/>
        <v>Venezuela</v>
      </c>
      <c r="X203" s="88" t="str">
        <f t="shared" si="23"/>
        <v>Venezuela</v>
      </c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</row>
    <row r="204" spans="1:37" ht="14.25" customHeight="1" x14ac:dyDescent="0.15">
      <c r="A204" s="27" t="s">
        <v>223</v>
      </c>
      <c r="B204" s="26">
        <v>-560.18900000000951</v>
      </c>
      <c r="C204" s="26">
        <v>-163.74180000000001</v>
      </c>
      <c r="D204" s="26">
        <v>-6953.1</v>
      </c>
      <c r="E204" s="26">
        <v>-10823</v>
      </c>
      <c r="F204" s="26">
        <v>-6608</v>
      </c>
      <c r="G204" s="26">
        <v>-4276</v>
      </c>
      <c r="H204" s="26">
        <v>236</v>
      </c>
      <c r="I204" s="26">
        <v>9429</v>
      </c>
      <c r="J204" s="26">
        <v>7745</v>
      </c>
      <c r="K204" s="26">
        <v>9359</v>
      </c>
      <c r="L204" s="26">
        <v>-2041</v>
      </c>
      <c r="M204" s="26">
        <v>625</v>
      </c>
      <c r="N204" s="26">
        <v>-1649</v>
      </c>
      <c r="O204" s="26">
        <v>5899.3530000000292</v>
      </c>
      <c r="P204" s="26">
        <v>13101.24700000003</v>
      </c>
      <c r="Q204" s="26">
        <v>12486.870000000019</v>
      </c>
      <c r="R204" s="21"/>
      <c r="S204" s="42">
        <f t="shared" si="18"/>
        <v>0</v>
      </c>
      <c r="T204" s="42">
        <f t="shared" si="19"/>
        <v>0</v>
      </c>
      <c r="U204" s="42">
        <f t="shared" si="20"/>
        <v>0</v>
      </c>
      <c r="V204" s="42">
        <f t="shared" si="21"/>
        <v>0</v>
      </c>
      <c r="W204" s="88" t="str">
        <f t="shared" si="22"/>
        <v/>
      </c>
      <c r="X204" s="88" t="str">
        <f t="shared" si="23"/>
        <v/>
      </c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</row>
    <row r="205" spans="1:37" ht="14.25" customHeight="1" x14ac:dyDescent="0.15">
      <c r="A205" s="27" t="s">
        <v>224</v>
      </c>
      <c r="B205" s="24">
        <v>-1365.34599707185</v>
      </c>
      <c r="C205" s="24">
        <v>-1233.4963592644999</v>
      </c>
      <c r="D205" s="24">
        <v>-418.527245532861</v>
      </c>
      <c r="E205" s="24">
        <v>380.59925618391799</v>
      </c>
      <c r="F205" s="24">
        <v>-1143.37492562742</v>
      </c>
      <c r="G205" s="24">
        <v>-1306.9437558776099</v>
      </c>
      <c r="H205" s="24">
        <v>-2069.5074470837899</v>
      </c>
      <c r="I205" s="24">
        <v>-1821.1362015209349</v>
      </c>
      <c r="J205" s="24">
        <v>-1996.5627243314168</v>
      </c>
      <c r="K205" s="24">
        <v>-1900.768004432276</v>
      </c>
      <c r="L205" s="24">
        <v>-1939.2178817761678</v>
      </c>
      <c r="M205" s="24">
        <v>-2142.5464082218809</v>
      </c>
      <c r="N205" s="24">
        <v>-2129.9541238330221</v>
      </c>
      <c r="O205" s="24">
        <v>-2140.37787197119</v>
      </c>
      <c r="P205" s="24">
        <v>-1833.5529330946213</v>
      </c>
      <c r="Q205" s="24"/>
      <c r="R205" s="21"/>
      <c r="S205" s="42">
        <f t="shared" si="18"/>
        <v>0</v>
      </c>
      <c r="T205" s="42">
        <f t="shared" si="19"/>
        <v>0</v>
      </c>
      <c r="U205" s="42">
        <f t="shared" si="20"/>
        <v>0</v>
      </c>
      <c r="V205" s="42">
        <f t="shared" si="21"/>
        <v>1</v>
      </c>
      <c r="W205" s="88" t="str">
        <f t="shared" si="22"/>
        <v/>
      </c>
      <c r="X205" s="88" t="str">
        <f t="shared" si="23"/>
        <v>West Bank and Gaza</v>
      </c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</row>
    <row r="206" spans="1:37" ht="14.25" customHeight="1" x14ac:dyDescent="0.15">
      <c r="A206" s="27" t="s">
        <v>227</v>
      </c>
      <c r="B206" s="26">
        <v>624.14591738769741</v>
      </c>
      <c r="C206" s="26">
        <v>205.72</v>
      </c>
      <c r="D206" s="26">
        <v>-1508.33</v>
      </c>
      <c r="E206" s="26">
        <v>-1251.29</v>
      </c>
      <c r="F206" s="26">
        <v>-2527.4177589288201</v>
      </c>
      <c r="G206" s="26">
        <v>-1054.13626998015</v>
      </c>
      <c r="H206" s="26">
        <v>-527.36657392018992</v>
      </c>
      <c r="I206" s="26">
        <v>-334.61731569514973</v>
      </c>
      <c r="J206" s="26">
        <v>-1530.4899567876398</v>
      </c>
      <c r="K206" s="26">
        <v>-1488.25331075383</v>
      </c>
      <c r="L206" s="26">
        <v>-3026.0245462360867</v>
      </c>
      <c r="M206" s="26">
        <v>-2418.9608214916739</v>
      </c>
      <c r="N206" s="26"/>
      <c r="O206" s="26"/>
      <c r="P206" s="26"/>
      <c r="Q206" s="26"/>
      <c r="R206" s="21"/>
      <c r="S206" s="42">
        <f t="shared" si="18"/>
        <v>1</v>
      </c>
      <c r="T206" s="42">
        <f t="shared" si="19"/>
        <v>1</v>
      </c>
      <c r="U206" s="42">
        <f t="shared" si="20"/>
        <v>1</v>
      </c>
      <c r="V206" s="42">
        <f t="shared" si="21"/>
        <v>1</v>
      </c>
      <c r="W206" s="88" t="str">
        <f t="shared" si="22"/>
        <v>Yemen, Rep. of</v>
      </c>
      <c r="X206" s="88" t="str">
        <f t="shared" si="23"/>
        <v>Yemen, Rep. of</v>
      </c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</row>
    <row r="207" spans="1:37" ht="14.25" customHeight="1" x14ac:dyDescent="0.15">
      <c r="A207" s="27" t="s">
        <v>229</v>
      </c>
      <c r="B207" s="26">
        <v>-232</v>
      </c>
      <c r="C207" s="26">
        <v>592.52357382846697</v>
      </c>
      <c r="D207" s="26">
        <v>-174.02800726204879</v>
      </c>
      <c r="E207" s="26">
        <v>-596.53530600671604</v>
      </c>
      <c r="F207" s="26">
        <v>912.56185098575702</v>
      </c>
      <c r="G207" s="26">
        <v>1525.082951626765</v>
      </c>
      <c r="H207" s="26">
        <v>1092.7997168181601</v>
      </c>
      <c r="I207" s="26">
        <v>1371.8057592277853</v>
      </c>
      <c r="J207" s="26">
        <v>-161.48209297400001</v>
      </c>
      <c r="K207" s="26">
        <v>-387.32790789247048</v>
      </c>
      <c r="L207" s="26">
        <v>-767.65177097102401</v>
      </c>
      <c r="M207" s="26">
        <v>-953.96160622066702</v>
      </c>
      <c r="N207" s="26">
        <v>-435.005244996172</v>
      </c>
      <c r="O207" s="26">
        <v>-342.35659078912596</v>
      </c>
      <c r="P207" s="26">
        <v>140.71228504961277</v>
      </c>
      <c r="Q207" s="26">
        <v>2253.7517406387929</v>
      </c>
      <c r="R207" s="23"/>
      <c r="S207" s="42">
        <f t="shared" si="18"/>
        <v>0</v>
      </c>
      <c r="T207" s="42">
        <f t="shared" si="19"/>
        <v>0</v>
      </c>
      <c r="U207" s="42">
        <f t="shared" si="20"/>
        <v>0</v>
      </c>
      <c r="V207" s="42">
        <f t="shared" si="21"/>
        <v>0</v>
      </c>
      <c r="W207" s="88" t="str">
        <f t="shared" si="22"/>
        <v/>
      </c>
      <c r="X207" s="88" t="str">
        <f t="shared" si="23"/>
        <v/>
      </c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</row>
    <row r="208" spans="1:37" ht="14.25" customHeight="1" x14ac:dyDescent="0.15">
      <c r="A208" s="25" t="s">
        <v>230</v>
      </c>
      <c r="B208" s="24"/>
      <c r="C208" s="24"/>
      <c r="D208" s="24"/>
      <c r="E208" s="24"/>
      <c r="F208" s="24">
        <v>-940.9</v>
      </c>
      <c r="G208" s="24">
        <v>-1443.7030790584299</v>
      </c>
      <c r="H208" s="24">
        <v>-2431.8439539184396</v>
      </c>
      <c r="I208" s="24">
        <v>-1835.9485787660301</v>
      </c>
      <c r="J208" s="24">
        <v>-2525.7192860681503</v>
      </c>
      <c r="K208" s="24">
        <v>-2405.18192296907</v>
      </c>
      <c r="L208" s="24">
        <v>-1678.4512609097299</v>
      </c>
      <c r="M208" s="24">
        <v>-717.9652184359569</v>
      </c>
      <c r="N208" s="24">
        <v>-307.81092805303928</v>
      </c>
      <c r="O208" s="24"/>
      <c r="P208" s="24"/>
      <c r="Q208" s="24"/>
      <c r="R208" s="23"/>
      <c r="S208" s="42">
        <f t="shared" si="18"/>
        <v>0</v>
      </c>
      <c r="T208" s="42">
        <f t="shared" si="19"/>
        <v>1</v>
      </c>
      <c r="U208" s="42">
        <f t="shared" si="20"/>
        <v>1</v>
      </c>
      <c r="V208" s="42">
        <f t="shared" si="21"/>
        <v>1</v>
      </c>
      <c r="W208" s="88" t="str">
        <f t="shared" si="22"/>
        <v>Zimbabwe</v>
      </c>
      <c r="X208" s="88" t="str">
        <f t="shared" si="23"/>
        <v>Zimbabwe</v>
      </c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</row>
    <row r="209" spans="1:37" ht="13.5" customHeight="1" x14ac:dyDescent="0.1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42"/>
      <c r="T209" s="42"/>
      <c r="U209" s="42"/>
      <c r="V209" s="21"/>
      <c r="W209" s="42"/>
      <c r="X209" s="88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</row>
    <row r="210" spans="1:37" ht="14.25" customHeight="1" x14ac:dyDescent="0.15">
      <c r="A210" s="113" t="s">
        <v>231</v>
      </c>
      <c r="B210" s="113"/>
      <c r="C210" s="113"/>
      <c r="D210" s="113"/>
      <c r="E210" s="113"/>
      <c r="F210" s="113"/>
      <c r="G210" s="113"/>
      <c r="H210" s="113"/>
      <c r="I210" s="113"/>
      <c r="J210" s="21"/>
      <c r="K210" s="21"/>
      <c r="L210" s="21"/>
      <c r="M210" s="21"/>
      <c r="N210" s="21"/>
      <c r="O210" s="21"/>
      <c r="P210" s="21"/>
      <c r="Q210" s="21"/>
      <c r="R210" s="21"/>
      <c r="S210" s="42">
        <f t="shared" ref="S210:U210" si="24">SUM(S6:S208)</f>
        <v>14</v>
      </c>
      <c r="T210" s="42">
        <f t="shared" si="24"/>
        <v>15</v>
      </c>
      <c r="U210" s="42">
        <f t="shared" si="24"/>
        <v>23</v>
      </c>
      <c r="V210" s="21">
        <f>SUM(V6:V208)</f>
        <v>56</v>
      </c>
      <c r="W210" s="42"/>
      <c r="X210" s="88"/>
      <c r="Y210" s="42">
        <f t="shared" ref="Y210:Z210" si="25">SUM(Y6:Y208)</f>
        <v>9</v>
      </c>
      <c r="Z210" s="54">
        <f t="shared" si="25"/>
        <v>26</v>
      </c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</row>
    <row r="211" spans="1:37" ht="14.25" customHeight="1" x14ac:dyDescent="0.15">
      <c r="A211" s="21" t="s">
        <v>232</v>
      </c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42"/>
      <c r="T211" s="42"/>
      <c r="U211" s="42"/>
      <c r="V211" s="21"/>
      <c r="W211" s="42"/>
      <c r="X211" s="88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</row>
    <row r="212" spans="1:37" ht="14.25" customHeight="1" x14ac:dyDescent="0.15">
      <c r="A212" s="113" t="s">
        <v>233</v>
      </c>
      <c r="B212" s="113"/>
      <c r="C212" s="113"/>
      <c r="D212" s="113"/>
      <c r="E212" s="113"/>
      <c r="F212" s="113"/>
      <c r="G212" s="113"/>
      <c r="H212" s="113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42"/>
      <c r="T212" s="42"/>
      <c r="U212" s="42"/>
      <c r="V212" s="21"/>
      <c r="W212" s="42"/>
      <c r="X212" s="88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</row>
    <row r="213" spans="1:37" ht="14.25" customHeight="1" x14ac:dyDescent="0.15">
      <c r="A213" s="119" t="s">
        <v>234</v>
      </c>
      <c r="B213" s="119"/>
      <c r="C213" s="119"/>
      <c r="D213" s="119"/>
      <c r="E213" s="119"/>
      <c r="F213" s="119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42"/>
      <c r="T213" s="42"/>
      <c r="U213" s="42"/>
      <c r="V213" s="21"/>
      <c r="W213" s="42"/>
      <c r="X213" s="88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</row>
    <row r="214" spans="1:37" ht="14.25" customHeight="1" x14ac:dyDescent="0.15">
      <c r="A214" s="113" t="s">
        <v>503</v>
      </c>
      <c r="B214" s="113"/>
      <c r="C214" s="113"/>
      <c r="D214" s="113"/>
      <c r="E214" s="113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42"/>
      <c r="T214" s="42"/>
      <c r="U214" s="42"/>
      <c r="V214" s="21"/>
      <c r="W214" s="42"/>
      <c r="X214" s="88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</row>
    <row r="218" spans="1:37" ht="14.5" customHeight="1" x14ac:dyDescent="0.15">
      <c r="B218" s="20">
        <v>23.787323239440202</v>
      </c>
      <c r="C218" s="20">
        <v>38.477773070606005</v>
      </c>
      <c r="D218" s="20">
        <v>20.248870580811001</v>
      </c>
      <c r="E218" s="20">
        <v>22.278284547311099</v>
      </c>
      <c r="F218" s="20">
        <v>7.8483321987746999</v>
      </c>
      <c r="G218" s="20">
        <v>12.196117086453501</v>
      </c>
      <c r="H218" s="20">
        <v>43.517182083049697</v>
      </c>
      <c r="I218" s="20">
        <v>73.100815248468308</v>
      </c>
      <c r="J218" s="20">
        <v>73.212633682777408</v>
      </c>
      <c r="K218" s="20">
        <v>54.491143635126001</v>
      </c>
      <c r="L218" s="20">
        <v>17.550895166780201</v>
      </c>
      <c r="M218" s="20">
        <v>13.200135884593299</v>
      </c>
      <c r="N218" s="20">
        <v>27.500162537783797</v>
      </c>
      <c r="O218" s="20">
        <v>40.4991736694666</v>
      </c>
      <c r="P218" s="20">
        <v>35.3715447375384</v>
      </c>
      <c r="Q218" s="20">
        <v>10.9734513274337</v>
      </c>
    </row>
  </sheetData>
  <mergeCells count="13">
    <mergeCell ref="AA3:AA5"/>
    <mergeCell ref="Z3:Z5"/>
    <mergeCell ref="S4:V4"/>
    <mergeCell ref="W4:X4"/>
    <mergeCell ref="A214:E214"/>
    <mergeCell ref="A213:F213"/>
    <mergeCell ref="Y3:Y5"/>
    <mergeCell ref="W3:X3"/>
    <mergeCell ref="A1:M1"/>
    <mergeCell ref="A210:I210"/>
    <mergeCell ref="A212:H212"/>
    <mergeCell ref="A4:B4"/>
    <mergeCell ref="S3:V3"/>
  </mergeCells>
  <pageMargins left="0.39" right="0.39" top="0.39" bottom="0.39" header="0.39" footer="0.39"/>
  <pageSetup paperSize="9" fitToWidth="0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FB49-A476-476C-96C5-D3F4D6FE1CD2}">
  <dimension ref="A1:AK208"/>
  <sheetViews>
    <sheetView topLeftCell="A4" workbookViewId="0">
      <pane xSplit="1" ySplit="2" topLeftCell="N101" activePane="bottomRight" state="frozen"/>
      <selection activeCell="A4" sqref="A4"/>
      <selection pane="topRight" activeCell="C4" sqref="C4"/>
      <selection pane="bottomLeft" activeCell="A6" sqref="A6"/>
      <selection pane="bottomRight" activeCell="S199" sqref="S199"/>
    </sheetView>
  </sheetViews>
  <sheetFormatPr baseColWidth="10" defaultColWidth="10.1640625" defaultRowHeight="14.5" customHeight="1" x14ac:dyDescent="0.15"/>
  <cols>
    <col min="1" max="1" width="34" style="20" customWidth="1"/>
    <col min="2" max="2" width="10.83203125" style="20" customWidth="1"/>
    <col min="3" max="4" width="10.33203125" style="20" customWidth="1"/>
    <col min="5" max="5" width="11.6640625" style="20" customWidth="1"/>
    <col min="6" max="6" width="10.83203125" style="20" customWidth="1"/>
    <col min="7" max="17" width="10.33203125" style="20" customWidth="1"/>
    <col min="18" max="18" width="9.5" style="20" customWidth="1"/>
    <col min="19" max="21" width="10.33203125" style="20" customWidth="1"/>
    <col min="22" max="22" width="9.5" style="20" customWidth="1"/>
    <col min="23" max="25" width="10.33203125" style="20" customWidth="1"/>
    <col min="26" max="28" width="11.5" style="20" customWidth="1"/>
    <col min="29" max="29" width="10.33203125" style="20" customWidth="1"/>
    <col min="30" max="33" width="11.5" style="20" customWidth="1"/>
    <col min="34" max="16384" width="10.1640625" style="20"/>
  </cols>
  <sheetData>
    <row r="1" spans="1:33" ht="19.5" customHeight="1" x14ac:dyDescent="0.15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</row>
    <row r="2" spans="1:33" ht="16.5" customHeight="1" x14ac:dyDescent="0.15">
      <c r="A2" s="35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</row>
    <row r="3" spans="1:33" ht="11.25" customHeight="1" x14ac:dyDescent="0.15">
      <c r="A3" s="35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</row>
    <row r="4" spans="1:33" ht="17.25" customHeight="1" x14ac:dyDescent="0.15">
      <c r="A4" s="114"/>
      <c r="B4" s="114"/>
      <c r="C4" s="34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</row>
    <row r="5" spans="1:33" ht="14.25" customHeight="1" x14ac:dyDescent="0.15">
      <c r="A5" s="32" t="s">
        <v>546</v>
      </c>
      <c r="B5" s="31">
        <v>2005</v>
      </c>
      <c r="C5" s="30">
        <v>2006</v>
      </c>
      <c r="D5" s="30">
        <v>2007</v>
      </c>
      <c r="E5" s="30">
        <v>2008</v>
      </c>
      <c r="F5" s="30">
        <v>2009</v>
      </c>
      <c r="G5" s="30">
        <v>2010</v>
      </c>
      <c r="H5" s="30">
        <v>2011</v>
      </c>
      <c r="I5" s="30">
        <v>2012</v>
      </c>
      <c r="J5" s="30">
        <v>2013</v>
      </c>
      <c r="K5" s="30">
        <v>2014</v>
      </c>
      <c r="L5" s="30">
        <v>2015</v>
      </c>
      <c r="M5" s="30">
        <v>2016</v>
      </c>
      <c r="N5" s="30">
        <v>2017</v>
      </c>
      <c r="O5" s="30">
        <v>2018</v>
      </c>
      <c r="P5" s="30">
        <v>2019</v>
      </c>
      <c r="Q5" s="29">
        <v>2020</v>
      </c>
      <c r="R5" s="70" t="s">
        <v>547</v>
      </c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</row>
    <row r="6" spans="1:33" ht="14.25" customHeight="1" x14ac:dyDescent="0.15">
      <c r="A6" s="28" t="s">
        <v>248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70" t="s">
        <v>626</v>
      </c>
      <c r="S6" s="64" t="str">
        <f>IF(Q6="", "",Q6/P6-1)</f>
        <v/>
      </c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</row>
    <row r="7" spans="1:33" ht="14.25" customHeight="1" x14ac:dyDescent="0.15">
      <c r="A7" s="27" t="s">
        <v>20</v>
      </c>
      <c r="B7" s="24">
        <v>-199.308249348055</v>
      </c>
      <c r="C7" s="24">
        <v>-247.93133751528737</v>
      </c>
      <c r="D7" s="24">
        <v>-282.76652309425072</v>
      </c>
      <c r="E7" s="24">
        <v>-425.76747704031197</v>
      </c>
      <c r="F7" s="24">
        <v>-285.86868075019481</v>
      </c>
      <c r="G7" s="24">
        <v>-342.503706439354</v>
      </c>
      <c r="H7" s="24">
        <v>-378.45196495066602</v>
      </c>
      <c r="I7" s="24">
        <v>-188.05897290030396</v>
      </c>
      <c r="J7" s="24">
        <v>93.249465899013046</v>
      </c>
      <c r="K7" s="24">
        <v>38.878803937613966</v>
      </c>
      <c r="L7" s="24">
        <v>-31.330360144191982</v>
      </c>
      <c r="M7" s="24">
        <v>-104.86043944941902</v>
      </c>
      <c r="N7" s="24">
        <v>-111.58741978917598</v>
      </c>
      <c r="O7" s="24">
        <v>-72.930750067417975</v>
      </c>
      <c r="P7" s="24">
        <v>-166.54321650129503</v>
      </c>
      <c r="Q7" s="24">
        <v>-100.43951311194</v>
      </c>
      <c r="R7" s="70" t="s">
        <v>710</v>
      </c>
      <c r="S7" s="64">
        <f t="shared" ref="S7:S70" si="0">IF(Q7="", "",Q7/P7-1)</f>
        <v>-0.39691621657157683</v>
      </c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</row>
    <row r="8" spans="1:33" ht="14.25" customHeight="1" x14ac:dyDescent="0.15">
      <c r="A8" s="27" t="s">
        <v>21</v>
      </c>
      <c r="B8" s="26">
        <v>45572.567999999999</v>
      </c>
      <c r="C8" s="26">
        <v>53608</v>
      </c>
      <c r="D8" s="26">
        <v>59103.792000000001</v>
      </c>
      <c r="E8" s="26">
        <v>76638.195000000007</v>
      </c>
      <c r="F8" s="26">
        <v>43717.588000000003</v>
      </c>
      <c r="G8" s="26">
        <v>55440.671820970005</v>
      </c>
      <c r="H8" s="26">
        <v>69675.872047677301</v>
      </c>
      <c r="I8" s="26">
        <v>66208.149418269997</v>
      </c>
      <c r="J8" s="26">
        <v>58970.154379929998</v>
      </c>
      <c r="K8" s="26">
        <v>56477.618626111602</v>
      </c>
      <c r="L8" s="26">
        <v>31591.44201852251</v>
      </c>
      <c r="M8" s="26">
        <v>26662.313561883482</v>
      </c>
      <c r="N8" s="26">
        <v>32233.954076351743</v>
      </c>
      <c r="O8" s="26">
        <v>38613.855737289021</v>
      </c>
      <c r="P8" s="26">
        <v>32529.066644658473</v>
      </c>
      <c r="Q8" s="26">
        <v>18268.903534717443</v>
      </c>
      <c r="R8" s="70" t="s">
        <v>651</v>
      </c>
      <c r="S8" s="64">
        <f t="shared" si="0"/>
        <v>-0.4383821787977018</v>
      </c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</row>
    <row r="9" spans="1:33" ht="14.25" customHeight="1" x14ac:dyDescent="0.15">
      <c r="A9" s="73" t="s">
        <v>22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70"/>
      <c r="S9" s="64" t="str">
        <f t="shared" si="0"/>
        <v/>
      </c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</row>
    <row r="10" spans="1:33" ht="14.25" customHeight="1" x14ac:dyDescent="0.15">
      <c r="A10" s="27" t="s">
        <v>23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70" t="s">
        <v>652</v>
      </c>
      <c r="S10" s="64" t="str">
        <f t="shared" si="0"/>
        <v/>
      </c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</row>
    <row r="11" spans="1:33" ht="14.25" customHeight="1" x14ac:dyDescent="0.15">
      <c r="A11" s="27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 t="s">
        <v>596</v>
      </c>
      <c r="S11" s="64" t="str">
        <f t="shared" si="0"/>
        <v/>
      </c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</row>
    <row r="12" spans="1:33" ht="14.25" customHeight="1" x14ac:dyDescent="0.15">
      <c r="A12" s="27" t="s">
        <v>25</v>
      </c>
      <c r="B12" s="24"/>
      <c r="C12" s="24"/>
      <c r="D12" s="24"/>
      <c r="E12" s="24"/>
      <c r="F12" s="24"/>
      <c r="G12" s="24"/>
      <c r="H12" s="24"/>
      <c r="I12" s="24"/>
      <c r="J12" s="24"/>
      <c r="K12" s="24">
        <v>-164.251851851852</v>
      </c>
      <c r="L12" s="24">
        <v>-92.744444444444397</v>
      </c>
      <c r="M12" s="24">
        <v>-77.492592592592601</v>
      </c>
      <c r="N12" s="24">
        <v>-102.022222222222</v>
      </c>
      <c r="O12" s="24">
        <v>-133</v>
      </c>
      <c r="P12" s="24">
        <v>-104.79791580923501</v>
      </c>
      <c r="Q12" s="24">
        <v>-58.305677509377894</v>
      </c>
      <c r="R12" s="70" t="s">
        <v>595</v>
      </c>
      <c r="S12" s="64">
        <f t="shared" si="0"/>
        <v>-0.44363705080249427</v>
      </c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</row>
    <row r="13" spans="1:33" ht="14.25" customHeight="1" x14ac:dyDescent="0.15">
      <c r="A13" s="27" t="s">
        <v>26</v>
      </c>
      <c r="B13" s="26">
        <v>5679.4673457799208</v>
      </c>
      <c r="C13" s="26">
        <v>6160.3211182496498</v>
      </c>
      <c r="D13" s="26">
        <v>4246.1133147849396</v>
      </c>
      <c r="E13" s="26">
        <v>3730.9264919051998</v>
      </c>
      <c r="F13" s="26">
        <v>3941.1856360955803</v>
      </c>
      <c r="G13" s="26">
        <v>2258.3900209254198</v>
      </c>
      <c r="H13" s="26">
        <v>-2314.426771506241</v>
      </c>
      <c r="I13" s="26">
        <v>-1884.3916893899002</v>
      </c>
      <c r="J13" s="26">
        <v>-5296.9571945911011</v>
      </c>
      <c r="K13" s="26">
        <v>-6002.9140286671009</v>
      </c>
      <c r="L13" s="26">
        <v>-4288.7596226156302</v>
      </c>
      <c r="M13" s="26">
        <v>-2674.8588066548596</v>
      </c>
      <c r="N13" s="26">
        <v>-3003.52720554197</v>
      </c>
      <c r="O13" s="26">
        <v>-2064.1058432528093</v>
      </c>
      <c r="P13" s="26">
        <v>173.09515363543989</v>
      </c>
      <c r="Q13" s="26">
        <v>1078.4461137382798</v>
      </c>
      <c r="R13" s="70" t="s">
        <v>576</v>
      </c>
      <c r="S13" s="64">
        <f t="shared" si="0"/>
        <v>5.2303657328825199</v>
      </c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</row>
    <row r="14" spans="1:33" ht="14.25" customHeight="1" x14ac:dyDescent="0.15">
      <c r="A14" s="27" t="s">
        <v>249</v>
      </c>
      <c r="B14" s="24">
        <v>-157.197462</v>
      </c>
      <c r="C14" s="24">
        <v>-173.36434800000001</v>
      </c>
      <c r="D14" s="24">
        <v>-226.48599999999999</v>
      </c>
      <c r="E14" s="24">
        <v>-373.53140000000002</v>
      </c>
      <c r="F14" s="24">
        <v>-237.84878</v>
      </c>
      <c r="G14" s="24">
        <v>-298.84640000000002</v>
      </c>
      <c r="H14" s="24">
        <v>-361.50919199999998</v>
      </c>
      <c r="I14" s="24">
        <v>-402.97056800000001</v>
      </c>
      <c r="J14" s="24">
        <v>-429.63324799999998</v>
      </c>
      <c r="K14" s="24">
        <v>-365.14060000000001</v>
      </c>
      <c r="L14" s="24">
        <v>-281.276072</v>
      </c>
      <c r="M14" s="24">
        <v>-256.79328400000003</v>
      </c>
      <c r="N14" s="24">
        <v>-283.76234876000001</v>
      </c>
      <c r="O14" s="24">
        <v>-317.12027599999999</v>
      </c>
      <c r="P14" s="24">
        <v>-357.98487999999998</v>
      </c>
      <c r="Q14" s="24">
        <v>-221.12265044896799</v>
      </c>
      <c r="R14" s="70" t="s">
        <v>707</v>
      </c>
      <c r="S14" s="64">
        <f t="shared" si="0"/>
        <v>-0.38231287743502462</v>
      </c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</row>
    <row r="15" spans="1:33" ht="14.25" customHeight="1" x14ac:dyDescent="0.15">
      <c r="A15" s="73" t="s">
        <v>28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70"/>
      <c r="S15" s="64" t="str">
        <f t="shared" si="0"/>
        <v/>
      </c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</row>
    <row r="16" spans="1:33" ht="14.25" customHeight="1" x14ac:dyDescent="0.15">
      <c r="A16" s="27" t="s">
        <v>29</v>
      </c>
      <c r="B16" s="26">
        <v>-6100.0472562439709</v>
      </c>
      <c r="C16" s="26">
        <v>-9451.5362999706085</v>
      </c>
      <c r="D16" s="26">
        <v>-10237.147759405139</v>
      </c>
      <c r="E16" s="26">
        <v>-16957.335005244804</v>
      </c>
      <c r="F16" s="26">
        <v>-10701.59060912902</v>
      </c>
      <c r="G16" s="26">
        <v>-12656.907073472599</v>
      </c>
      <c r="H16" s="26">
        <v>-22088.313923414902</v>
      </c>
      <c r="I16" s="26">
        <v>-24787.7247888526</v>
      </c>
      <c r="J16" s="26">
        <v>-26661.7524076767</v>
      </c>
      <c r="K16" s="26">
        <v>-23489.940843161003</v>
      </c>
      <c r="L16" s="26">
        <v>-15374.36676501958</v>
      </c>
      <c r="M16" s="26">
        <v>-12176.71662984559</v>
      </c>
      <c r="N16" s="26">
        <v>-16213.677454216411</v>
      </c>
      <c r="O16" s="26">
        <v>-20992.714895561592</v>
      </c>
      <c r="P16" s="26">
        <v>-17090.497373351929</v>
      </c>
      <c r="Q16" s="26">
        <v>-11026.061964168119</v>
      </c>
      <c r="R16" s="70" t="s">
        <v>573</v>
      </c>
      <c r="S16" s="64">
        <f t="shared" si="0"/>
        <v>-0.35484253481350869</v>
      </c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</row>
    <row r="17" spans="1:33" ht="14.25" customHeight="1" x14ac:dyDescent="0.15">
      <c r="A17" s="27" t="s">
        <v>30</v>
      </c>
      <c r="B17" s="24">
        <v>-6385.9750610000001</v>
      </c>
      <c r="C17" s="24">
        <v>-8209.5262449999991</v>
      </c>
      <c r="D17" s="24">
        <v>-8223.2148969999998</v>
      </c>
      <c r="E17" s="24">
        <v>-10866.481008000001</v>
      </c>
      <c r="F17" s="24">
        <v>-6961.9009889999998</v>
      </c>
      <c r="G17" s="24">
        <v>-8376.5411509999994</v>
      </c>
      <c r="H17" s="24">
        <v>-13457.694122000001</v>
      </c>
      <c r="I17" s="24">
        <v>-13547.785765165261</v>
      </c>
      <c r="J17" s="24">
        <v>-13130.607893512341</v>
      </c>
      <c r="K17" s="24">
        <v>-12384.579155823962</v>
      </c>
      <c r="L17" s="24">
        <v>-6823.3779045905003</v>
      </c>
      <c r="M17" s="24">
        <v>-5973.0128707740196</v>
      </c>
      <c r="N17" s="24">
        <v>-7676.6012101041897</v>
      </c>
      <c r="O17" s="24">
        <v>-10276.55990307966</v>
      </c>
      <c r="P17" s="24">
        <v>-9310.8154751986622</v>
      </c>
      <c r="Q17" s="24">
        <v>-5789.3544994559506</v>
      </c>
      <c r="R17" s="70" t="s">
        <v>550</v>
      </c>
      <c r="S17" s="64">
        <f t="shared" si="0"/>
        <v>-0.37821187468733242</v>
      </c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</row>
    <row r="18" spans="1:33" ht="14.25" customHeight="1" x14ac:dyDescent="0.15">
      <c r="A18" s="27" t="s">
        <v>251</v>
      </c>
      <c r="B18" s="26">
        <v>4955.8900000000003</v>
      </c>
      <c r="C18" s="26">
        <v>10323.486999999999</v>
      </c>
      <c r="D18" s="26">
        <v>18897.900000000001</v>
      </c>
      <c r="E18" s="26">
        <v>28078.812999999998</v>
      </c>
      <c r="F18" s="26">
        <v>19269.439999999999</v>
      </c>
      <c r="G18" s="26">
        <v>24269.892</v>
      </c>
      <c r="H18" s="26">
        <v>31736.28</v>
      </c>
      <c r="I18" s="26">
        <v>29657.659</v>
      </c>
      <c r="J18" s="26">
        <v>28836.706999999999</v>
      </c>
      <c r="K18" s="26">
        <v>25189.286</v>
      </c>
      <c r="L18" s="26">
        <v>11684.788</v>
      </c>
      <c r="M18" s="26">
        <v>9721.6890000000003</v>
      </c>
      <c r="N18" s="26">
        <v>12336.517</v>
      </c>
      <c r="O18" s="26">
        <v>17430.649000000001</v>
      </c>
      <c r="P18" s="26">
        <v>16135.686</v>
      </c>
      <c r="Q18" s="26">
        <v>9035.6617488014908</v>
      </c>
      <c r="R18" s="70" t="s">
        <v>708</v>
      </c>
      <c r="S18" s="64">
        <f t="shared" si="0"/>
        <v>-0.44001998125140196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</row>
    <row r="19" spans="1:33" ht="14.25" customHeight="1" x14ac:dyDescent="0.15">
      <c r="A19" s="27" t="s">
        <v>32</v>
      </c>
      <c r="B19" s="24">
        <v>-363.308246</v>
      </c>
      <c r="C19" s="24">
        <v>-429.21922899999998</v>
      </c>
      <c r="D19" s="24">
        <v>-502.68326224999998</v>
      </c>
      <c r="E19" s="24">
        <v>-770.61973524999996</v>
      </c>
      <c r="F19" s="24">
        <v>-423.00097689999996</v>
      </c>
      <c r="G19" s="24">
        <v>-452.549947035</v>
      </c>
      <c r="H19" s="24">
        <v>-482.83276691500004</v>
      </c>
      <c r="I19" s="24">
        <v>-495.94598129000002</v>
      </c>
      <c r="J19" s="24">
        <v>-484.98974216750003</v>
      </c>
      <c r="K19" s="24">
        <v>-487.95027035000004</v>
      </c>
      <c r="L19" s="24">
        <v>-332.3</v>
      </c>
      <c r="M19" s="24">
        <v>-309.39999999999998</v>
      </c>
      <c r="N19" s="24">
        <v>-400.9</v>
      </c>
      <c r="O19" s="24">
        <v>-529.70000000000005</v>
      </c>
      <c r="P19" s="24">
        <v>-515</v>
      </c>
      <c r="Q19" s="24">
        <v>-383.93607718947203</v>
      </c>
      <c r="R19" s="70" t="s">
        <v>597</v>
      </c>
      <c r="S19" s="64">
        <f t="shared" si="0"/>
        <v>-0.25449305400102518</v>
      </c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</row>
    <row r="20" spans="1:33" ht="14.25" customHeight="1" x14ac:dyDescent="0.15">
      <c r="A20" s="27" t="s">
        <v>253</v>
      </c>
      <c r="B20" s="26">
        <v>3614.8936170212719</v>
      </c>
      <c r="C20" s="26">
        <v>4316.4893617021226</v>
      </c>
      <c r="D20" s="26">
        <v>4931.9148936170159</v>
      </c>
      <c r="E20" s="26">
        <v>6584.5744680851003</v>
      </c>
      <c r="F20" s="26">
        <v>4559.3085106382941</v>
      </c>
      <c r="G20" s="26">
        <v>4787.7659574468034</v>
      </c>
      <c r="H20" s="26">
        <v>8021.27659574467</v>
      </c>
      <c r="I20" s="26">
        <v>6262.7659574467998</v>
      </c>
      <c r="J20" s="26">
        <v>6806.3829787234308</v>
      </c>
      <c r="K20" s="26">
        <v>7060.6382978723013</v>
      </c>
      <c r="L20" s="26">
        <v>3806.1170212765992</v>
      </c>
      <c r="M20" s="26">
        <v>2934.3085106383005</v>
      </c>
      <c r="N20" s="26">
        <v>4315.6914893617095</v>
      </c>
      <c r="O20" s="26">
        <v>4874.2021276595506</v>
      </c>
      <c r="P20" s="26">
        <v>4561.4361702127708</v>
      </c>
      <c r="Q20" s="26">
        <v>3156.3768524686197</v>
      </c>
      <c r="R20" s="70" t="s">
        <v>612</v>
      </c>
      <c r="S20" s="64">
        <f t="shared" si="0"/>
        <v>-0.30803002942790525</v>
      </c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</row>
    <row r="21" spans="1:33" ht="14.25" customHeight="1" x14ac:dyDescent="0.15">
      <c r="A21" s="27" t="s">
        <v>34</v>
      </c>
      <c r="B21" s="24">
        <v>-1441.798</v>
      </c>
      <c r="C21" s="24">
        <v>-1803.598</v>
      </c>
      <c r="D21" s="24">
        <v>-2009.6980000000001</v>
      </c>
      <c r="E21" s="24">
        <v>-2477.6979999999999</v>
      </c>
      <c r="F21" s="24">
        <v>-2322.8980000000001</v>
      </c>
      <c r="G21" s="24">
        <v>-2300.3980000000001</v>
      </c>
      <c r="H21" s="24">
        <v>-3698.098</v>
      </c>
      <c r="I21" s="24">
        <v>-4418.098</v>
      </c>
      <c r="J21" s="24">
        <v>-4269.598</v>
      </c>
      <c r="K21" s="24">
        <v>-3099.598</v>
      </c>
      <c r="L21" s="24">
        <v>-2152.5279999999998</v>
      </c>
      <c r="M21" s="24">
        <v>-2375.8180000000002</v>
      </c>
      <c r="N21" s="24">
        <v>-3112.1979999999999</v>
      </c>
      <c r="O21" s="24">
        <v>-3615.748</v>
      </c>
      <c r="P21" s="24">
        <v>-4478.848</v>
      </c>
      <c r="Q21" s="24">
        <v>-2466.4157152939802</v>
      </c>
      <c r="R21" s="70" t="s">
        <v>627</v>
      </c>
      <c r="S21" s="64">
        <f t="shared" si="0"/>
        <v>-0.44931917419524392</v>
      </c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</row>
    <row r="22" spans="1:33" ht="14.25" customHeight="1" x14ac:dyDescent="0.15">
      <c r="A22" s="27" t="s">
        <v>35</v>
      </c>
      <c r="B22" s="26">
        <v>-186.77416349999999</v>
      </c>
      <c r="C22" s="26">
        <v>-283.34120150000001</v>
      </c>
      <c r="D22" s="26">
        <v>-287.31773850000002</v>
      </c>
      <c r="E22" s="26">
        <v>-294.09911199999999</v>
      </c>
      <c r="F22" s="26">
        <v>-250.087704</v>
      </c>
      <c r="G22" s="26">
        <v>-398.9314445</v>
      </c>
      <c r="H22" s="26">
        <v>-533.65</v>
      </c>
      <c r="I22" s="26">
        <v>-558.04999999999995</v>
      </c>
      <c r="J22" s="26">
        <v>-482.8</v>
      </c>
      <c r="K22" s="26">
        <v>-438.75</v>
      </c>
      <c r="L22" s="26">
        <v>-301.8</v>
      </c>
      <c r="M22" s="26">
        <v>-251.45</v>
      </c>
      <c r="N22" s="26">
        <v>-313.10000000000002</v>
      </c>
      <c r="O22" s="26">
        <v>-393.76566182026704</v>
      </c>
      <c r="P22" s="26">
        <v>-235.02111005735497</v>
      </c>
      <c r="Q22" s="26">
        <v>-190.12166524190701</v>
      </c>
      <c r="R22" s="70" t="s">
        <v>598</v>
      </c>
      <c r="S22" s="64">
        <f t="shared" si="0"/>
        <v>-0.19104430578381071</v>
      </c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</row>
    <row r="23" spans="1:33" ht="14.25" customHeight="1" x14ac:dyDescent="0.15">
      <c r="A23" s="27" t="s">
        <v>254</v>
      </c>
      <c r="B23" s="24">
        <v>1079.4741972705001</v>
      </c>
      <c r="C23" s="24">
        <v>1297.5999999999999</v>
      </c>
      <c r="D23" s="24">
        <v>556.70000000000005</v>
      </c>
      <c r="E23" s="24">
        <v>846.2</v>
      </c>
      <c r="F23" s="24">
        <v>-533.79999999999995</v>
      </c>
      <c r="G23" s="24">
        <v>-835</v>
      </c>
      <c r="H23" s="24">
        <v>1410.7</v>
      </c>
      <c r="I23" s="24">
        <v>2379.1</v>
      </c>
      <c r="J23" s="24">
        <v>3172.2</v>
      </c>
      <c r="K23" s="24">
        <v>3448.9</v>
      </c>
      <c r="L23" s="24">
        <v>1346.5436</v>
      </c>
      <c r="M23" s="24">
        <v>67.2</v>
      </c>
      <c r="N23" s="24">
        <v>-369.43560000000002</v>
      </c>
      <c r="O23" s="24">
        <v>-468.5215</v>
      </c>
      <c r="P23" s="24">
        <v>-459.5985</v>
      </c>
      <c r="Q23" s="24">
        <v>-767.2</v>
      </c>
      <c r="R23" s="70" t="s">
        <v>709</v>
      </c>
      <c r="S23" s="64">
        <f t="shared" si="0"/>
        <v>0.66928308077593823</v>
      </c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</row>
    <row r="24" spans="1:33" ht="14.25" customHeight="1" x14ac:dyDescent="0.15">
      <c r="A24" s="27" t="s">
        <v>37</v>
      </c>
      <c r="B24" s="26">
        <v>-8912.8589253925002</v>
      </c>
      <c r="C24" s="26">
        <v>-10927.302148360199</v>
      </c>
      <c r="D24" s="26">
        <v>-10869.583069246997</v>
      </c>
      <c r="E24" s="26">
        <v>-16583.157037078301</v>
      </c>
      <c r="F24" s="26">
        <v>-10200.950509581799</v>
      </c>
      <c r="G24" s="26">
        <v>-11670.660451173702</v>
      </c>
      <c r="H24" s="26">
        <v>-16388.780575098299</v>
      </c>
      <c r="I24" s="26">
        <v>-16699.330555812798</v>
      </c>
      <c r="J24" s="26">
        <v>-13915.293927709999</v>
      </c>
      <c r="K24" s="26">
        <v>-13368.693805925797</v>
      </c>
      <c r="L24" s="26">
        <v>-6516.1631809520986</v>
      </c>
      <c r="M24" s="26">
        <v>-6226.4931050656014</v>
      </c>
      <c r="N24" s="26">
        <v>-7002.2292521092986</v>
      </c>
      <c r="O24" s="26">
        <v>-10356.941697843407</v>
      </c>
      <c r="P24" s="26">
        <v>-9260.0835894777028</v>
      </c>
      <c r="Q24" s="26">
        <v>-9040.7291587406053</v>
      </c>
      <c r="R24" s="70" t="s">
        <v>551</v>
      </c>
      <c r="S24" s="64">
        <f t="shared" si="0"/>
        <v>-2.3688169617210764E-2</v>
      </c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</row>
    <row r="25" spans="1:33" ht="14.25" customHeight="1" x14ac:dyDescent="0.15">
      <c r="A25" s="27" t="s">
        <v>39</v>
      </c>
      <c r="B25" s="24">
        <v>-92.317882464212602</v>
      </c>
      <c r="C25" s="24">
        <v>-68.498585000000006</v>
      </c>
      <c r="D25" s="24">
        <v>-48.966849341989999</v>
      </c>
      <c r="E25" s="24">
        <v>-19.784329950000004</v>
      </c>
      <c r="F25" s="24">
        <v>-64.531800812399993</v>
      </c>
      <c r="G25" s="24">
        <v>-33.2137312921</v>
      </c>
      <c r="H25" s="24">
        <v>13.643719800000012</v>
      </c>
      <c r="I25" s="24">
        <v>-86.39951533</v>
      </c>
      <c r="J25" s="24">
        <v>-107.15357854000001</v>
      </c>
      <c r="K25" s="24">
        <v>-120.420681508675</v>
      </c>
      <c r="L25" s="24">
        <v>-116.25911645556251</v>
      </c>
      <c r="M25" s="24">
        <v>-95.358465887999998</v>
      </c>
      <c r="N25" s="24">
        <v>-118.62693485699999</v>
      </c>
      <c r="O25" s="24">
        <v>-161.22550000000001</v>
      </c>
      <c r="P25" s="24">
        <v>-177.36861248457998</v>
      </c>
      <c r="Q25" s="24">
        <v>-99.581309498134004</v>
      </c>
      <c r="R25" s="70" t="s">
        <v>602</v>
      </c>
      <c r="S25" s="64">
        <f t="shared" si="0"/>
        <v>-0.43856295596386097</v>
      </c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</row>
    <row r="26" spans="1:33" ht="14.25" customHeight="1" x14ac:dyDescent="0.15">
      <c r="A26" s="27" t="s">
        <v>40</v>
      </c>
      <c r="B26" s="26">
        <v>-102.6889313602</v>
      </c>
      <c r="C26" s="26">
        <v>-140.532307498503</v>
      </c>
      <c r="D26" s="26">
        <v>-232.35115809139</v>
      </c>
      <c r="E26" s="26">
        <v>-173.06012447188499</v>
      </c>
      <c r="F26" s="26">
        <v>-146.35716009486799</v>
      </c>
      <c r="G26" s="26">
        <v>-337.57546407838799</v>
      </c>
      <c r="H26" s="26">
        <v>-165.71968201691698</v>
      </c>
      <c r="I26" s="26">
        <v>-273.00696286961698</v>
      </c>
      <c r="J26" s="26">
        <v>-224.97696063558001</v>
      </c>
      <c r="K26" s="26">
        <v>-347.186551719725</v>
      </c>
      <c r="L26" s="26">
        <v>-294.28120888565803</v>
      </c>
      <c r="M26" s="26">
        <v>-168.04694741332702</v>
      </c>
      <c r="N26" s="26">
        <v>-354.67418832882998</v>
      </c>
      <c r="O26" s="26">
        <v>-398.17642877082301</v>
      </c>
      <c r="P26" s="26">
        <v>-381.593561593966</v>
      </c>
      <c r="Q26" s="26">
        <v>-261.75480055391802</v>
      </c>
      <c r="R26" s="70" t="s">
        <v>660</v>
      </c>
      <c r="S26" s="64">
        <f t="shared" si="0"/>
        <v>-0.31404817350551162</v>
      </c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</row>
    <row r="27" spans="1:33" ht="14.25" customHeight="1" x14ac:dyDescent="0.15">
      <c r="A27" s="73" t="s">
        <v>41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70"/>
      <c r="S27" s="64" t="str">
        <f t="shared" si="0"/>
        <v/>
      </c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</row>
    <row r="28" spans="1:33" ht="14.25" customHeight="1" x14ac:dyDescent="0.15">
      <c r="A28" s="27" t="s">
        <v>42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70" t="s">
        <v>628</v>
      </c>
      <c r="S28" s="64" t="str">
        <f t="shared" si="0"/>
        <v/>
      </c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</row>
    <row r="29" spans="1:33" ht="14.25" customHeight="1" x14ac:dyDescent="0.15">
      <c r="A29" s="27" t="s">
        <v>43</v>
      </c>
      <c r="B29" s="24">
        <v>74.183006949999992</v>
      </c>
      <c r="C29" s="24">
        <v>71.188967550000015</v>
      </c>
      <c r="D29" s="24">
        <v>-11.64370875999999</v>
      </c>
      <c r="E29" s="24">
        <v>-231.06875019999998</v>
      </c>
      <c r="F29" s="24">
        <v>-330.45387038999996</v>
      </c>
      <c r="G29" s="24">
        <v>-462.57224453999999</v>
      </c>
      <c r="H29" s="24">
        <v>-835.65962726999999</v>
      </c>
      <c r="I29" s="24">
        <v>-825.99555169000007</v>
      </c>
      <c r="J29" s="24">
        <v>-732.33483607999995</v>
      </c>
      <c r="K29" s="24">
        <v>-631.43248139000002</v>
      </c>
      <c r="L29" s="24">
        <v>-899.85247314999992</v>
      </c>
      <c r="M29" s="24">
        <v>-690.12621518000003</v>
      </c>
      <c r="N29" s="24">
        <v>-885.66783598000006</v>
      </c>
      <c r="O29" s="24">
        <v>-1284.85813607</v>
      </c>
      <c r="P29" s="24">
        <v>-1582.8076403499999</v>
      </c>
      <c r="Q29" s="24">
        <v>-1429.7320656253025</v>
      </c>
      <c r="R29" s="70" t="s">
        <v>577</v>
      </c>
      <c r="S29" s="64">
        <f t="shared" si="0"/>
        <v>-9.6711420151376348E-2</v>
      </c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</row>
    <row r="30" spans="1:33" ht="14.25" customHeight="1" x14ac:dyDescent="0.15">
      <c r="A30" s="27" t="s">
        <v>44</v>
      </c>
      <c r="B30" s="26">
        <v>-710.10038856213498</v>
      </c>
      <c r="C30" s="26">
        <v>-857.59428663720985</v>
      </c>
      <c r="D30" s="26">
        <v>-1035.4903699044851</v>
      </c>
      <c r="E30" s="26">
        <v>-1510.6198293678492</v>
      </c>
      <c r="F30" s="26">
        <v>-806.76028333104694</v>
      </c>
      <c r="G30" s="26">
        <v>-1034.187500354911</v>
      </c>
      <c r="H30" s="26">
        <v>-1539.0223715714362</v>
      </c>
      <c r="I30" s="26">
        <v>-1578.4611498579759</v>
      </c>
      <c r="J30" s="26">
        <v>-1338.3339368803449</v>
      </c>
      <c r="K30" s="26">
        <v>-1269.965698677998</v>
      </c>
      <c r="L30" s="26">
        <v>-856.04594287773614</v>
      </c>
      <c r="M30" s="26">
        <v>-730.57025207759591</v>
      </c>
      <c r="N30" s="26">
        <v>-991.55784461505186</v>
      </c>
      <c r="O30" s="26">
        <v>-1019.2246843577689</v>
      </c>
      <c r="P30" s="26">
        <v>-1031.0392040205131</v>
      </c>
      <c r="Q30" s="26">
        <v>-758.73784884939005</v>
      </c>
      <c r="R30" s="70" t="s">
        <v>734</v>
      </c>
      <c r="S30" s="64">
        <f t="shared" si="0"/>
        <v>-0.26410378393885547</v>
      </c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</row>
    <row r="31" spans="1:33" ht="14.25" customHeight="1" x14ac:dyDescent="0.15">
      <c r="A31" s="27" t="s">
        <v>45</v>
      </c>
      <c r="B31" s="24">
        <v>-453.564511811145</v>
      </c>
      <c r="C31" s="24">
        <v>-510.59951943152799</v>
      </c>
      <c r="D31" s="24">
        <v>-632.33238914877404</v>
      </c>
      <c r="E31" s="24">
        <v>-888.152303505075</v>
      </c>
      <c r="F31" s="24">
        <v>-632.469507077049</v>
      </c>
      <c r="G31" s="24">
        <v>-724.92231660435402</v>
      </c>
      <c r="H31" s="24">
        <v>-987.66933674111294</v>
      </c>
      <c r="I31" s="24">
        <v>-1467.3688876702599</v>
      </c>
      <c r="J31" s="24">
        <v>-1294.8900606705301</v>
      </c>
      <c r="K31" s="24">
        <v>-1214.4047216480501</v>
      </c>
      <c r="L31" s="24">
        <v>-901.58830817088301</v>
      </c>
      <c r="M31" s="24">
        <v>-794.28842080388199</v>
      </c>
      <c r="N31" s="24">
        <v>-781.89113067224298</v>
      </c>
      <c r="O31" s="24">
        <v>-834.85385059352893</v>
      </c>
      <c r="P31" s="24">
        <v>-821.39745901847095</v>
      </c>
      <c r="Q31" s="24">
        <v>-551.02890956572492</v>
      </c>
      <c r="R31" s="70" t="s">
        <v>653</v>
      </c>
      <c r="S31" s="64">
        <f t="shared" si="0"/>
        <v>-0.32915678820801686</v>
      </c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</row>
    <row r="32" spans="1:33" ht="14.25" customHeight="1" x14ac:dyDescent="0.15">
      <c r="A32" s="27" t="s">
        <v>46</v>
      </c>
      <c r="B32" s="26">
        <v>-3800</v>
      </c>
      <c r="C32" s="26">
        <v>-3000</v>
      </c>
      <c r="D32" s="26">
        <v>-5100</v>
      </c>
      <c r="E32" s="26">
        <v>-8200</v>
      </c>
      <c r="F32" s="26">
        <v>-1600</v>
      </c>
      <c r="G32" s="26">
        <v>-2700</v>
      </c>
      <c r="H32" s="26">
        <v>-5900</v>
      </c>
      <c r="I32" s="26">
        <v>-4700</v>
      </c>
      <c r="J32" s="26">
        <v>-16900</v>
      </c>
      <c r="K32" s="26">
        <v>-13200</v>
      </c>
      <c r="L32" s="26">
        <v>-2800</v>
      </c>
      <c r="M32" s="26">
        <v>-1445.3506224869004</v>
      </c>
      <c r="N32" s="26">
        <v>2670.013142403599</v>
      </c>
      <c r="O32" s="26">
        <v>5962.5984248577006</v>
      </c>
      <c r="P32" s="26">
        <v>6309.9057857705002</v>
      </c>
      <c r="Q32" s="26">
        <v>3170.5380641229021</v>
      </c>
      <c r="R32" s="70" t="s">
        <v>578</v>
      </c>
      <c r="S32" s="64">
        <f t="shared" si="0"/>
        <v>-0.49753004691879898</v>
      </c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</row>
    <row r="33" spans="1:33" ht="14.25" customHeight="1" x14ac:dyDescent="0.15">
      <c r="A33" s="27" t="s">
        <v>47</v>
      </c>
      <c r="B33" s="24">
        <v>5877.9582547790405</v>
      </c>
      <c r="C33" s="24">
        <v>7345.9320179554898</v>
      </c>
      <c r="D33" s="24">
        <v>7396.1373449261901</v>
      </c>
      <c r="E33" s="24">
        <v>10217.2098924647</v>
      </c>
      <c r="F33" s="24">
        <v>6773.6187188309405</v>
      </c>
      <c r="G33" s="24">
        <v>8364.3509141290106</v>
      </c>
      <c r="H33" s="24">
        <v>11807.0444352307</v>
      </c>
      <c r="I33" s="24">
        <v>12328.164283809099</v>
      </c>
      <c r="J33" s="24">
        <v>10935.0432401814</v>
      </c>
      <c r="K33" s="24">
        <v>9604.4555893381603</v>
      </c>
      <c r="L33" s="24">
        <v>5908.7243466598902</v>
      </c>
      <c r="M33" s="24">
        <v>4321.0377641696996</v>
      </c>
      <c r="N33" s="24">
        <v>5021.49377313896</v>
      </c>
      <c r="O33" s="24">
        <v>2690.5232319224501</v>
      </c>
      <c r="P33" s="24">
        <v>3243.9771552504203</v>
      </c>
      <c r="Q33" s="24">
        <v>3004.44872738911</v>
      </c>
      <c r="R33" s="70" t="s">
        <v>629</v>
      </c>
      <c r="S33" s="64">
        <f t="shared" si="0"/>
        <v>-7.3837889848771043E-2</v>
      </c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</row>
    <row r="34" spans="1:33" ht="14.25" customHeight="1" x14ac:dyDescent="0.15">
      <c r="A34" s="27" t="s">
        <v>48</v>
      </c>
      <c r="B34" s="26">
        <v>-2004.4658986564002</v>
      </c>
      <c r="C34" s="26">
        <v>-2433.3538832169493</v>
      </c>
      <c r="D34" s="26">
        <v>-2783.0836692314301</v>
      </c>
      <c r="E34" s="26">
        <v>-4128.6936001061995</v>
      </c>
      <c r="F34" s="26">
        <v>-2319.6517842278604</v>
      </c>
      <c r="G34" s="26">
        <v>-2320.83755996329</v>
      </c>
      <c r="H34" s="26">
        <v>-2718.4277426409303</v>
      </c>
      <c r="I34" s="26">
        <v>-2896.2047712487001</v>
      </c>
      <c r="J34" s="26">
        <v>-2313.4825281969602</v>
      </c>
      <c r="K34" s="26">
        <v>-1963.1000118776699</v>
      </c>
      <c r="L34" s="26">
        <v>-1493.55555506462</v>
      </c>
      <c r="M34" s="26">
        <v>-1077.4941504616302</v>
      </c>
      <c r="N34" s="26">
        <v>-1425.8321216839199</v>
      </c>
      <c r="O34" s="26">
        <v>-2017.3942447031397</v>
      </c>
      <c r="P34" s="26">
        <v>-1921.5661493453504</v>
      </c>
      <c r="Q34" s="26">
        <v>-1272.0727604364301</v>
      </c>
      <c r="R34" s="70" t="s">
        <v>714</v>
      </c>
      <c r="S34" s="64">
        <f t="shared" si="0"/>
        <v>-0.33800209747147825</v>
      </c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</row>
    <row r="35" spans="1:33" ht="14.25" customHeight="1" x14ac:dyDescent="0.15">
      <c r="A35" s="27" t="s">
        <v>49</v>
      </c>
      <c r="B35" s="24">
        <v>-229.61585801816202</v>
      </c>
      <c r="C35" s="24">
        <v>-258.423680746066</v>
      </c>
      <c r="D35" s="24">
        <v>-299.429219490001</v>
      </c>
      <c r="E35" s="24">
        <v>-542.08180967190697</v>
      </c>
      <c r="F35" s="24">
        <v>-381.68698228413803</v>
      </c>
      <c r="G35" s="24">
        <v>-445.902603320541</v>
      </c>
      <c r="H35" s="24">
        <v>-696.43330276120491</v>
      </c>
      <c r="I35" s="24">
        <v>-781.28975666448798</v>
      </c>
      <c r="J35" s="24">
        <v>-947.57476605745001</v>
      </c>
      <c r="K35" s="24">
        <v>-914.39555739140201</v>
      </c>
      <c r="L35" s="24">
        <v>-546.70007531232704</v>
      </c>
      <c r="M35" s="24">
        <v>-477.89226494170498</v>
      </c>
      <c r="N35" s="24">
        <v>-613.52918462880302</v>
      </c>
      <c r="O35" s="24">
        <v>-757.30684617797692</v>
      </c>
      <c r="P35" s="24">
        <v>-719.12011209916705</v>
      </c>
      <c r="Q35" s="24">
        <v>-487.459492671058</v>
      </c>
      <c r="R35" s="70" t="s">
        <v>695</v>
      </c>
      <c r="S35" s="64">
        <f t="shared" si="0"/>
        <v>-0.32214454237953916</v>
      </c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</row>
    <row r="36" spans="1:33" ht="14.25" customHeight="1" x14ac:dyDescent="0.15">
      <c r="A36" s="27" t="s">
        <v>50</v>
      </c>
      <c r="B36" s="26">
        <v>-38.119321084249599</v>
      </c>
      <c r="C36" s="26">
        <v>-57.560753088078201</v>
      </c>
      <c r="D36" s="26">
        <v>-58.691911814434299</v>
      </c>
      <c r="E36" s="26">
        <v>-90.706697712796398</v>
      </c>
      <c r="F36" s="26">
        <v>-57.355060069163201</v>
      </c>
      <c r="G36" s="26">
        <v>-98.417033539215595</v>
      </c>
      <c r="H36" s="26">
        <v>-163.987529141843</v>
      </c>
      <c r="I36" s="26">
        <v>-143.30009978297298</v>
      </c>
      <c r="J36" s="26">
        <v>-170.92815835359201</v>
      </c>
      <c r="K36" s="26">
        <v>-167.227889182745</v>
      </c>
      <c r="L36" s="26">
        <v>-219.70030253717198</v>
      </c>
      <c r="M36" s="26">
        <v>-104.58960571539501</v>
      </c>
      <c r="N36" s="26">
        <v>-126.320061448781</v>
      </c>
      <c r="O36" s="26">
        <v>-153.75086167146199</v>
      </c>
      <c r="P36" s="26">
        <v>-160.82873254519299</v>
      </c>
      <c r="Q36" s="26">
        <v>-155.00945301103499</v>
      </c>
      <c r="R36" s="70" t="s">
        <v>654</v>
      </c>
      <c r="S36" s="64">
        <f t="shared" si="0"/>
        <v>-3.6183083968051366E-2</v>
      </c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</row>
    <row r="37" spans="1:33" ht="14.25" customHeight="1" x14ac:dyDescent="0.15">
      <c r="A37" s="27" t="s">
        <v>51</v>
      </c>
      <c r="B37" s="24">
        <v>-37.4594752509893</v>
      </c>
      <c r="C37" s="24">
        <v>-46.745200631289805</v>
      </c>
      <c r="D37" s="24">
        <v>-79.238920673161402</v>
      </c>
      <c r="E37" s="24">
        <v>-89.550542320119305</v>
      </c>
      <c r="F37" s="24">
        <v>-79.9833550529181</v>
      </c>
      <c r="G37" s="24">
        <v>-86.5559800354619</v>
      </c>
      <c r="H37" s="24">
        <v>-177.93787348017</v>
      </c>
      <c r="I37" s="24">
        <v>-108.204660045048</v>
      </c>
      <c r="J37" s="24">
        <v>-151.47191220921499</v>
      </c>
      <c r="K37" s="24">
        <v>-117.792301332579</v>
      </c>
      <c r="L37" s="24">
        <v>-76.770667779583306</v>
      </c>
      <c r="M37" s="24">
        <v>-57.549942021445496</v>
      </c>
      <c r="N37" s="24">
        <v>-77.307646832414491</v>
      </c>
      <c r="O37" s="24">
        <v>-97.081970383345308</v>
      </c>
      <c r="P37" s="24">
        <v>-92.073281464300095</v>
      </c>
      <c r="Q37" s="24">
        <v>-49.341233040612799</v>
      </c>
      <c r="R37" s="70" t="s">
        <v>656</v>
      </c>
      <c r="S37" s="64">
        <f t="shared" si="0"/>
        <v>-0.46410910683416828</v>
      </c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</row>
    <row r="38" spans="1:33" ht="14.25" customHeight="1" x14ac:dyDescent="0.15">
      <c r="A38" s="27" t="s">
        <v>52</v>
      </c>
      <c r="B38" s="26">
        <v>-841.26490485673503</v>
      </c>
      <c r="C38" s="26">
        <v>-1123.4000000000001</v>
      </c>
      <c r="D38" s="26">
        <v>-440</v>
      </c>
      <c r="E38" s="26">
        <v>-420.7</v>
      </c>
      <c r="F38" s="26">
        <v>-472.84916138402804</v>
      </c>
      <c r="G38" s="26">
        <v>-861.57019292408893</v>
      </c>
      <c r="H38" s="26">
        <v>-1117.6402564713098</v>
      </c>
      <c r="I38" s="26">
        <v>-1235.90157205066</v>
      </c>
      <c r="J38" s="26">
        <v>-1324.3289987958501</v>
      </c>
      <c r="K38" s="26">
        <v>-1201.1540610580701</v>
      </c>
      <c r="L38" s="26">
        <v>-1262.83266652366</v>
      </c>
      <c r="M38" s="26">
        <v>-1318.1742781877301</v>
      </c>
      <c r="N38" s="26">
        <v>-1408.8035773583701</v>
      </c>
      <c r="O38" s="26">
        <v>-1725.19471168774</v>
      </c>
      <c r="P38" s="26">
        <v>-2426.8588160737499</v>
      </c>
      <c r="Q38" s="26">
        <v>-2100.3595850850402</v>
      </c>
      <c r="R38" s="70" t="s">
        <v>631</v>
      </c>
      <c r="S38" s="64">
        <f t="shared" si="0"/>
        <v>-0.13453573352772563</v>
      </c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</row>
    <row r="39" spans="1:33" ht="14.25" customHeight="1" x14ac:dyDescent="0.15">
      <c r="A39" s="27" t="s">
        <v>53</v>
      </c>
      <c r="B39" s="24">
        <v>359.31681544553373</v>
      </c>
      <c r="C39" s="24">
        <v>687.51867346876406</v>
      </c>
      <c r="D39" s="24">
        <v>958.98066494149998</v>
      </c>
      <c r="E39" s="24">
        <v>1526.79455015501</v>
      </c>
      <c r="F39" s="24">
        <v>1024.0935691875991</v>
      </c>
      <c r="G39" s="24">
        <v>774.03844146638994</v>
      </c>
      <c r="H39" s="24">
        <v>1013.4237089153997</v>
      </c>
      <c r="I39" s="24">
        <v>750.98414725173996</v>
      </c>
      <c r="J39" s="24">
        <v>1067.1129434250597</v>
      </c>
      <c r="K39" s="24">
        <v>482.38499418247989</v>
      </c>
      <c r="L39" s="24">
        <v>686.24649708661013</v>
      </c>
      <c r="M39" s="24">
        <v>428.52816731968306</v>
      </c>
      <c r="N39" s="24">
        <v>478.04124558455703</v>
      </c>
      <c r="O39" s="24">
        <v>540.18231338815997</v>
      </c>
      <c r="P39" s="24">
        <v>357.95172256532004</v>
      </c>
      <c r="Q39" s="24">
        <v>118.36445736929988</v>
      </c>
      <c r="R39" s="70" t="s">
        <v>655</v>
      </c>
      <c r="S39" s="64">
        <f t="shared" si="0"/>
        <v>-0.66932843199909331</v>
      </c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</row>
    <row r="40" spans="1:33" ht="14.25" customHeight="1" x14ac:dyDescent="0.15">
      <c r="A40" s="27" t="s">
        <v>54</v>
      </c>
      <c r="B40" s="26">
        <v>7377.2181972364997</v>
      </c>
      <c r="C40" s="26">
        <v>14437.1456286968</v>
      </c>
      <c r="D40" s="26">
        <v>16104.064530480498</v>
      </c>
      <c r="E40" s="26">
        <v>26311.633586374301</v>
      </c>
      <c r="F40" s="26">
        <v>19795.2686206285</v>
      </c>
      <c r="G40" s="26">
        <v>25831.250397515098</v>
      </c>
      <c r="H40" s="26">
        <v>40840.198938254107</v>
      </c>
      <c r="I40" s="26">
        <v>40475.112074266202</v>
      </c>
      <c r="J40" s="26">
        <v>52824.799794616796</v>
      </c>
      <c r="K40" s="26">
        <v>63360.381709499692</v>
      </c>
      <c r="L40" s="26">
        <v>31460.5364727415</v>
      </c>
      <c r="M40" s="26">
        <v>25463.951320952103</v>
      </c>
      <c r="N40" s="26">
        <v>34958.969754738697</v>
      </c>
      <c r="O40" s="26">
        <v>46392.242841172803</v>
      </c>
      <c r="P40" s="26">
        <v>49294.036163153396</v>
      </c>
      <c r="Q40" s="26">
        <v>28981.81986276534</v>
      </c>
      <c r="R40" s="70" t="s">
        <v>561</v>
      </c>
      <c r="S40" s="64">
        <f t="shared" si="0"/>
        <v>-0.41206234833679845</v>
      </c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</row>
    <row r="41" spans="1:33" ht="14.25" customHeight="1" x14ac:dyDescent="0.15">
      <c r="A41" s="73" t="s">
        <v>55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70"/>
      <c r="S41" s="64" t="str">
        <f t="shared" si="0"/>
        <v/>
      </c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</row>
    <row r="42" spans="1:33" ht="14.25" customHeight="1" x14ac:dyDescent="0.15">
      <c r="A42" s="27" t="s">
        <v>58</v>
      </c>
      <c r="B42" s="24">
        <v>-3769.84729367612</v>
      </c>
      <c r="C42" s="24">
        <v>-4857.0149794982208</v>
      </c>
      <c r="D42" s="24">
        <v>-5017.9542533212698</v>
      </c>
      <c r="E42" s="24">
        <v>-7138.4366515906695</v>
      </c>
      <c r="F42" s="24">
        <v>-3949.6181067825096</v>
      </c>
      <c r="G42" s="24">
        <v>-4341.2384143042</v>
      </c>
      <c r="H42" s="24">
        <v>-6500.1391332082103</v>
      </c>
      <c r="I42" s="24">
        <v>-6119.54711786396</v>
      </c>
      <c r="J42" s="24">
        <v>-6638.8366334369694</v>
      </c>
      <c r="K42" s="24">
        <v>-6036.1256388592992</v>
      </c>
      <c r="L42" s="24">
        <v>-2875.9452205231901</v>
      </c>
      <c r="M42" s="24">
        <v>-2371.5441813954503</v>
      </c>
      <c r="N42" s="24">
        <v>-3251.9871355689702</v>
      </c>
      <c r="O42" s="24">
        <v>-4219.5261601625398</v>
      </c>
      <c r="P42" s="24">
        <v>-4150.7188837290705</v>
      </c>
      <c r="Q42" s="24">
        <v>-2332.9206432935298</v>
      </c>
      <c r="R42" s="70" t="s">
        <v>579</v>
      </c>
      <c r="S42" s="64">
        <f t="shared" si="0"/>
        <v>-0.43794780888712037</v>
      </c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</row>
    <row r="43" spans="1:33" ht="14.25" customHeight="1" x14ac:dyDescent="0.15">
      <c r="A43" s="27" t="s">
        <v>59</v>
      </c>
      <c r="B43" s="24">
        <v>-7298.8696630417235</v>
      </c>
      <c r="C43" s="24">
        <v>-9003.8616665236332</v>
      </c>
      <c r="D43" s="24">
        <v>-10745.949179154692</v>
      </c>
      <c r="E43" s="24">
        <v>-13612.080220885677</v>
      </c>
      <c r="F43" s="24">
        <v>-11177.205147224848</v>
      </c>
      <c r="G43" s="24">
        <v>-14929.245950874207</v>
      </c>
      <c r="H43" s="24">
        <v>-18166.81654676258</v>
      </c>
      <c r="I43" s="24">
        <v>-17434.83296625374</v>
      </c>
      <c r="J43" s="24">
        <v>-16963.484270242392</v>
      </c>
      <c r="K43" s="24">
        <v>-15113.221506947943</v>
      </c>
      <c r="L43" s="24">
        <v>-11624.930757570823</v>
      </c>
      <c r="M43" s="24">
        <v>-9403.7273986279833</v>
      </c>
      <c r="N43" s="24">
        <v>-12127.498668719749</v>
      </c>
      <c r="O43" s="24">
        <v>-15261.830069528576</v>
      </c>
      <c r="P43" s="24">
        <v>-15266.861566930073</v>
      </c>
      <c r="Q43" s="24">
        <v>-9714.824314073936</v>
      </c>
      <c r="R43" s="70" t="s">
        <v>634</v>
      </c>
      <c r="S43" s="64">
        <f t="shared" si="0"/>
        <v>-0.36366591971217854</v>
      </c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</row>
    <row r="44" spans="1:33" ht="14.25" customHeight="1" x14ac:dyDescent="0.15">
      <c r="A44" s="73" t="s">
        <v>60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70" t="s">
        <v>640</v>
      </c>
      <c r="S44" s="64" t="str">
        <f t="shared" si="0"/>
        <v/>
      </c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</row>
    <row r="45" spans="1:33" ht="14.25" customHeight="1" x14ac:dyDescent="0.15">
      <c r="A45" s="27" t="s">
        <v>61</v>
      </c>
      <c r="B45" s="26">
        <v>-49586.389000000003</v>
      </c>
      <c r="C45" s="26">
        <v>-73030.457999999999</v>
      </c>
      <c r="D45" s="26">
        <v>-86701.07</v>
      </c>
      <c r="E45" s="26">
        <v>-143425.986</v>
      </c>
      <c r="F45" s="26">
        <v>-92705.801999999996</v>
      </c>
      <c r="G45" s="26">
        <v>-143135.848</v>
      </c>
      <c r="H45" s="26">
        <v>-210631.03400000001</v>
      </c>
      <c r="I45" s="26">
        <v>-237210.905</v>
      </c>
      <c r="J45" s="26">
        <v>-232444.26</v>
      </c>
      <c r="K45" s="26">
        <v>-235793.75260599999</v>
      </c>
      <c r="L45" s="26">
        <v>-138520.32337999999</v>
      </c>
      <c r="M45" s="26">
        <v>-115543.321295</v>
      </c>
      <c r="N45" s="26">
        <v>-161022.42324900001</v>
      </c>
      <c r="O45" s="26">
        <v>-231689.559178</v>
      </c>
      <c r="P45" s="26">
        <v>-226801.01026800001</v>
      </c>
      <c r="Q45" s="26">
        <v>-160703.7193815124</v>
      </c>
      <c r="R45" s="70" t="s">
        <v>718</v>
      </c>
      <c r="S45" s="64">
        <f t="shared" si="0"/>
        <v>-0.29143296499598292</v>
      </c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</row>
    <row r="46" spans="1:33" ht="14.25" customHeight="1" x14ac:dyDescent="0.15">
      <c r="A46" s="27" t="s">
        <v>62</v>
      </c>
      <c r="B46" s="24">
        <v>5041.5090385499998</v>
      </c>
      <c r="C46" s="24">
        <v>5682.87533282</v>
      </c>
      <c r="D46" s="24">
        <v>6448.2658399700003</v>
      </c>
      <c r="E46" s="24">
        <v>10457.442973130001</v>
      </c>
      <c r="F46" s="24">
        <v>9118.2257263499996</v>
      </c>
      <c r="G46" s="24">
        <v>14494.920844479999</v>
      </c>
      <c r="H46" s="24">
        <v>24666.472017479999</v>
      </c>
      <c r="I46" s="24">
        <v>26049.6803058</v>
      </c>
      <c r="J46" s="24">
        <v>26286.910007939998</v>
      </c>
      <c r="K46" s="24">
        <v>21664.850800989996</v>
      </c>
      <c r="L46" s="24">
        <v>9651.6639897700006</v>
      </c>
      <c r="M46" s="24">
        <v>7357.74773362</v>
      </c>
      <c r="N46" s="24">
        <v>10415.438444630001</v>
      </c>
      <c r="O46" s="24">
        <v>13781.146763139999</v>
      </c>
      <c r="P46" s="24">
        <v>13333.767798790421</v>
      </c>
      <c r="Q46" s="24">
        <v>7313.7802810590892</v>
      </c>
      <c r="R46" s="70" t="s">
        <v>580</v>
      </c>
      <c r="S46" s="64">
        <f t="shared" si="0"/>
        <v>-0.45148435225318961</v>
      </c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</row>
    <row r="47" spans="1:33" ht="14.25" customHeight="1" x14ac:dyDescent="0.15">
      <c r="A47" s="27" t="s">
        <v>257</v>
      </c>
      <c r="B47" s="26">
        <v>-21.241048243112601</v>
      </c>
      <c r="C47" s="26">
        <v>-25.237465236712101</v>
      </c>
      <c r="D47" s="26">
        <v>-29.668491274329099</v>
      </c>
      <c r="E47" s="26">
        <v>-37.380056273274</v>
      </c>
      <c r="F47" s="26">
        <v>-34.992575426472406</v>
      </c>
      <c r="G47" s="26">
        <v>-46.729594966266106</v>
      </c>
      <c r="H47" s="26">
        <v>-58.998806654613603</v>
      </c>
      <c r="I47" s="26">
        <v>-66.685842866817495</v>
      </c>
      <c r="J47" s="26">
        <v>-70.849436354449409</v>
      </c>
      <c r="K47" s="26">
        <v>-56.1581085405507</v>
      </c>
      <c r="L47" s="26">
        <v>-40.3122596467595</v>
      </c>
      <c r="M47" s="26">
        <v>-36.283937313429306</v>
      </c>
      <c r="N47" s="26">
        <v>-48.661035894764105</v>
      </c>
      <c r="O47" s="26">
        <v>-59.308924310859702</v>
      </c>
      <c r="P47" s="26">
        <v>-54.678745351888097</v>
      </c>
      <c r="Q47" s="26">
        <v>-54.252622416508402</v>
      </c>
      <c r="R47" s="70" t="s">
        <v>657</v>
      </c>
      <c r="S47" s="64">
        <f t="shared" si="0"/>
        <v>-7.7932098228911117E-3</v>
      </c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</row>
    <row r="48" spans="1:33" ht="14.25" customHeight="1" x14ac:dyDescent="0.15">
      <c r="A48" s="27" t="s">
        <v>535</v>
      </c>
      <c r="B48" s="24">
        <v>172.63852650516498</v>
      </c>
      <c r="C48" s="24">
        <v>92.910191188645001</v>
      </c>
      <c r="D48" s="24">
        <v>-3.4976991949969531</v>
      </c>
      <c r="E48" s="24">
        <v>-1.5456681978319884</v>
      </c>
      <c r="F48" s="24">
        <v>52.834507856368958</v>
      </c>
      <c r="G48" s="24">
        <v>-138.63927390844</v>
      </c>
      <c r="H48" s="24">
        <v>-77.050342991107101</v>
      </c>
      <c r="I48" s="24">
        <v>-42.111084822200894</v>
      </c>
      <c r="J48" s="24">
        <v>-287.97490089480902</v>
      </c>
      <c r="K48" s="24">
        <v>-552.75896200763009</v>
      </c>
      <c r="L48" s="24">
        <v>-698.17755612451003</v>
      </c>
      <c r="M48" s="24">
        <v>-933.10527089415007</v>
      </c>
      <c r="N48" s="24">
        <v>-797.88182907260989</v>
      </c>
      <c r="O48" s="24">
        <v>-962.66807584491994</v>
      </c>
      <c r="P48" s="24">
        <v>-767.35384833904993</v>
      </c>
      <c r="Q48" s="24">
        <v>-950.44831866548395</v>
      </c>
      <c r="R48" s="70" t="s">
        <v>659</v>
      </c>
      <c r="S48" s="64">
        <f t="shared" si="0"/>
        <v>0.23860500696353459</v>
      </c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</row>
    <row r="49" spans="1:33" ht="14.25" customHeight="1" x14ac:dyDescent="0.15">
      <c r="A49" s="27" t="s">
        <v>534</v>
      </c>
      <c r="B49" s="26">
        <v>3935.0690387823888</v>
      </c>
      <c r="C49" s="26">
        <v>5313.0884602378501</v>
      </c>
      <c r="D49" s="26">
        <v>4840.0594829818219</v>
      </c>
      <c r="E49" s="26">
        <v>5651.6313844321203</v>
      </c>
      <c r="F49" s="26">
        <v>4137.5845267510203</v>
      </c>
      <c r="G49" s="26">
        <v>6964.0142335162509</v>
      </c>
      <c r="H49" s="26">
        <v>9477.6680510446604</v>
      </c>
      <c r="I49" s="26">
        <v>8407.2078534755092</v>
      </c>
      <c r="J49" s="26">
        <v>6993.3927214320101</v>
      </c>
      <c r="K49" s="26">
        <v>6804.2150017628101</v>
      </c>
      <c r="L49" s="26">
        <v>2317.7343712226602</v>
      </c>
      <c r="M49" s="26">
        <v>1029.07600414329</v>
      </c>
      <c r="N49" s="26">
        <v>3712.0429523767893</v>
      </c>
      <c r="O49" s="26">
        <v>6204.47744359021</v>
      </c>
      <c r="P49" s="26">
        <v>5409.1193450957298</v>
      </c>
      <c r="Q49" s="26">
        <v>3076.5468569052705</v>
      </c>
      <c r="R49" s="70" t="s">
        <v>658</v>
      </c>
      <c r="S49" s="64">
        <f t="shared" si="0"/>
        <v>-0.43122962156590716</v>
      </c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</row>
    <row r="50" spans="1:33" ht="14.25" customHeight="1" x14ac:dyDescent="0.15">
      <c r="A50" s="27" t="s">
        <v>66</v>
      </c>
      <c r="B50" s="24">
        <v>-1212.43373548319</v>
      </c>
      <c r="C50" s="24">
        <v>-1544.8373762787901</v>
      </c>
      <c r="D50" s="24">
        <v>-1386.2869368192</v>
      </c>
      <c r="E50" s="24">
        <v>-2005.2813489312</v>
      </c>
      <c r="F50" s="24">
        <v>-1188.9369383808</v>
      </c>
      <c r="G50" s="24">
        <v>-1537.0078461968701</v>
      </c>
      <c r="H50" s="24">
        <v>-2065.0838496000001</v>
      </c>
      <c r="I50" s="24">
        <v>-2088.5741210055103</v>
      </c>
      <c r="J50" s="24">
        <v>-2095.1385004416002</v>
      </c>
      <c r="K50" s="24">
        <v>-2021.5209505248001</v>
      </c>
      <c r="L50" s="24">
        <v>-1172.5092750048</v>
      </c>
      <c r="M50" s="24">
        <v>-1028.9574903456</v>
      </c>
      <c r="N50" s="24">
        <v>-1315.8999505757201</v>
      </c>
      <c r="O50" s="24">
        <v>-1541.17887827189</v>
      </c>
      <c r="P50" s="24">
        <v>-1513.2706727587599</v>
      </c>
      <c r="Q50" s="24">
        <v>-808.49424005025298</v>
      </c>
      <c r="R50" s="70" t="s">
        <v>581</v>
      </c>
      <c r="S50" s="64">
        <f t="shared" si="0"/>
        <v>-0.46573058303156567</v>
      </c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</row>
    <row r="51" spans="1:33" ht="14.25" customHeight="1" x14ac:dyDescent="0.15">
      <c r="A51" s="27" t="s">
        <v>67</v>
      </c>
      <c r="B51" s="26">
        <v>610.53177195221997</v>
      </c>
      <c r="C51" s="26">
        <v>1347.57282949107</v>
      </c>
      <c r="D51" s="26">
        <v>1112.2236791668799</v>
      </c>
      <c r="E51" s="26">
        <v>1182.5590545222997</v>
      </c>
      <c r="F51" s="26">
        <v>1373.01064373802</v>
      </c>
      <c r="G51" s="26">
        <v>803.58493975114015</v>
      </c>
      <c r="H51" s="26">
        <v>1327.8013128982502</v>
      </c>
      <c r="I51" s="26">
        <v>442.00861435406017</v>
      </c>
      <c r="J51" s="26">
        <v>-882.55403704571006</v>
      </c>
      <c r="K51" s="26">
        <v>93.130330068449979</v>
      </c>
      <c r="L51" s="26">
        <v>-20.168731424010037</v>
      </c>
      <c r="M51" s="26">
        <v>123.18122992580986</v>
      </c>
      <c r="N51" s="26">
        <v>-93.300946174880025</v>
      </c>
      <c r="O51" s="26">
        <v>-395.90578362427999</v>
      </c>
      <c r="P51" s="26">
        <v>179.90747849345016</v>
      </c>
      <c r="Q51" s="26">
        <v>-439.63552522817992</v>
      </c>
      <c r="R51" s="70" t="s">
        <v>667</v>
      </c>
      <c r="S51" s="64">
        <f t="shared" si="0"/>
        <v>-3.4436756543402147</v>
      </c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</row>
    <row r="52" spans="1:33" ht="14.25" customHeight="1" x14ac:dyDescent="0.15">
      <c r="A52" s="27" t="s">
        <v>260</v>
      </c>
      <c r="B52" s="24">
        <v>-2936.08030471339</v>
      </c>
      <c r="C52" s="24">
        <v>-3237.27396721278</v>
      </c>
      <c r="D52" s="24">
        <v>-3687.1531329608301</v>
      </c>
      <c r="E52" s="24">
        <v>-5869.1866343926094</v>
      </c>
      <c r="F52" s="24">
        <v>-3498.7932904484901</v>
      </c>
      <c r="G52" s="24">
        <v>-3721.70023769203</v>
      </c>
      <c r="H52" s="24">
        <v>-4861.5210474864298</v>
      </c>
      <c r="I52" s="24">
        <v>-1500.54866482694</v>
      </c>
      <c r="J52" s="24">
        <v>-1458.0567562487499</v>
      </c>
      <c r="K52" s="24">
        <v>-1418.7803100000001</v>
      </c>
      <c r="L52" s="24">
        <v>-932.44140900000002</v>
      </c>
      <c r="M52" s="24">
        <v>-834.59262899999999</v>
      </c>
      <c r="N52" s="24">
        <v>-1097.180044</v>
      </c>
      <c r="O52" s="24">
        <v>-1459.35194899363</v>
      </c>
      <c r="P52" s="24">
        <v>-1348.65964923972</v>
      </c>
      <c r="Q52" s="24">
        <v>-825.37641838851403</v>
      </c>
      <c r="R52" s="70" t="s">
        <v>731</v>
      </c>
      <c r="S52" s="64">
        <f t="shared" si="0"/>
        <v>-0.38800243719473371</v>
      </c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</row>
    <row r="53" spans="1:33" ht="14.25" customHeight="1" x14ac:dyDescent="0.15">
      <c r="A53" s="27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70"/>
      <c r="S53" s="64" t="str">
        <f t="shared" si="0"/>
        <v/>
      </c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</row>
    <row r="54" spans="1:33" ht="14.25" customHeight="1" x14ac:dyDescent="0.15">
      <c r="A54" s="27" t="s">
        <v>605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70" t="s">
        <v>606</v>
      </c>
      <c r="S54" s="64" t="str">
        <f t="shared" si="0"/>
        <v/>
      </c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</row>
    <row r="55" spans="1:33" ht="14.25" customHeight="1" x14ac:dyDescent="0.15">
      <c r="A55" s="27" t="s">
        <v>71</v>
      </c>
      <c r="B55" s="24">
        <v>-814.72260208050693</v>
      </c>
      <c r="C55" s="24">
        <v>-995.97900625656985</v>
      </c>
      <c r="D55" s="24">
        <v>-1067.4384366252598</v>
      </c>
      <c r="E55" s="24">
        <v>-1448.7644969130199</v>
      </c>
      <c r="F55" s="24">
        <v>-904.24151914996298</v>
      </c>
      <c r="G55" s="24">
        <v>-1180.3655405992802</v>
      </c>
      <c r="H55" s="24">
        <v>-1560.2337257549</v>
      </c>
      <c r="I55" s="24">
        <v>-1520.28343638089</v>
      </c>
      <c r="J55" s="24">
        <v>-1407.9627746461101</v>
      </c>
      <c r="K55" s="24">
        <v>-1278.32811711469</v>
      </c>
      <c r="L55" s="24">
        <v>-696.32398295520306</v>
      </c>
      <c r="M55" s="24">
        <v>-625.061702627979</v>
      </c>
      <c r="N55" s="24">
        <v>-810.37292577791504</v>
      </c>
      <c r="O55" s="24">
        <v>-1103.3855224594799</v>
      </c>
      <c r="P55" s="24">
        <v>-1021.8451880970599</v>
      </c>
      <c r="Q55" s="24">
        <v>-652.12538701064204</v>
      </c>
      <c r="R55" s="70" t="s">
        <v>613</v>
      </c>
      <c r="S55" s="64">
        <f t="shared" si="0"/>
        <v>-0.36181586544917999</v>
      </c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</row>
    <row r="56" spans="1:33" ht="14.25" customHeight="1" x14ac:dyDescent="0.15">
      <c r="A56" s="27" t="s">
        <v>261</v>
      </c>
      <c r="B56" s="26">
        <v>-3881.7060000000001</v>
      </c>
      <c r="C56" s="26">
        <v>-4745.7780000000002</v>
      </c>
      <c r="D56" s="26">
        <v>-5212.1469999999999</v>
      </c>
      <c r="E56" s="26">
        <v>-7353.2340000000004</v>
      </c>
      <c r="F56" s="26">
        <v>-4386.8959999999997</v>
      </c>
      <c r="G56" s="26">
        <v>-5071.2190000000001</v>
      </c>
      <c r="H56" s="26">
        <v>-6694.4849999999997</v>
      </c>
      <c r="I56" s="26">
        <v>-6694.6139999999996</v>
      </c>
      <c r="J56" s="26">
        <v>-6589.6360000000004</v>
      </c>
      <c r="K56" s="26">
        <v>-6724.83</v>
      </c>
      <c r="L56" s="26">
        <v>-3665.4090000000001</v>
      </c>
      <c r="M56" s="26">
        <v>-2864.1729999999998</v>
      </c>
      <c r="N56" s="26">
        <v>-3782.7306088937498</v>
      </c>
      <c r="O56" s="26">
        <v>-5105.7082892273502</v>
      </c>
      <c r="P56" s="26">
        <v>-4729.3028188737198</v>
      </c>
      <c r="Q56" s="26">
        <v>-2945.9516429539199</v>
      </c>
      <c r="R56" s="70" t="s">
        <v>722</v>
      </c>
      <c r="S56" s="64">
        <f t="shared" si="0"/>
        <v>-0.37708542764544395</v>
      </c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</row>
    <row r="57" spans="1:33" ht="14.25" customHeight="1" x14ac:dyDescent="0.15">
      <c r="A57" s="27" t="s">
        <v>74</v>
      </c>
      <c r="B57" s="24">
        <v>4460.9640631592001</v>
      </c>
      <c r="C57" s="24">
        <v>5204.6836564448304</v>
      </c>
      <c r="D57" s="24">
        <v>4383.3966506547886</v>
      </c>
      <c r="E57" s="24">
        <v>4476.5033982225605</v>
      </c>
      <c r="F57" s="24">
        <v>2696.72814097223</v>
      </c>
      <c r="G57" s="24">
        <v>2580.6199241653098</v>
      </c>
      <c r="H57" s="24">
        <v>1879.5198687900599</v>
      </c>
      <c r="I57" s="24">
        <v>1615.71679330451</v>
      </c>
      <c r="J57" s="24">
        <v>-276.44477136510085</v>
      </c>
      <c r="K57" s="24">
        <v>-268.79446945489883</v>
      </c>
      <c r="L57" s="24">
        <v>-425.57069706750013</v>
      </c>
      <c r="M57" s="24">
        <v>-595.47946702684976</v>
      </c>
      <c r="N57" s="24">
        <v>-664.60257504577066</v>
      </c>
      <c r="O57" s="24">
        <v>-1408.6361030663995</v>
      </c>
      <c r="P57" s="24">
        <v>-1719.4769749076604</v>
      </c>
      <c r="Q57" s="24">
        <v>-1538.2848706642699</v>
      </c>
      <c r="R57" s="70" t="s">
        <v>552</v>
      </c>
      <c r="S57" s="64">
        <f t="shared" si="0"/>
        <v>-0.10537628993439763</v>
      </c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</row>
    <row r="58" spans="1:33" ht="14.25" customHeight="1" x14ac:dyDescent="0.15">
      <c r="A58" s="27" t="s">
        <v>75</v>
      </c>
      <c r="B58" s="26">
        <v>-47.179697330348752</v>
      </c>
      <c r="C58" s="26">
        <v>-53.530167108092407</v>
      </c>
      <c r="D58" s="26">
        <v>-85.633638370875985</v>
      </c>
      <c r="E58" s="26">
        <v>-159.6669233447478</v>
      </c>
      <c r="F58" s="26">
        <v>-82.134977604390315</v>
      </c>
      <c r="G58" s="26">
        <v>-153.5148274694416</v>
      </c>
      <c r="H58" s="26">
        <v>-180.00492232809921</v>
      </c>
      <c r="I58" s="26">
        <v>-134.80405694320831</v>
      </c>
      <c r="J58" s="26">
        <v>-110.65912300741</v>
      </c>
      <c r="K58" s="26">
        <v>-119.58856859909601</v>
      </c>
      <c r="L58" s="26">
        <v>-92.833711266535701</v>
      </c>
      <c r="M58" s="26">
        <v>-82.148986332509907</v>
      </c>
      <c r="N58" s="26">
        <v>-90.518846956746799</v>
      </c>
      <c r="O58" s="26">
        <v>-108.511655910106</v>
      </c>
      <c r="P58" s="26">
        <v>-95.679463878776303</v>
      </c>
      <c r="Q58" s="26">
        <v>-90.248635501713309</v>
      </c>
      <c r="R58" s="70" t="s">
        <v>650</v>
      </c>
      <c r="S58" s="64">
        <f t="shared" si="0"/>
        <v>-5.6760648073276521E-2</v>
      </c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</row>
    <row r="59" spans="1:33" ht="14.25" customHeight="1" x14ac:dyDescent="0.15">
      <c r="A59" s="27" t="s">
        <v>76</v>
      </c>
      <c r="B59" s="24"/>
      <c r="C59" s="24"/>
      <c r="D59" s="24"/>
      <c r="E59" s="24"/>
      <c r="F59" s="24"/>
      <c r="G59" s="24"/>
      <c r="H59" s="24"/>
      <c r="I59" s="24"/>
      <c r="J59" s="24"/>
      <c r="K59" s="24">
        <v>-42.084340059259304</v>
      </c>
      <c r="L59" s="24">
        <v>-29.37234144</v>
      </c>
      <c r="M59" s="24">
        <v>-27.9545038404151</v>
      </c>
      <c r="N59" s="24">
        <v>-27.826006325270001</v>
      </c>
      <c r="O59" s="24">
        <v>-36.005881141145295</v>
      </c>
      <c r="P59" s="24">
        <v>-32.379755046120302</v>
      </c>
      <c r="Q59" s="24">
        <v>-21.993949982617298</v>
      </c>
      <c r="R59" s="70" t="s">
        <v>599</v>
      </c>
      <c r="S59" s="64">
        <f t="shared" si="0"/>
        <v>-0.32074995776558279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</row>
    <row r="60" spans="1:33" ht="14.25" customHeight="1" x14ac:dyDescent="0.15">
      <c r="A60" s="27" t="s">
        <v>262</v>
      </c>
      <c r="B60" s="26">
        <v>-2451.1</v>
      </c>
      <c r="C60" s="26">
        <v>-2788.2</v>
      </c>
      <c r="D60" s="26">
        <v>-3224</v>
      </c>
      <c r="E60" s="26">
        <v>-4241.3</v>
      </c>
      <c r="F60" s="26">
        <v>-2641</v>
      </c>
      <c r="G60" s="26">
        <v>-3441.8</v>
      </c>
      <c r="H60" s="26">
        <v>-4674.3999999999996</v>
      </c>
      <c r="I60" s="26">
        <v>-4788.8</v>
      </c>
      <c r="J60" s="26">
        <v>-4352.1000000000004</v>
      </c>
      <c r="K60" s="26">
        <v>-3877.6</v>
      </c>
      <c r="L60" s="26">
        <v>-2544</v>
      </c>
      <c r="M60" s="26">
        <v>-2325.3000000000002</v>
      </c>
      <c r="N60" s="26">
        <v>-2868.4</v>
      </c>
      <c r="O60" s="26">
        <v>-3730.1</v>
      </c>
      <c r="P60" s="26">
        <v>-3545.1</v>
      </c>
      <c r="Q60" s="26">
        <v>-2223.6806446938599</v>
      </c>
      <c r="R60" s="70" t="s">
        <v>582</v>
      </c>
      <c r="S60" s="64">
        <f t="shared" si="0"/>
        <v>-0.37274529782125754</v>
      </c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</row>
    <row r="61" spans="1:33" ht="14.25" customHeight="1" x14ac:dyDescent="0.15">
      <c r="A61" s="27" t="s">
        <v>78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70"/>
      <c r="S61" s="64" t="str">
        <f t="shared" si="0"/>
        <v/>
      </c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</row>
    <row r="62" spans="1:33" ht="14.25" customHeight="1" x14ac:dyDescent="0.15">
      <c r="A62" s="27" t="s">
        <v>79</v>
      </c>
      <c r="B62" s="24">
        <v>4154.8772600000002</v>
      </c>
      <c r="C62" s="24">
        <v>5163.6000000000004</v>
      </c>
      <c r="D62" s="24">
        <v>5750.3</v>
      </c>
      <c r="E62" s="24">
        <v>8362.7000000000007</v>
      </c>
      <c r="F62" s="24">
        <v>4626.3</v>
      </c>
      <c r="G62" s="24">
        <v>5630.4</v>
      </c>
      <c r="H62" s="24">
        <v>7858.4</v>
      </c>
      <c r="I62" s="24">
        <v>8350.6</v>
      </c>
      <c r="J62" s="24">
        <v>8180</v>
      </c>
      <c r="K62" s="24">
        <v>6858.5</v>
      </c>
      <c r="L62" s="24">
        <v>2710.2</v>
      </c>
      <c r="M62" s="24">
        <v>2968.7</v>
      </c>
      <c r="N62" s="24">
        <v>3731.7</v>
      </c>
      <c r="O62" s="24">
        <v>4461.1000000000004</v>
      </c>
      <c r="P62" s="24">
        <v>4412.6066422973308</v>
      </c>
      <c r="Q62" s="24">
        <v>2404.6260978610103</v>
      </c>
      <c r="R62" s="70" t="s">
        <v>583</v>
      </c>
      <c r="S62" s="64">
        <f t="shared" si="0"/>
        <v>-0.45505541445473319</v>
      </c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</row>
    <row r="63" spans="1:33" ht="14.25" customHeight="1" x14ac:dyDescent="0.15">
      <c r="A63" s="27" t="s">
        <v>263</v>
      </c>
      <c r="B63" s="24">
        <v>1323.7</v>
      </c>
      <c r="C63" s="24">
        <v>4863.2</v>
      </c>
      <c r="D63" s="24">
        <v>5980</v>
      </c>
      <c r="E63" s="24">
        <v>4911.6000000000004</v>
      </c>
      <c r="F63" s="24">
        <v>3972.2</v>
      </c>
      <c r="G63" s="24">
        <v>5097.6000000000004</v>
      </c>
      <c r="H63" s="24">
        <v>2873.7</v>
      </c>
      <c r="I63" s="24">
        <v>-549.5</v>
      </c>
      <c r="J63" s="24">
        <v>898.8</v>
      </c>
      <c r="K63" s="24">
        <v>-891</v>
      </c>
      <c r="L63" s="24">
        <v>-3474.2</v>
      </c>
      <c r="M63" s="24">
        <v>-3619.3</v>
      </c>
      <c r="N63" s="24">
        <v>-5426</v>
      </c>
      <c r="O63" s="24">
        <v>-3716.8</v>
      </c>
      <c r="P63" s="24">
        <v>8.1</v>
      </c>
      <c r="Q63" s="24">
        <v>-421</v>
      </c>
      <c r="R63" s="70" t="s">
        <v>623</v>
      </c>
      <c r="S63" s="64">
        <f t="shared" si="0"/>
        <v>-52.97530864197531</v>
      </c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</row>
    <row r="64" spans="1:33" ht="14.25" customHeight="1" x14ac:dyDescent="0.15">
      <c r="A64" s="27" t="s">
        <v>81</v>
      </c>
      <c r="B64" s="26">
        <v>-942.67</v>
      </c>
      <c r="C64" s="26">
        <v>-1074.17</v>
      </c>
      <c r="D64" s="26">
        <v>-1423.75</v>
      </c>
      <c r="E64" s="26">
        <v>-1810.55</v>
      </c>
      <c r="F64" s="26">
        <v>-1085.96</v>
      </c>
      <c r="G64" s="26">
        <v>-1348.61</v>
      </c>
      <c r="H64" s="26">
        <v>-1692.38</v>
      </c>
      <c r="I64" s="26">
        <v>-1895.68</v>
      </c>
      <c r="J64" s="26">
        <v>-1976.24</v>
      </c>
      <c r="K64" s="26">
        <v>-1779.25</v>
      </c>
      <c r="L64" s="26">
        <v>-1311.51</v>
      </c>
      <c r="M64" s="26">
        <v>-1114.3699999999999</v>
      </c>
      <c r="N64" s="26">
        <v>-1290.1099999999999</v>
      </c>
      <c r="O64" s="26">
        <v>-1654.23</v>
      </c>
      <c r="P64" s="26">
        <v>-1493.71</v>
      </c>
      <c r="Q64" s="26">
        <v>-973.88586461746502</v>
      </c>
      <c r="R64" s="70" t="s">
        <v>584</v>
      </c>
      <c r="S64" s="64">
        <f t="shared" si="0"/>
        <v>-0.34800874023909256</v>
      </c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</row>
    <row r="65" spans="1:33" ht="14.25" customHeight="1" x14ac:dyDescent="0.15">
      <c r="A65" s="27" t="s">
        <v>266</v>
      </c>
      <c r="B65" s="24">
        <v>-353.25532958178104</v>
      </c>
      <c r="C65" s="24">
        <v>-630.09778431403993</v>
      </c>
      <c r="D65" s="24">
        <v>-841.57753572028014</v>
      </c>
      <c r="E65" s="24">
        <v>-1086.9408839613602</v>
      </c>
      <c r="F65" s="24">
        <v>-468.1991511186099</v>
      </c>
      <c r="G65" s="24">
        <v>-307.56266665050003</v>
      </c>
      <c r="H65" s="24">
        <v>-295.04258508158972</v>
      </c>
      <c r="I65" s="24">
        <v>-326.54297403106023</v>
      </c>
      <c r="J65" s="24">
        <v>-571.20533080369023</v>
      </c>
      <c r="K65" s="24">
        <v>-643.05378579018998</v>
      </c>
      <c r="L65" s="24">
        <v>-363.39116547408008</v>
      </c>
      <c r="M65" s="24">
        <v>-243.14163986794998</v>
      </c>
      <c r="N65" s="24">
        <v>-174.05631626416994</v>
      </c>
      <c r="O65" s="24">
        <v>-319.67576034513996</v>
      </c>
      <c r="P65" s="24">
        <v>-391.19875793437006</v>
      </c>
      <c r="Q65" s="24">
        <v>-165.85107980138994</v>
      </c>
      <c r="R65" s="70" t="s">
        <v>724</v>
      </c>
      <c r="S65" s="64">
        <f t="shared" si="0"/>
        <v>-0.57604395096465477</v>
      </c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</row>
    <row r="66" spans="1:33" ht="14.25" customHeight="1" x14ac:dyDescent="0.15">
      <c r="A66" s="27" t="s">
        <v>267</v>
      </c>
      <c r="B66" s="26">
        <v>-205.11970889019</v>
      </c>
      <c r="C66" s="26">
        <v>-262.38263880938598</v>
      </c>
      <c r="D66" s="26">
        <v>-266.16786806346801</v>
      </c>
      <c r="E66" s="26">
        <v>-252.94209088286502</v>
      </c>
      <c r="F66" s="26">
        <v>-207.96455129635098</v>
      </c>
      <c r="G66" s="26">
        <v>-224.13736172235102</v>
      </c>
      <c r="H66" s="26">
        <v>-253.55408151510301</v>
      </c>
      <c r="I66" s="26">
        <v>-276.15919645712103</v>
      </c>
      <c r="J66" s="26">
        <v>-291.06484879465097</v>
      </c>
      <c r="K66" s="26">
        <v>-310.60146420055298</v>
      </c>
      <c r="L66" s="26">
        <v>-259.24946840294598</v>
      </c>
      <c r="M66" s="26">
        <v>-244.17092769664299</v>
      </c>
      <c r="N66" s="26">
        <v>-259.76695611141099</v>
      </c>
      <c r="O66" s="26">
        <v>-313.88889867333302</v>
      </c>
      <c r="P66" s="26">
        <v>-294.48119503719005</v>
      </c>
      <c r="Q66" s="26">
        <v>-229.251334931862</v>
      </c>
      <c r="R66" s="70" t="s">
        <v>690</v>
      </c>
      <c r="S66" s="64">
        <f t="shared" si="0"/>
        <v>-0.22150772682476438</v>
      </c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</row>
    <row r="67" spans="1:33" ht="14.25" customHeight="1" x14ac:dyDescent="0.15">
      <c r="A67" s="27" t="s">
        <v>268</v>
      </c>
      <c r="B67" s="24">
        <v>-668.7</v>
      </c>
      <c r="C67" s="24">
        <v>-860.5</v>
      </c>
      <c r="D67" s="24">
        <v>-895.3</v>
      </c>
      <c r="E67" s="24">
        <v>-1621.4</v>
      </c>
      <c r="F67" s="24">
        <v>-1256.7</v>
      </c>
      <c r="G67" s="24">
        <v>-1310.6500000000001</v>
      </c>
      <c r="H67" s="24">
        <v>-1659.3</v>
      </c>
      <c r="I67" s="24">
        <v>-2124.7513049341301</v>
      </c>
      <c r="J67" s="24">
        <v>-2163.8785310526</v>
      </c>
      <c r="K67" s="24">
        <v>-2543.2366122745698</v>
      </c>
      <c r="L67" s="24">
        <v>-2040.9</v>
      </c>
      <c r="M67" s="24">
        <v>-1339.00074870808</v>
      </c>
      <c r="N67" s="24">
        <v>-1823.61094143386</v>
      </c>
      <c r="O67" s="24">
        <v>-2317.3260391981303</v>
      </c>
      <c r="P67" s="24">
        <v>-2600.7242122326397</v>
      </c>
      <c r="Q67" s="24">
        <v>-2088.06381854042</v>
      </c>
      <c r="R67" s="70" t="s">
        <v>661</v>
      </c>
      <c r="S67" s="64">
        <f t="shared" si="0"/>
        <v>-0.19712216746431444</v>
      </c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</row>
    <row r="68" spans="1:33" ht="14.25" customHeight="1" x14ac:dyDescent="0.15">
      <c r="A68" s="27" t="s">
        <v>563</v>
      </c>
      <c r="B68" s="26">
        <v>-218185.25466542481</v>
      </c>
      <c r="C68" s="26">
        <v>-271055.36889426713</v>
      </c>
      <c r="D68" s="26">
        <v>-296779.93145928148</v>
      </c>
      <c r="E68" s="26">
        <v>-405560.30772058747</v>
      </c>
      <c r="F68" s="26">
        <v>-244932.29785452818</v>
      </c>
      <c r="G68" s="26">
        <v>-289699.93892528286</v>
      </c>
      <c r="H68" s="26">
        <v>-385621.1317781845</v>
      </c>
      <c r="I68" s="26">
        <v>-379317.98541116581</v>
      </c>
      <c r="J68" s="26">
        <v>-357149.3095864763</v>
      </c>
      <c r="K68" s="26">
        <v>-312847.13862695685</v>
      </c>
      <c r="L68" s="26">
        <v>-186802.20339444207</v>
      </c>
      <c r="M68" s="26">
        <v>-143975.42645633221</v>
      </c>
      <c r="N68" s="26">
        <v>-176577.0989003469</v>
      </c>
      <c r="O68" s="26">
        <v>-229724.36673069486</v>
      </c>
      <c r="P68" s="26">
        <v>-199154.25880822312</v>
      </c>
      <c r="Q68" s="26">
        <v>-135532.95418755055</v>
      </c>
      <c r="R68" s="70" t="s">
        <v>564</v>
      </c>
      <c r="S68" s="64">
        <f t="shared" si="0"/>
        <v>-0.3194574145759902</v>
      </c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</row>
    <row r="69" spans="1:33" ht="14.25" customHeight="1" x14ac:dyDescent="0.15">
      <c r="A69" s="27" t="s">
        <v>88</v>
      </c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70"/>
      <c r="S69" s="64" t="str">
        <f t="shared" si="0"/>
        <v/>
      </c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</row>
    <row r="70" spans="1:33" ht="14.25" customHeight="1" x14ac:dyDescent="0.15">
      <c r="A70" s="27" t="s">
        <v>269</v>
      </c>
      <c r="B70" s="24">
        <v>-298.572561357447</v>
      </c>
      <c r="C70" s="24">
        <v>-434.97097742720399</v>
      </c>
      <c r="D70" s="24">
        <v>-427.28148607821095</v>
      </c>
      <c r="E70" s="24">
        <v>-526.65111513663408</v>
      </c>
      <c r="F70" s="24">
        <v>-334.30450931611801</v>
      </c>
      <c r="G70" s="24">
        <v>-378.05406263310101</v>
      </c>
      <c r="H70" s="24">
        <v>-351.72577305406998</v>
      </c>
      <c r="I70" s="24">
        <v>-359.74221122994106</v>
      </c>
      <c r="J70" s="24">
        <v>-358.89676462644798</v>
      </c>
      <c r="K70" s="24">
        <v>-438.02264188480001</v>
      </c>
      <c r="L70" s="24">
        <v>-277.59902889753295</v>
      </c>
      <c r="M70" s="24">
        <v>-179.69305789104601</v>
      </c>
      <c r="N70" s="24">
        <v>-290.26737940734199</v>
      </c>
      <c r="O70" s="24">
        <v>-383.04936899382005</v>
      </c>
      <c r="P70" s="24">
        <v>-351.03978046353399</v>
      </c>
      <c r="Q70" s="24">
        <v>-240.80461526725998</v>
      </c>
      <c r="R70" s="70" t="s">
        <v>698</v>
      </c>
      <c r="S70" s="64">
        <f t="shared" si="0"/>
        <v>-0.31402470982266706</v>
      </c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</row>
    <row r="71" spans="1:33" ht="14.25" customHeight="1" x14ac:dyDescent="0.15">
      <c r="A71" s="27" t="s">
        <v>90</v>
      </c>
      <c r="B71" s="26">
        <v>-3301.1510670289804</v>
      </c>
      <c r="C71" s="26">
        <v>-4278.0518500026601</v>
      </c>
      <c r="D71" s="26">
        <v>-4248.9827011166799</v>
      </c>
      <c r="E71" s="26">
        <v>-5872.083186188449</v>
      </c>
      <c r="F71" s="26">
        <v>-3661.5081319904102</v>
      </c>
      <c r="G71" s="26">
        <v>-4200.4081660662005</v>
      </c>
      <c r="H71" s="26">
        <v>-6844.9573562661908</v>
      </c>
      <c r="I71" s="26">
        <v>-5505.4451196416185</v>
      </c>
      <c r="J71" s="26">
        <v>-5630.4977031648996</v>
      </c>
      <c r="K71" s="26">
        <v>-5079.7581470280993</v>
      </c>
      <c r="L71" s="26">
        <v>-2639.1681470605299</v>
      </c>
      <c r="M71" s="26">
        <v>-1809.4299401768199</v>
      </c>
      <c r="N71" s="26">
        <v>-2267.9889216088</v>
      </c>
      <c r="O71" s="26">
        <v>-2876.2372603710701</v>
      </c>
      <c r="P71" s="26">
        <v>-2582.0145262231904</v>
      </c>
      <c r="Q71" s="26">
        <v>-1558.9588992152696</v>
      </c>
      <c r="R71" s="70" t="s">
        <v>565</v>
      </c>
      <c r="S71" s="64">
        <f t="shared" ref="S71:S134" si="1">IF(Q71="", "",Q71/P71-1)</f>
        <v>-0.39622380765780685</v>
      </c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</row>
    <row r="72" spans="1:33" ht="14.25" customHeight="1" x14ac:dyDescent="0.15">
      <c r="A72" s="27" t="s">
        <v>91</v>
      </c>
      <c r="B72" s="24">
        <v>-46351.795732638886</v>
      </c>
      <c r="C72" s="24">
        <v>-56234.972733304654</v>
      </c>
      <c r="D72" s="24">
        <v>-59566.62555091273</v>
      </c>
      <c r="E72" s="24">
        <v>-85218.000619395811</v>
      </c>
      <c r="F72" s="24">
        <v>-50036.431333398454</v>
      </c>
      <c r="G72" s="24">
        <v>-55649.948420729801</v>
      </c>
      <c r="H72" s="24">
        <v>-76702.721859372599</v>
      </c>
      <c r="I72" s="24">
        <v>-71786.744594174495</v>
      </c>
      <c r="J72" s="24">
        <v>-70415.188403436652</v>
      </c>
      <c r="K72" s="24">
        <v>-58259.142165261612</v>
      </c>
      <c r="L72" s="24">
        <v>-36794.062890332694</v>
      </c>
      <c r="M72" s="24">
        <v>-28989.539138998982</v>
      </c>
      <c r="N72" s="24">
        <v>-37589.298275281799</v>
      </c>
      <c r="O72" s="24">
        <v>-45245.161113269023</v>
      </c>
      <c r="P72" s="24">
        <v>-37963.330998078571</v>
      </c>
      <c r="Q72" s="24">
        <v>-20578.453206019421</v>
      </c>
      <c r="R72" s="70" t="s">
        <v>553</v>
      </c>
      <c r="S72" s="64">
        <f t="shared" si="1"/>
        <v>-0.45793868280259831</v>
      </c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</row>
    <row r="73" spans="1:33" ht="14.25" customHeight="1" x14ac:dyDescent="0.15">
      <c r="A73" s="27" t="s">
        <v>92</v>
      </c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70"/>
      <c r="S73" s="64" t="str">
        <f t="shared" si="1"/>
        <v/>
      </c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</row>
    <row r="74" spans="1:33" ht="14.25" customHeight="1" x14ac:dyDescent="0.15">
      <c r="A74" s="27" t="s">
        <v>93</v>
      </c>
      <c r="B74" s="26">
        <v>4271.9660525233176</v>
      </c>
      <c r="C74" s="26">
        <v>4016.9646678879144</v>
      </c>
      <c r="D74" s="26">
        <v>5129.5640956317366</v>
      </c>
      <c r="E74" s="26">
        <v>7069.5207846751828</v>
      </c>
      <c r="F74" s="26">
        <v>4521.980939615215</v>
      </c>
      <c r="G74" s="26">
        <v>5391.83162260886</v>
      </c>
      <c r="H74" s="26">
        <v>9262.4075539018577</v>
      </c>
      <c r="I74" s="26">
        <v>8822.9980440071758</v>
      </c>
      <c r="J74" s="26">
        <v>8040.0520169022957</v>
      </c>
      <c r="K74" s="26">
        <v>7237.718800140563</v>
      </c>
      <c r="L74" s="26">
        <v>3809.5965173980653</v>
      </c>
      <c r="M74" s="26">
        <v>2888.476728103662</v>
      </c>
      <c r="N74" s="26">
        <v>3142.1585643611443</v>
      </c>
      <c r="O74" s="26">
        <v>3892.843798872043</v>
      </c>
      <c r="P74" s="26">
        <v>3987.9001551494698</v>
      </c>
      <c r="Q74" s="26">
        <v>2725.3911044377642</v>
      </c>
      <c r="R74" s="70" t="s">
        <v>662</v>
      </c>
      <c r="S74" s="64">
        <f t="shared" si="1"/>
        <v>-0.31658491978076764</v>
      </c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</row>
    <row r="75" spans="1:33" ht="14.25" customHeight="1" x14ac:dyDescent="0.15">
      <c r="A75" s="27" t="s">
        <v>94</v>
      </c>
      <c r="B75" s="24">
        <v>-29.800209503967899</v>
      </c>
      <c r="C75" s="24">
        <v>-16.1423301086759</v>
      </c>
      <c r="D75" s="24">
        <v>-28.52</v>
      </c>
      <c r="E75" s="24">
        <v>-38.702277520033704</v>
      </c>
      <c r="F75" s="24">
        <v>-30.6864011233769</v>
      </c>
      <c r="G75" s="24">
        <v>-40.677449373599501</v>
      </c>
      <c r="H75" s="24">
        <v>-69.664505857686592</v>
      </c>
      <c r="I75" s="24">
        <v>-94.276399836617102</v>
      </c>
      <c r="J75" s="24">
        <v>-76.176185894205602</v>
      </c>
      <c r="K75" s="24">
        <v>-76.878793888920001</v>
      </c>
      <c r="L75" s="24">
        <v>-45.996067144481003</v>
      </c>
      <c r="M75" s="24">
        <v>-40.279453023032595</v>
      </c>
      <c r="N75" s="24">
        <v>-51.714024903749305</v>
      </c>
      <c r="O75" s="24">
        <v>-76.280374293050798</v>
      </c>
      <c r="P75" s="24">
        <v>-101.583859117459</v>
      </c>
      <c r="Q75" s="24">
        <v>-66.287870502736794</v>
      </c>
      <c r="R75" s="70" t="s">
        <v>663</v>
      </c>
      <c r="S75" s="64">
        <f t="shared" si="1"/>
        <v>-0.34745666212493753</v>
      </c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</row>
    <row r="76" spans="1:33" ht="14.25" customHeight="1" x14ac:dyDescent="0.15">
      <c r="A76" s="27" t="s">
        <v>95</v>
      </c>
      <c r="B76" s="26">
        <v>-336.28615442650698</v>
      </c>
      <c r="C76" s="26">
        <v>-443.10318435037999</v>
      </c>
      <c r="D76" s="26">
        <v>-556.34362491662796</v>
      </c>
      <c r="E76" s="26">
        <v>-762.49922233669497</v>
      </c>
      <c r="F76" s="26">
        <v>-555.31173903415004</v>
      </c>
      <c r="G76" s="26">
        <v>-696.923124513772</v>
      </c>
      <c r="H76" s="26">
        <v>-910.54213193480098</v>
      </c>
      <c r="I76" s="26">
        <v>-951.38975984241699</v>
      </c>
      <c r="J76" s="26">
        <v>-954.33349413037297</v>
      </c>
      <c r="K76" s="26">
        <v>-918.37132144017698</v>
      </c>
      <c r="L76" s="26">
        <v>-658.48730119289598</v>
      </c>
      <c r="M76" s="26">
        <v>-619.93767536135397</v>
      </c>
      <c r="N76" s="26">
        <v>-697.15291130910805</v>
      </c>
      <c r="O76" s="26">
        <v>-863.78507752780104</v>
      </c>
      <c r="P76" s="26">
        <v>-756.96966521526008</v>
      </c>
      <c r="Q76" s="26">
        <v>-443.63041329617101</v>
      </c>
      <c r="R76" s="70" t="s">
        <v>711</v>
      </c>
      <c r="S76" s="64">
        <f t="shared" si="1"/>
        <v>-0.41393898106865945</v>
      </c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</row>
    <row r="77" spans="1:33" ht="14.25" customHeight="1" x14ac:dyDescent="0.15">
      <c r="A77" s="27" t="s">
        <v>96</v>
      </c>
      <c r="B77" s="24">
        <v>-61396.410818577337</v>
      </c>
      <c r="C77" s="24">
        <v>-78842.388589090406</v>
      </c>
      <c r="D77" s="24">
        <v>-79770.824758394985</v>
      </c>
      <c r="E77" s="24">
        <v>-116910.82916845074</v>
      </c>
      <c r="F77" s="24">
        <v>-72953.768933488376</v>
      </c>
      <c r="G77" s="24">
        <v>-78683.356326155365</v>
      </c>
      <c r="H77" s="24">
        <v>-106637.64790544986</v>
      </c>
      <c r="I77" s="24">
        <v>-109803.68627469178</v>
      </c>
      <c r="J77" s="24">
        <v>-108873.88232121318</v>
      </c>
      <c r="K77" s="24">
        <v>-94459.895698921406</v>
      </c>
      <c r="L77" s="24">
        <v>-58484.777141746737</v>
      </c>
      <c r="M77" s="24">
        <v>-45983.712254775855</v>
      </c>
      <c r="N77" s="24">
        <v>-52282.225002862338</v>
      </c>
      <c r="O77" s="24">
        <v>-65294.300404308306</v>
      </c>
      <c r="P77" s="24">
        <v>-57729.4999769364</v>
      </c>
      <c r="Q77" s="24">
        <v>-41644.56245515871</v>
      </c>
      <c r="R77" s="70" t="s">
        <v>554</v>
      </c>
      <c r="S77" s="64">
        <f t="shared" si="1"/>
        <v>-0.27862596295141662</v>
      </c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</row>
    <row r="78" spans="1:33" ht="14.25" customHeight="1" x14ac:dyDescent="0.15">
      <c r="A78" s="27" t="s">
        <v>97</v>
      </c>
      <c r="B78" s="26">
        <v>-1129.4280240000001</v>
      </c>
      <c r="C78" s="26">
        <v>-1646.17674225</v>
      </c>
      <c r="D78" s="26">
        <v>-2095.0008251449999</v>
      </c>
      <c r="E78" s="26">
        <v>-2356.745187562</v>
      </c>
      <c r="F78" s="26">
        <v>-1488.9714484400001</v>
      </c>
      <c r="G78" s="26">
        <v>-2235.9166843039998</v>
      </c>
      <c r="H78" s="26">
        <v>-386.91877048000003</v>
      </c>
      <c r="I78" s="26">
        <v>-354.54338655000021</v>
      </c>
      <c r="J78" s="26">
        <v>334.62102165074015</v>
      </c>
      <c r="K78" s="26">
        <v>31.02283512027979</v>
      </c>
      <c r="L78" s="26">
        <v>-115.42995985944009</v>
      </c>
      <c r="M78" s="26">
        <v>-479.77725373999999</v>
      </c>
      <c r="N78" s="26">
        <v>1122.9000000000001</v>
      </c>
      <c r="O78" s="26">
        <v>1992.5060257149601</v>
      </c>
      <c r="P78" s="26">
        <v>2073.1883285435197</v>
      </c>
      <c r="Q78" s="26">
        <v>1010.7907909679999</v>
      </c>
      <c r="R78" s="70" t="s">
        <v>664</v>
      </c>
      <c r="S78" s="64">
        <f t="shared" si="1"/>
        <v>-0.51244622736318779</v>
      </c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</row>
    <row r="79" spans="1:33" ht="14.25" customHeight="1" x14ac:dyDescent="0.15">
      <c r="A79" s="27" t="s">
        <v>98</v>
      </c>
      <c r="B79" s="24">
        <v>-8251.8818452294599</v>
      </c>
      <c r="C79" s="24">
        <v>-11001.260837519289</v>
      </c>
      <c r="D79" s="24">
        <v>-12636.748681037161</v>
      </c>
      <c r="E79" s="24">
        <v>-17874.427100305129</v>
      </c>
      <c r="F79" s="24">
        <v>-7864.5795101393605</v>
      </c>
      <c r="G79" s="24">
        <v>-9587.319988874211</v>
      </c>
      <c r="H79" s="24">
        <v>-11370.134037066589</v>
      </c>
      <c r="I79" s="24">
        <v>-10527.411226173799</v>
      </c>
      <c r="J79" s="24">
        <v>-9490.4713828216991</v>
      </c>
      <c r="K79" s="24">
        <v>-8565.9888286509013</v>
      </c>
      <c r="L79" s="24">
        <v>-4587.6345370424406</v>
      </c>
      <c r="M79" s="24">
        <v>-3303.8580010457104</v>
      </c>
      <c r="N79" s="24">
        <v>-4198.33365973728</v>
      </c>
      <c r="O79" s="24">
        <v>-6120.9454544852006</v>
      </c>
      <c r="P79" s="24">
        <v>-5642.9981389794002</v>
      </c>
      <c r="Q79" s="24">
        <v>-3647.6509506826001</v>
      </c>
      <c r="R79" s="70" t="s">
        <v>566</v>
      </c>
      <c r="S79" s="64">
        <f t="shared" si="1"/>
        <v>-0.35359699563141822</v>
      </c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</row>
    <row r="80" spans="1:33" ht="14.25" customHeight="1" x14ac:dyDescent="0.15">
      <c r="A80" s="27" t="s">
        <v>99</v>
      </c>
      <c r="B80" s="26"/>
      <c r="C80" s="26"/>
      <c r="D80" s="26"/>
      <c r="E80" s="26"/>
      <c r="F80" s="26"/>
      <c r="G80" s="26"/>
      <c r="H80" s="26"/>
      <c r="I80" s="26"/>
      <c r="J80" s="26"/>
      <c r="K80" s="26">
        <v>-79.324356585496602</v>
      </c>
      <c r="L80" s="26">
        <v>-55.441689325777396</v>
      </c>
      <c r="M80" s="26">
        <v>-49.708845818692296</v>
      </c>
      <c r="N80" s="26">
        <v>-48.697998328240601</v>
      </c>
      <c r="O80" s="26">
        <v>-68.590725991958308</v>
      </c>
      <c r="P80" s="26">
        <v>-68.692734814814813</v>
      </c>
      <c r="Q80" s="26">
        <v>-46.113355554471596</v>
      </c>
      <c r="R80" s="70" t="s">
        <v>600</v>
      </c>
      <c r="S80" s="64">
        <f t="shared" si="1"/>
        <v>-0.32870112568983889</v>
      </c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</row>
    <row r="81" spans="1:33" ht="14.25" customHeight="1" x14ac:dyDescent="0.15">
      <c r="A81" s="27" t="s">
        <v>100</v>
      </c>
      <c r="B81" s="24">
        <v>-1264.6215609999999</v>
      </c>
      <c r="C81" s="24">
        <v>-1532.8945960000001</v>
      </c>
      <c r="D81" s="24">
        <v>-2030.605157</v>
      </c>
      <c r="E81" s="24">
        <v>-2303.6405570000002</v>
      </c>
      <c r="F81" s="24">
        <v>-1868.7078799999999</v>
      </c>
      <c r="G81" s="24">
        <v>-2096.6188040000002</v>
      </c>
      <c r="H81" s="24">
        <v>-2783.2015000000001</v>
      </c>
      <c r="I81" s="24">
        <v>-2857.977809</v>
      </c>
      <c r="J81" s="24">
        <v>-2869.8545600000002</v>
      </c>
      <c r="K81" s="24">
        <v>-2846.7234799140201</v>
      </c>
      <c r="L81" s="24">
        <v>-2058.2316675351199</v>
      </c>
      <c r="M81" s="24">
        <v>-1942.6304438203799</v>
      </c>
      <c r="N81" s="24">
        <v>-2382.0107262208498</v>
      </c>
      <c r="O81" s="24">
        <v>-2778.1577647535501</v>
      </c>
      <c r="P81" s="24">
        <v>-2820.2511955805403</v>
      </c>
      <c r="Q81" s="24">
        <v>-1798.7983089986333</v>
      </c>
      <c r="R81" s="70" t="s">
        <v>585</v>
      </c>
      <c r="S81" s="64">
        <f t="shared" si="1"/>
        <v>-0.36218507350783835</v>
      </c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</row>
    <row r="82" spans="1:33" ht="14.25" customHeight="1" x14ac:dyDescent="0.15">
      <c r="A82" s="27" t="s">
        <v>101</v>
      </c>
      <c r="B82" s="26">
        <v>-156.39885553619899</v>
      </c>
      <c r="C82" s="26">
        <v>-180.85978000844301</v>
      </c>
      <c r="D82" s="26">
        <v>-334.43724171974299</v>
      </c>
      <c r="E82" s="26">
        <v>-355.70407285244397</v>
      </c>
      <c r="F82" s="26">
        <v>-296.08542707572195</v>
      </c>
      <c r="G82" s="26">
        <v>-285.80481151465</v>
      </c>
      <c r="H82" s="26">
        <v>-413.61406424292898</v>
      </c>
      <c r="I82" s="26">
        <v>-447.83278450308399</v>
      </c>
      <c r="J82" s="26">
        <v>-402.45365412219002</v>
      </c>
      <c r="K82" s="26">
        <v>-533.47451315006003</v>
      </c>
      <c r="L82" s="26">
        <v>-497.95114221890299</v>
      </c>
      <c r="M82" s="26">
        <v>-402.1</v>
      </c>
      <c r="N82" s="26">
        <v>-548.16619654864598</v>
      </c>
      <c r="O82" s="26">
        <v>-668.63779076638309</v>
      </c>
      <c r="P82" s="26">
        <v>-742.83866407350104</v>
      </c>
      <c r="Q82" s="26">
        <v>-547.701521934129</v>
      </c>
      <c r="R82" s="70" t="s">
        <v>666</v>
      </c>
      <c r="S82" s="64">
        <f t="shared" si="1"/>
        <v>-0.26269114893575862</v>
      </c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</row>
    <row r="83" spans="1:33" ht="14.25" customHeight="1" x14ac:dyDescent="0.15">
      <c r="A83" s="27" t="s">
        <v>102</v>
      </c>
      <c r="B83" s="24">
        <v>-8.9427786091197401</v>
      </c>
      <c r="C83" s="24">
        <v>-12.3636780167071</v>
      </c>
      <c r="D83" s="24">
        <v>-42.397956796414803</v>
      </c>
      <c r="E83" s="24">
        <v>-55.004954577717804</v>
      </c>
      <c r="F83" s="24">
        <v>-50.6307675798746</v>
      </c>
      <c r="G83" s="24">
        <v>-44.310146967397898</v>
      </c>
      <c r="H83" s="24">
        <v>-48.8407496493206</v>
      </c>
      <c r="I83" s="24">
        <v>-32.992092333313899</v>
      </c>
      <c r="J83" s="24">
        <v>-45.565387959964298</v>
      </c>
      <c r="K83" s="24">
        <v>-46.9892324213831</v>
      </c>
      <c r="L83" s="24">
        <v>-52.439995344215198</v>
      </c>
      <c r="M83" s="24">
        <v>-47.235923599405801</v>
      </c>
      <c r="N83" s="24">
        <v>-60.943936176517099</v>
      </c>
      <c r="O83" s="24">
        <v>-70.966096266031101</v>
      </c>
      <c r="P83" s="24">
        <v>-65.029698689207393</v>
      </c>
      <c r="Q83" s="24">
        <v>-59.505231691799295</v>
      </c>
      <c r="R83" s="70" t="s">
        <v>665</v>
      </c>
      <c r="S83" s="64">
        <f t="shared" si="1"/>
        <v>-8.4952984694129596E-2</v>
      </c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</row>
    <row r="84" spans="1:33" ht="14.25" customHeight="1" x14ac:dyDescent="0.15">
      <c r="A84" s="27" t="s">
        <v>103</v>
      </c>
      <c r="B84" s="26">
        <v>-221.8</v>
      </c>
      <c r="C84" s="26">
        <v>-238.4</v>
      </c>
      <c r="D84" s="26">
        <v>-285.10000000000002</v>
      </c>
      <c r="E84" s="26">
        <v>-424.28710000000001</v>
      </c>
      <c r="F84" s="26">
        <v>-296.7</v>
      </c>
      <c r="G84" s="26">
        <v>-395.5</v>
      </c>
      <c r="H84" s="26">
        <v>-573</v>
      </c>
      <c r="I84" s="26">
        <v>-638</v>
      </c>
      <c r="J84" s="26">
        <v>-595.71709999999996</v>
      </c>
      <c r="K84" s="26">
        <v>-573.41947100000004</v>
      </c>
      <c r="L84" s="26">
        <v>-367.41629999999998</v>
      </c>
      <c r="M84" s="26">
        <v>-344.71503543493998</v>
      </c>
      <c r="N84" s="26">
        <v>-411.406117136739</v>
      </c>
      <c r="O84" s="26">
        <v>-515.86956937200102</v>
      </c>
      <c r="P84" s="26">
        <v>-506.7</v>
      </c>
      <c r="Q84" s="26">
        <v>664.46537160790001</v>
      </c>
      <c r="R84" s="70" t="s">
        <v>601</v>
      </c>
      <c r="S84" s="64">
        <f t="shared" si="1"/>
        <v>-2.3113585387959343</v>
      </c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</row>
    <row r="85" spans="1:33" ht="14.25" customHeight="1" x14ac:dyDescent="0.15">
      <c r="A85" s="27" t="s">
        <v>104</v>
      </c>
      <c r="B85" s="24">
        <v>-313.493529411765</v>
      </c>
      <c r="C85" s="24">
        <v>-397.13</v>
      </c>
      <c r="D85" s="24">
        <v>-405.97</v>
      </c>
      <c r="E85" s="24">
        <v>-602.81200000000001</v>
      </c>
      <c r="F85" s="24">
        <v>-384.64</v>
      </c>
      <c r="G85" s="24">
        <v>-545.67317570652199</v>
      </c>
      <c r="H85" s="24">
        <v>-770.37531403261005</v>
      </c>
      <c r="I85" s="24">
        <v>-820.46787478260808</v>
      </c>
      <c r="J85" s="24">
        <v>-963.26693505171897</v>
      </c>
      <c r="K85" s="24">
        <v>-1082.1758135336202</v>
      </c>
      <c r="L85" s="24">
        <v>-676.48120955434797</v>
      </c>
      <c r="M85" s="24">
        <v>-612.75621880248195</v>
      </c>
      <c r="N85" s="24">
        <v>-766.22923605218989</v>
      </c>
      <c r="O85" s="24">
        <v>-971.78713142081995</v>
      </c>
      <c r="P85" s="24">
        <v>-1111.9160218818599</v>
      </c>
      <c r="Q85" s="24">
        <v>-720.38330516103804</v>
      </c>
      <c r="R85" s="70" t="s">
        <v>586</v>
      </c>
      <c r="S85" s="64">
        <f t="shared" si="1"/>
        <v>-0.35212435922829244</v>
      </c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</row>
    <row r="86" spans="1:33" ht="14.25" customHeight="1" x14ac:dyDescent="0.15">
      <c r="A86" s="27" t="s">
        <v>105</v>
      </c>
      <c r="B86" s="26">
        <v>-911</v>
      </c>
      <c r="C86" s="26">
        <v>-1087.9000000000001</v>
      </c>
      <c r="D86" s="26">
        <v>-1304.2</v>
      </c>
      <c r="E86" s="26">
        <v>-1961.8</v>
      </c>
      <c r="F86" s="26">
        <v>-1086.9000000000001</v>
      </c>
      <c r="G86" s="26">
        <v>-1487.6</v>
      </c>
      <c r="H86" s="26">
        <v>-2103.9</v>
      </c>
      <c r="I86" s="26">
        <v>-2242.1999999999998</v>
      </c>
      <c r="J86" s="26">
        <v>-2264.3000000000002</v>
      </c>
      <c r="K86" s="26">
        <v>-2084.8000000000002</v>
      </c>
      <c r="L86" s="26">
        <v>-1356.1</v>
      </c>
      <c r="M86" s="26">
        <v>-1171</v>
      </c>
      <c r="N86" s="26">
        <v>-1402.7</v>
      </c>
      <c r="O86" s="26">
        <v>-1667</v>
      </c>
      <c r="P86" s="26">
        <v>-1615.2752275002999</v>
      </c>
      <c r="Q86" s="26">
        <v>-1177.4741541329099</v>
      </c>
      <c r="R86" s="70" t="s">
        <v>587</v>
      </c>
      <c r="S86" s="64">
        <f t="shared" si="1"/>
        <v>-0.27103806578207967</v>
      </c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</row>
    <row r="87" spans="1:33" ht="14.25" customHeight="1" x14ac:dyDescent="0.15">
      <c r="A87" s="27" t="s">
        <v>106</v>
      </c>
      <c r="B87" s="26">
        <v>-5037.268</v>
      </c>
      <c r="C87" s="26">
        <v>-6630.6049999999996</v>
      </c>
      <c r="D87" s="26">
        <v>-6300.0159999999996</v>
      </c>
      <c r="E87" s="26">
        <v>-9915.2289999999994</v>
      </c>
      <c r="F87" s="26">
        <v>-6342.3580000000002</v>
      </c>
      <c r="G87" s="26">
        <v>-6709.4970000000003</v>
      </c>
      <c r="H87" s="26">
        <v>-8484.8670000000002</v>
      </c>
      <c r="I87" s="26">
        <v>-8122.1563539999997</v>
      </c>
      <c r="J87" s="26">
        <v>-8591.6635690000003</v>
      </c>
      <c r="K87" s="26">
        <v>-8701.5439129999995</v>
      </c>
      <c r="L87" s="26">
        <v>-5121.4738729999999</v>
      </c>
      <c r="M87" s="26">
        <v>-3978.2299539999999</v>
      </c>
      <c r="N87" s="26">
        <v>-5256.2078940000001</v>
      </c>
      <c r="O87" s="26">
        <v>-7167.8878578319091</v>
      </c>
      <c r="P87" s="26">
        <v>-6734.9400811098803</v>
      </c>
      <c r="Q87" s="26">
        <v>-4304.6428442764491</v>
      </c>
      <c r="R87" s="70" t="s">
        <v>728</v>
      </c>
      <c r="S87" s="64">
        <f t="shared" si="1"/>
        <v>-0.36084912524313528</v>
      </c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</row>
    <row r="88" spans="1:33" ht="14.25" customHeight="1" x14ac:dyDescent="0.15">
      <c r="A88" s="27" t="s">
        <v>107</v>
      </c>
      <c r="B88" s="24">
        <v>-395.55002778586481</v>
      </c>
      <c r="C88" s="24">
        <v>-430.85209461384937</v>
      </c>
      <c r="D88" s="24">
        <v>-491.41206775427258</v>
      </c>
      <c r="E88" s="24">
        <v>-600.32121283903882</v>
      </c>
      <c r="F88" s="24">
        <v>-371.24394120511903</v>
      </c>
      <c r="G88" s="24">
        <v>-427.35786949623309</v>
      </c>
      <c r="H88" s="24">
        <v>-558.49541881216999</v>
      </c>
      <c r="I88" s="24">
        <v>-573.10283622085501</v>
      </c>
      <c r="J88" s="24">
        <v>-833.77093319251685</v>
      </c>
      <c r="K88" s="24">
        <v>-790.54545656968901</v>
      </c>
      <c r="L88" s="24">
        <v>-553.96085110993874</v>
      </c>
      <c r="M88" s="24">
        <v>-520.7242271742806</v>
      </c>
      <c r="N88" s="24">
        <v>-685.3041304808479</v>
      </c>
      <c r="O88" s="24">
        <v>-970.11845763331507</v>
      </c>
      <c r="P88" s="24">
        <v>-680.22832303535245</v>
      </c>
      <c r="Q88" s="24">
        <v>-426.70587471486476</v>
      </c>
      <c r="R88" s="70" t="s">
        <v>567</v>
      </c>
      <c r="S88" s="64">
        <f t="shared" si="1"/>
        <v>-0.37270198804602228</v>
      </c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</row>
    <row r="89" spans="1:33" ht="14.25" customHeight="1" x14ac:dyDescent="0.15">
      <c r="A89" s="27" t="s">
        <v>108</v>
      </c>
      <c r="B89" s="26">
        <v>-32311.599999999999</v>
      </c>
      <c r="C89" s="26">
        <v>-38310.699999999997</v>
      </c>
      <c r="D89" s="26">
        <v>-51351.7</v>
      </c>
      <c r="E89" s="26">
        <v>-66124.745943999995</v>
      </c>
      <c r="F89" s="26">
        <v>-58944.12934</v>
      </c>
      <c r="G89" s="26">
        <v>-64484.383886000003</v>
      </c>
      <c r="H89" s="26">
        <v>-98929.015983000005</v>
      </c>
      <c r="I89" s="26">
        <v>-106204.07574019019</v>
      </c>
      <c r="J89" s="26">
        <v>-108128.8915466289</v>
      </c>
      <c r="K89" s="26">
        <v>-91963.511354134796</v>
      </c>
      <c r="L89" s="26">
        <v>-55839.313492331494</v>
      </c>
      <c r="M89" s="26">
        <v>-59255.673076679202</v>
      </c>
      <c r="N89" s="26">
        <v>-74895.538353674303</v>
      </c>
      <c r="O89" s="26">
        <v>-98236.833212728103</v>
      </c>
      <c r="P89" s="26">
        <v>-91997.647084030308</v>
      </c>
      <c r="Q89" s="26">
        <v>-56822.476667248404</v>
      </c>
      <c r="R89" s="70" t="s">
        <v>635</v>
      </c>
      <c r="S89" s="64">
        <f t="shared" si="1"/>
        <v>-0.38234858750955913</v>
      </c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</row>
    <row r="90" spans="1:33" ht="14.25" customHeight="1" x14ac:dyDescent="0.15">
      <c r="A90" s="27" t="s">
        <v>109</v>
      </c>
      <c r="B90" s="24">
        <v>42.546946726892472</v>
      </c>
      <c r="C90" s="24">
        <v>1355.3318791520596</v>
      </c>
      <c r="D90" s="24">
        <v>2488.3744502710992</v>
      </c>
      <c r="E90" s="24">
        <v>-8361.6818487799992</v>
      </c>
      <c r="F90" s="24">
        <v>-4016.2546624400006</v>
      </c>
      <c r="G90" s="24">
        <v>-8653.1466251738984</v>
      </c>
      <c r="H90" s="24">
        <v>-17526.296989260998</v>
      </c>
      <c r="I90" s="24">
        <v>-20436.086064501593</v>
      </c>
      <c r="J90" s="24">
        <v>-22483.133389364997</v>
      </c>
      <c r="K90" s="24">
        <v>-23903.264611674003</v>
      </c>
      <c r="L90" s="24">
        <v>-13105.753164570999</v>
      </c>
      <c r="M90" s="24">
        <v>-9679.9742052504989</v>
      </c>
      <c r="N90" s="24">
        <v>-12816.068239708602</v>
      </c>
      <c r="O90" s="24">
        <v>-18209.456564351403</v>
      </c>
      <c r="P90" s="24">
        <v>-15115.27468250713</v>
      </c>
      <c r="Q90" s="24">
        <v>-7855.266843729929</v>
      </c>
      <c r="R90" s="70" t="s">
        <v>636</v>
      </c>
      <c r="S90" s="64">
        <f t="shared" si="1"/>
        <v>-0.48030935535555896</v>
      </c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</row>
    <row r="91" spans="1:33" ht="14.25" customHeight="1" x14ac:dyDescent="0.15">
      <c r="A91" s="27" t="s">
        <v>111</v>
      </c>
      <c r="B91" s="24">
        <v>20059.139969553798</v>
      </c>
      <c r="C91" s="24">
        <v>26739.154117612001</v>
      </c>
      <c r="D91" s="24">
        <v>34370.0785079899</v>
      </c>
      <c r="E91" s="24">
        <v>58377.342417946704</v>
      </c>
      <c r="F91" s="24">
        <v>36756.131722871905</v>
      </c>
      <c r="G91" s="24">
        <v>49513.464828619501</v>
      </c>
      <c r="H91" s="24">
        <v>76480.639483356499</v>
      </c>
      <c r="I91" s="24">
        <v>89315.997614485997</v>
      </c>
      <c r="J91" s="24">
        <v>85070.883063579997</v>
      </c>
      <c r="K91" s="24">
        <v>88516.783471513205</v>
      </c>
      <c r="L91" s="24">
        <v>54141.111693456805</v>
      </c>
      <c r="M91" s="24">
        <v>47968.007481202498</v>
      </c>
      <c r="N91" s="24">
        <v>65482.917131330098</v>
      </c>
      <c r="O91" s="24">
        <v>89571.364896761996</v>
      </c>
      <c r="P91" s="24">
        <v>81249.775062230096</v>
      </c>
      <c r="Q91" s="24">
        <v>39769.896731016459</v>
      </c>
      <c r="R91" s="70" t="s">
        <v>614</v>
      </c>
      <c r="S91" s="64">
        <f t="shared" si="1"/>
        <v>-0.51052299282605695</v>
      </c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</row>
    <row r="92" spans="1:33" ht="14.25" customHeight="1" x14ac:dyDescent="0.15">
      <c r="A92" s="27" t="s">
        <v>112</v>
      </c>
      <c r="B92" s="26">
        <v>-3473.3038545742752</v>
      </c>
      <c r="C92" s="26">
        <v>-4275.0382531608575</v>
      </c>
      <c r="D92" s="26">
        <v>-5325.2089001221029</v>
      </c>
      <c r="E92" s="26">
        <v>-6111.9371224938004</v>
      </c>
      <c r="F92" s="26">
        <v>-3852.9431461972058</v>
      </c>
      <c r="G92" s="26">
        <v>-4426.8662924865894</v>
      </c>
      <c r="H92" s="26">
        <v>-5669.41027757967</v>
      </c>
      <c r="I92" s="26">
        <v>-5052.6740021136611</v>
      </c>
      <c r="J92" s="26">
        <v>-5711.3892393394417</v>
      </c>
      <c r="K92" s="26">
        <v>-5611.0402762834065</v>
      </c>
      <c r="L92" s="26">
        <v>-3395.5641560573931</v>
      </c>
      <c r="M92" s="26">
        <v>-2743.255621849009</v>
      </c>
      <c r="N92" s="26">
        <v>-3377.1194043210389</v>
      </c>
      <c r="O92" s="26">
        <v>-4370.9992028727165</v>
      </c>
      <c r="P92" s="26">
        <v>-4045.3977645035575</v>
      </c>
      <c r="Q92" s="26">
        <v>-2378.4062866936943</v>
      </c>
      <c r="R92" s="70" t="s">
        <v>568</v>
      </c>
      <c r="S92" s="64">
        <f t="shared" si="1"/>
        <v>-0.41207109284454579</v>
      </c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</row>
    <row r="93" spans="1:33" ht="14.25" customHeight="1" x14ac:dyDescent="0.15">
      <c r="A93" s="27" t="s">
        <v>113</v>
      </c>
      <c r="B93" s="24">
        <v>-6764.2</v>
      </c>
      <c r="C93" s="24">
        <v>-7460.5</v>
      </c>
      <c r="D93" s="24">
        <v>-8944.2999999999993</v>
      </c>
      <c r="E93" s="24">
        <v>-12856.6</v>
      </c>
      <c r="F93" s="24">
        <v>-8082.1</v>
      </c>
      <c r="G93" s="24">
        <v>-10455.9</v>
      </c>
      <c r="H93" s="24">
        <v>-13649.7</v>
      </c>
      <c r="I93" s="24">
        <v>-16090.3</v>
      </c>
      <c r="J93" s="24">
        <v>-14560.2</v>
      </c>
      <c r="K93" s="24">
        <v>-12769.8</v>
      </c>
      <c r="L93" s="24">
        <v>-7406.5</v>
      </c>
      <c r="M93" s="24">
        <v>-5843.1</v>
      </c>
      <c r="N93" s="24">
        <v>-7602.4</v>
      </c>
      <c r="O93" s="24">
        <v>-9838.4</v>
      </c>
      <c r="P93" s="24">
        <v>-9285.7999999999993</v>
      </c>
      <c r="Q93" s="24">
        <v>-5527.4</v>
      </c>
      <c r="R93" s="70" t="s">
        <v>615</v>
      </c>
      <c r="S93" s="64">
        <f t="shared" si="1"/>
        <v>-0.40474703310430982</v>
      </c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</row>
    <row r="94" spans="1:33" ht="14.25" customHeight="1" x14ac:dyDescent="0.15">
      <c r="A94" s="27" t="s">
        <v>114</v>
      </c>
      <c r="B94" s="26">
        <v>-33221.878140247543</v>
      </c>
      <c r="C94" s="26">
        <v>-39504.487599921798</v>
      </c>
      <c r="D94" s="26">
        <v>-44610.206442982126</v>
      </c>
      <c r="E94" s="26">
        <v>-58054.65262738811</v>
      </c>
      <c r="F94" s="26">
        <v>-33306.069975354178</v>
      </c>
      <c r="G94" s="26">
        <v>-45879.397430808822</v>
      </c>
      <c r="H94" s="26">
        <v>-57310.630441792586</v>
      </c>
      <c r="I94" s="26">
        <v>-56169.248340122118</v>
      </c>
      <c r="J94" s="26">
        <v>-46014.648184115948</v>
      </c>
      <c r="K94" s="26">
        <v>-38159.06040823074</v>
      </c>
      <c r="L94" s="26">
        <v>-23526.05123467926</v>
      </c>
      <c r="M94" s="26">
        <v>-18635.591475520181</v>
      </c>
      <c r="N94" s="26">
        <v>-23411.762663195292</v>
      </c>
      <c r="O94" s="26">
        <v>-29955.713612365384</v>
      </c>
      <c r="P94" s="26">
        <v>-27067.241712123458</v>
      </c>
      <c r="Q94" s="26">
        <v>-17801.972550889794</v>
      </c>
      <c r="R94" s="70" t="s">
        <v>555</v>
      </c>
      <c r="S94" s="64">
        <f t="shared" si="1"/>
        <v>-0.3423056275839047</v>
      </c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</row>
    <row r="95" spans="1:33" ht="14.25" customHeight="1" x14ac:dyDescent="0.15">
      <c r="A95" s="27" t="s">
        <v>115</v>
      </c>
      <c r="B95" s="26">
        <v>-1415.0054229063435</v>
      </c>
      <c r="C95" s="26">
        <v>-1758.4579426885134</v>
      </c>
      <c r="D95" s="26">
        <v>-2206.2289999999998</v>
      </c>
      <c r="E95" s="26">
        <v>-2920.4400720342501</v>
      </c>
      <c r="F95" s="26">
        <v>-1291.2484459404968</v>
      </c>
      <c r="G95" s="26">
        <v>-1431.3596118598409</v>
      </c>
      <c r="H95" s="26">
        <v>-2125.0376377102339</v>
      </c>
      <c r="I95" s="26">
        <v>-2003.775782637776</v>
      </c>
      <c r="J95" s="26">
        <v>-2007.7194818068019</v>
      </c>
      <c r="K95" s="26">
        <v>-1851.0115175706219</v>
      </c>
      <c r="L95" s="26">
        <v>-1090.337162808137</v>
      </c>
      <c r="M95" s="26">
        <v>-860.95303610511712</v>
      </c>
      <c r="N95" s="26">
        <v>-1258.55383434081</v>
      </c>
      <c r="O95" s="26">
        <v>-1497.6323964395492</v>
      </c>
      <c r="P95" s="26">
        <v>-1527.4487034178012</v>
      </c>
      <c r="Q95" s="26">
        <v>-762.44730952302905</v>
      </c>
      <c r="R95" s="70" t="s">
        <v>603</v>
      </c>
      <c r="S95" s="64">
        <f t="shared" si="1"/>
        <v>-0.50083606224092114</v>
      </c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</row>
    <row r="96" spans="1:33" ht="14.25" customHeight="1" x14ac:dyDescent="0.15">
      <c r="A96" s="27" t="s">
        <v>116</v>
      </c>
      <c r="B96" s="24">
        <v>-99227.972411921291</v>
      </c>
      <c r="C96" s="24">
        <v>-123252.195066589</v>
      </c>
      <c r="D96" s="24">
        <v>-130102.25097758201</v>
      </c>
      <c r="E96" s="24">
        <v>-190615.92088453501</v>
      </c>
      <c r="F96" s="24">
        <v>-99889.186639315798</v>
      </c>
      <c r="G96" s="24">
        <v>-134336.53254424801</v>
      </c>
      <c r="H96" s="24">
        <v>-182450.66811374799</v>
      </c>
      <c r="I96" s="24">
        <v>-196936.949940894</v>
      </c>
      <c r="J96" s="24">
        <v>-184902.77218471799</v>
      </c>
      <c r="K96" s="24">
        <v>-167631.93734022102</v>
      </c>
      <c r="L96" s="24">
        <v>-88068.933209403112</v>
      </c>
      <c r="M96" s="24">
        <v>-64892.114904918999</v>
      </c>
      <c r="N96" s="24">
        <v>-82886.032668955304</v>
      </c>
      <c r="O96" s="24">
        <v>-105583.277076338</v>
      </c>
      <c r="P96" s="24">
        <v>-92033.337566704096</v>
      </c>
      <c r="Q96" s="24">
        <v>-59047.457540670403</v>
      </c>
      <c r="R96" s="70" t="s">
        <v>562</v>
      </c>
      <c r="S96" s="64">
        <f t="shared" si="1"/>
        <v>-0.35841229817538811</v>
      </c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</row>
    <row r="97" spans="1:33" ht="14.25" customHeight="1" x14ac:dyDescent="0.15">
      <c r="A97" s="27" t="s">
        <v>117</v>
      </c>
      <c r="B97" s="26">
        <v>-2144.6157263751716</v>
      </c>
      <c r="C97" s="26">
        <v>-2384.6452750352637</v>
      </c>
      <c r="D97" s="26">
        <v>-2543.689830747528</v>
      </c>
      <c r="E97" s="26">
        <v>-3231.5493088857561</v>
      </c>
      <c r="F97" s="26">
        <v>-2237.8622708039534</v>
      </c>
      <c r="G97" s="26">
        <v>-2999.6079971791301</v>
      </c>
      <c r="H97" s="26">
        <v>-4907.1598448519035</v>
      </c>
      <c r="I97" s="26">
        <v>-5871.6602397743327</v>
      </c>
      <c r="J97" s="26">
        <v>-5179.7894118476725</v>
      </c>
      <c r="K97" s="26">
        <v>-5529.2631446826472</v>
      </c>
      <c r="L97" s="26">
        <v>-3140.3098185895597</v>
      </c>
      <c r="M97" s="26">
        <v>-2491.0813540197441</v>
      </c>
      <c r="N97" s="26">
        <v>-3036.4036344992924</v>
      </c>
      <c r="O97" s="26">
        <v>-3652.5818476727782</v>
      </c>
      <c r="P97" s="26">
        <v>-2961.8794683780029</v>
      </c>
      <c r="Q97" s="26">
        <v>-1883.502117856139</v>
      </c>
      <c r="R97" s="70" t="s">
        <v>616</v>
      </c>
      <c r="S97" s="64">
        <f t="shared" si="1"/>
        <v>-0.36408549437442483</v>
      </c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</row>
    <row r="98" spans="1:33" ht="14.25" customHeight="1" x14ac:dyDescent="0.15">
      <c r="A98" s="27" t="s">
        <v>273</v>
      </c>
      <c r="B98" s="24">
        <v>16617.397033000001</v>
      </c>
      <c r="C98" s="24">
        <v>22118.689234959998</v>
      </c>
      <c r="D98" s="24">
        <v>26299.50257253</v>
      </c>
      <c r="E98" s="24">
        <v>40735.057142080004</v>
      </c>
      <c r="F98" s="24">
        <v>24760.72212228</v>
      </c>
      <c r="G98" s="24">
        <v>34620.536519180001</v>
      </c>
      <c r="H98" s="24">
        <v>52670.546047079995</v>
      </c>
      <c r="I98" s="24">
        <v>54178.311123150001</v>
      </c>
      <c r="J98" s="24">
        <v>54408.215845029998</v>
      </c>
      <c r="K98" s="24">
        <v>53438.891014250003</v>
      </c>
      <c r="L98" s="24">
        <v>26755.939168200002</v>
      </c>
      <c r="M98" s="24">
        <v>19288.61147068</v>
      </c>
      <c r="N98" s="24">
        <v>26570.937111449999</v>
      </c>
      <c r="O98" s="24">
        <v>37793.087569489995</v>
      </c>
      <c r="P98" s="24">
        <v>33574.032342580002</v>
      </c>
      <c r="Q98" s="24">
        <v>20371.044720042817</v>
      </c>
      <c r="R98" s="70" t="s">
        <v>712</v>
      </c>
      <c r="S98" s="64">
        <f t="shared" si="1"/>
        <v>-0.39324998224275254</v>
      </c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</row>
    <row r="99" spans="1:33" ht="14.25" customHeight="1" x14ac:dyDescent="0.15">
      <c r="A99" s="27" t="s">
        <v>119</v>
      </c>
      <c r="B99" s="26">
        <v>-1231.6325819607521</v>
      </c>
      <c r="C99" s="26">
        <v>-1608.010058342755</v>
      </c>
      <c r="D99" s="26">
        <v>-1752.2617277506649</v>
      </c>
      <c r="E99" s="26">
        <v>-2891.284315331678</v>
      </c>
      <c r="F99" s="26">
        <v>-2076.6937062908946</v>
      </c>
      <c r="G99" s="26">
        <v>-2549.6454167038951</v>
      </c>
      <c r="H99" s="26">
        <v>-3910.7700640681978</v>
      </c>
      <c r="I99" s="26">
        <v>-3935.6140619617581</v>
      </c>
      <c r="J99" s="26">
        <v>-3763.5305976170202</v>
      </c>
      <c r="K99" s="26">
        <v>-3908.9151980105817</v>
      </c>
      <c r="L99" s="26">
        <v>-2370.0030101039629</v>
      </c>
      <c r="M99" s="26">
        <v>-1987.2414990061973</v>
      </c>
      <c r="N99" s="26">
        <v>-2619.5120096524865</v>
      </c>
      <c r="O99" s="26">
        <v>-3268.9027260121056</v>
      </c>
      <c r="P99" s="26">
        <v>-3179.9524761525013</v>
      </c>
      <c r="Q99" s="26">
        <v>-2429.690180540475</v>
      </c>
      <c r="R99" s="70" t="s">
        <v>668</v>
      </c>
      <c r="S99" s="64">
        <f t="shared" si="1"/>
        <v>-0.23593506545726306</v>
      </c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</row>
    <row r="100" spans="1:33" ht="14.25" customHeight="1" x14ac:dyDescent="0.15">
      <c r="A100" s="27" t="s">
        <v>120</v>
      </c>
      <c r="B100" s="24">
        <v>-12.582609547806479</v>
      </c>
      <c r="C100" s="24">
        <v>-15.518812</v>
      </c>
      <c r="D100" s="24">
        <v>-17.499549999999999</v>
      </c>
      <c r="E100" s="24">
        <v>-20.597591999999999</v>
      </c>
      <c r="F100" s="24">
        <v>-10.894485</v>
      </c>
      <c r="G100" s="24">
        <v>-18.098890999999998</v>
      </c>
      <c r="H100" s="24">
        <v>-17.684089</v>
      </c>
      <c r="I100" s="24">
        <v>-17.862663000000001</v>
      </c>
      <c r="J100" s="24">
        <v>-18.816393999999999</v>
      </c>
      <c r="K100" s="24">
        <v>-12.283026497664201</v>
      </c>
      <c r="L100" s="24">
        <v>-8.1209205714892008</v>
      </c>
      <c r="M100" s="24">
        <v>-9.4496140000000004</v>
      </c>
      <c r="N100" s="24">
        <v>-14.496324849579901</v>
      </c>
      <c r="O100" s="24">
        <v>-12.8181720962646</v>
      </c>
      <c r="P100" s="24">
        <v>-13.5944503594999</v>
      </c>
      <c r="Q100" s="24">
        <v>-13.669062381488601</v>
      </c>
      <c r="R100" s="70" t="s">
        <v>699</v>
      </c>
      <c r="S100" s="64">
        <f t="shared" si="1"/>
        <v>5.4884177010188218E-3</v>
      </c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</row>
    <row r="101" spans="1:33" ht="14.25" customHeight="1" x14ac:dyDescent="0.15">
      <c r="A101" s="27" t="s">
        <v>274</v>
      </c>
      <c r="B101" s="26">
        <v>-42605.837</v>
      </c>
      <c r="C101" s="26">
        <v>-55864.934999999998</v>
      </c>
      <c r="D101" s="26">
        <v>-60323.531999999999</v>
      </c>
      <c r="E101" s="26">
        <v>-85855.364000000001</v>
      </c>
      <c r="F101" s="26">
        <v>-50757.396999999997</v>
      </c>
      <c r="G101" s="26">
        <v>-68662.188999999998</v>
      </c>
      <c r="H101" s="26">
        <v>-100805.57399999999</v>
      </c>
      <c r="I101" s="26">
        <v>-108298.23</v>
      </c>
      <c r="J101" s="26">
        <v>-99333.167000000001</v>
      </c>
      <c r="K101" s="26">
        <v>-94906.921000000002</v>
      </c>
      <c r="L101" s="26">
        <v>-55119.663999999997</v>
      </c>
      <c r="M101" s="26">
        <v>-44294.821000000004</v>
      </c>
      <c r="N101" s="26">
        <v>-59602.862000000001</v>
      </c>
      <c r="O101" s="26">
        <v>-78643.283777114892</v>
      </c>
      <c r="P101" s="26">
        <v>-71515.856057229103</v>
      </c>
      <c r="Q101" s="26">
        <v>-47478.252668261499</v>
      </c>
      <c r="R101" s="70" t="s">
        <v>638</v>
      </c>
      <c r="S101" s="64">
        <f t="shared" si="1"/>
        <v>-0.33611571914530403</v>
      </c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</row>
    <row r="102" spans="1:33" ht="14.25" customHeight="1" x14ac:dyDescent="0.15">
      <c r="A102" s="27" t="s">
        <v>275</v>
      </c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70" t="s">
        <v>736</v>
      </c>
      <c r="S102" s="64" t="str">
        <f t="shared" si="1"/>
        <v/>
      </c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</row>
    <row r="103" spans="1:33" ht="14.25" customHeight="1" x14ac:dyDescent="0.15">
      <c r="A103" s="27" t="s">
        <v>123</v>
      </c>
      <c r="B103" s="26">
        <v>42440.813294</v>
      </c>
      <c r="C103" s="26">
        <v>53174.642804240895</v>
      </c>
      <c r="D103" s="26">
        <v>59062.366222567704</v>
      </c>
      <c r="E103" s="26">
        <v>82593.754808763799</v>
      </c>
      <c r="F103" s="26">
        <v>48911.995134172299</v>
      </c>
      <c r="G103" s="26">
        <v>61787.228104449801</v>
      </c>
      <c r="H103" s="26">
        <v>96694.604125404599</v>
      </c>
      <c r="I103" s="26">
        <v>112923.355404182</v>
      </c>
      <c r="J103" s="26">
        <v>108579.57300498101</v>
      </c>
      <c r="K103" s="26">
        <v>97553.802575962094</v>
      </c>
      <c r="L103" s="26">
        <v>48474.378022688004</v>
      </c>
      <c r="M103" s="26">
        <v>41451.843000000001</v>
      </c>
      <c r="N103" s="26">
        <v>49559.580999999998</v>
      </c>
      <c r="O103" s="26">
        <v>65343.850598199504</v>
      </c>
      <c r="P103" s="26">
        <v>58675.049434536399</v>
      </c>
      <c r="Q103" s="26">
        <v>35196.188715320299</v>
      </c>
      <c r="R103" s="70" t="s">
        <v>617</v>
      </c>
      <c r="S103" s="64">
        <f t="shared" si="1"/>
        <v>-0.40015067640311752</v>
      </c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</row>
    <row r="104" spans="1:33" ht="14.25" customHeight="1" x14ac:dyDescent="0.15">
      <c r="A104" s="27" t="s">
        <v>276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70" t="s">
        <v>713</v>
      </c>
      <c r="S104" s="64" t="str">
        <f t="shared" si="1"/>
        <v/>
      </c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</row>
    <row r="105" spans="1:33" ht="14.25" customHeight="1" x14ac:dyDescent="0.15">
      <c r="A105" s="27" t="s">
        <v>277</v>
      </c>
      <c r="B105" s="26">
        <v>-158.80000000000001</v>
      </c>
      <c r="C105" s="26">
        <v>-212.34850359106298</v>
      </c>
      <c r="D105" s="26">
        <v>-310.18299999999999</v>
      </c>
      <c r="E105" s="26">
        <v>-428.82479799999999</v>
      </c>
      <c r="F105" s="26">
        <v>-295.22814533728899</v>
      </c>
      <c r="G105" s="26">
        <v>-412.25488548142999</v>
      </c>
      <c r="H105" s="26">
        <v>-584.6753710135456</v>
      </c>
      <c r="I105" s="26">
        <v>-625.03626680695368</v>
      </c>
      <c r="J105" s="26">
        <v>-670.69824362960878</v>
      </c>
      <c r="K105" s="26">
        <v>-725.11398291854596</v>
      </c>
      <c r="L105" s="26">
        <v>-372.14168287823389</v>
      </c>
      <c r="M105" s="26">
        <v>-318.1817168086784</v>
      </c>
      <c r="N105" s="26">
        <v>-419.18505940975581</v>
      </c>
      <c r="O105" s="26">
        <v>-581.75451009337519</v>
      </c>
      <c r="P105" s="26">
        <v>-552.24456493612752</v>
      </c>
      <c r="Q105" s="26">
        <v>-475.25639132086661</v>
      </c>
      <c r="R105" s="70" t="s">
        <v>639</v>
      </c>
      <c r="S105" s="64">
        <f t="shared" si="1"/>
        <v>-0.13940956326870391</v>
      </c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</row>
    <row r="106" spans="1:33" ht="14.25" customHeight="1" x14ac:dyDescent="0.15">
      <c r="A106" s="27" t="s">
        <v>126</v>
      </c>
      <c r="B106" s="24">
        <v>-816.37201745749894</v>
      </c>
      <c r="C106" s="24">
        <v>-1144.9185849794303</v>
      </c>
      <c r="D106" s="24">
        <v>-1347.905689638648</v>
      </c>
      <c r="E106" s="24">
        <v>-2009.5335917564739</v>
      </c>
      <c r="F106" s="24">
        <v>-1182.5115487622618</v>
      </c>
      <c r="G106" s="24">
        <v>-1192.9077102547371</v>
      </c>
      <c r="H106" s="24">
        <v>-1587.1600135449601</v>
      </c>
      <c r="I106" s="24">
        <v>-1743.1538007898801</v>
      </c>
      <c r="J106" s="24">
        <v>-1719.3277110284798</v>
      </c>
      <c r="K106" s="24">
        <v>-1473.4225562919999</v>
      </c>
      <c r="L106" s="24">
        <v>-964.90165739622603</v>
      </c>
      <c r="M106" s="24">
        <v>-686.21362513932002</v>
      </c>
      <c r="N106" s="24">
        <v>-975.59681025864404</v>
      </c>
      <c r="O106" s="24">
        <v>-1071.76851727501</v>
      </c>
      <c r="P106" s="24">
        <v>-889.3794333655319</v>
      </c>
      <c r="Q106" s="24">
        <v>-608.89079032472102</v>
      </c>
      <c r="R106" s="70" t="s">
        <v>725</v>
      </c>
      <c r="S106" s="64">
        <f t="shared" si="1"/>
        <v>-0.3153756793986161</v>
      </c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</row>
    <row r="107" spans="1:33" ht="14.25" customHeight="1" x14ac:dyDescent="0.15">
      <c r="A107" s="27" t="s">
        <v>127</v>
      </c>
      <c r="B107" s="26">
        <v>-2121.9268750000001</v>
      </c>
      <c r="C107" s="26">
        <v>-2429</v>
      </c>
      <c r="D107" s="26">
        <v>-2761</v>
      </c>
      <c r="E107" s="26">
        <v>-4191</v>
      </c>
      <c r="F107" s="26">
        <v>-3365</v>
      </c>
      <c r="G107" s="26">
        <v>-3900</v>
      </c>
      <c r="H107" s="26">
        <v>-7236.9591188599998</v>
      </c>
      <c r="I107" s="26">
        <v>-6649.08971707</v>
      </c>
      <c r="J107" s="26">
        <v>-5790.9976162499997</v>
      </c>
      <c r="K107" s="26">
        <v>-5689</v>
      </c>
      <c r="L107" s="26">
        <v>-3847</v>
      </c>
      <c r="M107" s="26">
        <v>-4092</v>
      </c>
      <c r="N107" s="26">
        <v>-4205</v>
      </c>
      <c r="O107" s="26">
        <v>-4066</v>
      </c>
      <c r="P107" s="26">
        <v>-6609.03</v>
      </c>
      <c r="Q107" s="26">
        <v>-3605.4362255610099</v>
      </c>
      <c r="R107" s="70" t="s">
        <v>618</v>
      </c>
      <c r="S107" s="64">
        <f t="shared" si="1"/>
        <v>-0.45446817073594614</v>
      </c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</row>
    <row r="108" spans="1:33" ht="14.25" customHeight="1" x14ac:dyDescent="0.15">
      <c r="A108" s="27" t="s">
        <v>278</v>
      </c>
      <c r="B108" s="24">
        <v>-197.61483116074379</v>
      </c>
      <c r="C108" s="24">
        <v>-125.27521060382901</v>
      </c>
      <c r="D108" s="24">
        <v>-125.275210603829</v>
      </c>
      <c r="E108" s="24">
        <v>-107.72154665512801</v>
      </c>
      <c r="F108" s="24">
        <v>-158.50606343959399</v>
      </c>
      <c r="G108" s="24">
        <v>-135.53044400940601</v>
      </c>
      <c r="H108" s="24">
        <v>-198.01261060906401</v>
      </c>
      <c r="I108" s="24">
        <v>-189.36802401637701</v>
      </c>
      <c r="J108" s="24">
        <v>-225.63710982601802</v>
      </c>
      <c r="K108" s="24">
        <v>-284.98445142237301</v>
      </c>
      <c r="L108" s="24">
        <v>-90.131335848235295</v>
      </c>
      <c r="M108" s="24">
        <v>-77.4457292272822</v>
      </c>
      <c r="N108" s="24">
        <v>-92.901153569355003</v>
      </c>
      <c r="O108" s="24">
        <v>-118.97296481974999</v>
      </c>
      <c r="P108" s="24">
        <v>-108.033070867685</v>
      </c>
      <c r="Q108" s="24">
        <v>-69.354485107546708</v>
      </c>
      <c r="R108" s="70" t="s">
        <v>669</v>
      </c>
      <c r="S108" s="64">
        <f t="shared" si="1"/>
        <v>-0.35802542174803509</v>
      </c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</row>
    <row r="109" spans="1:33" ht="14.25" customHeight="1" x14ac:dyDescent="0.15">
      <c r="A109" s="27" t="s">
        <v>129</v>
      </c>
      <c r="B109" s="26">
        <v>-122.9683</v>
      </c>
      <c r="C109" s="26">
        <v>-153.64557875999998</v>
      </c>
      <c r="D109" s="26">
        <v>-111.54286909999999</v>
      </c>
      <c r="E109" s="26">
        <v>-160.47473463999998</v>
      </c>
      <c r="F109" s="26">
        <v>-90.196493900000007</v>
      </c>
      <c r="G109" s="26">
        <v>-87.306470260876893</v>
      </c>
      <c r="H109" s="26">
        <v>-322.91652947556196</v>
      </c>
      <c r="I109" s="26">
        <v>-333.81403212772204</v>
      </c>
      <c r="J109" s="26">
        <v>-296.94425026276303</v>
      </c>
      <c r="K109" s="26">
        <v>-377.96852820319003</v>
      </c>
      <c r="L109" s="26">
        <v>-431.63451921306302</v>
      </c>
      <c r="M109" s="26">
        <v>-337.52012370349001</v>
      </c>
      <c r="N109" s="26">
        <v>-216.71030370959099</v>
      </c>
      <c r="O109" s="26">
        <v>-154.052703405513</v>
      </c>
      <c r="P109" s="26">
        <v>-145.19083709</v>
      </c>
      <c r="Q109" s="26">
        <v>-189.15839618000001</v>
      </c>
      <c r="R109" s="70" t="s">
        <v>670</v>
      </c>
      <c r="S109" s="64">
        <f t="shared" si="1"/>
        <v>0.30282599075274752</v>
      </c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</row>
    <row r="110" spans="1:33" ht="14.25" customHeight="1" x14ac:dyDescent="0.15">
      <c r="A110" s="27" t="s">
        <v>130</v>
      </c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70" t="s">
        <v>671</v>
      </c>
      <c r="S110" s="64" t="str">
        <f t="shared" si="1"/>
        <v/>
      </c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</row>
    <row r="111" spans="1:33" ht="14.25" customHeight="1" x14ac:dyDescent="0.15">
      <c r="A111" s="27" t="s">
        <v>131</v>
      </c>
      <c r="B111" s="26">
        <v>-618.5339997750998</v>
      </c>
      <c r="C111" s="26">
        <v>-1013.7015495282698</v>
      </c>
      <c r="D111" s="26">
        <v>-1663.9900013155097</v>
      </c>
      <c r="E111" s="26">
        <v>-2760.7701795481298</v>
      </c>
      <c r="F111" s="26">
        <v>-1553.6219753962698</v>
      </c>
      <c r="G111" s="26">
        <v>-2648.8736210525608</v>
      </c>
      <c r="H111" s="26">
        <v>-3376.2779722675896</v>
      </c>
      <c r="I111" s="26">
        <v>-3284.0370520251599</v>
      </c>
      <c r="J111" s="26">
        <v>-2913.3034162256395</v>
      </c>
      <c r="K111" s="26">
        <v>-2330.5417257908202</v>
      </c>
      <c r="L111" s="26">
        <v>-1466.3175192045303</v>
      </c>
      <c r="M111" s="26">
        <v>-1284.68585936554</v>
      </c>
      <c r="N111" s="26">
        <v>-1690.0409184993396</v>
      </c>
      <c r="O111" s="26">
        <v>-2315.6367337438705</v>
      </c>
      <c r="P111" s="26">
        <v>-2258.1080732921996</v>
      </c>
      <c r="Q111" s="26">
        <v>-1604.2605799079904</v>
      </c>
      <c r="R111" s="70" t="s">
        <v>729</v>
      </c>
      <c r="S111" s="64">
        <f t="shared" si="1"/>
        <v>-0.28955544737543715</v>
      </c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</row>
    <row r="112" spans="1:33" ht="14.25" customHeight="1" x14ac:dyDescent="0.15">
      <c r="A112" s="27" t="s">
        <v>132</v>
      </c>
      <c r="B112" s="24">
        <v>-2073.0531625301919</v>
      </c>
      <c r="C112" s="24">
        <v>-2473.158474835705</v>
      </c>
      <c r="D112" s="24">
        <v>-2700.9823583291959</v>
      </c>
      <c r="E112" s="24">
        <v>-3704.7212528539749</v>
      </c>
      <c r="F112" s="24">
        <v>-2123.6189858370549</v>
      </c>
      <c r="G112" s="24">
        <v>-2577.17520950875</v>
      </c>
      <c r="H112" s="24">
        <v>-3527.2897730627424</v>
      </c>
      <c r="I112" s="24">
        <v>-3570.5031566002426</v>
      </c>
      <c r="J112" s="24">
        <v>-3351.554716060059</v>
      </c>
      <c r="K112" s="24">
        <v>-2916.5449848162998</v>
      </c>
      <c r="L112" s="24">
        <v>-1767.1891359553604</v>
      </c>
      <c r="M112" s="24">
        <v>-1452.6307603070529</v>
      </c>
      <c r="N112" s="24">
        <v>-1766.4237325661222</v>
      </c>
      <c r="O112" s="24">
        <v>-2375.2675780680438</v>
      </c>
      <c r="P112" s="24">
        <v>-2261.7000397905695</v>
      </c>
      <c r="Q112" s="24">
        <v>-1357.6286009822841</v>
      </c>
      <c r="R112" s="70" t="s">
        <v>556</v>
      </c>
      <c r="S112" s="64">
        <f t="shared" si="1"/>
        <v>-0.39973092050349934</v>
      </c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</row>
    <row r="113" spans="1:33" ht="14.25" customHeight="1" x14ac:dyDescent="0.15">
      <c r="A113" s="27" t="s">
        <v>280</v>
      </c>
      <c r="B113" s="24">
        <v>-255.76545923067442</v>
      </c>
      <c r="C113" s="24">
        <v>-300.85365614520634</v>
      </c>
      <c r="D113" s="24">
        <v>-277.39761329910704</v>
      </c>
      <c r="E113" s="24">
        <v>-400.52442229003401</v>
      </c>
      <c r="F113" s="24">
        <v>-215.93735592555669</v>
      </c>
      <c r="G113" s="24">
        <v>-275.8670447089039</v>
      </c>
      <c r="H113" s="24">
        <v>-434.51861818592647</v>
      </c>
      <c r="I113" s="24">
        <v>-500.35199618757497</v>
      </c>
      <c r="J113" s="24">
        <v>-486.80805596367014</v>
      </c>
      <c r="K113" s="24">
        <v>-480.59312799148108</v>
      </c>
      <c r="L113" s="24">
        <v>-330.09292973408753</v>
      </c>
      <c r="M113" s="24">
        <v>-337.62302292202293</v>
      </c>
      <c r="N113" s="24">
        <v>-403.76861268958925</v>
      </c>
      <c r="O113" s="24">
        <v>-441.2369627244002</v>
      </c>
      <c r="P113" s="24">
        <v>-445.1827329947393</v>
      </c>
      <c r="Q113" s="24">
        <v>-319.08945118433485</v>
      </c>
      <c r="R113" s="70" t="s">
        <v>672</v>
      </c>
      <c r="S113" s="64">
        <f t="shared" si="1"/>
        <v>-0.28323938119112646</v>
      </c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</row>
    <row r="114" spans="1:33" ht="14.25" customHeight="1" x14ac:dyDescent="0.15">
      <c r="A114" s="27" t="s">
        <v>134</v>
      </c>
      <c r="B114" s="26">
        <v>-103.8498</v>
      </c>
      <c r="C114" s="26">
        <v>-111.1105</v>
      </c>
      <c r="D114" s="26">
        <v>-133.49</v>
      </c>
      <c r="E114" s="26">
        <v>-187.7604</v>
      </c>
      <c r="F114" s="26">
        <v>-166.40639999999999</v>
      </c>
      <c r="G114" s="26">
        <v>-180.89279999999999</v>
      </c>
      <c r="H114" s="26">
        <v>-168.77236380000002</v>
      </c>
      <c r="I114" s="26">
        <v>-173.704316738833</v>
      </c>
      <c r="J114" s="26">
        <v>-176.628613114649</v>
      </c>
      <c r="K114" s="26">
        <v>-182.95519173625902</v>
      </c>
      <c r="L114" s="26">
        <v>-101.37936192518801</v>
      </c>
      <c r="M114" s="26">
        <v>-241.154563</v>
      </c>
      <c r="N114" s="26">
        <v>-306.05984000000001</v>
      </c>
      <c r="O114" s="26">
        <v>-342.61729006851999</v>
      </c>
      <c r="P114" s="26">
        <v>-344.87082387754498</v>
      </c>
      <c r="Q114" s="26">
        <v>-267.72719689946001</v>
      </c>
      <c r="R114" s="70" t="s">
        <v>673</v>
      </c>
      <c r="S114" s="64">
        <f t="shared" si="1"/>
        <v>-0.22368847010809112</v>
      </c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</row>
    <row r="115" spans="1:33" ht="14.25" customHeight="1" x14ac:dyDescent="0.15">
      <c r="A115" s="27" t="s">
        <v>135</v>
      </c>
      <c r="B115" s="24">
        <v>4365.8314757806702</v>
      </c>
      <c r="C115" s="24">
        <v>3866.7183075171392</v>
      </c>
      <c r="D115" s="24">
        <v>4083.8800439746601</v>
      </c>
      <c r="E115" s="24">
        <v>5696.1472895328397</v>
      </c>
      <c r="F115" s="24">
        <v>3107.8496109979105</v>
      </c>
      <c r="G115" s="24">
        <v>3960.7214389935398</v>
      </c>
      <c r="H115" s="24">
        <v>2605.3176276593208</v>
      </c>
      <c r="I115" s="24">
        <v>1511.2112067311803</v>
      </c>
      <c r="J115" s="24">
        <v>2900.8844936860792</v>
      </c>
      <c r="K115" s="24">
        <v>2361.5431475270489</v>
      </c>
      <c r="L115" s="24">
        <v>3481.1814283325903</v>
      </c>
      <c r="M115" s="24">
        <v>2550.1229712358304</v>
      </c>
      <c r="N115" s="24">
        <v>2649.7449427393603</v>
      </c>
      <c r="O115" s="24">
        <v>3718.0827421593904</v>
      </c>
      <c r="P115" s="24">
        <v>265.85257425292968</v>
      </c>
      <c r="Q115" s="24">
        <v>77.667223855869295</v>
      </c>
      <c r="R115" s="70" t="s">
        <v>641</v>
      </c>
      <c r="S115" s="64">
        <f t="shared" si="1"/>
        <v>-0.70785603985922885</v>
      </c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</row>
    <row r="116" spans="1:33" ht="14.25" customHeight="1" x14ac:dyDescent="0.15">
      <c r="A116" s="27" t="s">
        <v>136</v>
      </c>
      <c r="B116" s="26">
        <v>-114.89575827937699</v>
      </c>
      <c r="C116" s="26">
        <v>-180.720437550973</v>
      </c>
      <c r="D116" s="26">
        <v>-202.26157507704301</v>
      </c>
      <c r="E116" s="26">
        <v>-312.25395384591502</v>
      </c>
      <c r="F116" s="26">
        <v>-198.62794588716</v>
      </c>
      <c r="G116" s="26">
        <v>-250.614825484047</v>
      </c>
      <c r="H116" s="26">
        <v>-366.38649718238298</v>
      </c>
      <c r="I116" s="26">
        <v>-488.30790638678803</v>
      </c>
      <c r="J116" s="26">
        <v>-503.2</v>
      </c>
      <c r="K116" s="26">
        <v>-571.6</v>
      </c>
      <c r="L116" s="26">
        <v>-285.2</v>
      </c>
      <c r="M116" s="26">
        <v>-247.3</v>
      </c>
      <c r="N116" s="26">
        <v>-314.3</v>
      </c>
      <c r="O116" s="26">
        <v>-452.4</v>
      </c>
      <c r="P116" s="26">
        <v>-465.1</v>
      </c>
      <c r="Q116" s="26">
        <v>-264.10000000000002</v>
      </c>
      <c r="R116" s="70" t="s">
        <v>642</v>
      </c>
      <c r="S116" s="64">
        <f t="shared" si="1"/>
        <v>-0.43216512577940225</v>
      </c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</row>
    <row r="117" spans="1:33" ht="14.25" customHeight="1" x14ac:dyDescent="0.15">
      <c r="A117" s="27" t="s">
        <v>137</v>
      </c>
      <c r="B117" s="24">
        <v>-372.02350689252899</v>
      </c>
      <c r="C117" s="24">
        <v>-446.03765234112296</v>
      </c>
      <c r="D117" s="24">
        <v>-486.081507660574</v>
      </c>
      <c r="E117" s="24">
        <v>-713.06534397907603</v>
      </c>
      <c r="F117" s="24">
        <v>-548.79952773673904</v>
      </c>
      <c r="G117" s="24">
        <v>-679.29302153040692</v>
      </c>
      <c r="H117" s="24">
        <v>-983.484408440214</v>
      </c>
      <c r="I117" s="24">
        <v>-1008.08475269371</v>
      </c>
      <c r="J117" s="24">
        <v>-1069.8653091858901</v>
      </c>
      <c r="K117" s="24">
        <v>-1048.5735513801201</v>
      </c>
      <c r="L117" s="24">
        <v>-812.88313773109405</v>
      </c>
      <c r="M117" s="24">
        <v>-855.09523820120296</v>
      </c>
      <c r="N117" s="24">
        <v>-1131.0346507782901</v>
      </c>
      <c r="O117" s="24">
        <v>-1412.1798648884101</v>
      </c>
      <c r="P117" s="24">
        <v>-1307.63070030366</v>
      </c>
      <c r="Q117" s="24">
        <v>-861.97853321493596</v>
      </c>
      <c r="R117" s="70" t="s">
        <v>674</v>
      </c>
      <c r="S117" s="64">
        <f t="shared" si="1"/>
        <v>-0.34080888968516421</v>
      </c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</row>
    <row r="118" spans="1:33" ht="14.25" customHeight="1" x14ac:dyDescent="0.15">
      <c r="A118" s="27" t="s">
        <v>138</v>
      </c>
      <c r="B118" s="26">
        <v>-482.31931655807182</v>
      </c>
      <c r="C118" s="26">
        <v>-449.09135227814801</v>
      </c>
      <c r="D118" s="26">
        <v>-614.41431384661405</v>
      </c>
      <c r="E118" s="26">
        <v>-823.09165021529395</v>
      </c>
      <c r="F118" s="26">
        <v>-507.567508555595</v>
      </c>
      <c r="G118" s="26">
        <v>-632.08724763692703</v>
      </c>
      <c r="H118" s="26">
        <v>-836.04969705196299</v>
      </c>
      <c r="I118" s="26">
        <v>-878.47012015656401</v>
      </c>
      <c r="J118" s="26">
        <v>-918.27557624697397</v>
      </c>
      <c r="K118" s="26">
        <v>-914.08426097885092</v>
      </c>
      <c r="L118" s="26">
        <v>-528.74273421998896</v>
      </c>
      <c r="M118" s="26">
        <v>-464.05840112031802</v>
      </c>
      <c r="N118" s="26">
        <v>-618.73478029944602</v>
      </c>
      <c r="O118" s="26">
        <v>-841.95859005486204</v>
      </c>
      <c r="P118" s="26">
        <v>-798.37588334266604</v>
      </c>
      <c r="Q118" s="26">
        <v>-499.33659982007299</v>
      </c>
      <c r="R118" s="70" t="s">
        <v>569</v>
      </c>
      <c r="S118" s="64">
        <f t="shared" si="1"/>
        <v>-0.37455951483725392</v>
      </c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</row>
    <row r="119" spans="1:33" ht="14.25" customHeight="1" x14ac:dyDescent="0.15">
      <c r="A119" s="27" t="s">
        <v>281</v>
      </c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70" t="s">
        <v>704</v>
      </c>
      <c r="S119" s="64" t="str">
        <f t="shared" si="1"/>
        <v/>
      </c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</row>
    <row r="120" spans="1:33" ht="14.25" customHeight="1" x14ac:dyDescent="0.15">
      <c r="A120" s="27" t="s">
        <v>282</v>
      </c>
      <c r="B120" s="26">
        <v>-196.40103999999999</v>
      </c>
      <c r="C120" s="26">
        <v>414.93070598876403</v>
      </c>
      <c r="D120" s="26">
        <v>48.360002172402979</v>
      </c>
      <c r="E120" s="26">
        <v>-81.205019947498982</v>
      </c>
      <c r="F120" s="26">
        <v>-63.808840903895018</v>
      </c>
      <c r="G120" s="26">
        <v>-68.323395235180016</v>
      </c>
      <c r="H120" s="26">
        <v>-304.27737540251297</v>
      </c>
      <c r="I120" s="26">
        <v>-416.21939164682402</v>
      </c>
      <c r="J120" s="26">
        <v>-416.98448292115006</v>
      </c>
      <c r="K120" s="26">
        <v>-401.05211459440602</v>
      </c>
      <c r="L120" s="26">
        <v>-264.84030483460504</v>
      </c>
      <c r="M120" s="26">
        <v>-268.31991392470701</v>
      </c>
      <c r="N120" s="26">
        <v>-379.43992912967394</v>
      </c>
      <c r="O120" s="26">
        <v>-612.1401179308001</v>
      </c>
      <c r="P120" s="26">
        <v>-560.23159135052367</v>
      </c>
      <c r="Q120" s="26">
        <v>-425.39945231700779</v>
      </c>
      <c r="R120" s="70" t="s">
        <v>675</v>
      </c>
      <c r="S120" s="64">
        <f t="shared" si="1"/>
        <v>-0.24067214543985727</v>
      </c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</row>
    <row r="121" spans="1:33" ht="14.25" customHeight="1" x14ac:dyDescent="0.15">
      <c r="A121" s="27" t="s">
        <v>141</v>
      </c>
      <c r="B121" s="24">
        <v>-521.89714618928804</v>
      </c>
      <c r="C121" s="24">
        <v>-609.34020995708704</v>
      </c>
      <c r="D121" s="24">
        <v>-708.31715794925697</v>
      </c>
      <c r="E121" s="24">
        <v>-996.45597736956802</v>
      </c>
      <c r="F121" s="24">
        <v>-580.63567356491603</v>
      </c>
      <c r="G121" s="24">
        <v>-842.27725731214503</v>
      </c>
      <c r="H121" s="24">
        <v>-1119.6633450556401</v>
      </c>
      <c r="I121" s="24">
        <v>-1149.15249781433</v>
      </c>
      <c r="J121" s="24">
        <v>-1169.2316545169201</v>
      </c>
      <c r="K121" s="24">
        <v>-1075.7759904903801</v>
      </c>
      <c r="L121" s="24">
        <v>-723.855924830346</v>
      </c>
      <c r="M121" s="24">
        <v>-634.63153565769596</v>
      </c>
      <c r="N121" s="24">
        <v>-884.96965393669996</v>
      </c>
      <c r="O121" s="24">
        <v>-1133.27311920482</v>
      </c>
      <c r="P121" s="24">
        <v>-1025.3564748537801</v>
      </c>
      <c r="Q121" s="24">
        <v>-613.99006207666605</v>
      </c>
      <c r="R121" s="70" t="s">
        <v>676</v>
      </c>
      <c r="S121" s="64">
        <f t="shared" si="1"/>
        <v>-0.40119355840199533</v>
      </c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</row>
    <row r="122" spans="1:33" ht="14.25" customHeight="1" x14ac:dyDescent="0.15">
      <c r="A122" s="27" t="s">
        <v>142</v>
      </c>
      <c r="B122" s="26">
        <v>15495.1</v>
      </c>
      <c r="C122" s="26">
        <v>19379.599999999999</v>
      </c>
      <c r="D122" s="26">
        <v>17544.5</v>
      </c>
      <c r="E122" s="26">
        <v>14978.4</v>
      </c>
      <c r="F122" s="26">
        <v>10368.700000000001</v>
      </c>
      <c r="G122" s="26">
        <v>11482.2</v>
      </c>
      <c r="H122" s="26">
        <v>13739.3</v>
      </c>
      <c r="I122" s="26">
        <v>11816.9</v>
      </c>
      <c r="J122" s="26">
        <v>8613.5</v>
      </c>
      <c r="K122" s="26">
        <v>879.5</v>
      </c>
      <c r="L122" s="26">
        <v>-10188</v>
      </c>
      <c r="M122" s="26">
        <v>-12741</v>
      </c>
      <c r="N122" s="26">
        <v>-18285.099999999999</v>
      </c>
      <c r="O122" s="26">
        <v>-23131.599999999999</v>
      </c>
      <c r="P122" s="26">
        <v>-21364.9</v>
      </c>
      <c r="Q122" s="26">
        <v>-13994.6</v>
      </c>
      <c r="R122" s="70" t="s">
        <v>588</v>
      </c>
      <c r="S122" s="64">
        <f t="shared" si="1"/>
        <v>-0.34497236120927322</v>
      </c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</row>
    <row r="123" spans="1:33" ht="14.25" customHeight="1" x14ac:dyDescent="0.15">
      <c r="A123" s="27" t="s">
        <v>283</v>
      </c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70" t="s">
        <v>705</v>
      </c>
      <c r="S123" s="64" t="str">
        <f t="shared" si="1"/>
        <v/>
      </c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</row>
    <row r="124" spans="1:33" ht="14.25" customHeight="1" x14ac:dyDescent="0.15">
      <c r="A124" s="27" t="s">
        <v>284</v>
      </c>
      <c r="B124" s="26">
        <v>-354.39994596197602</v>
      </c>
      <c r="C124" s="26">
        <v>-432.25900557543702</v>
      </c>
      <c r="D124" s="26">
        <v>-511.66419791530899</v>
      </c>
      <c r="E124" s="26">
        <v>-751.22349311489904</v>
      </c>
      <c r="F124" s="26">
        <v>-403.25244195148895</v>
      </c>
      <c r="G124" s="26">
        <v>-481.04930650263401</v>
      </c>
      <c r="H124" s="26">
        <v>-742.39772422239196</v>
      </c>
      <c r="I124" s="26">
        <v>-722.77095482005893</v>
      </c>
      <c r="J124" s="26">
        <v>-787.34502740661389</v>
      </c>
      <c r="K124" s="26">
        <v>-711.70005567903991</v>
      </c>
      <c r="L124" s="26">
        <v>-449.05836190876698</v>
      </c>
      <c r="M124" s="26">
        <v>-412.90989686520101</v>
      </c>
      <c r="N124" s="26">
        <v>-562.49522727452006</v>
      </c>
      <c r="O124" s="26">
        <v>-623.39</v>
      </c>
      <c r="P124" s="26">
        <v>-582.71</v>
      </c>
      <c r="Q124" s="26">
        <v>-470.05769617417599</v>
      </c>
      <c r="R124" s="70" t="s">
        <v>715</v>
      </c>
      <c r="S124" s="64">
        <f t="shared" si="1"/>
        <v>-0.19332481650533551</v>
      </c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</row>
    <row r="125" spans="1:33" ht="14.25" customHeight="1" x14ac:dyDescent="0.15">
      <c r="A125" s="27" t="s">
        <v>145</v>
      </c>
      <c r="B125" s="24">
        <v>-293.38420395534052</v>
      </c>
      <c r="C125" s="24">
        <v>-402.63023114677571</v>
      </c>
      <c r="D125" s="24">
        <v>-506.080522748308</v>
      </c>
      <c r="E125" s="24">
        <v>-788.59578205111507</v>
      </c>
      <c r="F125" s="24">
        <v>-412.28710832980499</v>
      </c>
      <c r="G125" s="24">
        <v>-519.78783842000007</v>
      </c>
      <c r="H125" s="24">
        <v>-902.38135065899996</v>
      </c>
      <c r="I125" s="24">
        <v>-1056.5267843879999</v>
      </c>
      <c r="J125" s="24">
        <v>-893.78029389400001</v>
      </c>
      <c r="K125" s="24">
        <v>-518.62559675600005</v>
      </c>
      <c r="L125" s="24">
        <v>-319.51519320900002</v>
      </c>
      <c r="M125" s="24">
        <v>-202.36676570300006</v>
      </c>
      <c r="N125" s="24">
        <v>-414.99689972500005</v>
      </c>
      <c r="O125" s="24">
        <v>-720.35969999999998</v>
      </c>
      <c r="P125" s="24">
        <v>-799.11009999999999</v>
      </c>
      <c r="Q125" s="24">
        <v>-666.01030000000003</v>
      </c>
      <c r="R125" s="70" t="s">
        <v>730</v>
      </c>
      <c r="S125" s="64">
        <f t="shared" si="1"/>
        <v>-0.16656002721026797</v>
      </c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</row>
    <row r="126" spans="1:33" ht="14.25" customHeight="1" x14ac:dyDescent="0.15">
      <c r="A126" s="27" t="s">
        <v>536</v>
      </c>
      <c r="B126" s="26">
        <v>-247.14355304530298</v>
      </c>
      <c r="C126" s="26">
        <v>-182.531049377014</v>
      </c>
      <c r="D126" s="26">
        <v>-226.45707157370902</v>
      </c>
      <c r="E126" s="26">
        <v>-338.86464120807398</v>
      </c>
      <c r="F126" s="26">
        <v>-182.467941780058</v>
      </c>
      <c r="G126" s="26">
        <v>-220.467627001658</v>
      </c>
      <c r="H126" s="26">
        <v>-288.40301122485602</v>
      </c>
      <c r="I126" s="26">
        <v>-274.80795518494898</v>
      </c>
      <c r="J126" s="26">
        <v>-253.24238532595899</v>
      </c>
      <c r="K126" s="26">
        <v>-246.051258647054</v>
      </c>
      <c r="L126" s="26">
        <v>-164.50533236285798</v>
      </c>
      <c r="M126" s="26">
        <v>-148.16014872856798</v>
      </c>
      <c r="N126" s="26">
        <v>-193.73821217198602</v>
      </c>
      <c r="O126" s="26">
        <v>-266.42348852945003</v>
      </c>
      <c r="P126" s="26">
        <v>-236.87582878591201</v>
      </c>
      <c r="Q126" s="26">
        <v>-132.53285696567102</v>
      </c>
      <c r="R126" s="70" t="s">
        <v>727</v>
      </c>
      <c r="S126" s="64">
        <f t="shared" si="1"/>
        <v>-0.44049649284624137</v>
      </c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</row>
    <row r="127" spans="1:33" ht="14.25" customHeight="1" x14ac:dyDescent="0.15">
      <c r="A127" s="27" t="s">
        <v>147</v>
      </c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70" t="s">
        <v>604</v>
      </c>
      <c r="S127" s="64" t="str">
        <f t="shared" si="1"/>
        <v/>
      </c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</row>
    <row r="128" spans="1:33" ht="14.25" customHeight="1" x14ac:dyDescent="0.15">
      <c r="A128" s="27" t="s">
        <v>148</v>
      </c>
      <c r="B128" s="26">
        <v>-4190.7462015922156</v>
      </c>
      <c r="C128" s="26">
        <v>-4866.6177532284228</v>
      </c>
      <c r="D128" s="26">
        <v>-6059.9338405826593</v>
      </c>
      <c r="E128" s="26">
        <v>-8949.7443010454444</v>
      </c>
      <c r="F128" s="26">
        <v>-6393.2375419195459</v>
      </c>
      <c r="G128" s="26">
        <v>-7947.3528248943885</v>
      </c>
      <c r="H128" s="26">
        <v>-10604.793198164412</v>
      </c>
      <c r="I128" s="26">
        <v>-11495.477527696235</v>
      </c>
      <c r="J128" s="26">
        <v>-11082.878446390381</v>
      </c>
      <c r="K128" s="26">
        <v>-10251.06171304467</v>
      </c>
      <c r="L128" s="26">
        <v>-6469.8680538285471</v>
      </c>
      <c r="M128" s="26">
        <v>-5366.2124517002021</v>
      </c>
      <c r="N128" s="26">
        <v>-6940.0509339284936</v>
      </c>
      <c r="O128" s="26">
        <v>-8426.5360053731329</v>
      </c>
      <c r="P128" s="26">
        <v>-7491.6029835398758</v>
      </c>
      <c r="Q128" s="26">
        <v>-4947.4407352479229</v>
      </c>
      <c r="R128" s="70" t="s">
        <v>677</v>
      </c>
      <c r="S128" s="64">
        <f t="shared" si="1"/>
        <v>-0.339601852084506</v>
      </c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</row>
    <row r="129" spans="1:33" ht="14.25" customHeight="1" x14ac:dyDescent="0.15">
      <c r="A129" s="27" t="s">
        <v>285</v>
      </c>
      <c r="B129" s="24">
        <v>-260.68271843999997</v>
      </c>
      <c r="C129" s="24">
        <v>-345.69299138999997</v>
      </c>
      <c r="D129" s="24">
        <v>-407.07994908999996</v>
      </c>
      <c r="E129" s="24">
        <v>-631.86630902000002</v>
      </c>
      <c r="F129" s="24">
        <v>-356.85485094000001</v>
      </c>
      <c r="G129" s="24">
        <v>-541.07300205999991</v>
      </c>
      <c r="H129" s="24">
        <v>-959.12426728999992</v>
      </c>
      <c r="I129" s="24">
        <v>-862.61631136170001</v>
      </c>
      <c r="J129" s="24">
        <v>-1105.44410143041</v>
      </c>
      <c r="K129" s="24">
        <v>-1176.11130506826</v>
      </c>
      <c r="L129" s="24">
        <v>-668.81320828999992</v>
      </c>
      <c r="M129" s="24">
        <v>-521.87839920218994</v>
      </c>
      <c r="N129" s="24">
        <v>-823.57150592011908</v>
      </c>
      <c r="O129" s="24">
        <v>-1084.7925822192901</v>
      </c>
      <c r="P129" s="24">
        <v>-988.45249659177603</v>
      </c>
      <c r="Q129" s="24">
        <v>-668.08260599699406</v>
      </c>
      <c r="R129" s="70" t="s">
        <v>678</v>
      </c>
      <c r="S129" s="64">
        <f t="shared" si="1"/>
        <v>-0.32411258173703872</v>
      </c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</row>
    <row r="130" spans="1:33" ht="14.25" customHeight="1" x14ac:dyDescent="0.15">
      <c r="A130" s="27" t="s">
        <v>150</v>
      </c>
      <c r="B130" s="26">
        <v>-284.28899495185203</v>
      </c>
      <c r="C130" s="26">
        <v>-263.41634420370798</v>
      </c>
      <c r="D130" s="26">
        <v>-391.951117539503</v>
      </c>
      <c r="E130" s="26">
        <v>-473.986955360281</v>
      </c>
      <c r="F130" s="26">
        <v>-590.78845707927599</v>
      </c>
      <c r="G130" s="26">
        <v>-650.11793244089699</v>
      </c>
      <c r="H130" s="26">
        <v>-1889.9</v>
      </c>
      <c r="I130" s="26">
        <v>-1811.9</v>
      </c>
      <c r="J130" s="26">
        <v>-1731.1</v>
      </c>
      <c r="K130" s="26">
        <v>-2606.8000000000002</v>
      </c>
      <c r="L130" s="26">
        <v>-1980.2</v>
      </c>
      <c r="M130" s="26">
        <v>-1434.2</v>
      </c>
      <c r="N130" s="26">
        <v>-2900.2</v>
      </c>
      <c r="O130" s="26">
        <v>-4076</v>
      </c>
      <c r="P130" s="26">
        <v>-3632.49</v>
      </c>
      <c r="Q130" s="26">
        <v>-2750.0331643811001</v>
      </c>
      <c r="R130" s="70" t="s">
        <v>630</v>
      </c>
      <c r="S130" s="64">
        <f t="shared" si="1"/>
        <v>-0.2429344156815022</v>
      </c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</row>
    <row r="131" spans="1:33" ht="14.25" customHeight="1" x14ac:dyDescent="0.15">
      <c r="A131" s="27" t="s">
        <v>151</v>
      </c>
      <c r="B131" s="24">
        <v>-415.83097747456196</v>
      </c>
      <c r="C131" s="24">
        <v>-89.100100041868799</v>
      </c>
      <c r="D131" s="24">
        <v>-505.07365362125404</v>
      </c>
      <c r="E131" s="24">
        <v>-568.35854658560709</v>
      </c>
      <c r="F131" s="24">
        <v>-390.300755592869</v>
      </c>
      <c r="G131" s="24">
        <v>-556.26244807374997</v>
      </c>
      <c r="H131" s="24">
        <v>-577.96109700472198</v>
      </c>
      <c r="I131" s="24">
        <v>-746.77980897085797</v>
      </c>
      <c r="J131" s="24">
        <v>-741.10789689564297</v>
      </c>
      <c r="K131" s="24">
        <v>-549.58734842546903</v>
      </c>
      <c r="L131" s="24">
        <v>-1108.4963472239599</v>
      </c>
      <c r="M131" s="24">
        <v>-812.82045981656699</v>
      </c>
      <c r="N131" s="24">
        <v>-667.837410527109</v>
      </c>
      <c r="O131" s="24">
        <v>-903.42253954330602</v>
      </c>
      <c r="P131" s="24">
        <v>-882.02698467576602</v>
      </c>
      <c r="Q131" s="24">
        <v>-542.33375037704093</v>
      </c>
      <c r="R131" s="70" t="s">
        <v>687</v>
      </c>
      <c r="S131" s="64">
        <f t="shared" si="1"/>
        <v>-0.38512793848772853</v>
      </c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</row>
    <row r="132" spans="1:33" ht="14.25" customHeight="1" x14ac:dyDescent="0.15">
      <c r="A132" s="27" t="s">
        <v>152</v>
      </c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70"/>
      <c r="S132" s="64" t="str">
        <f t="shared" si="1"/>
        <v/>
      </c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</row>
    <row r="133" spans="1:33" ht="14.25" customHeight="1" x14ac:dyDescent="0.15">
      <c r="A133" s="27" t="s">
        <v>153</v>
      </c>
      <c r="B133" s="26">
        <v>-377.28667905625997</v>
      </c>
      <c r="C133" s="26">
        <v>-455.29905370643996</v>
      </c>
      <c r="D133" s="26">
        <v>-514.74180563542302</v>
      </c>
      <c r="E133" s="26">
        <v>-592.59156743592405</v>
      </c>
      <c r="F133" s="26">
        <v>-534.85035710709894</v>
      </c>
      <c r="G133" s="26">
        <v>-693.36557839580803</v>
      </c>
      <c r="H133" s="26">
        <v>-1049.71398110685</v>
      </c>
      <c r="I133" s="26">
        <v>-1137.1019945826199</v>
      </c>
      <c r="J133" s="26">
        <v>-1219.3264750324399</v>
      </c>
      <c r="K133" s="26">
        <v>-1357.7874228227602</v>
      </c>
      <c r="L133" s="26">
        <v>-1127.55410743269</v>
      </c>
      <c r="M133" s="26">
        <v>-644.97769605158999</v>
      </c>
      <c r="N133" s="26">
        <v>-1145.39030207832</v>
      </c>
      <c r="O133" s="26">
        <v>-1644.9990290795399</v>
      </c>
      <c r="P133" s="26">
        <v>-1895.36538477208</v>
      </c>
      <c r="Q133" s="26">
        <v>-1446.0352219392601</v>
      </c>
      <c r="R133" s="70" t="s">
        <v>643</v>
      </c>
      <c r="S133" s="64">
        <f t="shared" si="1"/>
        <v>-0.23706783211451998</v>
      </c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</row>
    <row r="134" spans="1:33" ht="14.25" customHeight="1" x14ac:dyDescent="0.15">
      <c r="A134" s="27" t="s">
        <v>154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70"/>
      <c r="S134" s="64" t="str">
        <f t="shared" si="1"/>
        <v/>
      </c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</row>
    <row r="135" spans="1:33" ht="14.25" customHeight="1" x14ac:dyDescent="0.15">
      <c r="A135" s="27" t="s">
        <v>287</v>
      </c>
      <c r="B135" s="24">
        <v>-141.90468387680053</v>
      </c>
      <c r="C135" s="24">
        <v>1323.4712796896972</v>
      </c>
      <c r="D135" s="24">
        <v>-6779.183367652603</v>
      </c>
      <c r="E135" s="24">
        <v>479.41375374340055</v>
      </c>
      <c r="F135" s="24">
        <v>-3409.3266358372957</v>
      </c>
      <c r="G135" s="24">
        <v>-6718.9123048561023</v>
      </c>
      <c r="H135" s="24">
        <v>-7530.5444711156006</v>
      </c>
      <c r="I135" s="24">
        <v>-8383.4123372310023</v>
      </c>
      <c r="J135" s="24">
        <v>-7422.959900162994</v>
      </c>
      <c r="K135" s="24">
        <v>-8301.2832696134028</v>
      </c>
      <c r="L135" s="24">
        <v>-3229.0094095379027</v>
      </c>
      <c r="M135" s="24">
        <v>-2320.5353122295992</v>
      </c>
      <c r="N135" s="24">
        <v>-3086.3291529876024</v>
      </c>
      <c r="O135" s="24">
        <v>-10412.471729762001</v>
      </c>
      <c r="P135" s="24">
        <v>-4116.9998315659032</v>
      </c>
      <c r="Q135" s="24">
        <v>-4094.6179214396057</v>
      </c>
      <c r="R135" s="70" t="s">
        <v>557</v>
      </c>
      <c r="S135" s="64">
        <f t="shared" ref="S135:S199" si="2">IF(Q135="", "",Q135/P135-1)</f>
        <v>-5.436461268395143E-3</v>
      </c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</row>
    <row r="136" spans="1:33" ht="14.25" customHeight="1" x14ac:dyDescent="0.15">
      <c r="A136" s="27" t="s">
        <v>156</v>
      </c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70"/>
      <c r="S136" s="64" t="str">
        <f t="shared" si="2"/>
        <v/>
      </c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</row>
    <row r="137" spans="1:33" ht="14.25" customHeight="1" x14ac:dyDescent="0.15">
      <c r="A137" s="27" t="s">
        <v>157</v>
      </c>
      <c r="B137" s="26">
        <v>-2645.4994641666672</v>
      </c>
      <c r="C137" s="26">
        <v>-3308.7478500000002</v>
      </c>
      <c r="D137" s="26">
        <v>-3186.9725151708799</v>
      </c>
      <c r="E137" s="26">
        <v>-3613.6057749999904</v>
      </c>
      <c r="F137" s="26">
        <v>-2201.8077786985596</v>
      </c>
      <c r="G137" s="26">
        <v>-2809.2309591938802</v>
      </c>
      <c r="H137" s="26">
        <v>-3934.1638737767698</v>
      </c>
      <c r="I137" s="26">
        <v>-4619.7959811790706</v>
      </c>
      <c r="J137" s="26">
        <v>-5021.39252504456</v>
      </c>
      <c r="K137" s="26">
        <v>-4913.0050559788397</v>
      </c>
      <c r="L137" s="26">
        <v>-2929.3780544427227</v>
      </c>
      <c r="M137" s="26">
        <v>-2463.9748679642121</v>
      </c>
      <c r="N137" s="26">
        <v>-2993.7396058250697</v>
      </c>
      <c r="O137" s="26">
        <v>-4510.1416244521861</v>
      </c>
      <c r="P137" s="26">
        <v>-4101.4029613485718</v>
      </c>
      <c r="Q137" s="26">
        <v>-2830.5835187096895</v>
      </c>
      <c r="R137" s="70" t="s">
        <v>574</v>
      </c>
      <c r="S137" s="64">
        <f t="shared" si="2"/>
        <v>-0.30984993540381789</v>
      </c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</row>
    <row r="138" spans="1:33" ht="14.25" customHeight="1" x14ac:dyDescent="0.15">
      <c r="A138" s="27" t="s">
        <v>158</v>
      </c>
      <c r="B138" s="24">
        <v>-521.9</v>
      </c>
      <c r="C138" s="24">
        <v>-680.91309977000003</v>
      </c>
      <c r="D138" s="24">
        <v>-829.02253330056703</v>
      </c>
      <c r="E138" s="24">
        <v>-990.49959472512398</v>
      </c>
      <c r="F138" s="24">
        <v>-698.97341670888898</v>
      </c>
      <c r="G138" s="24">
        <v>-775.97554832000003</v>
      </c>
      <c r="H138" s="24">
        <v>-1256.36856058444</v>
      </c>
      <c r="I138" s="24">
        <v>-1289.4344458199998</v>
      </c>
      <c r="J138" s="24">
        <v>-1193.3304577500001</v>
      </c>
      <c r="K138" s="24">
        <v>-1144.97975032</v>
      </c>
      <c r="L138" s="24">
        <v>-776.799845</v>
      </c>
      <c r="M138" s="24">
        <v>-689.99050583000007</v>
      </c>
      <c r="N138" s="24">
        <v>-884.06932979999999</v>
      </c>
      <c r="O138" s="24">
        <v>-996.11958698000001</v>
      </c>
      <c r="P138" s="24">
        <v>-957.55220730999997</v>
      </c>
      <c r="Q138" s="24">
        <v>-694.5978359921761</v>
      </c>
      <c r="R138" s="70" t="s">
        <v>589</v>
      </c>
      <c r="S138" s="64">
        <f t="shared" si="2"/>
        <v>-0.27461100221002832</v>
      </c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</row>
    <row r="139" spans="1:33" ht="14.25" customHeight="1" x14ac:dyDescent="0.15">
      <c r="A139" s="27" t="s">
        <v>159</v>
      </c>
      <c r="B139" s="26">
        <v>-114.50121056528</v>
      </c>
      <c r="C139" s="26">
        <v>-83.607502931285609</v>
      </c>
      <c r="D139" s="26">
        <v>-128.62892142017799</v>
      </c>
      <c r="E139" s="26">
        <v>-201.22076442813102</v>
      </c>
      <c r="F139" s="26">
        <v>-198.19737803385601</v>
      </c>
      <c r="G139" s="26">
        <v>-217.964182692826</v>
      </c>
      <c r="H139" s="26">
        <v>-272.04604532512496</v>
      </c>
      <c r="I139" s="26">
        <v>179.18371528489041</v>
      </c>
      <c r="J139" s="26">
        <v>329.83343066313637</v>
      </c>
      <c r="K139" s="26">
        <v>204.60165599639308</v>
      </c>
      <c r="L139" s="26">
        <v>47.360288549143</v>
      </c>
      <c r="M139" s="26">
        <v>56.566397036391614</v>
      </c>
      <c r="N139" s="26">
        <v>133.19801872725401</v>
      </c>
      <c r="O139" s="26">
        <v>127.366035830551</v>
      </c>
      <c r="P139" s="26">
        <v>108.01629523486901</v>
      </c>
      <c r="Q139" s="26">
        <v>66.328033982230991</v>
      </c>
      <c r="R139" s="70" t="s">
        <v>679</v>
      </c>
      <c r="S139" s="64">
        <f t="shared" si="2"/>
        <v>-0.38594418705058975</v>
      </c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</row>
    <row r="140" spans="1:33" ht="14.25" customHeight="1" x14ac:dyDescent="0.15">
      <c r="A140" s="27" t="s">
        <v>160</v>
      </c>
      <c r="B140" s="24">
        <v>50036.202932657608</v>
      </c>
      <c r="C140" s="24">
        <v>50868.86380621155</v>
      </c>
      <c r="D140" s="24">
        <v>58910.463379819645</v>
      </c>
      <c r="E140" s="24">
        <v>73010.975525966802</v>
      </c>
      <c r="F140" s="24">
        <v>47395.115918925796</v>
      </c>
      <c r="G140" s="24">
        <v>64991.725808564908</v>
      </c>
      <c r="H140" s="24">
        <v>75059.867511455799</v>
      </c>
      <c r="I140" s="24">
        <v>72681.062500612708</v>
      </c>
      <c r="J140" s="24">
        <v>75431.3</v>
      </c>
      <c r="K140" s="24">
        <v>62709.3</v>
      </c>
      <c r="L140" s="24">
        <v>33948.5</v>
      </c>
      <c r="M140" s="24">
        <v>23078.7</v>
      </c>
      <c r="N140" s="24">
        <v>34141.800000000003</v>
      </c>
      <c r="O140" s="24">
        <v>44989.1</v>
      </c>
      <c r="P140" s="24">
        <v>43486.144701188998</v>
      </c>
      <c r="Q140" s="24">
        <v>24974.911116980711</v>
      </c>
      <c r="R140" s="70" t="s">
        <v>680</v>
      </c>
      <c r="S140" s="64">
        <f t="shared" si="2"/>
        <v>-0.42568118446476477</v>
      </c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</row>
    <row r="141" spans="1:33" ht="14.25" customHeight="1" x14ac:dyDescent="0.15">
      <c r="A141" s="27" t="s">
        <v>288</v>
      </c>
      <c r="B141" s="26">
        <v>-457.89958584541506</v>
      </c>
      <c r="C141" s="26">
        <v>-532.98273497370803</v>
      </c>
      <c r="D141" s="26">
        <v>-802.14575849376206</v>
      </c>
      <c r="E141" s="26">
        <v>-1096.490897433343</v>
      </c>
      <c r="F141" s="26">
        <v>-609.765332183635</v>
      </c>
      <c r="G141" s="26">
        <v>-708.78159678998702</v>
      </c>
      <c r="H141" s="26">
        <v>-1070.956256970288</v>
      </c>
      <c r="I141" s="26">
        <v>-1102.6798046402121</v>
      </c>
      <c r="J141" s="26">
        <v>-967.1037067183089</v>
      </c>
      <c r="K141" s="26">
        <v>-960.69650642483873</v>
      </c>
      <c r="L141" s="26">
        <v>-645.03622685064022</v>
      </c>
      <c r="M141" s="26">
        <v>-555.51726577284501</v>
      </c>
      <c r="N141" s="26">
        <v>-670.05233620674039</v>
      </c>
      <c r="O141" s="26">
        <v>-802.97454940493208</v>
      </c>
      <c r="P141" s="26">
        <v>-821.73616951444603</v>
      </c>
      <c r="Q141" s="26">
        <v>-592.89654829496192</v>
      </c>
      <c r="R141" s="70" t="s">
        <v>733</v>
      </c>
      <c r="S141" s="64">
        <f t="shared" si="2"/>
        <v>-0.27848308217308082</v>
      </c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</row>
    <row r="142" spans="1:33" ht="14.25" customHeight="1" x14ac:dyDescent="0.15">
      <c r="A142" s="27" t="s">
        <v>162</v>
      </c>
      <c r="B142" s="24">
        <v>65785.64221963528</v>
      </c>
      <c r="C142" s="24">
        <v>77522.245322245348</v>
      </c>
      <c r="D142" s="24">
        <v>81483.139038953639</v>
      </c>
      <c r="E142" s="24">
        <v>109709.75177304927</v>
      </c>
      <c r="F142" s="24">
        <v>68981.076066790381</v>
      </c>
      <c r="G142" s="24">
        <v>77753.977664414793</v>
      </c>
      <c r="H142" s="24">
        <v>99565.762498045166</v>
      </c>
      <c r="I142" s="24">
        <v>104654.92049849636</v>
      </c>
      <c r="J142" s="24">
        <v>97029.617021276586</v>
      </c>
      <c r="K142" s="24">
        <v>85019.412853742382</v>
      </c>
      <c r="L142" s="24">
        <v>52721.008577038308</v>
      </c>
      <c r="M142" s="24">
        <v>41991.666666666621</v>
      </c>
      <c r="N142" s="24">
        <v>53069.474108402224</v>
      </c>
      <c r="O142" s="24">
        <v>68139.194589609571</v>
      </c>
      <c r="P142" s="24">
        <v>51235.340909090912</v>
      </c>
      <c r="Q142" s="24">
        <v>37961.236830759364</v>
      </c>
      <c r="R142" s="70" t="s">
        <v>558</v>
      </c>
      <c r="S142" s="64">
        <f t="shared" si="2"/>
        <v>-0.25908101405794037</v>
      </c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</row>
    <row r="143" spans="1:33" ht="14.25" customHeight="1" x14ac:dyDescent="0.15">
      <c r="A143" s="27" t="s">
        <v>163</v>
      </c>
      <c r="B143" s="26">
        <v>15728.9986996099</v>
      </c>
      <c r="C143" s="26">
        <v>17478.023407022098</v>
      </c>
      <c r="D143" s="26">
        <v>18725.3576072822</v>
      </c>
      <c r="E143" s="26">
        <v>28671.521456436902</v>
      </c>
      <c r="F143" s="26">
        <v>18069.960988296501</v>
      </c>
      <c r="G143" s="26">
        <v>25236.1508452536</v>
      </c>
      <c r="H143" s="26">
        <v>33357.607282184603</v>
      </c>
      <c r="I143" s="26">
        <v>36324.577373212</v>
      </c>
      <c r="J143" s="26">
        <v>37317.815344603405</v>
      </c>
      <c r="K143" s="26">
        <v>35179.5143563069</v>
      </c>
      <c r="L143" s="26">
        <v>21181.9375812744</v>
      </c>
      <c r="M143" s="26">
        <v>15959.245021442301</v>
      </c>
      <c r="N143" s="26">
        <v>19157.7133963456</v>
      </c>
      <c r="O143" s="26">
        <v>27273.614434413503</v>
      </c>
      <c r="P143" s="26">
        <v>26515.948686435298</v>
      </c>
      <c r="Q143" s="26">
        <v>19599.952294899398</v>
      </c>
      <c r="R143" s="70" t="s">
        <v>619</v>
      </c>
      <c r="S143" s="64">
        <f t="shared" si="2"/>
        <v>-0.2608240223014876</v>
      </c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</row>
    <row r="144" spans="1:33" ht="14.25" customHeight="1" x14ac:dyDescent="0.15">
      <c r="A144" s="27" t="s">
        <v>164</v>
      </c>
      <c r="B144" s="24">
        <v>-3134.3771765484157</v>
      </c>
      <c r="C144" s="24">
        <v>-5371.6979765494789</v>
      </c>
      <c r="D144" s="24">
        <v>-6623.7278715567982</v>
      </c>
      <c r="E144" s="24">
        <v>-9555.192299541699</v>
      </c>
      <c r="F144" s="24">
        <v>-9218.0362424653249</v>
      </c>
      <c r="G144" s="24">
        <v>-9289.7995346175812</v>
      </c>
      <c r="H144" s="24">
        <v>-10457.355879496201</v>
      </c>
      <c r="I144" s="24">
        <v>-13600.680235752288</v>
      </c>
      <c r="J144" s="24">
        <v>-13702.725225175845</v>
      </c>
      <c r="K144" s="24">
        <v>-13804.727328899331</v>
      </c>
      <c r="L144" s="24">
        <v>-11406.933441229772</v>
      </c>
      <c r="M144" s="24">
        <v>-8074.9063825165686</v>
      </c>
      <c r="N144" s="24">
        <v>-10361.768975733001</v>
      </c>
      <c r="O144" s="24">
        <v>-12991.681424511245</v>
      </c>
      <c r="P144" s="24">
        <v>-13722.724118764028</v>
      </c>
      <c r="Q144" s="24">
        <v>-9197.1734703060629</v>
      </c>
      <c r="R144" s="70" t="s">
        <v>644</v>
      </c>
      <c r="S144" s="64">
        <f t="shared" si="2"/>
        <v>-0.32978515120550067</v>
      </c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</row>
    <row r="145" spans="1:33" ht="14.25" customHeight="1" x14ac:dyDescent="0.15">
      <c r="A145" s="27" t="s">
        <v>289</v>
      </c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70" t="s">
        <v>645</v>
      </c>
      <c r="S145" s="64" t="str">
        <f t="shared" si="2"/>
        <v/>
      </c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</row>
    <row r="146" spans="1:33" ht="14.25" customHeight="1" x14ac:dyDescent="0.15">
      <c r="A146" s="27" t="s">
        <v>166</v>
      </c>
      <c r="B146" s="24">
        <v>-586.37380599999995</v>
      </c>
      <c r="C146" s="24">
        <v>-601.75507700000003</v>
      </c>
      <c r="D146" s="24">
        <v>-1299.183689</v>
      </c>
      <c r="E146" s="24">
        <v>-1886.5069579999999</v>
      </c>
      <c r="F146" s="24">
        <v>-1324.2981769999999</v>
      </c>
      <c r="G146" s="24">
        <v>-1759.2919589999999</v>
      </c>
      <c r="H146" s="24">
        <v>-2465.4554659999999</v>
      </c>
      <c r="I146" s="24">
        <v>-3250.7759000000001</v>
      </c>
      <c r="J146" s="24">
        <v>-2897.5370109999999</v>
      </c>
      <c r="K146" s="24">
        <v>-3238.9388140000001</v>
      </c>
      <c r="L146" s="24">
        <v>-1877.9937279999999</v>
      </c>
      <c r="M146" s="24">
        <v>-1949.135139</v>
      </c>
      <c r="N146" s="24">
        <v>-2345.2818980000002</v>
      </c>
      <c r="O146" s="24">
        <v>-2852.9382443499999</v>
      </c>
      <c r="P146" s="24">
        <v>-2542.2596480000002</v>
      </c>
      <c r="Q146" s="24">
        <v>-1402.8474824806101</v>
      </c>
      <c r="R146" s="70" t="s">
        <v>590</v>
      </c>
      <c r="S146" s="64">
        <f t="shared" si="2"/>
        <v>-0.44818874673787457</v>
      </c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</row>
    <row r="147" spans="1:33" ht="14.25" customHeight="1" x14ac:dyDescent="0.15">
      <c r="A147" s="27" t="s">
        <v>167</v>
      </c>
      <c r="B147" s="26">
        <v>184.629375341388</v>
      </c>
      <c r="C147" s="26">
        <v>266.38232341756998</v>
      </c>
      <c r="D147" s="26">
        <v>4.1288075300940275</v>
      </c>
      <c r="E147" s="26">
        <v>-1.1713854094500542</v>
      </c>
      <c r="F147" s="26">
        <v>-731.68805821114495</v>
      </c>
      <c r="G147" s="26">
        <v>-1117.8526761245141</v>
      </c>
      <c r="H147" s="26">
        <v>-2710.5991153575037</v>
      </c>
      <c r="I147" s="26">
        <v>-3786.3777180420616</v>
      </c>
      <c r="J147" s="26">
        <v>-2067.0200396049631</v>
      </c>
      <c r="K147" s="26">
        <v>-1298.4718358581381</v>
      </c>
      <c r="L147" s="26">
        <v>-580.77380076538986</v>
      </c>
      <c r="M147" s="26">
        <v>-511.08327381900699</v>
      </c>
      <c r="N147" s="26">
        <v>-813.46112254870104</v>
      </c>
      <c r="O147" s="26">
        <v>-1162.9921495918761</v>
      </c>
      <c r="P147" s="26">
        <v>-1305.3879304246818</v>
      </c>
      <c r="Q147" s="26">
        <v>-1204.706104138761</v>
      </c>
      <c r="R147" s="70" t="s">
        <v>701</v>
      </c>
      <c r="S147" s="64">
        <f t="shared" si="2"/>
        <v>-7.7127897339426155E-2</v>
      </c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</row>
    <row r="148" spans="1:33" ht="14.25" customHeight="1" x14ac:dyDescent="0.15">
      <c r="A148" s="27" t="s">
        <v>168</v>
      </c>
      <c r="B148" s="24">
        <v>-498.92977100000002</v>
      </c>
      <c r="C148" s="24">
        <v>-690.26905299999999</v>
      </c>
      <c r="D148" s="24">
        <v>-714.29274499999997</v>
      </c>
      <c r="E148" s="24">
        <v>-1301.6674909999999</v>
      </c>
      <c r="F148" s="24">
        <v>-909.49868100000003</v>
      </c>
      <c r="G148" s="24">
        <v>-1072.7937870000001</v>
      </c>
      <c r="H148" s="24">
        <v>-1506.537599</v>
      </c>
      <c r="I148" s="24">
        <v>-1693.627119</v>
      </c>
      <c r="J148" s="24">
        <v>-1571.2339469999999</v>
      </c>
      <c r="K148" s="24">
        <v>-1695.8277889999999</v>
      </c>
      <c r="L148" s="24">
        <v>-1220.7772090000001</v>
      </c>
      <c r="M148" s="24">
        <v>-987.18321400000002</v>
      </c>
      <c r="N148" s="24">
        <v>-1183.1172369999999</v>
      </c>
      <c r="O148" s="24">
        <v>-1630.987036</v>
      </c>
      <c r="P148" s="24">
        <v>-1351.6256400566399</v>
      </c>
      <c r="Q148" s="24">
        <v>-933.013117325802</v>
      </c>
      <c r="R148" s="70" t="s">
        <v>591</v>
      </c>
      <c r="S148" s="64">
        <f t="shared" si="2"/>
        <v>-0.30971040377222792</v>
      </c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</row>
    <row r="149" spans="1:33" ht="14.25" customHeight="1" x14ac:dyDescent="0.15">
      <c r="A149" s="27" t="s">
        <v>169</v>
      </c>
      <c r="B149" s="26">
        <v>-799.79</v>
      </c>
      <c r="C149" s="26">
        <v>-990.31</v>
      </c>
      <c r="D149" s="26">
        <v>-1324.6</v>
      </c>
      <c r="E149" s="26">
        <v>-2543.1799999999998</v>
      </c>
      <c r="F149" s="26">
        <v>-1008.5</v>
      </c>
      <c r="G149" s="26">
        <v>-974.88</v>
      </c>
      <c r="H149" s="26">
        <v>-1183.8499999999999</v>
      </c>
      <c r="I149" s="26">
        <v>-889.8</v>
      </c>
      <c r="J149" s="26">
        <v>-1182.69</v>
      </c>
      <c r="K149" s="26">
        <v>-1191.92</v>
      </c>
      <c r="L149" s="26">
        <v>-1368.55</v>
      </c>
      <c r="M149" s="26">
        <v>-1603.48</v>
      </c>
      <c r="N149" s="26">
        <v>-2020.8</v>
      </c>
      <c r="O149" s="26">
        <v>-2554.61</v>
      </c>
      <c r="P149" s="26">
        <v>-2673.23</v>
      </c>
      <c r="Q149" s="26">
        <v>-1617.35</v>
      </c>
      <c r="R149" s="70" t="s">
        <v>592</v>
      </c>
      <c r="S149" s="64">
        <f t="shared" si="2"/>
        <v>-0.3949828484642175</v>
      </c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</row>
    <row r="150" spans="1:33" ht="14.25" customHeight="1" x14ac:dyDescent="0.15">
      <c r="A150" s="27" t="s">
        <v>170</v>
      </c>
      <c r="B150" s="24">
        <v>-5694.0557280000003</v>
      </c>
      <c r="C150" s="24">
        <v>-7080.7364150000003</v>
      </c>
      <c r="D150" s="24">
        <v>-8483.7047419999999</v>
      </c>
      <c r="E150" s="24">
        <v>-11154.76619</v>
      </c>
      <c r="F150" s="24">
        <v>-7068.0027730000002</v>
      </c>
      <c r="G150" s="24">
        <v>-9217.6162170000007</v>
      </c>
      <c r="H150" s="24">
        <v>-11904.027375</v>
      </c>
      <c r="I150" s="24">
        <v>-13287.196559</v>
      </c>
      <c r="J150" s="24">
        <v>-12296.649579999999</v>
      </c>
      <c r="K150" s="24">
        <v>-12740.866577000001</v>
      </c>
      <c r="L150" s="24">
        <v>-8935.6992869999995</v>
      </c>
      <c r="M150" s="24">
        <v>-7729.9591419999997</v>
      </c>
      <c r="N150" s="24">
        <v>-10498.398437</v>
      </c>
      <c r="O150" s="24">
        <v>-13653.918925263588</v>
      </c>
      <c r="P150" s="24">
        <v>-12994.393898091797</v>
      </c>
      <c r="Q150" s="24">
        <v>-9088.6141665872365</v>
      </c>
      <c r="R150" s="70" t="s">
        <v>646</v>
      </c>
      <c r="S150" s="64">
        <f t="shared" si="2"/>
        <v>-0.30057421393683603</v>
      </c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</row>
    <row r="151" spans="1:33" ht="14.25" customHeight="1" x14ac:dyDescent="0.15">
      <c r="A151" s="27" t="s">
        <v>290</v>
      </c>
      <c r="B151" s="26">
        <v>-6154.7251800000004</v>
      </c>
      <c r="C151" s="26">
        <v>-8491.0349580000002</v>
      </c>
      <c r="D151" s="26">
        <v>-10046.159836999999</v>
      </c>
      <c r="E151" s="26">
        <v>-14852.85723</v>
      </c>
      <c r="F151" s="26">
        <v>-8434.9246600000006</v>
      </c>
      <c r="G151" s="26">
        <v>-12274.040281</v>
      </c>
      <c r="H151" s="26">
        <v>-17986.017552000001</v>
      </c>
      <c r="I151" s="26">
        <v>-19620.071802999999</v>
      </c>
      <c r="J151" s="26">
        <v>-18048.935232</v>
      </c>
      <c r="K151" s="26">
        <v>-17195.113227999998</v>
      </c>
      <c r="L151" s="26">
        <v>-9855.396745</v>
      </c>
      <c r="M151" s="26">
        <v>-7126.2694149999998</v>
      </c>
      <c r="N151" s="26">
        <v>-8996.6817489999994</v>
      </c>
      <c r="O151" s="26">
        <v>-14500.512446999999</v>
      </c>
      <c r="P151" s="26">
        <v>-11966.871843000001</v>
      </c>
      <c r="Q151" s="26">
        <v>-11966.871843000001</v>
      </c>
      <c r="R151" s="70" t="s">
        <v>735</v>
      </c>
      <c r="S151" s="64">
        <f t="shared" si="2"/>
        <v>0</v>
      </c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</row>
    <row r="152" spans="1:33" ht="14.25" customHeight="1" x14ac:dyDescent="0.15">
      <c r="A152" s="27" t="s">
        <v>172</v>
      </c>
      <c r="B152" s="24">
        <v>-5875.9872999999998</v>
      </c>
      <c r="C152" s="24">
        <v>-6201.4134000000004</v>
      </c>
      <c r="D152" s="24">
        <v>-6300.7740999999996</v>
      </c>
      <c r="E152" s="24">
        <v>-8116.7789000000002</v>
      </c>
      <c r="F152" s="24">
        <v>-4859.6966000000002</v>
      </c>
      <c r="G152" s="24">
        <v>-5901.9047</v>
      </c>
      <c r="H152" s="24">
        <v>-7277.6297000000004</v>
      </c>
      <c r="I152" s="24">
        <v>-7790.2626</v>
      </c>
      <c r="J152" s="24">
        <v>-6183.0998</v>
      </c>
      <c r="K152" s="24">
        <v>-6264.0468000000001</v>
      </c>
      <c r="L152" s="24">
        <v>-4248.7293</v>
      </c>
      <c r="M152" s="24">
        <v>-3211.6527000000001</v>
      </c>
      <c r="N152" s="24">
        <v>-4317.9699000000001</v>
      </c>
      <c r="O152" s="24">
        <v>-5108.2969999999996</v>
      </c>
      <c r="P152" s="24">
        <v>-5438.7736000000004</v>
      </c>
      <c r="Q152" s="24">
        <v>-3380.8098</v>
      </c>
      <c r="R152" s="70" t="s">
        <v>570</v>
      </c>
      <c r="S152" s="64">
        <f t="shared" si="2"/>
        <v>-0.37838747323477484</v>
      </c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</row>
    <row r="153" spans="1:33" ht="14.25" customHeight="1" x14ac:dyDescent="0.15">
      <c r="A153" s="27" t="s">
        <v>173</v>
      </c>
      <c r="B153" s="24">
        <v>21553.724291999999</v>
      </c>
      <c r="C153" s="24">
        <v>30551.654341000001</v>
      </c>
      <c r="D153" s="24">
        <v>37614.002939999998</v>
      </c>
      <c r="E153" s="24">
        <v>61192.155386999999</v>
      </c>
      <c r="F153" s="24">
        <v>34619.411891000003</v>
      </c>
      <c r="G153" s="24">
        <v>67522.492381000004</v>
      </c>
      <c r="H153" s="24">
        <v>105004.05854100001</v>
      </c>
      <c r="I153" s="24">
        <v>117026.479404</v>
      </c>
      <c r="J153" s="24">
        <v>119957.629759</v>
      </c>
      <c r="K153" s="24">
        <v>113892.938116</v>
      </c>
      <c r="L153" s="24">
        <v>65551.766987221796</v>
      </c>
      <c r="M153" s="24">
        <v>47844.671332084799</v>
      </c>
      <c r="N153" s="24">
        <v>57064.426351114096</v>
      </c>
      <c r="O153" s="24">
        <v>72847.836095145802</v>
      </c>
      <c r="P153" s="24">
        <v>62858.890109890097</v>
      </c>
      <c r="Q153" s="24">
        <v>45642.510472829803</v>
      </c>
      <c r="R153" s="70" t="s">
        <v>620</v>
      </c>
      <c r="S153" s="64">
        <f t="shared" si="2"/>
        <v>-0.27388933541401328</v>
      </c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</row>
    <row r="154" spans="1:33" ht="14.25" customHeight="1" x14ac:dyDescent="0.15">
      <c r="A154" s="27" t="s">
        <v>174</v>
      </c>
      <c r="B154" s="26">
        <v>-2760.2365524270904</v>
      </c>
      <c r="C154" s="26">
        <v>-3599.8923585030798</v>
      </c>
      <c r="D154" s="26">
        <v>-4486.2404125886997</v>
      </c>
      <c r="E154" s="26">
        <v>-5920.9069181647492</v>
      </c>
      <c r="F154" s="26">
        <v>-2662.5350229199698</v>
      </c>
      <c r="G154" s="26">
        <v>-3647.7696681952202</v>
      </c>
      <c r="H154" s="26">
        <v>-5133.8801514504303</v>
      </c>
      <c r="I154" s="26">
        <v>-5370.8605614549406</v>
      </c>
      <c r="J154" s="26">
        <v>-3805.77770511991</v>
      </c>
      <c r="K154" s="26">
        <v>-3067.6344530018296</v>
      </c>
      <c r="L154" s="26">
        <v>-1761.4190847768102</v>
      </c>
      <c r="M154" s="26">
        <v>-1900.69215655016</v>
      </c>
      <c r="N154" s="26">
        <v>-2001.21747990629</v>
      </c>
      <c r="O154" s="26">
        <v>-1916.4514334116798</v>
      </c>
      <c r="P154" s="26">
        <v>-2267.0622679831104</v>
      </c>
      <c r="Q154" s="26">
        <v>-3169.4977521750802</v>
      </c>
      <c r="R154" s="70" t="s">
        <v>737</v>
      </c>
      <c r="S154" s="64">
        <f t="shared" si="2"/>
        <v>0.39806382777250349</v>
      </c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</row>
    <row r="155" spans="1:33" ht="14.25" customHeight="1" x14ac:dyDescent="0.15">
      <c r="A155" s="27" t="s">
        <v>292</v>
      </c>
      <c r="B155" s="24">
        <v>117020.3</v>
      </c>
      <c r="C155" s="24">
        <v>146956.20000000001</v>
      </c>
      <c r="D155" s="24">
        <v>173730.3</v>
      </c>
      <c r="E155" s="24">
        <v>241046</v>
      </c>
      <c r="F155" s="24">
        <v>148779.4</v>
      </c>
      <c r="G155" s="24">
        <v>205228.4</v>
      </c>
      <c r="H155" s="24">
        <v>277338</v>
      </c>
      <c r="I155" s="24">
        <v>284554</v>
      </c>
      <c r="J155" s="24">
        <v>283082.40000000002</v>
      </c>
      <c r="K155" s="24">
        <v>269705.8</v>
      </c>
      <c r="L155" s="24">
        <v>157041.9</v>
      </c>
      <c r="M155" s="24">
        <v>120621.2</v>
      </c>
      <c r="N155" s="24">
        <v>151624.20000000001</v>
      </c>
      <c r="O155" s="24">
        <v>207407.1</v>
      </c>
      <c r="P155" s="24">
        <v>189175.2</v>
      </c>
      <c r="Q155" s="24">
        <v>115304.23426924499</v>
      </c>
      <c r="R155" s="70" t="s">
        <v>716</v>
      </c>
      <c r="S155" s="64">
        <f t="shared" si="2"/>
        <v>-0.39048969278613166</v>
      </c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</row>
    <row r="156" spans="1:33" ht="14.25" customHeight="1" x14ac:dyDescent="0.15">
      <c r="A156" s="27" t="s">
        <v>176</v>
      </c>
      <c r="B156" s="26">
        <v>-78.163021985368204</v>
      </c>
      <c r="C156" s="26">
        <v>-108.56485078325599</v>
      </c>
      <c r="D156" s="26">
        <v>-115.649900912137</v>
      </c>
      <c r="E156" s="26">
        <v>-161.48728548434002</v>
      </c>
      <c r="F156" s="26">
        <v>-174.471395889734</v>
      </c>
      <c r="G156" s="26">
        <v>-210.839139034271</v>
      </c>
      <c r="H156" s="26">
        <v>-345.56882145801097</v>
      </c>
      <c r="I156" s="26">
        <v>-361.55247478086301</v>
      </c>
      <c r="J156" s="26">
        <v>-384.59796367716001</v>
      </c>
      <c r="K156" s="26">
        <v>-368.49615218262397</v>
      </c>
      <c r="L156" s="26">
        <v>-282.07954107669298</v>
      </c>
      <c r="M156" s="26">
        <v>-226.39659381096899</v>
      </c>
      <c r="N156" s="26">
        <v>-487.13386603290496</v>
      </c>
      <c r="O156" s="26">
        <v>-562.26818792999995</v>
      </c>
      <c r="P156" s="26">
        <v>-521.493398091936</v>
      </c>
      <c r="Q156" s="26">
        <v>-336.08542150379401</v>
      </c>
      <c r="R156" s="70" t="s">
        <v>682</v>
      </c>
      <c r="S156" s="64">
        <f t="shared" si="2"/>
        <v>-0.35553273975571165</v>
      </c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</row>
    <row r="157" spans="1:33" ht="14.25" customHeight="1" x14ac:dyDescent="0.15">
      <c r="A157" s="27" t="s">
        <v>177</v>
      </c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70" t="s">
        <v>702</v>
      </c>
      <c r="S157" s="64" t="str">
        <f t="shared" si="2"/>
        <v/>
      </c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</row>
    <row r="158" spans="1:33" ht="14.25" customHeight="1" x14ac:dyDescent="0.15">
      <c r="A158" s="27" t="s">
        <v>294</v>
      </c>
      <c r="B158" s="24">
        <v>-9.8121826960000007</v>
      </c>
      <c r="C158" s="24">
        <v>-14.999460632</v>
      </c>
      <c r="D158" s="24">
        <v>-14.571844424</v>
      </c>
      <c r="E158" s="24">
        <v>-22.146224128</v>
      </c>
      <c r="F158" s="24">
        <v>-14.69702332</v>
      </c>
      <c r="G158" s="24">
        <v>-15.16155992</v>
      </c>
      <c r="H158" s="24">
        <v>-26.580651199999998</v>
      </c>
      <c r="I158" s="24">
        <v>-27.202207103643801</v>
      </c>
      <c r="J158" s="24">
        <v>-38.214969284056998</v>
      </c>
      <c r="K158" s="24">
        <v>-41.123978510842598</v>
      </c>
      <c r="L158" s="24">
        <v>-31.260869578071198</v>
      </c>
      <c r="M158" s="24">
        <v>-21.661879657997499</v>
      </c>
      <c r="N158" s="24">
        <v>-27.6</v>
      </c>
      <c r="O158" s="24">
        <v>-33.625550824313201</v>
      </c>
      <c r="P158" s="24">
        <v>-33.163507729122998</v>
      </c>
      <c r="Q158" s="24">
        <v>-17.73856209424542</v>
      </c>
      <c r="R158" s="70" t="s">
        <v>683</v>
      </c>
      <c r="S158" s="64">
        <f t="shared" si="2"/>
        <v>-0.46511803759925996</v>
      </c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</row>
    <row r="159" spans="1:33" ht="14.25" customHeight="1" x14ac:dyDescent="0.15">
      <c r="A159" s="27" t="s">
        <v>179</v>
      </c>
      <c r="B159" s="26">
        <v>161568</v>
      </c>
      <c r="C159" s="26">
        <v>188216</v>
      </c>
      <c r="D159" s="26">
        <v>205315</v>
      </c>
      <c r="E159" s="26">
        <v>281029</v>
      </c>
      <c r="F159" s="26">
        <v>163064</v>
      </c>
      <c r="G159" s="26">
        <v>215247</v>
      </c>
      <c r="H159" s="26">
        <v>317614</v>
      </c>
      <c r="I159" s="26">
        <v>337244.91786666698</v>
      </c>
      <c r="J159" s="26">
        <v>321888</v>
      </c>
      <c r="K159" s="26">
        <v>284557.59999999998</v>
      </c>
      <c r="L159" s="26">
        <v>152909.9</v>
      </c>
      <c r="M159" s="26">
        <v>136194.4</v>
      </c>
      <c r="N159" s="26">
        <v>170240.7</v>
      </c>
      <c r="O159" s="26">
        <v>231584.5</v>
      </c>
      <c r="P159" s="26">
        <v>200487.5</v>
      </c>
      <c r="Q159" s="26">
        <v>122127.85309506199</v>
      </c>
      <c r="R159" s="70" t="s">
        <v>621</v>
      </c>
      <c r="S159" s="64">
        <f t="shared" si="2"/>
        <v>-0.3908455485002208</v>
      </c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</row>
    <row r="160" spans="1:33" ht="14.25" customHeight="1" x14ac:dyDescent="0.15">
      <c r="A160" s="27" t="s">
        <v>180</v>
      </c>
      <c r="B160" s="24">
        <v>-590.33098505437897</v>
      </c>
      <c r="C160" s="24">
        <v>-460.61245431230293</v>
      </c>
      <c r="D160" s="24">
        <v>-859.39865242046596</v>
      </c>
      <c r="E160" s="24">
        <v>-789.05696796255393</v>
      </c>
      <c r="F160" s="24">
        <v>-610.84572926050294</v>
      </c>
      <c r="G160" s="24">
        <v>-872.04167933249607</v>
      </c>
      <c r="H160" s="24">
        <v>-1457.7147976037641</v>
      </c>
      <c r="I160" s="24">
        <v>-1442.4501375889749</v>
      </c>
      <c r="J160" s="24">
        <v>-1499.9262175824051</v>
      </c>
      <c r="K160" s="24">
        <v>-1431.2972225519939</v>
      </c>
      <c r="L160" s="24">
        <v>-958.77935889012508</v>
      </c>
      <c r="M160" s="24">
        <v>-803.01070118990401</v>
      </c>
      <c r="N160" s="24">
        <v>-1055.6729283457748</v>
      </c>
      <c r="O160" s="24">
        <v>-1712.1921601647048</v>
      </c>
      <c r="P160" s="24">
        <v>-1611.2139990961361</v>
      </c>
      <c r="Q160" s="24">
        <v>-1299.4825334834541</v>
      </c>
      <c r="R160" s="70" t="s">
        <v>685</v>
      </c>
      <c r="S160" s="64">
        <f t="shared" si="2"/>
        <v>-0.19347614021946069</v>
      </c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</row>
    <row r="161" spans="1:33" ht="14.25" customHeight="1" x14ac:dyDescent="0.15">
      <c r="A161" s="27" t="s">
        <v>295</v>
      </c>
      <c r="B161" s="26">
        <v>-1792.8630635437949</v>
      </c>
      <c r="C161" s="26">
        <v>-2290.9150715634159</v>
      </c>
      <c r="D161" s="26">
        <v>-2752.5836137057481</v>
      </c>
      <c r="E161" s="26">
        <v>-3838.219197830515</v>
      </c>
      <c r="F161" s="26">
        <v>-1921.6851086854517</v>
      </c>
      <c r="G161" s="26">
        <v>-2631.3524877298678</v>
      </c>
      <c r="H161" s="26">
        <v>-3049.8632727261561</v>
      </c>
      <c r="I161" s="26">
        <v>-2607.5360948998709</v>
      </c>
      <c r="J161" s="26">
        <v>-2384.760865435022</v>
      </c>
      <c r="K161" s="26">
        <v>-2103.359971471496</v>
      </c>
      <c r="L161" s="26">
        <v>-1314.4926130242791</v>
      </c>
      <c r="M161" s="26">
        <v>-1252.7046522438523</v>
      </c>
      <c r="N161" s="26">
        <v>-1561.4924478037601</v>
      </c>
      <c r="O161" s="26">
        <v>-2106.9252789459647</v>
      </c>
      <c r="P161" s="26">
        <v>-1959.8555598021312</v>
      </c>
      <c r="Q161" s="26">
        <v>-1307.394752077694</v>
      </c>
      <c r="R161" s="70" t="s">
        <v>726</v>
      </c>
      <c r="S161" s="64">
        <f t="shared" si="2"/>
        <v>-0.33291270086776714</v>
      </c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</row>
    <row r="162" spans="1:33" ht="14.25" customHeight="1" x14ac:dyDescent="0.15">
      <c r="A162" s="27" t="s">
        <v>182</v>
      </c>
      <c r="B162" s="24">
        <v>-160.57305173636399</v>
      </c>
      <c r="C162" s="24">
        <v>-197.29825246958299</v>
      </c>
      <c r="D162" s="24">
        <v>11.165805683790982</v>
      </c>
      <c r="E162" s="24">
        <v>-78.334703236507977</v>
      </c>
      <c r="F162" s="24">
        <v>-24.450363954692989</v>
      </c>
      <c r="G162" s="24">
        <v>-60.606052728195998</v>
      </c>
      <c r="H162" s="24">
        <v>-60.797542424668016</v>
      </c>
      <c r="I162" s="24">
        <v>-100.34653372580698</v>
      </c>
      <c r="J162" s="24">
        <v>-67.314483058291017</v>
      </c>
      <c r="K162" s="24">
        <v>-89.056268106350004</v>
      </c>
      <c r="L162" s="24">
        <v>-23.648994247394977</v>
      </c>
      <c r="M162" s="24">
        <v>-31.503554849885003</v>
      </c>
      <c r="N162" s="24">
        <v>-58.823683031886013</v>
      </c>
      <c r="O162" s="24">
        <v>-54.760522742919001</v>
      </c>
      <c r="P162" s="24">
        <v>-51.512587554863991</v>
      </c>
      <c r="Q162" s="24">
        <v>-60.133911269323903</v>
      </c>
      <c r="R162" s="70" t="s">
        <v>684</v>
      </c>
      <c r="S162" s="64">
        <f t="shared" si="2"/>
        <v>0.16736343724293956</v>
      </c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</row>
    <row r="163" spans="1:33" ht="14.25" customHeight="1" x14ac:dyDescent="0.15">
      <c r="A163" s="27" t="s">
        <v>183</v>
      </c>
      <c r="B163" s="26">
        <v>-100.569303</v>
      </c>
      <c r="C163" s="26">
        <v>-127.959948</v>
      </c>
      <c r="D163" s="26">
        <v>-127.7508</v>
      </c>
      <c r="E163" s="26">
        <v>-176.52799999999999</v>
      </c>
      <c r="F163" s="26">
        <v>-111.32</v>
      </c>
      <c r="G163" s="26">
        <v>-151.976</v>
      </c>
      <c r="H163" s="26">
        <v>-242.6688</v>
      </c>
      <c r="I163" s="26">
        <v>-305</v>
      </c>
      <c r="J163" s="26">
        <v>-366.1</v>
      </c>
      <c r="K163" s="26">
        <v>-430.98497595152401</v>
      </c>
      <c r="L163" s="26">
        <v>-244.596</v>
      </c>
      <c r="M163" s="26">
        <v>-161.699648</v>
      </c>
      <c r="N163" s="26">
        <v>-171.549576</v>
      </c>
      <c r="O163" s="26">
        <v>-295.555656</v>
      </c>
      <c r="P163" s="26">
        <v>-244.55287999999999</v>
      </c>
      <c r="Q163" s="26">
        <v>-262.53215999999998</v>
      </c>
      <c r="R163" s="70" t="s">
        <v>686</v>
      </c>
      <c r="S163" s="64">
        <f t="shared" si="2"/>
        <v>7.3518986977376688E-2</v>
      </c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</row>
    <row r="164" spans="1:33" ht="14.25" customHeight="1" x14ac:dyDescent="0.15">
      <c r="A164" s="27" t="s">
        <v>184</v>
      </c>
      <c r="B164" s="24">
        <v>-1039.8225183587035</v>
      </c>
      <c r="C164" s="24">
        <v>-2575.1376185280992</v>
      </c>
      <c r="D164" s="24">
        <v>-2416.710219726303</v>
      </c>
      <c r="E164" s="24">
        <v>-9409.567843244904</v>
      </c>
      <c r="F164" s="24">
        <v>-7289.654688286194</v>
      </c>
      <c r="G164" s="24">
        <v>-8860.3499550791021</v>
      </c>
      <c r="H164" s="24">
        <v>-10472.962821801009</v>
      </c>
      <c r="I164" s="24">
        <v>-19127.699582624999</v>
      </c>
      <c r="J164" s="24">
        <v>-17037.3907136577</v>
      </c>
      <c r="K164" s="24">
        <v>-16478.420741091508</v>
      </c>
      <c r="L164" s="24">
        <v>-5052.1375447784039</v>
      </c>
      <c r="M164" s="24">
        <v>-934.92989739430232</v>
      </c>
      <c r="N164" s="24">
        <v>-7009.2170103372955</v>
      </c>
      <c r="O164" s="24">
        <v>-11449.236320052398</v>
      </c>
      <c r="P164" s="24">
        <v>-10387.130037446801</v>
      </c>
      <c r="Q164" s="24">
        <v>-2549.6975883166047</v>
      </c>
      <c r="R164" s="70" t="s">
        <v>647</v>
      </c>
      <c r="S164" s="64">
        <f t="shared" si="2"/>
        <v>-0.75453300583273231</v>
      </c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</row>
    <row r="165" spans="1:33" ht="14.25" customHeight="1" x14ac:dyDescent="0.15">
      <c r="A165" s="27" t="s">
        <v>185</v>
      </c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70"/>
      <c r="S165" s="64" t="str">
        <f t="shared" si="2"/>
        <v/>
      </c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</row>
    <row r="166" spans="1:33" ht="14.25" customHeight="1" x14ac:dyDescent="0.15">
      <c r="A166" s="27" t="s">
        <v>296</v>
      </c>
      <c r="B166" s="26">
        <v>-2638.512064</v>
      </c>
      <c r="C166" s="26">
        <v>-3721.8649059999998</v>
      </c>
      <c r="D166" s="26">
        <v>-3805.4014259999999</v>
      </c>
      <c r="E166" s="26">
        <v>-5777.9796130000004</v>
      </c>
      <c r="F166" s="26">
        <v>-3893.5649440000002</v>
      </c>
      <c r="G166" s="26">
        <v>-5094.828829</v>
      </c>
      <c r="H166" s="26">
        <v>-6260.1532690000004</v>
      </c>
      <c r="I166" s="26">
        <v>-5522.0117419999997</v>
      </c>
      <c r="J166" s="26">
        <v>-5807.0920900000001</v>
      </c>
      <c r="K166" s="26">
        <v>-4372.43379</v>
      </c>
      <c r="L166" s="26">
        <v>-2418.5899899248202</v>
      </c>
      <c r="M166" s="26">
        <v>-2083.2386334699199</v>
      </c>
      <c r="N166" s="26">
        <v>-2646.6079512211695</v>
      </c>
      <c r="O166" s="26">
        <v>-3553.1413957115597</v>
      </c>
      <c r="P166" s="26">
        <v>-3266.3430509411896</v>
      </c>
      <c r="Q166" s="26">
        <v>-2082.4684606218798</v>
      </c>
      <c r="R166" s="70" t="s">
        <v>723</v>
      </c>
      <c r="S166" s="64">
        <f t="shared" si="2"/>
        <v>-0.36244649501165505</v>
      </c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</row>
    <row r="167" spans="1:33" ht="14.25" customHeight="1" x14ac:dyDescent="0.15">
      <c r="A167" s="27" t="s">
        <v>297</v>
      </c>
      <c r="B167" s="24">
        <v>-1354.5919469999999</v>
      </c>
      <c r="C167" s="24">
        <v>-1556.6579369999999</v>
      </c>
      <c r="D167" s="24">
        <v>-1723.202642</v>
      </c>
      <c r="E167" s="24">
        <v>-2833.2152380000002</v>
      </c>
      <c r="F167" s="24">
        <v>-1560.14221</v>
      </c>
      <c r="G167" s="24">
        <v>-1922.8799280000001</v>
      </c>
      <c r="H167" s="24">
        <v>-2660.526711</v>
      </c>
      <c r="I167" s="24">
        <v>-2579.9470919999999</v>
      </c>
      <c r="J167" s="24">
        <v>-2141.1046799999999</v>
      </c>
      <c r="K167" s="24">
        <v>-1840.4826969999999</v>
      </c>
      <c r="L167" s="24">
        <v>-1151.9250050000001</v>
      </c>
      <c r="M167" s="24">
        <v>-819.48934699999995</v>
      </c>
      <c r="N167" s="24">
        <v>-1068.0851809999999</v>
      </c>
      <c r="O167" s="24">
        <v>-1197.1823489999999</v>
      </c>
      <c r="P167" s="24">
        <v>-1109.8797153722103</v>
      </c>
      <c r="Q167" s="24">
        <v>-705.12677284420397</v>
      </c>
      <c r="R167" s="70" t="s">
        <v>732</v>
      </c>
      <c r="S167" s="64">
        <f t="shared" si="2"/>
        <v>-0.36468180913845061</v>
      </c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</row>
    <row r="168" spans="1:33" ht="14.25" customHeight="1" x14ac:dyDescent="0.15">
      <c r="A168" s="27" t="s">
        <v>188</v>
      </c>
      <c r="B168" s="26">
        <v>-42.904574743083096</v>
      </c>
      <c r="C168" s="26">
        <v>-56.1343033227079</v>
      </c>
      <c r="D168" s="26">
        <v>-71.138439522659709</v>
      </c>
      <c r="E168" s="26">
        <v>-80.536310143692006</v>
      </c>
      <c r="F168" s="26">
        <v>-51.868343544643899</v>
      </c>
      <c r="G168" s="26">
        <v>-56.670018135102602</v>
      </c>
      <c r="H168" s="26">
        <v>-102.606147167545</v>
      </c>
      <c r="I168" s="26">
        <v>-114.556243282734</v>
      </c>
      <c r="J168" s="26">
        <v>-123.298720883697</v>
      </c>
      <c r="K168" s="26">
        <v>-105.6179210823</v>
      </c>
      <c r="L168" s="26">
        <v>-85.727956393733905</v>
      </c>
      <c r="M168" s="26">
        <v>-66.844206245271494</v>
      </c>
      <c r="N168" s="26">
        <v>-90.107399179685103</v>
      </c>
      <c r="O168" s="26">
        <v>-106.157994317663</v>
      </c>
      <c r="P168" s="26">
        <v>-113.12769719846</v>
      </c>
      <c r="Q168" s="26">
        <v>-91.221232176353396</v>
      </c>
      <c r="R168" s="70" t="s">
        <v>697</v>
      </c>
      <c r="S168" s="64">
        <f t="shared" si="2"/>
        <v>-0.19364369261115666</v>
      </c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</row>
    <row r="169" spans="1:33" ht="14.25" customHeight="1" x14ac:dyDescent="0.15">
      <c r="A169" s="27" t="s">
        <v>189</v>
      </c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70"/>
      <c r="S169" s="64" t="str">
        <f t="shared" si="2"/>
        <v/>
      </c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</row>
    <row r="170" spans="1:33" ht="14.25" customHeight="1" x14ac:dyDescent="0.15">
      <c r="A170" s="27" t="s">
        <v>190</v>
      </c>
      <c r="B170" s="24">
        <v>-6476.1486892149096</v>
      </c>
      <c r="C170" s="24">
        <v>-9067.6340104270184</v>
      </c>
      <c r="D170" s="24">
        <v>-9053.2770261669011</v>
      </c>
      <c r="E170" s="24">
        <v>-14781.2647285121</v>
      </c>
      <c r="F170" s="24">
        <v>-10056.811906315501</v>
      </c>
      <c r="G170" s="24">
        <v>-11163.227034004101</v>
      </c>
      <c r="H170" s="24">
        <v>-14109.9524230963</v>
      </c>
      <c r="I170" s="24">
        <v>-15781.229642431699</v>
      </c>
      <c r="J170" s="24">
        <v>-14718.8738050425</v>
      </c>
      <c r="K170" s="24">
        <v>-16144.662160812999</v>
      </c>
      <c r="L170" s="24">
        <v>-7605.9139410673106</v>
      </c>
      <c r="M170" s="24">
        <v>-6407.8919068788791</v>
      </c>
      <c r="N170" s="24">
        <v>-5156.0167050264699</v>
      </c>
      <c r="O170" s="24">
        <v>-10977.5719700012</v>
      </c>
      <c r="P170" s="24">
        <v>-8542.2758331633613</v>
      </c>
      <c r="Q170" s="24">
        <v>-4872.3436979214694</v>
      </c>
      <c r="R170" s="70" t="s">
        <v>575</v>
      </c>
      <c r="S170" s="64">
        <f t="shared" si="2"/>
        <v>-0.42961995221393467</v>
      </c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</row>
    <row r="171" spans="1:33" ht="14.25" customHeight="1" x14ac:dyDescent="0.15">
      <c r="A171" s="27" t="s">
        <v>298</v>
      </c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70" t="s">
        <v>689</v>
      </c>
      <c r="S171" s="64" t="str">
        <f t="shared" si="2"/>
        <v/>
      </c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</row>
    <row r="172" spans="1:33" ht="14.25" customHeight="1" x14ac:dyDescent="0.15">
      <c r="A172" s="27" t="s">
        <v>192</v>
      </c>
      <c r="B172" s="24">
        <v>-32339.280797650939</v>
      </c>
      <c r="C172" s="24">
        <v>-41932.630471933153</v>
      </c>
      <c r="D172" s="24">
        <v>-46347.6565886561</v>
      </c>
      <c r="E172" s="24">
        <v>-62747.127978330493</v>
      </c>
      <c r="F172" s="24">
        <v>-37185.276222117602</v>
      </c>
      <c r="G172" s="24">
        <v>-45696.816561481901</v>
      </c>
      <c r="H172" s="24">
        <v>-59704.525257946894</v>
      </c>
      <c r="I172" s="24">
        <v>-57911.072274080601</v>
      </c>
      <c r="J172" s="24">
        <v>-54444.747952213896</v>
      </c>
      <c r="K172" s="24">
        <v>-48955.299879225509</v>
      </c>
      <c r="L172" s="24">
        <v>-28666.601821516804</v>
      </c>
      <c r="M172" s="24">
        <v>-18404.511926363899</v>
      </c>
      <c r="N172" s="24">
        <v>-23307.363760751796</v>
      </c>
      <c r="O172" s="24">
        <v>-29244.359639423998</v>
      </c>
      <c r="P172" s="24">
        <v>-26258.381126292697</v>
      </c>
      <c r="Q172" s="24">
        <v>-19546.010767849701</v>
      </c>
      <c r="R172" s="70" t="s">
        <v>571</v>
      </c>
      <c r="S172" s="64">
        <f t="shared" si="2"/>
        <v>-0.25562772991065519</v>
      </c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</row>
    <row r="173" spans="1:33" ht="14.25" customHeight="1" x14ac:dyDescent="0.15">
      <c r="A173" s="27" t="s">
        <v>193</v>
      </c>
      <c r="B173" s="26">
        <v>-1523.29916</v>
      </c>
      <c r="C173" s="26">
        <v>-1874.3179589505</v>
      </c>
      <c r="D173" s="26">
        <v>-2346.7656832452503</v>
      </c>
      <c r="E173" s="26">
        <v>-3137.0264505832502</v>
      </c>
      <c r="F173" s="26">
        <v>-2032.1484598</v>
      </c>
      <c r="G173" s="26">
        <v>-2777.4497897149768</v>
      </c>
      <c r="H173" s="26">
        <v>-4242.2198848297621</v>
      </c>
      <c r="I173" s="26">
        <v>-4458.2975999999999</v>
      </c>
      <c r="J173" s="26">
        <v>-3718.7</v>
      </c>
      <c r="K173" s="26">
        <v>-4100.5</v>
      </c>
      <c r="L173" s="26">
        <v>-2166.8053209999998</v>
      </c>
      <c r="M173" s="26">
        <v>-1997.6</v>
      </c>
      <c r="N173" s="26">
        <v>-2732.1</v>
      </c>
      <c r="O173" s="26">
        <v>-3293.3</v>
      </c>
      <c r="P173" s="26">
        <v>-3155.9</v>
      </c>
      <c r="Q173" s="26">
        <v>-1951.7117955927763</v>
      </c>
      <c r="R173" s="70" t="s">
        <v>632</v>
      </c>
      <c r="S173" s="64">
        <f t="shared" si="2"/>
        <v>-0.38156728806591578</v>
      </c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</row>
    <row r="174" spans="1:33" ht="14.25" customHeight="1" x14ac:dyDescent="0.15">
      <c r="A174" s="27" t="s">
        <v>194</v>
      </c>
      <c r="B174" s="24"/>
      <c r="C174" s="24"/>
      <c r="D174" s="24"/>
      <c r="E174" s="24"/>
      <c r="F174" s="24"/>
      <c r="G174" s="24"/>
      <c r="H174" s="24"/>
      <c r="I174" s="24"/>
      <c r="J174" s="24"/>
      <c r="K174" s="24">
        <v>-60.129434840283203</v>
      </c>
      <c r="L174" s="24">
        <v>-32.775566630656002</v>
      </c>
      <c r="M174" s="24">
        <v>-26.6908310367387</v>
      </c>
      <c r="N174" s="24">
        <v>-33.265121277351298</v>
      </c>
      <c r="O174" s="24">
        <v>-43.661992803811295</v>
      </c>
      <c r="P174" s="24">
        <v>-39.782392929152898</v>
      </c>
      <c r="Q174" s="24">
        <v>-24.1311479045198</v>
      </c>
      <c r="R174" s="70" t="s">
        <v>607</v>
      </c>
      <c r="S174" s="64">
        <f t="shared" si="2"/>
        <v>-0.39342140761883948</v>
      </c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</row>
    <row r="175" spans="1:33" ht="14.25" customHeight="1" x14ac:dyDescent="0.15">
      <c r="A175" s="27" t="s">
        <v>195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>
        <v>-109.0219206545185</v>
      </c>
      <c r="L175" s="26">
        <v>-44.816987415999996</v>
      </c>
      <c r="M175" s="26">
        <v>-110.54188465214837</v>
      </c>
      <c r="N175" s="26">
        <v>-83.152332713037012</v>
      </c>
      <c r="O175" s="26">
        <v>-126.60016539807425</v>
      </c>
      <c r="P175" s="26">
        <v>-99.942622124527162</v>
      </c>
      <c r="Q175" s="26">
        <v>-48.144117430890589</v>
      </c>
      <c r="R175" s="70" t="s">
        <v>608</v>
      </c>
      <c r="S175" s="64">
        <f t="shared" si="2"/>
        <v>-0.51828242638157263</v>
      </c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</row>
    <row r="176" spans="1:33" ht="14.25" customHeight="1" x14ac:dyDescent="0.15">
      <c r="A176" s="27" t="s">
        <v>196</v>
      </c>
      <c r="B176" s="24"/>
      <c r="C176" s="24"/>
      <c r="D176" s="24"/>
      <c r="E176" s="24"/>
      <c r="F176" s="24"/>
      <c r="G176" s="24"/>
      <c r="H176" s="24"/>
      <c r="I176" s="24"/>
      <c r="J176" s="24"/>
      <c r="K176" s="24">
        <v>-66.467683988444406</v>
      </c>
      <c r="L176" s="24">
        <v>-35.294229647111102</v>
      </c>
      <c r="M176" s="24">
        <v>-34.606678251851903</v>
      </c>
      <c r="N176" s="24">
        <v>-26.9983418157037</v>
      </c>
      <c r="O176" s="24">
        <v>-44.327805214814795</v>
      </c>
      <c r="P176" s="24">
        <v>-33.245853911111098</v>
      </c>
      <c r="Q176" s="24">
        <v>-22.0089758868661</v>
      </c>
      <c r="R176" s="70" t="s">
        <v>609</v>
      </c>
      <c r="S176" s="64">
        <f t="shared" si="2"/>
        <v>-0.33799336465499896</v>
      </c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</row>
    <row r="177" spans="1:33" ht="14.25" customHeight="1" x14ac:dyDescent="0.15">
      <c r="A177" s="27" t="s">
        <v>197</v>
      </c>
      <c r="B177" s="26">
        <v>3916.1814845239887</v>
      </c>
      <c r="C177" s="26">
        <v>5258.7262297221632</v>
      </c>
      <c r="D177" s="26">
        <v>8569.5037163719699</v>
      </c>
      <c r="E177" s="26">
        <v>10454.245193678475</v>
      </c>
      <c r="F177" s="26">
        <v>6943.7370900545166</v>
      </c>
      <c r="G177" s="26">
        <v>9310.6343304932343</v>
      </c>
      <c r="H177" s="26">
        <v>6642.7188681606831</v>
      </c>
      <c r="I177" s="26">
        <v>44.048000000000954</v>
      </c>
      <c r="J177" s="26">
        <v>537.65972660582997</v>
      </c>
      <c r="K177" s="26">
        <v>7.34396</v>
      </c>
      <c r="L177" s="26">
        <v>-419.51288</v>
      </c>
      <c r="M177" s="26">
        <v>-283.00279999999998</v>
      </c>
      <c r="N177" s="26">
        <v>-400.99947277403601</v>
      </c>
      <c r="O177" s="26">
        <v>-377.36280427741104</v>
      </c>
      <c r="P177" s="26">
        <v>-1089.3429504811968</v>
      </c>
      <c r="Q177" s="26">
        <v>-1064.9709398994066</v>
      </c>
      <c r="R177" s="70" t="s">
        <v>688</v>
      </c>
      <c r="S177" s="64">
        <f t="shared" si="2"/>
        <v>-2.2373129206944675E-2</v>
      </c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</row>
    <row r="178" spans="1:33" ht="14.25" customHeight="1" x14ac:dyDescent="0.15">
      <c r="A178" s="27" t="s">
        <v>198</v>
      </c>
      <c r="B178" s="24">
        <v>30.5</v>
      </c>
      <c r="C178" s="24">
        <v>-136.19999999999999</v>
      </c>
      <c r="D178" s="24">
        <v>-107.7</v>
      </c>
      <c r="E178" s="24">
        <v>-14.9</v>
      </c>
      <c r="F178" s="24">
        <v>-151.80000000000001</v>
      </c>
      <c r="G178" s="24">
        <v>3</v>
      </c>
      <c r="H178" s="24">
        <v>-38.299999999999997</v>
      </c>
      <c r="I178" s="24">
        <v>-163.4</v>
      </c>
      <c r="J178" s="24">
        <v>-224.4</v>
      </c>
      <c r="K178" s="24">
        <v>-144.80000000000001</v>
      </c>
      <c r="L178" s="24">
        <v>-177</v>
      </c>
      <c r="M178" s="24">
        <v>-82.3</v>
      </c>
      <c r="N178" s="24">
        <v>-38.9</v>
      </c>
      <c r="O178" s="24">
        <v>-58</v>
      </c>
      <c r="P178" s="24">
        <v>-115.3</v>
      </c>
      <c r="Q178" s="24">
        <v>-81.400000000000006</v>
      </c>
      <c r="R178" s="70" t="s">
        <v>610</v>
      </c>
      <c r="S178" s="64">
        <f t="shared" si="2"/>
        <v>-0.29401561144839539</v>
      </c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</row>
    <row r="179" spans="1:33" ht="14.25" customHeight="1" x14ac:dyDescent="0.15">
      <c r="A179" s="27" t="s">
        <v>199</v>
      </c>
      <c r="B179" s="26">
        <v>-7138.5480300090094</v>
      </c>
      <c r="C179" s="26">
        <v>-7608.7156630089794</v>
      </c>
      <c r="D179" s="26">
        <v>-8322.6681777897011</v>
      </c>
      <c r="E179" s="26">
        <v>-11208.600892188098</v>
      </c>
      <c r="F179" s="26">
        <v>-5579.3061045885297</v>
      </c>
      <c r="G179" s="26">
        <v>-7681.1396978782004</v>
      </c>
      <c r="H179" s="26">
        <v>-11077.773152100301</v>
      </c>
      <c r="I179" s="26">
        <v>-10599.384823085902</v>
      </c>
      <c r="J179" s="26">
        <v>-10177.661708179601</v>
      </c>
      <c r="K179" s="26">
        <v>-8055.9294599670984</v>
      </c>
      <c r="L179" s="26">
        <v>-4884.0281416098796</v>
      </c>
      <c r="M179" s="26">
        <v>-4288.1377872555195</v>
      </c>
      <c r="N179" s="26">
        <v>-5201.1608174305302</v>
      </c>
      <c r="O179" s="26">
        <v>-7396.9357940189993</v>
      </c>
      <c r="P179" s="26">
        <v>-6792.1366475245113</v>
      </c>
      <c r="Q179" s="26">
        <v>-7301.2751029843021</v>
      </c>
      <c r="R179" s="70" t="s">
        <v>559</v>
      </c>
      <c r="S179" s="64">
        <f t="shared" si="2"/>
        <v>7.4959984152461523E-2</v>
      </c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</row>
    <row r="180" spans="1:33" ht="14.25" customHeight="1" x14ac:dyDescent="0.15">
      <c r="A180" s="27" t="s">
        <v>200</v>
      </c>
      <c r="B180" s="24">
        <v>-9251.7966096116015</v>
      </c>
      <c r="C180" s="24">
        <v>-10531.2879934511</v>
      </c>
      <c r="D180" s="24">
        <v>-10667.1071721768</v>
      </c>
      <c r="E180" s="24">
        <v>-15972.1958412126</v>
      </c>
      <c r="F180" s="24">
        <v>-10901.8856052585</v>
      </c>
      <c r="G180" s="24">
        <v>-12370.412775226299</v>
      </c>
      <c r="H180" s="24">
        <v>-15779.681447360001</v>
      </c>
      <c r="I180" s="24">
        <v>-18457.7244156983</v>
      </c>
      <c r="J180" s="24">
        <v>-16433.188659999501</v>
      </c>
      <c r="K180" s="24">
        <v>-12600</v>
      </c>
      <c r="L180" s="24">
        <v>-7012.7339932286595</v>
      </c>
      <c r="M180" s="24">
        <v>-6140.8110341857991</v>
      </c>
      <c r="N180" s="24">
        <v>-7661.5471409249094</v>
      </c>
      <c r="O180" s="24">
        <v>-10214.8218670485</v>
      </c>
      <c r="P180" s="24">
        <v>-9423.73186452355</v>
      </c>
      <c r="Q180" s="24">
        <v>-5774.7855725930203</v>
      </c>
      <c r="R180" s="70" t="s">
        <v>560</v>
      </c>
      <c r="S180" s="64">
        <f t="shared" si="2"/>
        <v>-0.38720820417941881</v>
      </c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</row>
    <row r="181" spans="1:33" ht="14.25" customHeight="1" x14ac:dyDescent="0.15">
      <c r="A181" s="27" t="s">
        <v>299</v>
      </c>
      <c r="B181" s="26">
        <v>1812.8</v>
      </c>
      <c r="C181" s="26">
        <v>1178.3679999999999</v>
      </c>
      <c r="D181" s="26">
        <v>104.575</v>
      </c>
      <c r="E181" s="26">
        <v>-124.36973339358043</v>
      </c>
      <c r="F181" s="26">
        <v>1500.6517115940796</v>
      </c>
      <c r="G181" s="26">
        <v>2063.1737294027298</v>
      </c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70" t="s">
        <v>622</v>
      </c>
      <c r="S181" s="64" t="str">
        <f t="shared" si="2"/>
        <v/>
      </c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</row>
    <row r="182" spans="1:33" ht="14.25" customHeight="1" x14ac:dyDescent="0.15">
      <c r="A182" s="27" t="s">
        <v>202</v>
      </c>
      <c r="B182" s="24">
        <v>-12379.971</v>
      </c>
      <c r="C182" s="24">
        <v>-17949.248</v>
      </c>
      <c r="D182" s="24">
        <v>-20286.538</v>
      </c>
      <c r="E182" s="24">
        <v>-28118.537</v>
      </c>
      <c r="F182" s="24">
        <v>-15626.513999999999</v>
      </c>
      <c r="G182" s="24">
        <v>-23724.312000000002</v>
      </c>
      <c r="H182" s="24">
        <v>-27263.02</v>
      </c>
      <c r="I182" s="24">
        <v>-30157.234</v>
      </c>
      <c r="J182" s="24">
        <v>-28178.174999999999</v>
      </c>
      <c r="K182" s="24">
        <v>-27710.803</v>
      </c>
      <c r="L182" s="24">
        <v>-15123.453</v>
      </c>
      <c r="M182" s="24">
        <v>-11906.069</v>
      </c>
      <c r="N182" s="24">
        <v>-15664.184999999999</v>
      </c>
      <c r="O182" s="24">
        <v>-20448.827000000001</v>
      </c>
      <c r="P182" s="24">
        <v>-16112.937</v>
      </c>
      <c r="Q182" s="24">
        <v>-12322.861999999999</v>
      </c>
      <c r="R182" s="70" t="s">
        <v>633</v>
      </c>
      <c r="S182" s="64">
        <f t="shared" si="2"/>
        <v>-0.23521937682745242</v>
      </c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</row>
    <row r="183" spans="1:33" ht="14.25" customHeight="1" x14ac:dyDescent="0.15">
      <c r="A183" s="27" t="s">
        <v>300</v>
      </c>
      <c r="B183" s="26">
        <v>-126.05500000000001</v>
      </c>
      <c r="C183" s="26">
        <v>-191.36619999999999</v>
      </c>
      <c r="D183" s="26">
        <v>-275.2921</v>
      </c>
      <c r="E183" s="26">
        <v>-412.5016</v>
      </c>
      <c r="F183" s="26">
        <v>-322.63310000000001</v>
      </c>
      <c r="G183" s="26">
        <v>-434.3014</v>
      </c>
      <c r="H183" s="26">
        <v>-450.12349999999998</v>
      </c>
      <c r="I183" s="26">
        <v>-488.32671485630999</v>
      </c>
      <c r="J183" s="26">
        <v>-519.77813958858496</v>
      </c>
      <c r="K183" s="26">
        <v>-513.01938136202193</v>
      </c>
      <c r="L183" s="26">
        <v>-351.6</v>
      </c>
      <c r="M183" s="26">
        <v>-256.60000000000002</v>
      </c>
      <c r="N183" s="26">
        <v>-266</v>
      </c>
      <c r="O183" s="26">
        <v>-370.71293530576003</v>
      </c>
      <c r="P183" s="26">
        <v>-368.02183739383696</v>
      </c>
      <c r="Q183" s="26">
        <v>-256.37627309613498</v>
      </c>
      <c r="R183" s="70" t="s">
        <v>717</v>
      </c>
      <c r="S183" s="64">
        <f t="shared" si="2"/>
        <v>-0.30336668358683549</v>
      </c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</row>
    <row r="184" spans="1:33" ht="14.25" customHeight="1" x14ac:dyDescent="0.15">
      <c r="A184" s="27" t="s">
        <v>301</v>
      </c>
      <c r="B184" s="24">
        <v>-869.22379249820699</v>
      </c>
      <c r="C184" s="24">
        <v>-1154.1379996681399</v>
      </c>
      <c r="D184" s="24">
        <v>-1514.5307315912801</v>
      </c>
      <c r="E184" s="24">
        <v>-1607.8789166534</v>
      </c>
      <c r="F184" s="24">
        <v>-1710.8561459216801</v>
      </c>
      <c r="G184" s="24">
        <v>-2045.73358890193</v>
      </c>
      <c r="H184" s="24">
        <v>-2870.41463685382</v>
      </c>
      <c r="I184" s="24">
        <v>-3754.4561342117199</v>
      </c>
      <c r="J184" s="24">
        <v>-4065.7897182832598</v>
      </c>
      <c r="K184" s="24">
        <v>-3635.8089044880999</v>
      </c>
      <c r="L184" s="24">
        <v>-2933.0386273938498</v>
      </c>
      <c r="M184" s="24">
        <v>-2373.1442705570103</v>
      </c>
      <c r="N184" s="24">
        <v>-1862.1024753059498</v>
      </c>
      <c r="O184" s="24">
        <v>-1763.5884513400499</v>
      </c>
      <c r="P184" s="24">
        <v>-1649.7632699373901</v>
      </c>
      <c r="Q184" s="24">
        <v>-1546.9120041860399</v>
      </c>
      <c r="R184" s="70" t="s">
        <v>691</v>
      </c>
      <c r="S184" s="64">
        <f t="shared" si="2"/>
        <v>-6.2343044984419782E-2</v>
      </c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</row>
    <row r="185" spans="1:33" ht="14.25" customHeight="1" x14ac:dyDescent="0.15">
      <c r="A185" s="27" t="s">
        <v>205</v>
      </c>
      <c r="B185" s="26">
        <v>-20827.439999999999</v>
      </c>
      <c r="C185" s="26">
        <v>-25051.78</v>
      </c>
      <c r="D185" s="26">
        <v>-25726.65</v>
      </c>
      <c r="E185" s="26">
        <v>-37095.33</v>
      </c>
      <c r="F185" s="26">
        <v>-24818.09</v>
      </c>
      <c r="G185" s="26">
        <v>-31884.32</v>
      </c>
      <c r="H185" s="26">
        <v>-43258.559999999998</v>
      </c>
      <c r="I185" s="26">
        <v>-47358.94</v>
      </c>
      <c r="J185" s="26">
        <v>-52031.01</v>
      </c>
      <c r="K185" s="26">
        <v>-47506.47</v>
      </c>
      <c r="L185" s="26">
        <v>-29716.560000000001</v>
      </c>
      <c r="M185" s="26">
        <v>-23002.25</v>
      </c>
      <c r="N185" s="26">
        <v>-28997.86</v>
      </c>
      <c r="O185" s="26">
        <v>-39685.72</v>
      </c>
      <c r="P185" s="26">
        <v>-34783.51</v>
      </c>
      <c r="Q185" s="26">
        <v>-26215.54</v>
      </c>
      <c r="R185" s="70" t="s">
        <v>648</v>
      </c>
      <c r="S185" s="64">
        <f t="shared" si="2"/>
        <v>-0.2463227546616199</v>
      </c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</row>
    <row r="186" spans="1:33" ht="14.25" customHeight="1" x14ac:dyDescent="0.15">
      <c r="A186" s="27" t="s">
        <v>302</v>
      </c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70" t="s">
        <v>637</v>
      </c>
      <c r="S186" s="64" t="str">
        <f t="shared" si="2"/>
        <v/>
      </c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</row>
    <row r="187" spans="1:33" ht="14.25" customHeight="1" x14ac:dyDescent="0.15">
      <c r="A187" s="27" t="s">
        <v>207</v>
      </c>
      <c r="B187" s="26">
        <v>-169.31665737702863</v>
      </c>
      <c r="C187" s="26">
        <v>-130.84422903811029</v>
      </c>
      <c r="D187" s="26">
        <v>-149.16614796084065</v>
      </c>
      <c r="E187" s="26">
        <v>-152.071147398325</v>
      </c>
      <c r="F187" s="26">
        <v>-91.147396654798527</v>
      </c>
      <c r="G187" s="26">
        <v>-90.683621678111109</v>
      </c>
      <c r="H187" s="26">
        <v>-159.61073516708981</v>
      </c>
      <c r="I187" s="26">
        <v>-176.10047315652602</v>
      </c>
      <c r="J187" s="26">
        <v>-245.70914653530605</v>
      </c>
      <c r="K187" s="26">
        <v>-201.06295893319893</v>
      </c>
      <c r="L187" s="26">
        <v>-172.22435289248739</v>
      </c>
      <c r="M187" s="26">
        <v>-161.22406969599081</v>
      </c>
      <c r="N187" s="26">
        <v>-167.18820164274902</v>
      </c>
      <c r="O187" s="26">
        <v>-171.95880663201939</v>
      </c>
      <c r="P187" s="26">
        <v>-169.77749814998259</v>
      </c>
      <c r="Q187" s="26">
        <v>-114.97883405777401</v>
      </c>
      <c r="R187" s="70" t="s">
        <v>692</v>
      </c>
      <c r="S187" s="64">
        <f t="shared" si="2"/>
        <v>-0.32276753214845388</v>
      </c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</row>
    <row r="188" spans="1:33" ht="14.25" customHeight="1" x14ac:dyDescent="0.15">
      <c r="A188" s="27" t="s">
        <v>208</v>
      </c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70" t="s">
        <v>703</v>
      </c>
      <c r="S188" s="64" t="str">
        <f t="shared" si="2"/>
        <v/>
      </c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</row>
    <row r="189" spans="1:33" ht="14.25" customHeight="1" x14ac:dyDescent="0.15">
      <c r="A189" s="27" t="s">
        <v>209</v>
      </c>
      <c r="B189" s="26">
        <v>2426</v>
      </c>
      <c r="C189" s="26">
        <v>3679</v>
      </c>
      <c r="D189" s="26">
        <v>721.73543458422046</v>
      </c>
      <c r="E189" s="26">
        <v>3086.8462336063899</v>
      </c>
      <c r="F189" s="26">
        <v>301</v>
      </c>
      <c r="G189" s="26">
        <v>2275.6</v>
      </c>
      <c r="H189" s="26">
        <v>2808.4987729601798</v>
      </c>
      <c r="I189" s="26">
        <v>1900.2035601848297</v>
      </c>
      <c r="J189" s="26">
        <v>1524.2612410167799</v>
      </c>
      <c r="K189" s="26">
        <v>1780.2131308181602</v>
      </c>
      <c r="L189" s="26">
        <v>1081.7</v>
      </c>
      <c r="M189" s="26">
        <v>1018.1182212207198</v>
      </c>
      <c r="N189" s="26">
        <v>1075.7324862339899</v>
      </c>
      <c r="O189" s="26">
        <v>1178.61278478597</v>
      </c>
      <c r="P189" s="26">
        <v>790.22423463201994</v>
      </c>
      <c r="Q189" s="26">
        <v>619.178855513847</v>
      </c>
      <c r="R189" s="70" t="s">
        <v>611</v>
      </c>
      <c r="S189" s="64">
        <f t="shared" si="2"/>
        <v>-0.21645170019092475</v>
      </c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</row>
    <row r="190" spans="1:33" ht="14.25" customHeight="1" x14ac:dyDescent="0.15">
      <c r="A190" s="27" t="s">
        <v>210</v>
      </c>
      <c r="B190" s="24">
        <v>-393.39208180254008</v>
      </c>
      <c r="C190" s="24">
        <v>-632.14439999249009</v>
      </c>
      <c r="D190" s="24">
        <v>106.83974688318968</v>
      </c>
      <c r="E190" s="24">
        <v>-676.56027098109007</v>
      </c>
      <c r="F190" s="24">
        <v>-112.59606777987004</v>
      </c>
      <c r="G190" s="24">
        <v>-334.42003936242008</v>
      </c>
      <c r="H190" s="24">
        <v>-816.79185978371004</v>
      </c>
      <c r="I190" s="24">
        <v>-1251.1110992546401</v>
      </c>
      <c r="J190" s="24">
        <v>-1581.1873317091899</v>
      </c>
      <c r="K190" s="24">
        <v>-2144.08431345599</v>
      </c>
      <c r="L190" s="24">
        <v>-1728.9715290699201</v>
      </c>
      <c r="M190" s="24">
        <v>-1258.7416396393642</v>
      </c>
      <c r="N190" s="24">
        <v>-1667.0350148981302</v>
      </c>
      <c r="O190" s="24">
        <v>-2334.5947409515638</v>
      </c>
      <c r="P190" s="24">
        <v>-2643.2295660174768</v>
      </c>
      <c r="Q190" s="24">
        <v>-1649.8107189821362</v>
      </c>
      <c r="R190" s="70" t="s">
        <v>693</v>
      </c>
      <c r="S190" s="64">
        <f t="shared" si="2"/>
        <v>-0.37583525086400771</v>
      </c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</row>
    <row r="191" spans="1:33" ht="14.25" customHeight="1" x14ac:dyDescent="0.15">
      <c r="A191" s="27" t="s">
        <v>211</v>
      </c>
      <c r="B191" s="26">
        <v>-17954.241999999998</v>
      </c>
      <c r="C191" s="26">
        <v>-24407.884999999998</v>
      </c>
      <c r="D191" s="26">
        <v>-27045.982</v>
      </c>
      <c r="E191" s="26">
        <v>-38209.074999999997</v>
      </c>
      <c r="F191" s="26">
        <v>-24915.687000000002</v>
      </c>
      <c r="G191" s="26">
        <v>-33045.298999999999</v>
      </c>
      <c r="H191" s="26">
        <v>-46023.540999999997</v>
      </c>
      <c r="I191" s="26">
        <v>-50380.241999999998</v>
      </c>
      <c r="J191" s="26">
        <v>-47634.947999999997</v>
      </c>
      <c r="K191" s="26">
        <v>-48675.309000000001</v>
      </c>
      <c r="L191" s="26">
        <v>-33503.233999999997</v>
      </c>
      <c r="M191" s="26">
        <v>-24084.731</v>
      </c>
      <c r="N191" s="26">
        <v>-32855.694000000003</v>
      </c>
      <c r="O191" s="26">
        <v>-37803.701999999997</v>
      </c>
      <c r="P191" s="26">
        <v>-33283.828000000001</v>
      </c>
      <c r="Q191" s="26">
        <v>-26007.733360581886</v>
      </c>
      <c r="R191" s="70" t="s">
        <v>572</v>
      </c>
      <c r="S191" s="64">
        <f t="shared" si="2"/>
        <v>-0.21860750630660974</v>
      </c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</row>
    <row r="192" spans="1:33" ht="14.25" customHeight="1" x14ac:dyDescent="0.15">
      <c r="A192" s="27" t="s">
        <v>212</v>
      </c>
      <c r="B192" s="24">
        <v>4251.1952224624501</v>
      </c>
      <c r="C192" s="24">
        <v>6307.2235204232811</v>
      </c>
      <c r="D192" s="24">
        <v>8195.6310115109663</v>
      </c>
      <c r="E192" s="24">
        <v>11146.012660718132</v>
      </c>
      <c r="F192" s="24">
        <v>8525.7531451812392</v>
      </c>
      <c r="G192" s="24">
        <v>8142.5828920143304</v>
      </c>
      <c r="H192" s="24">
        <v>15519.29959611</v>
      </c>
      <c r="I192" s="24">
        <v>18603.86699074</v>
      </c>
      <c r="J192" s="24">
        <v>17477.099999999999</v>
      </c>
      <c r="K192" s="24">
        <v>18276.3</v>
      </c>
      <c r="L192" s="24">
        <v>10911.8</v>
      </c>
      <c r="M192" s="24">
        <v>6334.8000000000202</v>
      </c>
      <c r="N192" s="24">
        <v>6644.8999999999905</v>
      </c>
      <c r="O192" s="24">
        <v>10492.5</v>
      </c>
      <c r="P192" s="24">
        <v>9910.7000000000098</v>
      </c>
      <c r="Q192" s="24">
        <v>6715.3129161406005</v>
      </c>
      <c r="R192" s="70" t="s">
        <v>719</v>
      </c>
      <c r="S192" s="64">
        <f t="shared" si="2"/>
        <v>-0.32241790023503947</v>
      </c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</row>
    <row r="193" spans="1:37" ht="14.25" customHeight="1" x14ac:dyDescent="0.15">
      <c r="A193" s="27" t="s">
        <v>213</v>
      </c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70"/>
      <c r="S193" s="64" t="str">
        <f t="shared" si="2"/>
        <v/>
      </c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</row>
    <row r="194" spans="1:37" ht="14.25" customHeight="1" x14ac:dyDescent="0.15">
      <c r="A194" s="27" t="s">
        <v>214</v>
      </c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70" t="s">
        <v>706</v>
      </c>
      <c r="S194" s="64" t="str">
        <f t="shared" si="2"/>
        <v/>
      </c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</row>
    <row r="195" spans="1:37" ht="14.25" customHeight="1" x14ac:dyDescent="0.15">
      <c r="A195" s="27" t="s">
        <v>215</v>
      </c>
      <c r="B195" s="24">
        <v>-210.088505</v>
      </c>
      <c r="C195" s="24">
        <v>-359.39569</v>
      </c>
      <c r="D195" s="24">
        <v>-441.05034000000001</v>
      </c>
      <c r="E195" s="24">
        <v>-641.47706000000005</v>
      </c>
      <c r="F195" s="24">
        <v>-438.65898655253295</v>
      </c>
      <c r="G195" s="24">
        <v>-562.38563537264702</v>
      </c>
      <c r="H195" s="24">
        <v>-802.510255046515</v>
      </c>
      <c r="I195" s="24">
        <v>-1040.0587270881999</v>
      </c>
      <c r="J195" s="24">
        <v>-1013.5920292194299</v>
      </c>
      <c r="K195" s="24">
        <v>-1105.3086863269898</v>
      </c>
      <c r="L195" s="24">
        <v>-774.67105856646094</v>
      </c>
      <c r="M195" s="24">
        <v>-598.33392494633108</v>
      </c>
      <c r="N195" s="24">
        <v>-793.05</v>
      </c>
      <c r="O195" s="24">
        <v>-1007.81</v>
      </c>
      <c r="P195" s="24">
        <v>-956.65</v>
      </c>
      <c r="Q195" s="24">
        <v>-740.78083440004207</v>
      </c>
      <c r="R195" s="70" t="s">
        <v>694</v>
      </c>
      <c r="S195" s="64">
        <f t="shared" si="2"/>
        <v>-0.22565114263310293</v>
      </c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</row>
    <row r="196" spans="1:37" ht="14.25" customHeight="1" x14ac:dyDescent="0.15">
      <c r="A196" s="27" t="s">
        <v>216</v>
      </c>
      <c r="B196" s="26">
        <v>-3668.7</v>
      </c>
      <c r="C196" s="26">
        <v>-5114.5200000000004</v>
      </c>
      <c r="D196" s="26">
        <v>-6017.64</v>
      </c>
      <c r="E196" s="26">
        <v>-7996.4</v>
      </c>
      <c r="F196" s="26">
        <v>-4473.3999999999996</v>
      </c>
      <c r="G196" s="26">
        <v>-5880.3</v>
      </c>
      <c r="H196" s="26">
        <v>-7888.2</v>
      </c>
      <c r="I196" s="26">
        <v>-7455.6</v>
      </c>
      <c r="J196" s="26">
        <v>-5894.681517</v>
      </c>
      <c r="K196" s="26">
        <v>-6141.27718491</v>
      </c>
      <c r="L196" s="26">
        <v>-3771.13957123</v>
      </c>
      <c r="M196" s="26">
        <v>-3342.0694588200004</v>
      </c>
      <c r="N196" s="26">
        <v>-3601.1348735900001</v>
      </c>
      <c r="O196" s="26">
        <v>-5677.5168865100004</v>
      </c>
      <c r="P196" s="26">
        <v>-5259.3609892100003</v>
      </c>
      <c r="Q196" s="26">
        <v>-3434.3</v>
      </c>
      <c r="R196" s="70" t="s">
        <v>720</v>
      </c>
      <c r="S196" s="64">
        <f t="shared" si="2"/>
        <v>-0.34701192653523094</v>
      </c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</row>
    <row r="197" spans="1:37" ht="14.25" customHeight="1" x14ac:dyDescent="0.15">
      <c r="A197" s="27" t="s">
        <v>303</v>
      </c>
      <c r="B197" s="24">
        <v>55078</v>
      </c>
      <c r="C197" s="24">
        <v>70100</v>
      </c>
      <c r="D197" s="24">
        <v>73793.428863172303</v>
      </c>
      <c r="E197" s="24">
        <v>102087.13410483299</v>
      </c>
      <c r="F197" s="24">
        <v>67875.561606535106</v>
      </c>
      <c r="G197" s="24">
        <v>74638.257317903306</v>
      </c>
      <c r="H197" s="24">
        <v>111606.80735194001</v>
      </c>
      <c r="I197" s="24">
        <v>126359.97277059199</v>
      </c>
      <c r="J197" s="24">
        <v>129403.94826412501</v>
      </c>
      <c r="K197" s="24">
        <v>101865.65690946201</v>
      </c>
      <c r="L197" s="24">
        <v>61485</v>
      </c>
      <c r="M197" s="24">
        <v>46453.369639210403</v>
      </c>
      <c r="N197" s="24">
        <v>58134.785568413899</v>
      </c>
      <c r="O197" s="24">
        <v>67315.857000000004</v>
      </c>
      <c r="P197" s="24">
        <v>60101</v>
      </c>
      <c r="Q197" s="24">
        <v>37821.647379169503</v>
      </c>
      <c r="R197" s="94" t="s">
        <v>799</v>
      </c>
      <c r="S197" s="64">
        <f t="shared" si="2"/>
        <v>-0.37069853448079892</v>
      </c>
      <c r="T197" s="83"/>
      <c r="U197" s="83"/>
      <c r="V197" s="83"/>
      <c r="W197" s="88"/>
      <c r="X197" s="88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</row>
    <row r="198" spans="1:37" ht="14.25" customHeight="1" x14ac:dyDescent="0.15">
      <c r="A198" s="27" t="s">
        <v>217</v>
      </c>
      <c r="B198" s="26">
        <v>-2322.6070783254013</v>
      </c>
      <c r="C198" s="26">
        <v>-4291.2244261119004</v>
      </c>
      <c r="D198" s="26">
        <v>-5418.2422323673018</v>
      </c>
      <c r="E198" s="26">
        <v>-7475.2826834302978</v>
      </c>
      <c r="F198" s="26">
        <v>-3009.642542008301</v>
      </c>
      <c r="G198" s="26">
        <v>-3221.7434692188949</v>
      </c>
      <c r="H198" s="26">
        <v>-13923.102679904006</v>
      </c>
      <c r="I198" s="26">
        <v>-20299.1027962267</v>
      </c>
      <c r="J198" s="26">
        <v>-14684.516216308799</v>
      </c>
      <c r="K198" s="26">
        <v>-16739.836087531599</v>
      </c>
      <c r="L198" s="26">
        <v>-9102.982249169896</v>
      </c>
      <c r="M198" s="26">
        <v>-4741.8594162809986</v>
      </c>
      <c r="N198" s="26">
        <v>-1217.2267113322982</v>
      </c>
      <c r="O198" s="26">
        <v>491.5703998179016</v>
      </c>
      <c r="P198" s="26">
        <v>2716.5192561915969</v>
      </c>
      <c r="Q198" s="26">
        <v>160.37099780179977</v>
      </c>
      <c r="R198" s="70" t="s">
        <v>549</v>
      </c>
      <c r="S198" s="64">
        <f t="shared" si="2"/>
        <v>-0.94096452751576276</v>
      </c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</row>
    <row r="199" spans="1:37" ht="14.25" customHeight="1" x14ac:dyDescent="0.15">
      <c r="A199" s="27" t="s">
        <v>218</v>
      </c>
      <c r="B199" s="24">
        <v>-240536</v>
      </c>
      <c r="C199" s="24">
        <v>-285105</v>
      </c>
      <c r="D199" s="24">
        <v>-308942</v>
      </c>
      <c r="E199" s="24">
        <v>-408944</v>
      </c>
      <c r="F199" s="24">
        <v>-218521</v>
      </c>
      <c r="G199" s="24">
        <v>-282823</v>
      </c>
      <c r="H199" s="24">
        <v>-348418</v>
      </c>
      <c r="I199" s="24">
        <v>-310864</v>
      </c>
      <c r="J199" s="24">
        <v>-250328</v>
      </c>
      <c r="K199" s="24">
        <v>-208387</v>
      </c>
      <c r="L199" s="24">
        <v>-99158</v>
      </c>
      <c r="M199" s="24">
        <v>-70752</v>
      </c>
      <c r="N199" s="24">
        <v>-71783</v>
      </c>
      <c r="O199" s="24">
        <v>-64102</v>
      </c>
      <c r="P199" s="24">
        <v>-27620</v>
      </c>
      <c r="Q199" s="24">
        <v>7558</v>
      </c>
      <c r="R199" s="70" t="s">
        <v>548</v>
      </c>
      <c r="S199" s="64">
        <f t="shared" si="2"/>
        <v>-1.2736422881969587</v>
      </c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</row>
    <row r="200" spans="1:37" ht="14.25" customHeight="1" x14ac:dyDescent="0.15">
      <c r="A200" s="27" t="s">
        <v>219</v>
      </c>
      <c r="B200" s="26"/>
      <c r="C200" s="26"/>
      <c r="D200" s="26"/>
      <c r="E200" s="26"/>
      <c r="F200" s="26"/>
      <c r="G200" s="26"/>
      <c r="H200" s="26"/>
      <c r="I200" s="26">
        <v>-2851.0329999999999</v>
      </c>
      <c r="J200" s="26">
        <v>-2054.8409999999999</v>
      </c>
      <c r="K200" s="26">
        <v>-1721.8869999999999</v>
      </c>
      <c r="L200" s="26">
        <v>-1030.7370000000001</v>
      </c>
      <c r="M200" s="26">
        <v>-736.21199999999999</v>
      </c>
      <c r="N200" s="26">
        <v>-931.077</v>
      </c>
      <c r="O200" s="26">
        <v>-1155.8150000000001</v>
      </c>
      <c r="P200" s="26">
        <v>-1002.438</v>
      </c>
      <c r="Q200" s="26">
        <v>-578.09598135204192</v>
      </c>
      <c r="R200" s="70" t="s">
        <v>593</v>
      </c>
      <c r="S200" s="64">
        <f t="shared" ref="S200:S208" si="3">IF(Q200="", "",Q200/P200-1)</f>
        <v>-0.42330998889503202</v>
      </c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</row>
    <row r="201" spans="1:37" ht="14.25" customHeight="1" x14ac:dyDescent="0.15">
      <c r="A201" s="27" t="s">
        <v>304</v>
      </c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70" t="s">
        <v>721</v>
      </c>
      <c r="S201" s="64" t="str">
        <f t="shared" si="3"/>
        <v/>
      </c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</row>
    <row r="202" spans="1:37" ht="14.25" customHeight="1" x14ac:dyDescent="0.15">
      <c r="A202" s="27" t="s">
        <v>221</v>
      </c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70" t="s">
        <v>700</v>
      </c>
      <c r="S202" s="64" t="str">
        <f t="shared" si="3"/>
        <v/>
      </c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</row>
    <row r="203" spans="1:37" ht="14.25" customHeight="1" x14ac:dyDescent="0.15">
      <c r="A203" s="27" t="s">
        <v>305</v>
      </c>
      <c r="B203" s="24">
        <v>45734</v>
      </c>
      <c r="C203" s="24">
        <v>53731</v>
      </c>
      <c r="D203" s="24">
        <v>58382</v>
      </c>
      <c r="E203" s="24">
        <v>84566</v>
      </c>
      <c r="F203" s="24">
        <v>49079</v>
      </c>
      <c r="G203" s="24">
        <v>55060</v>
      </c>
      <c r="H203" s="24">
        <v>81296</v>
      </c>
      <c r="I203" s="24">
        <v>80261</v>
      </c>
      <c r="J203" s="24">
        <v>72487</v>
      </c>
      <c r="K203" s="24">
        <v>60896</v>
      </c>
      <c r="L203" s="24">
        <v>27770</v>
      </c>
      <c r="M203" s="24">
        <v>21049</v>
      </c>
      <c r="N203" s="24">
        <v>27330</v>
      </c>
      <c r="O203" s="24">
        <v>22864</v>
      </c>
      <c r="P203" s="24">
        <v>9604.6103948404707</v>
      </c>
      <c r="Q203" s="24">
        <v>2269.9232500893499</v>
      </c>
      <c r="R203" s="70" t="s">
        <v>594</v>
      </c>
      <c r="S203" s="64">
        <f t="shared" si="3"/>
        <v>-0.76366316208841356</v>
      </c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</row>
    <row r="204" spans="1:37" ht="14.5" customHeight="1" x14ac:dyDescent="0.15">
      <c r="A204" s="27" t="s">
        <v>223</v>
      </c>
      <c r="B204" s="26">
        <v>2611.1205690000002</v>
      </c>
      <c r="C204" s="26">
        <v>2332.7895589999998</v>
      </c>
      <c r="D204" s="26">
        <v>1350.5614056028796</v>
      </c>
      <c r="E204" s="26">
        <v>202.26347311370085</v>
      </c>
      <c r="F204" s="26">
        <v>406.06718901863957</v>
      </c>
      <c r="G204" s="26">
        <v>-738.34642643000029</v>
      </c>
      <c r="H204" s="26">
        <v>-1963.5235745400009</v>
      </c>
      <c r="I204" s="26">
        <v>-211.29276414000034</v>
      </c>
      <c r="J204" s="26">
        <v>717.14241580000021</v>
      </c>
      <c r="K204" s="26">
        <v>188.06290701500035</v>
      </c>
      <c r="L204" s="26">
        <v>-1394.8202502250003</v>
      </c>
      <c r="M204" s="26">
        <v>-2304.7198928900002</v>
      </c>
      <c r="N204" s="26">
        <v>-3735.7183258635396</v>
      </c>
      <c r="O204" s="26">
        <v>-4952.3720684853097</v>
      </c>
      <c r="P204" s="26">
        <v>-3618.2723666249999</v>
      </c>
      <c r="Q204" s="26">
        <v>-2525.3258899177799</v>
      </c>
      <c r="R204" s="70" t="s">
        <v>649</v>
      </c>
      <c r="S204" s="64">
        <f t="shared" si="3"/>
        <v>-0.30206307484991324</v>
      </c>
    </row>
    <row r="205" spans="1:37" ht="14.5" customHeight="1" x14ac:dyDescent="0.15">
      <c r="A205" s="27" t="s">
        <v>224</v>
      </c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70" t="s">
        <v>625</v>
      </c>
      <c r="S205" s="64" t="str">
        <f t="shared" si="3"/>
        <v/>
      </c>
    </row>
    <row r="206" spans="1:37" ht="14.5" customHeight="1" x14ac:dyDescent="0.15">
      <c r="A206" s="27" t="s">
        <v>306</v>
      </c>
      <c r="B206" s="24">
        <v>4202.2218568204607</v>
      </c>
      <c r="C206" s="24">
        <v>3358.1059633614</v>
      </c>
      <c r="D206" s="24">
        <v>2216.8341355318298</v>
      </c>
      <c r="E206" s="24">
        <v>4146.6736851203896</v>
      </c>
      <c r="F206" s="24">
        <v>2406.1961031625606</v>
      </c>
      <c r="G206" s="24">
        <v>3230.4158949538992</v>
      </c>
      <c r="H206" s="24">
        <v>3681.8298895368303</v>
      </c>
      <c r="I206" s="24">
        <v>1441.2894935853701</v>
      </c>
      <c r="J206" s="24">
        <v>1288.0690113697601</v>
      </c>
      <c r="K206" s="24">
        <v>240.09681168004991</v>
      </c>
      <c r="L206" s="24">
        <v>-1294.323985382262</v>
      </c>
      <c r="M206" s="24">
        <v>-1457.8274526011671</v>
      </c>
      <c r="N206" s="24">
        <v>-1380.021586962213</v>
      </c>
      <c r="O206" s="24">
        <v>-1674.4559999999999</v>
      </c>
      <c r="P206" s="24">
        <v>-1925.5234008437299</v>
      </c>
      <c r="Q206" s="24">
        <v>-607.78692816478485</v>
      </c>
      <c r="R206" s="70" t="s">
        <v>624</v>
      </c>
      <c r="S206" s="64">
        <f t="shared" si="3"/>
        <v>-0.68435235432689967</v>
      </c>
    </row>
    <row r="207" spans="1:37" ht="14.5" customHeight="1" x14ac:dyDescent="0.15">
      <c r="A207" s="27" t="s">
        <v>229</v>
      </c>
      <c r="B207" s="26">
        <v>-312.12700000000001</v>
      </c>
      <c r="C207" s="26">
        <v>-453.95670000000001</v>
      </c>
      <c r="D207" s="26">
        <v>-492.96910700000001</v>
      </c>
      <c r="E207" s="26">
        <v>-815.56700000000001</v>
      </c>
      <c r="F207" s="26">
        <v>-535.76700000000005</v>
      </c>
      <c r="G207" s="26">
        <v>-618.06295399999999</v>
      </c>
      <c r="H207" s="26">
        <v>-530.45299999999997</v>
      </c>
      <c r="I207" s="26">
        <v>-930.64809600000001</v>
      </c>
      <c r="J207" s="26">
        <v>-1082.6226429999999</v>
      </c>
      <c r="K207" s="26">
        <v>-1441.5947207086001</v>
      </c>
      <c r="L207" s="26">
        <v>-1352</v>
      </c>
      <c r="M207" s="26">
        <v>-1220</v>
      </c>
      <c r="N207" s="26">
        <v>-1028</v>
      </c>
      <c r="O207" s="26">
        <v>-1228</v>
      </c>
      <c r="P207" s="26">
        <v>-1385.7135268678301</v>
      </c>
      <c r="Q207" s="26">
        <v>-804.69404549272497</v>
      </c>
      <c r="R207" s="70" t="s">
        <v>696</v>
      </c>
      <c r="S207" s="64">
        <f t="shared" si="3"/>
        <v>-0.41929263885328516</v>
      </c>
    </row>
    <row r="208" spans="1:37" ht="14.5" customHeight="1" x14ac:dyDescent="0.15">
      <c r="A208" s="27" t="s">
        <v>230</v>
      </c>
      <c r="B208" s="24">
        <v>-428.10762399999999</v>
      </c>
      <c r="C208" s="24">
        <v>-447.355273325518</v>
      </c>
      <c r="D208" s="24">
        <v>-471.38499999999999</v>
      </c>
      <c r="E208" s="24">
        <v>-530.08731999999998</v>
      </c>
      <c r="F208" s="24">
        <v>-568.19407302524803</v>
      </c>
      <c r="G208" s="24">
        <v>-945.40280062800002</v>
      </c>
      <c r="H208" s="24">
        <v>-1571.4006162999999</v>
      </c>
      <c r="I208" s="24">
        <v>-1365.6646350000001</v>
      </c>
      <c r="J208" s="24">
        <v>-1364.70396592</v>
      </c>
      <c r="K208" s="24">
        <v>-1393.5798313099999</v>
      </c>
      <c r="L208" s="24">
        <v>-1460.92437548</v>
      </c>
      <c r="M208" s="24">
        <v>-1283.152</v>
      </c>
      <c r="N208" s="24">
        <v>-1366.80467204244</v>
      </c>
      <c r="O208" s="24">
        <v>-1770.6348251572399</v>
      </c>
      <c r="P208" s="24">
        <v>-1311.5633993659999</v>
      </c>
      <c r="Q208" s="24">
        <v>-708.57290070916201</v>
      </c>
      <c r="R208" s="70" t="s">
        <v>681</v>
      </c>
      <c r="S208" s="64">
        <f t="shared" si="3"/>
        <v>-0.45974940971082223</v>
      </c>
    </row>
  </sheetData>
  <sortState xmlns:xlrd2="http://schemas.microsoft.com/office/spreadsheetml/2017/richdata2" ref="A6:R215">
    <sortCondition ref="A6"/>
  </sortState>
  <mergeCells count="2">
    <mergeCell ref="A1:M1"/>
    <mergeCell ref="A4:B4"/>
  </mergeCells>
  <conditionalFormatting sqref="AF197:AG197">
    <cfRule type="cellIs" dxfId="17" priority="1" operator="greaterThan">
      <formula>5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BA768-276A-4A4D-A811-92204CD28019}">
  <dimension ref="A1:AQ218"/>
  <sheetViews>
    <sheetView workbookViewId="0">
      <pane xSplit="1" ySplit="2" topLeftCell="B189" activePane="bottomRight" state="frozen"/>
      <selection pane="topRight" activeCell="B1" sqref="B1"/>
      <selection pane="bottomLeft" activeCell="A3" sqref="A3"/>
      <selection pane="bottomRight" activeCell="Z140" sqref="Z140"/>
    </sheetView>
  </sheetViews>
  <sheetFormatPr baseColWidth="10" defaultColWidth="8.83203125" defaultRowHeight="13" x14ac:dyDescent="0.15"/>
  <cols>
    <col min="1" max="1" width="32.33203125" customWidth="1"/>
    <col min="32" max="33" width="8.6640625" style="41"/>
    <col min="34" max="34" width="13.83203125" customWidth="1"/>
    <col min="40" max="40" width="11.83203125" customWidth="1"/>
    <col min="41" max="41" width="29.5" customWidth="1"/>
  </cols>
  <sheetData>
    <row r="1" spans="1:43" x14ac:dyDescent="0.15">
      <c r="B1" t="s">
        <v>517</v>
      </c>
      <c r="C1" t="s">
        <v>517</v>
      </c>
      <c r="D1" t="s">
        <v>517</v>
      </c>
      <c r="E1" t="s">
        <v>517</v>
      </c>
      <c r="F1" t="s">
        <v>517</v>
      </c>
      <c r="G1" t="s">
        <v>517</v>
      </c>
      <c r="H1" t="s">
        <v>517</v>
      </c>
      <c r="I1" s="46" t="s">
        <v>517</v>
      </c>
      <c r="J1" s="46" t="s">
        <v>517</v>
      </c>
      <c r="K1" s="46" t="s">
        <v>517</v>
      </c>
      <c r="M1">
        <v>2020</v>
      </c>
      <c r="N1">
        <v>2020</v>
      </c>
      <c r="O1">
        <v>2020</v>
      </c>
      <c r="P1">
        <v>2020</v>
      </c>
      <c r="Q1">
        <v>2020</v>
      </c>
      <c r="R1">
        <v>2020</v>
      </c>
      <c r="S1">
        <v>2020</v>
      </c>
      <c r="T1">
        <v>2020</v>
      </c>
      <c r="U1" s="46">
        <v>2020</v>
      </c>
      <c r="W1" s="46" t="s">
        <v>524</v>
      </c>
      <c r="X1" s="46" t="s">
        <v>524</v>
      </c>
      <c r="Y1" s="46" t="s">
        <v>524</v>
      </c>
      <c r="Z1" s="46" t="s">
        <v>524</v>
      </c>
      <c r="AA1" s="46" t="s">
        <v>524</v>
      </c>
      <c r="AB1" s="46" t="s">
        <v>524</v>
      </c>
      <c r="AC1" s="46" t="s">
        <v>524</v>
      </c>
      <c r="AD1" s="46" t="s">
        <v>524</v>
      </c>
    </row>
    <row r="2" spans="1:43" x14ac:dyDescent="0.15">
      <c r="B2" t="s">
        <v>518</v>
      </c>
      <c r="C2" t="s">
        <v>519</v>
      </c>
      <c r="D2" t="s">
        <v>520</v>
      </c>
      <c r="E2" t="s">
        <v>525</v>
      </c>
      <c r="F2" s="46" t="s">
        <v>746</v>
      </c>
      <c r="G2" t="s">
        <v>521</v>
      </c>
      <c r="H2" t="s">
        <v>522</v>
      </c>
      <c r="I2" s="46" t="s">
        <v>761</v>
      </c>
      <c r="J2" s="46" t="s">
        <v>765</v>
      </c>
      <c r="K2" s="46" t="s">
        <v>805</v>
      </c>
      <c r="M2" t="s">
        <v>518</v>
      </c>
      <c r="N2" t="s">
        <v>519</v>
      </c>
      <c r="O2" t="s">
        <v>520</v>
      </c>
      <c r="P2" t="s">
        <v>525</v>
      </c>
      <c r="Q2" s="46" t="s">
        <v>746</v>
      </c>
      <c r="R2" t="s">
        <v>521</v>
      </c>
      <c r="S2" t="s">
        <v>522</v>
      </c>
      <c r="T2" s="46" t="s">
        <v>761</v>
      </c>
      <c r="U2" s="46" t="s">
        <v>765</v>
      </c>
      <c r="W2" t="s">
        <v>518</v>
      </c>
      <c r="X2" t="s">
        <v>519</v>
      </c>
      <c r="Y2" t="s">
        <v>520</v>
      </c>
      <c r="Z2" s="46" t="s">
        <v>525</v>
      </c>
      <c r="AA2" s="46" t="s">
        <v>746</v>
      </c>
      <c r="AB2" t="s">
        <v>521</v>
      </c>
      <c r="AC2" t="s">
        <v>522</v>
      </c>
      <c r="AD2" s="46" t="s">
        <v>761</v>
      </c>
      <c r="AK2" s="46" t="s">
        <v>742</v>
      </c>
      <c r="AL2" s="46" t="s">
        <v>743</v>
      </c>
      <c r="AM2" s="46" t="s">
        <v>744</v>
      </c>
      <c r="AN2" s="46" t="s">
        <v>745</v>
      </c>
      <c r="AO2" s="46" t="s">
        <v>740</v>
      </c>
      <c r="AP2" s="46" t="s">
        <v>532</v>
      </c>
      <c r="AQ2" s="46" t="s">
        <v>741</v>
      </c>
    </row>
    <row r="3" spans="1:43" x14ac:dyDescent="0.15">
      <c r="A3" t="str">
        <f>'CA-GDP'!A6</f>
        <v>Afghanistan, Islamic Rep. of</v>
      </c>
      <c r="B3" s="41">
        <f>AVERAGE('CA-GDP'!L6:P6)</f>
        <v>-19.170611463992479</v>
      </c>
      <c r="C3" s="41">
        <f>AVERAGE(GoodsGDP!L6:P6)</f>
        <v>-30.943107476973516</v>
      </c>
      <c r="D3" s="41">
        <f>AVERAGE(Serv_GDP!L6:P6)</f>
        <v>-3.2387654114069404</v>
      </c>
      <c r="E3" s="41">
        <f>AVERAGE('Travel balance'!W6:AA6)</f>
        <v>-0.47446984415056459</v>
      </c>
      <c r="F3" s="41">
        <f>AVERAGE(Trans_balance!U6:Y6)</f>
        <v>-4.330660610554526</v>
      </c>
      <c r="G3" s="41">
        <f>AVERAGE(Pr_inc_GDP!L6:P6)</f>
        <v>1.1726960542827989</v>
      </c>
      <c r="H3" s="41">
        <f>AVERAGE(Sec_inc_GDP!L6:P6)</f>
        <v>13.838565370105178</v>
      </c>
      <c r="I3" s="41" t="str">
        <f>IF(Oil_net!L6="", "", AVERAGE(OIl_GDP!L6:Q6))</f>
        <v/>
      </c>
      <c r="J3" s="41">
        <f>Trav_cr!AG6</f>
        <v>0.24159673592434</v>
      </c>
      <c r="K3" s="41">
        <f>Trav_deb!AG6</f>
        <v>0.71606658007490454</v>
      </c>
      <c r="L3">
        <f t="shared" ref="L3:L66" si="0">IF(E3&gt;5, 1, 0)</f>
        <v>0</v>
      </c>
      <c r="M3" s="41">
        <f>'CA-GDP'!Q6</f>
        <v>-15.853693273662207</v>
      </c>
      <c r="N3" s="41">
        <f>GoodsGDP!Q6</f>
        <v>-25.781026678261121</v>
      </c>
      <c r="O3" s="41">
        <f>Serv_GDP!Q6</f>
        <v>-2.0501904914899192</v>
      </c>
      <c r="P3" s="41">
        <f>'Travel balance'!AB6</f>
        <v>0.17450596338104521</v>
      </c>
      <c r="Q3" s="41">
        <f>Trans_balance!Z6</f>
        <v>-4.2427501711242952</v>
      </c>
      <c r="R3" s="41">
        <f>Pr_inc_GDP!Q6</f>
        <v>0.95639249037099483</v>
      </c>
      <c r="S3" s="41">
        <f>Sec_inc_GDP!Q6</f>
        <v>11.021131405717865</v>
      </c>
      <c r="T3" s="41" t="str">
        <f>IF(Oil_net!Q6="","",OIl_GDP!Q6)</f>
        <v/>
      </c>
      <c r="U3" s="41">
        <f>Trav_cr!AE6</f>
        <v>0.32623916067954056</v>
      </c>
      <c r="V3" t="s">
        <v>762</v>
      </c>
      <c r="W3" s="41">
        <f t="shared" ref="W3:W67" si="1">IF(M3="", "", M3-B3)</f>
        <v>3.3169181903302718</v>
      </c>
      <c r="X3" s="41">
        <f t="shared" ref="X3:X66" si="2">IF(N3="", "", N3-C3)</f>
        <v>5.1620807987123953</v>
      </c>
      <c r="Y3" s="41">
        <f t="shared" ref="Y3:Y66" si="3">IF(O3="", "", O3-D3)</f>
        <v>1.1885749199170212</v>
      </c>
      <c r="Z3" s="41">
        <f t="shared" ref="Z3:Z66" si="4">IF(P3="", "", P3-E3)</f>
        <v>0.64897580753160977</v>
      </c>
      <c r="AA3" s="41">
        <f t="shared" ref="AA3:AA66" si="5">IF(Q3="", "", Q3-F3)</f>
        <v>8.7910439430230802E-2</v>
      </c>
      <c r="AB3" s="41">
        <f t="shared" ref="AB3:AB66" si="6">IF(R3="", "", R3-G3)</f>
        <v>-0.21630356391180405</v>
      </c>
      <c r="AC3" s="41">
        <f t="shared" ref="AC3:AC66" si="7">IF(S3="", "", S3-H3)</f>
        <v>-2.8174339643873125</v>
      </c>
      <c r="AD3" s="41" t="str">
        <f t="shared" ref="AD3:AD66" si="8">IF(T3="", "", T3-I3)</f>
        <v/>
      </c>
      <c r="AF3" s="61" t="str">
        <f t="shared" ref="AF3:AF66" si="9">IF(E3&gt;10, Z3, "")</f>
        <v/>
      </c>
      <c r="AG3" s="61" t="str">
        <f t="shared" ref="AG3:AG66" si="10">IF(E3&gt;5, Z3, "")</f>
        <v/>
      </c>
      <c r="AH3" s="62" t="str">
        <f t="shared" ref="AH3:AH66" si="11">IF(E3&gt;10, 1, "")</f>
        <v/>
      </c>
      <c r="AI3" s="62" t="str">
        <f t="shared" ref="AI3:AI66" si="12">IF(E3&gt;5, 1, "")</f>
        <v/>
      </c>
      <c r="AK3">
        <f t="shared" ref="AK3:AK66" si="13">IF(E3&gt;5, 1, 0)</f>
        <v>0</v>
      </c>
      <c r="AL3">
        <f>IF(Z3="", 0, 1)</f>
        <v>1</v>
      </c>
      <c r="AM3">
        <f>SUM(AK3:AL3)</f>
        <v>1</v>
      </c>
      <c r="AN3">
        <f>IF(AM3=2, 1, 0)</f>
        <v>0</v>
      </c>
      <c r="AO3" t="str">
        <f t="shared" ref="AO3:AO66" si="14">IF(AN3=0, "", A3)</f>
        <v/>
      </c>
      <c r="AP3" s="41" t="str">
        <f>IF(AN3=0, "", GDP!S2)</f>
        <v/>
      </c>
      <c r="AQ3" t="str">
        <f>IF(AN3=1,Z3, "")</f>
        <v/>
      </c>
    </row>
    <row r="4" spans="1:43" x14ac:dyDescent="0.15">
      <c r="A4" t="str">
        <f>'CA-GDP'!A7</f>
        <v>Albania</v>
      </c>
      <c r="B4" s="41">
        <f>AVERAGE('CA-GDP'!L7:P7)</f>
        <v>-7.6732683638528698</v>
      </c>
      <c r="C4" s="41">
        <f>AVERAGE(GoodsGDP!L7:P7)</f>
        <v>-23.312051603887795</v>
      </c>
      <c r="D4" s="41">
        <f>AVERAGE(Serv_GDP!L7:P7)</f>
        <v>7.9665244844743039</v>
      </c>
      <c r="E4" s="41">
        <f>AVERAGE('Travel balance'!W7:AA7)</f>
        <v>3.3677516599939721</v>
      </c>
      <c r="F4" s="41">
        <f>AVERAGE(Trans_balance!U7:Y7)</f>
        <v>8.4619269623243953E-2</v>
      </c>
      <c r="G4" s="41">
        <f>AVERAGE(Pr_inc_GDP!L7:P7)</f>
        <v>0.32673067020210411</v>
      </c>
      <c r="H4" s="41">
        <f>AVERAGE(Sec_inc_GDP!L7:P7)</f>
        <v>7.3455383249906276</v>
      </c>
      <c r="I4" s="41">
        <f>IF(Oil_net!L7="", "", AVERAGE(OIl_GDP!L7:Q7))</f>
        <v>-0.70812157581928759</v>
      </c>
      <c r="J4" s="41">
        <f>Trav_cr!AG7</f>
        <v>14.399004569252648</v>
      </c>
      <c r="K4" s="41">
        <f>Trav_deb!AG7</f>
        <v>11.031252909258674</v>
      </c>
      <c r="L4">
        <f t="shared" si="0"/>
        <v>0</v>
      </c>
      <c r="M4" s="41">
        <f>'CA-GDP'!Q7</f>
        <v>-8.7034249589344821</v>
      </c>
      <c r="N4" s="41">
        <f>GoodsGDP!Q7</f>
        <v>-22.577849342188593</v>
      </c>
      <c r="O4" s="41">
        <f>Serv_GDP!Q7</f>
        <v>8.0199756544983654</v>
      </c>
      <c r="P4" s="41">
        <f>'Travel balance'!AB7</f>
        <v>2.4533111997013739</v>
      </c>
      <c r="Q4" s="41">
        <f>Trans_balance!Z7</f>
        <v>1.9271134036115054E-2</v>
      </c>
      <c r="R4" s="41">
        <f>Pr_inc_GDP!Q7</f>
        <v>-1.7123047874065385</v>
      </c>
      <c r="S4" s="41">
        <f>Sec_inc_GDP!Q7</f>
        <v>7.5666823028880392</v>
      </c>
      <c r="T4" s="41">
        <f>IF(Oil_net!Q7="","",OIl_GDP!Q7)</f>
        <v>-0.66309493684533383</v>
      </c>
      <c r="U4" s="41">
        <f>Trav_cr!AE7</f>
        <v>7.4877559541174481</v>
      </c>
      <c r="W4" s="41">
        <f t="shared" si="1"/>
        <v>-1.0301565950816123</v>
      </c>
      <c r="X4" s="41">
        <f t="shared" si="2"/>
        <v>0.73420226169920255</v>
      </c>
      <c r="Y4" s="41">
        <f t="shared" si="3"/>
        <v>5.3451170024061412E-2</v>
      </c>
      <c r="Z4" s="41">
        <f t="shared" si="4"/>
        <v>-0.91444046029259818</v>
      </c>
      <c r="AA4" s="41">
        <f t="shared" si="5"/>
        <v>-6.5348135587128903E-2</v>
      </c>
      <c r="AB4" s="41">
        <f t="shared" si="6"/>
        <v>-2.0390354576086427</v>
      </c>
      <c r="AC4" s="41">
        <f t="shared" si="7"/>
        <v>0.22114397789741158</v>
      </c>
      <c r="AD4" s="41">
        <f t="shared" si="8"/>
        <v>4.5026638973953759E-2</v>
      </c>
      <c r="AF4" s="61" t="str">
        <f t="shared" si="9"/>
        <v/>
      </c>
      <c r="AG4" s="61" t="str">
        <f t="shared" si="10"/>
        <v/>
      </c>
      <c r="AH4" s="62" t="str">
        <f t="shared" si="11"/>
        <v/>
      </c>
      <c r="AI4" s="62" t="str">
        <f t="shared" si="12"/>
        <v/>
      </c>
      <c r="AK4">
        <f t="shared" si="13"/>
        <v>0</v>
      </c>
      <c r="AL4">
        <f t="shared" ref="AL4:AL8" si="15">IF(Z4="", 0, 1)</f>
        <v>1</v>
      </c>
      <c r="AM4">
        <f t="shared" ref="AM4:AM67" si="16">SUM(AK4:AL4)</f>
        <v>1</v>
      </c>
      <c r="AN4">
        <f t="shared" ref="AN4:AN67" si="17">IF(AM4=2, 1, 0)</f>
        <v>0</v>
      </c>
      <c r="AO4" t="str">
        <f t="shared" si="14"/>
        <v/>
      </c>
      <c r="AP4" s="41" t="str">
        <f>IF(AN4=0, "", GDP!S3)</f>
        <v/>
      </c>
      <c r="AQ4" t="str">
        <f t="shared" ref="AQ4:AQ67" si="18">IF(AN4=1,Z4, "")</f>
        <v/>
      </c>
    </row>
    <row r="5" spans="1:43" x14ac:dyDescent="0.15">
      <c r="A5" t="str">
        <f>'CA-GDP'!A8</f>
        <v>Algeria</v>
      </c>
      <c r="B5" s="41">
        <f>AVERAGE('CA-GDP'!L8:P8)</f>
        <v>-13.035951158699987</v>
      </c>
      <c r="C5" s="41">
        <f>AVERAGE(GoodsGDP!L8:P8)</f>
        <v>-8.1888557790338474</v>
      </c>
      <c r="D5" s="41">
        <f>AVERAGE(Serv_GDP!L8:P8)</f>
        <v>-4.5598848828147034</v>
      </c>
      <c r="E5" s="41">
        <f>AVERAGE('Travel balance'!W8:AA8)</f>
        <v>-0.22874548117500551</v>
      </c>
      <c r="F5" s="41">
        <f>AVERAGE(Trans_balance!U8:Y8)</f>
        <v>-1.7109015100814038</v>
      </c>
      <c r="G5" s="41">
        <f>AVERAGE(Pr_inc_GDP!L8:P8)</f>
        <v>-2.0553197399725458</v>
      </c>
      <c r="H5" s="41">
        <f>AVERAGE(Sec_inc_GDP!L8:P8)</f>
        <v>1.7681092431211152</v>
      </c>
      <c r="I5" s="41">
        <f>IF(Oil_net!L8="", "", AVERAGE(OIl_GDP!L8:Q8))</f>
        <v>18.027904098491383</v>
      </c>
      <c r="J5" s="41">
        <f>Trav_cr!AG8</f>
        <v>0.11253709925593469</v>
      </c>
      <c r="K5" s="41">
        <f>Trav_deb!AG8</f>
        <v>0.34128258043094023</v>
      </c>
      <c r="L5">
        <f t="shared" si="0"/>
        <v>0</v>
      </c>
      <c r="M5" s="41">
        <f>'CA-GDP'!Q8</f>
        <v>-12.469245974721831</v>
      </c>
      <c r="N5" s="41">
        <f>GoodsGDP!Q8</f>
        <v>-8.8972984291311086</v>
      </c>
      <c r="O5" s="41">
        <f>Serv_GDP!Q8</f>
        <v>-3.0731881890261286</v>
      </c>
      <c r="P5" s="41">
        <f>'Travel balance'!AB8</f>
        <v>-0.13067847355718107</v>
      </c>
      <c r="Q5" s="41">
        <f>Trans_balance!Z8</f>
        <v>-1.3962842763414955</v>
      </c>
      <c r="R5" s="41">
        <f>Pr_inc_GDP!Q8</f>
        <v>-2.0407842245146837</v>
      </c>
      <c r="S5" s="41">
        <f>Sec_inc_GDP!Q8</f>
        <v>1.5420248679500992</v>
      </c>
      <c r="T5" s="41">
        <f>IF(Oil_net!Q8="","",OIl_GDP!Q8)</f>
        <v>12.501731664991393</v>
      </c>
      <c r="U5" s="41">
        <f>Trav_cr!AE8</f>
        <v>2.9296636770295321E-2</v>
      </c>
      <c r="W5" s="41">
        <f t="shared" si="1"/>
        <v>0.56670518397815606</v>
      </c>
      <c r="X5" s="41">
        <f t="shared" si="2"/>
        <v>-0.70844265009726115</v>
      </c>
      <c r="Y5" s="41">
        <f t="shared" si="3"/>
        <v>1.4866966937885748</v>
      </c>
      <c r="Z5" s="41">
        <f t="shared" si="4"/>
        <v>9.8067007617824442E-2</v>
      </c>
      <c r="AA5" s="41">
        <f t="shared" si="5"/>
        <v>0.31461723373990824</v>
      </c>
      <c r="AB5" s="41">
        <f t="shared" si="6"/>
        <v>1.4535515457862136E-2</v>
      </c>
      <c r="AC5" s="41">
        <f t="shared" si="7"/>
        <v>-0.22608437517101598</v>
      </c>
      <c r="AD5" s="41">
        <f t="shared" si="8"/>
        <v>-5.5261724334999904</v>
      </c>
      <c r="AF5" s="61" t="str">
        <f t="shared" si="9"/>
        <v/>
      </c>
      <c r="AG5" s="61" t="str">
        <f t="shared" si="10"/>
        <v/>
      </c>
      <c r="AH5" s="62" t="str">
        <f t="shared" si="11"/>
        <v/>
      </c>
      <c r="AI5" s="62" t="str">
        <f t="shared" si="12"/>
        <v/>
      </c>
      <c r="AK5">
        <f t="shared" si="13"/>
        <v>0</v>
      </c>
      <c r="AL5">
        <f t="shared" si="15"/>
        <v>1</v>
      </c>
      <c r="AM5">
        <f t="shared" si="16"/>
        <v>1</v>
      </c>
      <c r="AN5">
        <f t="shared" si="17"/>
        <v>0</v>
      </c>
      <c r="AO5" t="str">
        <f t="shared" si="14"/>
        <v/>
      </c>
      <c r="AP5" s="41" t="str">
        <f>IF(AN5=0, "", GDP!S4)</f>
        <v/>
      </c>
      <c r="AQ5" t="str">
        <f t="shared" si="18"/>
        <v/>
      </c>
    </row>
    <row r="6" spans="1:43" x14ac:dyDescent="0.15">
      <c r="A6" t="str">
        <f>'CA-GDP'!A9</f>
        <v>Andorra, Principality of</v>
      </c>
      <c r="B6" s="41">
        <f>AVERAGE('CA-GDP'!L9:P9)</f>
        <v>18.012063722806801</v>
      </c>
      <c r="C6" s="41">
        <f>AVERAGE(GoodsGDP!L9:P9)</f>
        <v>-42.591256784634488</v>
      </c>
      <c r="D6" s="41">
        <f>AVERAGE(Serv_GDP!L9:P9)</f>
        <v>52.188393675829104</v>
      </c>
      <c r="E6" s="41">
        <f>AVERAGE('Travel balance'!W9:AA9)</f>
        <v>54.422865772358897</v>
      </c>
      <c r="F6" s="41">
        <f>AVERAGE(Trans_balance!U9:Y9)</f>
        <v>-1.7748998213569962</v>
      </c>
      <c r="G6" s="41">
        <f>AVERAGE(Pr_inc_GDP!L9:P9)</f>
        <v>9.7365933057298069</v>
      </c>
      <c r="H6" s="41">
        <f>AVERAGE(Sec_inc_GDP!L9:P9)</f>
        <v>-1.3216664741176203</v>
      </c>
      <c r="I6" s="41" t="str">
        <f>IF(Oil_net!L9="", "", AVERAGE(OIl_GDP!L9:Q9))</f>
        <v/>
      </c>
      <c r="J6" s="41">
        <f>Trav_cr!AG9</f>
        <v>60.127900912434953</v>
      </c>
      <c r="K6" s="41">
        <f>Trav_deb!AG9</f>
        <v>5.7050351400760588</v>
      </c>
      <c r="L6">
        <f t="shared" si="0"/>
        <v>1</v>
      </c>
      <c r="M6" s="41" t="str">
        <f>'CA-GDP'!Q9</f>
        <v/>
      </c>
      <c r="N6" s="41" t="str">
        <f>GoodsGDP!Q9</f>
        <v/>
      </c>
      <c r="O6" s="41" t="str">
        <f>Serv_GDP!Q9</f>
        <v/>
      </c>
      <c r="P6" s="41" t="str">
        <f>'Travel balance'!AB9</f>
        <v/>
      </c>
      <c r="Q6" s="41" t="str">
        <f>Trans_balance!Z9</f>
        <v/>
      </c>
      <c r="R6" s="41" t="str">
        <f>Pr_inc_GDP!Q9</f>
        <v/>
      </c>
      <c r="S6" s="41" t="str">
        <f>Sec_inc_GDP!Q9</f>
        <v/>
      </c>
      <c r="T6" s="41" t="str">
        <f>IF(Oil_net!Q9="","",OIl_GDP!Q9)</f>
        <v/>
      </c>
      <c r="U6" s="41" t="str">
        <f>Trav_cr!AE9</f>
        <v/>
      </c>
      <c r="W6" s="41" t="str">
        <f t="shared" si="1"/>
        <v/>
      </c>
      <c r="X6" s="41" t="str">
        <f t="shared" si="2"/>
        <v/>
      </c>
      <c r="Y6" s="41" t="str">
        <f t="shared" si="3"/>
        <v/>
      </c>
      <c r="Z6" s="41" t="str">
        <f t="shared" si="4"/>
        <v/>
      </c>
      <c r="AA6" s="41" t="str">
        <f t="shared" si="5"/>
        <v/>
      </c>
      <c r="AB6" s="41" t="str">
        <f t="shared" si="6"/>
        <v/>
      </c>
      <c r="AC6" s="41" t="str">
        <f t="shared" si="7"/>
        <v/>
      </c>
      <c r="AD6" s="41" t="str">
        <f t="shared" si="8"/>
        <v/>
      </c>
      <c r="AF6" s="61" t="str">
        <f t="shared" si="9"/>
        <v/>
      </c>
      <c r="AG6" s="61" t="str">
        <f t="shared" si="10"/>
        <v/>
      </c>
      <c r="AH6" s="63">
        <f t="shared" si="11"/>
        <v>1</v>
      </c>
      <c r="AI6" s="63">
        <f t="shared" si="12"/>
        <v>1</v>
      </c>
      <c r="AK6">
        <f t="shared" si="13"/>
        <v>1</v>
      </c>
      <c r="AL6">
        <f t="shared" si="15"/>
        <v>0</v>
      </c>
      <c r="AM6">
        <f t="shared" si="16"/>
        <v>1</v>
      </c>
      <c r="AN6">
        <f t="shared" si="17"/>
        <v>0</v>
      </c>
      <c r="AO6" t="str">
        <f t="shared" si="14"/>
        <v/>
      </c>
      <c r="AP6" s="41" t="str">
        <f>IF(AN6=0, "", GDP!S5)</f>
        <v/>
      </c>
      <c r="AQ6" t="str">
        <f t="shared" si="18"/>
        <v/>
      </c>
    </row>
    <row r="7" spans="1:43" x14ac:dyDescent="0.15">
      <c r="A7" t="str">
        <f>'CA-GDP'!A10</f>
        <v>Angola</v>
      </c>
      <c r="B7" s="41">
        <f>AVERAGE('CA-GDP'!L10:P10)</f>
        <v>0.1943436568275855</v>
      </c>
      <c r="C7" s="41">
        <f>AVERAGE(GoodsGDP!L10:P10)</f>
        <v>18.129514121399733</v>
      </c>
      <c r="D7" s="41">
        <f>AVERAGE(Serv_GDP!L10:P10)</f>
        <v>-10.904319531878084</v>
      </c>
      <c r="E7" s="41">
        <f>AVERAGE('Travel balance'!W10:AA10)</f>
        <v>0.14253563473375769</v>
      </c>
      <c r="F7" s="41">
        <f>AVERAGE(Trans_balance!U10:Y10)</f>
        <v>-3.1900512389352249</v>
      </c>
      <c r="G7" s="41">
        <f>AVERAGE(Pr_inc_GDP!L10:P10)</f>
        <v>-6.6137522592807345</v>
      </c>
      <c r="H7" s="41">
        <f>AVERAGE(Sec_inc_GDP!L10:P10)</f>
        <v>-0.41709867341331963</v>
      </c>
      <c r="I7" s="41" t="str">
        <f>IF(Oil_net!L10="", "", AVERAGE(OIl_GDP!L10:Q10))</f>
        <v/>
      </c>
      <c r="J7" s="41">
        <f>Trav_cr!AG10</f>
        <v>0.66583162186562839</v>
      </c>
      <c r="K7" s="41">
        <f>Trav_deb!AG10</f>
        <v>0.52329598713187075</v>
      </c>
      <c r="L7">
        <f t="shared" si="0"/>
        <v>0</v>
      </c>
      <c r="M7" s="41">
        <f>'CA-GDP'!Q10</f>
        <v>1.4900991044444705</v>
      </c>
      <c r="N7" s="41">
        <f>GoodsGDP!Q10</f>
        <v>19.472742630991569</v>
      </c>
      <c r="O7" s="41">
        <f>Serv_GDP!Q10</f>
        <v>-9.4601827047936773</v>
      </c>
      <c r="P7" s="41">
        <f>'Travel balance'!AB10</f>
        <v>-1.023274075134966</v>
      </c>
      <c r="Q7" s="41">
        <f>Trans_balance!Z10</f>
        <v>-3.4799101538798771</v>
      </c>
      <c r="R7" s="41">
        <f>Pr_inc_GDP!Q10</f>
        <v>-8.4153363466162503</v>
      </c>
      <c r="S7" s="41">
        <f>Sec_inc_GDP!Q10</f>
        <v>-0.10712447513715685</v>
      </c>
      <c r="T7" s="41" t="str">
        <f>IF(Oil_net!Q10="","",OIl_GDP!Q10)</f>
        <v/>
      </c>
      <c r="U7" s="41">
        <f>Trav_cr!AE10</f>
        <v>2.7707923824287765E-2</v>
      </c>
      <c r="W7" s="41">
        <f t="shared" si="1"/>
        <v>1.2957554476168849</v>
      </c>
      <c r="X7" s="41">
        <f t="shared" si="2"/>
        <v>1.3432285095918353</v>
      </c>
      <c r="Y7" s="41">
        <f t="shared" si="3"/>
        <v>1.4441368270844066</v>
      </c>
      <c r="Z7" s="41">
        <f t="shared" si="4"/>
        <v>-1.1658097098687237</v>
      </c>
      <c r="AA7" s="41">
        <f t="shared" si="5"/>
        <v>-0.28985891494465221</v>
      </c>
      <c r="AB7" s="41">
        <f t="shared" si="6"/>
        <v>-1.8015840873355158</v>
      </c>
      <c r="AC7" s="41">
        <f t="shared" si="7"/>
        <v>0.30997419827616279</v>
      </c>
      <c r="AD7" s="41" t="str">
        <f t="shared" si="8"/>
        <v/>
      </c>
      <c r="AF7" s="61" t="str">
        <f t="shared" si="9"/>
        <v/>
      </c>
      <c r="AG7" s="61" t="str">
        <f t="shared" si="10"/>
        <v/>
      </c>
      <c r="AH7" s="62" t="str">
        <f t="shared" si="11"/>
        <v/>
      </c>
      <c r="AI7" s="62" t="str">
        <f t="shared" si="12"/>
        <v/>
      </c>
      <c r="AK7">
        <f t="shared" si="13"/>
        <v>0</v>
      </c>
      <c r="AL7">
        <f t="shared" si="15"/>
        <v>1</v>
      </c>
      <c r="AM7">
        <f t="shared" si="16"/>
        <v>1</v>
      </c>
      <c r="AN7">
        <f t="shared" si="17"/>
        <v>0</v>
      </c>
      <c r="AO7" t="str">
        <f t="shared" si="14"/>
        <v/>
      </c>
      <c r="AP7" s="41" t="str">
        <f>IF(AN7=0, "", GDP!S6)</f>
        <v/>
      </c>
      <c r="AQ7" t="str">
        <f t="shared" si="18"/>
        <v/>
      </c>
    </row>
    <row r="8" spans="1:43" x14ac:dyDescent="0.15">
      <c r="A8" t="str">
        <f>'CA-GDP'!A11</f>
        <v>Anguilla</v>
      </c>
      <c r="B8" s="41">
        <f>AVERAGE('CA-GDP'!L11:P11)</f>
        <v>-31.26615318540636</v>
      </c>
      <c r="C8" s="41">
        <f>AVERAGE(GoodsGDP!L11:P11)</f>
        <v>-58.131693010213439</v>
      </c>
      <c r="D8" s="41">
        <f>AVERAGE(Serv_GDP!L11:P11)</f>
        <v>32.276417968269598</v>
      </c>
      <c r="E8" s="41">
        <f>AVERAGE('Travel balance'!W11:AA11)</f>
        <v>38.940448139497711</v>
      </c>
      <c r="F8" s="41">
        <f>AVERAGE(Trans_balance!U11:Y11)</f>
        <v>-3.4116656767863476</v>
      </c>
      <c r="G8" s="41">
        <f>AVERAGE(Pr_inc_GDP!L11:P11)</f>
        <v>-3.6451259447574587</v>
      </c>
      <c r="H8" s="41">
        <f>AVERAGE(Sec_inc_GDP!L11:P11)</f>
        <v>-1.7657521987050544</v>
      </c>
      <c r="I8" s="41" t="str">
        <f>IF(Oil_net!L11="", "", AVERAGE(OIl_GDP!L11:Q11))</f>
        <v/>
      </c>
      <c r="J8" s="41">
        <f>Trav_cr!AG11</f>
        <v>42.726699553499387</v>
      </c>
      <c r="K8" s="41">
        <f>Trav_deb!AG11</f>
        <v>3.7862514140016783</v>
      </c>
      <c r="L8">
        <f t="shared" si="0"/>
        <v>1</v>
      </c>
      <c r="M8" s="41">
        <f>'CA-GDP'!Q11</f>
        <v>-21.215586818659492</v>
      </c>
      <c r="N8" s="41">
        <f>GoodsGDP!Q11</f>
        <v>-45.887617178984087</v>
      </c>
      <c r="O8" s="41">
        <f>Serv_GDP!Q11</f>
        <v>16.60512653905516</v>
      </c>
      <c r="P8" s="41">
        <f>'Travel balance'!AB11</f>
        <v>16.817683311940019</v>
      </c>
      <c r="Q8" s="41">
        <f>Trans_balance!Z11</f>
        <v>-4.4819546540521662</v>
      </c>
      <c r="R8" s="41">
        <f>Pr_inc_GDP!Q11</f>
        <v>0.75142445658941814</v>
      </c>
      <c r="S8" s="41">
        <f>Sec_inc_GDP!Q11</f>
        <v>7.3154793646800202</v>
      </c>
      <c r="T8" s="41" t="str">
        <f>IF(Oil_net!Q11="","",OIl_GDP!Q11)</f>
        <v/>
      </c>
      <c r="U8" s="41">
        <f>Trav_cr!AE11</f>
        <v>17.849346527067254</v>
      </c>
      <c r="W8" s="41">
        <f t="shared" si="1"/>
        <v>10.050566366746867</v>
      </c>
      <c r="X8" s="41">
        <f t="shared" si="2"/>
        <v>12.244075831229353</v>
      </c>
      <c r="Y8" s="41">
        <f t="shared" si="3"/>
        <v>-15.671291429214438</v>
      </c>
      <c r="Z8" s="41">
        <f t="shared" si="4"/>
        <v>-22.122764827557692</v>
      </c>
      <c r="AA8" s="41">
        <f t="shared" si="5"/>
        <v>-1.0702889772658186</v>
      </c>
      <c r="AB8" s="41">
        <f t="shared" si="6"/>
        <v>4.396550401346877</v>
      </c>
      <c r="AC8" s="41">
        <f t="shared" si="7"/>
        <v>9.0812315633850744</v>
      </c>
      <c r="AD8" s="41" t="str">
        <f t="shared" si="8"/>
        <v/>
      </c>
      <c r="AF8" s="61">
        <f t="shared" si="9"/>
        <v>-22.122764827557692</v>
      </c>
      <c r="AG8" s="61">
        <f t="shared" si="10"/>
        <v>-22.122764827557692</v>
      </c>
      <c r="AH8" s="62">
        <f t="shared" si="11"/>
        <v>1</v>
      </c>
      <c r="AI8" s="62">
        <f t="shared" si="12"/>
        <v>1</v>
      </c>
      <c r="AK8">
        <f t="shared" si="13"/>
        <v>1</v>
      </c>
      <c r="AL8">
        <f t="shared" si="15"/>
        <v>1</v>
      </c>
      <c r="AM8">
        <f t="shared" si="16"/>
        <v>2</v>
      </c>
      <c r="AN8">
        <f t="shared" si="17"/>
        <v>1</v>
      </c>
      <c r="AO8" t="str">
        <f t="shared" si="14"/>
        <v>Anguilla</v>
      </c>
      <c r="AP8" s="41">
        <f>IF(AN8=0, "", GDP!S7)</f>
        <v>0.37958518518518519</v>
      </c>
      <c r="AQ8" s="41">
        <f t="shared" si="18"/>
        <v>-22.122764827557692</v>
      </c>
    </row>
    <row r="9" spans="1:43" x14ac:dyDescent="0.15">
      <c r="A9" t="str">
        <f>'CA-GDP'!A12</f>
        <v>Antigua and Barbuda</v>
      </c>
      <c r="B9" s="41">
        <f>AVERAGE('CA-GDP'!L12:P12)</f>
        <v>-5.869270571512355</v>
      </c>
      <c r="C9" s="41">
        <f>AVERAGE(GoodsGDP!L12:P12)</f>
        <v>-31.108249978560231</v>
      </c>
      <c r="D9" s="41">
        <f>AVERAGE(Serv_GDP!L12:P12)</f>
        <v>34.832362867264287</v>
      </c>
      <c r="E9" s="41">
        <f>AVERAGE('Travel balance'!W12:AA12)</f>
        <v>46.310440110633465</v>
      </c>
      <c r="F9" s="41">
        <f>AVERAGE(Trans_balance!U12:Y12)</f>
        <v>2.0252746201149554</v>
      </c>
      <c r="G9" s="41">
        <f>AVERAGE(Pr_inc_GDP!L12:P12)</f>
        <v>-5.9321785463567931</v>
      </c>
      <c r="H9" s="41">
        <f>AVERAGE(Sec_inc_GDP!L12:P12)</f>
        <v>-3.6612049138596214</v>
      </c>
      <c r="I9" s="41">
        <f>IF(Oil_net!L12="", "", AVERAGE(OIl_GDP!L12:Q12))</f>
        <v>-6.3446736948698517</v>
      </c>
      <c r="J9" s="41">
        <f>Trav_cr!AG12</f>
        <v>51.729785261689912</v>
      </c>
      <c r="K9" s="41">
        <f>Trav_deb!AG12</f>
        <v>5.4193451510564588</v>
      </c>
      <c r="L9">
        <f t="shared" si="0"/>
        <v>1</v>
      </c>
      <c r="M9" s="41">
        <f>'CA-GDP'!Q12</f>
        <v>-7.8460795169407458</v>
      </c>
      <c r="N9" s="41">
        <f>GoodsGDP!Q12</f>
        <v>-25.114605991356811</v>
      </c>
      <c r="O9" s="41">
        <f>Serv_GDP!Q12</f>
        <v>21.056135624066503</v>
      </c>
      <c r="P9" s="41">
        <f>'Travel balance'!AB12</f>
        <v>25.877195690646538</v>
      </c>
      <c r="Q9" s="41">
        <f>Trans_balance!Z12</f>
        <v>-0.75713453123419472</v>
      </c>
      <c r="R9" s="41">
        <f>Pr_inc_GDP!Q12</f>
        <v>-1.7763716697500926</v>
      </c>
      <c r="S9" s="41">
        <f>Sec_inc_GDP!Q12</f>
        <v>-2.0112374799003532</v>
      </c>
      <c r="T9" s="41">
        <f>IF(Oil_net!Q12="","",OIl_GDP!Q12)</f>
        <v>-4.1952306238051023</v>
      </c>
      <c r="U9" s="41">
        <f>Trav_cr!AE12</f>
        <v>27.78500909903924</v>
      </c>
      <c r="W9" s="41">
        <f t="shared" si="1"/>
        <v>-1.9768089454283908</v>
      </c>
      <c r="X9" s="41">
        <f t="shared" si="2"/>
        <v>5.99364398720342</v>
      </c>
      <c r="Y9" s="41">
        <f t="shared" si="3"/>
        <v>-13.776227243197784</v>
      </c>
      <c r="Z9" s="41">
        <f t="shared" si="4"/>
        <v>-20.433244419986927</v>
      </c>
      <c r="AA9" s="41">
        <f t="shared" si="5"/>
        <v>-2.78240915134915</v>
      </c>
      <c r="AB9" s="41">
        <f t="shared" si="6"/>
        <v>4.1558068766067002</v>
      </c>
      <c r="AC9" s="41">
        <f t="shared" si="7"/>
        <v>1.6499674339592683</v>
      </c>
      <c r="AD9" s="41">
        <f t="shared" si="8"/>
        <v>2.1494430710647494</v>
      </c>
      <c r="AF9" s="61">
        <f t="shared" si="9"/>
        <v>-20.433244419986927</v>
      </c>
      <c r="AG9" s="61">
        <f t="shared" si="10"/>
        <v>-20.433244419986927</v>
      </c>
      <c r="AH9" s="62">
        <f t="shared" si="11"/>
        <v>1</v>
      </c>
      <c r="AI9" s="62">
        <f t="shared" si="12"/>
        <v>1</v>
      </c>
      <c r="AK9">
        <f t="shared" si="13"/>
        <v>1</v>
      </c>
      <c r="AL9">
        <f t="shared" ref="AL9:AL72" si="19">IF(Z9="", 0, 1)</f>
        <v>1</v>
      </c>
      <c r="AM9">
        <f t="shared" si="16"/>
        <v>2</v>
      </c>
      <c r="AN9">
        <f t="shared" si="17"/>
        <v>1</v>
      </c>
      <c r="AO9" t="str">
        <f t="shared" si="14"/>
        <v>Antigua and Barbuda</v>
      </c>
      <c r="AP9" s="41">
        <f>IF(AN9=0, "", GDP!S8)</f>
        <v>1.6619592592592591</v>
      </c>
      <c r="AQ9" s="41">
        <f t="shared" si="18"/>
        <v>-20.433244419986927</v>
      </c>
    </row>
    <row r="10" spans="1:43" x14ac:dyDescent="0.15">
      <c r="A10" t="str">
        <f>'CA-GDP'!A13</f>
        <v>Argentina</v>
      </c>
      <c r="B10" s="41">
        <f>AVERAGE('CA-GDP'!L13:P13)</f>
        <v>-3.2729714828454846</v>
      </c>
      <c r="C10" s="41">
        <f>AVERAGE(GoodsGDP!L13:P13)</f>
        <v>0.75647352543867474</v>
      </c>
      <c r="D10" s="41">
        <f>AVERAGE(Serv_GDP!L13:P13)</f>
        <v>-1.3501772516947526</v>
      </c>
      <c r="E10" s="41">
        <f>AVERAGE('Travel balance'!W13:AA13)</f>
        <v>-0.73478774183012407</v>
      </c>
      <c r="F10" s="41">
        <f>AVERAGE(Trans_balance!U13:Y13)</f>
        <v>-0.46352594995310054</v>
      </c>
      <c r="G10" s="41">
        <f>AVERAGE(Pr_inc_GDP!L13:P13)</f>
        <v>-2.8498495518968872</v>
      </c>
      <c r="H10" s="41">
        <f>AVERAGE(Sec_inc_GDP!L13:P13)</f>
        <v>0.17058179530747936</v>
      </c>
      <c r="I10" s="41">
        <f>IF(Oil_net!L13="", "", AVERAGE(OIl_GDP!L13:Q13))</f>
        <v>-0.28210973980459431</v>
      </c>
      <c r="J10" s="41">
        <f>Trav_cr!AG13</f>
        <v>0.94950535424181326</v>
      </c>
      <c r="K10" s="41">
        <f>Trav_deb!AG13</f>
        <v>1.6842930960719371</v>
      </c>
      <c r="L10">
        <f t="shared" si="0"/>
        <v>0</v>
      </c>
      <c r="M10" s="41">
        <f>'CA-GDP'!Q13</f>
        <v>0.86596855677135143</v>
      </c>
      <c r="N10" s="41">
        <f>GoodsGDP!Q13</f>
        <v>3.8245054882799558</v>
      </c>
      <c r="O10" s="41">
        <f>Serv_GDP!Q13</f>
        <v>-0.58551036618677765</v>
      </c>
      <c r="P10" s="41">
        <f>'Travel balance'!AB13</f>
        <v>-0.19090443548977387</v>
      </c>
      <c r="Q10" s="41">
        <f>Trans_balance!Z13</f>
        <v>-0.21185193636991945</v>
      </c>
      <c r="R10" s="41">
        <f>Pr_inc_GDP!Q13</f>
        <v>-2.6656297000749589</v>
      </c>
      <c r="S10" s="41">
        <f>Sec_inc_GDP!Q13</f>
        <v>0.29260313475313315</v>
      </c>
      <c r="T10" s="41">
        <f>IF(Oil_net!Q13="","",OIl_GDP!Q13)</f>
        <v>0.28191081879014851</v>
      </c>
      <c r="U10" s="41">
        <f>Trav_cr!AE13</f>
        <v>0.42232889903013254</v>
      </c>
      <c r="W10" s="41">
        <f t="shared" si="1"/>
        <v>4.1389400396168359</v>
      </c>
      <c r="X10" s="41">
        <f t="shared" si="2"/>
        <v>3.0680319628412809</v>
      </c>
      <c r="Y10" s="41">
        <f t="shared" si="3"/>
        <v>0.7646668855079749</v>
      </c>
      <c r="Z10" s="41">
        <f t="shared" si="4"/>
        <v>0.5438833063403502</v>
      </c>
      <c r="AA10" s="41">
        <f t="shared" si="5"/>
        <v>0.25167401358318109</v>
      </c>
      <c r="AB10" s="41">
        <f t="shared" si="6"/>
        <v>0.18421985182192824</v>
      </c>
      <c r="AC10" s="41">
        <f t="shared" si="7"/>
        <v>0.1220213394456538</v>
      </c>
      <c r="AD10" s="41">
        <f t="shared" si="8"/>
        <v>0.56402055859474287</v>
      </c>
      <c r="AF10" s="61" t="str">
        <f t="shared" si="9"/>
        <v/>
      </c>
      <c r="AG10" s="61" t="str">
        <f t="shared" si="10"/>
        <v/>
      </c>
      <c r="AH10" s="62" t="str">
        <f t="shared" si="11"/>
        <v/>
      </c>
      <c r="AI10" s="62" t="str">
        <f t="shared" si="12"/>
        <v/>
      </c>
      <c r="AK10">
        <f t="shared" si="13"/>
        <v>0</v>
      </c>
      <c r="AL10">
        <f t="shared" si="19"/>
        <v>1</v>
      </c>
      <c r="AM10">
        <f t="shared" si="16"/>
        <v>1</v>
      </c>
      <c r="AN10">
        <f t="shared" si="17"/>
        <v>0</v>
      </c>
      <c r="AO10" t="str">
        <f t="shared" si="14"/>
        <v/>
      </c>
      <c r="AP10" s="41" t="str">
        <f>IF(AN10=0, "", GDP!S9)</f>
        <v/>
      </c>
      <c r="AQ10" s="41" t="str">
        <f t="shared" si="18"/>
        <v/>
      </c>
    </row>
    <row r="11" spans="1:43" x14ac:dyDescent="0.15">
      <c r="A11" t="str">
        <f>'CA-GDP'!A14</f>
        <v>Armenia, Rep. of</v>
      </c>
      <c r="B11" s="41">
        <f>AVERAGE('CA-GDP'!L14:P14)</f>
        <v>-3.9179770253794608</v>
      </c>
      <c r="C11" s="41">
        <f>AVERAGE(GoodsGDP!L14:P14)</f>
        <v>-11.827390157753248</v>
      </c>
      <c r="D11" s="41">
        <f>AVERAGE(Serv_GDP!L14:P14)</f>
        <v>0.16901340345329968</v>
      </c>
      <c r="E11" s="41">
        <f>AVERAGE('Travel balance'!W14:AA14)</f>
        <v>0.15736223739468044</v>
      </c>
      <c r="F11" s="41">
        <f>AVERAGE(Trans_balance!U14:Y14)</f>
        <v>-2.0968248501850524</v>
      </c>
      <c r="G11" s="41">
        <f>AVERAGE(Pr_inc_GDP!L14:P14)</f>
        <v>2.5671124426740479</v>
      </c>
      <c r="H11" s="41">
        <f>AVERAGE(Sec_inc_GDP!L14:P14)</f>
        <v>5.1732872862464401</v>
      </c>
      <c r="I11" s="41">
        <f>IF(Oil_net!L14="", "", AVERAGE(OIl_GDP!L14:Q14))</f>
        <v>-2.4196121447140877</v>
      </c>
      <c r="J11" s="41">
        <f>Trav_cr!AG14</f>
        <v>10.158363447585158</v>
      </c>
      <c r="K11" s="41">
        <f>Trav_deb!AG14</f>
        <v>10.001001210190477</v>
      </c>
      <c r="L11">
        <f t="shared" si="0"/>
        <v>0</v>
      </c>
      <c r="M11" s="41">
        <f>'CA-GDP'!Q14</f>
        <v>-3.8795822407935625</v>
      </c>
      <c r="N11" s="41">
        <f>GoodsGDP!Q14</f>
        <v>-10.991383752982133</v>
      </c>
      <c r="O11" s="41">
        <f>Serv_GDP!Q14</f>
        <v>0.81154625871211872</v>
      </c>
      <c r="P11" s="41">
        <f>'Travel balance'!AB14</f>
        <v>-0.11568410503174409</v>
      </c>
      <c r="Q11" s="41">
        <f>Trans_balance!Z14</f>
        <v>-1.4710540446544684</v>
      </c>
      <c r="R11" s="41">
        <f>Pr_inc_GDP!Q14</f>
        <v>-1.5893999065519593</v>
      </c>
      <c r="S11" s="41">
        <f>Sec_inc_GDP!Q14</f>
        <v>7.8896551600284122</v>
      </c>
      <c r="T11" s="41">
        <f>IF(Oil_net!Q14="","",OIl_GDP!Q14)</f>
        <v>-1.7920478325333185</v>
      </c>
      <c r="U11" s="41">
        <f>Trav_cr!AE14</f>
        <v>2.3728919952240126</v>
      </c>
      <c r="W11" s="41">
        <f t="shared" si="1"/>
        <v>3.8394784585898289E-2</v>
      </c>
      <c r="X11" s="41">
        <f t="shared" si="2"/>
        <v>0.83600640477111554</v>
      </c>
      <c r="Y11" s="41">
        <f t="shared" si="3"/>
        <v>0.64253285525881898</v>
      </c>
      <c r="Z11" s="41">
        <f t="shared" si="4"/>
        <v>-0.27304634242642456</v>
      </c>
      <c r="AA11" s="41">
        <f t="shared" si="5"/>
        <v>0.62577080553058395</v>
      </c>
      <c r="AB11" s="41">
        <f t="shared" si="6"/>
        <v>-4.1565123492260074</v>
      </c>
      <c r="AC11" s="41">
        <f t="shared" si="7"/>
        <v>2.7163678737819721</v>
      </c>
      <c r="AD11" s="41">
        <f t="shared" si="8"/>
        <v>0.62756431218076925</v>
      </c>
      <c r="AF11" s="61" t="str">
        <f t="shared" si="9"/>
        <v/>
      </c>
      <c r="AG11" s="61" t="str">
        <f t="shared" si="10"/>
        <v/>
      </c>
      <c r="AH11" s="62" t="str">
        <f t="shared" si="11"/>
        <v/>
      </c>
      <c r="AI11" s="62" t="str">
        <f t="shared" si="12"/>
        <v/>
      </c>
      <c r="AK11">
        <f t="shared" si="13"/>
        <v>0</v>
      </c>
      <c r="AL11">
        <f t="shared" si="19"/>
        <v>1</v>
      </c>
      <c r="AM11">
        <f t="shared" si="16"/>
        <v>1</v>
      </c>
      <c r="AN11">
        <f t="shared" si="17"/>
        <v>0</v>
      </c>
      <c r="AO11" t="str">
        <f t="shared" si="14"/>
        <v/>
      </c>
      <c r="AP11" s="41" t="str">
        <f>IF(AN11=0, "", GDP!S10)</f>
        <v/>
      </c>
      <c r="AQ11" s="41" t="str">
        <f t="shared" si="18"/>
        <v/>
      </c>
    </row>
    <row r="12" spans="1:43" x14ac:dyDescent="0.15">
      <c r="A12" t="str">
        <f>'CA-GDP'!A15</f>
        <v>Aruba, Kingdom of the Netherlands</v>
      </c>
      <c r="B12" s="41">
        <f>AVERAGE('CA-GDP'!L15:P15)</f>
        <v>2.2652064297934658</v>
      </c>
      <c r="C12" s="41">
        <f>AVERAGE(GoodsGDP!L15:P15)</f>
        <v>-31.236337873182702</v>
      </c>
      <c r="D12" s="41">
        <f>AVERAGE(Serv_GDP!L15:P15)</f>
        <v>40.976960837499512</v>
      </c>
      <c r="E12" s="41">
        <f>AVERAGE('Travel balance'!W15:AA15)</f>
        <v>48.78376973831292</v>
      </c>
      <c r="F12" s="41">
        <f>AVERAGE(Trans_balance!U15:Y15)</f>
        <v>9.8710425029006524E-2</v>
      </c>
      <c r="G12" s="41">
        <f>AVERAGE(Pr_inc_GDP!L15:P15)</f>
        <v>-5.1125984313191912</v>
      </c>
      <c r="H12" s="41">
        <f>AVERAGE(Sec_inc_GDP!L15:P15)</f>
        <v>-2.3628181032041455</v>
      </c>
      <c r="I12" s="41" t="str">
        <f>IF(Oil_net!L15="", "", AVERAGE(OIl_GDP!L15:Q15))</f>
        <v/>
      </c>
      <c r="J12" s="41">
        <f>Trav_cr!AG15</f>
        <v>60.196790760580143</v>
      </c>
      <c r="K12" s="41">
        <f>Trav_deb!AG15</f>
        <v>11.413021022267227</v>
      </c>
      <c r="L12">
        <f t="shared" si="0"/>
        <v>1</v>
      </c>
      <c r="M12" s="41">
        <f>'CA-GDP'!Q15</f>
        <v>-13.264348723360118</v>
      </c>
      <c r="N12" s="41">
        <f>GoodsGDP!Q15</f>
        <v>-31.493644642347977</v>
      </c>
      <c r="O12" s="41">
        <f>Serv_GDP!Q15</f>
        <v>22.537095320390211</v>
      </c>
      <c r="P12" s="41">
        <f>'Travel balance'!AB15</f>
        <v>31.305124428998578</v>
      </c>
      <c r="Q12" s="41">
        <f>Trans_balance!Z15</f>
        <v>-1.8360949722775426</v>
      </c>
      <c r="R12" s="41">
        <f>Pr_inc_GDP!Q15</f>
        <v>-2.3622721129714139</v>
      </c>
      <c r="S12" s="41">
        <f>Sec_inc_GDP!Q15</f>
        <v>-1.9455272884309509</v>
      </c>
      <c r="T12" s="41" t="str">
        <f>IF(Oil_net!Q15="","",OIl_GDP!Q15)</f>
        <v/>
      </c>
      <c r="U12" s="41">
        <f>Trav_cr!AE15</f>
        <v>43.763521540498758</v>
      </c>
      <c r="W12" s="41">
        <f t="shared" si="1"/>
        <v>-15.529555153153584</v>
      </c>
      <c r="X12" s="41">
        <f t="shared" si="2"/>
        <v>-0.25730676916527528</v>
      </c>
      <c r="Y12" s="41">
        <f t="shared" si="3"/>
        <v>-18.4398655171093</v>
      </c>
      <c r="Z12" s="41">
        <f t="shared" si="4"/>
        <v>-17.478645309314341</v>
      </c>
      <c r="AA12" s="41">
        <f t="shared" si="5"/>
        <v>-1.9348053973065491</v>
      </c>
      <c r="AB12" s="41">
        <f t="shared" si="6"/>
        <v>2.7503263183477773</v>
      </c>
      <c r="AC12" s="41">
        <f t="shared" si="7"/>
        <v>0.41729081477319463</v>
      </c>
      <c r="AD12" s="41" t="str">
        <f t="shared" si="8"/>
        <v/>
      </c>
      <c r="AF12" s="61">
        <f t="shared" si="9"/>
        <v>-17.478645309314341</v>
      </c>
      <c r="AG12" s="61">
        <f t="shared" si="10"/>
        <v>-17.478645309314341</v>
      </c>
      <c r="AH12" s="62">
        <f t="shared" si="11"/>
        <v>1</v>
      </c>
      <c r="AI12" s="62">
        <f t="shared" si="12"/>
        <v>1</v>
      </c>
      <c r="AK12">
        <f t="shared" si="13"/>
        <v>1</v>
      </c>
      <c r="AL12">
        <f t="shared" si="19"/>
        <v>1</v>
      </c>
      <c r="AM12">
        <f t="shared" si="16"/>
        <v>2</v>
      </c>
      <c r="AN12">
        <f t="shared" si="17"/>
        <v>1</v>
      </c>
      <c r="AO12" t="str">
        <f t="shared" si="14"/>
        <v>Aruba, Kingdom of the Netherlands</v>
      </c>
      <c r="AP12" s="41">
        <f>IF(AN12=0, "", GDP!S11)</f>
        <v>3.3416341739058324</v>
      </c>
      <c r="AQ12" s="41">
        <f t="shared" si="18"/>
        <v>-17.478645309314341</v>
      </c>
    </row>
    <row r="13" spans="1:43" x14ac:dyDescent="0.15">
      <c r="A13" t="str">
        <f>'CA-GDP'!A16</f>
        <v>Australia</v>
      </c>
      <c r="B13" s="41">
        <f>AVERAGE('CA-GDP'!L16:P16)</f>
        <v>-2.3951988491911966</v>
      </c>
      <c r="C13" s="41">
        <f>AVERAGE(GoodsGDP!L16:P16)</f>
        <v>0.73651514104327631</v>
      </c>
      <c r="D13" s="41">
        <f>AVERAGE(Serv_GDP!L16:P16)</f>
        <v>-0.32885980648083446</v>
      </c>
      <c r="E13" s="41">
        <f>AVERAGE('Travel balance'!W16:AA16)</f>
        <v>0.5397728687895631</v>
      </c>
      <c r="F13" s="41">
        <f>AVERAGE(Trans_balance!U16:Y16)</f>
        <v>-0.56332507947767341</v>
      </c>
      <c r="G13" s="41">
        <f>AVERAGE(Pr_inc_GDP!L16:P16)</f>
        <v>-2.7396074189661683</v>
      </c>
      <c r="H13" s="41">
        <f>AVERAGE(Sec_inc_GDP!L16:P16)</f>
        <v>-6.3246764787470405E-2</v>
      </c>
      <c r="I13" s="41">
        <f>IF(Oil_net!L16="", "", AVERAGE(OIl_GDP!L16:Q16))</f>
        <v>-1.1488154065186529</v>
      </c>
      <c r="J13" s="41">
        <f>Trav_cr!AG16</f>
        <v>3.0339749522270334</v>
      </c>
      <c r="K13" s="41">
        <f>Trav_deb!AG16</f>
        <v>2.4942020834374707</v>
      </c>
      <c r="L13">
        <f t="shared" si="0"/>
        <v>0</v>
      </c>
      <c r="M13" s="41">
        <f>'CA-GDP'!Q16</f>
        <v>2.5290183299150009</v>
      </c>
      <c r="N13" s="41">
        <f>GoodsGDP!Q16</f>
        <v>2.9634850554490555</v>
      </c>
      <c r="O13" s="41">
        <f>Serv_GDP!Q16</f>
        <v>0.77953817847286122</v>
      </c>
      <c r="P13" s="41">
        <f>'Travel balance'!AB16</f>
        <v>1.4111029673984248</v>
      </c>
      <c r="Q13" s="41">
        <f>Trans_balance!Z16</f>
        <v>-0.44249432781900433</v>
      </c>
      <c r="R13" s="41">
        <f>Pr_inc_GDP!Q16</f>
        <v>-1.135271100609607</v>
      </c>
      <c r="S13" s="41">
        <f>Sec_inc_GDP!Q16</f>
        <v>-7.8733803397308066E-2</v>
      </c>
      <c r="T13" s="41">
        <f>IF(Oil_net!Q16="","",OIl_GDP!Q16)</f>
        <v>-0.81125033242185263</v>
      </c>
      <c r="U13" s="41">
        <f>Trav_cr!AE16</f>
        <v>1.8884736108054341</v>
      </c>
      <c r="W13" s="41">
        <f t="shared" si="1"/>
        <v>4.9242171791061971</v>
      </c>
      <c r="X13" s="41">
        <f t="shared" si="2"/>
        <v>2.2269699144057791</v>
      </c>
      <c r="Y13" s="41">
        <f t="shared" si="3"/>
        <v>1.1083979849536956</v>
      </c>
      <c r="Z13" s="41">
        <f t="shared" si="4"/>
        <v>0.87133009860886168</v>
      </c>
      <c r="AA13" s="41">
        <f t="shared" si="5"/>
        <v>0.12083075165866908</v>
      </c>
      <c r="AB13" s="41">
        <f t="shared" si="6"/>
        <v>1.6043363183565613</v>
      </c>
      <c r="AC13" s="41">
        <f t="shared" si="7"/>
        <v>-1.5487038609837661E-2</v>
      </c>
      <c r="AD13" s="41">
        <f t="shared" si="8"/>
        <v>0.33756507409680025</v>
      </c>
      <c r="AF13" s="61" t="str">
        <f t="shared" si="9"/>
        <v/>
      </c>
      <c r="AG13" s="61" t="str">
        <f t="shared" si="10"/>
        <v/>
      </c>
      <c r="AH13" s="62" t="str">
        <f t="shared" si="11"/>
        <v/>
      </c>
      <c r="AI13" s="62" t="str">
        <f t="shared" si="12"/>
        <v/>
      </c>
      <c r="AK13">
        <f t="shared" si="13"/>
        <v>0</v>
      </c>
      <c r="AL13">
        <f t="shared" si="19"/>
        <v>1</v>
      </c>
      <c r="AM13">
        <f t="shared" si="16"/>
        <v>1</v>
      </c>
      <c r="AN13">
        <f t="shared" si="17"/>
        <v>0</v>
      </c>
      <c r="AO13" t="str">
        <f t="shared" si="14"/>
        <v/>
      </c>
      <c r="AP13" s="41" t="str">
        <f>IF(AN13=0, "", GDP!S12)</f>
        <v/>
      </c>
      <c r="AQ13" s="41" t="str">
        <f t="shared" si="18"/>
        <v/>
      </c>
    </row>
    <row r="14" spans="1:43" x14ac:dyDescent="0.15">
      <c r="A14" t="str">
        <f>'CA-GDP'!A17</f>
        <v>Austria</v>
      </c>
      <c r="B14" s="41">
        <f>AVERAGE('CA-GDP'!L17:P17)</f>
        <v>1.9949475255951898</v>
      </c>
      <c r="C14" s="41">
        <f>AVERAGE(GoodsGDP!L17:P17)</f>
        <v>0.60189123426562274</v>
      </c>
      <c r="D14" s="41">
        <f>AVERAGE(Serv_GDP!L17:P17)</f>
        <v>2.7467735807561029</v>
      </c>
      <c r="E14" s="41">
        <f>AVERAGE('Travel balance'!W17:AA17)</f>
        <v>2.4210438418386646</v>
      </c>
      <c r="F14" s="41">
        <f>AVERAGE(Trans_balance!U17:Y17)</f>
        <v>-0.12731518170146974</v>
      </c>
      <c r="G14" s="41">
        <f>AVERAGE(Pr_inc_GDP!L17:P17)</f>
        <v>-0.4655474807175094</v>
      </c>
      <c r="H14" s="41">
        <f>AVERAGE(Sec_inc_GDP!L17:P17)</f>
        <v>-0.88827716052995886</v>
      </c>
      <c r="I14" s="41">
        <f>IF(Oil_net!L17="", "", AVERAGE(OIl_GDP!L17:Q17))</f>
        <v>-1.8048937507977827</v>
      </c>
      <c r="J14" s="41">
        <f>Trav_cr!AG17</f>
        <v>4.9584505214797803</v>
      </c>
      <c r="K14" s="41">
        <f>Trav_deb!AG17</f>
        <v>2.5374066796411157</v>
      </c>
      <c r="L14">
        <f t="shared" si="0"/>
        <v>0</v>
      </c>
      <c r="M14" s="41">
        <f>'CA-GDP'!Q17</f>
        <v>2.503606360940962</v>
      </c>
      <c r="N14" s="41">
        <f>GoodsGDP!Q17</f>
        <v>1.4056460119428902</v>
      </c>
      <c r="O14" s="41">
        <f>Serv_GDP!Q17</f>
        <v>2.0639751873821575</v>
      </c>
      <c r="P14" s="41">
        <f>'Travel balance'!AB17</f>
        <v>2.0849236920380716</v>
      </c>
      <c r="Q14" s="41">
        <f>Trans_balance!Z17</f>
        <v>-1.2251128639800764E-2</v>
      </c>
      <c r="R14" s="41">
        <f>Pr_inc_GDP!Q17</f>
        <v>-8.3793384332060863E-2</v>
      </c>
      <c r="S14" s="41">
        <f>Sec_inc_GDP!Q17</f>
        <v>-0.88169421053318864</v>
      </c>
      <c r="T14" s="41">
        <f>IF(Oil_net!Q17="","",OIl_GDP!Q17)</f>
        <v>-1.3444778356910283</v>
      </c>
      <c r="U14" s="41">
        <f>Trav_cr!AE17</f>
        <v>3.2235663989355565</v>
      </c>
      <c r="W14" s="41">
        <f t="shared" si="1"/>
        <v>0.50865883534577216</v>
      </c>
      <c r="X14" s="41">
        <f t="shared" si="2"/>
        <v>0.80375477767726744</v>
      </c>
      <c r="Y14" s="41">
        <f t="shared" si="3"/>
        <v>-0.68279839337394543</v>
      </c>
      <c r="Z14" s="41">
        <f t="shared" si="4"/>
        <v>-0.33612014980059302</v>
      </c>
      <c r="AA14" s="41">
        <f t="shared" si="5"/>
        <v>0.11506405306166897</v>
      </c>
      <c r="AB14" s="41">
        <f t="shared" si="6"/>
        <v>0.38175409638544855</v>
      </c>
      <c r="AC14" s="41">
        <f t="shared" si="7"/>
        <v>6.5829499967702265E-3</v>
      </c>
      <c r="AD14" s="41">
        <f t="shared" si="8"/>
        <v>0.46041591510675439</v>
      </c>
      <c r="AF14" s="61" t="str">
        <f t="shared" si="9"/>
        <v/>
      </c>
      <c r="AG14" s="61" t="str">
        <f t="shared" si="10"/>
        <v/>
      </c>
      <c r="AH14" s="62" t="str">
        <f t="shared" si="11"/>
        <v/>
      </c>
      <c r="AI14" s="62" t="str">
        <f t="shared" si="12"/>
        <v/>
      </c>
      <c r="AK14">
        <f t="shared" si="13"/>
        <v>0</v>
      </c>
      <c r="AL14">
        <f t="shared" si="19"/>
        <v>1</v>
      </c>
      <c r="AM14">
        <f t="shared" si="16"/>
        <v>1</v>
      </c>
      <c r="AN14">
        <f t="shared" si="17"/>
        <v>0</v>
      </c>
      <c r="AO14" t="str">
        <f t="shared" si="14"/>
        <v/>
      </c>
      <c r="AP14" s="41" t="str">
        <f>IF(AN14=0, "", GDP!S13)</f>
        <v/>
      </c>
      <c r="AQ14" s="41" t="str">
        <f t="shared" si="18"/>
        <v/>
      </c>
    </row>
    <row r="15" spans="1:43" x14ac:dyDescent="0.15">
      <c r="A15" t="str">
        <f>'CA-GDP'!A18</f>
        <v>Azerbaijan, Rep. of</v>
      </c>
      <c r="B15" s="41">
        <f>AVERAGE('CA-GDP'!L18:P18)</f>
        <v>4.3916036296177534</v>
      </c>
      <c r="C15" s="41">
        <f>AVERAGE(GoodsGDP!L18:P18)</f>
        <v>15.195581566096843</v>
      </c>
      <c r="D15" s="41">
        <f>AVERAGE(Serv_GDP!L18:P18)</f>
        <v>-6.928852821479464</v>
      </c>
      <c r="E15" s="41">
        <f>AVERAGE('Travel balance'!W18:AA18)</f>
        <v>0.35688448195860956</v>
      </c>
      <c r="F15" s="41">
        <f>AVERAGE(Trans_balance!U18:Y18)</f>
        <v>-1.6047344530112272E-2</v>
      </c>
      <c r="G15" s="41">
        <f>AVERAGE(Pr_inc_GDP!L18:P18)</f>
        <v>-4.8571457912364639</v>
      </c>
      <c r="H15" s="41">
        <f>AVERAGE(Sec_inc_GDP!L18:P18)</f>
        <v>0.98202067623683731</v>
      </c>
      <c r="I15" s="41">
        <f>IF(Oil_net!L18="", "", AVERAGE(OIl_GDP!L18:Q18))</f>
        <v>28.380596315301116</v>
      </c>
      <c r="J15" s="41">
        <f>Trav_cr!AG18</f>
        <v>5.6629964683058898</v>
      </c>
      <c r="K15" s="41">
        <f>Trav_deb!AG18</f>
        <v>5.3061119863472808</v>
      </c>
      <c r="L15">
        <f t="shared" si="0"/>
        <v>0</v>
      </c>
      <c r="M15" s="41">
        <f>'CA-GDP'!Q18</f>
        <v>-0.53410720646342436</v>
      </c>
      <c r="N15" s="41">
        <f>GoodsGDP!Q18</f>
        <v>5.8947675205226409</v>
      </c>
      <c r="O15" s="41">
        <f>Serv_GDP!Q18</f>
        <v>-6.6670928123127551</v>
      </c>
      <c r="P15" s="41">
        <f>'Travel balance'!AB18</f>
        <v>-0.25225327961873312</v>
      </c>
      <c r="Q15" s="41">
        <f>Trans_balance!Z18</f>
        <v>0.80430816680978889</v>
      </c>
      <c r="R15" s="41">
        <f>Pr_inc_GDP!Q18</f>
        <v>-1.0708947125725852</v>
      </c>
      <c r="S15" s="41">
        <f>Sec_inc_GDP!Q18</f>
        <v>1.3091127978992767</v>
      </c>
      <c r="T15" s="41">
        <f>IF(Oil_net!Q18="","",OIl_GDP!Q18)</f>
        <v>21.206901037056081</v>
      </c>
      <c r="U15" s="41">
        <f>Trav_cr!AE18</f>
        <v>0.71392902604090447</v>
      </c>
      <c r="W15" s="41">
        <f t="shared" si="1"/>
        <v>-4.9257108360811781</v>
      </c>
      <c r="X15" s="41">
        <f t="shared" si="2"/>
        <v>-9.300814045574203</v>
      </c>
      <c r="Y15" s="41">
        <f t="shared" si="3"/>
        <v>0.26176000916670894</v>
      </c>
      <c r="Z15" s="41">
        <f t="shared" si="4"/>
        <v>-0.60913776157734267</v>
      </c>
      <c r="AA15" s="41">
        <f t="shared" si="5"/>
        <v>0.82035551133990114</v>
      </c>
      <c r="AB15" s="41">
        <f t="shared" si="6"/>
        <v>3.786251078663879</v>
      </c>
      <c r="AC15" s="41">
        <f t="shared" si="7"/>
        <v>0.32709212166243939</v>
      </c>
      <c r="AD15" s="41">
        <f t="shared" si="8"/>
        <v>-7.1736952782450345</v>
      </c>
      <c r="AF15" s="61" t="str">
        <f t="shared" si="9"/>
        <v/>
      </c>
      <c r="AG15" s="61" t="str">
        <f t="shared" si="10"/>
        <v/>
      </c>
      <c r="AH15" s="62" t="str">
        <f t="shared" si="11"/>
        <v/>
      </c>
      <c r="AI15" s="62" t="str">
        <f t="shared" si="12"/>
        <v/>
      </c>
      <c r="AK15">
        <f t="shared" si="13"/>
        <v>0</v>
      </c>
      <c r="AL15">
        <f t="shared" si="19"/>
        <v>1</v>
      </c>
      <c r="AM15">
        <f t="shared" si="16"/>
        <v>1</v>
      </c>
      <c r="AN15">
        <f t="shared" si="17"/>
        <v>0</v>
      </c>
      <c r="AO15" t="str">
        <f t="shared" si="14"/>
        <v/>
      </c>
      <c r="AP15" s="41" t="str">
        <f>IF(AN15=0, "", GDP!S14)</f>
        <v/>
      </c>
      <c r="AQ15" s="41" t="str">
        <f t="shared" si="18"/>
        <v/>
      </c>
    </row>
    <row r="16" spans="1:43" x14ac:dyDescent="0.15">
      <c r="A16" t="str">
        <f>'CA-GDP'!A19</f>
        <v>Bahamas, The</v>
      </c>
      <c r="B16" s="41">
        <f>AVERAGE('CA-GDP'!L19:P19)</f>
        <v>-6.7055335512320697</v>
      </c>
      <c r="C16" s="41">
        <f>AVERAGE(GoodsGDP!L19:P19)</f>
        <v>-19.475069857051231</v>
      </c>
      <c r="D16" s="41">
        <f>AVERAGE(Serv_GDP!L19:P19)</f>
        <v>15.017978898955343</v>
      </c>
      <c r="E16" s="41">
        <f>AVERAGE('Travel balance'!W19:AA19)</f>
        <v>23.426060338983973</v>
      </c>
      <c r="F16" s="41">
        <f>AVERAGE(Trans_balance!U19:Y19)</f>
        <v>-2.7184712554647561</v>
      </c>
      <c r="G16" s="41">
        <f>AVERAGE(Pr_inc_GDP!L19:P19)</f>
        <v>-3.8567265776274411</v>
      </c>
      <c r="H16" s="41">
        <f>AVERAGE(Sec_inc_GDP!L19:P19)</f>
        <v>1.6071614048082126</v>
      </c>
      <c r="I16" s="41">
        <f>IF(Oil_net!L19="", "", AVERAGE(OIl_GDP!L19:Q19))</f>
        <v>-3.3190249002738597</v>
      </c>
      <c r="J16" s="41">
        <f>Trav_cr!AG19</f>
        <v>25.981269954544736</v>
      </c>
      <c r="K16" s="41">
        <f>Trav_deb!AG19</f>
        <v>2.5552096155607629</v>
      </c>
      <c r="L16">
        <f t="shared" si="0"/>
        <v>1</v>
      </c>
      <c r="M16" s="41">
        <f>'CA-GDP'!Q19</f>
        <v>-18.355159532136636</v>
      </c>
      <c r="N16" s="41">
        <f>GoodsGDP!Q19</f>
        <v>-16.216791450829348</v>
      </c>
      <c r="O16" s="41">
        <f>Serv_GDP!Q19</f>
        <v>-1.1154713421299589</v>
      </c>
      <c r="P16" s="41">
        <f>'Travel balance'!AB19</f>
        <v>7.9263243690516232</v>
      </c>
      <c r="Q16" s="41">
        <f>Trans_balance!Z19</f>
        <v>-1.7772734396512884</v>
      </c>
      <c r="R16" s="41">
        <f>Pr_inc_GDP!Q19</f>
        <v>-4.3428212590378985</v>
      </c>
      <c r="S16" s="41">
        <f>Sec_inc_GDP!Q19</f>
        <v>3.3199262976797983</v>
      </c>
      <c r="T16" s="41">
        <f>IF(Oil_net!Q19="","",OIl_GDP!Q19)</f>
        <v>-3.4128447058884848</v>
      </c>
      <c r="U16" s="41">
        <f>Trav_cr!AE19</f>
        <v>8.9072867971376741</v>
      </c>
      <c r="W16" s="41">
        <f t="shared" si="1"/>
        <v>-11.649625980904567</v>
      </c>
      <c r="X16" s="41">
        <f t="shared" si="2"/>
        <v>3.2582784062218835</v>
      </c>
      <c r="Y16" s="41">
        <f t="shared" si="3"/>
        <v>-16.133450241085303</v>
      </c>
      <c r="Z16" s="41">
        <f t="shared" si="4"/>
        <v>-15.499735969932349</v>
      </c>
      <c r="AA16" s="41">
        <f t="shared" si="5"/>
        <v>0.94119781581346773</v>
      </c>
      <c r="AB16" s="41">
        <f t="shared" si="6"/>
        <v>-0.48609468141045742</v>
      </c>
      <c r="AC16" s="41">
        <f t="shared" si="7"/>
        <v>1.7127648928715857</v>
      </c>
      <c r="AD16" s="41">
        <f t="shared" si="8"/>
        <v>-9.3819805614625107E-2</v>
      </c>
      <c r="AF16" s="61">
        <f t="shared" si="9"/>
        <v>-15.499735969932349</v>
      </c>
      <c r="AG16" s="61">
        <f t="shared" si="10"/>
        <v>-15.499735969932349</v>
      </c>
      <c r="AH16" s="62">
        <f t="shared" si="11"/>
        <v>1</v>
      </c>
      <c r="AI16" s="62">
        <f t="shared" si="12"/>
        <v>1</v>
      </c>
      <c r="AK16">
        <f t="shared" si="13"/>
        <v>1</v>
      </c>
      <c r="AL16">
        <f t="shared" si="19"/>
        <v>1</v>
      </c>
      <c r="AM16">
        <f t="shared" si="16"/>
        <v>2</v>
      </c>
      <c r="AN16">
        <f t="shared" si="17"/>
        <v>1</v>
      </c>
      <c r="AO16" t="str">
        <f t="shared" si="14"/>
        <v>Bahamas, The</v>
      </c>
      <c r="AP16" s="41">
        <f>IF(AN16=0, "", GDP!S15)</f>
        <v>13.578799999999999</v>
      </c>
      <c r="AQ16" s="41">
        <f t="shared" si="18"/>
        <v>-15.499735969932349</v>
      </c>
    </row>
    <row r="17" spans="1:43" x14ac:dyDescent="0.15">
      <c r="A17" t="str">
        <f>'CA-GDP'!A20</f>
        <v>Bahrain, Kingdom of</v>
      </c>
      <c r="B17" s="41">
        <f>AVERAGE('CA-GDP'!L20:P20)</f>
        <v>-4.0185430935009618</v>
      </c>
      <c r="C17" s="41">
        <f>AVERAGE(GoodsGDP!L20:P20)</f>
        <v>-0.47942368136257985</v>
      </c>
      <c r="D17" s="41">
        <f>AVERAGE(Serv_GDP!L20:P20)</f>
        <v>9.7301792535424134</v>
      </c>
      <c r="E17" s="41">
        <f>AVERAGE('Travel balance'!W20:AA20)</f>
        <v>5.2090756832364296</v>
      </c>
      <c r="F17" s="41">
        <f>AVERAGE(Trans_balance!U20:Y20)</f>
        <v>-2.9030830142408335</v>
      </c>
      <c r="G17" s="41">
        <f>AVERAGE(Pr_inc_GDP!L20:P20)</f>
        <v>-5.631731042135649</v>
      </c>
      <c r="H17" s="41">
        <f>AVERAGE(Sec_inc_GDP!L20:P20)</f>
        <v>-7.6375676235451451</v>
      </c>
      <c r="I17" s="41">
        <f>IF(Oil_net!L20="", "", AVERAGE(OIl_GDP!L20:Q20))</f>
        <v>11.272833745477442</v>
      </c>
      <c r="J17" s="41">
        <f>Trav_cr!AG20</f>
        <v>9.6547220133048608</v>
      </c>
      <c r="K17" s="41">
        <f>Trav_deb!AG20</f>
        <v>4.7303833569975593</v>
      </c>
      <c r="L17">
        <f t="shared" si="0"/>
        <v>1</v>
      </c>
      <c r="M17" s="41">
        <f>'CA-GDP'!Q20</f>
        <v>-9.5702332927481653</v>
      </c>
      <c r="N17" s="41">
        <f>GoodsGDP!Q20</f>
        <v>-0.37496487819128055</v>
      </c>
      <c r="O17" s="41">
        <f>Serv_GDP!Q20</f>
        <v>6.1335782062293349</v>
      </c>
      <c r="P17" s="41">
        <f>'Travel balance'!AB20</f>
        <v>4.2407115721800483</v>
      </c>
      <c r="Q17" s="41">
        <f>Trans_balance!Z20</f>
        <v>-5.6370242984990417</v>
      </c>
      <c r="R17" s="41">
        <f>Pr_inc_GDP!Q20</f>
        <v>-7.2529817233401257</v>
      </c>
      <c r="S17" s="41">
        <f>Sec_inc_GDP!Q20</f>
        <v>-8.0758648974460936</v>
      </c>
      <c r="T17" s="41">
        <f>IF(Oil_net!Q20="","",OIl_GDP!Q20)</f>
        <v>9.3097793664516573</v>
      </c>
      <c r="U17" s="41" t="str">
        <f>Trav_cr!AE20</f>
        <v/>
      </c>
      <c r="W17" s="41">
        <f t="shared" si="1"/>
        <v>-5.5516901992472034</v>
      </c>
      <c r="X17" s="41">
        <f t="shared" si="2"/>
        <v>0.1044588031712993</v>
      </c>
      <c r="Y17" s="41">
        <f t="shared" si="3"/>
        <v>-3.5966010473130785</v>
      </c>
      <c r="Z17" s="41">
        <f t="shared" si="4"/>
        <v>-0.9683641110563812</v>
      </c>
      <c r="AA17" s="41">
        <f t="shared" si="5"/>
        <v>-2.7339412842582083</v>
      </c>
      <c r="AB17" s="41">
        <f t="shared" si="6"/>
        <v>-1.6212506812044767</v>
      </c>
      <c r="AC17" s="41">
        <f t="shared" si="7"/>
        <v>-0.43829727390094853</v>
      </c>
      <c r="AD17" s="41">
        <f t="shared" si="8"/>
        <v>-1.9630543790257846</v>
      </c>
      <c r="AF17" s="61" t="str">
        <f t="shared" si="9"/>
        <v/>
      </c>
      <c r="AG17" s="61">
        <f t="shared" si="10"/>
        <v>-0.9683641110563812</v>
      </c>
      <c r="AH17" s="62" t="str">
        <f t="shared" si="11"/>
        <v/>
      </c>
      <c r="AI17" s="62">
        <f t="shared" si="12"/>
        <v>1</v>
      </c>
      <c r="AK17">
        <f t="shared" si="13"/>
        <v>1</v>
      </c>
      <c r="AL17">
        <f t="shared" si="19"/>
        <v>1</v>
      </c>
      <c r="AM17">
        <f t="shared" si="16"/>
        <v>2</v>
      </c>
      <c r="AN17">
        <f t="shared" si="17"/>
        <v>1</v>
      </c>
      <c r="AO17" t="str">
        <f t="shared" si="14"/>
        <v>Bahrain, Kingdom of</v>
      </c>
      <c r="AP17" s="41">
        <f>IF(AN17=0, "", GDP!S16)</f>
        <v>38.473723404255317</v>
      </c>
      <c r="AQ17" s="41">
        <f t="shared" si="18"/>
        <v>-0.9683641110563812</v>
      </c>
    </row>
    <row r="18" spans="1:43" x14ac:dyDescent="0.15">
      <c r="A18" t="str">
        <f>'CA-GDP'!A21</f>
        <v>Bangladesh</v>
      </c>
      <c r="B18" s="41">
        <f>AVERAGE('CA-GDP'!L21:P21)</f>
        <v>-0.8451033072384535</v>
      </c>
      <c r="C18" s="41">
        <f>AVERAGE(GoodsGDP!L21:P21)</f>
        <v>-4.5481634544208234</v>
      </c>
      <c r="D18" s="41">
        <f>AVERAGE(Serv_GDP!L21:P21)</f>
        <v>-1.742031779556743</v>
      </c>
      <c r="E18" s="41">
        <f>AVERAGE('Travel balance'!W21:AA21)</f>
        <v>-0.13841478712091329</v>
      </c>
      <c r="F18" s="41">
        <f>AVERAGE(Trans_balance!U21:Y21)</f>
        <v>-2.1230264832174384</v>
      </c>
      <c r="G18" s="41">
        <f>AVERAGE(Pr_inc_GDP!L21:P21)</f>
        <v>-0.99447959911418093</v>
      </c>
      <c r="H18" s="41">
        <f>AVERAGE(Sec_inc_GDP!L21:P21)</f>
        <v>6.4395715258532942</v>
      </c>
      <c r="I18" s="41">
        <f>IF(Oil_net!L21="", "", AVERAGE(OIl_GDP!L21:Q21))</f>
        <v>-1.163386638455487</v>
      </c>
      <c r="J18" s="41">
        <f>Trav_cr!AG21</f>
        <v>0.11346702500264212</v>
      </c>
      <c r="K18" s="41">
        <f>Trav_deb!AG21</f>
        <v>0.25188181212355537</v>
      </c>
      <c r="L18">
        <f t="shared" si="0"/>
        <v>0</v>
      </c>
      <c r="M18" s="41">
        <f>'CA-GDP'!Q21</f>
        <v>0.33051674620862964</v>
      </c>
      <c r="N18" s="41">
        <f>GoodsGDP!Q21</f>
        <v>-5.005896215486799</v>
      </c>
      <c r="O18" s="41">
        <f>Serv_GDP!Q21</f>
        <v>-0.64081608550606817</v>
      </c>
      <c r="P18" s="41">
        <f>'Travel balance'!AB21</f>
        <v>-5.4238741540417822E-2</v>
      </c>
      <c r="Q18" s="41">
        <f>Trans_balance!Z21</f>
        <v>-1.352830927988407</v>
      </c>
      <c r="R18" s="41">
        <f>Pr_inc_GDP!Q21</f>
        <v>-0.84894309453580652</v>
      </c>
      <c r="S18" s="41">
        <f>Sec_inc_GDP!Q21</f>
        <v>6.8261721417373034</v>
      </c>
      <c r="T18" s="41">
        <f>IF(Oil_net!Q21="","",OIl_GDP!Q21)</f>
        <v>-0.75367210264484241</v>
      </c>
      <c r="U18" s="41">
        <f>Trav_cr!AE21</f>
        <v>6.6296575059079016E-2</v>
      </c>
      <c r="W18" s="41">
        <f t="shared" si="1"/>
        <v>1.1756200534470831</v>
      </c>
      <c r="X18" s="41">
        <f t="shared" si="2"/>
        <v>-0.4577327610659756</v>
      </c>
      <c r="Y18" s="41">
        <f t="shared" si="3"/>
        <v>1.101215694050675</v>
      </c>
      <c r="Z18" s="41">
        <f t="shared" si="4"/>
        <v>8.4176045580495462E-2</v>
      </c>
      <c r="AA18" s="41">
        <f t="shared" si="5"/>
        <v>0.77019555522903138</v>
      </c>
      <c r="AB18" s="41">
        <f t="shared" si="6"/>
        <v>0.14553650457837441</v>
      </c>
      <c r="AC18" s="41">
        <f t="shared" si="7"/>
        <v>0.38660061588400918</v>
      </c>
      <c r="AD18" s="41">
        <f t="shared" si="8"/>
        <v>0.40971453581064454</v>
      </c>
      <c r="AF18" s="61" t="str">
        <f t="shared" si="9"/>
        <v/>
      </c>
      <c r="AG18" s="61" t="str">
        <f t="shared" si="10"/>
        <v/>
      </c>
      <c r="AH18" s="62" t="str">
        <f t="shared" si="11"/>
        <v/>
      </c>
      <c r="AI18" s="62" t="str">
        <f t="shared" si="12"/>
        <v/>
      </c>
      <c r="AK18">
        <f t="shared" si="13"/>
        <v>0</v>
      </c>
      <c r="AL18">
        <f t="shared" si="19"/>
        <v>1</v>
      </c>
      <c r="AM18">
        <f t="shared" si="16"/>
        <v>1</v>
      </c>
      <c r="AN18">
        <f t="shared" si="17"/>
        <v>0</v>
      </c>
      <c r="AO18" t="str">
        <f t="shared" si="14"/>
        <v/>
      </c>
      <c r="AP18" s="41" t="str">
        <f>IF(AN18=0, "", GDP!S17)</f>
        <v/>
      </c>
      <c r="AQ18" s="41" t="str">
        <f t="shared" si="18"/>
        <v/>
      </c>
    </row>
    <row r="19" spans="1:43" x14ac:dyDescent="0.15">
      <c r="A19" t="str">
        <f>'CA-GDP'!A22</f>
        <v>Barbados</v>
      </c>
      <c r="B19" s="41">
        <f>AVERAGE('CA-GDP'!L22:P22)</f>
        <v>-5.736605653629673</v>
      </c>
      <c r="C19" s="41">
        <f>AVERAGE(GoodsGDP!L22:P22)</f>
        <v>-12.161254177750953</v>
      </c>
      <c r="D19" s="41">
        <f>AVERAGE(Serv_GDP!L22:P22)</f>
        <v>15.101409839777796</v>
      </c>
      <c r="E19" s="41">
        <f>AVERAGE('Travel balance'!W22:AA22)</f>
        <v>19.655198810262576</v>
      </c>
      <c r="F19" s="41">
        <f>AVERAGE(Trans_balance!U22:Y22)</f>
        <v>-1.0784209162763441</v>
      </c>
      <c r="G19" s="41">
        <f>AVERAGE(Pr_inc_GDP!L22:P22)</f>
        <v>-8.3318125394797349</v>
      </c>
      <c r="H19" s="41">
        <f>AVERAGE(Sec_inc_GDP!L22:P22)</f>
        <v>-0.34494877617682862</v>
      </c>
      <c r="I19" s="41">
        <f>IF(Oil_net!L22="", "", AVERAGE(OIl_GDP!L22:Q22))</f>
        <v>-5.7294415123936302</v>
      </c>
      <c r="J19" s="41">
        <f>Trav_cr!AG22</f>
        <v>21.592117443199896</v>
      </c>
      <c r="K19" s="41">
        <f>Trav_deb!AG22</f>
        <v>1.1391808799607177</v>
      </c>
      <c r="L19">
        <f t="shared" si="0"/>
        <v>1</v>
      </c>
      <c r="M19" s="41" t="str">
        <f>'CA-GDP'!Q22</f>
        <v/>
      </c>
      <c r="N19" s="41" t="str">
        <f>GoodsGDP!Q22</f>
        <v/>
      </c>
      <c r="O19" s="41" t="str">
        <f>Serv_GDP!Q22</f>
        <v/>
      </c>
      <c r="P19" s="41" t="str">
        <f>'Travel balance'!AB22</f>
        <v/>
      </c>
      <c r="Q19" s="41" t="str">
        <f>Trans_balance!Z22</f>
        <v/>
      </c>
      <c r="R19" s="41" t="str">
        <f>Pr_inc_GDP!Q22</f>
        <v/>
      </c>
      <c r="S19" s="41" t="str">
        <f>Sec_inc_GDP!Q22</f>
        <v/>
      </c>
      <c r="T19" s="41">
        <f>IF(Oil_net!Q22="","",OIl_GDP!Q22)</f>
        <v>-4.3031672155282941</v>
      </c>
      <c r="U19" s="41">
        <f>Trav_cr!AE22</f>
        <v>13.580253076532955</v>
      </c>
      <c r="W19" s="41" t="str">
        <f t="shared" si="1"/>
        <v/>
      </c>
      <c r="X19" s="41" t="str">
        <f t="shared" si="2"/>
        <v/>
      </c>
      <c r="Y19" s="41" t="str">
        <f t="shared" si="3"/>
        <v/>
      </c>
      <c r="Z19" s="41" t="str">
        <f t="shared" si="4"/>
        <v/>
      </c>
      <c r="AA19" s="41" t="str">
        <f t="shared" si="5"/>
        <v/>
      </c>
      <c r="AB19" s="41" t="str">
        <f t="shared" si="6"/>
        <v/>
      </c>
      <c r="AC19" s="41" t="str">
        <f t="shared" si="7"/>
        <v/>
      </c>
      <c r="AD19" s="41">
        <f t="shared" si="8"/>
        <v>1.4262742968653361</v>
      </c>
      <c r="AF19" s="61" t="str">
        <f t="shared" si="9"/>
        <v/>
      </c>
      <c r="AG19" s="61" t="str">
        <f t="shared" si="10"/>
        <v/>
      </c>
      <c r="AH19" s="63">
        <f t="shared" si="11"/>
        <v>1</v>
      </c>
      <c r="AI19" s="63">
        <f t="shared" si="12"/>
        <v>1</v>
      </c>
      <c r="AK19">
        <f t="shared" si="13"/>
        <v>1</v>
      </c>
      <c r="AL19">
        <f t="shared" si="19"/>
        <v>0</v>
      </c>
      <c r="AM19">
        <f t="shared" si="16"/>
        <v>1</v>
      </c>
      <c r="AN19">
        <f t="shared" si="17"/>
        <v>0</v>
      </c>
      <c r="AO19" t="str">
        <f t="shared" si="14"/>
        <v/>
      </c>
      <c r="AP19" s="41" t="str">
        <f>IF(AN19=0, "", GDP!S18)</f>
        <v/>
      </c>
      <c r="AQ19" s="41" t="str">
        <f t="shared" si="18"/>
        <v/>
      </c>
    </row>
    <row r="20" spans="1:43" x14ac:dyDescent="0.15">
      <c r="A20" t="str">
        <f>'CA-GDP'!A23</f>
        <v>Belarus, Rep. of</v>
      </c>
      <c r="B20" s="41">
        <f>AVERAGE('CA-GDP'!L23:P23)</f>
        <v>-2.0531608024106744</v>
      </c>
      <c r="C20" s="41">
        <f>AVERAGE(GoodsGDP!L23:P23)</f>
        <v>-5.0382084497343937</v>
      </c>
      <c r="D20" s="41">
        <f>AVERAGE(Serv_GDP!L23:P23)</f>
        <v>5.3026264819217763</v>
      </c>
      <c r="E20" s="41">
        <f>AVERAGE('Travel balance'!W23:AA23)</f>
        <v>-0.29574230200439466</v>
      </c>
      <c r="F20" s="41">
        <f>AVERAGE(Trans_balance!U23:Y23)</f>
        <v>3.3441612719013563</v>
      </c>
      <c r="G20" s="41">
        <f>AVERAGE(Pr_inc_GDP!L23:P23)</f>
        <v>-3.8723280104476592</v>
      </c>
      <c r="H20" s="41">
        <f>AVERAGE(Sec_inc_GDP!L23:P23)</f>
        <v>1.5547491758496026</v>
      </c>
      <c r="I20" s="41">
        <f>IF(Oil_net!L23="", "", AVERAGE(OIl_GDP!L23:Q23))</f>
        <v>-0.15205978126517058</v>
      </c>
      <c r="J20" s="41">
        <f>Trav_cr!AG23</f>
        <v>1.4235866368855725</v>
      </c>
      <c r="K20" s="41">
        <f>Trav_deb!AG23</f>
        <v>1.7193289388899669</v>
      </c>
      <c r="L20">
        <f t="shared" si="0"/>
        <v>0</v>
      </c>
      <c r="M20" s="41">
        <f>'CA-GDP'!Q23</f>
        <v>-0.39999623653098043</v>
      </c>
      <c r="N20" s="41">
        <f>GoodsGDP!Q23</f>
        <v>-3.2704011232650005</v>
      </c>
      <c r="O20" s="41">
        <f>Serv_GDP!Q23</f>
        <v>6.3961192224359564</v>
      </c>
      <c r="P20" s="41">
        <f>'Travel balance'!AB23</f>
        <v>-0.24401763765117304</v>
      </c>
      <c r="Q20" s="41">
        <f>Trans_balance!Z23</f>
        <v>3.0635924378492749</v>
      </c>
      <c r="R20" s="41">
        <f>Pr_inc_GDP!Q23</f>
        <v>-4.3456401760329069</v>
      </c>
      <c r="S20" s="41">
        <f>Sec_inc_GDP!Q23</f>
        <v>0.81992584033096694</v>
      </c>
      <c r="T20" s="41">
        <f>IF(Oil_net!Q23="","",OIl_GDP!Q23)</f>
        <v>-1.274406614063853</v>
      </c>
      <c r="U20" s="41">
        <f>Trav_cr!AE23</f>
        <v>0.58936322558635956</v>
      </c>
      <c r="W20" s="41">
        <f t="shared" si="1"/>
        <v>1.6531645658796941</v>
      </c>
      <c r="X20" s="41">
        <f t="shared" si="2"/>
        <v>1.7678073264693932</v>
      </c>
      <c r="Y20" s="41">
        <f t="shared" si="3"/>
        <v>1.0934927405141801</v>
      </c>
      <c r="Z20" s="41">
        <f t="shared" si="4"/>
        <v>5.1724664353221622E-2</v>
      </c>
      <c r="AA20" s="41">
        <f t="shared" si="5"/>
        <v>-0.28056883405208133</v>
      </c>
      <c r="AB20" s="41">
        <f t="shared" si="6"/>
        <v>-0.47331216558524769</v>
      </c>
      <c r="AC20" s="41">
        <f t="shared" si="7"/>
        <v>-0.73482333551863566</v>
      </c>
      <c r="AD20" s="41">
        <f t="shared" si="8"/>
        <v>-1.1223468327986825</v>
      </c>
      <c r="AF20" s="61" t="str">
        <f t="shared" si="9"/>
        <v/>
      </c>
      <c r="AG20" s="61" t="str">
        <f t="shared" si="10"/>
        <v/>
      </c>
      <c r="AH20" s="62" t="str">
        <f t="shared" si="11"/>
        <v/>
      </c>
      <c r="AI20" s="62" t="str">
        <f t="shared" si="12"/>
        <v/>
      </c>
      <c r="AK20">
        <f t="shared" si="13"/>
        <v>0</v>
      </c>
      <c r="AL20">
        <f t="shared" si="19"/>
        <v>1</v>
      </c>
      <c r="AM20">
        <f t="shared" si="16"/>
        <v>1</v>
      </c>
      <c r="AN20">
        <f t="shared" si="17"/>
        <v>0</v>
      </c>
      <c r="AO20" t="str">
        <f t="shared" si="14"/>
        <v/>
      </c>
      <c r="AP20" s="41" t="str">
        <f>IF(AN20=0, "", GDP!S19)</f>
        <v/>
      </c>
      <c r="AQ20" s="41" t="str">
        <f t="shared" si="18"/>
        <v/>
      </c>
    </row>
    <row r="21" spans="1:43" x14ac:dyDescent="0.15">
      <c r="A21" t="str">
        <f>'CA-GDP'!A24</f>
        <v>Belgium</v>
      </c>
      <c r="B21" s="41">
        <f>AVERAGE('CA-GDP'!L24:P24)</f>
        <v>0.44346542489984697</v>
      </c>
      <c r="C21" s="41">
        <f>AVERAGE(GoodsGDP!L24:P24)</f>
        <v>0.39472599875022124</v>
      </c>
      <c r="D21" s="41">
        <f>AVERAGE(Serv_GDP!L24:P24)</f>
        <v>0.40962306093796608</v>
      </c>
      <c r="E21" s="41">
        <f>AVERAGE('Travel balance'!W24:AA24)</f>
        <v>-1.5432295436698589</v>
      </c>
      <c r="F21" s="41">
        <f>AVERAGE(Trans_balance!U24:Y24)</f>
        <v>-0.33501357807903803</v>
      </c>
      <c r="G21" s="41">
        <f>AVERAGE(Pr_inc_GDP!L24:P24)</f>
        <v>1.0976500730589258</v>
      </c>
      <c r="H21" s="41">
        <f>AVERAGE(Sec_inc_GDP!L24:P24)</f>
        <v>-1.4585363411350856</v>
      </c>
      <c r="I21" s="41">
        <f>IF(Oil_net!L24="", "", AVERAGE(OIl_GDP!L24:Q24))</f>
        <v>-1.5856229337948216</v>
      </c>
      <c r="J21" s="41">
        <f>Trav_cr!AG24</f>
        <v>1.6545989307857323</v>
      </c>
      <c r="K21" s="41">
        <f>Trav_deb!AG24</f>
        <v>3.1978284744555907</v>
      </c>
      <c r="L21">
        <f t="shared" si="0"/>
        <v>0</v>
      </c>
      <c r="M21" s="41">
        <f>'CA-GDP'!Q24</f>
        <v>-0.18186106666547144</v>
      </c>
      <c r="N21" s="41">
        <f>GoodsGDP!Q24</f>
        <v>0.25081934416757579</v>
      </c>
      <c r="O21" s="41">
        <f>Serv_GDP!Q24</f>
        <v>0.12757639588045133</v>
      </c>
      <c r="P21" s="41">
        <f>'Travel balance'!AB24</f>
        <v>-1.3088502415997034</v>
      </c>
      <c r="Q21" s="41">
        <f>Trans_balance!Z24</f>
        <v>-0.13622447780952118</v>
      </c>
      <c r="R21" s="41">
        <f>Pr_inc_GDP!Q24</f>
        <v>1.2316322796833894</v>
      </c>
      <c r="S21" s="41">
        <f>Sec_inc_GDP!Q24</f>
        <v>-1.7918890863968877</v>
      </c>
      <c r="T21" s="41">
        <f>IF(Oil_net!Q24="","",OIl_GDP!Q24)</f>
        <v>-1.7620257700176085</v>
      </c>
      <c r="U21" s="41">
        <f>Trav_cr!AE24</f>
        <v>1.2830593200513141</v>
      </c>
      <c r="W21" s="41">
        <f t="shared" si="1"/>
        <v>-0.62532649156531839</v>
      </c>
      <c r="X21" s="41">
        <f t="shared" si="2"/>
        <v>-0.14390665458264545</v>
      </c>
      <c r="Y21" s="41">
        <f t="shared" si="3"/>
        <v>-0.28204666505751474</v>
      </c>
      <c r="Z21" s="41">
        <f t="shared" si="4"/>
        <v>0.23437930207015545</v>
      </c>
      <c r="AA21" s="41">
        <f t="shared" si="5"/>
        <v>0.19878910026951685</v>
      </c>
      <c r="AB21" s="41">
        <f t="shared" si="6"/>
        <v>0.13398220662446358</v>
      </c>
      <c r="AC21" s="41">
        <f t="shared" si="7"/>
        <v>-0.33335274526180214</v>
      </c>
      <c r="AD21" s="41">
        <f t="shared" si="8"/>
        <v>-0.17640283622278696</v>
      </c>
      <c r="AF21" s="61" t="str">
        <f t="shared" si="9"/>
        <v/>
      </c>
      <c r="AG21" s="61" t="str">
        <f t="shared" si="10"/>
        <v/>
      </c>
      <c r="AH21" s="62" t="str">
        <f t="shared" si="11"/>
        <v/>
      </c>
      <c r="AI21" s="62" t="str">
        <f t="shared" si="12"/>
        <v/>
      </c>
      <c r="AK21">
        <f t="shared" si="13"/>
        <v>0</v>
      </c>
      <c r="AL21">
        <f t="shared" si="19"/>
        <v>1</v>
      </c>
      <c r="AM21">
        <f t="shared" si="16"/>
        <v>1</v>
      </c>
      <c r="AN21">
        <f t="shared" si="17"/>
        <v>0</v>
      </c>
      <c r="AO21" t="str">
        <f t="shared" si="14"/>
        <v/>
      </c>
      <c r="AP21" s="41" t="str">
        <f>IF(AN21=0, "", GDP!S20)</f>
        <v/>
      </c>
      <c r="AQ21" s="41" t="str">
        <f t="shared" si="18"/>
        <v/>
      </c>
    </row>
    <row r="22" spans="1:43" x14ac:dyDescent="0.15">
      <c r="A22" t="str">
        <f>'CA-GDP'!A25</f>
        <v>Belize</v>
      </c>
      <c r="B22" s="41">
        <f>AVERAGE('CA-GDP'!L25:P25)</f>
        <v>-8.9943601679521059</v>
      </c>
      <c r="C22" s="41">
        <f>AVERAGE(GoodsGDP!L25:P25)</f>
        <v>-24.749153032554531</v>
      </c>
      <c r="D22" s="41">
        <f>AVERAGE(Serv_GDP!L25:P25)</f>
        <v>18.689518201391163</v>
      </c>
      <c r="E22" s="41">
        <f>AVERAGE('Travel balance'!W25:AA25)</f>
        <v>20.970349597414291</v>
      </c>
      <c r="F22" s="41">
        <f>AVERAGE(Trans_balance!U25:Y25)</f>
        <v>-2.148194869266276</v>
      </c>
      <c r="G22" s="41">
        <f>AVERAGE(Pr_inc_GDP!L25:P25)</f>
        <v>-7.3315306104999873</v>
      </c>
      <c r="H22" s="41">
        <f>AVERAGE(Sec_inc_GDP!L25:P25)</f>
        <v>4.396805273711256</v>
      </c>
      <c r="I22" s="41">
        <f>IF(Oil_net!L25="", "", AVERAGE(OIl_GDP!L25:Q25))</f>
        <v>-6.9439988761668312</v>
      </c>
      <c r="J22" s="41">
        <f>Trav_cr!AG25</f>
        <v>23.588582933092351</v>
      </c>
      <c r="K22" s="41">
        <f>Trav_deb!AG25</f>
        <v>2.6182333356780605</v>
      </c>
      <c r="L22">
        <f t="shared" si="0"/>
        <v>1</v>
      </c>
      <c r="M22" s="41">
        <f>'CA-GDP'!Q25</f>
        <v>-7.4986613106223334</v>
      </c>
      <c r="N22" s="41">
        <f>GoodsGDP!Q25</f>
        <v>-25.935481108105932</v>
      </c>
      <c r="O22" s="41">
        <f>Serv_GDP!Q25</f>
        <v>14.962098900157981</v>
      </c>
      <c r="P22" s="41">
        <f>'Travel balance'!AB25</f>
        <v>13.267209862196683</v>
      </c>
      <c r="Q22" s="41">
        <f>Trans_balance!Z25</f>
        <v>-2.0980914912470086</v>
      </c>
      <c r="R22" s="41">
        <f>Pr_inc_GDP!Q25</f>
        <v>-3.4372510209737652</v>
      </c>
      <c r="S22" s="41">
        <f>Sec_inc_GDP!Q25</f>
        <v>6.9119719182993844</v>
      </c>
      <c r="T22" s="41">
        <f>IF(Oil_net!Q25="","",OIl_GDP!Q25)</f>
        <v>-5.8374589960686754</v>
      </c>
      <c r="U22" s="41">
        <f>Trav_cr!AE25</f>
        <v>14.47175724990384</v>
      </c>
      <c r="W22" s="41">
        <f t="shared" si="1"/>
        <v>1.4956988573297725</v>
      </c>
      <c r="X22" s="41">
        <f t="shared" si="2"/>
        <v>-1.1863280755514012</v>
      </c>
      <c r="Y22" s="41">
        <f t="shared" si="3"/>
        <v>-3.7274193012331818</v>
      </c>
      <c r="Z22" s="41">
        <f t="shared" si="4"/>
        <v>-7.7031397352176079</v>
      </c>
      <c r="AA22" s="41">
        <f t="shared" si="5"/>
        <v>5.0103378019267453E-2</v>
      </c>
      <c r="AB22" s="41">
        <f t="shared" si="6"/>
        <v>3.8942795895262221</v>
      </c>
      <c r="AC22" s="41">
        <f t="shared" si="7"/>
        <v>2.5151666445881284</v>
      </c>
      <c r="AD22" s="41">
        <f t="shared" si="8"/>
        <v>1.1065398800981558</v>
      </c>
      <c r="AF22" s="61">
        <f t="shared" si="9"/>
        <v>-7.7031397352176079</v>
      </c>
      <c r="AG22" s="61">
        <f t="shared" si="10"/>
        <v>-7.7031397352176079</v>
      </c>
      <c r="AH22" s="62">
        <f t="shared" si="11"/>
        <v>1</v>
      </c>
      <c r="AI22" s="62">
        <f t="shared" si="12"/>
        <v>1</v>
      </c>
      <c r="AK22">
        <f t="shared" si="13"/>
        <v>1</v>
      </c>
      <c r="AL22">
        <f t="shared" si="19"/>
        <v>1</v>
      </c>
      <c r="AM22">
        <f t="shared" si="16"/>
        <v>2</v>
      </c>
      <c r="AN22">
        <f t="shared" si="17"/>
        <v>1</v>
      </c>
      <c r="AO22" t="str">
        <f t="shared" si="14"/>
        <v>Belize</v>
      </c>
      <c r="AP22" s="41">
        <f>IF(AN22=0, "", GDP!S21)</f>
        <v>1.9825185406134</v>
      </c>
      <c r="AQ22" s="41">
        <f t="shared" si="18"/>
        <v>-7.7031397352176079</v>
      </c>
    </row>
    <row r="23" spans="1:43" x14ac:dyDescent="0.15">
      <c r="A23" t="str">
        <f>'CA-GDP'!A26</f>
        <v>Benin</v>
      </c>
      <c r="B23" s="41">
        <f>AVERAGE('CA-GDP'!L26:P26)</f>
        <v>-4.3455070969729537</v>
      </c>
      <c r="C23" s="41">
        <f>AVERAGE(GoodsGDP!L26:P26)</f>
        <v>-3.051996844985295</v>
      </c>
      <c r="D23" s="41">
        <f>AVERAGE(Serv_GDP!L26:P26)</f>
        <v>-2.4367606759324807</v>
      </c>
      <c r="E23" s="41">
        <f>AVERAGE('Travel balance'!W26:AA26)</f>
        <v>0.78331751375050662</v>
      </c>
      <c r="F23" s="41">
        <f>AVERAGE(Trans_balance!U26:Y26)</f>
        <v>-2.5694238403149177</v>
      </c>
      <c r="G23" s="41">
        <f>AVERAGE(Pr_inc_GDP!L26:P26)</f>
        <v>-0.40497355522479206</v>
      </c>
      <c r="H23" s="41">
        <f>AVERAGE(Sec_inc_GDP!L26:P26)</f>
        <v>1.5482239791696137</v>
      </c>
      <c r="I23" s="41">
        <f>IF(Oil_net!L26="", "", AVERAGE(OIl_GDP!L26:Q26))</f>
        <v>-2.3276931921203228</v>
      </c>
      <c r="J23" s="41">
        <f>Trav_cr!AG26</f>
        <v>1.253985814424696</v>
      </c>
      <c r="K23" s="41">
        <f>Trav_deb!AG26</f>
        <v>0.47066830067418952</v>
      </c>
      <c r="L23">
        <f t="shared" si="0"/>
        <v>0</v>
      </c>
      <c r="M23" s="41" t="str">
        <f>'CA-GDP'!Q26</f>
        <v/>
      </c>
      <c r="N23" s="41" t="str">
        <f>GoodsGDP!Q26</f>
        <v/>
      </c>
      <c r="O23" s="41" t="str">
        <f>Serv_GDP!Q26</f>
        <v/>
      </c>
      <c r="P23" s="41" t="str">
        <f>'Travel balance'!AB26</f>
        <v/>
      </c>
      <c r="Q23" s="41" t="str">
        <f>Trans_balance!Z26</f>
        <v/>
      </c>
      <c r="R23" s="41" t="str">
        <f>Pr_inc_GDP!Q26</f>
        <v/>
      </c>
      <c r="S23" s="41" t="str">
        <f>Sec_inc_GDP!Q26</f>
        <v/>
      </c>
      <c r="T23" s="41">
        <f>IF(Oil_net!Q26="","",OIl_GDP!Q26)</f>
        <v>-1.7228758830443829</v>
      </c>
      <c r="U23" s="41" t="str">
        <f>Trav_cr!AE26</f>
        <v/>
      </c>
      <c r="W23" s="41" t="str">
        <f t="shared" si="1"/>
        <v/>
      </c>
      <c r="X23" s="41" t="str">
        <f t="shared" si="2"/>
        <v/>
      </c>
      <c r="Y23" s="41" t="str">
        <f t="shared" si="3"/>
        <v/>
      </c>
      <c r="Z23" s="41" t="str">
        <f t="shared" si="4"/>
        <v/>
      </c>
      <c r="AA23" s="41" t="str">
        <f t="shared" si="5"/>
        <v/>
      </c>
      <c r="AB23" s="41" t="str">
        <f t="shared" si="6"/>
        <v/>
      </c>
      <c r="AC23" s="41" t="str">
        <f t="shared" si="7"/>
        <v/>
      </c>
      <c r="AD23" s="41">
        <f t="shared" si="8"/>
        <v>0.60481730907593989</v>
      </c>
      <c r="AF23" s="61" t="str">
        <f t="shared" si="9"/>
        <v/>
      </c>
      <c r="AG23" s="61" t="str">
        <f t="shared" si="10"/>
        <v/>
      </c>
      <c r="AH23" s="62" t="str">
        <f t="shared" si="11"/>
        <v/>
      </c>
      <c r="AI23" s="62" t="str">
        <f t="shared" si="12"/>
        <v/>
      </c>
      <c r="AK23">
        <f t="shared" si="13"/>
        <v>0</v>
      </c>
      <c r="AL23">
        <f t="shared" si="19"/>
        <v>0</v>
      </c>
      <c r="AM23">
        <f t="shared" si="16"/>
        <v>0</v>
      </c>
      <c r="AN23">
        <f t="shared" si="17"/>
        <v>0</v>
      </c>
      <c r="AO23" t="str">
        <f t="shared" si="14"/>
        <v/>
      </c>
      <c r="AP23" s="41" t="str">
        <f>IF(AN23=0, "", GDP!S22)</f>
        <v/>
      </c>
      <c r="AQ23" s="41" t="str">
        <f t="shared" si="18"/>
        <v/>
      </c>
    </row>
    <row r="24" spans="1:43" x14ac:dyDescent="0.15">
      <c r="A24" t="str">
        <f>'CA-GDP'!A27</f>
        <v>Bermuda</v>
      </c>
      <c r="B24" s="41">
        <f>AVERAGE('CA-GDP'!L27:P27)</f>
        <v>12.593246125646498</v>
      </c>
      <c r="C24" s="41">
        <f>AVERAGE(GoodsGDP!L27:P27)</f>
        <v>-14.588165510632482</v>
      </c>
      <c r="D24" s="41">
        <f>AVERAGE(Serv_GDP!L27:P27)</f>
        <v>5.9089001297048753</v>
      </c>
      <c r="E24" s="41">
        <f>AVERAGE('Travel balance'!W27:AA27)</f>
        <v>3.4692936948829511</v>
      </c>
      <c r="F24" s="41">
        <f>AVERAGE(Trans_balance!U27:Y27)</f>
        <v>-3.025442807396856</v>
      </c>
      <c r="G24" s="41">
        <f>AVERAGE(Pr_inc_GDP!L27:P27)</f>
        <v>23.81408660162889</v>
      </c>
      <c r="H24" s="41">
        <f>AVERAGE(Sec_inc_GDP!L27:P27)</f>
        <v>-2.5415750950547862</v>
      </c>
      <c r="I24" s="41" t="str">
        <f>IF(Oil_net!L27="", "", AVERAGE(OIl_GDP!L27:Q27))</f>
        <v/>
      </c>
      <c r="J24" s="41">
        <f>Trav_cr!AG27</f>
        <v>7.0445805599840439</v>
      </c>
      <c r="K24" s="41">
        <f>Trav_deb!AG27</f>
        <v>3.5752868651010936</v>
      </c>
      <c r="L24">
        <f t="shared" si="0"/>
        <v>0</v>
      </c>
      <c r="M24" s="41">
        <f>'CA-GDP'!Q27</f>
        <v>13.285234121464997</v>
      </c>
      <c r="N24" s="41">
        <f>GoodsGDP!Q27</f>
        <v>-13.25625869262865</v>
      </c>
      <c r="O24" s="41">
        <f>Serv_GDP!Q27</f>
        <v>3.8102688919796015</v>
      </c>
      <c r="P24" s="41">
        <f>'Travel balance'!AB27</f>
        <v>-1.2604311543810849</v>
      </c>
      <c r="Q24" s="41">
        <f>Trans_balance!Z27</f>
        <v>-1.6805748725081131</v>
      </c>
      <c r="R24" s="41">
        <f>Pr_inc_GDP!Q27</f>
        <v>25.773643949930459</v>
      </c>
      <c r="S24" s="41">
        <f>Sec_inc_GDP!Q27</f>
        <v>-3.0424200278164117</v>
      </c>
      <c r="T24" s="41" t="str">
        <f>IF(Oil_net!Q27="","",OIl_GDP!Q27)</f>
        <v/>
      </c>
      <c r="U24" s="41">
        <f>Trav_cr!AE27</f>
        <v>1.5067222994900324</v>
      </c>
      <c r="W24" s="41">
        <f t="shared" si="1"/>
        <v>0.6919879958184989</v>
      </c>
      <c r="X24" s="41">
        <f t="shared" si="2"/>
        <v>1.3319068180038318</v>
      </c>
      <c r="Y24" s="41">
        <f t="shared" si="3"/>
        <v>-2.0986312377252738</v>
      </c>
      <c r="Z24" s="41">
        <f t="shared" si="4"/>
        <v>-4.729724849264036</v>
      </c>
      <c r="AA24" s="41">
        <f t="shared" si="5"/>
        <v>1.3448679348887429</v>
      </c>
      <c r="AB24" s="41">
        <f t="shared" si="6"/>
        <v>1.9595573483015691</v>
      </c>
      <c r="AC24" s="41">
        <f t="shared" si="7"/>
        <v>-0.50084493276162556</v>
      </c>
      <c r="AD24" s="41" t="str">
        <f t="shared" si="8"/>
        <v/>
      </c>
      <c r="AF24" s="61" t="str">
        <f t="shared" si="9"/>
        <v/>
      </c>
      <c r="AG24" s="61" t="str">
        <f t="shared" si="10"/>
        <v/>
      </c>
      <c r="AH24" s="62" t="str">
        <f t="shared" si="11"/>
        <v/>
      </c>
      <c r="AI24" s="62" t="str">
        <f t="shared" si="12"/>
        <v/>
      </c>
      <c r="AK24">
        <f t="shared" si="13"/>
        <v>0</v>
      </c>
      <c r="AL24">
        <f t="shared" si="19"/>
        <v>1</v>
      </c>
      <c r="AM24">
        <f t="shared" si="16"/>
        <v>1</v>
      </c>
      <c r="AN24">
        <f t="shared" si="17"/>
        <v>0</v>
      </c>
      <c r="AO24" t="str">
        <f t="shared" si="14"/>
        <v/>
      </c>
      <c r="AP24" s="41" t="str">
        <f>IF(AN24=0, "", GDP!S23)</f>
        <v/>
      </c>
      <c r="AQ24" s="41" t="str">
        <f t="shared" si="18"/>
        <v/>
      </c>
    </row>
    <row r="25" spans="1:43" x14ac:dyDescent="0.15">
      <c r="A25" t="str">
        <f>'CA-GDP'!A28</f>
        <v>Bhutan</v>
      </c>
      <c r="B25" s="41">
        <f>AVERAGE('CA-GDP'!L28:P28)</f>
        <v>-24.42042028742522</v>
      </c>
      <c r="C25" s="41">
        <f>AVERAGE(GoodsGDP!L28:P28)</f>
        <v>-20.379677077686068</v>
      </c>
      <c r="D25" s="41">
        <f>AVERAGE(Serv_GDP!L28:P28)</f>
        <v>-2.5275678573980072</v>
      </c>
      <c r="E25" s="41">
        <f>AVERAGE('Travel balance'!W28:AA28)</f>
        <v>1.9562465922073897</v>
      </c>
      <c r="F25" s="41">
        <f>AVERAGE(Trans_balance!U28:Y28)</f>
        <v>-0.47531041765633519</v>
      </c>
      <c r="G25" s="41">
        <f>AVERAGE(Pr_inc_GDP!L28:P28)</f>
        <v>-8.3373577484921046</v>
      </c>
      <c r="H25" s="41">
        <f>AVERAGE(Sec_inc_GDP!L28:P28)</f>
        <v>6.824182396150972</v>
      </c>
      <c r="I25" s="41" t="str">
        <f>IF(Oil_net!L28="", "", AVERAGE(OIl_GDP!L28:Q28))</f>
        <v/>
      </c>
      <c r="J25" s="41">
        <f>Trav_cr!AG28</f>
        <v>4.5848429160181485</v>
      </c>
      <c r="K25" s="41">
        <f>Trav_deb!AG28</f>
        <v>2.6285963238107586</v>
      </c>
      <c r="L25">
        <f t="shared" si="0"/>
        <v>0</v>
      </c>
      <c r="M25" s="41">
        <f>'CA-GDP'!Q28</f>
        <v>-15.225161959397301</v>
      </c>
      <c r="N25" s="41">
        <f>GoodsGDP!Q28</f>
        <v>-12.423506011510772</v>
      </c>
      <c r="O25" s="41">
        <f>Serv_GDP!Q28</f>
        <v>-2.8111597175669276</v>
      </c>
      <c r="P25" s="41">
        <f>'Travel balance'!AB28</f>
        <v>1.3876662642334554</v>
      </c>
      <c r="Q25" s="41">
        <f>Trans_balance!Z28</f>
        <v>-0.78623481212083257</v>
      </c>
      <c r="R25" s="41">
        <f>Pr_inc_GDP!Q28</f>
        <v>-6.3483007915156628</v>
      </c>
      <c r="S25" s="41">
        <f>Sec_inc_GDP!Q28</f>
        <v>6.7576719083657757</v>
      </c>
      <c r="T25" s="41" t="str">
        <f>IF(Oil_net!Q28="","",OIl_GDP!Q28)</f>
        <v/>
      </c>
      <c r="U25" s="41">
        <f>Trav_cr!AE28</f>
        <v>3.3709363551883245</v>
      </c>
      <c r="W25" s="41">
        <f t="shared" si="1"/>
        <v>9.1952583280279185</v>
      </c>
      <c r="X25" s="41">
        <f t="shared" si="2"/>
        <v>7.9561710661752958</v>
      </c>
      <c r="Y25" s="41">
        <f t="shared" si="3"/>
        <v>-0.28359186016892046</v>
      </c>
      <c r="Z25" s="41">
        <f t="shared" si="4"/>
        <v>-0.56858032797393432</v>
      </c>
      <c r="AA25" s="41">
        <f t="shared" si="5"/>
        <v>-0.31092439446449738</v>
      </c>
      <c r="AB25" s="41">
        <f t="shared" si="6"/>
        <v>1.9890569569764418</v>
      </c>
      <c r="AC25" s="41">
        <f t="shared" si="7"/>
        <v>-6.6510487785196304E-2</v>
      </c>
      <c r="AD25" s="41" t="str">
        <f t="shared" si="8"/>
        <v/>
      </c>
      <c r="AF25" s="61" t="str">
        <f t="shared" si="9"/>
        <v/>
      </c>
      <c r="AG25" s="61" t="str">
        <f t="shared" si="10"/>
        <v/>
      </c>
      <c r="AH25" s="62" t="str">
        <f t="shared" si="11"/>
        <v/>
      </c>
      <c r="AI25" s="62" t="str">
        <f t="shared" si="12"/>
        <v/>
      </c>
      <c r="AK25">
        <f t="shared" si="13"/>
        <v>0</v>
      </c>
      <c r="AL25">
        <f t="shared" si="19"/>
        <v>1</v>
      </c>
      <c r="AM25">
        <f t="shared" si="16"/>
        <v>1</v>
      </c>
      <c r="AN25">
        <f t="shared" si="17"/>
        <v>0</v>
      </c>
      <c r="AO25" t="str">
        <f t="shared" si="14"/>
        <v/>
      </c>
      <c r="AP25" s="41" t="str">
        <f>IF(AN25=0, "", GDP!S24)</f>
        <v/>
      </c>
      <c r="AQ25" s="41" t="str">
        <f t="shared" si="18"/>
        <v/>
      </c>
    </row>
    <row r="26" spans="1:43" x14ac:dyDescent="0.15">
      <c r="A26" t="str">
        <f>'CA-GDP'!A29</f>
        <v>Bolivia</v>
      </c>
      <c r="B26" s="41">
        <f>AVERAGE('CA-GDP'!L29:P29)</f>
        <v>-4.8587021197070648</v>
      </c>
      <c r="C26" s="41">
        <f>AVERAGE(GoodsGDP!L29:P29)</f>
        <v>-1.3910008929016926</v>
      </c>
      <c r="D26" s="41">
        <f>AVERAGE(Serv_GDP!L29:P29)</f>
        <v>-4.2695737422219873</v>
      </c>
      <c r="E26" s="41">
        <f>AVERAGE('Travel balance'!W29:AA29)</f>
        <v>-0.15564724008839675</v>
      </c>
      <c r="F26" s="41">
        <f>AVERAGE(Trans_balance!U29:Y29)</f>
        <v>-1.0507939887625122</v>
      </c>
      <c r="G26" s="41">
        <f>AVERAGE(Pr_inc_GDP!L29:P29)</f>
        <v>-2.5169089619772982</v>
      </c>
      <c r="H26" s="41">
        <f>AVERAGE(Sec_inc_GDP!L29:P29)</f>
        <v>3.3187814773939097</v>
      </c>
      <c r="I26" s="41">
        <f>IF(Oil_net!L29="", "", AVERAGE(OIl_GDP!L29:Q29))</f>
        <v>-2.9932217884553514</v>
      </c>
      <c r="J26" s="41">
        <f>Trav_cr!AG29</f>
        <v>2.0712240857124211</v>
      </c>
      <c r="K26" s="41">
        <f>Trav_deb!AG29</f>
        <v>2.2268713258008175</v>
      </c>
      <c r="L26">
        <f t="shared" si="0"/>
        <v>0</v>
      </c>
      <c r="M26" s="41">
        <f>'CA-GDP'!Q29</f>
        <v>-0.47879073898250457</v>
      </c>
      <c r="N26" s="41">
        <f>GoodsGDP!Q29</f>
        <v>1.2226315804933441</v>
      </c>
      <c r="O26" s="41">
        <f>Serv_GDP!Q29</f>
        <v>-3.1682200391786859</v>
      </c>
      <c r="P26" s="41">
        <f>'Travel balance'!AB29</f>
        <v>-0.16673375005312052</v>
      </c>
      <c r="Q26" s="41">
        <f>Trans_balance!Z29</f>
        <v>-0.56818441424386557</v>
      </c>
      <c r="R26" s="41">
        <f>Pr_inc_GDP!Q29</f>
        <v>-1.4052353052670301</v>
      </c>
      <c r="S26" s="41">
        <f>Sec_inc_GDP!Q29</f>
        <v>2.8720330249698685</v>
      </c>
      <c r="T26" s="41">
        <f>IF(Oil_net!Q29="","",OIl_GDP!Q29)</f>
        <v>-3.8809936491596475</v>
      </c>
      <c r="U26" s="41">
        <f>Trav_cr!AE29</f>
        <v>0.53530092788054195</v>
      </c>
      <c r="W26" s="41">
        <f t="shared" si="1"/>
        <v>4.3799113807245602</v>
      </c>
      <c r="X26" s="41">
        <f t="shared" si="2"/>
        <v>2.6136324733950369</v>
      </c>
      <c r="Y26" s="41">
        <f t="shared" si="3"/>
        <v>1.1013537030433014</v>
      </c>
      <c r="Z26" s="41">
        <f t="shared" si="4"/>
        <v>-1.1086509964723767E-2</v>
      </c>
      <c r="AA26" s="41">
        <f t="shared" si="5"/>
        <v>0.48260957451864661</v>
      </c>
      <c r="AB26" s="41">
        <f t="shared" si="6"/>
        <v>1.1116736567102681</v>
      </c>
      <c r="AC26" s="41">
        <f t="shared" si="7"/>
        <v>-0.44674845242404126</v>
      </c>
      <c r="AD26" s="41">
        <f t="shared" si="8"/>
        <v>-0.88777186070429615</v>
      </c>
      <c r="AF26" s="61" t="str">
        <f t="shared" si="9"/>
        <v/>
      </c>
      <c r="AG26" s="61" t="str">
        <f t="shared" si="10"/>
        <v/>
      </c>
      <c r="AH26" s="62" t="str">
        <f t="shared" si="11"/>
        <v/>
      </c>
      <c r="AI26" s="62" t="str">
        <f t="shared" si="12"/>
        <v/>
      </c>
      <c r="AK26">
        <f t="shared" si="13"/>
        <v>0</v>
      </c>
      <c r="AL26">
        <f t="shared" si="19"/>
        <v>1</v>
      </c>
      <c r="AM26">
        <f t="shared" si="16"/>
        <v>1</v>
      </c>
      <c r="AN26">
        <f t="shared" si="17"/>
        <v>0</v>
      </c>
      <c r="AO26" t="str">
        <f t="shared" si="14"/>
        <v/>
      </c>
      <c r="AP26" s="41" t="str">
        <f>IF(AN26=0, "", GDP!S25)</f>
        <v/>
      </c>
      <c r="AQ26" s="41" t="str">
        <f t="shared" si="18"/>
        <v/>
      </c>
    </row>
    <row r="27" spans="1:43" x14ac:dyDescent="0.15">
      <c r="A27" t="str">
        <f>'CA-GDP'!A30</f>
        <v>Bosnia and Herzegovina</v>
      </c>
      <c r="B27" s="41">
        <f>AVERAGE('CA-GDP'!L30:P30)</f>
        <v>-4.2270770107354299</v>
      </c>
      <c r="C27" s="41">
        <f>AVERAGE(GoodsGDP!L30:P30)</f>
        <v>-23.515752090109828</v>
      </c>
      <c r="D27" s="41">
        <f>AVERAGE(Serv_GDP!L30:P30)</f>
        <v>7.3918236498262644</v>
      </c>
      <c r="E27" s="41">
        <f>AVERAGE('Travel balance'!W30:AA30)</f>
        <v>3.8531669537845685</v>
      </c>
      <c r="F27" s="41">
        <f>AVERAGE(Trans_balance!U30:Y30)</f>
        <v>1.0070694354438086</v>
      </c>
      <c r="G27" s="41">
        <f>AVERAGE(Pr_inc_GDP!L30:P30)</f>
        <v>-0.13757098938149226</v>
      </c>
      <c r="H27" s="41">
        <f>AVERAGE(Sec_inc_GDP!L30:P30)</f>
        <v>12.034422418929633</v>
      </c>
      <c r="I27" s="41">
        <f>IF(Oil_net!L30="", "", AVERAGE(OIl_GDP!L30:Q30))</f>
        <v>-4.8454881071398992</v>
      </c>
      <c r="J27" s="41">
        <f>Trav_cr!AG30</f>
        <v>5.1873421156058424</v>
      </c>
      <c r="K27" s="41">
        <f>Trav_deb!AG30</f>
        <v>1.3341751618212747</v>
      </c>
      <c r="L27">
        <f t="shared" si="0"/>
        <v>0</v>
      </c>
      <c r="M27" s="41">
        <f>'CA-GDP'!Q30</f>
        <v>-3.2066815477936146</v>
      </c>
      <c r="N27" s="41">
        <f>GoodsGDP!Q30</f>
        <v>-18.66597635731658</v>
      </c>
      <c r="O27" s="41">
        <f>Serv_GDP!Q30</f>
        <v>4.0043981932827792</v>
      </c>
      <c r="P27" s="41">
        <f>'Travel balance'!AB30</f>
        <v>1.2404620387627576</v>
      </c>
      <c r="Q27" s="41">
        <f>Trans_balance!Z30</f>
        <v>0.78661481128526201</v>
      </c>
      <c r="R27" s="41">
        <f>Pr_inc_GDP!Q30</f>
        <v>0.33908391928090625</v>
      </c>
      <c r="S27" s="41">
        <f>Sec_inc_GDP!Q30</f>
        <v>11.115812696959267</v>
      </c>
      <c r="T27" s="41">
        <f>IF(Oil_net!Q30="","",OIl_GDP!Q30)</f>
        <v>-3.834185501466334</v>
      </c>
      <c r="U27" s="41">
        <f>Trav_cr!AE30</f>
        <v>1.7679465524800442</v>
      </c>
      <c r="W27" s="41">
        <f t="shared" si="1"/>
        <v>1.0203954629418153</v>
      </c>
      <c r="X27" s="41">
        <f t="shared" si="2"/>
        <v>4.8497757327932476</v>
      </c>
      <c r="Y27" s="41">
        <f t="shared" si="3"/>
        <v>-3.3874254565434851</v>
      </c>
      <c r="Z27" s="41">
        <f t="shared" si="4"/>
        <v>-2.6127049150218111</v>
      </c>
      <c r="AA27" s="41">
        <f t="shared" si="5"/>
        <v>-0.22045462415854655</v>
      </c>
      <c r="AB27" s="41">
        <f t="shared" si="6"/>
        <v>0.47665490866239851</v>
      </c>
      <c r="AC27" s="41">
        <f t="shared" si="7"/>
        <v>-0.91860972197036617</v>
      </c>
      <c r="AD27" s="41">
        <f t="shared" si="8"/>
        <v>1.0113026056735652</v>
      </c>
      <c r="AF27" s="61" t="str">
        <f t="shared" si="9"/>
        <v/>
      </c>
      <c r="AG27" s="61" t="str">
        <f t="shared" si="10"/>
        <v/>
      </c>
      <c r="AH27" s="62" t="str">
        <f t="shared" si="11"/>
        <v/>
      </c>
      <c r="AI27" s="62" t="str">
        <f t="shared" si="12"/>
        <v/>
      </c>
      <c r="AK27">
        <f t="shared" si="13"/>
        <v>0</v>
      </c>
      <c r="AL27">
        <f t="shared" si="19"/>
        <v>1</v>
      </c>
      <c r="AM27">
        <f t="shared" si="16"/>
        <v>1</v>
      </c>
      <c r="AN27">
        <f t="shared" si="17"/>
        <v>0</v>
      </c>
      <c r="AO27" t="str">
        <f t="shared" si="14"/>
        <v/>
      </c>
      <c r="AP27" s="41" t="str">
        <f>IF(AN27=0, "", GDP!S26)</f>
        <v/>
      </c>
      <c r="AQ27" s="41" t="str">
        <f t="shared" si="18"/>
        <v/>
      </c>
    </row>
    <row r="28" spans="1:43" x14ac:dyDescent="0.15">
      <c r="A28" t="str">
        <f>'CA-GDP'!A31</f>
        <v>Botswana</v>
      </c>
      <c r="B28" s="41">
        <f>AVERAGE('CA-GDP'!L31:P31)</f>
        <v>1.8650501100129708</v>
      </c>
      <c r="C28" s="41">
        <f>AVERAGE(GoodsGDP!L31:P31)</f>
        <v>1.1884994463125917</v>
      </c>
      <c r="D28" s="41">
        <f>AVERAGE(Serv_GDP!L31:P31)</f>
        <v>-1.412397457540068</v>
      </c>
      <c r="E28" s="41">
        <f>AVERAGE('Travel balance'!W31:AA31)</f>
        <v>1.9146201685008641</v>
      </c>
      <c r="F28" s="41">
        <f>AVERAGE(Trans_balance!U31:Y31)</f>
        <v>-1.2369388695742942</v>
      </c>
      <c r="G28" s="41">
        <f>AVERAGE(Pr_inc_GDP!L31:P31)</f>
        <v>-6.5020823062741853</v>
      </c>
      <c r="H28" s="41">
        <f>AVERAGE(Sec_inc_GDP!L31:P31)</f>
        <v>8.5910304275146245</v>
      </c>
      <c r="I28" s="41">
        <f>IF(Oil_net!L31="", "", AVERAGE(OIl_GDP!L31:Q31))</f>
        <v>-4.7046114674533639</v>
      </c>
      <c r="J28" s="41">
        <f>Trav_cr!AG31</f>
        <v>3.3959928047574479</v>
      </c>
      <c r="K28" s="41">
        <f>Trav_deb!AG31</f>
        <v>1.481372636256584</v>
      </c>
      <c r="L28">
        <f t="shared" si="0"/>
        <v>0</v>
      </c>
      <c r="M28" s="41">
        <f>'CA-GDP'!Q31</f>
        <v>-10.012904485780382</v>
      </c>
      <c r="N28" s="41">
        <f>GoodsGDP!Q31</f>
        <v>-12.708404874292485</v>
      </c>
      <c r="O28" s="41">
        <f>Serv_GDP!Q31</f>
        <v>-3.8600343874082488</v>
      </c>
      <c r="P28" s="41">
        <f>'Travel balance'!AB31</f>
        <v>0.76652658905282678</v>
      </c>
      <c r="Q28" s="41">
        <f>Trans_balance!Z31</f>
        <v>-1.1970193657438279</v>
      </c>
      <c r="R28" s="41">
        <f>Pr_inc_GDP!Q31</f>
        <v>-1.5633553462169496</v>
      </c>
      <c r="S28" s="41">
        <f>Sec_inc_GDP!Q31</f>
        <v>8.1188901221372962</v>
      </c>
      <c r="T28" s="41">
        <f>IF(Oil_net!Q31="","",OIl_GDP!Q31)</f>
        <v>-3.463305982395235</v>
      </c>
      <c r="U28" s="41">
        <f>Trav_cr!AE31</f>
        <v>1.3246443458849373</v>
      </c>
      <c r="W28" s="41">
        <f t="shared" si="1"/>
        <v>-11.877954595793353</v>
      </c>
      <c r="X28" s="41">
        <f t="shared" si="2"/>
        <v>-13.896904320605078</v>
      </c>
      <c r="Y28" s="41">
        <f t="shared" si="3"/>
        <v>-2.4476369298681808</v>
      </c>
      <c r="Z28" s="41">
        <f t="shared" si="4"/>
        <v>-1.1480935794480374</v>
      </c>
      <c r="AA28" s="41">
        <f t="shared" si="5"/>
        <v>3.9919503830466274E-2</v>
      </c>
      <c r="AB28" s="41">
        <f t="shared" si="6"/>
        <v>4.9387269600572354</v>
      </c>
      <c r="AC28" s="41">
        <f t="shared" si="7"/>
        <v>-0.47214030537732832</v>
      </c>
      <c r="AD28" s="41">
        <f t="shared" si="8"/>
        <v>1.2413054850581289</v>
      </c>
      <c r="AF28" s="61" t="str">
        <f t="shared" si="9"/>
        <v/>
      </c>
      <c r="AG28" s="61" t="str">
        <f t="shared" si="10"/>
        <v/>
      </c>
      <c r="AH28" s="62" t="str">
        <f t="shared" si="11"/>
        <v/>
      </c>
      <c r="AI28" s="62" t="str">
        <f t="shared" si="12"/>
        <v/>
      </c>
      <c r="AK28">
        <f t="shared" si="13"/>
        <v>0</v>
      </c>
      <c r="AL28">
        <f t="shared" si="19"/>
        <v>1</v>
      </c>
      <c r="AM28">
        <f t="shared" si="16"/>
        <v>1</v>
      </c>
      <c r="AN28">
        <f t="shared" si="17"/>
        <v>0</v>
      </c>
      <c r="AO28" t="str">
        <f t="shared" si="14"/>
        <v/>
      </c>
      <c r="AP28" s="41" t="str">
        <f>IF(AN28=0, "", GDP!S27)</f>
        <v/>
      </c>
      <c r="AQ28" s="41" t="str">
        <f t="shared" si="18"/>
        <v/>
      </c>
    </row>
    <row r="29" spans="1:43" x14ac:dyDescent="0.15">
      <c r="A29" t="str">
        <f>'CA-GDP'!A32</f>
        <v>Brazil</v>
      </c>
      <c r="B29" s="41">
        <f>AVERAGE('CA-GDP'!L32:P32)</f>
        <v>-2.3244976738144931</v>
      </c>
      <c r="C29" s="41">
        <f>AVERAGE(GoodsGDP!L32:P32)</f>
        <v>1.9806605651899445</v>
      </c>
      <c r="D29" s="41">
        <f>AVERAGE(Serv_GDP!L32:P32)</f>
        <v>-1.8773861764822868</v>
      </c>
      <c r="E29" s="41">
        <f>AVERAGE('Travel balance'!W32:AA32)</f>
        <v>-0.60248310656852266</v>
      </c>
      <c r="F29" s="41">
        <f>AVERAGE(Trans_balance!U32:Y32)</f>
        <v>-0.29426785633007013</v>
      </c>
      <c r="G29" s="41">
        <f>AVERAGE(Pr_inc_GDP!L32:P32)</f>
        <v>-2.5266069028652849</v>
      </c>
      <c r="H29" s="41">
        <f>AVERAGE(Sec_inc_GDP!L32:P32)</f>
        <v>9.8521504501472429E-2</v>
      </c>
      <c r="I29" s="41">
        <f>IF(Oil_net!L32="", "", AVERAGE(OIl_GDP!L32:Q32))</f>
        <v>0.12694565574198352</v>
      </c>
      <c r="J29" s="41">
        <f>Trav_cr!AG32</f>
        <v>0.31393423417481686</v>
      </c>
      <c r="K29" s="41">
        <f>Trav_deb!AG32</f>
        <v>0.91641734074333969</v>
      </c>
      <c r="L29">
        <f t="shared" si="0"/>
        <v>0</v>
      </c>
      <c r="M29" s="41">
        <f>'CA-GDP'!Q32</f>
        <v>-1.8076661377754704</v>
      </c>
      <c r="N29" s="41">
        <f>GoodsGDP!Q32</f>
        <v>2.2571611912623504</v>
      </c>
      <c r="O29" s="41">
        <f>Serv_GDP!Q32</f>
        <v>-1.4602560931954416</v>
      </c>
      <c r="P29" s="41">
        <f>'Travel balance'!AB32</f>
        <v>-0.16384656466438924</v>
      </c>
      <c r="Q29" s="41">
        <f>Trans_balance!Z32</f>
        <v>-0.22638207070099753</v>
      </c>
      <c r="R29" s="41">
        <f>Pr_inc_GDP!Q32</f>
        <v>-2.7680117132025654</v>
      </c>
      <c r="S29" s="41">
        <f>Sec_inc_GDP!Q32</f>
        <v>0.16344047736018744</v>
      </c>
      <c r="T29" s="41">
        <f>IF(Oil_net!Q32="","",OIl_GDP!Q32)</f>
        <v>0.2210844692563905</v>
      </c>
      <c r="U29" s="41">
        <f>Trav_cr!AE32</f>
        <v>0.21225763571308015</v>
      </c>
      <c r="W29" s="41">
        <f t="shared" si="1"/>
        <v>0.51683153603902277</v>
      </c>
      <c r="X29" s="41">
        <f t="shared" si="2"/>
        <v>0.27650062607240589</v>
      </c>
      <c r="Y29" s="41">
        <f t="shared" si="3"/>
        <v>0.4171300832868452</v>
      </c>
      <c r="Z29" s="41">
        <f t="shared" si="4"/>
        <v>0.43863654190413343</v>
      </c>
      <c r="AA29" s="41">
        <f t="shared" si="5"/>
        <v>6.7885785629072604E-2</v>
      </c>
      <c r="AB29" s="41">
        <f t="shared" si="6"/>
        <v>-0.24140481033728056</v>
      </c>
      <c r="AC29" s="41">
        <f t="shared" si="7"/>
        <v>6.4918972858715007E-2</v>
      </c>
      <c r="AD29" s="41">
        <f t="shared" si="8"/>
        <v>9.4138813514406977E-2</v>
      </c>
      <c r="AF29" s="61" t="str">
        <f t="shared" si="9"/>
        <v/>
      </c>
      <c r="AG29" s="61" t="str">
        <f t="shared" si="10"/>
        <v/>
      </c>
      <c r="AH29" s="62" t="str">
        <f t="shared" si="11"/>
        <v/>
      </c>
      <c r="AI29" s="62" t="str">
        <f t="shared" si="12"/>
        <v/>
      </c>
      <c r="AK29">
        <f t="shared" si="13"/>
        <v>0</v>
      </c>
      <c r="AL29">
        <f t="shared" si="19"/>
        <v>1</v>
      </c>
      <c r="AM29">
        <f t="shared" si="16"/>
        <v>1</v>
      </c>
      <c r="AN29">
        <f t="shared" si="17"/>
        <v>0</v>
      </c>
      <c r="AO29" t="str">
        <f t="shared" si="14"/>
        <v/>
      </c>
      <c r="AP29" s="41" t="str">
        <f>IF(AN29=0, "", GDP!S28)</f>
        <v/>
      </c>
      <c r="AQ29" s="41" t="str">
        <f t="shared" si="18"/>
        <v/>
      </c>
    </row>
    <row r="30" spans="1:43" x14ac:dyDescent="0.15">
      <c r="A30" t="str">
        <f>'CA-GDP'!A33</f>
        <v>Brunei Darussalam</v>
      </c>
      <c r="B30" s="41">
        <f>AVERAGE('CA-GDP'!L33:P33)</f>
        <v>11.899943662829397</v>
      </c>
      <c r="C30" s="41">
        <f>AVERAGE(GoodsGDP!L33:P33)</f>
        <v>19.008797718409163</v>
      </c>
      <c r="D30" s="41">
        <f>AVERAGE(Serv_GDP!L33:P33)</f>
        <v>-7.9085852304031787</v>
      </c>
      <c r="E30" s="41">
        <f>AVERAGE('Travel balance'!W33:AA33)</f>
        <v>-2.8147939735610206</v>
      </c>
      <c r="F30" s="41">
        <f>AVERAGE(Trans_balance!U33:Y33)</f>
        <v>0.91297184768339756</v>
      </c>
      <c r="G30" s="41">
        <f>AVERAGE(Pr_inc_GDP!L33:P33)</f>
        <v>4.3231385660871497</v>
      </c>
      <c r="H30" s="41">
        <f>AVERAGE(Sec_inc_GDP!L33:P33)</f>
        <v>-3.524560419856428</v>
      </c>
      <c r="I30" s="41">
        <f>IF(Oil_net!L33="", "", AVERAGE(OIl_GDP!L33:Q33))</f>
        <v>32.320918771028637</v>
      </c>
      <c r="J30" s="41">
        <f>Trav_cr!AG33</f>
        <v>1.3754071048368139</v>
      </c>
      <c r="K30" s="41">
        <f>Trav_deb!AG33</f>
        <v>4.1902010783978341</v>
      </c>
      <c r="L30">
        <f t="shared" si="0"/>
        <v>0</v>
      </c>
      <c r="M30" s="41">
        <f>'CA-GDP'!Q33</f>
        <v>4.275351248118314</v>
      </c>
      <c r="N30" s="41">
        <f>GoodsGDP!Q33</f>
        <v>11.311650211053346</v>
      </c>
      <c r="O30" s="41">
        <f>Serv_GDP!Q33</f>
        <v>-7.1172412055227925</v>
      </c>
      <c r="P30" s="41">
        <f>'Travel balance'!AB33</f>
        <v>-0.49585070979223811</v>
      </c>
      <c r="Q30" s="41">
        <f>Trans_balance!Z33</f>
        <v>-0.69024630993521086</v>
      </c>
      <c r="R30" s="41">
        <f>Pr_inc_GDP!Q33</f>
        <v>2.9930460572466373</v>
      </c>
      <c r="S30" s="41">
        <f>Sec_inc_GDP!Q33</f>
        <v>-2.9121038146588805</v>
      </c>
      <c r="T30" s="41">
        <f>IF(Oil_net!Q33="","",OIl_GDP!Q33)</f>
        <v>25.00437160728573</v>
      </c>
      <c r="U30" s="41">
        <f>Trav_cr!AE33</f>
        <v>0.31407594596295996</v>
      </c>
      <c r="W30" s="41">
        <f t="shared" si="1"/>
        <v>-7.6245924147110831</v>
      </c>
      <c r="X30" s="41">
        <f t="shared" si="2"/>
        <v>-7.6971475073558171</v>
      </c>
      <c r="Y30" s="41">
        <f t="shared" si="3"/>
        <v>0.79134402488038624</v>
      </c>
      <c r="Z30" s="41">
        <f t="shared" si="4"/>
        <v>2.3189432637687823</v>
      </c>
      <c r="AA30" s="41">
        <f t="shared" si="5"/>
        <v>-1.6032181576186084</v>
      </c>
      <c r="AB30" s="41">
        <f t="shared" si="6"/>
        <v>-1.3300925088405124</v>
      </c>
      <c r="AC30" s="41">
        <f t="shared" si="7"/>
        <v>0.61245660519754752</v>
      </c>
      <c r="AD30" s="41">
        <f t="shared" si="8"/>
        <v>-7.3165471637429071</v>
      </c>
      <c r="AF30" s="61" t="str">
        <f t="shared" si="9"/>
        <v/>
      </c>
      <c r="AG30" s="61" t="str">
        <f t="shared" si="10"/>
        <v/>
      </c>
      <c r="AH30" s="62" t="str">
        <f t="shared" si="11"/>
        <v/>
      </c>
      <c r="AI30" s="62" t="str">
        <f t="shared" si="12"/>
        <v/>
      </c>
      <c r="AK30">
        <f t="shared" si="13"/>
        <v>0</v>
      </c>
      <c r="AL30">
        <f t="shared" si="19"/>
        <v>1</v>
      </c>
      <c r="AM30">
        <f t="shared" si="16"/>
        <v>1</v>
      </c>
      <c r="AN30">
        <f t="shared" si="17"/>
        <v>0</v>
      </c>
      <c r="AO30" t="str">
        <f t="shared" si="14"/>
        <v/>
      </c>
      <c r="AP30" s="41" t="str">
        <f>IF(AN30=0, "", GDP!S29)</f>
        <v/>
      </c>
      <c r="AQ30" s="41" t="str">
        <f t="shared" si="18"/>
        <v/>
      </c>
    </row>
    <row r="31" spans="1:43" x14ac:dyDescent="0.15">
      <c r="A31" t="str">
        <f>'CA-GDP'!A34</f>
        <v>Bulgaria</v>
      </c>
      <c r="B31" s="41">
        <f>AVERAGE('CA-GDP'!L34:P34)</f>
        <v>1.7327864288976766</v>
      </c>
      <c r="C31" s="41">
        <f>AVERAGE(GoodsGDP!L34:P34)</f>
        <v>-3.7644673453819477</v>
      </c>
      <c r="D31" s="41">
        <f>AVERAGE(Serv_GDP!L34:P34)</f>
        <v>6.8797189209764866</v>
      </c>
      <c r="E31" s="41">
        <f>AVERAGE('Travel balance'!W34:AA34)</f>
        <v>3.9614023288897116</v>
      </c>
      <c r="F31" s="41">
        <f>AVERAGE(Trans_balance!U34:Y34)</f>
        <v>0.67828506915299958</v>
      </c>
      <c r="G31" s="41">
        <f>AVERAGE(Pr_inc_GDP!L34:P34)</f>
        <v>-4.5574111714601164</v>
      </c>
      <c r="H31" s="41">
        <f>AVERAGE(Sec_inc_GDP!L34:P34)</f>
        <v>3.1749378911114152</v>
      </c>
      <c r="I31" s="41">
        <f>IF(Oil_net!L34="", "", AVERAGE(OIl_GDP!L34:Q34))</f>
        <v>-2.5080368914086288</v>
      </c>
      <c r="J31" s="41">
        <f>Trav_cr!AG34</f>
        <v>6.577439223300745</v>
      </c>
      <c r="K31" s="41">
        <f>Trav_deb!AG34</f>
        <v>2.6160368944110335</v>
      </c>
      <c r="L31">
        <f t="shared" si="0"/>
        <v>0</v>
      </c>
      <c r="M31" s="41">
        <f>'CA-GDP'!Q34</f>
        <v>-0.77685972681285687</v>
      </c>
      <c r="N31" s="41">
        <f>GoodsGDP!Q34</f>
        <v>-3.1431132491310714</v>
      </c>
      <c r="O31" s="41">
        <f>Serv_GDP!Q34</f>
        <v>4.8737739707430636</v>
      </c>
      <c r="P31" s="41">
        <f>'Travel balance'!AB34</f>
        <v>0.84947991404942658</v>
      </c>
      <c r="Q31" s="41">
        <f>Trans_balance!Z34</f>
        <v>0.58012346150980554</v>
      </c>
      <c r="R31" s="41">
        <f>Pr_inc_GDP!Q34</f>
        <v>-3.4586483961410623</v>
      </c>
      <c r="S31" s="41">
        <f>Sec_inc_GDP!Q34</f>
        <v>0.95111349881306229</v>
      </c>
      <c r="T31" s="41">
        <f>IF(Oil_net!Q34="","",OIl_GDP!Q34)</f>
        <v>-1.8380056116481083</v>
      </c>
      <c r="U31" s="41">
        <f>Trav_cr!AE34</f>
        <v>2.3639994934266695</v>
      </c>
      <c r="W31" s="41">
        <f t="shared" si="1"/>
        <v>-2.5096461557105334</v>
      </c>
      <c r="X31" s="41">
        <f t="shared" si="2"/>
        <v>0.62135409625087634</v>
      </c>
      <c r="Y31" s="41">
        <f t="shared" si="3"/>
        <v>-2.005944950233423</v>
      </c>
      <c r="Z31" s="41">
        <f t="shared" si="4"/>
        <v>-3.1119224148402851</v>
      </c>
      <c r="AA31" s="41">
        <f t="shared" si="5"/>
        <v>-9.8161607643194038E-2</v>
      </c>
      <c r="AB31" s="41">
        <f t="shared" si="6"/>
        <v>1.0987627753190541</v>
      </c>
      <c r="AC31" s="41">
        <f t="shared" si="7"/>
        <v>-2.2238243922983529</v>
      </c>
      <c r="AD31" s="41">
        <f t="shared" si="8"/>
        <v>0.67003127976052057</v>
      </c>
      <c r="AF31" s="61" t="str">
        <f t="shared" si="9"/>
        <v/>
      </c>
      <c r="AG31" s="61" t="str">
        <f t="shared" si="10"/>
        <v/>
      </c>
      <c r="AH31" s="62" t="str">
        <f t="shared" si="11"/>
        <v/>
      </c>
      <c r="AI31" s="62" t="str">
        <f t="shared" si="12"/>
        <v/>
      </c>
      <c r="AK31">
        <f t="shared" si="13"/>
        <v>0</v>
      </c>
      <c r="AL31">
        <f t="shared" si="19"/>
        <v>1</v>
      </c>
      <c r="AM31">
        <f t="shared" si="16"/>
        <v>1</v>
      </c>
      <c r="AN31">
        <f t="shared" si="17"/>
        <v>0</v>
      </c>
      <c r="AO31" t="str">
        <f t="shared" si="14"/>
        <v/>
      </c>
      <c r="AP31" s="41" t="str">
        <f>IF(AN31=0, "", GDP!S30)</f>
        <v/>
      </c>
      <c r="AQ31" s="41" t="str">
        <f t="shared" si="18"/>
        <v/>
      </c>
    </row>
    <row r="32" spans="1:43" x14ac:dyDescent="0.15">
      <c r="A32" t="str">
        <f>'CA-GDP'!A35</f>
        <v>Burkina Faso</v>
      </c>
      <c r="B32" s="41">
        <f>AVERAGE('CA-GDP'!L35:P35)</f>
        <v>-5.4818700639331706</v>
      </c>
      <c r="C32" s="41">
        <f>AVERAGE(GoodsGDP!L35:P35)</f>
        <v>0.40600311826569779</v>
      </c>
      <c r="D32" s="41">
        <f>AVERAGE(Serv_GDP!L35:P35)</f>
        <v>-6.1502218487996956</v>
      </c>
      <c r="E32" s="41">
        <f>AVERAGE('Travel balance'!W35:AA35)</f>
        <v>2.7699130957771302E-2</v>
      </c>
      <c r="F32" s="41">
        <f>AVERAGE(Trans_balance!U35:Y35)</f>
        <v>-3.9574151732886684</v>
      </c>
      <c r="G32" s="41">
        <f>AVERAGE(Pr_inc_GDP!L35:P35)</f>
        <v>-2.9830025574048062</v>
      </c>
      <c r="H32" s="41">
        <f>AVERAGE(Sec_inc_GDP!L35:P35)</f>
        <v>3.2453512240056326</v>
      </c>
      <c r="I32" s="41">
        <f>IF(Oil_net!L35="", "", AVERAGE(OIl_GDP!L35:Q35))</f>
        <v>-4.1443203037998666</v>
      </c>
      <c r="J32" s="41">
        <f>Trav_cr!AG35</f>
        <v>0.83772293209268978</v>
      </c>
      <c r="K32" s="41">
        <f>Trav_deb!AG35</f>
        <v>0.81002380113491834</v>
      </c>
      <c r="L32">
        <f t="shared" si="0"/>
        <v>0</v>
      </c>
      <c r="M32" s="41" t="str">
        <f>'CA-GDP'!Q35</f>
        <v/>
      </c>
      <c r="N32" s="41" t="str">
        <f>GoodsGDP!Q35</f>
        <v/>
      </c>
      <c r="O32" s="41" t="str">
        <f>Serv_GDP!Q35</f>
        <v/>
      </c>
      <c r="P32" s="41" t="str">
        <f>'Travel balance'!AB35</f>
        <v/>
      </c>
      <c r="Q32" s="41" t="str">
        <f>Trans_balance!Z35</f>
        <v/>
      </c>
      <c r="R32" s="41" t="str">
        <f>Pr_inc_GDP!Q35</f>
        <v/>
      </c>
      <c r="S32" s="41" t="str">
        <f>Sec_inc_GDP!Q35</f>
        <v/>
      </c>
      <c r="T32" s="41">
        <f>IF(Oil_net!Q35="","",OIl_GDP!Q35)</f>
        <v>-2.9469630234816155</v>
      </c>
      <c r="U32" s="41" t="str">
        <f>Trav_cr!AE35</f>
        <v/>
      </c>
      <c r="W32" s="41" t="str">
        <f t="shared" si="1"/>
        <v/>
      </c>
      <c r="X32" s="41" t="str">
        <f t="shared" si="2"/>
        <v/>
      </c>
      <c r="Y32" s="41" t="str">
        <f t="shared" si="3"/>
        <v/>
      </c>
      <c r="Z32" s="41" t="str">
        <f t="shared" si="4"/>
        <v/>
      </c>
      <c r="AA32" s="41" t="str">
        <f t="shared" si="5"/>
        <v/>
      </c>
      <c r="AB32" s="41" t="str">
        <f t="shared" si="6"/>
        <v/>
      </c>
      <c r="AC32" s="41" t="str">
        <f t="shared" si="7"/>
        <v/>
      </c>
      <c r="AD32" s="41">
        <f t="shared" si="8"/>
        <v>1.1973572803182511</v>
      </c>
      <c r="AF32" s="61" t="str">
        <f t="shared" si="9"/>
        <v/>
      </c>
      <c r="AG32" s="61" t="str">
        <f t="shared" si="10"/>
        <v/>
      </c>
      <c r="AH32" s="62" t="str">
        <f t="shared" si="11"/>
        <v/>
      </c>
      <c r="AI32" s="62" t="str">
        <f t="shared" si="12"/>
        <v/>
      </c>
      <c r="AK32">
        <f t="shared" si="13"/>
        <v>0</v>
      </c>
      <c r="AL32">
        <f t="shared" si="19"/>
        <v>0</v>
      </c>
      <c r="AM32">
        <f t="shared" si="16"/>
        <v>0</v>
      </c>
      <c r="AN32">
        <f t="shared" si="17"/>
        <v>0</v>
      </c>
      <c r="AO32" t="str">
        <f t="shared" si="14"/>
        <v/>
      </c>
      <c r="AP32" s="41" t="str">
        <f>IF(AN32=0, "", GDP!S31)</f>
        <v/>
      </c>
      <c r="AQ32" s="41" t="str">
        <f t="shared" si="18"/>
        <v/>
      </c>
    </row>
    <row r="33" spans="1:43" x14ac:dyDescent="0.15">
      <c r="A33" t="str">
        <f>'CA-GDP'!A36</f>
        <v>Burundi</v>
      </c>
      <c r="B33" s="41">
        <f>AVERAGE('CA-GDP'!L36:P36)</f>
        <v>-11.803824943362885</v>
      </c>
      <c r="C33" s="41">
        <f>AVERAGE(GoodsGDP!L36:P36)</f>
        <v>-15.117265585379375</v>
      </c>
      <c r="D33" s="41">
        <f>AVERAGE(Serv_GDP!L36:P36)</f>
        <v>-4.7025957733319439</v>
      </c>
      <c r="E33" s="41">
        <f>AVERAGE('Travel balance'!W36:AA36)</f>
        <v>-0.75725118019532001</v>
      </c>
      <c r="F33" s="41">
        <f>AVERAGE(Trans_balance!U36:Y36)</f>
        <v>-4.6412083702270328</v>
      </c>
      <c r="G33" s="41">
        <f>AVERAGE(Pr_inc_GDP!L36:P36)</f>
        <v>3.0390257122788124E-2</v>
      </c>
      <c r="H33" s="41">
        <f>AVERAGE(Sec_inc_GDP!L36:P36)</f>
        <v>7.9856461582256522</v>
      </c>
      <c r="I33" s="41">
        <f>IF(Oil_net!L36="", "", AVERAGE(OIl_GDP!L36:Q36))</f>
        <v>-5.0371604298927641</v>
      </c>
      <c r="J33" s="41">
        <f>Trav_cr!AG36</f>
        <v>8.9530225586754164E-2</v>
      </c>
      <c r="K33" s="41">
        <f>Trav_deb!AG36</f>
        <v>0.84678140578207417</v>
      </c>
      <c r="L33">
        <f t="shared" si="0"/>
        <v>0</v>
      </c>
      <c r="M33" s="41" t="str">
        <f>'CA-GDP'!Q36</f>
        <v/>
      </c>
      <c r="N33" s="41" t="str">
        <f>GoodsGDP!Q36</f>
        <v/>
      </c>
      <c r="O33" s="41" t="str">
        <f>Serv_GDP!Q36</f>
        <v/>
      </c>
      <c r="P33" s="41" t="str">
        <f>'Travel balance'!AB36</f>
        <v/>
      </c>
      <c r="Q33" s="41" t="str">
        <f>Trans_balance!Z36</f>
        <v/>
      </c>
      <c r="R33" s="41" t="str">
        <f>Pr_inc_GDP!Q36</f>
        <v/>
      </c>
      <c r="S33" s="41" t="str">
        <f>Sec_inc_GDP!Q36</f>
        <v/>
      </c>
      <c r="T33" s="41">
        <f>IF(Oil_net!Q36="","",OIl_GDP!Q36)</f>
        <v>-5.1474100991057803</v>
      </c>
      <c r="U33" s="41" t="str">
        <f>Trav_cr!AE36</f>
        <v/>
      </c>
      <c r="W33" s="41" t="str">
        <f t="shared" si="1"/>
        <v/>
      </c>
      <c r="X33" s="41" t="str">
        <f t="shared" si="2"/>
        <v/>
      </c>
      <c r="Y33" s="41" t="str">
        <f t="shared" si="3"/>
        <v/>
      </c>
      <c r="Z33" s="41" t="str">
        <f t="shared" si="4"/>
        <v/>
      </c>
      <c r="AA33" s="41" t="str">
        <f t="shared" si="5"/>
        <v/>
      </c>
      <c r="AB33" s="41" t="str">
        <f t="shared" si="6"/>
        <v/>
      </c>
      <c r="AC33" s="41" t="str">
        <f t="shared" si="7"/>
        <v/>
      </c>
      <c r="AD33" s="41">
        <f t="shared" si="8"/>
        <v>-0.11024966921301615</v>
      </c>
      <c r="AF33" s="61" t="str">
        <f t="shared" si="9"/>
        <v/>
      </c>
      <c r="AG33" s="61" t="str">
        <f t="shared" si="10"/>
        <v/>
      </c>
      <c r="AH33" s="62" t="str">
        <f t="shared" si="11"/>
        <v/>
      </c>
      <c r="AI33" s="62" t="str">
        <f t="shared" si="12"/>
        <v/>
      </c>
      <c r="AK33">
        <f t="shared" si="13"/>
        <v>0</v>
      </c>
      <c r="AL33">
        <f t="shared" si="19"/>
        <v>0</v>
      </c>
      <c r="AM33">
        <f t="shared" si="16"/>
        <v>0</v>
      </c>
      <c r="AN33">
        <f t="shared" si="17"/>
        <v>0</v>
      </c>
      <c r="AO33" t="str">
        <f t="shared" si="14"/>
        <v/>
      </c>
      <c r="AP33" s="41" t="str">
        <f>IF(AN33=0, "", GDP!S32)</f>
        <v/>
      </c>
      <c r="AQ33" s="41" t="str">
        <f t="shared" si="18"/>
        <v/>
      </c>
    </row>
    <row r="34" spans="1:43" x14ac:dyDescent="0.15">
      <c r="A34" t="str">
        <f>'CA-GDP'!A37</f>
        <v>Cabo Verde</v>
      </c>
      <c r="B34" s="41">
        <f>AVERAGE('CA-GDP'!L37:P37)</f>
        <v>-4.0233989057379596</v>
      </c>
      <c r="C34" s="41">
        <f>AVERAGE(GoodsGDP!L37:P37)</f>
        <v>-33.416257417560423</v>
      </c>
      <c r="D34" s="41">
        <f>AVERAGE(Serv_GDP!L37:P37)</f>
        <v>15.935643499781111</v>
      </c>
      <c r="E34" s="41">
        <f>AVERAGE('Travel balance'!W37:AA37)</f>
        <v>18.863590913688778</v>
      </c>
      <c r="F34" s="41">
        <f>AVERAGE(Trans_balance!U37:Y37)</f>
        <v>0.16384026092797085</v>
      </c>
      <c r="G34" s="41">
        <f>AVERAGE(Pr_inc_GDP!L37:P37)</f>
        <v>-3.0349737689098726</v>
      </c>
      <c r="H34" s="41">
        <f>AVERAGE(Sec_inc_GDP!L37:P37)</f>
        <v>16.492188780951221</v>
      </c>
      <c r="I34" s="41">
        <f>IF(Oil_net!L37="", "", AVERAGE(OIl_GDP!L37:Q37))</f>
        <v>-4.1723998544058238</v>
      </c>
      <c r="J34" s="41">
        <f>Trav_cr!AG37</f>
        <v>23.577843514209853</v>
      </c>
      <c r="K34" s="41">
        <f>Trav_deb!AG37</f>
        <v>4.7142526005210739</v>
      </c>
      <c r="L34">
        <f t="shared" si="0"/>
        <v>1</v>
      </c>
      <c r="M34" s="41">
        <f>'CA-GDP'!Q37</f>
        <v>-15.624995633714931</v>
      </c>
      <c r="N34" s="41">
        <f>GoodsGDP!Q37</f>
        <v>-37.621901730912391</v>
      </c>
      <c r="O34" s="41">
        <f>Serv_GDP!Q37</f>
        <v>4.0910625753925407</v>
      </c>
      <c r="P34" s="41">
        <f>'Travel balance'!AB37</f>
        <v>6.126981321717194</v>
      </c>
      <c r="Q34" s="41">
        <f>Trans_balance!Z37</f>
        <v>-0.43195902563209643</v>
      </c>
      <c r="R34" s="41">
        <f>Pr_inc_GDP!Q37</f>
        <v>-2.3657041855566918</v>
      </c>
      <c r="S34" s="41">
        <f>Sec_inc_GDP!Q37</f>
        <v>20.271547707361627</v>
      </c>
      <c r="T34" s="41">
        <f>IF(Oil_net!Q37="","",OIl_GDP!Q37)</f>
        <v>-2.8152155244850632</v>
      </c>
      <c r="U34" s="41">
        <f>Trav_cr!AE37</f>
        <v>9.0746171246247318</v>
      </c>
      <c r="W34" s="41">
        <f t="shared" si="1"/>
        <v>-11.601596727976972</v>
      </c>
      <c r="X34" s="41">
        <f t="shared" si="2"/>
        <v>-4.2056443133519679</v>
      </c>
      <c r="Y34" s="41">
        <f t="shared" si="3"/>
        <v>-11.84458092438857</v>
      </c>
      <c r="Z34" s="41">
        <f t="shared" si="4"/>
        <v>-12.736609591971584</v>
      </c>
      <c r="AA34" s="41">
        <f t="shared" si="5"/>
        <v>-0.59579928656006731</v>
      </c>
      <c r="AB34" s="41">
        <f t="shared" si="6"/>
        <v>0.66926958335318076</v>
      </c>
      <c r="AC34" s="41">
        <f t="shared" si="7"/>
        <v>3.7793589264104064</v>
      </c>
      <c r="AD34" s="41">
        <f t="shared" si="8"/>
        <v>1.3571843299207607</v>
      </c>
      <c r="AF34" s="61">
        <f t="shared" si="9"/>
        <v>-12.736609591971584</v>
      </c>
      <c r="AG34" s="61">
        <f t="shared" si="10"/>
        <v>-12.736609591971584</v>
      </c>
      <c r="AH34" s="62">
        <f t="shared" si="11"/>
        <v>1</v>
      </c>
      <c r="AI34" s="62">
        <f t="shared" si="12"/>
        <v>1</v>
      </c>
      <c r="AK34">
        <f t="shared" si="13"/>
        <v>1</v>
      </c>
      <c r="AL34">
        <f t="shared" si="19"/>
        <v>1</v>
      </c>
      <c r="AM34">
        <f t="shared" si="16"/>
        <v>2</v>
      </c>
      <c r="AN34">
        <f t="shared" si="17"/>
        <v>1</v>
      </c>
      <c r="AO34" t="str">
        <f t="shared" si="14"/>
        <v>Cabo Verde</v>
      </c>
      <c r="AP34" s="41">
        <f>IF(AN34=0, "", GDP!S33)</f>
        <v>1.9818461711964659</v>
      </c>
      <c r="AQ34" s="41">
        <f t="shared" si="18"/>
        <v>-12.736609591971584</v>
      </c>
    </row>
    <row r="35" spans="1:43" x14ac:dyDescent="0.15">
      <c r="A35" t="str">
        <f>'CA-GDP'!A38</f>
        <v>Cambodia</v>
      </c>
      <c r="B35" s="41">
        <f>AVERAGE('CA-GDP'!L38:P38)</f>
        <v>-10.537355330955204</v>
      </c>
      <c r="C35" s="41">
        <f>AVERAGE(GoodsGDP!L38:P38)</f>
        <v>-22.272151511923948</v>
      </c>
      <c r="D35" s="41">
        <f>AVERAGE(Serv_GDP!L38:P38)</f>
        <v>9.2361899365007396</v>
      </c>
      <c r="E35" s="41">
        <f>AVERAGE('Travel balance'!W38:AA38)</f>
        <v>13.861384589203558</v>
      </c>
      <c r="F35" s="41">
        <f>AVERAGE(Trans_balance!U38:Y38)</f>
        <v>-3.827657612194733</v>
      </c>
      <c r="G35" s="41">
        <f>AVERAGE(Pr_inc_GDP!L38:P38)</f>
        <v>-5.4367525406772383</v>
      </c>
      <c r="H35" s="41">
        <f>AVERAGE(Sec_inc_GDP!L38:P38)</f>
        <v>7.9353587851452314</v>
      </c>
      <c r="I35" s="41">
        <f>IF(Oil_net!L38="", "", AVERAGE(OIl_GDP!L38:Q38))</f>
        <v>-7.3566555904855493</v>
      </c>
      <c r="J35" s="41">
        <f>Trav_cr!AG38</f>
        <v>17.095439196126868</v>
      </c>
      <c r="K35" s="41">
        <f>Trav_deb!AG38</f>
        <v>3.2340546069233076</v>
      </c>
      <c r="L35">
        <f t="shared" si="0"/>
        <v>1</v>
      </c>
      <c r="M35" s="41">
        <f>'CA-GDP'!Q38</f>
        <v>-11.850649485038707</v>
      </c>
      <c r="N35" s="41">
        <f>GoodsGDP!Q38</f>
        <v>-13.845302553811441</v>
      </c>
      <c r="O35" s="41">
        <f>Serv_GDP!Q38</f>
        <v>-0.47288899936901363</v>
      </c>
      <c r="P35" s="41">
        <f>'Travel balance'!AB38</f>
        <v>3.2918778447804113</v>
      </c>
      <c r="Q35" s="41">
        <f>Trans_balance!Z38</f>
        <v>-3.34966510787048</v>
      </c>
      <c r="R35" s="41">
        <f>Pr_inc_GDP!Q38</f>
        <v>-3.9045458101076433</v>
      </c>
      <c r="S35" s="41">
        <f>Sec_inc_GDP!Q38</f>
        <v>6.3720878782493999</v>
      </c>
      <c r="T35" s="41">
        <f>IF(Oil_net!Q38="","",OIl_GDP!Q38)</f>
        <v>-8.0928913446758575</v>
      </c>
      <c r="U35" s="41">
        <f>Trav_cr!AE38</f>
        <v>3.9417417476451901</v>
      </c>
      <c r="W35" s="41">
        <f t="shared" si="1"/>
        <v>-1.3132941540835024</v>
      </c>
      <c r="X35" s="41">
        <f t="shared" si="2"/>
        <v>8.4268489581125063</v>
      </c>
      <c r="Y35" s="41">
        <f t="shared" si="3"/>
        <v>-9.7090789358697531</v>
      </c>
      <c r="Z35" s="41">
        <f t="shared" si="4"/>
        <v>-10.569506744423148</v>
      </c>
      <c r="AA35" s="41">
        <f t="shared" si="5"/>
        <v>0.477992504324253</v>
      </c>
      <c r="AB35" s="41">
        <f t="shared" si="6"/>
        <v>1.532206730569595</v>
      </c>
      <c r="AC35" s="41">
        <f t="shared" si="7"/>
        <v>-1.5632709068958315</v>
      </c>
      <c r="AD35" s="41">
        <f t="shared" si="8"/>
        <v>-0.73623575419030818</v>
      </c>
      <c r="AF35" s="61">
        <f t="shared" si="9"/>
        <v>-10.569506744423148</v>
      </c>
      <c r="AG35" s="61">
        <f t="shared" si="10"/>
        <v>-10.569506744423148</v>
      </c>
      <c r="AH35" s="62">
        <f t="shared" si="11"/>
        <v>1</v>
      </c>
      <c r="AI35" s="62">
        <f t="shared" si="12"/>
        <v>1</v>
      </c>
      <c r="AK35">
        <f t="shared" si="13"/>
        <v>1</v>
      </c>
      <c r="AL35">
        <f t="shared" si="19"/>
        <v>1</v>
      </c>
      <c r="AM35">
        <f t="shared" si="16"/>
        <v>2</v>
      </c>
      <c r="AN35">
        <f t="shared" si="17"/>
        <v>1</v>
      </c>
      <c r="AO35" t="str">
        <f t="shared" si="14"/>
        <v>Cambodia</v>
      </c>
      <c r="AP35" s="41">
        <f>IF(AN35=0, "", GDP!S34)</f>
        <v>26.727593461374745</v>
      </c>
      <c r="AQ35" s="41">
        <f t="shared" si="18"/>
        <v>-10.569506744423148</v>
      </c>
    </row>
    <row r="36" spans="1:43" x14ac:dyDescent="0.15">
      <c r="A36" t="str">
        <f>'CA-GDP'!A39</f>
        <v>Cameroon</v>
      </c>
      <c r="B36" s="41">
        <f>AVERAGE('CA-GDP'!L39:P39)</f>
        <v>-3.5378756315408011</v>
      </c>
      <c r="C36" s="41">
        <f>AVERAGE(GoodsGDP!L39:P39)</f>
        <v>-1.1701333547215254</v>
      </c>
      <c r="D36" s="41">
        <f>AVERAGE(Serv_GDP!L39:P39)</f>
        <v>-1.7085229252737413</v>
      </c>
      <c r="E36" s="41">
        <f>AVERAGE('Travel balance'!W39:AA39)</f>
        <v>-0.31143068884262137</v>
      </c>
      <c r="F36" s="41">
        <f>AVERAGE(Trans_balance!U39:Y39)</f>
        <v>-1.0069238605103887</v>
      </c>
      <c r="G36" s="41">
        <f>AVERAGE(Pr_inc_GDP!L39:P39)</f>
        <v>-1.8127245985222864</v>
      </c>
      <c r="H36" s="41">
        <f>AVERAGE(Sec_inc_GDP!L39:P39)</f>
        <v>1.1534439624949289</v>
      </c>
      <c r="I36" s="41">
        <f>IF(Oil_net!L39="", "", AVERAGE(OIl_GDP!L39:Q39))</f>
        <v>1.2529070453056803</v>
      </c>
      <c r="J36" s="41">
        <f>Trav_cr!AG39</f>
        <v>1.536947588279661</v>
      </c>
      <c r="K36" s="41">
        <f>Trav_deb!AG39</f>
        <v>1.8483782771222828</v>
      </c>
      <c r="L36">
        <f t="shared" si="0"/>
        <v>0</v>
      </c>
      <c r="M36" s="41" t="str">
        <f>'CA-GDP'!Q39</f>
        <v/>
      </c>
      <c r="N36" s="41" t="str">
        <f>GoodsGDP!Q39</f>
        <v/>
      </c>
      <c r="O36" s="41" t="str">
        <f>Serv_GDP!Q39</f>
        <v/>
      </c>
      <c r="P36" s="41" t="str">
        <f>'Travel balance'!AB39</f>
        <v/>
      </c>
      <c r="Q36" s="41" t="str">
        <f>Trans_balance!Z39</f>
        <v/>
      </c>
      <c r="R36" s="41" t="str">
        <f>Pr_inc_GDP!Q39</f>
        <v/>
      </c>
      <c r="S36" s="41" t="str">
        <f>Sec_inc_GDP!Q39</f>
        <v/>
      </c>
      <c r="T36" s="41">
        <f>IF(Oil_net!Q39="","",OIl_GDP!Q39)</f>
        <v>0.30334302393027684</v>
      </c>
      <c r="U36" s="41" t="str">
        <f>Trav_cr!AE39</f>
        <v/>
      </c>
      <c r="W36" s="41" t="str">
        <f t="shared" si="1"/>
        <v/>
      </c>
      <c r="X36" s="41" t="str">
        <f t="shared" si="2"/>
        <v/>
      </c>
      <c r="Y36" s="41" t="str">
        <f t="shared" si="3"/>
        <v/>
      </c>
      <c r="Z36" s="41" t="str">
        <f t="shared" si="4"/>
        <v/>
      </c>
      <c r="AA36" s="41" t="str">
        <f t="shared" si="5"/>
        <v/>
      </c>
      <c r="AB36" s="41" t="str">
        <f t="shared" si="6"/>
        <v/>
      </c>
      <c r="AC36" s="41" t="str">
        <f t="shared" si="7"/>
        <v/>
      </c>
      <c r="AD36" s="41">
        <f t="shared" si="8"/>
        <v>-0.94956402137540352</v>
      </c>
      <c r="AF36" s="61" t="str">
        <f t="shared" si="9"/>
        <v/>
      </c>
      <c r="AG36" s="61" t="str">
        <f t="shared" si="10"/>
        <v/>
      </c>
      <c r="AH36" s="62" t="str">
        <f t="shared" si="11"/>
        <v/>
      </c>
      <c r="AI36" s="62" t="str">
        <f t="shared" si="12"/>
        <v/>
      </c>
      <c r="AK36">
        <f t="shared" si="13"/>
        <v>0</v>
      </c>
      <c r="AL36">
        <f t="shared" si="19"/>
        <v>0</v>
      </c>
      <c r="AM36">
        <f t="shared" si="16"/>
        <v>0</v>
      </c>
      <c r="AN36">
        <f t="shared" si="17"/>
        <v>0</v>
      </c>
      <c r="AO36" t="str">
        <f t="shared" si="14"/>
        <v/>
      </c>
      <c r="AP36" s="41" t="str">
        <f>IF(AN36=0, "", GDP!S35)</f>
        <v/>
      </c>
      <c r="AQ36" s="41" t="str">
        <f t="shared" si="18"/>
        <v/>
      </c>
    </row>
    <row r="37" spans="1:43" x14ac:dyDescent="0.15">
      <c r="A37" t="str">
        <f>'CA-GDP'!A40</f>
        <v>Canada</v>
      </c>
      <c r="B37" s="41">
        <f>AVERAGE('CA-GDP'!L40:P40)</f>
        <v>-2.7616273141660423</v>
      </c>
      <c r="C37" s="41">
        <f>AVERAGE(GoodsGDP!L40:P40)</f>
        <v>-1.0324862037789042</v>
      </c>
      <c r="D37" s="41">
        <f>AVERAGE(Serv_GDP!L40:P40)</f>
        <v>-1.0754267453515975</v>
      </c>
      <c r="E37" s="41">
        <f>AVERAGE('Travel balance'!W40:AA40)</f>
        <v>-0.60109979544601511</v>
      </c>
      <c r="F37" s="41">
        <f>AVERAGE(Trans_balance!U40:Y40)</f>
        <v>-0.56734593819321655</v>
      </c>
      <c r="G37" s="41">
        <f>AVERAGE(Pr_inc_GDP!L40:P40)</f>
        <v>-0.50053683214608902</v>
      </c>
      <c r="H37" s="41">
        <f>AVERAGE(Sec_inc_GDP!L40:P40)</f>
        <v>-0.15317753289145231</v>
      </c>
      <c r="I37" s="41">
        <f>IF(Oil_net!L40="", "", AVERAGE(OIl_GDP!L40:Q40))</f>
        <v>2.1825045173247477</v>
      </c>
      <c r="J37" s="41">
        <f>Trav_cr!AG40</f>
        <v>1.4961356194942703</v>
      </c>
      <c r="K37" s="41">
        <f>Trav_deb!AG40</f>
        <v>2.0972354149402852</v>
      </c>
      <c r="L37">
        <f t="shared" si="0"/>
        <v>0</v>
      </c>
      <c r="M37" s="41">
        <f>'CA-GDP'!Q40</f>
        <v>-1.8078635073814602</v>
      </c>
      <c r="N37" s="41">
        <f>GoodsGDP!Q40</f>
        <v>-1.6984959790408389</v>
      </c>
      <c r="O37" s="41">
        <f>Serv_GDP!Q40</f>
        <v>-0.34910281058764719</v>
      </c>
      <c r="P37" s="41">
        <f>'Travel balance'!AB40</f>
        <v>-5.0006873183482681E-2</v>
      </c>
      <c r="Q37" s="41">
        <f>Trans_balance!Z40</f>
        <v>-0.44098787277223417</v>
      </c>
      <c r="R37" s="41">
        <f>Pr_inc_GDP!Q40</f>
        <v>0.44776732648793105</v>
      </c>
      <c r="S37" s="41">
        <f>Sec_inc_GDP!Q40</f>
        <v>-0.20806703146730451</v>
      </c>
      <c r="T37" s="41">
        <f>IF(Oil_net!Q40="","",OIl_GDP!Q40)</f>
        <v>1.7628444379625554</v>
      </c>
      <c r="U37" s="41">
        <f>Trav_cr!AE40</f>
        <v>0.68464736967535678</v>
      </c>
      <c r="W37" s="41">
        <f t="shared" si="1"/>
        <v>0.95376380678458217</v>
      </c>
      <c r="X37" s="41">
        <f t="shared" si="2"/>
        <v>-0.66600977526193472</v>
      </c>
      <c r="Y37" s="41">
        <f t="shared" si="3"/>
        <v>0.7263239347639503</v>
      </c>
      <c r="Z37" s="41">
        <f t="shared" si="4"/>
        <v>0.55109292226253248</v>
      </c>
      <c r="AA37" s="41">
        <f t="shared" si="5"/>
        <v>0.12635806542098238</v>
      </c>
      <c r="AB37" s="41">
        <f t="shared" si="6"/>
        <v>0.94830415863402007</v>
      </c>
      <c r="AC37" s="41">
        <f t="shared" si="7"/>
        <v>-5.4889498575852208E-2</v>
      </c>
      <c r="AD37" s="41">
        <f t="shared" si="8"/>
        <v>-0.4196600793621923</v>
      </c>
      <c r="AF37" s="61" t="str">
        <f t="shared" si="9"/>
        <v/>
      </c>
      <c r="AG37" s="61" t="str">
        <f t="shared" si="10"/>
        <v/>
      </c>
      <c r="AH37" s="62" t="str">
        <f t="shared" si="11"/>
        <v/>
      </c>
      <c r="AI37" s="62" t="str">
        <f t="shared" si="12"/>
        <v/>
      </c>
      <c r="AK37">
        <f t="shared" si="13"/>
        <v>0</v>
      </c>
      <c r="AL37">
        <f t="shared" si="19"/>
        <v>1</v>
      </c>
      <c r="AM37">
        <f t="shared" si="16"/>
        <v>1</v>
      </c>
      <c r="AN37">
        <f t="shared" si="17"/>
        <v>0</v>
      </c>
      <c r="AO37" t="str">
        <f t="shared" si="14"/>
        <v/>
      </c>
      <c r="AP37" s="41" t="str">
        <f>IF(AN37=0, "", GDP!S36)</f>
        <v/>
      </c>
      <c r="AQ37" s="41" t="str">
        <f t="shared" si="18"/>
        <v/>
      </c>
    </row>
    <row r="38" spans="1:43" x14ac:dyDescent="0.15">
      <c r="A38" t="str">
        <f>'CA-GDP'!A41</f>
        <v>Cayman Islands</v>
      </c>
      <c r="B38" s="41">
        <f>AVERAGE('CA-GDP'!L41:P41)</f>
        <v>-14.444165783266994</v>
      </c>
      <c r="C38" s="41">
        <f>AVERAGE(GoodsGDP!L41:P41)</f>
        <v>-12.026609442091868</v>
      </c>
      <c r="D38" s="41">
        <f>AVERAGE(Serv_GDP!L41:P41)</f>
        <v>40.804106879799306</v>
      </c>
      <c r="E38" s="41">
        <f>AVERAGE('Travel balance'!W41:AA41)</f>
        <v>11.317765119694657</v>
      </c>
      <c r="F38" s="41">
        <f>AVERAGE(Trans_balance!U41:Y41)</f>
        <v>-1.2472783177444842</v>
      </c>
      <c r="G38" s="41">
        <f>AVERAGE(Pr_inc_GDP!L41:P41)</f>
        <v>-31.804953393491012</v>
      </c>
      <c r="H38" s="41">
        <f>AVERAGE(Sec_inc_GDP!L41:P41)</f>
        <v>-11.416709827483357</v>
      </c>
      <c r="I38" s="41" t="str">
        <f>IF(Oil_net!L41="", "", AVERAGE(OIl_GDP!L41:Q41))</f>
        <v/>
      </c>
      <c r="J38" s="41">
        <f>Trav_cr!AG41</f>
        <v>15.214460191859018</v>
      </c>
      <c r="K38" s="41">
        <f>Trav_deb!AG41</f>
        <v>3.8966950721643587</v>
      </c>
      <c r="L38">
        <f t="shared" si="0"/>
        <v>1</v>
      </c>
      <c r="M38" s="41" t="str">
        <f>'CA-GDP'!Q41</f>
        <v/>
      </c>
      <c r="N38" s="41" t="str">
        <f>GoodsGDP!Q41</f>
        <v/>
      </c>
      <c r="O38" s="41" t="str">
        <f>Serv_GDP!Q41</f>
        <v/>
      </c>
      <c r="P38" s="41" t="str">
        <f>'Travel balance'!AB41</f>
        <v/>
      </c>
      <c r="Q38" s="41" t="str">
        <f>Trans_balance!Z41</f>
        <v/>
      </c>
      <c r="R38" s="41" t="str">
        <f>Pr_inc_GDP!Q41</f>
        <v/>
      </c>
      <c r="S38" s="41" t="str">
        <f>Sec_inc_GDP!Q41</f>
        <v/>
      </c>
      <c r="T38" s="41" t="str">
        <f>IF(Oil_net!Q41="","",OIl_GDP!Q41)</f>
        <v/>
      </c>
      <c r="U38" s="41" t="str">
        <f>Trav_cr!AE41</f>
        <v/>
      </c>
      <c r="W38" s="41" t="str">
        <f t="shared" si="1"/>
        <v/>
      </c>
      <c r="X38" s="41" t="str">
        <f t="shared" si="2"/>
        <v/>
      </c>
      <c r="Y38" s="41" t="str">
        <f t="shared" si="3"/>
        <v/>
      </c>
      <c r="Z38" s="41" t="str">
        <f t="shared" si="4"/>
        <v/>
      </c>
      <c r="AA38" s="41" t="str">
        <f t="shared" si="5"/>
        <v/>
      </c>
      <c r="AB38" s="41" t="str">
        <f t="shared" si="6"/>
        <v/>
      </c>
      <c r="AC38" s="41" t="str">
        <f t="shared" si="7"/>
        <v/>
      </c>
      <c r="AD38" s="41" t="str">
        <f t="shared" si="8"/>
        <v/>
      </c>
      <c r="AF38" s="61" t="str">
        <f t="shared" si="9"/>
        <v/>
      </c>
      <c r="AG38" s="61" t="str">
        <f t="shared" si="10"/>
        <v/>
      </c>
      <c r="AH38" s="63">
        <f t="shared" si="11"/>
        <v>1</v>
      </c>
      <c r="AI38" s="63">
        <f t="shared" si="12"/>
        <v>1</v>
      </c>
      <c r="AK38">
        <f t="shared" si="13"/>
        <v>1</v>
      </c>
      <c r="AL38">
        <f t="shared" si="19"/>
        <v>0</v>
      </c>
      <c r="AM38">
        <f t="shared" si="16"/>
        <v>1</v>
      </c>
      <c r="AN38">
        <f t="shared" si="17"/>
        <v>0</v>
      </c>
      <c r="AO38" t="str">
        <f t="shared" si="14"/>
        <v/>
      </c>
      <c r="AP38" s="41" t="str">
        <f>IF(AN38=0, "", GDP!S37)</f>
        <v/>
      </c>
      <c r="AQ38" s="41" t="str">
        <f t="shared" si="18"/>
        <v/>
      </c>
    </row>
    <row r="39" spans="1:43" x14ac:dyDescent="0.15">
      <c r="A39" t="str">
        <f>'CA-GDP'!A42</f>
        <v>Chile</v>
      </c>
      <c r="B39" s="41">
        <f>AVERAGE('CA-GDP'!L42:P42)</f>
        <v>-2.8642593993737377</v>
      </c>
      <c r="C39" s="41">
        <f>AVERAGE(GoodsGDP!L42:P42)</f>
        <v>1.6949478678493428</v>
      </c>
      <c r="D39" s="41">
        <f>AVERAGE(Serv_GDP!L42:P42)</f>
        <v>-1.5133513238903658</v>
      </c>
      <c r="E39" s="41">
        <f>AVERAGE('Travel balance'!W42:AA42)</f>
        <v>0.16888568386052749</v>
      </c>
      <c r="F39" s="41">
        <f>AVERAGE(Trans_balance!U42:Y42)</f>
        <v>-0.60292367538012781</v>
      </c>
      <c r="G39" s="41">
        <f>AVERAGE(Pr_inc_GDP!L42:P42)</f>
        <v>-3.6941257991814185</v>
      </c>
      <c r="H39" s="41">
        <f>AVERAGE(Sec_inc_GDP!L42:P42)</f>
        <v>0.64826985584870478</v>
      </c>
      <c r="I39" s="41">
        <f>IF(Oil_net!L42="", "", AVERAGE(OIl_GDP!L42:Q42))</f>
        <v>-1.1880119355190837</v>
      </c>
      <c r="J39" s="41">
        <f>Trav_cr!AG42</f>
        <v>0.99871947381375803</v>
      </c>
      <c r="K39" s="41">
        <f>Trav_deb!AG42</f>
        <v>0.82983378995323043</v>
      </c>
      <c r="L39">
        <f t="shared" si="0"/>
        <v>0</v>
      </c>
      <c r="M39" s="41">
        <f>'CA-GDP'!Q42</f>
        <v>1.3328038815463592</v>
      </c>
      <c r="N39" s="41">
        <f>GoodsGDP!Q42</f>
        <v>7.265479878668204</v>
      </c>
      <c r="O39" s="41">
        <f>Serv_GDP!Q42</f>
        <v>-1.9769863389995159</v>
      </c>
      <c r="P39" s="41">
        <f>'Travel balance'!AB42</f>
        <v>-4.9084008269751803E-2</v>
      </c>
      <c r="Q39" s="41">
        <f>Trans_balance!Z42</f>
        <v>-0.75999053099655767</v>
      </c>
      <c r="R39" s="41">
        <f>Pr_inc_GDP!Q42</f>
        <v>-4.336529521544465</v>
      </c>
      <c r="S39" s="41">
        <f>Sec_inc_GDP!Q42</f>
        <v>0.38083986342213794</v>
      </c>
      <c r="T39" s="41">
        <f>IF(Oil_net!Q42="","",OIl_GDP!Q42)</f>
        <v>-0.92274537483407493</v>
      </c>
      <c r="U39" s="41">
        <f>Trav_cr!AE42</f>
        <v>0.16043952335731199</v>
      </c>
      <c r="W39" s="41">
        <f t="shared" si="1"/>
        <v>4.197063280920097</v>
      </c>
      <c r="X39" s="41">
        <f t="shared" si="2"/>
        <v>5.5705320108188614</v>
      </c>
      <c r="Y39" s="41">
        <f t="shared" si="3"/>
        <v>-0.46363501510915017</v>
      </c>
      <c r="Z39" s="41">
        <f t="shared" si="4"/>
        <v>-0.21796969213027928</v>
      </c>
      <c r="AA39" s="41">
        <f t="shared" si="5"/>
        <v>-0.15706685561642986</v>
      </c>
      <c r="AB39" s="41">
        <f t="shared" si="6"/>
        <v>-0.64240372236304655</v>
      </c>
      <c r="AC39" s="41">
        <f t="shared" si="7"/>
        <v>-0.26742999242656684</v>
      </c>
      <c r="AD39" s="41">
        <f t="shared" si="8"/>
        <v>0.26526656068500876</v>
      </c>
      <c r="AF39" s="61" t="str">
        <f t="shared" si="9"/>
        <v/>
      </c>
      <c r="AG39" s="61" t="str">
        <f t="shared" si="10"/>
        <v/>
      </c>
      <c r="AH39" s="62" t="str">
        <f t="shared" si="11"/>
        <v/>
      </c>
      <c r="AI39" s="62" t="str">
        <f t="shared" si="12"/>
        <v/>
      </c>
      <c r="AK39">
        <f t="shared" si="13"/>
        <v>0</v>
      </c>
      <c r="AL39">
        <f t="shared" si="19"/>
        <v>1</v>
      </c>
      <c r="AM39">
        <f t="shared" si="16"/>
        <v>1</v>
      </c>
      <c r="AN39">
        <f t="shared" si="17"/>
        <v>0</v>
      </c>
      <c r="AO39" t="str">
        <f t="shared" si="14"/>
        <v/>
      </c>
      <c r="AP39" s="41" t="str">
        <f>IF(AN39=0, "", GDP!S38)</f>
        <v/>
      </c>
      <c r="AQ39" s="41" t="str">
        <f t="shared" si="18"/>
        <v/>
      </c>
    </row>
    <row r="40" spans="1:43" x14ac:dyDescent="0.15">
      <c r="A40" t="str">
        <f>'CA-GDP'!A43</f>
        <v>China, P.R.: Hong Kong</v>
      </c>
      <c r="B40" s="41">
        <f>AVERAGE('CA-GDP'!L43:P43)</f>
        <v>4.2869366817327945</v>
      </c>
      <c r="C40" s="41">
        <f>AVERAGE(GoodsGDP!L43:P43)</f>
        <v>-6.4942988890952291</v>
      </c>
      <c r="D40" s="41">
        <f>AVERAGE(Serv_GDP!L43:P43)</f>
        <v>7.8986644799958352</v>
      </c>
      <c r="E40" s="41">
        <f>AVERAGE('Travel balance'!W43:AA43)</f>
        <v>2.5432423741685839</v>
      </c>
      <c r="F40" s="41">
        <f>AVERAGE(Trans_balance!U43:Y43)</f>
        <v>3.7934248671367841</v>
      </c>
      <c r="G40" s="41">
        <f>AVERAGE(Pr_inc_GDP!L43:P43)</f>
        <v>3.7027419697881321</v>
      </c>
      <c r="H40" s="41">
        <f>AVERAGE(Sec_inc_GDP!L43:P43)</f>
        <v>-0.82017131809003929</v>
      </c>
      <c r="I40" s="41">
        <f>IF(Oil_net!L43="", "", AVERAGE(OIl_GDP!L43:Q43))</f>
        <v>-3.578414827132276</v>
      </c>
      <c r="J40" s="41">
        <f>Trav_cr!AG43</f>
        <v>9.9694426308430817</v>
      </c>
      <c r="K40" s="41">
        <f>Trav_deb!AG43</f>
        <v>7.4262002566744965</v>
      </c>
      <c r="L40">
        <f t="shared" si="0"/>
        <v>0</v>
      </c>
      <c r="M40" s="41">
        <f>'CA-GDP'!Q43</f>
        <v>6.5399377995363972</v>
      </c>
      <c r="N40" s="41">
        <f>GoodsGDP!Q43</f>
        <v>-1.5404236723843365</v>
      </c>
      <c r="O40" s="41">
        <f>Serv_GDP!Q43</f>
        <v>3.3655746225024927</v>
      </c>
      <c r="P40" s="41">
        <f>'Travel balance'!AB43</f>
        <v>-0.71919147396589089</v>
      </c>
      <c r="Q40" s="41">
        <f>Trans_balance!Z43</f>
        <v>2.2014727599486266</v>
      </c>
      <c r="R40" s="41">
        <f>Pr_inc_GDP!Q43</f>
        <v>5.5225181645002888</v>
      </c>
      <c r="S40" s="41">
        <f>Sec_inc_GDP!Q43</f>
        <v>-0.80773131508204721</v>
      </c>
      <c r="T40" s="41">
        <f>IF(Oil_net!Q43="","",OIl_GDP!Q43)</f>
        <v>-2.803024430781289</v>
      </c>
      <c r="U40" s="41">
        <f>Trav_cr!AE43</f>
        <v>0.81913337899762539</v>
      </c>
      <c r="W40" s="41">
        <f t="shared" si="1"/>
        <v>2.2530011178036027</v>
      </c>
      <c r="X40" s="41">
        <f t="shared" si="2"/>
        <v>4.9538752167108928</v>
      </c>
      <c r="Y40" s="41">
        <f t="shared" si="3"/>
        <v>-4.5330898574933425</v>
      </c>
      <c r="Z40" s="41">
        <f t="shared" si="4"/>
        <v>-3.2624338481344748</v>
      </c>
      <c r="AA40" s="41">
        <f t="shared" si="5"/>
        <v>-1.5919521071881575</v>
      </c>
      <c r="AB40" s="41">
        <f t="shared" si="6"/>
        <v>1.8197761947121567</v>
      </c>
      <c r="AC40" s="41">
        <f t="shared" si="7"/>
        <v>1.2440003007992084E-2</v>
      </c>
      <c r="AD40" s="41">
        <f t="shared" si="8"/>
        <v>0.77539039635098694</v>
      </c>
      <c r="AF40" s="61" t="str">
        <f t="shared" si="9"/>
        <v/>
      </c>
      <c r="AG40" s="61" t="str">
        <f t="shared" si="10"/>
        <v/>
      </c>
      <c r="AH40" s="62" t="str">
        <f t="shared" si="11"/>
        <v/>
      </c>
      <c r="AI40" s="62" t="str">
        <f t="shared" si="12"/>
        <v/>
      </c>
      <c r="AK40">
        <f t="shared" si="13"/>
        <v>0</v>
      </c>
      <c r="AL40">
        <f t="shared" si="19"/>
        <v>1</v>
      </c>
      <c r="AM40">
        <f t="shared" si="16"/>
        <v>1</v>
      </c>
      <c r="AN40">
        <f t="shared" si="17"/>
        <v>0</v>
      </c>
      <c r="AO40" t="str">
        <f t="shared" si="14"/>
        <v/>
      </c>
      <c r="AP40" s="41" t="str">
        <f>IF(AN40=0, "", GDP!S39)</f>
        <v/>
      </c>
      <c r="AQ40" s="41" t="str">
        <f t="shared" si="18"/>
        <v/>
      </c>
    </row>
    <row r="41" spans="1:43" x14ac:dyDescent="0.15">
      <c r="A41" t="str">
        <f>'CA-GDP'!A44</f>
        <v>China, P.R.: Macao</v>
      </c>
      <c r="B41" s="41">
        <f>AVERAGE('CA-GDP'!L44:P44)</f>
        <v>29.470885342864527</v>
      </c>
      <c r="C41" s="41">
        <f>AVERAGE(GoodsGDP!L44:P44)</f>
        <v>-21.798028800583666</v>
      </c>
      <c r="D41" s="41">
        <f>AVERAGE(Serv_GDP!L44:P44)</f>
        <v>67.000100260516916</v>
      </c>
      <c r="E41" s="41">
        <f>AVERAGE('Travel balance'!W44:AA44)</f>
        <v>67.930134460146263</v>
      </c>
      <c r="F41" s="41">
        <f>AVERAGE(Trans_balance!U44:Y44)</f>
        <v>0.33264045130477216</v>
      </c>
      <c r="G41" s="41">
        <f>AVERAGE(Pr_inc_GDP!L44:P44)</f>
        <v>-10.895699539624493</v>
      </c>
      <c r="H41" s="41">
        <f>AVERAGE(Sec_inc_GDP!L44:P44)</f>
        <v>-4.8354865774446107</v>
      </c>
      <c r="I41" s="41" t="str">
        <f>IF(Oil_net!L44="", "", AVERAGE(OIl_GDP!L44:Q44))</f>
        <v/>
      </c>
      <c r="J41" s="41">
        <f>Trav_cr!AG44</f>
        <v>71.124198676763029</v>
      </c>
      <c r="K41" s="41">
        <f>Trav_deb!AG44</f>
        <v>3.194064216616749</v>
      </c>
      <c r="L41">
        <f t="shared" si="0"/>
        <v>1</v>
      </c>
      <c r="M41" s="41" t="str">
        <f>'CA-GDP'!Q44</f>
        <v/>
      </c>
      <c r="N41" s="41" t="str">
        <f>GoodsGDP!Q44</f>
        <v/>
      </c>
      <c r="O41" s="41" t="str">
        <f>Serv_GDP!Q44</f>
        <v/>
      </c>
      <c r="P41" s="41" t="str">
        <f>'Travel balance'!AB44</f>
        <v/>
      </c>
      <c r="Q41" s="41" t="str">
        <f>Trans_balance!Z44</f>
        <v/>
      </c>
      <c r="R41" s="41" t="str">
        <f>Pr_inc_GDP!Q44</f>
        <v/>
      </c>
      <c r="S41" s="41" t="str">
        <f>Sec_inc_GDP!Q44</f>
        <v/>
      </c>
      <c r="T41" s="41" t="str">
        <f>IF(Oil_net!Q44="","",OIl_GDP!Q44)</f>
        <v/>
      </c>
      <c r="U41" s="41">
        <f>Trav_cr!AE44</f>
        <v>35.211417334540499</v>
      </c>
      <c r="W41" s="41" t="str">
        <f t="shared" si="1"/>
        <v/>
      </c>
      <c r="X41" s="41" t="str">
        <f t="shared" si="2"/>
        <v/>
      </c>
      <c r="Y41" s="41" t="str">
        <f t="shared" si="3"/>
        <v/>
      </c>
      <c r="Z41" s="41" t="str">
        <f t="shared" si="4"/>
        <v/>
      </c>
      <c r="AA41" s="41" t="str">
        <f t="shared" si="5"/>
        <v/>
      </c>
      <c r="AB41" s="41" t="str">
        <f t="shared" si="6"/>
        <v/>
      </c>
      <c r="AC41" s="41" t="str">
        <f t="shared" si="7"/>
        <v/>
      </c>
      <c r="AD41" s="41" t="str">
        <f t="shared" si="8"/>
        <v/>
      </c>
      <c r="AF41" s="61" t="str">
        <f t="shared" si="9"/>
        <v/>
      </c>
      <c r="AG41" s="61" t="str">
        <f t="shared" si="10"/>
        <v/>
      </c>
      <c r="AH41" s="63">
        <f t="shared" si="11"/>
        <v>1</v>
      </c>
      <c r="AI41" s="63">
        <f t="shared" si="12"/>
        <v>1</v>
      </c>
      <c r="AK41">
        <f t="shared" si="13"/>
        <v>1</v>
      </c>
      <c r="AL41">
        <f t="shared" si="19"/>
        <v>0</v>
      </c>
      <c r="AM41">
        <f t="shared" si="16"/>
        <v>1</v>
      </c>
      <c r="AN41">
        <f t="shared" si="17"/>
        <v>0</v>
      </c>
      <c r="AO41" t="str">
        <f t="shared" si="14"/>
        <v/>
      </c>
      <c r="AP41" s="41" t="str">
        <f>IF(AN41=0, "", GDP!S40)</f>
        <v/>
      </c>
      <c r="AQ41" s="41" t="str">
        <f t="shared" si="18"/>
        <v/>
      </c>
    </row>
    <row r="42" spans="1:43" x14ac:dyDescent="0.15">
      <c r="A42" t="str">
        <f>'CA-GDP'!A45</f>
        <v>China, P.R.: Mainland</v>
      </c>
      <c r="B42" s="41">
        <f>AVERAGE('CA-GDP'!L45:P45)</f>
        <v>1.3542279769284646</v>
      </c>
      <c r="C42" s="41">
        <f>AVERAGE(GoodsGDP!L45:P45)</f>
        <v>3.7811625656100234</v>
      </c>
      <c r="D42" s="41">
        <f>AVERAGE(Serv_GDP!L45:P45)</f>
        <v>-2.0168061591739082</v>
      </c>
      <c r="E42" s="41">
        <f>AVERAGE('Travel balance'!W45:AA45)</f>
        <v>-1.7400955186952298</v>
      </c>
      <c r="F42" s="41">
        <f>AVERAGE(Trans_balance!U45:Y45)</f>
        <v>-0.43761501585842649</v>
      </c>
      <c r="G42" s="41">
        <f>AVERAGE(Pr_inc_GDP!L45:P45)</f>
        <v>-0.36188521917875072</v>
      </c>
      <c r="H42" s="41">
        <f>AVERAGE(Sec_inc_GDP!L45:P45)</f>
        <v>-4.8243210328901089E-2</v>
      </c>
      <c r="I42" s="41">
        <f>IF(Oil_net!L45="", "", AVERAGE(OIl_GDP!L45:Q45))</f>
        <v>-1.3207893551273233</v>
      </c>
      <c r="J42" s="41">
        <f>Trav_cr!AG45</f>
        <v>0.33127873272128161</v>
      </c>
      <c r="K42" s="41">
        <f>Trav_deb!AG45</f>
        <v>2.0713742514165112</v>
      </c>
      <c r="L42">
        <f t="shared" si="0"/>
        <v>0</v>
      </c>
      <c r="M42" s="41">
        <f>'CA-GDP'!Q45</f>
        <v>1.842908305476501</v>
      </c>
      <c r="N42" s="41">
        <f>GoodsGDP!Q45</f>
        <v>3.4641097598803219</v>
      </c>
      <c r="O42" s="41">
        <f>Serv_GDP!Q45</f>
        <v>-0.9775337751305152</v>
      </c>
      <c r="P42" s="41">
        <f>'Travel balance'!AB45</f>
        <v>-0.78208476018146966</v>
      </c>
      <c r="Q42" s="41">
        <f>Trans_balance!Z45</f>
        <v>-0.25600923706254358</v>
      </c>
      <c r="R42" s="41">
        <f>Pr_inc_GDP!Q45</f>
        <v>-0.7074357925239706</v>
      </c>
      <c r="S42" s="41">
        <f>Sec_inc_GDP!Q45</f>
        <v>6.3768113250664102E-2</v>
      </c>
      <c r="T42" s="41">
        <f>IF(Oil_net!Q45="","",OIl_GDP!Q45)</f>
        <v>-1.0809613486339649</v>
      </c>
      <c r="U42" s="41">
        <f>Trav_cr!AE45</f>
        <v>9.5739434192805256E-2</v>
      </c>
      <c r="W42" s="41">
        <f t="shared" si="1"/>
        <v>0.48868032854803634</v>
      </c>
      <c r="X42" s="41">
        <f t="shared" si="2"/>
        <v>-0.31705280572970151</v>
      </c>
      <c r="Y42" s="41">
        <f t="shared" si="3"/>
        <v>1.0392723840433931</v>
      </c>
      <c r="Z42" s="41">
        <f t="shared" si="4"/>
        <v>0.95801075851376016</v>
      </c>
      <c r="AA42" s="41">
        <f t="shared" si="5"/>
        <v>0.18160577879588291</v>
      </c>
      <c r="AB42" s="41">
        <f t="shared" si="6"/>
        <v>-0.34555057334521988</v>
      </c>
      <c r="AC42" s="41">
        <f t="shared" si="7"/>
        <v>0.1120113235795652</v>
      </c>
      <c r="AD42" s="41">
        <f t="shared" si="8"/>
        <v>0.23982800649335845</v>
      </c>
      <c r="AF42" s="61" t="str">
        <f t="shared" si="9"/>
        <v/>
      </c>
      <c r="AG42" s="61" t="str">
        <f t="shared" si="10"/>
        <v/>
      </c>
      <c r="AH42" s="62" t="str">
        <f t="shared" si="11"/>
        <v/>
      </c>
      <c r="AI42" s="62" t="str">
        <f t="shared" si="12"/>
        <v/>
      </c>
      <c r="AK42">
        <f t="shared" si="13"/>
        <v>0</v>
      </c>
      <c r="AL42">
        <f t="shared" si="19"/>
        <v>1</v>
      </c>
      <c r="AM42">
        <f t="shared" si="16"/>
        <v>1</v>
      </c>
      <c r="AN42">
        <f t="shared" si="17"/>
        <v>0</v>
      </c>
      <c r="AO42" t="str">
        <f t="shared" si="14"/>
        <v/>
      </c>
      <c r="AP42" s="41" t="str">
        <f>IF(AN42=0, "", GDP!S41)</f>
        <v/>
      </c>
      <c r="AQ42" s="41" t="str">
        <f t="shared" si="18"/>
        <v/>
      </c>
    </row>
    <row r="43" spans="1:43" x14ac:dyDescent="0.15">
      <c r="A43" t="str">
        <f>'CA-GDP'!A46</f>
        <v>Colombia</v>
      </c>
      <c r="B43" s="41">
        <f>AVERAGE('CA-GDP'!L46:P46)</f>
        <v>-4.6239478455297931</v>
      </c>
      <c r="C43" s="41">
        <f>AVERAGE(GoodsGDP!L46:P46)</f>
        <v>-2.7036762506176197</v>
      </c>
      <c r="D43" s="41">
        <f>AVERAGE(Serv_GDP!L46:P46)</f>
        <v>-1.4905509018544048</v>
      </c>
      <c r="E43" s="41">
        <f>AVERAGE('Travel balance'!W46:AA46)</f>
        <v>0.12831578605610872</v>
      </c>
      <c r="F43" s="41">
        <f>AVERAGE(Trans_balance!U46:Y46)</f>
        <v>-0.31954947376118692</v>
      </c>
      <c r="G43" s="41">
        <f>AVERAGE(Pr_inc_GDP!L46:P46)</f>
        <v>-2.6365598865013409</v>
      </c>
      <c r="H43" s="41">
        <f>AVERAGE(Sec_inc_GDP!L46:P46)</f>
        <v>2.2069860341315706</v>
      </c>
      <c r="I43" s="41">
        <f>IF(Oil_net!L46="", "", AVERAGE(OIl_GDP!L46:Q46))</f>
        <v>3.3619484992059387</v>
      </c>
      <c r="J43" s="41">
        <f>Trav_cr!AG46</f>
        <v>1.6069042680366874</v>
      </c>
      <c r="K43" s="41">
        <f>Trav_deb!AG46</f>
        <v>1.4785884819805786</v>
      </c>
      <c r="L43">
        <f t="shared" si="0"/>
        <v>0</v>
      </c>
      <c r="M43" s="41">
        <f>'CA-GDP'!Q46</f>
        <v>-3.4343216343418024</v>
      </c>
      <c r="N43" s="41">
        <f>GoodsGDP!Q46</f>
        <v>-2.9523467170070989</v>
      </c>
      <c r="O43" s="41">
        <f>Serv_GDP!Q46</f>
        <v>-1.6348575670953682</v>
      </c>
      <c r="P43" s="41">
        <f>'Travel balance'!AB46</f>
        <v>6.0338890523382038E-2</v>
      </c>
      <c r="Q43" s="41">
        <f>Trans_balance!Z46</f>
        <v>-0.39710477294927943</v>
      </c>
      <c r="R43" s="41">
        <f>Pr_inc_GDP!Q46</f>
        <v>-2.0625762597393726</v>
      </c>
      <c r="S43" s="41">
        <f>Sec_inc_GDP!Q46</f>
        <v>3.2154589095000414</v>
      </c>
      <c r="T43" s="41">
        <f>IF(Oil_net!Q46="","",OIl_GDP!Q46)</f>
        <v>2.693310941662999</v>
      </c>
      <c r="U43" s="41">
        <f>Trav_cr!AE46</f>
        <v>0.58359295197006955</v>
      </c>
      <c r="W43" s="41">
        <f t="shared" si="1"/>
        <v>1.1896262111879907</v>
      </c>
      <c r="X43" s="41">
        <f t="shared" si="2"/>
        <v>-0.24867046638947921</v>
      </c>
      <c r="Y43" s="41">
        <f t="shared" si="3"/>
        <v>-0.14430666524096347</v>
      </c>
      <c r="Z43" s="41">
        <f t="shared" si="4"/>
        <v>-6.7976895532726678E-2</v>
      </c>
      <c r="AA43" s="41">
        <f t="shared" si="5"/>
        <v>-7.7555299188092508E-2</v>
      </c>
      <c r="AB43" s="41">
        <f t="shared" si="6"/>
        <v>0.57398362676196824</v>
      </c>
      <c r="AC43" s="41">
        <f t="shared" si="7"/>
        <v>1.0084728753684709</v>
      </c>
      <c r="AD43" s="41">
        <f t="shared" si="8"/>
        <v>-0.66863755754293974</v>
      </c>
      <c r="AF43" s="61" t="str">
        <f t="shared" si="9"/>
        <v/>
      </c>
      <c r="AG43" s="61" t="str">
        <f t="shared" si="10"/>
        <v/>
      </c>
      <c r="AH43" s="62" t="str">
        <f t="shared" si="11"/>
        <v/>
      </c>
      <c r="AI43" s="62" t="str">
        <f t="shared" si="12"/>
        <v/>
      </c>
      <c r="AK43">
        <f t="shared" si="13"/>
        <v>0</v>
      </c>
      <c r="AL43">
        <f t="shared" si="19"/>
        <v>1</v>
      </c>
      <c r="AM43">
        <f t="shared" si="16"/>
        <v>1</v>
      </c>
      <c r="AN43">
        <f t="shared" si="17"/>
        <v>0</v>
      </c>
      <c r="AO43" t="str">
        <f t="shared" si="14"/>
        <v/>
      </c>
      <c r="AP43" s="41" t="str">
        <f>IF(AN43=0, "", GDP!S42)</f>
        <v/>
      </c>
      <c r="AQ43" s="41" t="str">
        <f t="shared" si="18"/>
        <v/>
      </c>
    </row>
    <row r="44" spans="1:43" x14ac:dyDescent="0.15">
      <c r="A44" t="str">
        <f>'CA-GDP'!A47</f>
        <v>Comoros, Union of the</v>
      </c>
      <c r="B44" s="41">
        <f>AVERAGE('CA-GDP'!L47:P47)</f>
        <v>-2.5473298381315939</v>
      </c>
      <c r="C44" s="41">
        <f>AVERAGE(GoodsGDP!L47:P47)</f>
        <v>-16.506458758261022</v>
      </c>
      <c r="D44" s="41">
        <f>AVERAGE(Serv_GDP!L47:P47)</f>
        <v>-0.48469117514489746</v>
      </c>
      <c r="E44" s="41">
        <f>AVERAGE('Travel balance'!W47:AA47)</f>
        <v>3.3462205953175408</v>
      </c>
      <c r="F44" s="41">
        <f>AVERAGE(Trans_balance!U47:Y47)</f>
        <v>-3.8110658735248153</v>
      </c>
      <c r="G44" s="41">
        <f>AVERAGE(Pr_inc_GDP!L47:P47)</f>
        <v>0.51806810629368161</v>
      </c>
      <c r="H44" s="41">
        <f>AVERAGE(Sec_inc_GDP!L47:P47)</f>
        <v>13.925751988980625</v>
      </c>
      <c r="I44" s="41">
        <f>IF(Oil_net!L47="", "", AVERAGE(OIl_GDP!L47:Q47))</f>
        <v>-4.3895938553887026</v>
      </c>
      <c r="J44" s="41">
        <f>Trav_cr!AG47</f>
        <v>5.6017565564179659</v>
      </c>
      <c r="K44" s="41">
        <f>Trav_deb!AG47</f>
        <v>2.2555359611004251</v>
      </c>
      <c r="L44">
        <f t="shared" si="0"/>
        <v>0</v>
      </c>
      <c r="M44" s="41" t="str">
        <f>'CA-GDP'!Q47</f>
        <v/>
      </c>
      <c r="N44" s="41" t="str">
        <f>GoodsGDP!Q47</f>
        <v/>
      </c>
      <c r="O44" s="41" t="str">
        <f>Serv_GDP!Q47</f>
        <v/>
      </c>
      <c r="P44" s="41" t="str">
        <f>'Travel balance'!AB47</f>
        <v/>
      </c>
      <c r="Q44" s="41" t="str">
        <f>Trans_balance!Z47</f>
        <v/>
      </c>
      <c r="R44" s="41" t="str">
        <f>Pr_inc_GDP!Q47</f>
        <v/>
      </c>
      <c r="S44" s="41" t="str">
        <f>Sec_inc_GDP!Q47</f>
        <v/>
      </c>
      <c r="T44" s="41">
        <f>IF(Oil_net!Q47="","",OIl_GDP!Q47)</f>
        <v>-4.4400878475196714</v>
      </c>
      <c r="U44" s="41" t="str">
        <f>Trav_cr!AE47</f>
        <v/>
      </c>
      <c r="W44" s="41" t="str">
        <f t="shared" si="1"/>
        <v/>
      </c>
      <c r="X44" s="41" t="str">
        <f t="shared" si="2"/>
        <v/>
      </c>
      <c r="Y44" s="41" t="str">
        <f t="shared" si="3"/>
        <v/>
      </c>
      <c r="Z44" s="41" t="str">
        <f t="shared" si="4"/>
        <v/>
      </c>
      <c r="AA44" s="41" t="str">
        <f t="shared" si="5"/>
        <v/>
      </c>
      <c r="AB44" s="41" t="str">
        <f t="shared" si="6"/>
        <v/>
      </c>
      <c r="AC44" s="41" t="str">
        <f t="shared" si="7"/>
        <v/>
      </c>
      <c r="AD44" s="41">
        <f t="shared" si="8"/>
        <v>-5.0493992130968834E-2</v>
      </c>
      <c r="AF44" s="61" t="str">
        <f t="shared" si="9"/>
        <v/>
      </c>
      <c r="AG44" s="61" t="str">
        <f t="shared" si="10"/>
        <v/>
      </c>
      <c r="AH44" s="62" t="str">
        <f t="shared" si="11"/>
        <v/>
      </c>
      <c r="AI44" s="62" t="str">
        <f t="shared" si="12"/>
        <v/>
      </c>
      <c r="AK44">
        <f t="shared" si="13"/>
        <v>0</v>
      </c>
      <c r="AL44">
        <f t="shared" si="19"/>
        <v>0</v>
      </c>
      <c r="AM44">
        <f t="shared" si="16"/>
        <v>0</v>
      </c>
      <c r="AN44">
        <f t="shared" si="17"/>
        <v>0</v>
      </c>
      <c r="AO44" t="str">
        <f t="shared" si="14"/>
        <v/>
      </c>
      <c r="AP44" s="41" t="str">
        <f>IF(AN44=0, "", GDP!S43)</f>
        <v/>
      </c>
      <c r="AQ44" s="41" t="str">
        <f t="shared" si="18"/>
        <v/>
      </c>
    </row>
    <row r="45" spans="1:43" x14ac:dyDescent="0.15">
      <c r="A45" t="str">
        <f>'CA-GDP'!A48</f>
        <v>Congo, Dem. Rep. of the</v>
      </c>
      <c r="B45" s="41">
        <f>AVERAGE('CA-GDP'!L48:P48)</f>
        <v>-3.6455535764143137</v>
      </c>
      <c r="C45" s="41">
        <f>AVERAGE(GoodsGDP!L48:P48)</f>
        <v>0.39476042272845407</v>
      </c>
      <c r="D45" s="41">
        <f>AVERAGE(Serv_GDP!L48:P48)</f>
        <v>-4.974973884910586</v>
      </c>
      <c r="E45" s="41">
        <f>AVERAGE('Travel balance'!W48:AA48)</f>
        <v>-0.15160564190449516</v>
      </c>
      <c r="F45" s="41">
        <f>AVERAGE(Trans_balance!U48:Y48)</f>
        <v>-2.2555559454467407</v>
      </c>
      <c r="G45" s="41">
        <f>AVERAGE(Pr_inc_GDP!L48:P48)</f>
        <v>-2.775868993102804</v>
      </c>
      <c r="H45" s="41">
        <f>AVERAGE(Sec_inc_GDP!L48:P48)</f>
        <v>3.7105288788706203</v>
      </c>
      <c r="I45" s="41">
        <f>IF(Oil_net!L48="", "", AVERAGE(OIl_GDP!L48:Q48))</f>
        <v>-2.0019740538970567</v>
      </c>
      <c r="J45" s="41">
        <f>Trav_cr!AG48</f>
        <v>7.0819346173303752E-2</v>
      </c>
      <c r="K45" s="41">
        <f>Trav_deb!AG48</f>
        <v>0.22242498807779895</v>
      </c>
      <c r="L45">
        <f t="shared" si="0"/>
        <v>0</v>
      </c>
      <c r="M45" s="41">
        <f>'CA-GDP'!Q48</f>
        <v>-2.2304724450971389</v>
      </c>
      <c r="N45" s="41">
        <f>GoodsGDP!Q48</f>
        <v>3.9192073344487754</v>
      </c>
      <c r="O45" s="41">
        <f>Serv_GDP!Q48</f>
        <v>-5.1913631459284346</v>
      </c>
      <c r="P45" s="41">
        <f>'Travel balance'!AB48</f>
        <v>-0.25048873434409047</v>
      </c>
      <c r="Q45" s="41">
        <f>Trans_balance!Z48</f>
        <v>-2.1446062913760664</v>
      </c>
      <c r="R45" s="41">
        <f>Pr_inc_GDP!Q48</f>
        <v>-2.5965855979228492</v>
      </c>
      <c r="S45" s="41">
        <f>Sec_inc_GDP!Q48</f>
        <v>1.6382689643053776</v>
      </c>
      <c r="T45" s="41">
        <f>IF(Oil_net!Q48="","",OIl_GDP!Q48)</f>
        <v>-1.936634679517325</v>
      </c>
      <c r="U45" s="41">
        <f>Trav_cr!AE48</f>
        <v>0.16462130650174595</v>
      </c>
      <c r="W45" s="41">
        <f t="shared" si="1"/>
        <v>1.4150811313171747</v>
      </c>
      <c r="X45" s="41">
        <f t="shared" si="2"/>
        <v>3.5244469117203212</v>
      </c>
      <c r="Y45" s="41">
        <f t="shared" si="3"/>
        <v>-0.21638926101784861</v>
      </c>
      <c r="Z45" s="41">
        <f t="shared" si="4"/>
        <v>-9.888309243959531E-2</v>
      </c>
      <c r="AA45" s="41">
        <f t="shared" si="5"/>
        <v>0.11094965407067425</v>
      </c>
      <c r="AB45" s="41">
        <f t="shared" si="6"/>
        <v>0.17928339517995484</v>
      </c>
      <c r="AC45" s="41">
        <f t="shared" si="7"/>
        <v>-2.0722599145652429</v>
      </c>
      <c r="AD45" s="41">
        <f t="shared" si="8"/>
        <v>6.5339374379731696E-2</v>
      </c>
      <c r="AF45" s="61" t="str">
        <f t="shared" si="9"/>
        <v/>
      </c>
      <c r="AG45" s="61" t="str">
        <f t="shared" si="10"/>
        <v/>
      </c>
      <c r="AH45" s="62" t="str">
        <f t="shared" si="11"/>
        <v/>
      </c>
      <c r="AI45" s="62" t="str">
        <f t="shared" si="12"/>
        <v/>
      </c>
      <c r="AK45">
        <f t="shared" si="13"/>
        <v>0</v>
      </c>
      <c r="AL45">
        <f t="shared" si="19"/>
        <v>1</v>
      </c>
      <c r="AM45">
        <f t="shared" si="16"/>
        <v>1</v>
      </c>
      <c r="AN45">
        <f t="shared" si="17"/>
        <v>0</v>
      </c>
      <c r="AO45" t="str">
        <f t="shared" si="14"/>
        <v/>
      </c>
      <c r="AP45" s="41" t="str">
        <f>IF(AN45=0, "", GDP!S44)</f>
        <v/>
      </c>
      <c r="AQ45" s="41" t="str">
        <f t="shared" si="18"/>
        <v/>
      </c>
    </row>
    <row r="46" spans="1:43" x14ac:dyDescent="0.15">
      <c r="A46" t="str">
        <f>'CA-GDP'!A49</f>
        <v>Congo, Rep. of</v>
      </c>
      <c r="B46" s="41">
        <f>AVERAGE('CA-GDP'!L49:P49)</f>
        <v>-37.148896046130361</v>
      </c>
      <c r="C46" s="41">
        <f>AVERAGE(GoodsGDP!L49:P49)</f>
        <v>-8.1835958762634888</v>
      </c>
      <c r="D46" s="41">
        <f>AVERAGE(Serv_GDP!L49:P49)</f>
        <v>-23.663488598245067</v>
      </c>
      <c r="E46" s="41">
        <f>AVERAGE('Travel balance'!W49:AA49)</f>
        <v>-2.2004984313167273</v>
      </c>
      <c r="F46" s="41">
        <f>AVERAGE(Trans_balance!U49:Y49)</f>
        <v>-9.3517111681354379</v>
      </c>
      <c r="G46" s="41">
        <f>AVERAGE(Pr_inc_GDP!L49:P49)</f>
        <v>-2.1988592632694424</v>
      </c>
      <c r="H46" s="41">
        <f>AVERAGE(Sec_inc_GDP!L49:P49)</f>
        <v>-3.1029523083523611</v>
      </c>
      <c r="I46" s="41">
        <f>IF(Oil_net!L49="", "", AVERAGE(OIl_GDP!L49:Q49))</f>
        <v>30.420776195124059</v>
      </c>
      <c r="J46" s="41">
        <f>Trav_cr!AG49</f>
        <v>0.39497165377344245</v>
      </c>
      <c r="K46" s="41">
        <f>Trav_deb!AG49</f>
        <v>2.5954700850901702</v>
      </c>
      <c r="L46">
        <f t="shared" si="0"/>
        <v>0</v>
      </c>
      <c r="M46" s="41" t="str">
        <f>'CA-GDP'!Q49</f>
        <v/>
      </c>
      <c r="N46" s="41" t="str">
        <f>GoodsGDP!Q49</f>
        <v/>
      </c>
      <c r="O46" s="41" t="str">
        <f>Serv_GDP!Q49</f>
        <v/>
      </c>
      <c r="P46" s="41" t="str">
        <f>'Travel balance'!AB49</f>
        <v/>
      </c>
      <c r="Q46" s="41" t="str">
        <f>Trans_balance!Z49</f>
        <v/>
      </c>
      <c r="R46" s="41" t="str">
        <f>Pr_inc_GDP!Q49</f>
        <v/>
      </c>
      <c r="S46" s="41" t="str">
        <f>Sec_inc_GDP!Q49</f>
        <v/>
      </c>
      <c r="T46" s="41">
        <f>IF(Oil_net!Q49="","",OIl_GDP!Q49)</f>
        <v>30.066823725212949</v>
      </c>
      <c r="U46" s="41" t="str">
        <f>Trav_cr!AE49</f>
        <v/>
      </c>
      <c r="W46" s="41" t="str">
        <f t="shared" si="1"/>
        <v/>
      </c>
      <c r="X46" s="41" t="str">
        <f t="shared" si="2"/>
        <v/>
      </c>
      <c r="Y46" s="41" t="str">
        <f t="shared" si="3"/>
        <v/>
      </c>
      <c r="Z46" s="41" t="str">
        <f t="shared" si="4"/>
        <v/>
      </c>
      <c r="AA46" s="41" t="str">
        <f t="shared" si="5"/>
        <v/>
      </c>
      <c r="AB46" s="41" t="str">
        <f t="shared" si="6"/>
        <v/>
      </c>
      <c r="AC46" s="41" t="str">
        <f t="shared" si="7"/>
        <v/>
      </c>
      <c r="AD46" s="41">
        <f t="shared" si="8"/>
        <v>-0.35395246991111051</v>
      </c>
      <c r="AF46" s="61" t="str">
        <f t="shared" si="9"/>
        <v/>
      </c>
      <c r="AG46" s="61" t="str">
        <f t="shared" si="10"/>
        <v/>
      </c>
      <c r="AH46" s="62" t="str">
        <f t="shared" si="11"/>
        <v/>
      </c>
      <c r="AI46" s="62" t="str">
        <f t="shared" si="12"/>
        <v/>
      </c>
      <c r="AK46">
        <f t="shared" si="13"/>
        <v>0</v>
      </c>
      <c r="AL46">
        <f t="shared" si="19"/>
        <v>0</v>
      </c>
      <c r="AM46">
        <f t="shared" si="16"/>
        <v>0</v>
      </c>
      <c r="AN46">
        <f t="shared" si="17"/>
        <v>0</v>
      </c>
      <c r="AO46" t="str">
        <f t="shared" si="14"/>
        <v/>
      </c>
      <c r="AP46" s="41" t="str">
        <f>IF(AN46=0, "", GDP!S45)</f>
        <v/>
      </c>
      <c r="AQ46" s="41" t="str">
        <f t="shared" si="18"/>
        <v/>
      </c>
    </row>
    <row r="47" spans="1:43" x14ac:dyDescent="0.15">
      <c r="A47" t="str">
        <f>'CA-GDP'!A50</f>
        <v>Costa Rica</v>
      </c>
      <c r="B47" s="41">
        <f>AVERAGE('CA-GDP'!L50:P50)</f>
        <v>-2.8608064185719746</v>
      </c>
      <c r="C47" s="41">
        <f>AVERAGE(GoodsGDP!L50:P50)</f>
        <v>-7.2985290479497653</v>
      </c>
      <c r="D47" s="41">
        <f>AVERAGE(Serv_GDP!L50:P50)</f>
        <v>8.5381935987286077</v>
      </c>
      <c r="E47" s="41">
        <f>AVERAGE('Travel balance'!W50:AA50)</f>
        <v>4.6398335932352905</v>
      </c>
      <c r="F47" s="41">
        <f>AVERAGE(Trans_balance!U50:Y50)</f>
        <v>-0.89933616917700032</v>
      </c>
      <c r="G47" s="41">
        <f>AVERAGE(Pr_inc_GDP!L50:P50)</f>
        <v>-4.9927315707472912</v>
      </c>
      <c r="H47" s="41">
        <f>AVERAGE(Sec_inc_GDP!L50:P50)</f>
        <v>0.89226060139647778</v>
      </c>
      <c r="I47" s="41">
        <f>IF(Oil_net!L50="", "", AVERAGE(OIl_GDP!L50:Q50))</f>
        <v>-2.0249989052473478</v>
      </c>
      <c r="J47" s="41">
        <f>Trav_cr!AG50</f>
        <v>6.0682781738116152</v>
      </c>
      <c r="K47" s="41">
        <f>Trav_deb!AG50</f>
        <v>1.4284445805763248</v>
      </c>
      <c r="L47">
        <f t="shared" si="0"/>
        <v>0</v>
      </c>
      <c r="M47" s="41">
        <f>'CA-GDP'!Q50</f>
        <v>-2.1873104405229755</v>
      </c>
      <c r="N47" s="41">
        <f>GoodsGDP!Q50</f>
        <v>-3.4910120283906485</v>
      </c>
      <c r="O47" s="41">
        <f>Serv_GDP!Q50</f>
        <v>6.0562055084390645</v>
      </c>
      <c r="P47" s="41">
        <f>'Travel balance'!AB50</f>
        <v>1.7125208220722854</v>
      </c>
      <c r="Q47" s="41">
        <f>Trans_balance!Z50</f>
        <v>-1.3092414855463015</v>
      </c>
      <c r="R47" s="41">
        <f>Pr_inc_GDP!Q50</f>
        <v>-5.6737889606164478</v>
      </c>
      <c r="S47" s="41">
        <f>Sec_inc_GDP!Q50</f>
        <v>0.92128504004505174</v>
      </c>
      <c r="T47" s="41">
        <f>IF(Oil_net!Q50="","",OIl_GDP!Q50)</f>
        <v>-1.3108572867152879</v>
      </c>
      <c r="U47" s="41">
        <f>Trav_cr!AE50</f>
        <v>2.1986844929083373</v>
      </c>
      <c r="W47" s="41">
        <f t="shared" si="1"/>
        <v>0.67349597804899908</v>
      </c>
      <c r="X47" s="41">
        <f t="shared" si="2"/>
        <v>3.8075170195591168</v>
      </c>
      <c r="Y47" s="41">
        <f t="shared" si="3"/>
        <v>-2.4819880902895433</v>
      </c>
      <c r="Z47" s="41">
        <f t="shared" si="4"/>
        <v>-2.9273127711630051</v>
      </c>
      <c r="AA47" s="41">
        <f t="shared" si="5"/>
        <v>-0.40990531636930116</v>
      </c>
      <c r="AB47" s="41">
        <f t="shared" si="6"/>
        <v>-0.68105738986915654</v>
      </c>
      <c r="AC47" s="41">
        <f t="shared" si="7"/>
        <v>2.9024438648573958E-2</v>
      </c>
      <c r="AD47" s="41">
        <f t="shared" si="8"/>
        <v>0.71414161853205993</v>
      </c>
      <c r="AF47" s="61" t="str">
        <f t="shared" si="9"/>
        <v/>
      </c>
      <c r="AG47" s="61" t="str">
        <f t="shared" si="10"/>
        <v/>
      </c>
      <c r="AH47" s="62" t="str">
        <f t="shared" si="11"/>
        <v/>
      </c>
      <c r="AI47" s="62" t="str">
        <f t="shared" si="12"/>
        <v/>
      </c>
      <c r="AK47">
        <f t="shared" si="13"/>
        <v>0</v>
      </c>
      <c r="AL47">
        <f t="shared" si="19"/>
        <v>1</v>
      </c>
      <c r="AM47">
        <f t="shared" si="16"/>
        <v>1</v>
      </c>
      <c r="AN47">
        <f t="shared" si="17"/>
        <v>0</v>
      </c>
      <c r="AO47" t="str">
        <f t="shared" si="14"/>
        <v/>
      </c>
      <c r="AP47" s="41" t="str">
        <f>IF(AN47=0, "", GDP!S46)</f>
        <v/>
      </c>
      <c r="AQ47" s="41" t="str">
        <f t="shared" si="18"/>
        <v/>
      </c>
    </row>
    <row r="48" spans="1:43" x14ac:dyDescent="0.15">
      <c r="A48" t="str">
        <f>'CA-GDP'!A51</f>
        <v>Côte d'Ivoire</v>
      </c>
      <c r="B48" s="41">
        <f>AVERAGE('CA-GDP'!L51:P51)</f>
        <v>-1.9157985713338892</v>
      </c>
      <c r="C48" s="41">
        <f>AVERAGE(GoodsGDP!L51:P51)</f>
        <v>5.8070495561987929</v>
      </c>
      <c r="D48" s="41">
        <f>AVERAGE(Serv_GDP!L51:P51)</f>
        <v>-4.1883709130294147</v>
      </c>
      <c r="E48" s="41">
        <f>AVERAGE('Travel balance'!W51:AA51)</f>
        <v>-5.3941118663677123E-2</v>
      </c>
      <c r="F48" s="41">
        <f>AVERAGE(Trans_balance!U51:Y51)</f>
        <v>-2.6018856969507778</v>
      </c>
      <c r="G48" s="41">
        <f>AVERAGE(Pr_inc_GDP!L51:P51)</f>
        <v>-2.6216156204084315</v>
      </c>
      <c r="H48" s="41">
        <f>AVERAGE(Sec_inc_GDP!L51:P51)</f>
        <v>-0.9128615940948428</v>
      </c>
      <c r="I48" s="41">
        <f>IF(Oil_net!L51="", "", AVERAGE(OIl_GDP!L51:Q51))</f>
        <v>-0.1768643673500154</v>
      </c>
      <c r="J48" s="41">
        <f>Trav_cr!AG51</f>
        <v>0.68706011477892903</v>
      </c>
      <c r="K48" s="41">
        <f>Trav_deb!AG51</f>
        <v>0.74100123344260616</v>
      </c>
      <c r="L48">
        <f t="shared" si="0"/>
        <v>0</v>
      </c>
      <c r="M48" s="41" t="str">
        <f>'CA-GDP'!Q51</f>
        <v/>
      </c>
      <c r="N48" s="41" t="str">
        <f>GoodsGDP!Q51</f>
        <v/>
      </c>
      <c r="O48" s="41" t="str">
        <f>Serv_GDP!Q51</f>
        <v/>
      </c>
      <c r="P48" s="41" t="str">
        <f>'Travel balance'!AB51</f>
        <v/>
      </c>
      <c r="Q48" s="41" t="str">
        <f>Trans_balance!Z51</f>
        <v/>
      </c>
      <c r="R48" s="41" t="str">
        <f>Pr_inc_GDP!Q51</f>
        <v/>
      </c>
      <c r="S48" s="41" t="str">
        <f>Sec_inc_GDP!Q51</f>
        <v/>
      </c>
      <c r="T48" s="41">
        <f>IF(Oil_net!Q51="","",OIl_GDP!Q51)</f>
        <v>-0.71799119898794617</v>
      </c>
      <c r="U48" s="41" t="str">
        <f>Trav_cr!AE51</f>
        <v/>
      </c>
      <c r="W48" s="41" t="str">
        <f t="shared" si="1"/>
        <v/>
      </c>
      <c r="X48" s="41" t="str">
        <f t="shared" si="2"/>
        <v/>
      </c>
      <c r="Y48" s="41" t="str">
        <f t="shared" si="3"/>
        <v/>
      </c>
      <c r="Z48" s="41" t="str">
        <f t="shared" si="4"/>
        <v/>
      </c>
      <c r="AA48" s="41" t="str">
        <f t="shared" si="5"/>
        <v/>
      </c>
      <c r="AB48" s="41" t="str">
        <f t="shared" si="6"/>
        <v/>
      </c>
      <c r="AC48" s="41" t="str">
        <f t="shared" si="7"/>
        <v/>
      </c>
      <c r="AD48" s="41">
        <f t="shared" si="8"/>
        <v>-0.54112683163793074</v>
      </c>
      <c r="AF48" s="61" t="str">
        <f t="shared" si="9"/>
        <v/>
      </c>
      <c r="AG48" s="61" t="str">
        <f t="shared" si="10"/>
        <v/>
      </c>
      <c r="AH48" s="62" t="str">
        <f t="shared" si="11"/>
        <v/>
      </c>
      <c r="AI48" s="62" t="str">
        <f t="shared" si="12"/>
        <v/>
      </c>
      <c r="AK48">
        <f t="shared" si="13"/>
        <v>0</v>
      </c>
      <c r="AL48">
        <f t="shared" si="19"/>
        <v>0</v>
      </c>
      <c r="AM48">
        <f t="shared" si="16"/>
        <v>0</v>
      </c>
      <c r="AN48">
        <f t="shared" si="17"/>
        <v>0</v>
      </c>
      <c r="AO48" t="str">
        <f t="shared" si="14"/>
        <v/>
      </c>
      <c r="AP48" s="41" t="str">
        <f>IF(AN48=0, "", GDP!S47)</f>
        <v/>
      </c>
      <c r="AQ48" s="41" t="str">
        <f t="shared" si="18"/>
        <v/>
      </c>
    </row>
    <row r="49" spans="1:43" x14ac:dyDescent="0.15">
      <c r="A49" t="str">
        <f>'CA-GDP'!A52</f>
        <v>Croatia, Rep. of</v>
      </c>
      <c r="B49" s="41">
        <f>AVERAGE('CA-GDP'!L52:P52)</f>
        <v>2.6577627714209369</v>
      </c>
      <c r="C49" s="41">
        <f>AVERAGE(GoodsGDP!L52:P52)</f>
        <v>-17.405789246558719</v>
      </c>
      <c r="D49" s="41">
        <f>AVERAGE(Serv_GDP!L52:P52)</f>
        <v>17.630570012363403</v>
      </c>
      <c r="E49" s="41">
        <f>AVERAGE('Travel balance'!W52:AA52)</f>
        <v>15.615972357211408</v>
      </c>
      <c r="F49" s="41">
        <f>AVERAGE(Trans_balance!U52:Y52)</f>
        <v>1.0311989036490505</v>
      </c>
      <c r="G49" s="41">
        <f>AVERAGE(Pr_inc_GDP!L52:P52)</f>
        <v>-1.6129730412851024</v>
      </c>
      <c r="H49" s="41">
        <f>AVERAGE(Sec_inc_GDP!L52:P52)</f>
        <v>4.046021711711532</v>
      </c>
      <c r="I49" s="41">
        <f>IF(Oil_net!L52="", "", AVERAGE(OIl_GDP!L52:Q52))</f>
        <v>-1.9241336666430733</v>
      </c>
      <c r="J49" s="41">
        <f>Trav_cr!AG52</f>
        <v>17.913074141950556</v>
      </c>
      <c r="K49" s="41">
        <f>Trav_deb!AG52</f>
        <v>2.2971017847391475</v>
      </c>
      <c r="L49">
        <f t="shared" si="0"/>
        <v>1</v>
      </c>
      <c r="M49" s="41">
        <f>'CA-GDP'!Q52</f>
        <v>-0.94799149738563881</v>
      </c>
      <c r="N49" s="41">
        <f>GoodsGDP!Q52</f>
        <v>-17.4103122769423</v>
      </c>
      <c r="O49" s="41">
        <f>Serv_GDP!Q52</f>
        <v>10.399773024240492</v>
      </c>
      <c r="P49" s="41">
        <f>'Travel balance'!AB52</f>
        <v>8.1337022159031598</v>
      </c>
      <c r="Q49" s="41">
        <f>Trans_balance!Z52</f>
        <v>0.56748655559252692</v>
      </c>
      <c r="R49" s="41">
        <f>Pr_inc_GDP!Q52</f>
        <v>0.37963952601189221</v>
      </c>
      <c r="S49" s="41">
        <f>Sec_inc_GDP!Q52</f>
        <v>5.6828941808727329</v>
      </c>
      <c r="T49" s="41">
        <f>IF(Oil_net!Q52="","",OIl_GDP!Q52)</f>
        <v>-1.4694078961909722</v>
      </c>
      <c r="U49" s="41">
        <f>Trav_cr!AE52</f>
        <v>9.5015216657186095</v>
      </c>
      <c r="W49" s="41">
        <f t="shared" si="1"/>
        <v>-3.6057542688065758</v>
      </c>
      <c r="X49" s="41">
        <f t="shared" si="2"/>
        <v>-4.5230303835808172E-3</v>
      </c>
      <c r="Y49" s="41">
        <f t="shared" si="3"/>
        <v>-7.2307969881229113</v>
      </c>
      <c r="Z49" s="41">
        <f t="shared" si="4"/>
        <v>-7.4822701413082484</v>
      </c>
      <c r="AA49" s="41">
        <f t="shared" si="5"/>
        <v>-0.46371234805652362</v>
      </c>
      <c r="AB49" s="41">
        <f t="shared" si="6"/>
        <v>1.9926125672969945</v>
      </c>
      <c r="AC49" s="41">
        <f t="shared" si="7"/>
        <v>1.6368724691612009</v>
      </c>
      <c r="AD49" s="41">
        <f t="shared" si="8"/>
        <v>0.45472577045210105</v>
      </c>
      <c r="AF49" s="61">
        <f t="shared" si="9"/>
        <v>-7.4822701413082484</v>
      </c>
      <c r="AG49" s="61">
        <f t="shared" si="10"/>
        <v>-7.4822701413082484</v>
      </c>
      <c r="AH49" s="62">
        <f t="shared" si="11"/>
        <v>1</v>
      </c>
      <c r="AI49" s="62">
        <f t="shared" si="12"/>
        <v>1</v>
      </c>
      <c r="AK49">
        <f t="shared" si="13"/>
        <v>1</v>
      </c>
      <c r="AL49">
        <f t="shared" si="19"/>
        <v>1</v>
      </c>
      <c r="AM49">
        <f t="shared" si="16"/>
        <v>2</v>
      </c>
      <c r="AN49">
        <f t="shared" si="17"/>
        <v>1</v>
      </c>
      <c r="AO49" t="str">
        <f t="shared" si="14"/>
        <v>Croatia, Rep. of</v>
      </c>
      <c r="AP49" s="41">
        <f>IF(AN49=0, "", GDP!S48)</f>
        <v>60.752171540493542</v>
      </c>
      <c r="AQ49" s="41">
        <f t="shared" si="18"/>
        <v>-7.4822701413082484</v>
      </c>
    </row>
    <row r="50" spans="1:43" x14ac:dyDescent="0.15">
      <c r="A50" t="str">
        <f>'CA-GDP'!A53</f>
        <v>Curaçao and Sint Maarten</v>
      </c>
      <c r="B50" s="41"/>
      <c r="C50" s="41"/>
      <c r="D50" s="41"/>
      <c r="E50" s="41"/>
      <c r="F50" s="41"/>
      <c r="G50" s="41"/>
      <c r="H50" s="41"/>
      <c r="I50" s="41" t="str">
        <f>IF(Oil_net!L53="", "", AVERAGE(OIl_GDP!L53:Q53))</f>
        <v/>
      </c>
      <c r="J50" s="41">
        <f>Trav_cr!AG53</f>
        <v>31.535136905849384</v>
      </c>
      <c r="K50" s="41">
        <f>Trav_deb!AG53</f>
        <v>10.67306321749157</v>
      </c>
      <c r="L50">
        <f t="shared" si="0"/>
        <v>0</v>
      </c>
      <c r="M50" s="41">
        <f>'CA-GDP'!Q53</f>
        <v>-27.45251714241445</v>
      </c>
      <c r="N50" s="41">
        <f>GoodsGDP!Q53</f>
        <v>-39.437147870952323</v>
      </c>
      <c r="O50" s="41">
        <f>Serv_GDP!Q53</f>
        <v>13.296036231917114</v>
      </c>
      <c r="P50" s="41">
        <f>'Travel balance'!AB53</f>
        <v>0</v>
      </c>
      <c r="Q50" s="41">
        <f>Trans_balance!Z53</f>
        <v>0</v>
      </c>
      <c r="R50" s="41">
        <f>Pr_inc_GDP!Q53</f>
        <v>0.72434255098758338</v>
      </c>
      <c r="S50" s="41">
        <f>Sec_inc_GDP!Q53</f>
        <v>-2.0357480543668305</v>
      </c>
      <c r="T50" s="41" t="str">
        <f>IF(Oil_net!Q53="","",OIl_GDP!Q53)</f>
        <v/>
      </c>
      <c r="U50" s="41">
        <f>Trav_cr!AE53</f>
        <v>14.52561157178846</v>
      </c>
      <c r="W50" s="41">
        <f t="shared" si="1"/>
        <v>-27.45251714241445</v>
      </c>
      <c r="X50" s="41">
        <f t="shared" si="2"/>
        <v>-39.437147870952323</v>
      </c>
      <c r="Y50" s="41">
        <f t="shared" si="3"/>
        <v>13.296036231917114</v>
      </c>
      <c r="Z50" s="41">
        <f t="shared" si="4"/>
        <v>0</v>
      </c>
      <c r="AA50" s="41">
        <f t="shared" si="5"/>
        <v>0</v>
      </c>
      <c r="AB50" s="41">
        <f t="shared" si="6"/>
        <v>0.72434255098758338</v>
      </c>
      <c r="AC50" s="41">
        <f t="shared" si="7"/>
        <v>-2.0357480543668305</v>
      </c>
      <c r="AD50" s="41" t="str">
        <f t="shared" si="8"/>
        <v/>
      </c>
      <c r="AF50" s="61" t="str">
        <f t="shared" si="9"/>
        <v/>
      </c>
      <c r="AG50" s="61" t="str">
        <f t="shared" si="10"/>
        <v/>
      </c>
      <c r="AH50" s="62" t="str">
        <f t="shared" si="11"/>
        <v/>
      </c>
      <c r="AI50" s="62" t="str">
        <f t="shared" si="12"/>
        <v/>
      </c>
      <c r="AK50">
        <f t="shared" si="13"/>
        <v>0</v>
      </c>
      <c r="AL50">
        <f t="shared" si="19"/>
        <v>1</v>
      </c>
      <c r="AM50">
        <f t="shared" si="16"/>
        <v>1</v>
      </c>
      <c r="AN50">
        <f t="shared" si="17"/>
        <v>0</v>
      </c>
      <c r="AO50" t="str">
        <f t="shared" si="14"/>
        <v/>
      </c>
      <c r="AP50" s="41" t="str">
        <f>IF(AN50=0, "", GDP!S49)</f>
        <v/>
      </c>
      <c r="AQ50" s="41" t="str">
        <f t="shared" si="18"/>
        <v/>
      </c>
    </row>
    <row r="51" spans="1:43" x14ac:dyDescent="0.15">
      <c r="A51" t="str">
        <f>'CA-GDP'!A54</f>
        <v>Curaçao, Kingdom of the Netherlands</v>
      </c>
      <c r="B51" s="41">
        <f>AVERAGE('CA-GDP'!L54:P54)</f>
        <v>-20.07933308586157</v>
      </c>
      <c r="C51" s="41">
        <f>AVERAGE(GoodsGDP!L54:P54)</f>
        <v>-34.906400971916284</v>
      </c>
      <c r="D51" s="41">
        <f>AVERAGE(Serv_GDP!L54:P54)</f>
        <v>15.477031045550579</v>
      </c>
      <c r="E51" s="41">
        <f>AVERAGE('Travel balance'!W54:AA54)</f>
        <v>7.8640318001519294</v>
      </c>
      <c r="F51" s="41">
        <f>AVERAGE(Trans_balance!U54:Y54)</f>
        <v>-0.76938617311326418</v>
      </c>
      <c r="G51" s="41">
        <f>AVERAGE(Pr_inc_GDP!L54:P54)</f>
        <v>0.48996056977814451</v>
      </c>
      <c r="H51" s="41">
        <f>AVERAGE(Sec_inc_GDP!L54:P54)</f>
        <v>-1.1399237292740043</v>
      </c>
      <c r="I51" s="41" t="str">
        <f>IF(Oil_net!L54="", "", AVERAGE(OIl_GDP!L54:Q54))</f>
        <v/>
      </c>
      <c r="J51" s="41">
        <f>Trav_cr!AG54</f>
        <v>19.384021200871608</v>
      </c>
      <c r="K51" s="41">
        <f>Trav_deb!AG54</f>
        <v>11.519989400719677</v>
      </c>
      <c r="L51">
        <f t="shared" si="0"/>
        <v>1</v>
      </c>
      <c r="M51" s="41">
        <f>'CA-GDP'!Q54</f>
        <v>-26.682727366076548</v>
      </c>
      <c r="N51" s="41">
        <f>GoodsGDP!Q54</f>
        <v>-36.387303551306388</v>
      </c>
      <c r="O51" s="41">
        <f>Serv_GDP!Q54</f>
        <v>9.3884153959207719</v>
      </c>
      <c r="P51" s="41">
        <f>'Travel balance'!AB54</f>
        <v>6.9668720624936427</v>
      </c>
      <c r="Q51" s="41">
        <f>Trans_balance!Z54</f>
        <v>-0.92222666196247205</v>
      </c>
      <c r="R51" s="41">
        <f>Pr_inc_GDP!Q54</f>
        <v>2.2015745757025447</v>
      </c>
      <c r="S51" s="41">
        <f>Sec_inc_GDP!Q54</f>
        <v>-1.885413786393477</v>
      </c>
      <c r="T51" s="41" t="str">
        <f>IF(Oil_net!Q54="","",OIl_GDP!Q54)</f>
        <v/>
      </c>
      <c r="U51" s="41">
        <f>Trav_cr!AE54</f>
        <v>10.905651310933575</v>
      </c>
      <c r="W51" s="41">
        <f t="shared" si="1"/>
        <v>-6.6033942802149781</v>
      </c>
      <c r="X51" s="41">
        <f t="shared" si="2"/>
        <v>-1.4809025793901043</v>
      </c>
      <c r="Y51" s="41">
        <f t="shared" si="3"/>
        <v>-6.0886156496298067</v>
      </c>
      <c r="Z51" s="41">
        <f t="shared" si="4"/>
        <v>-0.89715973765828672</v>
      </c>
      <c r="AA51" s="41">
        <f t="shared" si="5"/>
        <v>-0.15284048884920787</v>
      </c>
      <c r="AB51" s="41">
        <f t="shared" si="6"/>
        <v>1.7116140059244001</v>
      </c>
      <c r="AC51" s="41">
        <f t="shared" si="7"/>
        <v>-0.74549005711947269</v>
      </c>
      <c r="AD51" s="41" t="str">
        <f t="shared" si="8"/>
        <v/>
      </c>
      <c r="AF51" s="61" t="str">
        <f t="shared" si="9"/>
        <v/>
      </c>
      <c r="AG51" s="61">
        <f t="shared" si="10"/>
        <v>-0.89715973765828672</v>
      </c>
      <c r="AH51" s="62" t="str">
        <f t="shared" si="11"/>
        <v/>
      </c>
      <c r="AI51" s="62">
        <f t="shared" si="12"/>
        <v>1</v>
      </c>
      <c r="AK51">
        <f t="shared" si="13"/>
        <v>1</v>
      </c>
      <c r="AL51">
        <f t="shared" si="19"/>
        <v>1</v>
      </c>
      <c r="AM51">
        <f t="shared" si="16"/>
        <v>2</v>
      </c>
      <c r="AN51">
        <f t="shared" si="17"/>
        <v>1</v>
      </c>
      <c r="AO51" t="str">
        <f t="shared" si="14"/>
        <v>Curaçao, Kingdom of the Netherlands</v>
      </c>
      <c r="AP51" s="41">
        <f>IF(AN51=0, "", GDP!S50)</f>
        <v>3.1017877094972</v>
      </c>
      <c r="AQ51" s="41">
        <f t="shared" si="18"/>
        <v>-0.89715973765828672</v>
      </c>
    </row>
    <row r="52" spans="1:43" x14ac:dyDescent="0.15">
      <c r="A52" t="str">
        <f>'CA-GDP'!A55</f>
        <v>Cyprus</v>
      </c>
      <c r="B52" s="41">
        <f>AVERAGE('CA-GDP'!L55:P55)</f>
        <v>-3.9782760428166339</v>
      </c>
      <c r="C52" s="41">
        <f>AVERAGE(GoodsGDP!L55:P55)</f>
        <v>-21.319828114864197</v>
      </c>
      <c r="D52" s="41">
        <f>AVERAGE(Serv_GDP!L55:P55)</f>
        <v>22.254634749563877</v>
      </c>
      <c r="E52" s="41">
        <f>AVERAGE('Travel balance'!W55:AA55)</f>
        <v>7.6027123016297669</v>
      </c>
      <c r="F52" s="41">
        <f>AVERAGE(Trans_balance!U55:Y55)</f>
        <v>5.9485074187079601</v>
      </c>
      <c r="G52" s="41">
        <f>AVERAGE(Pr_inc_GDP!L55:P55)</f>
        <v>-3.1462218830316822</v>
      </c>
      <c r="H52" s="41">
        <f>AVERAGE(Sec_inc_GDP!L55:P55)</f>
        <v>-1.7668607944846382</v>
      </c>
      <c r="I52" s="41">
        <f>IF(Oil_net!L55="", "", AVERAGE(OIl_GDP!L55:Q55))</f>
        <v>-3.5422997385113812</v>
      </c>
      <c r="J52" s="41">
        <f>Trav_cr!AG55</f>
        <v>13.491504527779503</v>
      </c>
      <c r="K52" s="41">
        <f>Trav_deb!AG55</f>
        <v>5.8887922261497376</v>
      </c>
      <c r="L52">
        <f t="shared" si="0"/>
        <v>1</v>
      </c>
      <c r="M52" s="41">
        <f>'CA-GDP'!Q55</f>
        <v>-11.983284921998962</v>
      </c>
      <c r="N52" s="41">
        <f>GoodsGDP!Q55</f>
        <v>-20.167832632515822</v>
      </c>
      <c r="O52" s="41">
        <f>Serv_GDP!Q55</f>
        <v>13.928941558146381</v>
      </c>
      <c r="P52" s="41">
        <f>'Travel balance'!AB55</f>
        <v>-0.90903230931250323</v>
      </c>
      <c r="Q52" s="41">
        <f>Trans_balance!Z55</f>
        <v>5.9929010088602714</v>
      </c>
      <c r="R52" s="41">
        <f>Pr_inc_GDP!Q55</f>
        <v>-4.3002763136511346</v>
      </c>
      <c r="S52" s="41">
        <f>Sec_inc_GDP!Q55</f>
        <v>-1.4441175339783909</v>
      </c>
      <c r="T52" s="41">
        <f>IF(Oil_net!Q55="","",OIl_GDP!Q55)</f>
        <v>-2.7417507763640905</v>
      </c>
      <c r="U52" s="41">
        <f>Trav_cr!AE55</f>
        <v>2.7894906843839218</v>
      </c>
      <c r="W52" s="41">
        <f t="shared" si="1"/>
        <v>-8.0050088791823271</v>
      </c>
      <c r="X52" s="41">
        <f t="shared" si="2"/>
        <v>1.1519954823483758</v>
      </c>
      <c r="Y52" s="41">
        <f t="shared" si="3"/>
        <v>-8.3256931914174963</v>
      </c>
      <c r="Z52" s="41">
        <f t="shared" si="4"/>
        <v>-8.5117446109422694</v>
      </c>
      <c r="AA52" s="41">
        <f t="shared" si="5"/>
        <v>4.4393590152311369E-2</v>
      </c>
      <c r="AB52" s="41">
        <f t="shared" si="6"/>
        <v>-1.1540544306194525</v>
      </c>
      <c r="AC52" s="41">
        <f t="shared" si="7"/>
        <v>0.32274326050624724</v>
      </c>
      <c r="AD52" s="41">
        <f t="shared" si="8"/>
        <v>0.80054896214729077</v>
      </c>
      <c r="AF52" s="61" t="str">
        <f t="shared" si="9"/>
        <v/>
      </c>
      <c r="AG52" s="61">
        <f t="shared" si="10"/>
        <v>-8.5117446109422694</v>
      </c>
      <c r="AH52" s="62" t="str">
        <f t="shared" si="11"/>
        <v/>
      </c>
      <c r="AI52" s="62">
        <f t="shared" si="12"/>
        <v>1</v>
      </c>
      <c r="AK52">
        <f t="shared" si="13"/>
        <v>1</v>
      </c>
      <c r="AL52">
        <f t="shared" si="19"/>
        <v>1</v>
      </c>
      <c r="AM52">
        <f t="shared" si="16"/>
        <v>2</v>
      </c>
      <c r="AN52">
        <f t="shared" si="17"/>
        <v>1</v>
      </c>
      <c r="AO52" t="str">
        <f t="shared" si="14"/>
        <v>Cyprus</v>
      </c>
      <c r="AP52" s="41">
        <f>IF(AN52=0, "", GDP!S51)</f>
        <v>24.952593909616546</v>
      </c>
      <c r="AQ52" s="41">
        <f t="shared" si="18"/>
        <v>-8.5117446109422694</v>
      </c>
    </row>
    <row r="53" spans="1:43" x14ac:dyDescent="0.15">
      <c r="A53" t="str">
        <f>'CA-GDP'!A56</f>
        <v>Czech Rep.</v>
      </c>
      <c r="B53" s="41">
        <f>AVERAGE('CA-GDP'!L56:P56)</f>
        <v>0.88642666875435283</v>
      </c>
      <c r="C53" s="41">
        <f>AVERAGE(GoodsGDP!L56:P56)</f>
        <v>4.4795610938190169</v>
      </c>
      <c r="D53" s="41">
        <f>AVERAGE(Serv_GDP!L56:P56)</f>
        <v>2.123626270953836</v>
      </c>
      <c r="E53" s="41">
        <f>AVERAGE('Travel balance'!W56:AA56)</f>
        <v>0.64682830412132919</v>
      </c>
      <c r="F53" s="41">
        <f>AVERAGE(Trans_balance!U56:Y56)</f>
        <v>0.56144206177678391</v>
      </c>
      <c r="G53" s="41">
        <f>AVERAGE(Pr_inc_GDP!L56:P56)</f>
        <v>-5.1595766143204518</v>
      </c>
      <c r="H53" s="41">
        <f>AVERAGE(Sec_inc_GDP!L56:P56)</f>
        <v>-0.55716147756339385</v>
      </c>
      <c r="I53" s="41">
        <f>IF(Oil_net!L56="", "", AVERAGE(OIl_GDP!L56:Q56))</f>
        <v>-1.7143264016034092</v>
      </c>
      <c r="J53" s="41">
        <f>Trav_cr!AG56</f>
        <v>3.1052904886233264</v>
      </c>
      <c r="K53" s="41">
        <f>Trav_deb!AG56</f>
        <v>2.4584621845019972</v>
      </c>
      <c r="L53">
        <f t="shared" si="0"/>
        <v>0</v>
      </c>
      <c r="M53" s="41">
        <f>'CA-GDP'!Q56</f>
        <v>3.6318848532027874</v>
      </c>
      <c r="N53" s="41">
        <f>GoodsGDP!Q56</f>
        <v>5.1240950511992409</v>
      </c>
      <c r="O53" s="41">
        <f>Serv_GDP!Q56</f>
        <v>1.8425815744463099</v>
      </c>
      <c r="P53" s="41">
        <f>'Travel balance'!AB56</f>
        <v>8.2924280344778639E-2</v>
      </c>
      <c r="Q53" s="41">
        <f>Trans_balance!Z56</f>
        <v>0.37609333796212252</v>
      </c>
      <c r="R53" s="41">
        <f>Pr_inc_GDP!Q56</f>
        <v>-2.8276559277859978</v>
      </c>
      <c r="S53" s="41">
        <f>Sec_inc_GDP!Q56</f>
        <v>-0.50711769943418972</v>
      </c>
      <c r="T53" s="41">
        <f>IF(Oil_net!Q56="","",OIl_GDP!Q56)</f>
        <v>-1.2096854791595859</v>
      </c>
      <c r="U53" s="41">
        <f>Trav_cr!AE56</f>
        <v>1.4912401088840723</v>
      </c>
      <c r="W53" s="41">
        <f t="shared" si="1"/>
        <v>2.7454581844484345</v>
      </c>
      <c r="X53" s="41">
        <f t="shared" si="2"/>
        <v>0.64453395738022401</v>
      </c>
      <c r="Y53" s="41">
        <f t="shared" si="3"/>
        <v>-0.28104469650752617</v>
      </c>
      <c r="Z53" s="41">
        <f t="shared" si="4"/>
        <v>-0.56390402377655058</v>
      </c>
      <c r="AA53" s="41">
        <f t="shared" si="5"/>
        <v>-0.18534872381466139</v>
      </c>
      <c r="AB53" s="41">
        <f t="shared" si="6"/>
        <v>2.3319206865344539</v>
      </c>
      <c r="AC53" s="41">
        <f t="shared" si="7"/>
        <v>5.0043778129204131E-2</v>
      </c>
      <c r="AD53" s="41">
        <f t="shared" si="8"/>
        <v>0.5046409224438233</v>
      </c>
      <c r="AF53" s="61" t="str">
        <f t="shared" si="9"/>
        <v/>
      </c>
      <c r="AG53" s="61" t="str">
        <f t="shared" si="10"/>
        <v/>
      </c>
      <c r="AH53" s="62" t="str">
        <f t="shared" si="11"/>
        <v/>
      </c>
      <c r="AI53" s="62" t="str">
        <f t="shared" si="12"/>
        <v/>
      </c>
      <c r="AK53">
        <f t="shared" si="13"/>
        <v>0</v>
      </c>
      <c r="AL53">
        <f t="shared" si="19"/>
        <v>1</v>
      </c>
      <c r="AM53">
        <f t="shared" si="16"/>
        <v>1</v>
      </c>
      <c r="AN53">
        <f t="shared" si="17"/>
        <v>0</v>
      </c>
      <c r="AO53" t="str">
        <f t="shared" si="14"/>
        <v/>
      </c>
      <c r="AP53" s="41" t="str">
        <f>IF(AN53=0, "", GDP!S52)</f>
        <v/>
      </c>
      <c r="AQ53" s="41" t="str">
        <f t="shared" si="18"/>
        <v/>
      </c>
    </row>
    <row r="54" spans="1:43" x14ac:dyDescent="0.15">
      <c r="A54" t="str">
        <f>'CA-GDP'!A57</f>
        <v>Denmark</v>
      </c>
      <c r="B54" s="41">
        <f>AVERAGE('CA-GDP'!L57:P57)</f>
        <v>7.9891659889542268</v>
      </c>
      <c r="C54" s="41">
        <f>AVERAGE(GoodsGDP!L57:P57)</f>
        <v>4.712704893925304</v>
      </c>
      <c r="D54" s="41">
        <f>AVERAGE(Serv_GDP!L57:P57)</f>
        <v>2.1087423775788769</v>
      </c>
      <c r="E54" s="41">
        <f>AVERAGE('Travel balance'!W57:AA57)</f>
        <v>-0.49523314780609456</v>
      </c>
      <c r="F54" s="41">
        <f>AVERAGE(Trans_balance!U57:Y57)</f>
        <v>2.554645834019154</v>
      </c>
      <c r="G54" s="41">
        <f>AVERAGE(Pr_inc_GDP!L57:P57)</f>
        <v>2.6569163666692512</v>
      </c>
      <c r="H54" s="41">
        <f>AVERAGE(Sec_inc_GDP!L57:P57)</f>
        <v>-1.4891676293951037</v>
      </c>
      <c r="I54" s="41">
        <f>IF(Oil_net!L57="", "", AVERAGE(OIl_GDP!L57:Q57))</f>
        <v>-0.30830470772923441</v>
      </c>
      <c r="J54" s="41">
        <f>Trav_cr!AG57</f>
        <v>2.4410595014855088</v>
      </c>
      <c r="K54" s="41">
        <f>Trav_deb!AG57</f>
        <v>2.9362926492916026</v>
      </c>
      <c r="L54">
        <f t="shared" si="0"/>
        <v>0</v>
      </c>
      <c r="M54" s="41">
        <f>'CA-GDP'!Q57</f>
        <v>8.2546918809374201</v>
      </c>
      <c r="N54" s="41">
        <f>GoodsGDP!Q57</f>
        <v>5.2600537054057614</v>
      </c>
      <c r="O54" s="41">
        <f>Serv_GDP!Q57</f>
        <v>1.1763676332122508</v>
      </c>
      <c r="P54" s="41">
        <f>'Travel balance'!AB57</f>
        <v>-0.46214303714832577</v>
      </c>
      <c r="Q54" s="41">
        <f>Trans_balance!Z57</f>
        <v>2.8590098663756747</v>
      </c>
      <c r="R54" s="41">
        <f>Pr_inc_GDP!Q57</f>
        <v>3.5108576959676427</v>
      </c>
      <c r="S54" s="41">
        <f>Sec_inc_GDP!Q57</f>
        <v>-1.6926286991157038</v>
      </c>
      <c r="T54" s="41">
        <f>IF(Oil_net!Q57="","",OIl_GDP!Q57)</f>
        <v>-0.43309516493976302</v>
      </c>
      <c r="U54" s="41">
        <f>Trav_cr!AE57</f>
        <v>1.1237181794338995</v>
      </c>
      <c r="W54" s="41">
        <f t="shared" si="1"/>
        <v>0.26552589198319332</v>
      </c>
      <c r="X54" s="41">
        <f t="shared" si="2"/>
        <v>0.54734881148045744</v>
      </c>
      <c r="Y54" s="41">
        <f t="shared" si="3"/>
        <v>-0.93237474436662615</v>
      </c>
      <c r="Z54" s="41">
        <f t="shared" si="4"/>
        <v>3.309011065776879E-2</v>
      </c>
      <c r="AA54" s="41">
        <f t="shared" si="5"/>
        <v>0.30436403235652065</v>
      </c>
      <c r="AB54" s="41">
        <f t="shared" si="6"/>
        <v>0.8539413292983915</v>
      </c>
      <c r="AC54" s="41">
        <f t="shared" si="7"/>
        <v>-0.20346106972060007</v>
      </c>
      <c r="AD54" s="41">
        <f t="shared" si="8"/>
        <v>-0.12479045721052862</v>
      </c>
      <c r="AF54" s="61" t="str">
        <f t="shared" si="9"/>
        <v/>
      </c>
      <c r="AG54" s="61" t="str">
        <f t="shared" si="10"/>
        <v/>
      </c>
      <c r="AH54" s="62" t="str">
        <f t="shared" si="11"/>
        <v/>
      </c>
      <c r="AI54" s="62" t="str">
        <f t="shared" si="12"/>
        <v/>
      </c>
      <c r="AK54">
        <f t="shared" si="13"/>
        <v>0</v>
      </c>
      <c r="AL54">
        <f t="shared" si="19"/>
        <v>1</v>
      </c>
      <c r="AM54">
        <f t="shared" si="16"/>
        <v>1</v>
      </c>
      <c r="AN54">
        <f t="shared" si="17"/>
        <v>0</v>
      </c>
      <c r="AO54" t="str">
        <f t="shared" si="14"/>
        <v/>
      </c>
      <c r="AP54" s="41" t="str">
        <f>IF(AN54=0, "", GDP!S53)</f>
        <v/>
      </c>
      <c r="AQ54" s="41" t="str">
        <f t="shared" si="18"/>
        <v/>
      </c>
    </row>
    <row r="55" spans="1:43" x14ac:dyDescent="0.15">
      <c r="A55" t="str">
        <f>'CA-GDP'!A58</f>
        <v>Djibouti</v>
      </c>
      <c r="B55" s="41">
        <f>AVERAGE('CA-GDP'!L58:P58)</f>
        <v>10.900751611339825</v>
      </c>
      <c r="C55" s="41">
        <f>AVERAGE(GoodsGDP!L58:P58)</f>
        <v>-7.8109981611423391</v>
      </c>
      <c r="D55" s="41">
        <f>AVERAGE(Serv_GDP!L58:P58)</f>
        <v>14.803212890919786</v>
      </c>
      <c r="E55" s="41">
        <f>AVERAGE('Travel balance'!W58:AA58)</f>
        <v>0.72667627425062309</v>
      </c>
      <c r="F55" s="41">
        <f>AVERAGE(Trans_balance!U58:Y58)</f>
        <v>1.6513908093738472</v>
      </c>
      <c r="G55" s="41">
        <f>AVERAGE(Pr_inc_GDP!L58:P58)</f>
        <v>-3.2520157929909339</v>
      </c>
      <c r="H55" s="41">
        <f>AVERAGE(Sec_inc_GDP!L58:P58)</f>
        <v>7.1605526745532915</v>
      </c>
      <c r="I55" s="41">
        <f>IF(Oil_net!L58="", "", AVERAGE(OIl_GDP!L58:Q58))</f>
        <v>-3.2189767249234635</v>
      </c>
      <c r="J55" s="41">
        <f>Trav_cr!AG58</f>
        <v>1.6385659780499613</v>
      </c>
      <c r="K55" s="41">
        <f>Trav_deb!AG58</f>
        <v>0.91188970379933809</v>
      </c>
      <c r="L55">
        <f t="shared" si="0"/>
        <v>0</v>
      </c>
      <c r="M55" s="41">
        <f>'CA-GDP'!Q58</f>
        <v>10.749443571729737</v>
      </c>
      <c r="N55" s="41">
        <f>GoodsGDP!Q58</f>
        <v>-3.7148635087394055</v>
      </c>
      <c r="O55" s="41">
        <f>Serv_GDP!Q58</f>
        <v>11.640088249512591</v>
      </c>
      <c r="P55" s="41">
        <f>'Travel balance'!AB58</f>
        <v>0.4342069698228806</v>
      </c>
      <c r="Q55" s="41">
        <f>Trans_balance!Z58</f>
        <v>2.2254721539809772</v>
      </c>
      <c r="R55" s="41">
        <f>Pr_inc_GDP!Q58</f>
        <v>-2.892148614434698</v>
      </c>
      <c r="S55" s="41">
        <f>Sec_inc_GDP!Q58</f>
        <v>5.7163674453912421</v>
      </c>
      <c r="T55" s="41">
        <f>IF(Oil_net!Q58="","",OIl_GDP!Q58)</f>
        <v>-2.6480149614376729</v>
      </c>
      <c r="U55" s="41">
        <f>Trav_cr!AE58</f>
        <v>0.8710555029602729</v>
      </c>
      <c r="W55" s="41">
        <f t="shared" si="1"/>
        <v>-0.15130803961008787</v>
      </c>
      <c r="X55" s="41">
        <f t="shared" si="2"/>
        <v>4.0961346524029336</v>
      </c>
      <c r="Y55" s="41">
        <f t="shared" si="3"/>
        <v>-3.1631246414071956</v>
      </c>
      <c r="Z55" s="41">
        <f t="shared" si="4"/>
        <v>-0.29246930442774249</v>
      </c>
      <c r="AA55" s="41">
        <f t="shared" si="5"/>
        <v>0.57408134460713001</v>
      </c>
      <c r="AB55" s="41">
        <f t="shared" si="6"/>
        <v>0.35986717855623596</v>
      </c>
      <c r="AC55" s="41">
        <f t="shared" si="7"/>
        <v>-1.4441852291620494</v>
      </c>
      <c r="AD55" s="41">
        <f t="shared" si="8"/>
        <v>0.57096176348579064</v>
      </c>
      <c r="AF55" s="61" t="str">
        <f t="shared" si="9"/>
        <v/>
      </c>
      <c r="AG55" s="61" t="str">
        <f t="shared" si="10"/>
        <v/>
      </c>
      <c r="AH55" s="62" t="str">
        <f t="shared" si="11"/>
        <v/>
      </c>
      <c r="AI55" s="62" t="str">
        <f t="shared" si="12"/>
        <v/>
      </c>
      <c r="AK55">
        <f t="shared" si="13"/>
        <v>0</v>
      </c>
      <c r="AL55">
        <f t="shared" si="19"/>
        <v>1</v>
      </c>
      <c r="AM55">
        <f t="shared" si="16"/>
        <v>1</v>
      </c>
      <c r="AN55">
        <f t="shared" si="17"/>
        <v>0</v>
      </c>
      <c r="AO55" t="str">
        <f t="shared" si="14"/>
        <v/>
      </c>
      <c r="AP55" s="41" t="str">
        <f>IF(AN55=0, "", GDP!S54)</f>
        <v/>
      </c>
      <c r="AQ55" s="41" t="str">
        <f t="shared" si="18"/>
        <v/>
      </c>
    </row>
    <row r="56" spans="1:43" x14ac:dyDescent="0.15">
      <c r="A56" t="str">
        <f>'CA-GDP'!A59</f>
        <v>Dominica</v>
      </c>
      <c r="B56" s="41">
        <f>AVERAGE('CA-GDP'!L59:P59)</f>
        <v>-20.952083248635425</v>
      </c>
      <c r="C56" s="41">
        <f>AVERAGE(GoodsGDP!L59:P59)</f>
        <v>-37.142246070283377</v>
      </c>
      <c r="D56" s="41">
        <f>AVERAGE(Serv_GDP!L59:P59)</f>
        <v>11.078396375194648</v>
      </c>
      <c r="E56" s="41">
        <f>AVERAGE('Travel balance'!W59:AA59)</f>
        <v>24.19915495212669</v>
      </c>
      <c r="F56" s="41">
        <f>AVERAGE(Trans_balance!U59:Y59)</f>
        <v>-6.1287486502804454</v>
      </c>
      <c r="G56" s="41">
        <f>AVERAGE(Pr_inc_GDP!L59:P59)</f>
        <v>-1.7275264738291258</v>
      </c>
      <c r="H56" s="41">
        <f>AVERAGE(Sec_inc_GDP!L59:P59)</f>
        <v>6.8392929202824302</v>
      </c>
      <c r="I56" s="41">
        <f>IF(Oil_net!L59="", "", AVERAGE(OIl_GDP!L59:Q59))</f>
        <v>-5.384521267438708</v>
      </c>
      <c r="J56" s="41">
        <f>Trav_cr!AG59</f>
        <v>28.094790499902455</v>
      </c>
      <c r="K56" s="41">
        <f>Trav_deb!AG59</f>
        <v>3.8956355477757674</v>
      </c>
      <c r="L56">
        <f t="shared" si="0"/>
        <v>1</v>
      </c>
      <c r="M56" s="41">
        <f>'CA-GDP'!Q59</f>
        <v>-27.160282629632498</v>
      </c>
      <c r="N56" s="41">
        <f>GoodsGDP!Q59</f>
        <v>-33.73687589463939</v>
      </c>
      <c r="O56" s="41">
        <f>Serv_GDP!Q59</f>
        <v>-0.20860052608979862</v>
      </c>
      <c r="P56" s="41">
        <f>'Travel balance'!AB59</f>
        <v>5.1612056204346626</v>
      </c>
      <c r="Q56" s="41">
        <f>Trans_balance!Z59</f>
        <v>-4.6047671123460114</v>
      </c>
      <c r="R56" s="41">
        <f>Pr_inc_GDP!Q59</f>
        <v>2.7000947603152281</v>
      </c>
      <c r="S56" s="41">
        <f>Sec_inc_GDP!Q59</f>
        <v>4.0850990307814739</v>
      </c>
      <c r="T56" s="41">
        <f>IF(Oil_net!Q59="","",OIl_GDP!Q59)</f>
        <v>-4.3007513432005551</v>
      </c>
      <c r="U56" s="41">
        <f>Trav_cr!AE59</f>
        <v>6.2569197679696149</v>
      </c>
      <c r="W56" s="41">
        <f t="shared" si="1"/>
        <v>-6.2081993809970726</v>
      </c>
      <c r="X56" s="41">
        <f t="shared" si="2"/>
        <v>3.4053701756439878</v>
      </c>
      <c r="Y56" s="41">
        <f t="shared" si="3"/>
        <v>-11.286996901284446</v>
      </c>
      <c r="Z56" s="41">
        <f t="shared" si="4"/>
        <v>-19.037949331692026</v>
      </c>
      <c r="AA56" s="41">
        <f t="shared" si="5"/>
        <v>1.5239815379344339</v>
      </c>
      <c r="AB56" s="41">
        <f t="shared" si="6"/>
        <v>4.4276212341443539</v>
      </c>
      <c r="AC56" s="41">
        <f t="shared" si="7"/>
        <v>-2.7541938895009563</v>
      </c>
      <c r="AD56" s="41">
        <f t="shared" si="8"/>
        <v>1.0837699242381529</v>
      </c>
      <c r="AF56" s="61">
        <f t="shared" si="9"/>
        <v>-19.037949331692026</v>
      </c>
      <c r="AG56" s="61">
        <f t="shared" si="10"/>
        <v>-19.037949331692026</v>
      </c>
      <c r="AH56" s="62">
        <f t="shared" si="11"/>
        <v>1</v>
      </c>
      <c r="AI56" s="62">
        <f t="shared" si="12"/>
        <v>1</v>
      </c>
      <c r="AK56">
        <f t="shared" si="13"/>
        <v>1</v>
      </c>
      <c r="AL56">
        <f t="shared" si="19"/>
        <v>1</v>
      </c>
      <c r="AM56">
        <f t="shared" si="16"/>
        <v>2</v>
      </c>
      <c r="AN56">
        <f t="shared" si="17"/>
        <v>1</v>
      </c>
      <c r="AO56" t="str">
        <f t="shared" si="14"/>
        <v>Dominica</v>
      </c>
      <c r="AP56" s="41">
        <f>IF(AN56=0, "", GDP!S55)</f>
        <v>0.57852048148148139</v>
      </c>
      <c r="AQ56" s="41">
        <f t="shared" si="18"/>
        <v>-19.037949331692026</v>
      </c>
    </row>
    <row r="57" spans="1:43" x14ac:dyDescent="0.15">
      <c r="A57" t="str">
        <f>'CA-GDP'!A60</f>
        <v>Dominican Rep.</v>
      </c>
      <c r="B57" s="41">
        <f>AVERAGE('CA-GDP'!L60:P60)</f>
        <v>-1.1831327669825438</v>
      </c>
      <c r="C57" s="41">
        <f>AVERAGE(GoodsGDP!L60:P60)</f>
        <v>-10.25959726430527</v>
      </c>
      <c r="D57" s="41">
        <f>AVERAGE(Serv_GDP!L60:P60)</f>
        <v>6.3358125889471975</v>
      </c>
      <c r="E57" s="41">
        <f>AVERAGE('Travel balance'!W60:AA60)</f>
        <v>8.0623293936444256</v>
      </c>
      <c r="F57" s="41">
        <f>AVERAGE(Trans_balance!U60:Y60)</f>
        <v>-1.263006378772396</v>
      </c>
      <c r="G57" s="41">
        <f>AVERAGE(Pr_inc_GDP!L60:P60)</f>
        <v>-4.4065702065802856</v>
      </c>
      <c r="H57" s="41">
        <f>AVERAGE(Sec_inc_GDP!L60:P60)</f>
        <v>7.1472221149558148</v>
      </c>
      <c r="I57" s="41">
        <f>IF(Oil_net!L60="", "", AVERAGE(OIl_GDP!L60:Q60))</f>
        <v>-3.5627076808775198</v>
      </c>
      <c r="J57" s="41">
        <f>Trav_cr!AG60</f>
        <v>8.7256235047773636</v>
      </c>
      <c r="K57" s="41">
        <f>Trav_deb!AG60</f>
        <v>0.66329411113293546</v>
      </c>
      <c r="L57">
        <f t="shared" si="0"/>
        <v>1</v>
      </c>
      <c r="M57" s="41">
        <f>'CA-GDP'!Q60</f>
        <v>-1.9525401963258844</v>
      </c>
      <c r="N57" s="41">
        <f>GoodsGDP!Q60</f>
        <v>-8.5516445769258009</v>
      </c>
      <c r="O57" s="41">
        <f>Serv_GDP!Q60</f>
        <v>1.2733957802125333</v>
      </c>
      <c r="P57" s="41">
        <f>'Travel balance'!AB60</f>
        <v>3.1165886573022576</v>
      </c>
      <c r="Q57" s="41">
        <f>Trans_balance!Z60</f>
        <v>-1.337509040390398</v>
      </c>
      <c r="R57" s="41">
        <f>Pr_inc_GDP!Q60</f>
        <v>-4.8869255569171344</v>
      </c>
      <c r="S57" s="41">
        <f>Sec_inc_GDP!Q60</f>
        <v>10.212634157304517</v>
      </c>
      <c r="T57" s="41">
        <f>IF(Oil_net!Q60="","",OIl_GDP!Q60)</f>
        <v>-2.8175378601924845</v>
      </c>
      <c r="U57" s="41">
        <f>Trav_cr!AE60</f>
        <v>3.3878663056042506</v>
      </c>
      <c r="W57" s="41">
        <f t="shared" si="1"/>
        <v>-0.76940742934334061</v>
      </c>
      <c r="X57" s="41">
        <f t="shared" si="2"/>
        <v>1.7079526873794695</v>
      </c>
      <c r="Y57" s="41">
        <f t="shared" si="3"/>
        <v>-5.0624168087346639</v>
      </c>
      <c r="Z57" s="41">
        <f t="shared" si="4"/>
        <v>-4.9457407363421684</v>
      </c>
      <c r="AA57" s="41">
        <f t="shared" si="5"/>
        <v>-7.4502661618002008E-2</v>
      </c>
      <c r="AB57" s="41">
        <f t="shared" si="6"/>
        <v>-0.48035535033684873</v>
      </c>
      <c r="AC57" s="41">
        <f t="shared" si="7"/>
        <v>3.0654120423487026</v>
      </c>
      <c r="AD57" s="41">
        <f t="shared" si="8"/>
        <v>0.74516982068503523</v>
      </c>
      <c r="AF57" s="61" t="str">
        <f t="shared" si="9"/>
        <v/>
      </c>
      <c r="AG57" s="61">
        <f t="shared" si="10"/>
        <v>-4.9457407363421684</v>
      </c>
      <c r="AH57" s="62" t="str">
        <f t="shared" si="11"/>
        <v/>
      </c>
      <c r="AI57" s="62">
        <f t="shared" si="12"/>
        <v>1</v>
      </c>
      <c r="AK57">
        <f t="shared" si="13"/>
        <v>1</v>
      </c>
      <c r="AL57">
        <f t="shared" si="19"/>
        <v>1</v>
      </c>
      <c r="AM57">
        <f t="shared" si="16"/>
        <v>2</v>
      </c>
      <c r="AN57">
        <f t="shared" si="17"/>
        <v>1</v>
      </c>
      <c r="AO57" t="str">
        <f t="shared" si="14"/>
        <v>Dominican Rep.</v>
      </c>
      <c r="AP57" s="41">
        <f>IF(AN57=0, "", GDP!S56)</f>
        <v>89.031619777110421</v>
      </c>
      <c r="AQ57" s="41">
        <f t="shared" si="18"/>
        <v>-4.9457407363421684</v>
      </c>
    </row>
    <row r="58" spans="1:43" x14ac:dyDescent="0.15">
      <c r="A58" t="str">
        <f>'CA-GDP'!A61</f>
        <v>Eastern Caribbean Currency Union</v>
      </c>
      <c r="B58" s="41">
        <f>AVERAGE('CA-GDP'!L61:P61)</f>
        <v>-8.3650010798516821</v>
      </c>
      <c r="C58" s="41">
        <f>AVERAGE(GoodsGDP!L61:P61)</f>
        <v>-31.344899135422075</v>
      </c>
      <c r="D58" s="41">
        <f>AVERAGE(Serv_GDP!L61:P61)</f>
        <v>28.125247352063703</v>
      </c>
      <c r="E58" s="41">
        <f>AVERAGE('Travel balance'!W61:AA61)</f>
        <v>38.756998042668229</v>
      </c>
      <c r="F58" s="41">
        <f>AVERAGE(Trans_balance!U61:Y61)</f>
        <v>-2.9594058644966692</v>
      </c>
      <c r="G58" s="41">
        <f>AVERAGE(Pr_inc_GDP!L61:P61)</f>
        <v>-5.4624059065553396</v>
      </c>
      <c r="H58" s="41">
        <f>AVERAGE(Sec_inc_GDP!L61:P61)</f>
        <v>0.31705661006203112</v>
      </c>
      <c r="I58" s="41" t="str">
        <f>IF(Oil_net!L61="", "", AVERAGE(OIl_GDP!L61:Q61))</f>
        <v/>
      </c>
      <c r="J58" s="41">
        <f>Trav_cr!AG61</f>
        <v>41.49297715875727</v>
      </c>
      <c r="K58" s="41">
        <f>Trav_deb!AG61</f>
        <v>2.7359791160890437</v>
      </c>
      <c r="L58">
        <f t="shared" si="0"/>
        <v>1</v>
      </c>
      <c r="M58" s="41">
        <f>'CA-GDP'!Q61</f>
        <v>-14.32005301443343</v>
      </c>
      <c r="N58" s="41">
        <f>GoodsGDP!Q61</f>
        <v>-28.600416054216574</v>
      </c>
      <c r="O58" s="41">
        <f>Serv_GDP!Q61</f>
        <v>14.659853340630111</v>
      </c>
      <c r="P58" s="41">
        <f>'Travel balance'!AB61</f>
        <v>17.416011921149284</v>
      </c>
      <c r="Q58" s="41">
        <f>Trans_balance!Z61</f>
        <v>-2.9940319592023932</v>
      </c>
      <c r="R58" s="41">
        <f>Pr_inc_GDP!Q61</f>
        <v>-1.8925483535554564</v>
      </c>
      <c r="S58" s="41">
        <f>Sec_inc_GDP!Q61</f>
        <v>1.5130580527084827</v>
      </c>
      <c r="T58" s="41" t="str">
        <f>IF(Oil_net!Q61="","",OIl_GDP!Q61)</f>
        <v/>
      </c>
      <c r="U58" s="41">
        <f>Trav_cr!AE61</f>
        <v>18.264585380961723</v>
      </c>
      <c r="W58" s="41">
        <f t="shared" si="1"/>
        <v>-5.9550519345817481</v>
      </c>
      <c r="X58" s="41">
        <f t="shared" si="2"/>
        <v>2.7444830812055017</v>
      </c>
      <c r="Y58" s="41">
        <f t="shared" si="3"/>
        <v>-13.465394011433592</v>
      </c>
      <c r="Z58" s="41">
        <f t="shared" si="4"/>
        <v>-21.340986121518945</v>
      </c>
      <c r="AA58" s="41">
        <f t="shared" si="5"/>
        <v>-3.4626094705723975E-2</v>
      </c>
      <c r="AB58" s="41">
        <f t="shared" si="6"/>
        <v>3.5698575529998831</v>
      </c>
      <c r="AC58" s="41">
        <f t="shared" si="7"/>
        <v>1.1960014426464516</v>
      </c>
      <c r="AD58" s="41" t="str">
        <f t="shared" si="8"/>
        <v/>
      </c>
      <c r="AF58" s="61">
        <f t="shared" si="9"/>
        <v>-21.340986121518945</v>
      </c>
      <c r="AG58" s="61">
        <f t="shared" si="10"/>
        <v>-21.340986121518945</v>
      </c>
      <c r="AH58" s="62">
        <f t="shared" si="11"/>
        <v>1</v>
      </c>
      <c r="AI58" s="62">
        <f t="shared" si="12"/>
        <v>1</v>
      </c>
      <c r="AK58">
        <f t="shared" si="13"/>
        <v>1</v>
      </c>
      <c r="AL58">
        <f t="shared" si="19"/>
        <v>1</v>
      </c>
      <c r="AM58">
        <f t="shared" si="16"/>
        <v>2</v>
      </c>
      <c r="AN58">
        <f t="shared" si="17"/>
        <v>1</v>
      </c>
      <c r="AO58" t="str">
        <f t="shared" si="14"/>
        <v>Eastern Caribbean Currency Union</v>
      </c>
      <c r="AP58" s="41">
        <f>IF(AN58=0, "", GDP!S57)</f>
        <v>7.6916444444444432</v>
      </c>
      <c r="AQ58" s="41">
        <f t="shared" si="18"/>
        <v>-21.340986121518945</v>
      </c>
    </row>
    <row r="59" spans="1:43" x14ac:dyDescent="0.15">
      <c r="A59" t="str">
        <f>'CA-GDP'!A62</f>
        <v>Ecuador</v>
      </c>
      <c r="B59" s="41">
        <f>AVERAGE('CA-GDP'!L62:P62)</f>
        <v>-0.51451490282721513</v>
      </c>
      <c r="C59" s="41">
        <f>AVERAGE(GoodsGDP!L62:P62)</f>
        <v>0.18285084585209421</v>
      </c>
      <c r="D59" s="41">
        <f>AVERAGE(Serv_GDP!L62:P62)</f>
        <v>-0.776373835455891</v>
      </c>
      <c r="E59" s="41">
        <f>AVERAGE('Travel balance'!W62:AA62)</f>
        <v>0.90291150675619547</v>
      </c>
      <c r="F59" s="41">
        <f>AVERAGE(Trans_balance!U62:Y62)</f>
        <v>-0.89670383380155749</v>
      </c>
      <c r="G59" s="41">
        <f>AVERAGE(Pr_inc_GDP!L62:P62)</f>
        <v>-2.2415277967281289</v>
      </c>
      <c r="H59" s="41">
        <f>AVERAGE(Sec_inc_GDP!L62:P62)</f>
        <v>2.3205158710361431</v>
      </c>
      <c r="I59" s="41">
        <f>IF(Oil_net!L62="", "", AVERAGE(OIl_GDP!L62:Q62))</f>
        <v>3.3324722188732672</v>
      </c>
      <c r="J59" s="41">
        <f>Trav_cr!AG62</f>
        <v>1.8877744070399785</v>
      </c>
      <c r="K59" s="41">
        <f>Trav_deb!AG62</f>
        <v>0.98486290028378287</v>
      </c>
      <c r="L59">
        <f t="shared" si="0"/>
        <v>0</v>
      </c>
      <c r="M59" s="41">
        <f>'CA-GDP'!Q62</f>
        <v>2.5539711045408304</v>
      </c>
      <c r="N59" s="41">
        <f>GoodsGDP!Q62</f>
        <v>3.4454825086457683</v>
      </c>
      <c r="O59" s="41">
        <f>Serv_GDP!Q62</f>
        <v>-1.0201468862645406</v>
      </c>
      <c r="P59" s="41">
        <f>'Travel balance'!AB62</f>
        <v>0.30431268013989859</v>
      </c>
      <c r="Q59" s="41">
        <f>Trans_balance!Z62</f>
        <v>-0.48010296458224017</v>
      </c>
      <c r="R59" s="41">
        <f>Pr_inc_GDP!Q62</f>
        <v>-2.9675603431041826</v>
      </c>
      <c r="S59" s="41">
        <f>Sec_inc_GDP!Q62</f>
        <v>3.0961958252637896</v>
      </c>
      <c r="T59" s="41">
        <f>IF(Oil_net!Q62="","",OIl_GDP!Q62)</f>
        <v>2.487585680453515</v>
      </c>
      <c r="U59" s="41">
        <f>Trav_cr!AE62</f>
        <v>0.72628682883956386</v>
      </c>
      <c r="W59" s="41">
        <f t="shared" si="1"/>
        <v>3.0684860073680458</v>
      </c>
      <c r="X59" s="41">
        <f t="shared" si="2"/>
        <v>3.262631662793674</v>
      </c>
      <c r="Y59" s="41">
        <f t="shared" si="3"/>
        <v>-0.24377305080864964</v>
      </c>
      <c r="Z59" s="41">
        <f t="shared" si="4"/>
        <v>-0.59859882661629693</v>
      </c>
      <c r="AA59" s="41">
        <f t="shared" si="5"/>
        <v>0.41660086921931733</v>
      </c>
      <c r="AB59" s="41">
        <f t="shared" si="6"/>
        <v>-0.72603254637605374</v>
      </c>
      <c r="AC59" s="41">
        <f t="shared" si="7"/>
        <v>0.77567995422764646</v>
      </c>
      <c r="AD59" s="41">
        <f t="shared" si="8"/>
        <v>-0.84488653841975214</v>
      </c>
      <c r="AF59" s="61" t="str">
        <f t="shared" si="9"/>
        <v/>
      </c>
      <c r="AG59" s="61" t="str">
        <f t="shared" si="10"/>
        <v/>
      </c>
      <c r="AH59" s="62" t="str">
        <f t="shared" si="11"/>
        <v/>
      </c>
      <c r="AI59" s="62" t="str">
        <f t="shared" si="12"/>
        <v/>
      </c>
      <c r="AK59">
        <f t="shared" si="13"/>
        <v>0</v>
      </c>
      <c r="AL59">
        <f t="shared" si="19"/>
        <v>1</v>
      </c>
      <c r="AM59">
        <f t="shared" si="16"/>
        <v>1</v>
      </c>
      <c r="AN59">
        <f t="shared" si="17"/>
        <v>0</v>
      </c>
      <c r="AO59" t="str">
        <f t="shared" si="14"/>
        <v/>
      </c>
      <c r="AP59" s="41" t="str">
        <f>IF(AN59=0, "", GDP!S58)</f>
        <v/>
      </c>
      <c r="AQ59" s="41" t="str">
        <f t="shared" si="18"/>
        <v/>
      </c>
    </row>
    <row r="60" spans="1:43" x14ac:dyDescent="0.15">
      <c r="A60" t="str">
        <f>'CA-GDP'!A63</f>
        <v>Egypt, Arab Rep. of</v>
      </c>
      <c r="B60" s="41">
        <f>AVERAGE('CA-GDP'!L63:P63)</f>
        <v>-4.2340784820007791</v>
      </c>
      <c r="C60" s="41">
        <f>AVERAGE(GoodsGDP!L63:P63)</f>
        <v>-10.517783352626333</v>
      </c>
      <c r="D60" s="41">
        <f>AVERAGE(Serv_GDP!L63:P63)</f>
        <v>0.63338438467167757</v>
      </c>
      <c r="E60" s="41">
        <f>AVERAGE('Travel balance'!W63:AA63)</f>
        <v>1.8890450070788591</v>
      </c>
      <c r="F60" s="41">
        <f>AVERAGE(Trans_balance!U63:Y63)</f>
        <v>0.37382051863211196</v>
      </c>
      <c r="G60" s="41">
        <f>AVERAGE(Pr_inc_GDP!L63:P63)</f>
        <v>-2.4621798381398703</v>
      </c>
      <c r="H60" s="41">
        <f>AVERAGE(Sec_inc_GDP!L63:P63)</f>
        <v>8.1125003240937463</v>
      </c>
      <c r="I60" s="41">
        <f>IF(Oil_net!L63="", "", AVERAGE(OIl_GDP!L63:Q63))</f>
        <v>-1.0045806014330287</v>
      </c>
      <c r="J60" s="41">
        <f>Trav_cr!AG63</f>
        <v>2.9720515621665369</v>
      </c>
      <c r="K60" s="41">
        <f>Trav_deb!AG63</f>
        <v>1.0830065550876775</v>
      </c>
      <c r="L60">
        <f t="shared" si="0"/>
        <v>0</v>
      </c>
      <c r="M60" s="41">
        <f>'CA-GDP'!Q63</f>
        <v>-3.9275043495520059</v>
      </c>
      <c r="N60" s="41">
        <f>GoodsGDP!Q63</f>
        <v>-8.0652386017796047</v>
      </c>
      <c r="O60" s="41">
        <f>Serv_GDP!Q63</f>
        <v>-0.86814841355774908</v>
      </c>
      <c r="P60" s="41">
        <f>'Travel balance'!AB63</f>
        <v>0.52101112778730774</v>
      </c>
      <c r="Q60" s="41">
        <f>Trans_balance!Z63</f>
        <v>-0.24859831460834797</v>
      </c>
      <c r="R60" s="41">
        <f>Pr_inc_GDP!Q63</f>
        <v>-3.0390147069991187</v>
      </c>
      <c r="S60" s="41">
        <f>Sec_inc_GDP!Q63</f>
        <v>8.0448973727844653</v>
      </c>
      <c r="T60" s="41">
        <f>IF(Oil_net!Q63="","",OIl_GDP!Q63)</f>
        <v>-0.1161480989136652</v>
      </c>
      <c r="U60" s="41">
        <f>Trav_cr!AE63</f>
        <v>1.2132372441395105</v>
      </c>
      <c r="W60" s="41">
        <f t="shared" si="1"/>
        <v>0.30657413244877318</v>
      </c>
      <c r="X60" s="41">
        <f t="shared" si="2"/>
        <v>2.4525447508467284</v>
      </c>
      <c r="Y60" s="41">
        <f t="shared" si="3"/>
        <v>-1.5015327982294266</v>
      </c>
      <c r="Z60" s="41">
        <f t="shared" si="4"/>
        <v>-1.3680338792915514</v>
      </c>
      <c r="AA60" s="41">
        <f t="shared" si="5"/>
        <v>-0.62241883324045988</v>
      </c>
      <c r="AB60" s="41">
        <f t="shared" si="6"/>
        <v>-0.5768348688592484</v>
      </c>
      <c r="AC60" s="41">
        <f t="shared" si="7"/>
        <v>-6.7602951309281067E-2</v>
      </c>
      <c r="AD60" s="41">
        <f t="shared" si="8"/>
        <v>0.88843250251936356</v>
      </c>
      <c r="AF60" s="61" t="str">
        <f t="shared" si="9"/>
        <v/>
      </c>
      <c r="AG60" s="61" t="str">
        <f t="shared" si="10"/>
        <v/>
      </c>
      <c r="AH60" s="62" t="str">
        <f t="shared" si="11"/>
        <v/>
      </c>
      <c r="AI60" s="62" t="str">
        <f t="shared" si="12"/>
        <v/>
      </c>
      <c r="AK60">
        <f t="shared" si="13"/>
        <v>0</v>
      </c>
      <c r="AL60">
        <f t="shared" si="19"/>
        <v>1</v>
      </c>
      <c r="AM60">
        <f t="shared" si="16"/>
        <v>1</v>
      </c>
      <c r="AN60">
        <f t="shared" si="17"/>
        <v>0</v>
      </c>
      <c r="AO60" t="str">
        <f t="shared" si="14"/>
        <v/>
      </c>
      <c r="AP60" s="41" t="str">
        <f>IF(AN60=0, "", GDP!S59)</f>
        <v/>
      </c>
      <c r="AQ60" s="41" t="str">
        <f t="shared" si="18"/>
        <v/>
      </c>
    </row>
    <row r="61" spans="1:43" x14ac:dyDescent="0.15">
      <c r="A61" t="str">
        <f>'CA-GDP'!A64</f>
        <v>El Salvador</v>
      </c>
      <c r="B61" s="41">
        <f>AVERAGE('CA-GDP'!L64:P64)</f>
        <v>-2.2533227774046991</v>
      </c>
      <c r="C61" s="41">
        <f>AVERAGE(GoodsGDP!L64:P64)</f>
        <v>-20.549313729506377</v>
      </c>
      <c r="D61" s="41">
        <f>AVERAGE(Serv_GDP!L64:P64)</f>
        <v>3.6727262370402274</v>
      </c>
      <c r="E61" s="41">
        <f>AVERAGE('Travel balance'!W64:AA64)</f>
        <v>2.2138322953968768</v>
      </c>
      <c r="F61" s="41">
        <f>AVERAGE(Trans_balance!U64:Y64)</f>
        <v>-0.74501467337375549</v>
      </c>
      <c r="G61" s="41">
        <f>AVERAGE(Pr_inc_GDP!L64:P64)</f>
        <v>-5.1975421268274484</v>
      </c>
      <c r="H61" s="41">
        <f>AVERAGE(Sec_inc_GDP!L64:P64)</f>
        <v>19.820806841888917</v>
      </c>
      <c r="I61" s="41">
        <f>IF(Oil_net!L64="", "", AVERAGE(OIl_GDP!L64:Q64))</f>
        <v>-5.2050510686708575</v>
      </c>
      <c r="J61" s="41">
        <f>Trav_cr!AG64</f>
        <v>3.8313187194635185</v>
      </c>
      <c r="K61" s="41">
        <f>Trav_deb!AG64</f>
        <v>1.6174864240666416</v>
      </c>
      <c r="L61">
        <f t="shared" si="0"/>
        <v>0</v>
      </c>
      <c r="M61" s="41">
        <f>'CA-GDP'!Q64</f>
        <v>0.49089387057336537</v>
      </c>
      <c r="N61" s="41">
        <f>GoodsGDP!Q64</f>
        <v>-21.123200286399907</v>
      </c>
      <c r="O61" s="41">
        <f>Serv_GDP!Q64</f>
        <v>2.7570766727527847</v>
      </c>
      <c r="P61" s="41">
        <f>'Travel balance'!AB64</f>
        <v>2.0059486803114086</v>
      </c>
      <c r="Q61" s="41">
        <f>Trans_balance!Z64</f>
        <v>-1.410954827807396</v>
      </c>
      <c r="R61" s="41">
        <f>Pr_inc_GDP!Q64</f>
        <v>-5.3322001032245678</v>
      </c>
      <c r="S61" s="41">
        <f>Sec_inc_GDP!Q64</f>
        <v>24.189217587445086</v>
      </c>
      <c r="T61" s="41">
        <f>IF(Oil_net!Q64="","",OIl_GDP!Q64)</f>
        <v>-3.95266419934747</v>
      </c>
      <c r="U61" s="41">
        <f>Trav_cr!AE64</f>
        <v>2.5823670466879447</v>
      </c>
      <c r="W61" s="41">
        <f t="shared" si="1"/>
        <v>2.7442166479780643</v>
      </c>
      <c r="X61" s="41">
        <f t="shared" si="2"/>
        <v>-0.5738865568935303</v>
      </c>
      <c r="Y61" s="41">
        <f t="shared" si="3"/>
        <v>-0.91564956428744271</v>
      </c>
      <c r="Z61" s="41">
        <f t="shared" si="4"/>
        <v>-0.20788361508546815</v>
      </c>
      <c r="AA61" s="41">
        <f t="shared" si="5"/>
        <v>-0.66594015443364052</v>
      </c>
      <c r="AB61" s="41">
        <f t="shared" si="6"/>
        <v>-0.13465797639711941</v>
      </c>
      <c r="AC61" s="41">
        <f t="shared" si="7"/>
        <v>4.3684107455561687</v>
      </c>
      <c r="AD61" s="41">
        <f t="shared" si="8"/>
        <v>1.2523868693233875</v>
      </c>
      <c r="AF61" s="61" t="str">
        <f t="shared" si="9"/>
        <v/>
      </c>
      <c r="AG61" s="61" t="str">
        <f t="shared" si="10"/>
        <v/>
      </c>
      <c r="AH61" s="62" t="str">
        <f t="shared" si="11"/>
        <v/>
      </c>
      <c r="AI61" s="62" t="str">
        <f t="shared" si="12"/>
        <v/>
      </c>
      <c r="AK61">
        <f t="shared" si="13"/>
        <v>0</v>
      </c>
      <c r="AL61">
        <f t="shared" si="19"/>
        <v>1</v>
      </c>
      <c r="AM61">
        <f t="shared" si="16"/>
        <v>1</v>
      </c>
      <c r="AN61">
        <f t="shared" si="17"/>
        <v>0</v>
      </c>
      <c r="AO61" t="str">
        <f t="shared" si="14"/>
        <v/>
      </c>
      <c r="AP61" s="41" t="str">
        <f>IF(AN61=0, "", GDP!S60)</f>
        <v/>
      </c>
      <c r="AQ61" s="41" t="str">
        <f t="shared" si="18"/>
        <v/>
      </c>
    </row>
    <row r="62" spans="1:43" x14ac:dyDescent="0.15">
      <c r="A62" t="str">
        <f>'CA-GDP'!A65</f>
        <v>Estonia, Rep. of</v>
      </c>
      <c r="B62" s="41">
        <f>AVERAGE('CA-GDP'!L65:P65)</f>
        <v>1.6332835174046854</v>
      </c>
      <c r="C62" s="41">
        <f>AVERAGE(GoodsGDP!L65:P65)</f>
        <v>-3.9188594709660434</v>
      </c>
      <c r="D62" s="41">
        <f>AVERAGE(Serv_GDP!L65:P65)</f>
        <v>7.5392157933228319</v>
      </c>
      <c r="E62" s="41">
        <f>AVERAGE('Travel balance'!W65:AA65)</f>
        <v>1.3442330477061561</v>
      </c>
      <c r="F62" s="41">
        <f>AVERAGE(Trans_balance!U65:Y65)</f>
        <v>1.7101049814077811</v>
      </c>
      <c r="G62" s="41">
        <f>AVERAGE(Pr_inc_GDP!L65:P65)</f>
        <v>-2.1963888070864002</v>
      </c>
      <c r="H62" s="41">
        <f>AVERAGE(Sec_inc_GDP!L65:P65)</f>
        <v>0.20931390600581209</v>
      </c>
      <c r="I62" s="41">
        <f>IF(Oil_net!L65="", "", AVERAGE(OIl_GDP!L65:Q65))</f>
        <v>-1.0074466088016649</v>
      </c>
      <c r="J62" s="41">
        <f>Trav_cr!AG65</f>
        <v>6.0625901082826577</v>
      </c>
      <c r="K62" s="41">
        <f>Trav_deb!AG65</f>
        <v>4.7183570605765013</v>
      </c>
      <c r="L62">
        <f t="shared" si="0"/>
        <v>0</v>
      </c>
      <c r="M62" s="41">
        <f>'CA-GDP'!Q65</f>
        <v>-0.78654242396612473</v>
      </c>
      <c r="N62" s="41">
        <f>GoodsGDP!Q65</f>
        <v>-0.42258243102868759</v>
      </c>
      <c r="O62" s="41">
        <f>Serv_GDP!Q65</f>
        <v>0.50664589306023833</v>
      </c>
      <c r="P62" s="41">
        <f>'Travel balance'!AB65</f>
        <v>-1.665263073563885E-2</v>
      </c>
      <c r="Q62" s="41">
        <f>Trans_balance!Z65</f>
        <v>0.82817034967904957</v>
      </c>
      <c r="R62" s="41">
        <f>Pr_inc_GDP!Q65</f>
        <v>-1.0205556645990905</v>
      </c>
      <c r="S62" s="41">
        <f>Sec_inc_GDP!Q65</f>
        <v>0.14995362199972739</v>
      </c>
      <c r="T62" s="41">
        <f>IF(Oil_net!Q65="","",OIl_GDP!Q65)</f>
        <v>-0.53491506033256564</v>
      </c>
      <c r="U62" s="41">
        <f>Trav_cr!AE65</f>
        <v>1.8976976143923037</v>
      </c>
      <c r="W62" s="41">
        <f t="shared" si="1"/>
        <v>-2.4198259413708101</v>
      </c>
      <c r="X62" s="41">
        <f t="shared" si="2"/>
        <v>3.4962770399373557</v>
      </c>
      <c r="Y62" s="41">
        <f t="shared" si="3"/>
        <v>-7.0325699002625939</v>
      </c>
      <c r="Z62" s="41">
        <f t="shared" si="4"/>
        <v>-1.3608856784417951</v>
      </c>
      <c r="AA62" s="41">
        <f t="shared" si="5"/>
        <v>-0.88193463172873154</v>
      </c>
      <c r="AB62" s="41">
        <f t="shared" si="6"/>
        <v>1.1758331424873096</v>
      </c>
      <c r="AC62" s="41">
        <f t="shared" si="7"/>
        <v>-5.9360284006084701E-2</v>
      </c>
      <c r="AD62" s="41">
        <f t="shared" si="8"/>
        <v>0.47253154846909928</v>
      </c>
      <c r="AF62" s="61" t="str">
        <f t="shared" si="9"/>
        <v/>
      </c>
      <c r="AG62" s="61" t="str">
        <f t="shared" si="10"/>
        <v/>
      </c>
      <c r="AH62" s="62" t="str">
        <f t="shared" si="11"/>
        <v/>
      </c>
      <c r="AI62" s="62" t="str">
        <f t="shared" si="12"/>
        <v/>
      </c>
      <c r="AK62">
        <f t="shared" si="13"/>
        <v>0</v>
      </c>
      <c r="AL62">
        <f t="shared" si="19"/>
        <v>1</v>
      </c>
      <c r="AM62">
        <f t="shared" si="16"/>
        <v>1</v>
      </c>
      <c r="AN62">
        <f t="shared" si="17"/>
        <v>0</v>
      </c>
      <c r="AO62" t="str">
        <f t="shared" si="14"/>
        <v/>
      </c>
      <c r="AP62" s="41" t="str">
        <f>IF(AN62=0, "", GDP!S61)</f>
        <v/>
      </c>
      <c r="AQ62" s="41" t="str">
        <f t="shared" si="18"/>
        <v/>
      </c>
    </row>
    <row r="63" spans="1:43" x14ac:dyDescent="0.15">
      <c r="A63" t="str">
        <f>'CA-GDP'!A66</f>
        <v>Eswatini, Kingdom of</v>
      </c>
      <c r="B63" s="41">
        <f>AVERAGE('CA-GDP'!L66:P66)</f>
        <v>6.5594825381901956</v>
      </c>
      <c r="C63" s="41">
        <f>AVERAGE(GoodsGDP!L66:P66)</f>
        <v>3.9323674746520134</v>
      </c>
      <c r="D63" s="41">
        <f>AVERAGE(Serv_GDP!L66:P66)</f>
        <v>-3.659915421882836</v>
      </c>
      <c r="E63" s="41">
        <f>AVERAGE('Travel balance'!W66:AA66)</f>
        <v>-0.68450218178957356</v>
      </c>
      <c r="F63" s="41">
        <f>AVERAGE(Trans_balance!U66:Y66)</f>
        <v>-0.65611257473244322</v>
      </c>
      <c r="G63" s="41">
        <f>AVERAGE(Pr_inc_GDP!L66:P66)</f>
        <v>-6.5320069091787829</v>
      </c>
      <c r="H63" s="41">
        <f>AVERAGE(Sec_inc_GDP!L66:P66)</f>
        <v>12.819037394599789</v>
      </c>
      <c r="I63" s="41">
        <f>IF(Oil_net!L66="", "", AVERAGE(OIl_GDP!L66:Q66))</f>
        <v>-6.2996373725827501</v>
      </c>
      <c r="J63" s="41">
        <f>Trav_cr!AG66</f>
        <v>0.32893354221107207</v>
      </c>
      <c r="K63" s="41">
        <f>Trav_deb!AG66</f>
        <v>1.0134357240006455</v>
      </c>
      <c r="L63">
        <f t="shared" si="0"/>
        <v>0</v>
      </c>
      <c r="M63" s="41">
        <f>'CA-GDP'!Q66</f>
        <v>6.4542226441557435</v>
      </c>
      <c r="N63" s="41">
        <f>GoodsGDP!Q66</f>
        <v>6.0980174832691292</v>
      </c>
      <c r="O63" s="41">
        <f>Serv_GDP!Q66</f>
        <v>-3.2520801734391553</v>
      </c>
      <c r="P63" s="41">
        <f>'Travel balance'!AB66</f>
        <v>-0.74369854446284933</v>
      </c>
      <c r="Q63" s="41">
        <f>Trans_balance!Z66</f>
        <v>-0.80433883031787712</v>
      </c>
      <c r="R63" s="41">
        <f>Pr_inc_GDP!Q66</f>
        <v>-10.393291569778107</v>
      </c>
      <c r="S63" s="41">
        <f>Sec_inc_GDP!Q66</f>
        <v>14.001576904103882</v>
      </c>
      <c r="T63" s="41">
        <f>IF(Oil_net!Q66="","",OIl_GDP!Q66)</f>
        <v>-5.8049443792806459</v>
      </c>
      <c r="U63" s="41">
        <f>Trav_cr!AE66</f>
        <v>0.17197288828104462</v>
      </c>
      <c r="W63" s="41">
        <f t="shared" si="1"/>
        <v>-0.10525989403445202</v>
      </c>
      <c r="X63" s="41">
        <f t="shared" si="2"/>
        <v>2.1656500086171158</v>
      </c>
      <c r="Y63" s="41">
        <f t="shared" si="3"/>
        <v>0.40783524844368069</v>
      </c>
      <c r="Z63" s="41">
        <f t="shared" si="4"/>
        <v>-5.9196362673275771E-2</v>
      </c>
      <c r="AA63" s="41">
        <f t="shared" si="5"/>
        <v>-0.1482262555854339</v>
      </c>
      <c r="AB63" s="41">
        <f t="shared" si="6"/>
        <v>-3.8612846605993241</v>
      </c>
      <c r="AC63" s="41">
        <f t="shared" si="7"/>
        <v>1.1825395095040925</v>
      </c>
      <c r="AD63" s="41">
        <f t="shared" si="8"/>
        <v>0.49469299330210426</v>
      </c>
      <c r="AF63" s="61" t="str">
        <f t="shared" si="9"/>
        <v/>
      </c>
      <c r="AG63" s="61" t="str">
        <f t="shared" si="10"/>
        <v/>
      </c>
      <c r="AH63" s="62" t="str">
        <f t="shared" si="11"/>
        <v/>
      </c>
      <c r="AI63" s="62" t="str">
        <f t="shared" si="12"/>
        <v/>
      </c>
      <c r="AK63">
        <f t="shared" si="13"/>
        <v>0</v>
      </c>
      <c r="AL63">
        <f t="shared" si="19"/>
        <v>1</v>
      </c>
      <c r="AM63">
        <f t="shared" si="16"/>
        <v>1</v>
      </c>
      <c r="AN63">
        <f t="shared" si="17"/>
        <v>0</v>
      </c>
      <c r="AO63" t="str">
        <f t="shared" si="14"/>
        <v/>
      </c>
      <c r="AP63" s="41" t="str">
        <f>IF(AN63=0, "", GDP!S62)</f>
        <v/>
      </c>
      <c r="AQ63" s="41" t="str">
        <f t="shared" si="18"/>
        <v/>
      </c>
    </row>
    <row r="64" spans="1:43" x14ac:dyDescent="0.15">
      <c r="A64" t="str">
        <f>'CA-GDP'!A67</f>
        <v>Ethiopia, The Federal Dem. Rep. of</v>
      </c>
      <c r="B64" s="41">
        <f>AVERAGE('CA-GDP'!L67:P67)</f>
        <v>-8.3695371534748801</v>
      </c>
      <c r="C64" s="41">
        <f>AVERAGE(GoodsGDP!L67:P67)</f>
        <v>-15.018981173297979</v>
      </c>
      <c r="D64" s="41">
        <f>AVERAGE(Serv_GDP!L67:P67)</f>
        <v>-2.1613218599227508</v>
      </c>
      <c r="E64" s="41">
        <f>AVERAGE('Travel balance'!W67:AA67)</f>
        <v>0.11494745276517437</v>
      </c>
      <c r="F64" s="41">
        <f>AVERAGE(Trans_balance!U67:Y67)</f>
        <v>-1.1576292535795227</v>
      </c>
      <c r="G64" s="41">
        <f>AVERAGE(Pr_inc_GDP!L67:P67)</f>
        <v>-0.5425406556481478</v>
      </c>
      <c r="H64" s="41">
        <f>AVERAGE(Sec_inc_GDP!L67:P67)</f>
        <v>9.3533065353939868</v>
      </c>
      <c r="I64" s="41">
        <f>IF(Oil_net!L67="", "", AVERAGE(OIl_GDP!L67:Q67))</f>
        <v>-2.5540143143016056</v>
      </c>
      <c r="J64" s="41">
        <f>Trav_cr!AG67</f>
        <v>0.74898956358787883</v>
      </c>
      <c r="K64" s="41">
        <f>Trav_deb!AG67</f>
        <v>0.63404211082270456</v>
      </c>
      <c r="L64">
        <f t="shared" si="0"/>
        <v>0</v>
      </c>
      <c r="M64" s="41">
        <f>'CA-GDP'!Q67</f>
        <v>-2.8141842799104557</v>
      </c>
      <c r="N64" s="41">
        <f>GoodsGDP!Q67</f>
        <v>-8.8077270944620292</v>
      </c>
      <c r="O64" s="41">
        <f>Serv_GDP!Q67</f>
        <v>-0.97904500827095897</v>
      </c>
      <c r="P64" s="41">
        <f>'Travel balance'!AB67</f>
        <v>0.73544288108924694</v>
      </c>
      <c r="Q64" s="41">
        <f>Trans_balance!Z67</f>
        <v>-0.5300210865382422</v>
      </c>
      <c r="R64" s="41">
        <f>Pr_inc_GDP!Q67</f>
        <v>-0.68393751159591809</v>
      </c>
      <c r="S64" s="41">
        <f>Sec_inc_GDP!Q67</f>
        <v>7.6565253344184674</v>
      </c>
      <c r="T64" s="41">
        <f>IF(Oil_net!Q67="","",OIl_GDP!Q67)</f>
        <v>-2.1613168243682206</v>
      </c>
      <c r="U64" s="41">
        <f>Trav_cr!AE67</f>
        <v>1.0690520742677667</v>
      </c>
      <c r="W64" s="41">
        <f t="shared" si="1"/>
        <v>5.5553528735644244</v>
      </c>
      <c r="X64" s="41">
        <f t="shared" si="2"/>
        <v>6.2112540788359496</v>
      </c>
      <c r="Y64" s="41">
        <f t="shared" si="3"/>
        <v>1.1822768516517919</v>
      </c>
      <c r="Z64" s="41">
        <f t="shared" si="4"/>
        <v>0.62049542832407256</v>
      </c>
      <c r="AA64" s="41">
        <f t="shared" si="5"/>
        <v>0.62760816704128053</v>
      </c>
      <c r="AB64" s="41">
        <f t="shared" si="6"/>
        <v>-0.14139685594777029</v>
      </c>
      <c r="AC64" s="41">
        <f t="shared" si="7"/>
        <v>-1.6967812009755194</v>
      </c>
      <c r="AD64" s="41">
        <f t="shared" si="8"/>
        <v>0.39269748993338505</v>
      </c>
      <c r="AF64" s="61" t="str">
        <f t="shared" si="9"/>
        <v/>
      </c>
      <c r="AG64" s="61" t="str">
        <f t="shared" si="10"/>
        <v/>
      </c>
      <c r="AH64" s="62" t="str">
        <f t="shared" si="11"/>
        <v/>
      </c>
      <c r="AI64" s="62" t="str">
        <f t="shared" si="12"/>
        <v/>
      </c>
      <c r="AK64">
        <f t="shared" si="13"/>
        <v>0</v>
      </c>
      <c r="AL64">
        <f t="shared" si="19"/>
        <v>1</v>
      </c>
      <c r="AM64">
        <f t="shared" si="16"/>
        <v>1</v>
      </c>
      <c r="AN64">
        <f t="shared" si="17"/>
        <v>0</v>
      </c>
      <c r="AO64" t="str">
        <f t="shared" si="14"/>
        <v/>
      </c>
      <c r="AP64" s="41" t="str">
        <f>IF(AN64=0, "", GDP!S63)</f>
        <v/>
      </c>
      <c r="AQ64" s="41" t="str">
        <f t="shared" si="18"/>
        <v/>
      </c>
    </row>
    <row r="65" spans="1:43" x14ac:dyDescent="0.15">
      <c r="A65" t="str">
        <f>'CA-GDP'!A68</f>
        <v>Euro Area</v>
      </c>
      <c r="B65" s="41">
        <f>AVERAGE('CA-GDP'!L68:P68)</f>
        <v>2.8807283167939302</v>
      </c>
      <c r="C65" s="41">
        <f>AVERAGE(GoodsGDP!L68:P68)</f>
        <v>2.9806655702518006</v>
      </c>
      <c r="D65" s="41">
        <f>AVERAGE(Serv_GDP!L68:P68)</f>
        <v>0.6546903571823034</v>
      </c>
      <c r="E65" s="41">
        <f>AVERAGE('Travel balance'!W68:AA68)</f>
        <v>0.3705426727292695</v>
      </c>
      <c r="F65" s="41">
        <f>AVERAGE(Trans_balance!U68:Y68)</f>
        <v>0.11990403566718441</v>
      </c>
      <c r="G65" s="41">
        <f>AVERAGE(Pr_inc_GDP!L68:P68)</f>
        <v>0.52997831148151786</v>
      </c>
      <c r="H65" s="41">
        <f>AVERAGE(Sec_inc_GDP!L68:P68)</f>
        <v>-1.2846094577699749</v>
      </c>
      <c r="I65" s="41">
        <f>IF(Oil_net!L68="", "", AVERAGE(OIl_GDP!L68:Q68))</f>
        <v>-1.403761532694108</v>
      </c>
      <c r="J65" s="41">
        <f>Trav_cr!AG68</f>
        <v>1.3529074690618352</v>
      </c>
      <c r="K65" s="41">
        <f>Trav_deb!AG68</f>
        <v>0.98236479633256546</v>
      </c>
      <c r="L65">
        <f t="shared" si="0"/>
        <v>0</v>
      </c>
      <c r="M65" s="41">
        <f>'CA-GDP'!Q68</f>
        <v>2.2241568900976163</v>
      </c>
      <c r="N65" s="41">
        <f>GoodsGDP!Q68</f>
        <v>3.0339526470100875</v>
      </c>
      <c r="O65" s="41">
        <f>Serv_GDP!Q68</f>
        <v>0.3333066022121009</v>
      </c>
      <c r="P65" s="41">
        <f>'Travel balance'!AB68</f>
        <v>8.9847274669584504E-2</v>
      </c>
      <c r="Q65" s="41">
        <f>Trans_balance!Z68</f>
        <v>9.0352335799255279E-2</v>
      </c>
      <c r="R65" s="41">
        <f>Pr_inc_GDP!Q68</f>
        <v>0.29175611445180033</v>
      </c>
      <c r="S65" s="41">
        <f>Sec_inc_GDP!Q68</f>
        <v>-1.4348407156620524</v>
      </c>
      <c r="T65" s="41">
        <f>IF(Oil_net!Q68="","",OIl_GDP!Q68)</f>
        <v>-1.0484514532598632</v>
      </c>
      <c r="U65" s="41">
        <f>Trav_cr!AE68</f>
        <v>0.49798090994962924</v>
      </c>
      <c r="W65" s="41">
        <f t="shared" si="1"/>
        <v>-0.65657142669631385</v>
      </c>
      <c r="X65" s="41">
        <f t="shared" si="2"/>
        <v>5.3287076758286922E-2</v>
      </c>
      <c r="Y65" s="41">
        <f t="shared" si="3"/>
        <v>-0.3213837549702025</v>
      </c>
      <c r="Z65" s="41">
        <f t="shared" si="4"/>
        <v>-0.28069539805968502</v>
      </c>
      <c r="AA65" s="41">
        <f t="shared" si="5"/>
        <v>-2.9551699867929132E-2</v>
      </c>
      <c r="AB65" s="41">
        <f t="shared" si="6"/>
        <v>-0.23822219702971753</v>
      </c>
      <c r="AC65" s="41">
        <f t="shared" si="7"/>
        <v>-0.15023125789207747</v>
      </c>
      <c r="AD65" s="41">
        <f t="shared" si="8"/>
        <v>0.35531007943424475</v>
      </c>
      <c r="AF65" s="61" t="str">
        <f t="shared" si="9"/>
        <v/>
      </c>
      <c r="AG65" s="61" t="str">
        <f t="shared" si="10"/>
        <v/>
      </c>
      <c r="AH65" s="62" t="str">
        <f t="shared" si="11"/>
        <v/>
      </c>
      <c r="AI65" s="62" t="str">
        <f t="shared" si="12"/>
        <v/>
      </c>
      <c r="AK65">
        <f t="shared" si="13"/>
        <v>0</v>
      </c>
      <c r="AL65">
        <f t="shared" si="19"/>
        <v>1</v>
      </c>
      <c r="AM65">
        <f t="shared" si="16"/>
        <v>1</v>
      </c>
      <c r="AN65">
        <f t="shared" si="17"/>
        <v>0</v>
      </c>
      <c r="AO65" t="str">
        <f t="shared" si="14"/>
        <v/>
      </c>
      <c r="AP65" s="41" t="str">
        <f>IF(AN65=0, "", GDP!S64)</f>
        <v/>
      </c>
      <c r="AQ65" s="41" t="str">
        <f t="shared" si="18"/>
        <v/>
      </c>
    </row>
    <row r="66" spans="1:43" x14ac:dyDescent="0.15">
      <c r="A66" t="str">
        <f>'CA-GDP'!A69</f>
        <v>Faroe Islands</v>
      </c>
      <c r="B66" s="41"/>
      <c r="C66" s="41"/>
      <c r="D66" s="41"/>
      <c r="E66" s="41"/>
      <c r="F66" s="41"/>
      <c r="G66" s="41"/>
      <c r="H66" s="41"/>
      <c r="I66" s="41" t="str">
        <f>IF(Oil_net!L69="", "", AVERAGE(OIl_GDP!L69:Q69))</f>
        <v/>
      </c>
      <c r="J66" s="41"/>
      <c r="K66" s="41"/>
      <c r="L66">
        <f t="shared" si="0"/>
        <v>0</v>
      </c>
      <c r="M66" s="41" t="str">
        <f>'CA-GDP'!Q69</f>
        <v/>
      </c>
      <c r="N66" s="41" t="str">
        <f>GoodsGDP!Q69</f>
        <v/>
      </c>
      <c r="O66" s="41" t="str">
        <f>Serv_GDP!Q69</f>
        <v/>
      </c>
      <c r="P66" s="41" t="str">
        <f>'Travel balance'!AB69</f>
        <v/>
      </c>
      <c r="Q66" s="41" t="str">
        <f>Trans_balance!Z69</f>
        <v/>
      </c>
      <c r="R66" s="41" t="str">
        <f>Pr_inc_GDP!Q69</f>
        <v/>
      </c>
      <c r="S66" s="41" t="str">
        <f>Sec_inc_GDP!Q69</f>
        <v/>
      </c>
      <c r="T66" s="41" t="str">
        <f>IF(Oil_net!Q69="","",OIl_GDP!Q69)</f>
        <v/>
      </c>
      <c r="U66" s="41"/>
      <c r="W66" s="41" t="str">
        <f t="shared" si="1"/>
        <v/>
      </c>
      <c r="X66" s="41" t="str">
        <f t="shared" si="2"/>
        <v/>
      </c>
      <c r="Y66" s="41" t="str">
        <f t="shared" si="3"/>
        <v/>
      </c>
      <c r="Z66" s="41" t="str">
        <f t="shared" si="4"/>
        <v/>
      </c>
      <c r="AA66" s="41" t="str">
        <f t="shared" si="5"/>
        <v/>
      </c>
      <c r="AB66" s="41" t="str">
        <f t="shared" si="6"/>
        <v/>
      </c>
      <c r="AC66" s="41" t="str">
        <f t="shared" si="7"/>
        <v/>
      </c>
      <c r="AD66" s="41" t="str">
        <f t="shared" si="8"/>
        <v/>
      </c>
      <c r="AF66" s="61" t="str">
        <f t="shared" si="9"/>
        <v/>
      </c>
      <c r="AG66" s="61" t="str">
        <f t="shared" si="10"/>
        <v/>
      </c>
      <c r="AH66" s="62" t="str">
        <f t="shared" si="11"/>
        <v/>
      </c>
      <c r="AI66" s="62" t="str">
        <f t="shared" si="12"/>
        <v/>
      </c>
      <c r="AK66">
        <f t="shared" si="13"/>
        <v>0</v>
      </c>
      <c r="AL66">
        <f t="shared" si="19"/>
        <v>0</v>
      </c>
      <c r="AM66">
        <f t="shared" si="16"/>
        <v>0</v>
      </c>
      <c r="AN66">
        <f t="shared" si="17"/>
        <v>0</v>
      </c>
      <c r="AO66" t="str">
        <f t="shared" si="14"/>
        <v/>
      </c>
      <c r="AP66" s="41" t="str">
        <f>IF(AN66=0, "", GDP!S65)</f>
        <v/>
      </c>
      <c r="AQ66" s="41" t="str">
        <f t="shared" si="18"/>
        <v/>
      </c>
    </row>
    <row r="67" spans="1:43" x14ac:dyDescent="0.15">
      <c r="A67" t="str">
        <f>'CA-GDP'!A70</f>
        <v>Fiji, Rep. of</v>
      </c>
      <c r="B67" s="41">
        <f>AVERAGE('CA-GDP'!L70:P70)</f>
        <v>-6.9037149532217388</v>
      </c>
      <c r="C67" s="41">
        <f>AVERAGE(GoodsGDP!L70:P70)</f>
        <v>-21.889094282920894</v>
      </c>
      <c r="D67" s="41">
        <f>AVERAGE(Serv_GDP!L70:P70)</f>
        <v>15.841775811032676</v>
      </c>
      <c r="E67" s="41">
        <f>AVERAGE('Travel balance'!W70:AA70)</f>
        <v>15.039183722225999</v>
      </c>
      <c r="F67" s="41">
        <f>AVERAGE(Trans_balance!U70:Y70)</f>
        <v>1.1213095939240614</v>
      </c>
      <c r="G67" s="41">
        <f>AVERAGE(Pr_inc_GDP!L70:P70)</f>
        <v>-6.8337864568809152</v>
      </c>
      <c r="H67" s="41">
        <f>AVERAGE(Sec_inc_GDP!L70:P70)</f>
        <v>5.97738997554739</v>
      </c>
      <c r="I67" s="41">
        <f>IF(Oil_net!L70="", "", AVERAGE(OIl_GDP!L70:Q70))</f>
        <v>-5.6371736830903671</v>
      </c>
      <c r="J67" s="41">
        <f>Trav_cr!AG70</f>
        <v>17.537267502231025</v>
      </c>
      <c r="K67" s="41">
        <f>Trav_deb!AG70</f>
        <v>2.498083780005024</v>
      </c>
      <c r="L67">
        <f t="shared" ref="L67:L130" si="20">IF(E67&gt;5, 1, 0)</f>
        <v>1</v>
      </c>
      <c r="M67" s="41">
        <f>'CA-GDP'!Q70</f>
        <v>-13.035248157698492</v>
      </c>
      <c r="N67" s="41">
        <f>GoodsGDP!Q70</f>
        <v>-15.208488267479195</v>
      </c>
      <c r="O67" s="41">
        <f>Serv_GDP!Q70</f>
        <v>-1.9572032206402654</v>
      </c>
      <c r="P67" s="41">
        <f>'Travel balance'!AB70</f>
        <v>1.7683100127672258</v>
      </c>
      <c r="Q67" s="41">
        <f>Trans_balance!Z70</f>
        <v>-1.8721833347072661</v>
      </c>
      <c r="R67" s="41">
        <f>Pr_inc_GDP!Q70</f>
        <v>-6.3512774227378719</v>
      </c>
      <c r="S67" s="41">
        <f>Sec_inc_GDP!Q70</f>
        <v>10.481720753158834</v>
      </c>
      <c r="T67" s="41">
        <f>IF(Oil_net!Q70="","",OIl_GDP!Q70)</f>
        <v>-5.5791991988678795</v>
      </c>
      <c r="U67" s="41">
        <f>Trav_cr!AE70</f>
        <v>3.4979421279740541</v>
      </c>
      <c r="W67" s="41">
        <f t="shared" si="1"/>
        <v>-6.131533204476753</v>
      </c>
      <c r="X67" s="41">
        <f t="shared" ref="X67:X130" si="21">IF(N67="", "", N67-C67)</f>
        <v>6.6806060154416986</v>
      </c>
      <c r="Y67" s="41">
        <f t="shared" ref="Y67:Y130" si="22">IF(O67="", "", O67-D67)</f>
        <v>-17.798979031672943</v>
      </c>
      <c r="Z67" s="41">
        <f t="shared" ref="Z67:Z130" si="23">IF(P67="", "", P67-E67)</f>
        <v>-13.270873709458774</v>
      </c>
      <c r="AA67" s="41">
        <f t="shared" ref="AA67:AA130" si="24">IF(Q67="", "", Q67-F67)</f>
        <v>-2.9934929286313272</v>
      </c>
      <c r="AB67" s="41">
        <f t="shared" ref="AB67:AB130" si="25">IF(R67="", "", R67-G67)</f>
        <v>0.48250903414304336</v>
      </c>
      <c r="AC67" s="41">
        <f t="shared" ref="AC67:AC130" si="26">IF(S67="", "", S67-H67)</f>
        <v>4.5043307776114441</v>
      </c>
      <c r="AD67" s="41">
        <f t="shared" ref="AD67:AD130" si="27">IF(T67="", "", T67-I67)</f>
        <v>5.7974484222487632E-2</v>
      </c>
      <c r="AF67" s="61">
        <f t="shared" ref="AF67:AF130" si="28">IF(E67&gt;10, Z67, "")</f>
        <v>-13.270873709458774</v>
      </c>
      <c r="AG67" s="61">
        <f t="shared" ref="AG67:AG130" si="29">IF(E67&gt;5, Z67, "")</f>
        <v>-13.270873709458774</v>
      </c>
      <c r="AH67" s="62">
        <f t="shared" ref="AH67:AH130" si="30">IF(E67&gt;10, 1, "")</f>
        <v>1</v>
      </c>
      <c r="AI67" s="62">
        <f t="shared" ref="AI67:AI130" si="31">IF(E67&gt;5, 1, "")</f>
        <v>1</v>
      </c>
      <c r="AK67">
        <f t="shared" ref="AK67:AK130" si="32">IF(E67&gt;5, 1, 0)</f>
        <v>1</v>
      </c>
      <c r="AL67">
        <f t="shared" si="19"/>
        <v>1</v>
      </c>
      <c r="AM67">
        <f t="shared" si="16"/>
        <v>2</v>
      </c>
      <c r="AN67">
        <f t="shared" si="17"/>
        <v>1</v>
      </c>
      <c r="AO67" t="str">
        <f t="shared" ref="AO67:AO130" si="33">IF(AN67=0, "", A67)</f>
        <v>Fiji, Rep. of</v>
      </c>
      <c r="AP67" s="41">
        <f>IF(AN67=0, "", GDP!S66)</f>
        <v>5.4972580042428421</v>
      </c>
      <c r="AQ67" s="41">
        <f t="shared" si="18"/>
        <v>-13.270873709458774</v>
      </c>
    </row>
    <row r="68" spans="1:43" x14ac:dyDescent="0.15">
      <c r="A68" t="str">
        <f>'CA-GDP'!A71</f>
        <v>Finland</v>
      </c>
      <c r="B68" s="41">
        <f>AVERAGE('CA-GDP'!L71:P71)</f>
        <v>-1.1825408261843056</v>
      </c>
      <c r="C68" s="41">
        <f>AVERAGE(GoodsGDP!L71:P71)</f>
        <v>0.53176076104607994</v>
      </c>
      <c r="D68" s="41">
        <f>AVERAGE(Serv_GDP!L71:P71)</f>
        <v>-1.1079304671898853</v>
      </c>
      <c r="E68" s="41">
        <f>AVERAGE('Travel balance'!W71:AA71)</f>
        <v>-0.89323815695265574</v>
      </c>
      <c r="F68" s="41">
        <f>AVERAGE(Trans_balance!U71:Y71)</f>
        <v>-0.75049761644354973</v>
      </c>
      <c r="G68" s="41">
        <f>AVERAGE(Pr_inc_GDP!L71:P71)</f>
        <v>0.44910364376333572</v>
      </c>
      <c r="H68" s="41">
        <f>AVERAGE(Sec_inc_GDP!L71:P71)</f>
        <v>-1.0553837155654613</v>
      </c>
      <c r="I68" s="41">
        <f>IF(Oil_net!L71="", "", AVERAGE(OIl_GDP!L71:Q71))</f>
        <v>-0.89016107919189569</v>
      </c>
      <c r="J68" s="41">
        <f>Trav_cr!AG71</f>
        <v>1.2480553398937784</v>
      </c>
      <c r="K68" s="41">
        <f>Trav_deb!AG71</f>
        <v>2.1412934968464343</v>
      </c>
      <c r="L68">
        <f t="shared" si="20"/>
        <v>0</v>
      </c>
      <c r="M68" s="41">
        <f>'CA-GDP'!Q71</f>
        <v>0.86397133257036407</v>
      </c>
      <c r="N68" s="41">
        <f>GoodsGDP!Q71</f>
        <v>1.3038373088749537</v>
      </c>
      <c r="O68" s="41">
        <f>Serv_GDP!Q71</f>
        <v>-0.85219129692668971</v>
      </c>
      <c r="P68" s="41">
        <f>'Travel balance'!AB71</f>
        <v>-0.14790293574311658</v>
      </c>
      <c r="Q68" s="41">
        <f>Trans_balance!Z71</f>
        <v>-0.89709951450935199</v>
      </c>
      <c r="R68" s="41">
        <f>Pr_inc_GDP!Q71</f>
        <v>1.6134570172594354</v>
      </c>
      <c r="S68" s="41">
        <f>Sec_inc_GDP!Q71</f>
        <v>-1.2015379651652744</v>
      </c>
      <c r="T68" s="41">
        <f>IF(Oil_net!Q71="","",OIl_GDP!Q71)</f>
        <v>-0.57503951083864591</v>
      </c>
      <c r="U68" s="41">
        <f>Trav_cr!AE71</f>
        <v>0.4592476011670083</v>
      </c>
      <c r="W68" s="41">
        <f t="shared" ref="W68:W131" si="34">IF(M68="", "", M68-B68)</f>
        <v>2.0465121587546697</v>
      </c>
      <c r="X68" s="41">
        <f t="shared" si="21"/>
        <v>0.7720765478288738</v>
      </c>
      <c r="Y68" s="41">
        <f t="shared" si="22"/>
        <v>0.25573917026319559</v>
      </c>
      <c r="Z68" s="41">
        <f t="shared" si="23"/>
        <v>0.74533522120953921</v>
      </c>
      <c r="AA68" s="41">
        <f t="shared" si="24"/>
        <v>-0.14660189806580226</v>
      </c>
      <c r="AB68" s="41">
        <f t="shared" si="25"/>
        <v>1.1643533734960996</v>
      </c>
      <c r="AC68" s="41">
        <f t="shared" si="26"/>
        <v>-0.14615424959981316</v>
      </c>
      <c r="AD68" s="41">
        <f t="shared" si="27"/>
        <v>0.31512156835324978</v>
      </c>
      <c r="AF68" s="61" t="str">
        <f t="shared" si="28"/>
        <v/>
      </c>
      <c r="AG68" s="61" t="str">
        <f t="shared" si="29"/>
        <v/>
      </c>
      <c r="AH68" s="62" t="str">
        <f t="shared" si="30"/>
        <v/>
      </c>
      <c r="AI68" s="62" t="str">
        <f t="shared" si="31"/>
        <v/>
      </c>
      <c r="AK68">
        <f t="shared" si="32"/>
        <v>0</v>
      </c>
      <c r="AL68">
        <f t="shared" si="19"/>
        <v>1</v>
      </c>
      <c r="AM68">
        <f t="shared" ref="AM68:AM131" si="35">SUM(AK68:AL68)</f>
        <v>1</v>
      </c>
      <c r="AN68">
        <f t="shared" ref="AN68:AN131" si="36">IF(AM68=2, 1, 0)</f>
        <v>0</v>
      </c>
      <c r="AO68" t="str">
        <f t="shared" si="33"/>
        <v/>
      </c>
      <c r="AP68" s="41" t="str">
        <f>IF(AN68=0, "", GDP!S67)</f>
        <v/>
      </c>
      <c r="AQ68" s="41" t="str">
        <f t="shared" ref="AQ68:AQ131" si="37">IF(AN68=1,Z68, "")</f>
        <v/>
      </c>
    </row>
    <row r="69" spans="1:43" x14ac:dyDescent="0.15">
      <c r="A69" t="str">
        <f>'CA-GDP'!A72</f>
        <v>France</v>
      </c>
      <c r="B69" s="41">
        <f>AVERAGE('CA-GDP'!L72:P72)</f>
        <v>-0.5470440687226954</v>
      </c>
      <c r="C69" s="41">
        <f>AVERAGE(GoodsGDP!L72:P72)</f>
        <v>-1.7681249000764534</v>
      </c>
      <c r="D69" s="41">
        <f>AVERAGE(Serv_GDP!L72:P72)</f>
        <v>0.98128701878836733</v>
      </c>
      <c r="E69" s="41">
        <f>AVERAGE('Travel balance'!W72:AA72)</f>
        <v>0.59920801121992251</v>
      </c>
      <c r="F69" s="41">
        <f>AVERAGE(Trans_balance!U72:Y72)</f>
        <v>-0.17981951934384183</v>
      </c>
      <c r="G69" s="41">
        <f>AVERAGE(Pr_inc_GDP!L72:P72)</f>
        <v>2.2288569405677494</v>
      </c>
      <c r="H69" s="41">
        <f>AVERAGE(Sec_inc_GDP!L72:P72)</f>
        <v>-1.9890550525652446</v>
      </c>
      <c r="I69" s="41">
        <f>IF(Oil_net!L72="", "", AVERAGE(OIl_GDP!L72:Q72))</f>
        <v>-1.3207070428348049</v>
      </c>
      <c r="J69" s="41">
        <f>Trav_cr!AG72</f>
        <v>2.3154611309499806</v>
      </c>
      <c r="K69" s="41">
        <f>Trav_deb!AG72</f>
        <v>1.7162531197300583</v>
      </c>
      <c r="L69">
        <f t="shared" si="20"/>
        <v>0</v>
      </c>
      <c r="M69" s="41">
        <f>'CA-GDP'!Q72</f>
        <v>-1.8666750628421083</v>
      </c>
      <c r="N69" s="41">
        <f>GoodsGDP!Q72</f>
        <v>-2.5774672484067729</v>
      </c>
      <c r="O69" s="41">
        <f>Serv_GDP!Q72</f>
        <v>0.72975001320026245</v>
      </c>
      <c r="P69" s="41">
        <f>'Travel balance'!AB72</f>
        <v>0.18596697116375843</v>
      </c>
      <c r="Q69" s="41">
        <f>Trans_balance!Z72</f>
        <v>-0.11259658701979772</v>
      </c>
      <c r="R69" s="41">
        <f>Pr_inc_GDP!Q72</f>
        <v>1.8788152484713088</v>
      </c>
      <c r="S69" s="41">
        <f>Sec_inc_GDP!Q72</f>
        <v>-1.8977688806280275</v>
      </c>
      <c r="T69" s="41">
        <f>IF(Oil_net!Q72="","",OIl_GDP!Q72)</f>
        <v>-0.78298289952493894</v>
      </c>
      <c r="U69" s="41">
        <f>Trav_cr!AE72</f>
        <v>1.2421201392348031</v>
      </c>
      <c r="W69" s="41">
        <f t="shared" si="34"/>
        <v>-1.3196309941194129</v>
      </c>
      <c r="X69" s="41">
        <f t="shared" si="21"/>
        <v>-0.80934234833031948</v>
      </c>
      <c r="Y69" s="41">
        <f t="shared" si="22"/>
        <v>-0.25153700558810488</v>
      </c>
      <c r="Z69" s="41">
        <f t="shared" si="23"/>
        <v>-0.41324104005616408</v>
      </c>
      <c r="AA69" s="41">
        <f t="shared" si="24"/>
        <v>6.722293232404411E-2</v>
      </c>
      <c r="AB69" s="41">
        <f t="shared" si="25"/>
        <v>-0.35004169209644065</v>
      </c>
      <c r="AC69" s="41">
        <f t="shared" si="26"/>
        <v>9.1286171937217109E-2</v>
      </c>
      <c r="AD69" s="41">
        <f t="shared" si="27"/>
        <v>0.53772414330986595</v>
      </c>
      <c r="AF69" s="61" t="str">
        <f t="shared" si="28"/>
        <v/>
      </c>
      <c r="AG69" s="61" t="str">
        <f t="shared" si="29"/>
        <v/>
      </c>
      <c r="AH69" s="62" t="str">
        <f t="shared" si="30"/>
        <v/>
      </c>
      <c r="AI69" s="62" t="str">
        <f t="shared" si="31"/>
        <v/>
      </c>
      <c r="AK69">
        <f t="shared" si="32"/>
        <v>0</v>
      </c>
      <c r="AL69">
        <f t="shared" si="19"/>
        <v>1</v>
      </c>
      <c r="AM69">
        <f t="shared" si="35"/>
        <v>1</v>
      </c>
      <c r="AN69">
        <f t="shared" si="36"/>
        <v>0</v>
      </c>
      <c r="AO69" t="str">
        <f t="shared" si="33"/>
        <v/>
      </c>
      <c r="AP69" s="41" t="str">
        <f>IF(AN69=0, "", GDP!S68)</f>
        <v/>
      </c>
      <c r="AQ69" s="41" t="str">
        <f t="shared" si="37"/>
        <v/>
      </c>
    </row>
    <row r="70" spans="1:43" x14ac:dyDescent="0.15">
      <c r="A70" t="str">
        <f>'CA-GDP'!A73</f>
        <v>French Polynesia</v>
      </c>
      <c r="B70" s="41">
        <f>AVERAGE('CA-GDP'!L73:P73)</f>
        <v>6.4844467244774293</v>
      </c>
      <c r="C70" s="41">
        <f>AVERAGE(GoodsGDP!L73:P73)</f>
        <v>-24.80183697409403</v>
      </c>
      <c r="D70" s="41">
        <f>AVERAGE(Serv_GDP!L73:P73)</f>
        <v>11.170388901794022</v>
      </c>
      <c r="E70" s="41">
        <f>AVERAGE('Travel balance'!W73:AA73)</f>
        <v>6.0610415390536456</v>
      </c>
      <c r="F70" s="41">
        <f>AVERAGE(Trans_balance!U73:Y73)</f>
        <v>2.9436546189491706</v>
      </c>
      <c r="G70" s="41">
        <f>AVERAGE(Pr_inc_GDP!L73:P73)</f>
        <v>10.134364147540625</v>
      </c>
      <c r="H70" s="41">
        <f>AVERAGE(Sec_inc_GDP!L73:P73)</f>
        <v>9.9815306492368165</v>
      </c>
      <c r="I70" s="41" t="str">
        <f>IF(Oil_net!L73="", "", AVERAGE(OIl_GDP!L73:Q73))</f>
        <v/>
      </c>
      <c r="J70" s="41">
        <f>Trav_cr!AG73</f>
        <v>8.8174718273164707</v>
      </c>
      <c r="K70" s="41">
        <f>Trav_deb!AG73</f>
        <v>2.7564302882628233</v>
      </c>
      <c r="L70">
        <f t="shared" si="20"/>
        <v>1</v>
      </c>
      <c r="M70" s="41" t="str">
        <f>'CA-GDP'!Q73</f>
        <v/>
      </c>
      <c r="N70" s="41" t="str">
        <f>GoodsGDP!Q73</f>
        <v/>
      </c>
      <c r="O70" s="41" t="str">
        <f>Serv_GDP!Q73</f>
        <v/>
      </c>
      <c r="P70" s="41" t="str">
        <f>'Travel balance'!AB73</f>
        <v/>
      </c>
      <c r="Q70" s="41" t="str">
        <f>Trans_balance!Z73</f>
        <v/>
      </c>
      <c r="R70" s="41" t="str">
        <f>Pr_inc_GDP!Q73</f>
        <v/>
      </c>
      <c r="S70" s="41" t="str">
        <f>Sec_inc_GDP!Q73</f>
        <v/>
      </c>
      <c r="T70" s="41" t="str">
        <f>IF(Oil_net!Q73="","",OIl_GDP!Q73)</f>
        <v/>
      </c>
      <c r="U70" s="41" t="str">
        <f>Trav_cr!AE73</f>
        <v/>
      </c>
      <c r="W70" s="41" t="str">
        <f t="shared" si="34"/>
        <v/>
      </c>
      <c r="X70" s="41" t="str">
        <f t="shared" si="21"/>
        <v/>
      </c>
      <c r="Y70" s="41" t="str">
        <f t="shared" si="22"/>
        <v/>
      </c>
      <c r="Z70" s="41" t="str">
        <f t="shared" si="23"/>
        <v/>
      </c>
      <c r="AA70" s="41" t="str">
        <f t="shared" si="24"/>
        <v/>
      </c>
      <c r="AB70" s="41" t="str">
        <f t="shared" si="25"/>
        <v/>
      </c>
      <c r="AC70" s="41" t="str">
        <f t="shared" si="26"/>
        <v/>
      </c>
      <c r="AD70" s="41" t="str">
        <f t="shared" si="27"/>
        <v/>
      </c>
      <c r="AF70" s="61" t="str">
        <f t="shared" si="28"/>
        <v/>
      </c>
      <c r="AG70" s="61" t="str">
        <f t="shared" si="29"/>
        <v/>
      </c>
      <c r="AH70" s="62" t="str">
        <f t="shared" si="30"/>
        <v/>
      </c>
      <c r="AI70" s="63">
        <f t="shared" si="31"/>
        <v>1</v>
      </c>
      <c r="AK70">
        <f t="shared" si="32"/>
        <v>1</v>
      </c>
      <c r="AL70">
        <f t="shared" si="19"/>
        <v>0</v>
      </c>
      <c r="AM70">
        <f t="shared" si="35"/>
        <v>1</v>
      </c>
      <c r="AN70">
        <f t="shared" si="36"/>
        <v>0</v>
      </c>
      <c r="AO70" t="str">
        <f t="shared" si="33"/>
        <v/>
      </c>
      <c r="AP70" s="41" t="str">
        <f>IF(AN70=0, "", GDP!S69)</f>
        <v/>
      </c>
      <c r="AQ70" s="41" t="str">
        <f t="shared" si="37"/>
        <v/>
      </c>
    </row>
    <row r="71" spans="1:43" x14ac:dyDescent="0.15">
      <c r="A71" t="str">
        <f>'CA-GDP'!A74</f>
        <v>Gabon</v>
      </c>
      <c r="B71" s="41">
        <f>AVERAGE('CA-GDP'!L74:P74)</f>
        <v>0.98019134006388564</v>
      </c>
      <c r="C71" s="41">
        <f>AVERAGE(GoodsGDP!L74:P74)</f>
        <v>13.495532300241882</v>
      </c>
      <c r="D71" s="41">
        <f>AVERAGE(Serv_GDP!L74:P74)</f>
        <v>-11.127038248299574</v>
      </c>
      <c r="E71" s="41">
        <f>AVERAGE('Travel balance'!W74:AA74)</f>
        <v>-1.4403142559088216</v>
      </c>
      <c r="F71" s="41">
        <f>AVERAGE(Trans_balance!U74:Y74)</f>
        <v>-3.9269244673904424</v>
      </c>
      <c r="G71" s="41">
        <f>AVERAGE(Pr_inc_GDP!L74:P74)</f>
        <v>-0.72528188121932635</v>
      </c>
      <c r="H71" s="41">
        <f>AVERAGE(Sec_inc_GDP!L74:P74)</f>
        <v>-0.6630208306591</v>
      </c>
      <c r="I71" s="41">
        <f>IF(Oil_net!L74="", "", AVERAGE(OIl_GDP!L74:Q74))</f>
        <v>22.0440284113504</v>
      </c>
      <c r="J71" s="41">
        <f>Trav_cr!AG74</f>
        <v>0.17487632815462506</v>
      </c>
      <c r="K71" s="41">
        <f>Trav_deb!AG74</f>
        <v>1.6151905840634466</v>
      </c>
      <c r="L71">
        <f t="shared" si="20"/>
        <v>0</v>
      </c>
      <c r="M71" s="41" t="str">
        <f>'CA-GDP'!Q74</f>
        <v/>
      </c>
      <c r="N71" s="41" t="str">
        <f>GoodsGDP!Q74</f>
        <v/>
      </c>
      <c r="O71" s="41" t="str">
        <f>Serv_GDP!Q74</f>
        <v/>
      </c>
      <c r="P71" s="41" t="str">
        <f>'Travel balance'!AB74</f>
        <v/>
      </c>
      <c r="Q71" s="41" t="str">
        <f>Trans_balance!Z74</f>
        <v/>
      </c>
      <c r="R71" s="41" t="str">
        <f>Pr_inc_GDP!Q74</f>
        <v/>
      </c>
      <c r="S71" s="41" t="str">
        <f>Sec_inc_GDP!Q74</f>
        <v/>
      </c>
      <c r="T71" s="41">
        <f>IF(Oil_net!Q74="","",OIl_GDP!Q74)</f>
        <v>17.423453021354476</v>
      </c>
      <c r="U71" s="41" t="str">
        <f>Trav_cr!AE74</f>
        <v/>
      </c>
      <c r="W71" s="41" t="str">
        <f t="shared" si="34"/>
        <v/>
      </c>
      <c r="X71" s="41" t="str">
        <f t="shared" si="21"/>
        <v/>
      </c>
      <c r="Y71" s="41" t="str">
        <f t="shared" si="22"/>
        <v/>
      </c>
      <c r="Z71" s="41" t="str">
        <f t="shared" si="23"/>
        <v/>
      </c>
      <c r="AA71" s="41" t="str">
        <f t="shared" si="24"/>
        <v/>
      </c>
      <c r="AB71" s="41" t="str">
        <f t="shared" si="25"/>
        <v/>
      </c>
      <c r="AC71" s="41" t="str">
        <f t="shared" si="26"/>
        <v/>
      </c>
      <c r="AD71" s="41">
        <f t="shared" si="27"/>
        <v>-4.6205753899959241</v>
      </c>
      <c r="AF71" s="61" t="str">
        <f t="shared" si="28"/>
        <v/>
      </c>
      <c r="AG71" s="61" t="str">
        <f t="shared" si="29"/>
        <v/>
      </c>
      <c r="AH71" s="62" t="str">
        <f t="shared" si="30"/>
        <v/>
      </c>
      <c r="AI71" s="62" t="str">
        <f t="shared" si="31"/>
        <v/>
      </c>
      <c r="AK71">
        <f t="shared" si="32"/>
        <v>0</v>
      </c>
      <c r="AL71">
        <f t="shared" si="19"/>
        <v>0</v>
      </c>
      <c r="AM71">
        <f t="shared" si="35"/>
        <v>0</v>
      </c>
      <c r="AN71">
        <f t="shared" si="36"/>
        <v>0</v>
      </c>
      <c r="AO71" t="str">
        <f t="shared" si="33"/>
        <v/>
      </c>
      <c r="AP71" s="41" t="str">
        <f>IF(AN71=0, "", GDP!S70)</f>
        <v/>
      </c>
      <c r="AQ71" s="41" t="str">
        <f t="shared" si="37"/>
        <v/>
      </c>
    </row>
    <row r="72" spans="1:43" x14ac:dyDescent="0.15">
      <c r="A72" t="str">
        <f>'CA-GDP'!A75</f>
        <v>Gambia, The</v>
      </c>
      <c r="B72" s="41">
        <f>AVERAGE('CA-GDP'!L75:P75)</f>
        <v>-6.488295179455756</v>
      </c>
      <c r="C72" s="41">
        <f>AVERAGE(GoodsGDP!L75:P75)</f>
        <v>-18.294579774965566</v>
      </c>
      <c r="D72" s="41">
        <f>AVERAGE(Serv_GDP!L75:P75)</f>
        <v>2.4668705241754534</v>
      </c>
      <c r="E72" s="41">
        <f>AVERAGE('Travel balance'!W75:AA75)</f>
        <v>4.9213907695195465</v>
      </c>
      <c r="F72" s="41">
        <f>AVERAGE(Trans_balance!U75:Y75)</f>
        <v>-2.0687099417468398</v>
      </c>
      <c r="G72" s="41">
        <f>AVERAGE(Pr_inc_GDP!L75:P75)</f>
        <v>-2.3091690187337806</v>
      </c>
      <c r="H72" s="41">
        <f>AVERAGE(Sec_inc_GDP!L75:P75)</f>
        <v>11.648583090068124</v>
      </c>
      <c r="I72" s="41">
        <f>IF(Oil_net!L75="", "", AVERAGE(OIl_GDP!L75:Q75))</f>
        <v>-3.8752307890602555</v>
      </c>
      <c r="J72" s="41">
        <f>Trav_cr!AG75</f>
        <v>8.0933894547355951</v>
      </c>
      <c r="K72" s="41">
        <f>Trav_deb!AG75</f>
        <v>3.1719986852160478</v>
      </c>
      <c r="L72">
        <f t="shared" si="20"/>
        <v>0</v>
      </c>
      <c r="M72" s="41" t="str">
        <f>'CA-GDP'!Q75</f>
        <v/>
      </c>
      <c r="N72" s="41" t="str">
        <f>GoodsGDP!Q75</f>
        <v/>
      </c>
      <c r="O72" s="41" t="str">
        <f>Serv_GDP!Q75</f>
        <v/>
      </c>
      <c r="P72" s="41" t="str">
        <f>'Travel balance'!AB75</f>
        <v/>
      </c>
      <c r="Q72" s="41" t="str">
        <f>Trans_balance!Z75</f>
        <v/>
      </c>
      <c r="R72" s="41" t="str">
        <f>Pr_inc_GDP!Q75</f>
        <v/>
      </c>
      <c r="S72" s="41" t="str">
        <f>Sec_inc_GDP!Q75</f>
        <v/>
      </c>
      <c r="T72" s="41">
        <f>IF(Oil_net!Q75="","",OIl_GDP!Q75)</f>
        <v>-3.4889064903379223</v>
      </c>
      <c r="U72" s="41" t="str">
        <f>Trav_cr!AE75</f>
        <v/>
      </c>
      <c r="W72" s="41" t="str">
        <f t="shared" si="34"/>
        <v/>
      </c>
      <c r="X72" s="41" t="str">
        <f t="shared" si="21"/>
        <v/>
      </c>
      <c r="Y72" s="41" t="str">
        <f t="shared" si="22"/>
        <v/>
      </c>
      <c r="Z72" s="41" t="str">
        <f t="shared" si="23"/>
        <v/>
      </c>
      <c r="AA72" s="41" t="str">
        <f t="shared" si="24"/>
        <v/>
      </c>
      <c r="AB72" s="41" t="str">
        <f t="shared" si="25"/>
        <v/>
      </c>
      <c r="AC72" s="41" t="str">
        <f t="shared" si="26"/>
        <v/>
      </c>
      <c r="AD72" s="41">
        <f t="shared" si="27"/>
        <v>0.3863242987223332</v>
      </c>
      <c r="AF72" s="61" t="str">
        <f t="shared" si="28"/>
        <v/>
      </c>
      <c r="AG72" s="61" t="str">
        <f t="shared" si="29"/>
        <v/>
      </c>
      <c r="AH72" s="62" t="str">
        <f t="shared" si="30"/>
        <v/>
      </c>
      <c r="AI72" s="62" t="str">
        <f t="shared" si="31"/>
        <v/>
      </c>
      <c r="AK72">
        <f t="shared" si="32"/>
        <v>0</v>
      </c>
      <c r="AL72">
        <f t="shared" si="19"/>
        <v>0</v>
      </c>
      <c r="AM72">
        <f t="shared" si="35"/>
        <v>0</v>
      </c>
      <c r="AN72">
        <f t="shared" si="36"/>
        <v>0</v>
      </c>
      <c r="AO72" t="str">
        <f t="shared" si="33"/>
        <v/>
      </c>
      <c r="AP72" s="41" t="str">
        <f>IF(AN72=0, "", GDP!S71)</f>
        <v/>
      </c>
      <c r="AQ72" s="41" t="str">
        <f t="shared" si="37"/>
        <v/>
      </c>
    </row>
    <row r="73" spans="1:43" x14ac:dyDescent="0.15">
      <c r="A73" t="str">
        <f>'CA-GDP'!A76</f>
        <v>Georgia</v>
      </c>
      <c r="B73" s="41">
        <f>AVERAGE('CA-GDP'!L76:P76)</f>
        <v>-8.9159157441936276</v>
      </c>
      <c r="C73" s="41">
        <f>AVERAGE(GoodsGDP!L76:P76)</f>
        <v>-24.057798518699919</v>
      </c>
      <c r="D73" s="41">
        <f>AVERAGE(Serv_GDP!L76:P76)</f>
        <v>11.493674522249595</v>
      </c>
      <c r="E73" s="41">
        <f>AVERAGE('Travel balance'!W76:AA76)</f>
        <v>13.149106851576454</v>
      </c>
      <c r="F73" s="41">
        <f>AVERAGE(Trans_balance!U76:Y76)</f>
        <v>-0.83752777439832682</v>
      </c>
      <c r="G73" s="41">
        <f>AVERAGE(Pr_inc_GDP!L76:P76)</f>
        <v>-4.0209782881750664</v>
      </c>
      <c r="H73" s="41">
        <f>AVERAGE(Sec_inc_GDP!L76:P76)</f>
        <v>7.6691865404317667</v>
      </c>
      <c r="I73" s="41">
        <f>IF(Oil_net!L76="", "", AVERAGE(OIl_GDP!L76:Q76))</f>
        <v>-4.1415655421747433</v>
      </c>
      <c r="J73" s="41">
        <f>Trav_cr!AG76</f>
        <v>16.019345099477015</v>
      </c>
      <c r="K73" s="41">
        <f>Trav_deb!AG76</f>
        <v>2.8702382479005615</v>
      </c>
      <c r="L73">
        <f t="shared" si="20"/>
        <v>1</v>
      </c>
      <c r="M73" s="41">
        <f>'CA-GDP'!Q76</f>
        <v>-12.6342607447029</v>
      </c>
      <c r="N73" s="41">
        <f>GoodsGDP!Q76</f>
        <v>-20.032469850657016</v>
      </c>
      <c r="O73" s="41">
        <f>Serv_GDP!Q76</f>
        <v>0.82605173639946528</v>
      </c>
      <c r="P73" s="41">
        <f>'Travel balance'!AB76</f>
        <v>2.295910062032323</v>
      </c>
      <c r="Q73" s="41">
        <f>Trans_balance!Z76</f>
        <v>-0.71056626806120071</v>
      </c>
      <c r="R73" s="41">
        <f>Pr_inc_GDP!Q76</f>
        <v>-4.9257162251468634</v>
      </c>
      <c r="S73" s="41">
        <f>Sec_inc_GDP!Q76</f>
        <v>11.49787359470151</v>
      </c>
      <c r="T73" s="41">
        <f>IF(Oil_net!Q76="","",OIl_GDP!Q76)</f>
        <v>-2.819743354482116</v>
      </c>
      <c r="U73" s="41">
        <f>Trav_cr!AE76</f>
        <v>3.4429944555608962</v>
      </c>
      <c r="W73" s="41">
        <f t="shared" si="34"/>
        <v>-3.718345000509272</v>
      </c>
      <c r="X73" s="41">
        <f t="shared" si="21"/>
        <v>4.0253286680429028</v>
      </c>
      <c r="Y73" s="41">
        <f t="shared" si="22"/>
        <v>-10.66762278585013</v>
      </c>
      <c r="Z73" s="41">
        <f t="shared" si="23"/>
        <v>-10.85319678954413</v>
      </c>
      <c r="AA73" s="41">
        <f t="shared" si="24"/>
        <v>0.12696150633712611</v>
      </c>
      <c r="AB73" s="41">
        <f t="shared" si="25"/>
        <v>-0.90473793697179694</v>
      </c>
      <c r="AC73" s="41">
        <f t="shared" si="26"/>
        <v>3.8286870542697429</v>
      </c>
      <c r="AD73" s="41">
        <f t="shared" si="27"/>
        <v>1.3218221876926273</v>
      </c>
      <c r="AF73" s="61">
        <f t="shared" si="28"/>
        <v>-10.85319678954413</v>
      </c>
      <c r="AG73" s="61">
        <f t="shared" si="29"/>
        <v>-10.85319678954413</v>
      </c>
      <c r="AH73" s="62">
        <f t="shared" si="30"/>
        <v>1</v>
      </c>
      <c r="AI73" s="62">
        <f t="shared" si="31"/>
        <v>1</v>
      </c>
      <c r="AK73">
        <f t="shared" si="32"/>
        <v>1</v>
      </c>
      <c r="AL73">
        <f t="shared" ref="AL73:AL136" si="38">IF(Z73="", 0, 1)</f>
        <v>1</v>
      </c>
      <c r="AM73">
        <f t="shared" si="35"/>
        <v>2</v>
      </c>
      <c r="AN73">
        <f t="shared" si="36"/>
        <v>1</v>
      </c>
      <c r="AO73" t="str">
        <f t="shared" si="33"/>
        <v>Georgia</v>
      </c>
      <c r="AP73" s="41">
        <f>IF(AN73=0, "", GDP!S72)</f>
        <v>17.476842102993885</v>
      </c>
      <c r="AQ73" s="41">
        <f t="shared" si="37"/>
        <v>-10.85319678954413</v>
      </c>
    </row>
    <row r="74" spans="1:43" x14ac:dyDescent="0.15">
      <c r="A74" t="str">
        <f>'CA-GDP'!A77</f>
        <v>Germany</v>
      </c>
      <c r="B74" s="41">
        <f>AVERAGE('CA-GDP'!L77:P77)</f>
        <v>8.0648688783494045</v>
      </c>
      <c r="C74" s="41">
        <f>AVERAGE(GoodsGDP!L77:P77)</f>
        <v>7.4186351682988221</v>
      </c>
      <c r="D74" s="41">
        <f>AVERAGE(Serv_GDP!L77:P77)</f>
        <v>-0.62852847442757998</v>
      </c>
      <c r="E74" s="41">
        <f>AVERAGE('Travel balance'!W77:AA77)</f>
        <v>-1.2861100090851072</v>
      </c>
      <c r="F74" s="41">
        <f>AVERAGE(Trans_balance!U77:Y77)</f>
        <v>-0.10691769313165342</v>
      </c>
      <c r="G74" s="41">
        <f>AVERAGE(Pr_inc_GDP!L77:P77)</f>
        <v>2.6737779498598977</v>
      </c>
      <c r="H74" s="41">
        <f>AVERAGE(Sec_inc_GDP!L77:P77)</f>
        <v>-1.3990233786985837</v>
      </c>
      <c r="I74" s="41">
        <f>IF(Oil_net!L77="", "", AVERAGE(OIl_GDP!L77:Q77))</f>
        <v>-1.4537939306494374</v>
      </c>
      <c r="J74" s="41">
        <f>Trav_cr!AG77</f>
        <v>1.0859146991271704</v>
      </c>
      <c r="K74" s="41">
        <f>Trav_deb!AG77</f>
        <v>2.3720247082122774</v>
      </c>
      <c r="L74">
        <f t="shared" si="20"/>
        <v>0</v>
      </c>
      <c r="M74" s="41">
        <f>'CA-GDP'!Q77</f>
        <v>6.994722885455694</v>
      </c>
      <c r="N74" s="41">
        <f>GoodsGDP!Q77</f>
        <v>5.7123820826719793</v>
      </c>
      <c r="O74" s="41">
        <f>Serv_GDP!Q77</f>
        <v>4.7352139497874618E-2</v>
      </c>
      <c r="P74" s="41">
        <f>'Travel balance'!AB77</f>
        <v>-0.49646468726606613</v>
      </c>
      <c r="Q74" s="41">
        <f>Trans_balance!Z77</f>
        <v>-0.18317440447622285</v>
      </c>
      <c r="R74" s="41">
        <f>Pr_inc_GDP!Q77</f>
        <v>2.7889150286579456</v>
      </c>
      <c r="S74" s="41">
        <f>Sec_inc_GDP!Q77</f>
        <v>-1.5539281053403471</v>
      </c>
      <c r="T74" s="41">
        <f>IF(Oil_net!Q77="","",OIl_GDP!Q77)</f>
        <v>-1.0937445821268652</v>
      </c>
      <c r="U74" s="41">
        <f>Trav_cr!AE77</f>
        <v>0.57908292044803333</v>
      </c>
      <c r="W74" s="41">
        <f t="shared" si="34"/>
        <v>-1.0701459928937105</v>
      </c>
      <c r="X74" s="41">
        <f t="shared" si="21"/>
        <v>-1.7062530856268427</v>
      </c>
      <c r="Y74" s="41">
        <f t="shared" si="22"/>
        <v>0.67588061392545462</v>
      </c>
      <c r="Z74" s="41">
        <f t="shared" si="23"/>
        <v>0.78964532181904112</v>
      </c>
      <c r="AA74" s="41">
        <f t="shared" si="24"/>
        <v>-7.6256711344569433E-2</v>
      </c>
      <c r="AB74" s="41">
        <f t="shared" si="25"/>
        <v>0.11513707879804791</v>
      </c>
      <c r="AC74" s="41">
        <f t="shared" si="26"/>
        <v>-0.15490472664176336</v>
      </c>
      <c r="AD74" s="41">
        <f t="shared" si="27"/>
        <v>0.3600493485225722</v>
      </c>
      <c r="AF74" s="61" t="str">
        <f t="shared" si="28"/>
        <v/>
      </c>
      <c r="AG74" s="61" t="str">
        <f t="shared" si="29"/>
        <v/>
      </c>
      <c r="AH74" s="62" t="str">
        <f t="shared" si="30"/>
        <v/>
      </c>
      <c r="AI74" s="62" t="str">
        <f t="shared" si="31"/>
        <v/>
      </c>
      <c r="AK74">
        <f t="shared" si="32"/>
        <v>0</v>
      </c>
      <c r="AL74">
        <f t="shared" si="38"/>
        <v>1</v>
      </c>
      <c r="AM74">
        <f t="shared" si="35"/>
        <v>1</v>
      </c>
      <c r="AN74">
        <f t="shared" si="36"/>
        <v>0</v>
      </c>
      <c r="AO74" t="str">
        <f t="shared" si="33"/>
        <v/>
      </c>
      <c r="AP74" s="41" t="str">
        <f>IF(AN74=0, "", GDP!S73)</f>
        <v/>
      </c>
      <c r="AQ74" s="41" t="str">
        <f t="shared" si="37"/>
        <v/>
      </c>
    </row>
    <row r="75" spans="1:43" x14ac:dyDescent="0.15">
      <c r="A75" t="str">
        <f>'CA-GDP'!A78</f>
        <v>Ghana</v>
      </c>
      <c r="B75" s="41">
        <f>AVERAGE('CA-GDP'!L78:P78)</f>
        <v>-3.967826060206646</v>
      </c>
      <c r="C75" s="41">
        <f>AVERAGE(GoodsGDP!L78:P78)</f>
        <v>-0.31224480793338988</v>
      </c>
      <c r="D75" s="41">
        <f>AVERAGE(Serv_GDP!L78:P78)</f>
        <v>-3.6772849297101571</v>
      </c>
      <c r="E75" s="41">
        <f>AVERAGE('Travel balance'!W78:AA78)</f>
        <v>0.57243963653962471</v>
      </c>
      <c r="F75" s="41">
        <f>AVERAGE(Trans_balance!U78:Y78)</f>
        <v>-2.5507632371684688</v>
      </c>
      <c r="G75" s="41">
        <f>AVERAGE(Pr_inc_GDP!L78:P78)</f>
        <v>-4.1151324780402847</v>
      </c>
      <c r="H75" s="41">
        <f>AVERAGE(Sec_inc_GDP!L78:P78)</f>
        <v>4.1368361614744389</v>
      </c>
      <c r="I75" s="41">
        <f>IF(Oil_net!L78="", "", AVERAGE(OIl_GDP!L78:Q78))</f>
        <v>1.3737794646506039</v>
      </c>
      <c r="J75" s="41">
        <f>Trav_cr!AG78</f>
        <v>1.6117807125721051</v>
      </c>
      <c r="K75" s="41">
        <f>Trav_deb!AG78</f>
        <v>1.0393410760324802</v>
      </c>
      <c r="L75">
        <f t="shared" si="20"/>
        <v>0</v>
      </c>
      <c r="M75" s="41">
        <f>'CA-GDP'!Q78</f>
        <v>-3.1153663344015317</v>
      </c>
      <c r="N75" s="41">
        <f>GoodsGDP!Q78</f>
        <v>2.9825169344620726</v>
      </c>
      <c r="O75" s="41">
        <f>Serv_GDP!Q78</f>
        <v>-6.5859735486057707</v>
      </c>
      <c r="P75" s="41">
        <f>'Travel balance'!AB78</f>
        <v>7.2994768746577968E-3</v>
      </c>
      <c r="Q75" s="41">
        <f>Trans_balance!Z78</f>
        <v>-2.1948404816411275</v>
      </c>
      <c r="R75" s="41">
        <f>Pr_inc_GDP!Q78</f>
        <v>-4.9615211750243127</v>
      </c>
      <c r="S75" s="41">
        <f>Sec_inc_GDP!Q78</f>
        <v>5.4496114547664884</v>
      </c>
      <c r="T75" s="41">
        <f>IF(Oil_net!Q78="","",OIl_GDP!Q78)</f>
        <v>1.4756488007575956</v>
      </c>
      <c r="U75" s="41">
        <f>Trav_cr!AE78</f>
        <v>0.16058849124247154</v>
      </c>
      <c r="W75" s="41">
        <f t="shared" si="34"/>
        <v>0.85245972580511431</v>
      </c>
      <c r="X75" s="41">
        <f t="shared" si="21"/>
        <v>3.2947617423954623</v>
      </c>
      <c r="Y75" s="41">
        <f t="shared" si="22"/>
        <v>-2.9086886188956136</v>
      </c>
      <c r="Z75" s="41">
        <f t="shared" si="23"/>
        <v>-0.56514015966496689</v>
      </c>
      <c r="AA75" s="41">
        <f t="shared" si="24"/>
        <v>0.35592275552734121</v>
      </c>
      <c r="AB75" s="41">
        <f t="shared" si="25"/>
        <v>-0.84638869698402797</v>
      </c>
      <c r="AC75" s="41">
        <f t="shared" si="26"/>
        <v>1.3127752932920496</v>
      </c>
      <c r="AD75" s="41">
        <f t="shared" si="27"/>
        <v>0.10186933610699178</v>
      </c>
      <c r="AF75" s="61" t="str">
        <f t="shared" si="28"/>
        <v/>
      </c>
      <c r="AG75" s="61" t="str">
        <f t="shared" si="29"/>
        <v/>
      </c>
      <c r="AH75" s="62" t="str">
        <f t="shared" si="30"/>
        <v/>
      </c>
      <c r="AI75" s="62" t="str">
        <f t="shared" si="31"/>
        <v/>
      </c>
      <c r="AK75">
        <f t="shared" si="32"/>
        <v>0</v>
      </c>
      <c r="AL75">
        <f t="shared" si="38"/>
        <v>1</v>
      </c>
      <c r="AM75">
        <f t="shared" si="35"/>
        <v>1</v>
      </c>
      <c r="AN75">
        <f t="shared" si="36"/>
        <v>0</v>
      </c>
      <c r="AO75" t="str">
        <f t="shared" si="33"/>
        <v/>
      </c>
      <c r="AP75" s="41" t="str">
        <f>IF(AN75=0, "", GDP!S74)</f>
        <v/>
      </c>
      <c r="AQ75" s="41" t="str">
        <f t="shared" si="37"/>
        <v/>
      </c>
    </row>
    <row r="76" spans="1:43" x14ac:dyDescent="0.15">
      <c r="A76" t="str">
        <f>'CA-GDP'!A79</f>
        <v>Greece</v>
      </c>
      <c r="B76" s="41">
        <f>AVERAGE('CA-GDP'!L79:P79)</f>
        <v>-1.755314505995041</v>
      </c>
      <c r="C76" s="41">
        <f>AVERAGE(GoodsGDP!L79:P79)</f>
        <v>-11.293991551510207</v>
      </c>
      <c r="D76" s="41">
        <f>AVERAGE(Serv_GDP!L79:P79)</f>
        <v>10.259586230412022</v>
      </c>
      <c r="E76" s="41">
        <f>AVERAGE('Travel balance'!W79:AA79)</f>
        <v>7.3461562244860756</v>
      </c>
      <c r="F76" s="41">
        <f>AVERAGE(Trans_balance!U79:Y79)</f>
        <v>2.8373919457960826</v>
      </c>
      <c r="G76" s="41">
        <f>AVERAGE(Pr_inc_GDP!L79:P79)</f>
        <v>-0.5598061649654914</v>
      </c>
      <c r="H76" s="41">
        <f>AVERAGE(Sec_inc_GDP!L79:P79)</f>
        <v>-0.1611030199313665</v>
      </c>
      <c r="I76" s="41">
        <f>IF(Oil_net!L79="", "", AVERAGE(OIl_GDP!L79:Q79))</f>
        <v>-2.2862707790530581</v>
      </c>
      <c r="J76" s="41">
        <f>Trav_cr!AG79</f>
        <v>8.5654938550236039</v>
      </c>
      <c r="K76" s="41">
        <f>Trav_deb!AG79</f>
        <v>1.2193376305375272</v>
      </c>
      <c r="L76">
        <f t="shared" si="20"/>
        <v>1</v>
      </c>
      <c r="M76" s="41">
        <f>'CA-GDP'!Q79</f>
        <v>-6.6671798246138474</v>
      </c>
      <c r="N76" s="41">
        <f>GoodsGDP!Q79</f>
        <v>-11.167409201766455</v>
      </c>
      <c r="O76" s="41">
        <f>Serv_GDP!Q79</f>
        <v>4.4375631103519328</v>
      </c>
      <c r="P76" s="41">
        <f>'Travel balance'!AB79</f>
        <v>2.1753433860491342</v>
      </c>
      <c r="Q76" s="41">
        <f>Trans_balance!Z79</f>
        <v>2.3684554193740004</v>
      </c>
      <c r="R76" s="41">
        <f>Pr_inc_GDP!Q79</f>
        <v>-0.29189199552467054</v>
      </c>
      <c r="S76" s="41">
        <f>Sec_inc_GDP!Q79</f>
        <v>0.35455826232534349</v>
      </c>
      <c r="T76" s="41">
        <f>IF(Oil_net!Q79="","",OIl_GDP!Q79)</f>
        <v>-1.9273352228185292</v>
      </c>
      <c r="U76" s="41">
        <f>Trav_cr!AE79</f>
        <v>2.6499627894655569</v>
      </c>
      <c r="W76" s="41">
        <f t="shared" si="34"/>
        <v>-4.9118653186188066</v>
      </c>
      <c r="X76" s="41">
        <f t="shared" si="21"/>
        <v>0.12658234974375127</v>
      </c>
      <c r="Y76" s="41">
        <f t="shared" si="22"/>
        <v>-5.8220231200600896</v>
      </c>
      <c r="Z76" s="41">
        <f t="shared" si="23"/>
        <v>-5.170812838436941</v>
      </c>
      <c r="AA76" s="41">
        <f t="shared" si="24"/>
        <v>-0.46893652642208217</v>
      </c>
      <c r="AB76" s="41">
        <f t="shared" si="25"/>
        <v>0.26791416944082086</v>
      </c>
      <c r="AC76" s="41">
        <f t="shared" si="26"/>
        <v>0.51566128225670993</v>
      </c>
      <c r="AD76" s="41">
        <f t="shared" si="27"/>
        <v>0.35893555623452889</v>
      </c>
      <c r="AF76" s="61" t="str">
        <f t="shared" si="28"/>
        <v/>
      </c>
      <c r="AG76" s="61">
        <f t="shared" si="29"/>
        <v>-5.170812838436941</v>
      </c>
      <c r="AH76" s="62" t="str">
        <f t="shared" si="30"/>
        <v/>
      </c>
      <c r="AI76" s="62">
        <f t="shared" si="31"/>
        <v>1</v>
      </c>
      <c r="AK76">
        <f t="shared" si="32"/>
        <v>1</v>
      </c>
      <c r="AL76">
        <f t="shared" si="38"/>
        <v>1</v>
      </c>
      <c r="AM76">
        <f t="shared" si="35"/>
        <v>2</v>
      </c>
      <c r="AN76">
        <f t="shared" si="36"/>
        <v>1</v>
      </c>
      <c r="AO76" t="str">
        <f t="shared" si="33"/>
        <v>Greece</v>
      </c>
      <c r="AP76" s="41">
        <f>IF(AN76=0, "", GDP!S75)</f>
        <v>205.34883886842613</v>
      </c>
      <c r="AQ76" s="41">
        <f t="shared" si="37"/>
        <v>-5.170812838436941</v>
      </c>
    </row>
    <row r="77" spans="1:43" x14ac:dyDescent="0.15">
      <c r="A77" t="str">
        <f>'CA-GDP'!A80</f>
        <v>Grenada</v>
      </c>
      <c r="B77" s="41">
        <f>AVERAGE('CA-GDP'!L80:P80)</f>
        <v>-14.053166496710009</v>
      </c>
      <c r="C77" s="41">
        <f>AVERAGE(GoodsGDP!L80:P80)</f>
        <v>-28.541073610556964</v>
      </c>
      <c r="D77" s="41">
        <f>AVERAGE(Serv_GDP!L80:P80)</f>
        <v>25.281233886970931</v>
      </c>
      <c r="E77" s="41">
        <f>AVERAGE('Travel balance'!W80:AA80)</f>
        <v>40.933380524003205</v>
      </c>
      <c r="F77" s="41">
        <f>AVERAGE(Trans_balance!U80:Y80)</f>
        <v>-4.0852751294241658</v>
      </c>
      <c r="G77" s="41">
        <f>AVERAGE(Pr_inc_GDP!L80:P80)</f>
        <v>-10.183771510530143</v>
      </c>
      <c r="H77" s="41">
        <f>AVERAGE(Sec_inc_GDP!L80:P80)</f>
        <v>-0.60955526259381965</v>
      </c>
      <c r="I77" s="41">
        <f>IF(Oil_net!L80="", "", AVERAGE(OIl_GDP!L80:Q80))</f>
        <v>-5.0933511571054026</v>
      </c>
      <c r="J77" s="41">
        <f>Trav_cr!AG80</f>
        <v>42.93449306832715</v>
      </c>
      <c r="K77" s="41">
        <f>Trav_deb!AG80</f>
        <v>2.0011125443239433</v>
      </c>
      <c r="L77">
        <f t="shared" si="20"/>
        <v>1</v>
      </c>
      <c r="M77" s="41">
        <f>'CA-GDP'!Q80</f>
        <v>-16.795451899253788</v>
      </c>
      <c r="N77" s="41">
        <f>GoodsGDP!Q80</f>
        <v>-30.617766960887131</v>
      </c>
      <c r="O77" s="41">
        <f>Serv_GDP!Q80</f>
        <v>19.694402038931472</v>
      </c>
      <c r="P77" s="41">
        <f>'Travel balance'!AB80</f>
        <v>18.221233272547824</v>
      </c>
      <c r="Q77" s="41">
        <f>Trans_balance!Z80</f>
        <v>-3.9080609044909509</v>
      </c>
      <c r="R77" s="41">
        <f>Pr_inc_GDP!Q80</f>
        <v>-7.7657546430452129</v>
      </c>
      <c r="S77" s="41">
        <f>Sec_inc_GDP!Q80</f>
        <v>1.8936676657470839</v>
      </c>
      <c r="T77" s="41">
        <f>IF(Oil_net!Q80="","",OIl_GDP!Q80)</f>
        <v>-4.4213994700254995</v>
      </c>
      <c r="U77" s="41">
        <f>Trav_cr!AE80</f>
        <v>18.742999790610547</v>
      </c>
      <c r="W77" s="41">
        <f t="shared" si="34"/>
        <v>-2.7422854025437786</v>
      </c>
      <c r="X77" s="41">
        <f t="shared" si="21"/>
        <v>-2.0766933503301672</v>
      </c>
      <c r="Y77" s="41">
        <f t="shared" si="22"/>
        <v>-5.5868318480394592</v>
      </c>
      <c r="Z77" s="41">
        <f t="shared" si="23"/>
        <v>-22.712147251455381</v>
      </c>
      <c r="AA77" s="41">
        <f t="shared" si="24"/>
        <v>0.17721422493321493</v>
      </c>
      <c r="AB77" s="41">
        <f t="shared" si="25"/>
        <v>2.4180168674849298</v>
      </c>
      <c r="AC77" s="41">
        <f t="shared" si="26"/>
        <v>2.5032229283409038</v>
      </c>
      <c r="AD77" s="41">
        <f t="shared" si="27"/>
        <v>0.67195168707990316</v>
      </c>
      <c r="AF77" s="61">
        <f t="shared" si="28"/>
        <v>-22.712147251455381</v>
      </c>
      <c r="AG77" s="61">
        <f t="shared" si="29"/>
        <v>-22.712147251455381</v>
      </c>
      <c r="AH77" s="62">
        <f t="shared" si="30"/>
        <v>1</v>
      </c>
      <c r="AI77" s="62">
        <f t="shared" si="31"/>
        <v>1</v>
      </c>
      <c r="AK77">
        <f t="shared" si="32"/>
        <v>1</v>
      </c>
      <c r="AL77">
        <f t="shared" si="38"/>
        <v>1</v>
      </c>
      <c r="AM77">
        <f t="shared" si="35"/>
        <v>2</v>
      </c>
      <c r="AN77">
        <f t="shared" si="36"/>
        <v>1</v>
      </c>
      <c r="AO77" t="str">
        <f t="shared" si="33"/>
        <v>Grenada</v>
      </c>
      <c r="AP77" s="41">
        <f>IF(AN77=0, "", GDP!S76)</f>
        <v>1.2050169994221624</v>
      </c>
      <c r="AQ77" s="41">
        <f t="shared" si="37"/>
        <v>-22.712147251455381</v>
      </c>
    </row>
    <row r="78" spans="1:43" x14ac:dyDescent="0.15">
      <c r="A78" t="str">
        <f>'CA-GDP'!A81</f>
        <v>Guatemala</v>
      </c>
      <c r="B78" s="41">
        <f>AVERAGE('CA-GDP'!L81:P81)</f>
        <v>0.81866978928661283</v>
      </c>
      <c r="C78" s="41">
        <f>AVERAGE(GoodsGDP!L81:P81)</f>
        <v>-10.05865440706604</v>
      </c>
      <c r="D78" s="41">
        <f>AVERAGE(Serv_GDP!L81:P81)</f>
        <v>0.23274008230850857</v>
      </c>
      <c r="E78" s="41">
        <f>AVERAGE('Travel balance'!W81:AA81)</f>
        <v>0.61251273327458744</v>
      </c>
      <c r="F78" s="41">
        <f>AVERAGE(Trans_balance!U81:Y81)</f>
        <v>-1.375179094177075</v>
      </c>
      <c r="G78" s="41">
        <f>AVERAGE(Pr_inc_GDP!L81:P81)</f>
        <v>-2.1071477894528412</v>
      </c>
      <c r="H78" s="41">
        <f>AVERAGE(Sec_inc_GDP!L81:P81)</f>
        <v>12.751731909929939</v>
      </c>
      <c r="I78" s="41">
        <f>IF(Oil_net!L81="", "", AVERAGE(OIl_GDP!L81:Q81))</f>
        <v>-3.2254633995174582</v>
      </c>
      <c r="J78" s="41">
        <f>Trav_cr!AG81</f>
        <v>1.7316425792648336</v>
      </c>
      <c r="K78" s="41">
        <f>Trav_deb!AG81</f>
        <v>1.1191298459902461</v>
      </c>
      <c r="L78">
        <f t="shared" si="20"/>
        <v>0</v>
      </c>
      <c r="M78" s="41">
        <f>'CA-GDP'!Q81</f>
        <v>5.4752509965610994</v>
      </c>
      <c r="N78" s="41">
        <f>GoodsGDP!Q81</f>
        <v>-7.6371971941430434</v>
      </c>
      <c r="O78" s="41">
        <f>Serv_GDP!Q81</f>
        <v>-0.32247625274746522</v>
      </c>
      <c r="P78" s="41">
        <f>'Travel balance'!AB81</f>
        <v>5.1818751234790059E-2</v>
      </c>
      <c r="Q78" s="41">
        <f>Trans_balance!Z81</f>
        <v>-1.2019547889174165</v>
      </c>
      <c r="R78" s="41">
        <f>Pr_inc_GDP!Q81</f>
        <v>-1.8018659596274664</v>
      </c>
      <c r="S78" s="41">
        <f>Sec_inc_GDP!Q81</f>
        <v>15.236790403079077</v>
      </c>
      <c r="T78" s="41">
        <f>IF(Oil_net!Q81="","",OIl_GDP!Q81)</f>
        <v>-2.3179399656768598</v>
      </c>
      <c r="U78" s="41">
        <f>Trav_cr!AE81</f>
        <v>0.38215386904542159</v>
      </c>
      <c r="W78" s="41">
        <f t="shared" si="34"/>
        <v>4.6565812072744865</v>
      </c>
      <c r="X78" s="41">
        <f t="shared" si="21"/>
        <v>2.4214572129229968</v>
      </c>
      <c r="Y78" s="41">
        <f t="shared" si="22"/>
        <v>-0.55521633505597379</v>
      </c>
      <c r="Z78" s="41">
        <f t="shared" si="23"/>
        <v>-0.56069398203979737</v>
      </c>
      <c r="AA78" s="41">
        <f t="shared" si="24"/>
        <v>0.17322430525965848</v>
      </c>
      <c r="AB78" s="41">
        <f t="shared" si="25"/>
        <v>0.30528182982537477</v>
      </c>
      <c r="AC78" s="41">
        <f t="shared" si="26"/>
        <v>2.485058493149138</v>
      </c>
      <c r="AD78" s="41">
        <f t="shared" si="27"/>
        <v>0.90752343384059841</v>
      </c>
      <c r="AF78" s="61" t="str">
        <f t="shared" si="28"/>
        <v/>
      </c>
      <c r="AG78" s="61" t="str">
        <f t="shared" si="29"/>
        <v/>
      </c>
      <c r="AH78" s="62" t="str">
        <f t="shared" si="30"/>
        <v/>
      </c>
      <c r="AI78" s="62" t="str">
        <f t="shared" si="31"/>
        <v/>
      </c>
      <c r="AK78">
        <f t="shared" si="32"/>
        <v>0</v>
      </c>
      <c r="AL78">
        <f t="shared" si="38"/>
        <v>1</v>
      </c>
      <c r="AM78">
        <f t="shared" si="35"/>
        <v>1</v>
      </c>
      <c r="AN78">
        <f t="shared" si="36"/>
        <v>0</v>
      </c>
      <c r="AO78" t="str">
        <f t="shared" si="33"/>
        <v/>
      </c>
      <c r="AP78" s="41" t="str">
        <f>IF(AN78=0, "", GDP!S77)</f>
        <v/>
      </c>
      <c r="AQ78" s="41" t="str">
        <f t="shared" si="37"/>
        <v/>
      </c>
    </row>
    <row r="79" spans="1:43" x14ac:dyDescent="0.15">
      <c r="A79" t="str">
        <f>'CA-GDP'!A82</f>
        <v>Guinea</v>
      </c>
      <c r="B79" s="41">
        <f>AVERAGE('CA-GDP'!L82:P82)</f>
        <v>-8.4658283278810416</v>
      </c>
      <c r="C79" s="41">
        <f>AVERAGE(GoodsGDP!L82:P82)</f>
        <v>-1.8068450449865772</v>
      </c>
      <c r="D79" s="41">
        <f>AVERAGE(Serv_GDP!L82:P82)</f>
        <v>-6.0915745993454733</v>
      </c>
      <c r="E79" s="41">
        <f>AVERAGE('Travel balance'!W82:AA82)</f>
        <v>2.996082199095973E-4</v>
      </c>
      <c r="F79" s="41">
        <f>AVERAGE(Trans_balance!U82:Y82)</f>
        <v>-3.7234835545163647</v>
      </c>
      <c r="G79" s="41">
        <f>AVERAGE(Pr_inc_GDP!L82:P82)</f>
        <v>-1.2477026749680817</v>
      </c>
      <c r="H79" s="41">
        <f>AVERAGE(Sec_inc_GDP!L82:P82)</f>
        <v>0.68029399141909319</v>
      </c>
      <c r="I79" s="41">
        <f>IF(Oil_net!L82="", "", AVERAGE(OIl_GDP!L82:Q82))</f>
        <v>-5.009806347233666</v>
      </c>
      <c r="J79" s="41">
        <f>Trav_cr!AG82</f>
        <v>0.13861102344990744</v>
      </c>
      <c r="K79" s="41">
        <f>Trav_deb!AG82</f>
        <v>0.13831141522999779</v>
      </c>
      <c r="L79">
        <f t="shared" si="20"/>
        <v>0</v>
      </c>
      <c r="M79" s="41" t="str">
        <f>'CA-GDP'!Q82</f>
        <v/>
      </c>
      <c r="N79" s="41" t="str">
        <f>GoodsGDP!Q82</f>
        <v/>
      </c>
      <c r="O79" s="41" t="str">
        <f>Serv_GDP!Q82</f>
        <v/>
      </c>
      <c r="P79" s="41" t="str">
        <f>'Travel balance'!AB82</f>
        <v/>
      </c>
      <c r="Q79" s="41" t="str">
        <f>Trans_balance!Z82</f>
        <v/>
      </c>
      <c r="R79" s="41" t="str">
        <f>Pr_inc_GDP!Q82</f>
        <v/>
      </c>
      <c r="S79" s="41" t="str">
        <f>Sec_inc_GDP!Q82</f>
        <v/>
      </c>
      <c r="T79" s="41">
        <f>IF(Oil_net!Q82="","",OIl_GDP!Q82)</f>
        <v>-3.5439588742136521</v>
      </c>
      <c r="U79" s="41" t="str">
        <f>Trav_cr!AE82</f>
        <v/>
      </c>
      <c r="W79" s="41" t="str">
        <f t="shared" si="34"/>
        <v/>
      </c>
      <c r="X79" s="41" t="str">
        <f t="shared" si="21"/>
        <v/>
      </c>
      <c r="Y79" s="41" t="str">
        <f t="shared" si="22"/>
        <v/>
      </c>
      <c r="Z79" s="41" t="str">
        <f t="shared" si="23"/>
        <v/>
      </c>
      <c r="AA79" s="41" t="str">
        <f t="shared" si="24"/>
        <v/>
      </c>
      <c r="AB79" s="41" t="str">
        <f t="shared" si="25"/>
        <v/>
      </c>
      <c r="AC79" s="41" t="str">
        <f t="shared" si="26"/>
        <v/>
      </c>
      <c r="AD79" s="41">
        <f t="shared" si="27"/>
        <v>1.4658474730200139</v>
      </c>
      <c r="AF79" s="61" t="str">
        <f t="shared" si="28"/>
        <v/>
      </c>
      <c r="AG79" s="61" t="str">
        <f t="shared" si="29"/>
        <v/>
      </c>
      <c r="AH79" s="62" t="str">
        <f t="shared" si="30"/>
        <v/>
      </c>
      <c r="AI79" s="62" t="str">
        <f t="shared" si="31"/>
        <v/>
      </c>
      <c r="AK79">
        <f t="shared" si="32"/>
        <v>0</v>
      </c>
      <c r="AL79">
        <f t="shared" si="38"/>
        <v>0</v>
      </c>
      <c r="AM79">
        <f t="shared" si="35"/>
        <v>0</v>
      </c>
      <c r="AN79">
        <f t="shared" si="36"/>
        <v>0</v>
      </c>
      <c r="AO79" t="str">
        <f t="shared" si="33"/>
        <v/>
      </c>
      <c r="AP79" s="41" t="str">
        <f>IF(AN79=0, "", GDP!S78)</f>
        <v/>
      </c>
      <c r="AQ79" s="41" t="str">
        <f t="shared" si="37"/>
        <v/>
      </c>
    </row>
    <row r="80" spans="1:43" x14ac:dyDescent="0.15">
      <c r="A80" t="str">
        <f>'CA-GDP'!A83</f>
        <v>Guinea-Bissau</v>
      </c>
      <c r="B80" s="41">
        <f>AVERAGE('CA-GDP'!L83:P83)</f>
        <v>-1.9112226843132956</v>
      </c>
      <c r="C80" s="41">
        <f>AVERAGE(GoodsGDP!L83:P83)</f>
        <v>1.3054791682867282</v>
      </c>
      <c r="D80" s="41">
        <f>AVERAGE(Serv_GDP!L83:P83)</f>
        <v>-7.6403860473147613</v>
      </c>
      <c r="E80" s="41">
        <f>AVERAGE('Travel balance'!W83:AA83)</f>
        <v>-3.2826135510164249</v>
      </c>
      <c r="F80" s="41">
        <f>AVERAGE(Trans_balance!U83:Y83)</f>
        <v>-3.2942594351003391</v>
      </c>
      <c r="G80" s="41">
        <f>AVERAGE(Pr_inc_GDP!L83:P83)</f>
        <v>0.61309143517293452</v>
      </c>
      <c r="H80" s="41">
        <f>AVERAGE(Sec_inc_GDP!L83:P83)</f>
        <v>3.8105927595418043</v>
      </c>
      <c r="I80" s="41">
        <f>IF(Oil_net!L83="", "", AVERAGE(OIl_GDP!L83:Q83))</f>
        <v>-4.312071885227426</v>
      </c>
      <c r="J80" s="41">
        <f>Trav_cr!AG83</f>
        <v>1.2327392814820142</v>
      </c>
      <c r="K80" s="41">
        <f>Trav_deb!AG83</f>
        <v>4.5153528324984382</v>
      </c>
      <c r="L80">
        <f t="shared" si="20"/>
        <v>0</v>
      </c>
      <c r="M80" s="41" t="str">
        <f>'CA-GDP'!Q83</f>
        <v/>
      </c>
      <c r="N80" s="41" t="str">
        <f>GoodsGDP!Q83</f>
        <v/>
      </c>
      <c r="O80" s="41" t="str">
        <f>Serv_GDP!Q83</f>
        <v/>
      </c>
      <c r="P80" s="41" t="str">
        <f>'Travel balance'!AB83</f>
        <v/>
      </c>
      <c r="Q80" s="41" t="str">
        <f>Trans_balance!Z83</f>
        <v/>
      </c>
      <c r="R80" s="41" t="str">
        <f>Pr_inc_GDP!Q83</f>
        <v/>
      </c>
      <c r="S80" s="41" t="str">
        <f>Sec_inc_GDP!Q83</f>
        <v/>
      </c>
      <c r="T80" s="41">
        <f>IF(Oil_net!Q83="","",OIl_GDP!Q83)</f>
        <v>-4.1502110111327761</v>
      </c>
      <c r="U80" s="41" t="str">
        <f>Trav_cr!AE83</f>
        <v/>
      </c>
      <c r="W80" s="41" t="str">
        <f t="shared" si="34"/>
        <v/>
      </c>
      <c r="X80" s="41" t="str">
        <f t="shared" si="21"/>
        <v/>
      </c>
      <c r="Y80" s="41" t="str">
        <f t="shared" si="22"/>
        <v/>
      </c>
      <c r="Z80" s="41" t="str">
        <f t="shared" si="23"/>
        <v/>
      </c>
      <c r="AA80" s="41" t="str">
        <f t="shared" si="24"/>
        <v/>
      </c>
      <c r="AB80" s="41" t="str">
        <f t="shared" si="25"/>
        <v/>
      </c>
      <c r="AC80" s="41" t="str">
        <f t="shared" si="26"/>
        <v/>
      </c>
      <c r="AD80" s="41">
        <f t="shared" si="27"/>
        <v>0.16186087409464989</v>
      </c>
      <c r="AF80" s="61" t="str">
        <f t="shared" si="28"/>
        <v/>
      </c>
      <c r="AG80" s="61" t="str">
        <f t="shared" si="29"/>
        <v/>
      </c>
      <c r="AH80" s="62" t="str">
        <f t="shared" si="30"/>
        <v/>
      </c>
      <c r="AI80" s="62" t="str">
        <f t="shared" si="31"/>
        <v/>
      </c>
      <c r="AK80">
        <f t="shared" si="32"/>
        <v>0</v>
      </c>
      <c r="AL80">
        <f t="shared" si="38"/>
        <v>0</v>
      </c>
      <c r="AM80">
        <f t="shared" si="35"/>
        <v>0</v>
      </c>
      <c r="AN80">
        <f t="shared" si="36"/>
        <v>0</v>
      </c>
      <c r="AO80" t="str">
        <f t="shared" si="33"/>
        <v/>
      </c>
      <c r="AP80" s="41" t="str">
        <f>IF(AN80=0, "", GDP!S79)</f>
        <v/>
      </c>
      <c r="AQ80" s="41" t="str">
        <f t="shared" si="37"/>
        <v/>
      </c>
    </row>
    <row r="81" spans="1:43" x14ac:dyDescent="0.15">
      <c r="A81" t="str">
        <f>'CA-GDP'!A84</f>
        <v>Guyana</v>
      </c>
      <c r="B81" s="41">
        <f>AVERAGE('CA-GDP'!L84:P84)</f>
        <v>-13.522133258915673</v>
      </c>
      <c r="C81" s="41">
        <f>AVERAGE(GoodsGDP!L84:P84)</f>
        <v>-7.3957985708603591</v>
      </c>
      <c r="D81" s="41">
        <f>AVERAGE(Serv_GDP!L84:P84)</f>
        <v>-13.366719814248839</v>
      </c>
      <c r="E81" s="41">
        <f>AVERAGE('Travel balance'!W84:AA84)</f>
        <v>-0.41589521034978311</v>
      </c>
      <c r="F81" s="41">
        <f>AVERAGE(Trans_balance!U84:Y84)</f>
        <v>-4.8848138436076027</v>
      </c>
      <c r="G81" s="41">
        <f>AVERAGE(Pr_inc_GDP!L84:P84)</f>
        <v>-1.1730022202636581</v>
      </c>
      <c r="H81" s="41">
        <f>AVERAGE(Sec_inc_GDP!L84:P84)</f>
        <v>8.4129200393076271</v>
      </c>
      <c r="I81" s="41">
        <f>IF(Oil_net!L84="", "", AVERAGE(OIl_GDP!L84:Q84))</f>
        <v>-5.5605432685971286</v>
      </c>
      <c r="J81" s="41">
        <f>Trav_cr!AG84</f>
        <v>1.3892718337237175</v>
      </c>
      <c r="K81" s="41">
        <f>Trav_deb!AG84</f>
        <v>1.8051670440735008</v>
      </c>
      <c r="L81">
        <f t="shared" si="20"/>
        <v>0</v>
      </c>
      <c r="M81" s="41" t="str">
        <f>'CA-GDP'!Q84</f>
        <v/>
      </c>
      <c r="N81" s="41" t="str">
        <f>GoodsGDP!Q84</f>
        <v/>
      </c>
      <c r="O81" s="41" t="str">
        <f>Serv_GDP!Q84</f>
        <v/>
      </c>
      <c r="P81" s="41" t="str">
        <f>'Travel balance'!AB84</f>
        <v/>
      </c>
      <c r="Q81" s="41" t="str">
        <f>Trans_balance!Z84</f>
        <v/>
      </c>
      <c r="R81" s="41" t="str">
        <f>Pr_inc_GDP!Q84</f>
        <v/>
      </c>
      <c r="S81" s="41" t="str">
        <f>Sec_inc_GDP!Q84</f>
        <v/>
      </c>
      <c r="T81" s="41">
        <f>IF(Oil_net!Q84="","",OIl_GDP!Q84)</f>
        <v>12.144655281163105</v>
      </c>
      <c r="U81" s="41" t="str">
        <f>Trav_cr!AE84</f>
        <v/>
      </c>
      <c r="W81" s="41" t="str">
        <f t="shared" si="34"/>
        <v/>
      </c>
      <c r="X81" s="41" t="str">
        <f t="shared" si="21"/>
        <v/>
      </c>
      <c r="Y81" s="41" t="str">
        <f t="shared" si="22"/>
        <v/>
      </c>
      <c r="Z81" s="41" t="str">
        <f t="shared" si="23"/>
        <v/>
      </c>
      <c r="AA81" s="41" t="str">
        <f t="shared" si="24"/>
        <v/>
      </c>
      <c r="AB81" s="41" t="str">
        <f t="shared" si="25"/>
        <v/>
      </c>
      <c r="AC81" s="41" t="str">
        <f t="shared" si="26"/>
        <v/>
      </c>
      <c r="AD81" s="41">
        <f t="shared" si="27"/>
        <v>17.705198549760233</v>
      </c>
      <c r="AF81" s="61" t="str">
        <f t="shared" si="28"/>
        <v/>
      </c>
      <c r="AG81" s="61" t="str">
        <f t="shared" si="29"/>
        <v/>
      </c>
      <c r="AH81" s="62" t="str">
        <f t="shared" si="30"/>
        <v/>
      </c>
      <c r="AI81" s="62" t="str">
        <f t="shared" si="31"/>
        <v/>
      </c>
      <c r="AK81">
        <f t="shared" si="32"/>
        <v>0</v>
      </c>
      <c r="AL81">
        <f t="shared" si="38"/>
        <v>0</v>
      </c>
      <c r="AM81">
        <f t="shared" si="35"/>
        <v>0</v>
      </c>
      <c r="AN81">
        <f t="shared" si="36"/>
        <v>0</v>
      </c>
      <c r="AO81" t="str">
        <f t="shared" si="33"/>
        <v/>
      </c>
      <c r="AP81" s="41" t="str">
        <f>IF(AN81=0, "", GDP!S80)</f>
        <v/>
      </c>
      <c r="AQ81" s="41" t="str">
        <f t="shared" si="37"/>
        <v/>
      </c>
    </row>
    <row r="82" spans="1:43" x14ac:dyDescent="0.15">
      <c r="A82" t="str">
        <f>'CA-GDP'!A85</f>
        <v>Haiti</v>
      </c>
      <c r="B82" s="41">
        <f>AVERAGE('CA-GDP'!L85:P85)</f>
        <v>-1.1398271837711329</v>
      </c>
      <c r="C82" s="41">
        <f>AVERAGE(GoodsGDP!L85:P85)</f>
        <v>-18.077214034445397</v>
      </c>
      <c r="D82" s="41">
        <f>AVERAGE(Serv_GDP!L85:P85)</f>
        <v>-2.9365421096673461</v>
      </c>
      <c r="E82" s="41">
        <f>AVERAGE('Travel balance'!W85:AA85)</f>
        <v>2.8387547939114817</v>
      </c>
      <c r="F82" s="41">
        <f>AVERAGE(Trans_balance!U85:Y85)</f>
        <v>-4.4183031667431658</v>
      </c>
      <c r="G82" s="41">
        <f>AVERAGE(Pr_inc_GDP!L85:P85)</f>
        <v>0.31201438632077449</v>
      </c>
      <c r="H82" s="41">
        <f>AVERAGE(Sec_inc_GDP!L85:P85)</f>
        <v>19.561914574020836</v>
      </c>
      <c r="I82" s="41">
        <f>IF(Oil_net!L85="", "", AVERAGE(OIl_GDP!L85:Q85))</f>
        <v>-5.4030821380172052</v>
      </c>
      <c r="J82" s="41">
        <f>Trav_cr!AG85</f>
        <v>3.5237703493069708</v>
      </c>
      <c r="K82" s="41">
        <f>Trav_deb!AG85</f>
        <v>0.68501555539548864</v>
      </c>
      <c r="L82">
        <f t="shared" si="20"/>
        <v>0</v>
      </c>
      <c r="M82" s="41" t="str">
        <f>'CA-GDP'!Q85</f>
        <v/>
      </c>
      <c r="N82" s="41" t="str">
        <f>GoodsGDP!Q85</f>
        <v/>
      </c>
      <c r="O82" s="41" t="str">
        <f>Serv_GDP!Q85</f>
        <v/>
      </c>
      <c r="P82" s="41" t="str">
        <f>'Travel balance'!AB85</f>
        <v/>
      </c>
      <c r="Q82" s="41" t="str">
        <f>Trans_balance!Z85</f>
        <v/>
      </c>
      <c r="R82" s="41" t="str">
        <f>Pr_inc_GDP!Q85</f>
        <v/>
      </c>
      <c r="S82" s="41" t="str">
        <f>Sec_inc_GDP!Q85</f>
        <v/>
      </c>
      <c r="T82" s="41">
        <f>IF(Oil_net!Q85="","",OIl_GDP!Q85)</f>
        <v>-4.9653500265676938</v>
      </c>
      <c r="U82" s="41" t="str">
        <f>Trav_cr!AE85</f>
        <v/>
      </c>
      <c r="W82" s="41" t="str">
        <f t="shared" si="34"/>
        <v/>
      </c>
      <c r="X82" s="41" t="str">
        <f t="shared" si="21"/>
        <v/>
      </c>
      <c r="Y82" s="41" t="str">
        <f t="shared" si="22"/>
        <v/>
      </c>
      <c r="Z82" s="41" t="str">
        <f t="shared" si="23"/>
        <v/>
      </c>
      <c r="AA82" s="41" t="str">
        <f t="shared" si="24"/>
        <v/>
      </c>
      <c r="AB82" s="41" t="str">
        <f t="shared" si="25"/>
        <v/>
      </c>
      <c r="AC82" s="41" t="str">
        <f t="shared" si="26"/>
        <v/>
      </c>
      <c r="AD82" s="41">
        <f t="shared" si="27"/>
        <v>0.43773211144951141</v>
      </c>
      <c r="AF82" s="61" t="str">
        <f t="shared" si="28"/>
        <v/>
      </c>
      <c r="AG82" s="61" t="str">
        <f t="shared" si="29"/>
        <v/>
      </c>
      <c r="AH82" s="62" t="str">
        <f t="shared" si="30"/>
        <v/>
      </c>
      <c r="AI82" s="62" t="str">
        <f t="shared" si="31"/>
        <v/>
      </c>
      <c r="AK82">
        <f t="shared" si="32"/>
        <v>0</v>
      </c>
      <c r="AL82">
        <f t="shared" si="38"/>
        <v>0</v>
      </c>
      <c r="AM82">
        <f t="shared" si="35"/>
        <v>0</v>
      </c>
      <c r="AN82">
        <f t="shared" si="36"/>
        <v>0</v>
      </c>
      <c r="AO82" t="str">
        <f t="shared" si="33"/>
        <v/>
      </c>
      <c r="AP82" s="41" t="str">
        <f>IF(AN82=0, "", GDP!S81)</f>
        <v/>
      </c>
      <c r="AQ82" s="41" t="str">
        <f t="shared" si="37"/>
        <v/>
      </c>
    </row>
    <row r="83" spans="1:43" x14ac:dyDescent="0.15">
      <c r="A83" t="str">
        <f>'CA-GDP'!A86</f>
        <v>Honduras</v>
      </c>
      <c r="B83" s="41">
        <f>AVERAGE('CA-GDP'!L86:P86)</f>
        <v>-3.6169232007364114</v>
      </c>
      <c r="C83" s="41">
        <f>AVERAGE(GoodsGDP!L86:P86)</f>
        <v>-20.617315883862311</v>
      </c>
      <c r="D83" s="41">
        <f>AVERAGE(Serv_GDP!L86:P86)</f>
        <v>3.6305197795347168</v>
      </c>
      <c r="E83" s="41">
        <f>AVERAGE('Travel balance'!W86:AA86)</f>
        <v>0.84845312839879272</v>
      </c>
      <c r="F83" s="41">
        <f>AVERAGE(Trans_balance!U86:Y86)</f>
        <v>-4.0025316599586533</v>
      </c>
      <c r="G83" s="41">
        <f>AVERAGE(Pr_inc_GDP!L86:P86)</f>
        <v>-7.0668810494410339</v>
      </c>
      <c r="H83" s="41">
        <f>AVERAGE(Sec_inc_GDP!L86:P86)</f>
        <v>20.436753953032181</v>
      </c>
      <c r="I83" s="41">
        <f>IF(Oil_net!L86="", "", AVERAGE(OIl_GDP!L86:Q86))</f>
        <v>-6.0598365104322474</v>
      </c>
      <c r="J83" s="41">
        <f>Trav_cr!AG86</f>
        <v>2.6203831289730921</v>
      </c>
      <c r="K83" s="41">
        <f>Trav_deb!AG86</f>
        <v>1.7719300005742995</v>
      </c>
      <c r="L83">
        <f t="shared" si="20"/>
        <v>0</v>
      </c>
      <c r="M83" s="41">
        <f>'CA-GDP'!Q86</f>
        <v>2.9535208626819616</v>
      </c>
      <c r="N83" s="41">
        <f>GoodsGDP!Q86</f>
        <v>-16.125424264351032</v>
      </c>
      <c r="O83" s="41">
        <f>Serv_GDP!Q86</f>
        <v>0.62071751096936956</v>
      </c>
      <c r="P83" s="41">
        <f>'Travel balance'!AB86</f>
        <v>0.1029946168011308</v>
      </c>
      <c r="Q83" s="41">
        <f>Trans_balance!Z86</f>
        <v>-3.5090197465516901</v>
      </c>
      <c r="R83" s="41">
        <f>Pr_inc_GDP!Q86</f>
        <v>-6.7962915029738449</v>
      </c>
      <c r="S83" s="41">
        <f>Sec_inc_GDP!Q86</f>
        <v>25.254364461454347</v>
      </c>
      <c r="T83" s="41">
        <f>IF(Oil_net!Q86="","",OIl_GDP!Q86)</f>
        <v>-4.9702253810719181</v>
      </c>
      <c r="U83" s="41">
        <f>Trav_cr!AE86</f>
        <v>0.79018820758900421</v>
      </c>
      <c r="W83" s="41">
        <f t="shared" si="34"/>
        <v>6.5704440634183729</v>
      </c>
      <c r="X83" s="41">
        <f t="shared" si="21"/>
        <v>4.4918916195112786</v>
      </c>
      <c r="Y83" s="41">
        <f t="shared" si="22"/>
        <v>-3.0098022685653474</v>
      </c>
      <c r="Z83" s="41">
        <f t="shared" si="23"/>
        <v>-0.74545851159766197</v>
      </c>
      <c r="AA83" s="41">
        <f t="shared" si="24"/>
        <v>0.49351191340696321</v>
      </c>
      <c r="AB83" s="41">
        <f t="shared" si="25"/>
        <v>0.27058954646718902</v>
      </c>
      <c r="AC83" s="41">
        <f t="shared" si="26"/>
        <v>4.8176105084221668</v>
      </c>
      <c r="AD83" s="41">
        <f t="shared" si="27"/>
        <v>1.0896111293603292</v>
      </c>
      <c r="AF83" s="61" t="str">
        <f t="shared" si="28"/>
        <v/>
      </c>
      <c r="AG83" s="61" t="str">
        <f t="shared" si="29"/>
        <v/>
      </c>
      <c r="AH83" s="62" t="str">
        <f t="shared" si="30"/>
        <v/>
      </c>
      <c r="AI83" s="62" t="str">
        <f t="shared" si="31"/>
        <v/>
      </c>
      <c r="AK83">
        <f t="shared" si="32"/>
        <v>0</v>
      </c>
      <c r="AL83">
        <f t="shared" si="38"/>
        <v>1</v>
      </c>
      <c r="AM83">
        <f t="shared" si="35"/>
        <v>1</v>
      </c>
      <c r="AN83">
        <f t="shared" si="36"/>
        <v>0</v>
      </c>
      <c r="AO83" t="str">
        <f t="shared" si="33"/>
        <v/>
      </c>
      <c r="AP83" s="41" t="str">
        <f>IF(AN83=0, "", GDP!S82)</f>
        <v/>
      </c>
      <c r="AQ83" s="41" t="str">
        <f t="shared" si="37"/>
        <v/>
      </c>
    </row>
    <row r="84" spans="1:43" x14ac:dyDescent="0.15">
      <c r="A84" t="str">
        <f>'CA-GDP'!A87</f>
        <v>Hungary</v>
      </c>
      <c r="B84" s="41">
        <f>AVERAGE('CA-GDP'!L87:P87)</f>
        <v>1.7701025638939705</v>
      </c>
      <c r="C84" s="41">
        <f>AVERAGE(GoodsGDP!L87:P87)</f>
        <v>1.0155275505406223</v>
      </c>
      <c r="D84" s="41">
        <f>AVERAGE(Serv_GDP!L87:P87)</f>
        <v>5.141309536594429</v>
      </c>
      <c r="E84" s="41">
        <f>AVERAGE('Travel balance'!W87:AA87)</f>
        <v>2.7161835157386269</v>
      </c>
      <c r="F84" s="41">
        <f>AVERAGE(Trans_balance!U87:Y87)</f>
        <v>1.340993098409669</v>
      </c>
      <c r="G84" s="41">
        <f>AVERAGE(Pr_inc_GDP!L87:P87)</f>
        <v>-3.4635735162279295</v>
      </c>
      <c r="H84" s="41">
        <f>AVERAGE(Sec_inc_GDP!L87:P87)</f>
        <v>-0.92316100701315329</v>
      </c>
      <c r="I84" s="41">
        <f>IF(Oil_net!L87="", "", AVERAGE(OIl_GDP!L87:Q87))</f>
        <v>-3.7055766158070682</v>
      </c>
      <c r="J84" s="41">
        <f>Trav_cr!AG87</f>
        <v>4.3558806962895931</v>
      </c>
      <c r="K84" s="41">
        <f>Trav_deb!AG87</f>
        <v>1.6396971805509661</v>
      </c>
      <c r="L84">
        <f t="shared" si="20"/>
        <v>0</v>
      </c>
      <c r="M84" s="41">
        <f>'CA-GDP'!Q87</f>
        <v>1.2942431316944912E-2</v>
      </c>
      <c r="N84" s="41">
        <f>GoodsGDP!Q87</f>
        <v>-0.5999163153855217</v>
      </c>
      <c r="O84" s="41">
        <f>Serv_GDP!Q87</f>
        <v>2.7516365472635349</v>
      </c>
      <c r="P84" s="41">
        <f>'Travel balance'!AB87</f>
        <v>1.334923239397823</v>
      </c>
      <c r="Q84" s="41">
        <f>Trans_balance!Z87</f>
        <v>0.47564241927152573</v>
      </c>
      <c r="R84" s="41">
        <f>Pr_inc_GDP!Q87</f>
        <v>-1.5638123314153363</v>
      </c>
      <c r="S84" s="41">
        <f>Sec_inc_GDP!Q87</f>
        <v>-0.57496546914573343</v>
      </c>
      <c r="T84" s="41">
        <f>IF(Oil_net!Q87="","",OIl_GDP!Q87)</f>
        <v>-2.7769573222799533</v>
      </c>
      <c r="U84" s="41">
        <f>Trav_cr!AE87</f>
        <v>2.0828674044363753</v>
      </c>
      <c r="W84" s="41">
        <f t="shared" si="34"/>
        <v>-1.7571601325770256</v>
      </c>
      <c r="X84" s="41">
        <f t="shared" si="21"/>
        <v>-1.6154438659261441</v>
      </c>
      <c r="Y84" s="41">
        <f t="shared" si="22"/>
        <v>-2.3896729893308941</v>
      </c>
      <c r="Z84" s="41">
        <f t="shared" si="23"/>
        <v>-1.3812602763408039</v>
      </c>
      <c r="AA84" s="41">
        <f t="shared" si="24"/>
        <v>-0.86535067913814323</v>
      </c>
      <c r="AB84" s="41">
        <f t="shared" si="25"/>
        <v>1.8997611848125933</v>
      </c>
      <c r="AC84" s="41">
        <f t="shared" si="26"/>
        <v>0.34819553786741986</v>
      </c>
      <c r="AD84" s="41">
        <f t="shared" si="27"/>
        <v>0.92861929352711492</v>
      </c>
      <c r="AF84" s="61" t="str">
        <f t="shared" si="28"/>
        <v/>
      </c>
      <c r="AG84" s="61" t="str">
        <f t="shared" si="29"/>
        <v/>
      </c>
      <c r="AH84" s="62" t="str">
        <f t="shared" si="30"/>
        <v/>
      </c>
      <c r="AI84" s="62" t="str">
        <f t="shared" si="31"/>
        <v/>
      </c>
      <c r="AK84">
        <f t="shared" si="32"/>
        <v>0</v>
      </c>
      <c r="AL84">
        <f t="shared" si="38"/>
        <v>1</v>
      </c>
      <c r="AM84">
        <f t="shared" si="35"/>
        <v>1</v>
      </c>
      <c r="AN84">
        <f t="shared" si="36"/>
        <v>0</v>
      </c>
      <c r="AO84" t="str">
        <f t="shared" si="33"/>
        <v/>
      </c>
      <c r="AP84" s="41" t="str">
        <f>IF(AN84=0, "", GDP!S83)</f>
        <v/>
      </c>
      <c r="AQ84" s="41" t="str">
        <f t="shared" si="37"/>
        <v/>
      </c>
    </row>
    <row r="85" spans="1:43" x14ac:dyDescent="0.15">
      <c r="A85" t="str">
        <f>'CA-GDP'!A88</f>
        <v>Iceland</v>
      </c>
      <c r="B85" s="41">
        <f>AVERAGE('CA-GDP'!L88:P88)</f>
        <v>5.6543491855778374</v>
      </c>
      <c r="C85" s="41">
        <f>AVERAGE(GoodsGDP!L88:P88)</f>
        <v>-4.0850444631932827</v>
      </c>
      <c r="D85" s="41">
        <f>AVERAGE(Serv_GDP!L88:P88)</f>
        <v>9.5537437351841348</v>
      </c>
      <c r="E85" s="41">
        <f>AVERAGE('Travel balance'!W88:AA88)</f>
        <v>5.1634574951397969</v>
      </c>
      <c r="F85" s="41">
        <f>AVERAGE(Trans_balance!U88:Y88)</f>
        <v>4.9184804413390042</v>
      </c>
      <c r="G85" s="41">
        <f>AVERAGE(Pr_inc_GDP!L88:P88)</f>
        <v>1.0712774206839637</v>
      </c>
      <c r="H85" s="41">
        <f>AVERAGE(Sec_inc_GDP!L88:P88)</f>
        <v>-0.8856275364941254</v>
      </c>
      <c r="I85" s="41">
        <f>IF(Oil_net!L88="", "", AVERAGE(OIl_GDP!L88:Q88))</f>
        <v>-2.8068670280567809</v>
      </c>
      <c r="J85" s="41">
        <f>Trav_cr!AG88</f>
        <v>11.194870090099382</v>
      </c>
      <c r="K85" s="41">
        <f>Trav_deb!AG88</f>
        <v>6.031412594959586</v>
      </c>
      <c r="L85">
        <f t="shared" si="20"/>
        <v>1</v>
      </c>
      <c r="M85" s="41">
        <f>'CA-GDP'!Q88</f>
        <v>1.1228797918848323</v>
      </c>
      <c r="N85" s="41">
        <f>GoodsGDP!Q88</f>
        <v>-3.0732442351006055</v>
      </c>
      <c r="O85" s="41">
        <f>Serv_GDP!Q88</f>
        <v>2.5092227036665662</v>
      </c>
      <c r="P85" s="41">
        <f>'Travel balance'!AB88</f>
        <v>0.61261588234342712</v>
      </c>
      <c r="Q85" s="41">
        <f>Trans_balance!Z88</f>
        <v>1.0533538224081904</v>
      </c>
      <c r="R85" s="41">
        <f>Pr_inc_GDP!Q88</f>
        <v>2.4174867224139249</v>
      </c>
      <c r="S85" s="41">
        <f>Sec_inc_GDP!Q88</f>
        <v>-0.73055193952841246</v>
      </c>
      <c r="T85" s="41">
        <f>IF(Oil_net!Q88="","",OIl_GDP!Q88)</f>
        <v>-1.9650585881944655</v>
      </c>
      <c r="U85" s="41">
        <f>Trav_cr!AE88</f>
        <v>3.0019365934056577</v>
      </c>
      <c r="W85" s="41">
        <f t="shared" si="34"/>
        <v>-4.5314693936930048</v>
      </c>
      <c r="X85" s="41">
        <f t="shared" si="21"/>
        <v>1.0118002280926772</v>
      </c>
      <c r="Y85" s="41">
        <f t="shared" si="22"/>
        <v>-7.0445210315175686</v>
      </c>
      <c r="Z85" s="41">
        <f t="shared" si="23"/>
        <v>-4.5508416127963702</v>
      </c>
      <c r="AA85" s="41">
        <f t="shared" si="24"/>
        <v>-3.8651266189308138</v>
      </c>
      <c r="AB85" s="41">
        <f t="shared" si="25"/>
        <v>1.3462093017299612</v>
      </c>
      <c r="AC85" s="41">
        <f t="shared" si="26"/>
        <v>0.15507559696571294</v>
      </c>
      <c r="AD85" s="41">
        <f t="shared" si="27"/>
        <v>0.84180843986231535</v>
      </c>
      <c r="AF85" s="61" t="str">
        <f t="shared" si="28"/>
        <v/>
      </c>
      <c r="AG85" s="61">
        <f t="shared" si="29"/>
        <v>-4.5508416127963702</v>
      </c>
      <c r="AH85" s="62" t="str">
        <f t="shared" si="30"/>
        <v/>
      </c>
      <c r="AI85" s="62">
        <f t="shared" si="31"/>
        <v>1</v>
      </c>
      <c r="AK85">
        <f t="shared" si="32"/>
        <v>1</v>
      </c>
      <c r="AL85">
        <f t="shared" si="38"/>
        <v>1</v>
      </c>
      <c r="AM85">
        <f t="shared" si="35"/>
        <v>2</v>
      </c>
      <c r="AN85">
        <f t="shared" si="36"/>
        <v>1</v>
      </c>
      <c r="AO85" t="str">
        <f t="shared" si="33"/>
        <v>Iceland</v>
      </c>
      <c r="AP85" s="41">
        <f>IF(AN85=0, "", GDP!S84)</f>
        <v>24.836710978851144</v>
      </c>
      <c r="AQ85" s="41">
        <f t="shared" si="37"/>
        <v>-4.5508416127963702</v>
      </c>
    </row>
    <row r="86" spans="1:43" x14ac:dyDescent="0.15">
      <c r="A86" t="str">
        <f>'CA-GDP'!A89</f>
        <v>India</v>
      </c>
      <c r="B86" s="41">
        <f>AVERAGE('CA-GDP'!L89:P89)</f>
        <v>-1.3001068764514374</v>
      </c>
      <c r="C86" s="41">
        <f>AVERAGE(GoodsGDP!L89:P89)</f>
        <v>-5.8367168149955049</v>
      </c>
      <c r="D86" s="41">
        <f>AVERAGE(Serv_GDP!L89:P89)</f>
        <v>3.0321747115343154</v>
      </c>
      <c r="E86" s="41">
        <f>AVERAGE('Travel balance'!W89:AA89)</f>
        <v>0.28682075680243946</v>
      </c>
      <c r="F86" s="41">
        <f>AVERAGE(Trans_balance!U89:Y89)</f>
        <v>-2.392485909940811E-2</v>
      </c>
      <c r="G86" s="41">
        <f>AVERAGE(Pr_inc_GDP!L89:P89)</f>
        <v>-1.0849586412749714</v>
      </c>
      <c r="H86" s="41">
        <f>AVERAGE(Sec_inc_GDP!L89:P89)</f>
        <v>2.5893938682847195</v>
      </c>
      <c r="I86" s="41">
        <f>IF(Oil_net!L89="", "", AVERAGE(OIl_GDP!L89:Q89))</f>
        <v>-2.8399857699685804</v>
      </c>
      <c r="J86" s="41">
        <f>Trav_cr!AG89</f>
        <v>1.0272869271611058</v>
      </c>
      <c r="K86" s="41">
        <f>Trav_deb!AG89</f>
        <v>0.74046617035866613</v>
      </c>
      <c r="L86">
        <f t="shared" si="20"/>
        <v>0</v>
      </c>
      <c r="M86" s="41">
        <f>'CA-GDP'!Q89</f>
        <v>1.2303401784614607</v>
      </c>
      <c r="N86" s="41">
        <f>GoodsGDP!Q89</f>
        <v>-3.5803305206648131</v>
      </c>
      <c r="O86" s="41">
        <f>Serv_GDP!Q89</f>
        <v>3.274425190018694</v>
      </c>
      <c r="P86" s="41">
        <f>'Travel balance'!AB89</f>
        <v>1.7361226284204129E-2</v>
      </c>
      <c r="Q86" s="41">
        <f>Trans_balance!Z89</f>
        <v>3.411744965016348E-2</v>
      </c>
      <c r="R86" s="41">
        <f>Pr_inc_GDP!Q89</f>
        <v>-1.2045825575442495</v>
      </c>
      <c r="S86" s="41">
        <f>Sec_inc_GDP!Q89</f>
        <v>2.74850934016307</v>
      </c>
      <c r="T86" s="41">
        <f>IF(Oil_net!Q89="","",OIl_GDP!Q89)</f>
        <v>-2.135987543525744</v>
      </c>
      <c r="U86" s="41">
        <f>Trav_cr!AE89</f>
        <v>0.49003312560004231</v>
      </c>
      <c r="W86" s="41">
        <f t="shared" si="34"/>
        <v>2.5304470549128979</v>
      </c>
      <c r="X86" s="41">
        <f t="shared" si="21"/>
        <v>2.2563862943306918</v>
      </c>
      <c r="Y86" s="41">
        <f t="shared" si="22"/>
        <v>0.24225047848437864</v>
      </c>
      <c r="Z86" s="41">
        <f t="shared" si="23"/>
        <v>-0.26945953051823535</v>
      </c>
      <c r="AA86" s="41">
        <f t="shared" si="24"/>
        <v>5.8042308749571586E-2</v>
      </c>
      <c r="AB86" s="41">
        <f t="shared" si="25"/>
        <v>-0.11962391626927804</v>
      </c>
      <c r="AC86" s="41">
        <f t="shared" si="26"/>
        <v>0.15911547187835051</v>
      </c>
      <c r="AD86" s="41">
        <f t="shared" si="27"/>
        <v>0.70399822644283638</v>
      </c>
      <c r="AF86" s="61" t="str">
        <f t="shared" si="28"/>
        <v/>
      </c>
      <c r="AG86" s="61" t="str">
        <f t="shared" si="29"/>
        <v/>
      </c>
      <c r="AH86" s="62" t="str">
        <f t="shared" si="30"/>
        <v/>
      </c>
      <c r="AI86" s="62" t="str">
        <f t="shared" si="31"/>
        <v/>
      </c>
      <c r="AK86">
        <f t="shared" si="32"/>
        <v>0</v>
      </c>
      <c r="AL86">
        <f t="shared" si="38"/>
        <v>1</v>
      </c>
      <c r="AM86">
        <f t="shared" si="35"/>
        <v>1</v>
      </c>
      <c r="AN86">
        <f t="shared" si="36"/>
        <v>0</v>
      </c>
      <c r="AO86" t="str">
        <f t="shared" si="33"/>
        <v/>
      </c>
      <c r="AP86" s="41" t="str">
        <f>IF(AN86=0, "", GDP!S85)</f>
        <v/>
      </c>
      <c r="AQ86" s="41" t="str">
        <f t="shared" si="37"/>
        <v/>
      </c>
    </row>
    <row r="87" spans="1:43" x14ac:dyDescent="0.15">
      <c r="A87" t="str">
        <f>'CA-GDP'!A90</f>
        <v>Indonesia</v>
      </c>
      <c r="B87" s="41">
        <f>AVERAGE('CA-GDP'!L90:P90)</f>
        <v>-2.2180348762553228</v>
      </c>
      <c r="C87" s="41">
        <f>AVERAGE(GoodsGDP!L90:P90)</f>
        <v>1.0839150506718032</v>
      </c>
      <c r="D87" s="41">
        <f>AVERAGE(Serv_GDP!L90:P90)</f>
        <v>-0.76023657512808951</v>
      </c>
      <c r="E87" s="41">
        <f>AVERAGE('Travel balance'!W90:AA90)</f>
        <v>0.47150838582617388</v>
      </c>
      <c r="F87" s="41">
        <f>AVERAGE(Trans_balance!U90:Y90)</f>
        <v>-0.703711260688344</v>
      </c>
      <c r="G87" s="41">
        <f>AVERAGE(Pr_inc_GDP!L90:P90)</f>
        <v>-3.1225339259276126</v>
      </c>
      <c r="H87" s="41">
        <f>AVERAGE(Sec_inc_GDP!L90:P90)</f>
        <v>0.58082057412857568</v>
      </c>
      <c r="I87" s="41">
        <f>IF(Oil_net!L90="", "", AVERAGE(OIl_GDP!L90:Q90))</f>
        <v>-1.2767372848749923</v>
      </c>
      <c r="J87" s="41">
        <f>Trav_cr!AG90</f>
        <v>1.3662923031661633</v>
      </c>
      <c r="K87" s="41">
        <f>Trav_deb!AG90</f>
        <v>0.89478391733998952</v>
      </c>
      <c r="L87">
        <f t="shared" si="20"/>
        <v>0</v>
      </c>
      <c r="M87" s="41">
        <f>'CA-GDP'!Q90</f>
        <v>-0.40971494668322161</v>
      </c>
      <c r="N87" s="41">
        <f>GoodsGDP!Q90</f>
        <v>2.6626090266814115</v>
      </c>
      <c r="O87" s="41">
        <f>Serv_GDP!Q90</f>
        <v>-0.90555329245373817</v>
      </c>
      <c r="P87" s="41">
        <f>'Travel balance'!AB90</f>
        <v>0.15651116838011769</v>
      </c>
      <c r="Q87" s="41">
        <f>Trans_balance!Z90</f>
        <v>-0.45997876236108193</v>
      </c>
      <c r="R87" s="41">
        <f>Pr_inc_GDP!Q90</f>
        <v>-2.7265385453579287</v>
      </c>
      <c r="S87" s="41">
        <f>Sec_inc_GDP!Q90</f>
        <v>0.55976786444703319</v>
      </c>
      <c r="T87" s="41">
        <f>IF(Oil_net!Q90="","",OIl_GDP!Q90)</f>
        <v>-0.74131633986098466</v>
      </c>
      <c r="U87" s="41">
        <f>Trav_cr!AE90</f>
        <v>0.31253900976279703</v>
      </c>
      <c r="W87" s="41">
        <f t="shared" si="34"/>
        <v>1.8083199295721011</v>
      </c>
      <c r="X87" s="41">
        <f t="shared" si="21"/>
        <v>1.5786939760096084</v>
      </c>
      <c r="Y87" s="41">
        <f t="shared" si="22"/>
        <v>-0.14531671732564866</v>
      </c>
      <c r="Z87" s="41">
        <f t="shared" si="23"/>
        <v>-0.31499721744605619</v>
      </c>
      <c r="AA87" s="41">
        <f t="shared" si="24"/>
        <v>0.24373249832726207</v>
      </c>
      <c r="AB87" s="41">
        <f t="shared" si="25"/>
        <v>0.39599538056968386</v>
      </c>
      <c r="AC87" s="41">
        <f t="shared" si="26"/>
        <v>-2.1052709681542492E-2</v>
      </c>
      <c r="AD87" s="41">
        <f t="shared" si="27"/>
        <v>0.53542094501400761</v>
      </c>
      <c r="AF87" s="61" t="str">
        <f t="shared" si="28"/>
        <v/>
      </c>
      <c r="AG87" s="61" t="str">
        <f t="shared" si="29"/>
        <v/>
      </c>
      <c r="AH87" s="62" t="str">
        <f t="shared" si="30"/>
        <v/>
      </c>
      <c r="AI87" s="62" t="str">
        <f t="shared" si="31"/>
        <v/>
      </c>
      <c r="AK87">
        <f t="shared" si="32"/>
        <v>0</v>
      </c>
      <c r="AL87">
        <f t="shared" si="38"/>
        <v>1</v>
      </c>
      <c r="AM87">
        <f t="shared" si="35"/>
        <v>1</v>
      </c>
      <c r="AN87">
        <f t="shared" si="36"/>
        <v>0</v>
      </c>
      <c r="AO87" t="str">
        <f t="shared" si="33"/>
        <v/>
      </c>
      <c r="AP87" s="41" t="str">
        <f>IF(AN87=0, "", GDP!S86)</f>
        <v/>
      </c>
      <c r="AQ87" s="41" t="str">
        <f t="shared" si="37"/>
        <v/>
      </c>
    </row>
    <row r="88" spans="1:43" x14ac:dyDescent="0.15">
      <c r="A88" t="str">
        <f>'CA-GDP'!A91</f>
        <v>Iraq</v>
      </c>
      <c r="B88" s="41">
        <f>AVERAGE('CA-GDP'!L91:P91)</f>
        <v>6.0806796708725335</v>
      </c>
      <c r="C88" s="41">
        <f>AVERAGE(GoodsGDP!L91:P91)</f>
        <v>12.603000301362366</v>
      </c>
      <c r="D88" s="41">
        <f>AVERAGE(Serv_GDP!L91:P91)</f>
        <v>-6.1794645961761416</v>
      </c>
      <c r="E88" s="41">
        <f>AVERAGE('Travel balance'!W91:AA91)</f>
        <v>-2.8481808192979763</v>
      </c>
      <c r="F88" s="41">
        <f>AVERAGE(Trans_balance!U91:Y91)</f>
        <v>-2.3595551784293933</v>
      </c>
      <c r="G88" s="41">
        <f>AVERAGE(Pr_inc_GDP!L91:P91)</f>
        <v>-0.7732266332475507</v>
      </c>
      <c r="H88" s="41">
        <f>AVERAGE(Sec_inc_GDP!L91:P91)</f>
        <v>0.43037059893385621</v>
      </c>
      <c r="I88" s="41">
        <f>IF(Oil_net!L91="", "", AVERAGE(OIl_GDP!L91:Q91))</f>
        <v>32.340939200146849</v>
      </c>
      <c r="J88" s="41">
        <f>Trav_cr!AG91</f>
        <v>1.5048453289483645</v>
      </c>
      <c r="K88" s="41">
        <f>Trav_deb!AG91</f>
        <v>4.3530261482463413</v>
      </c>
      <c r="L88">
        <f t="shared" si="20"/>
        <v>0</v>
      </c>
      <c r="M88" s="41">
        <f>'CA-GDP'!Q91</f>
        <v>-3.6003617812036297</v>
      </c>
      <c r="N88" s="41">
        <f>GoodsGDP!Q91</f>
        <v>3.4181039602345034</v>
      </c>
      <c r="O88" s="41">
        <f>Serv_GDP!Q91</f>
        <v>-5.8060474411564229</v>
      </c>
      <c r="P88" s="41">
        <f>'Travel balance'!AB91</f>
        <v>-1.8694063269055174</v>
      </c>
      <c r="Q88" s="41">
        <f>Trans_balance!Z91</f>
        <v>-2.9917124562203443</v>
      </c>
      <c r="R88" s="41">
        <f>Pr_inc_GDP!Q91</f>
        <v>-1.0378296002459366</v>
      </c>
      <c r="S88" s="41">
        <f>Sec_inc_GDP!Q91</f>
        <v>-0.17458870003577448</v>
      </c>
      <c r="T88" s="41">
        <f>IF(Oil_net!Q91="","",OIl_GDP!Q91)</f>
        <v>23.106071783112014</v>
      </c>
      <c r="U88" s="41">
        <f>Trav_cr!AE91</f>
        <v>0.55461688204376147</v>
      </c>
      <c r="W88" s="41">
        <f t="shared" si="34"/>
        <v>-9.6810414520761636</v>
      </c>
      <c r="X88" s="41">
        <f t="shared" si="21"/>
        <v>-9.1848963411278621</v>
      </c>
      <c r="Y88" s="41">
        <f t="shared" si="22"/>
        <v>0.37341715501971873</v>
      </c>
      <c r="Z88" s="41">
        <f t="shared" si="23"/>
        <v>0.97877449239245884</v>
      </c>
      <c r="AA88" s="41">
        <f t="shared" si="24"/>
        <v>-0.63215727779095099</v>
      </c>
      <c r="AB88" s="41">
        <f t="shared" si="25"/>
        <v>-0.26460296699838592</v>
      </c>
      <c r="AC88" s="41">
        <f t="shared" si="26"/>
        <v>-0.60495929896963063</v>
      </c>
      <c r="AD88" s="41">
        <f t="shared" si="27"/>
        <v>-9.2348674170348346</v>
      </c>
      <c r="AF88" s="61" t="str">
        <f t="shared" si="28"/>
        <v/>
      </c>
      <c r="AG88" s="61" t="str">
        <f t="shared" si="29"/>
        <v/>
      </c>
      <c r="AH88" s="62" t="str">
        <f t="shared" si="30"/>
        <v/>
      </c>
      <c r="AI88" s="62" t="str">
        <f t="shared" si="31"/>
        <v/>
      </c>
      <c r="AK88">
        <f t="shared" si="32"/>
        <v>0</v>
      </c>
      <c r="AL88">
        <f t="shared" si="38"/>
        <v>1</v>
      </c>
      <c r="AM88">
        <f t="shared" si="35"/>
        <v>1</v>
      </c>
      <c r="AN88">
        <f t="shared" si="36"/>
        <v>0</v>
      </c>
      <c r="AO88" t="str">
        <f t="shared" si="33"/>
        <v/>
      </c>
      <c r="AP88" s="41" t="str">
        <f>IF(AN88=0, "", GDP!S87)</f>
        <v/>
      </c>
      <c r="AQ88" s="41" t="str">
        <f t="shared" si="37"/>
        <v/>
      </c>
    </row>
    <row r="89" spans="1:43" x14ac:dyDescent="0.15">
      <c r="A89" t="str">
        <f>'CA-GDP'!A92</f>
        <v>Ireland</v>
      </c>
      <c r="B89" s="41">
        <f>AVERAGE('CA-GDP'!L92:P92)</f>
        <v>-0.52576719628958846</v>
      </c>
      <c r="C89" s="41">
        <f>AVERAGE(GoodsGDP!L92:P92)</f>
        <v>37.119425593692029</v>
      </c>
      <c r="D89" s="41">
        <f>AVERAGE(Serv_GDP!L92:P92)</f>
        <v>-15.573791055194699</v>
      </c>
      <c r="E89" s="41">
        <f>AVERAGE('Travel balance'!W92:AA92)</f>
        <v>-0.31478334116974832</v>
      </c>
      <c r="F89" s="41">
        <f>AVERAGE(Trans_balance!U92:Y92)</f>
        <v>1.5515881287268516</v>
      </c>
      <c r="G89" s="41">
        <f>AVERAGE(Pr_inc_GDP!L92:P92)</f>
        <v>-21.143776194900965</v>
      </c>
      <c r="H89" s="41">
        <f>AVERAGE(Sec_inc_GDP!L92:P92)</f>
        <v>-1.1698150164187591</v>
      </c>
      <c r="I89" s="41">
        <f>IF(Oil_net!L92="", "", AVERAGE(OIl_GDP!L92:Q92))</f>
        <v>-0.96499558822418408</v>
      </c>
      <c r="J89" s="41">
        <f>Trav_cr!AG92</f>
        <v>1.6822007885597254</v>
      </c>
      <c r="K89" s="41">
        <f>Trav_deb!AG92</f>
        <v>1.9969841297294735</v>
      </c>
      <c r="L89">
        <f t="shared" si="20"/>
        <v>0</v>
      </c>
      <c r="M89" s="41">
        <f>'CA-GDP'!Q92</f>
        <v>4.0460292085850273</v>
      </c>
      <c r="N89" s="41">
        <f>GoodsGDP!Q92</f>
        <v>37.891374011169304</v>
      </c>
      <c r="O89" s="41">
        <f>Serv_GDP!Q92</f>
        <v>-7.9011473304352329</v>
      </c>
      <c r="P89" s="41">
        <f>'Travel balance'!AB92</f>
        <v>-0.11386827153245171</v>
      </c>
      <c r="Q89" s="41">
        <f>Trans_balance!Z92</f>
        <v>-9.9122739967098278E-2</v>
      </c>
      <c r="R89" s="41">
        <f>Pr_inc_GDP!Q92</f>
        <v>-24.301728281299937</v>
      </c>
      <c r="S89" s="41">
        <f>Sec_inc_GDP!Q92</f>
        <v>-1.0668665152932586</v>
      </c>
      <c r="T89" s="41">
        <f>IF(Oil_net!Q92="","",OIl_GDP!Q92)</f>
        <v>-0.56860678952050003</v>
      </c>
      <c r="U89" s="41">
        <f>Trav_cr!AE92</f>
        <v>0.45438082453237333</v>
      </c>
      <c r="W89" s="41">
        <f t="shared" si="34"/>
        <v>4.5717964048746156</v>
      </c>
      <c r="X89" s="41">
        <f t="shared" si="21"/>
        <v>0.77194841747727594</v>
      </c>
      <c r="Y89" s="41">
        <f t="shared" si="22"/>
        <v>7.6726437247594657</v>
      </c>
      <c r="Z89" s="41">
        <f t="shared" si="23"/>
        <v>0.20091506963729661</v>
      </c>
      <c r="AA89" s="41">
        <f t="shared" si="24"/>
        <v>-1.6507108686939498</v>
      </c>
      <c r="AB89" s="41">
        <f t="shared" si="25"/>
        <v>-3.1579520863989714</v>
      </c>
      <c r="AC89" s="41">
        <f t="shared" si="26"/>
        <v>0.10294850112550047</v>
      </c>
      <c r="AD89" s="41">
        <f t="shared" si="27"/>
        <v>0.39638879870368404</v>
      </c>
      <c r="AF89" s="61" t="str">
        <f t="shared" si="28"/>
        <v/>
      </c>
      <c r="AG89" s="61" t="str">
        <f t="shared" si="29"/>
        <v/>
      </c>
      <c r="AH89" s="62" t="str">
        <f t="shared" si="30"/>
        <v/>
      </c>
      <c r="AI89" s="62" t="str">
        <f t="shared" si="31"/>
        <v/>
      </c>
      <c r="AK89">
        <f t="shared" si="32"/>
        <v>0</v>
      </c>
      <c r="AL89">
        <f t="shared" si="38"/>
        <v>1</v>
      </c>
      <c r="AM89">
        <f t="shared" si="35"/>
        <v>1</v>
      </c>
      <c r="AN89">
        <f t="shared" si="36"/>
        <v>0</v>
      </c>
      <c r="AO89" t="str">
        <f t="shared" si="33"/>
        <v/>
      </c>
      <c r="AP89" s="41" t="str">
        <f>IF(AN89=0, "", GDP!S88)</f>
        <v/>
      </c>
      <c r="AQ89" s="41" t="str">
        <f t="shared" si="37"/>
        <v/>
      </c>
    </row>
    <row r="90" spans="1:43" x14ac:dyDescent="0.15">
      <c r="A90" t="str">
        <f>'CA-GDP'!A93</f>
        <v>Israel</v>
      </c>
      <c r="B90" s="41">
        <f>AVERAGE('CA-GDP'!L93:P93)</f>
        <v>3.539417253161131</v>
      </c>
      <c r="C90" s="41">
        <f>AVERAGE(GoodsGDP!L93:P93)</f>
        <v>-3.095205656018623</v>
      </c>
      <c r="D90" s="41">
        <f>AVERAGE(Serv_GDP!L93:P93)</f>
        <v>4.8074094400784926</v>
      </c>
      <c r="E90" s="41">
        <f>AVERAGE('Travel balance'!W93:AA93)</f>
        <v>-0.11604041998998252</v>
      </c>
      <c r="F90" s="41">
        <f>AVERAGE(Trans_balance!U93:Y93)</f>
        <v>-0.91001708018766236</v>
      </c>
      <c r="G90" s="41">
        <f>AVERAGE(Pr_inc_GDP!L93:P93)</f>
        <v>-0.62323027682012966</v>
      </c>
      <c r="H90" s="41">
        <f>AVERAGE(Sec_inc_GDP!L93:P93)</f>
        <v>2.4485686777774003</v>
      </c>
      <c r="I90" s="41">
        <f>IF(Oil_net!L93="", "", AVERAGE(OIl_GDP!L93:Q93))</f>
        <v>-2.139685597294541</v>
      </c>
      <c r="J90" s="41">
        <f>Trav_cr!AG93</f>
        <v>1.9279467321512354</v>
      </c>
      <c r="K90" s="41">
        <f>Trav_deb!AG93</f>
        <v>2.0439871521412178</v>
      </c>
      <c r="L90">
        <f t="shared" si="20"/>
        <v>0</v>
      </c>
      <c r="M90" s="41">
        <f>'CA-GDP'!Q93</f>
        <v>5.0586622386396387</v>
      </c>
      <c r="N90" s="41">
        <f>GoodsGDP!Q93</f>
        <v>-2.7052494050486011</v>
      </c>
      <c r="O90" s="41">
        <f>Serv_GDP!Q93</f>
        <v>6.9600790139782118</v>
      </c>
      <c r="P90" s="41">
        <f>'Travel balance'!AB93</f>
        <v>0.177680695533596</v>
      </c>
      <c r="Q90" s="41">
        <f>Trans_balance!Z93</f>
        <v>-0.315496177735681</v>
      </c>
      <c r="R90" s="41">
        <f>Pr_inc_GDP!Q93</f>
        <v>-1.0946550701782687</v>
      </c>
      <c r="S90" s="41">
        <f>Sec_inc_GDP!Q93</f>
        <v>1.7950764428901267</v>
      </c>
      <c r="T90" s="41">
        <f>IF(Oil_net!Q93="","",OIl_GDP!Q93)</f>
        <v>-1.3720484443872567</v>
      </c>
      <c r="U90" s="41">
        <f>Trav_cr!AE93</f>
        <v>0.62550654467045042</v>
      </c>
      <c r="W90" s="41">
        <f t="shared" si="34"/>
        <v>1.5192449854785077</v>
      </c>
      <c r="X90" s="41">
        <f t="shared" si="21"/>
        <v>0.38995625097002184</v>
      </c>
      <c r="Y90" s="41">
        <f t="shared" si="22"/>
        <v>2.1526695738997192</v>
      </c>
      <c r="Z90" s="41">
        <f t="shared" si="23"/>
        <v>0.29372111552357849</v>
      </c>
      <c r="AA90" s="41">
        <f t="shared" si="24"/>
        <v>0.5945209024519813</v>
      </c>
      <c r="AB90" s="41">
        <f t="shared" si="25"/>
        <v>-0.47142479335813903</v>
      </c>
      <c r="AC90" s="41">
        <f t="shared" si="26"/>
        <v>-0.65349223488727359</v>
      </c>
      <c r="AD90" s="41">
        <f t="shared" si="27"/>
        <v>0.76763715290728429</v>
      </c>
      <c r="AF90" s="61" t="str">
        <f t="shared" si="28"/>
        <v/>
      </c>
      <c r="AG90" s="61" t="str">
        <f t="shared" si="29"/>
        <v/>
      </c>
      <c r="AH90" s="62" t="str">
        <f t="shared" si="30"/>
        <v/>
      </c>
      <c r="AI90" s="62" t="str">
        <f t="shared" si="31"/>
        <v/>
      </c>
      <c r="AK90">
        <f t="shared" si="32"/>
        <v>0</v>
      </c>
      <c r="AL90">
        <f t="shared" si="38"/>
        <v>1</v>
      </c>
      <c r="AM90">
        <f t="shared" si="35"/>
        <v>1</v>
      </c>
      <c r="AN90">
        <f t="shared" si="36"/>
        <v>0</v>
      </c>
      <c r="AO90" t="str">
        <f t="shared" si="33"/>
        <v/>
      </c>
      <c r="AP90" s="41" t="str">
        <f>IF(AN90=0, "", GDP!S89)</f>
        <v/>
      </c>
      <c r="AQ90" s="41" t="str">
        <f t="shared" si="37"/>
        <v/>
      </c>
    </row>
    <row r="91" spans="1:43" x14ac:dyDescent="0.15">
      <c r="A91" t="str">
        <f>'CA-GDP'!A94</f>
        <v>Italy</v>
      </c>
      <c r="B91" s="41">
        <f>AVERAGE('CA-GDP'!L94:P94)</f>
        <v>2.4532189133040996</v>
      </c>
      <c r="C91" s="41">
        <f>AVERAGE(GoodsGDP!L94:P94)</f>
        <v>3.1565103284327849</v>
      </c>
      <c r="D91" s="41">
        <f>AVERAGE(Serv_GDP!L94:P94)</f>
        <v>-0.17794277263268693</v>
      </c>
      <c r="E91" s="41">
        <f>AVERAGE('Travel balance'!W94:AA94)</f>
        <v>0.87136954759939977</v>
      </c>
      <c r="F91" s="41">
        <f>AVERAGE(Trans_balance!U94:Y94)</f>
        <v>-0.52208144286884706</v>
      </c>
      <c r="G91" s="41">
        <f>AVERAGE(Pr_inc_GDP!L94:P94)</f>
        <v>0.41568253629070773</v>
      </c>
      <c r="H91" s="41">
        <f>AVERAGE(Sec_inc_GDP!L94:P94)</f>
        <v>-0.94103191539686082</v>
      </c>
      <c r="I91" s="41">
        <f>IF(Oil_net!L94="", "", AVERAGE(OIl_GDP!L94:Q94))</f>
        <v>-1.1988642475822837</v>
      </c>
      <c r="J91" s="41">
        <f>Trav_cr!AG94</f>
        <v>2.27715771365366</v>
      </c>
      <c r="K91" s="41">
        <f>Trav_deb!AG94</f>
        <v>1.4057881660542599</v>
      </c>
      <c r="L91">
        <f t="shared" si="20"/>
        <v>0</v>
      </c>
      <c r="M91" s="41">
        <f>'CA-GDP'!Q94</f>
        <v>3.6995952497781874</v>
      </c>
      <c r="N91" s="41">
        <f>GoodsGDP!Q94</f>
        <v>4.1017286602101697</v>
      </c>
      <c r="O91" s="41">
        <f>Serv_GDP!Q94</f>
        <v>-0.28664786434255046</v>
      </c>
      <c r="P91" s="41">
        <f>'Travel balance'!AB94</f>
        <v>0.48691471776853729</v>
      </c>
      <c r="Q91" s="41">
        <f>Trans_balance!Z94</f>
        <v>-0.38089754046961261</v>
      </c>
      <c r="R91" s="41">
        <f>Pr_inc_GDP!Q94</f>
        <v>1.0511865781860172</v>
      </c>
      <c r="S91" s="41">
        <f>Sec_inc_GDP!Q94</f>
        <v>-1.1666088383690134</v>
      </c>
      <c r="T91" s="41">
        <f>IF(Oil_net!Q94="","",OIl_GDP!Q94)</f>
        <v>-0.94443408685683738</v>
      </c>
      <c r="U91" s="41">
        <f>Trav_cr!AE94</f>
        <v>1.0629367578443052</v>
      </c>
      <c r="W91" s="41">
        <f t="shared" si="34"/>
        <v>1.2463763364740879</v>
      </c>
      <c r="X91" s="41">
        <f t="shared" si="21"/>
        <v>0.94521833177738479</v>
      </c>
      <c r="Y91" s="41">
        <f t="shared" si="22"/>
        <v>-0.10870509170986353</v>
      </c>
      <c r="Z91" s="41">
        <f t="shared" si="23"/>
        <v>-0.38445482983086249</v>
      </c>
      <c r="AA91" s="41">
        <f t="shared" si="24"/>
        <v>0.14118390239923445</v>
      </c>
      <c r="AB91" s="41">
        <f t="shared" si="25"/>
        <v>0.63550404189530951</v>
      </c>
      <c r="AC91" s="41">
        <f t="shared" si="26"/>
        <v>-0.22557692297215259</v>
      </c>
      <c r="AD91" s="41">
        <f t="shared" si="27"/>
        <v>0.25443016072544633</v>
      </c>
      <c r="AF91" s="61" t="str">
        <f t="shared" si="28"/>
        <v/>
      </c>
      <c r="AG91" s="61" t="str">
        <f t="shared" si="29"/>
        <v/>
      </c>
      <c r="AH91" s="62" t="str">
        <f t="shared" si="30"/>
        <v/>
      </c>
      <c r="AI91" s="62" t="str">
        <f t="shared" si="31"/>
        <v/>
      </c>
      <c r="AK91">
        <f t="shared" si="32"/>
        <v>0</v>
      </c>
      <c r="AL91">
        <f t="shared" si="38"/>
        <v>1</v>
      </c>
      <c r="AM91">
        <f t="shared" si="35"/>
        <v>1</v>
      </c>
      <c r="AN91">
        <f t="shared" si="36"/>
        <v>0</v>
      </c>
      <c r="AO91" t="str">
        <f t="shared" si="33"/>
        <v/>
      </c>
      <c r="AP91" s="41" t="str">
        <f>IF(AN91=0, "", GDP!S90)</f>
        <v/>
      </c>
      <c r="AQ91" s="41" t="str">
        <f t="shared" si="37"/>
        <v/>
      </c>
    </row>
    <row r="92" spans="1:43" x14ac:dyDescent="0.15">
      <c r="A92" t="str">
        <f>'CA-GDP'!A95</f>
        <v>Jamaica</v>
      </c>
      <c r="B92" s="41">
        <f>AVERAGE('CA-GDP'!L95:P95)</f>
        <v>-1.9775374342148357</v>
      </c>
      <c r="C92" s="41">
        <f>AVERAGE(GoodsGDP!L95:P95)</f>
        <v>-23.027954260300383</v>
      </c>
      <c r="D92" s="41">
        <f>AVERAGE(Serv_GDP!L95:P95)</f>
        <v>8.3413287159425984</v>
      </c>
      <c r="E92" s="41">
        <f>AVERAGE('Travel balance'!W95:AA95)</f>
        <v>17.526765654825013</v>
      </c>
      <c r="F92" s="41">
        <f>AVERAGE(Trans_balance!U95:Y95)</f>
        <v>-4.1799744500612572</v>
      </c>
      <c r="G92" s="41">
        <f>AVERAGE(Pr_inc_GDP!L95:P95)</f>
        <v>-3.3564024990783023</v>
      </c>
      <c r="H92" s="41">
        <f>AVERAGE(Sec_inc_GDP!L95:P95)</f>
        <v>16.065490609221257</v>
      </c>
      <c r="I92" s="41">
        <f>IF(Oil_net!L95="", "", AVERAGE(OIl_GDP!L95:Q95))</f>
        <v>-7.8392106405929383</v>
      </c>
      <c r="J92" s="41">
        <f>Trav_cr!AG95</f>
        <v>19.313777921159154</v>
      </c>
      <c r="K92" s="41">
        <f>Trav_deb!AG95</f>
        <v>1.7870122663341454</v>
      </c>
      <c r="L92">
        <f t="shared" si="20"/>
        <v>1</v>
      </c>
      <c r="M92" s="41">
        <f>'CA-GDP'!Q95</f>
        <v>-0.25278661805019831</v>
      </c>
      <c r="N92" s="41">
        <f>GoodsGDP!Q95</f>
        <v>-21.006421199883697</v>
      </c>
      <c r="O92" s="41">
        <f>Serv_GDP!Q95</f>
        <v>2.911889359414082</v>
      </c>
      <c r="P92" s="41">
        <f>'Travel balance'!AB95</f>
        <v>9.1686789285006931</v>
      </c>
      <c r="Q92" s="41">
        <f>Trans_balance!Z95</f>
        <v>-3.9746495085832989</v>
      </c>
      <c r="R92" s="41">
        <f>Pr_inc_GDP!Q95</f>
        <v>-3.3906621861111041</v>
      </c>
      <c r="S92" s="41">
        <f>Sec_inc_GDP!Q95</f>
        <v>21.232407408530502</v>
      </c>
      <c r="T92" s="41">
        <f>IF(Oil_net!Q95="","",OIl_GDP!Q95)</f>
        <v>-5.466432946106428</v>
      </c>
      <c r="U92" s="41">
        <f>Trav_cr!AE95</f>
        <v>10.105047329180397</v>
      </c>
      <c r="W92" s="41">
        <f t="shared" si="34"/>
        <v>1.7247508161646374</v>
      </c>
      <c r="X92" s="41">
        <f t="shared" si="21"/>
        <v>2.0215330604166866</v>
      </c>
      <c r="Y92" s="41">
        <f t="shared" si="22"/>
        <v>-5.4294393565285164</v>
      </c>
      <c r="Z92" s="41">
        <f t="shared" si="23"/>
        <v>-8.3580867263243199</v>
      </c>
      <c r="AA92" s="41">
        <f t="shared" si="24"/>
        <v>0.20532494147795832</v>
      </c>
      <c r="AB92" s="41">
        <f t="shared" si="25"/>
        <v>-3.42596870328018E-2</v>
      </c>
      <c r="AC92" s="41">
        <f t="shared" si="26"/>
        <v>5.1669167993092451</v>
      </c>
      <c r="AD92" s="41">
        <f t="shared" si="27"/>
        <v>2.3727776944865102</v>
      </c>
      <c r="AF92" s="61">
        <f t="shared" si="28"/>
        <v>-8.3580867263243199</v>
      </c>
      <c r="AG92" s="61">
        <f t="shared" si="29"/>
        <v>-8.3580867263243199</v>
      </c>
      <c r="AH92" s="62">
        <f t="shared" si="30"/>
        <v>1</v>
      </c>
      <c r="AI92" s="62">
        <f t="shared" si="31"/>
        <v>1</v>
      </c>
      <c r="AK92">
        <f t="shared" si="32"/>
        <v>1</v>
      </c>
      <c r="AL92">
        <f t="shared" si="38"/>
        <v>1</v>
      </c>
      <c r="AM92">
        <f t="shared" si="35"/>
        <v>2</v>
      </c>
      <c r="AN92">
        <f t="shared" si="36"/>
        <v>1</v>
      </c>
      <c r="AO92" t="str">
        <f t="shared" si="33"/>
        <v>Jamaica</v>
      </c>
      <c r="AP92" s="41">
        <f>IF(AN92=0, "", GDP!S91)</f>
        <v>15.807932888968995</v>
      </c>
      <c r="AQ92" s="41">
        <f t="shared" si="37"/>
        <v>-8.3580867263243199</v>
      </c>
    </row>
    <row r="93" spans="1:43" x14ac:dyDescent="0.15">
      <c r="A93" t="str">
        <f>'CA-GDP'!A96</f>
        <v>Japan</v>
      </c>
      <c r="B93" s="41">
        <f>AVERAGE('CA-GDP'!L96:P96)</f>
        <v>3.6182037780755882</v>
      </c>
      <c r="C93" s="41">
        <f>AVERAGE(GoodsGDP!L96:P96)</f>
        <v>0.39664102303206877</v>
      </c>
      <c r="D93" s="41">
        <f>AVERAGE(Serv_GDP!L96:P96)</f>
        <v>-0.21503051133053655</v>
      </c>
      <c r="E93" s="41">
        <f>AVERAGE('Travel balance'!W96:AA96)</f>
        <v>0.33702707378814167</v>
      </c>
      <c r="F93" s="41">
        <f>AVERAGE(Trans_balance!U96:Y96)</f>
        <v>-0.1449483399355527</v>
      </c>
      <c r="G93" s="41">
        <f>AVERAGE(Pr_inc_GDP!L96:P96)</f>
        <v>3.7867128916659398</v>
      </c>
      <c r="H93" s="41">
        <f>AVERAGE(Sec_inc_GDP!L96:P96)</f>
        <v>-0.35011962529188528</v>
      </c>
      <c r="I93" s="41">
        <f>IF(Oil_net!L96="", "", AVERAGE(OIl_GDP!L96:Q96))</f>
        <v>-1.6696726532609654</v>
      </c>
      <c r="J93" s="41">
        <f>Trav_cr!AG96</f>
        <v>0.71992715713285693</v>
      </c>
      <c r="K93" s="41">
        <f>Trav_deb!AG96</f>
        <v>0.38290008334471548</v>
      </c>
      <c r="L93">
        <f t="shared" si="20"/>
        <v>0</v>
      </c>
      <c r="M93" s="41">
        <f>'CA-GDP'!Q96</f>
        <v>3.2610035075290993</v>
      </c>
      <c r="N93" s="41">
        <f>GoodsGDP!Q96</f>
        <v>0.57105950481093803</v>
      </c>
      <c r="O93" s="41">
        <f>Serv_GDP!Q96</f>
        <v>-0.69397061773963509</v>
      </c>
      <c r="P93" s="41">
        <f>'Travel balance'!AB96</f>
        <v>0.10208740694642253</v>
      </c>
      <c r="Q93" s="41">
        <f>Trans_balance!Z96</f>
        <v>-0.14157038217071904</v>
      </c>
      <c r="R93" s="41">
        <f>Pr_inc_GDP!Q96</f>
        <v>3.8586296056777751</v>
      </c>
      <c r="S93" s="41">
        <f>Sec_inc_GDP!Q96</f>
        <v>-0.47471498521997574</v>
      </c>
      <c r="T93" s="41">
        <f>IF(Oil_net!Q96="","",OIl_GDP!Q96)</f>
        <v>-1.1705648462175842</v>
      </c>
      <c r="U93" s="41">
        <f>Trav_cr!AE96</f>
        <v>0.21008385200322116</v>
      </c>
      <c r="W93" s="41">
        <f t="shared" si="34"/>
        <v>-0.35720027054648895</v>
      </c>
      <c r="X93" s="41">
        <f t="shared" si="21"/>
        <v>0.17441848177886926</v>
      </c>
      <c r="Y93" s="41">
        <f t="shared" si="22"/>
        <v>-0.47894010640909856</v>
      </c>
      <c r="Z93" s="41">
        <f t="shared" si="23"/>
        <v>-0.23493966684171913</v>
      </c>
      <c r="AA93" s="41">
        <f t="shared" si="24"/>
        <v>3.3779577648336556E-3</v>
      </c>
      <c r="AB93" s="41">
        <f t="shared" si="25"/>
        <v>7.1916714011835303E-2</v>
      </c>
      <c r="AC93" s="41">
        <f t="shared" si="26"/>
        <v>-0.12459535992809045</v>
      </c>
      <c r="AD93" s="41">
        <f t="shared" si="27"/>
        <v>0.4991078070433812</v>
      </c>
      <c r="AF93" s="61" t="str">
        <f t="shared" si="28"/>
        <v/>
      </c>
      <c r="AG93" s="61" t="str">
        <f t="shared" si="29"/>
        <v/>
      </c>
      <c r="AH93" s="62" t="str">
        <f t="shared" si="30"/>
        <v/>
      </c>
      <c r="AI93" s="62" t="str">
        <f t="shared" si="31"/>
        <v/>
      </c>
      <c r="AK93">
        <f t="shared" si="32"/>
        <v>0</v>
      </c>
      <c r="AL93">
        <f t="shared" si="38"/>
        <v>1</v>
      </c>
      <c r="AM93">
        <f t="shared" si="35"/>
        <v>1</v>
      </c>
      <c r="AN93">
        <f t="shared" si="36"/>
        <v>0</v>
      </c>
      <c r="AO93" t="str">
        <f t="shared" si="33"/>
        <v/>
      </c>
      <c r="AP93" s="41" t="str">
        <f>IF(AN93=0, "", GDP!S92)</f>
        <v/>
      </c>
      <c r="AQ93" s="41" t="str">
        <f t="shared" si="37"/>
        <v/>
      </c>
    </row>
    <row r="94" spans="1:43" x14ac:dyDescent="0.15">
      <c r="A94" t="str">
        <f>'CA-GDP'!A97</f>
        <v>Jordan</v>
      </c>
      <c r="B94" s="41">
        <f>AVERAGE('CA-GDP'!L97:P97)</f>
        <v>-7.6715621391578654</v>
      </c>
      <c r="C94" s="41">
        <f>AVERAGE(GoodsGDP!L97:P97)</f>
        <v>-24.086892506198289</v>
      </c>
      <c r="D94" s="41">
        <f>AVERAGE(Serv_GDP!L97:P97)</f>
        <v>5.0213164967290513</v>
      </c>
      <c r="E94" s="41">
        <f>AVERAGE('Travel balance'!W97:AA97)</f>
        <v>8.2046387247601285</v>
      </c>
      <c r="F94" s="41">
        <f>AVERAGE(Trans_balance!U97:Y97)</f>
        <v>-3.0674893839313713</v>
      </c>
      <c r="G94" s="41">
        <f>AVERAGE(Pr_inc_GDP!L97:P97)</f>
        <v>-0.60923332793113194</v>
      </c>
      <c r="H94" s="41">
        <f>AVERAGE(Sec_inc_GDP!L97:P97)</f>
        <v>12.003247198242505</v>
      </c>
      <c r="I94" s="41">
        <f>IF(Oil_net!L97="", "", AVERAGE(OIl_GDP!L97:Q97))</f>
        <v>-6.8597585069510956</v>
      </c>
      <c r="J94" s="41">
        <f>Trav_cr!AG97</f>
        <v>11.40382034248935</v>
      </c>
      <c r="K94" s="41">
        <f>Trav_deb!AG97</f>
        <v>3.1991816177292209</v>
      </c>
      <c r="L94">
        <f t="shared" si="20"/>
        <v>1</v>
      </c>
      <c r="M94" s="41">
        <f>'CA-GDP'!Q97</f>
        <v>-8.0105648540591421</v>
      </c>
      <c r="N94" s="41">
        <f>GoodsGDP!Q97</f>
        <v>-16.53195303099945</v>
      </c>
      <c r="O94" s="41">
        <f>Serv_GDP!Q97</f>
        <v>-1.4887406417005991</v>
      </c>
      <c r="P94" s="41">
        <f>'Travel balance'!AB97</f>
        <v>2.3717491250069158</v>
      </c>
      <c r="Q94" s="41" t="str">
        <f>Trans_balance!Z97</f>
        <v/>
      </c>
      <c r="R94" s="41">
        <f>Pr_inc_GDP!Q97</f>
        <v>-0.29995079073428088</v>
      </c>
      <c r="S94" s="41">
        <f>Sec_inc_GDP!Q97</f>
        <v>10.310176785657283</v>
      </c>
      <c r="T94" s="41">
        <f>IF(Oil_net!Q97="","",OIl_GDP!Q97)</f>
        <v>-4.3317510174563223</v>
      </c>
      <c r="U94" s="41">
        <f>Trav_cr!AE97</f>
        <v>3.2489270313875132</v>
      </c>
      <c r="W94" s="41">
        <f t="shared" si="34"/>
        <v>-0.33900271490127665</v>
      </c>
      <c r="X94" s="41">
        <f t="shared" si="21"/>
        <v>7.5549394751988395</v>
      </c>
      <c r="Y94" s="41">
        <f t="shared" si="22"/>
        <v>-6.5100571384296506</v>
      </c>
      <c r="Z94" s="41">
        <f t="shared" si="23"/>
        <v>-5.8328895997532122</v>
      </c>
      <c r="AA94" s="41" t="str">
        <f t="shared" si="24"/>
        <v/>
      </c>
      <c r="AB94" s="41">
        <f t="shared" si="25"/>
        <v>0.30928253719685106</v>
      </c>
      <c r="AC94" s="41">
        <f t="shared" si="26"/>
        <v>-1.6930704125852216</v>
      </c>
      <c r="AD94" s="41">
        <f t="shared" si="27"/>
        <v>2.5280074894947733</v>
      </c>
      <c r="AF94" s="61" t="str">
        <f t="shared" si="28"/>
        <v/>
      </c>
      <c r="AG94" s="61">
        <f t="shared" si="29"/>
        <v>-5.8328895997532122</v>
      </c>
      <c r="AH94" s="62" t="str">
        <f t="shared" si="30"/>
        <v/>
      </c>
      <c r="AI94" s="62">
        <f t="shared" si="31"/>
        <v>1</v>
      </c>
      <c r="AK94">
        <f t="shared" si="32"/>
        <v>1</v>
      </c>
      <c r="AL94">
        <f t="shared" si="38"/>
        <v>1</v>
      </c>
      <c r="AM94">
        <f t="shared" si="35"/>
        <v>2</v>
      </c>
      <c r="AN94">
        <f t="shared" si="36"/>
        <v>1</v>
      </c>
      <c r="AO94" t="str">
        <f t="shared" si="33"/>
        <v>Jordan</v>
      </c>
      <c r="AP94" s="41">
        <f>IF(AN94=0, "", GDP!S93)</f>
        <v>44.565751751798686</v>
      </c>
      <c r="AQ94" s="41">
        <f t="shared" si="37"/>
        <v>-5.8328895997532122</v>
      </c>
    </row>
    <row r="95" spans="1:43" x14ac:dyDescent="0.15">
      <c r="A95" t="str">
        <f>'CA-GDP'!A98</f>
        <v>Kazakhstan, Rep. of</v>
      </c>
      <c r="B95" s="41">
        <f>AVERAGE('CA-GDP'!L98:P98)</f>
        <v>-3.267147588134887</v>
      </c>
      <c r="C95" s="41">
        <f>AVERAGE(GoodsGDP!L98:P98)</f>
        <v>9.4634301732460493</v>
      </c>
      <c r="D95" s="41">
        <f>AVERAGE(Serv_GDP!L98:P98)</f>
        <v>-2.4181140871749962</v>
      </c>
      <c r="E95" s="41">
        <f>AVERAGE('Travel balance'!W98:AA98)</f>
        <v>-0.35175357634236554</v>
      </c>
      <c r="F95" s="41">
        <f>AVERAGE(Trans_balance!U98:Y98)</f>
        <v>1.0117636634672627</v>
      </c>
      <c r="G95" s="41">
        <f>AVERAGE(Pr_inc_GDP!L98:P98)</f>
        <v>-10.350992795147912</v>
      </c>
      <c r="H95" s="41">
        <f>AVERAGE(Sec_inc_GDP!L98:P98)</f>
        <v>3.8529120941977225E-2</v>
      </c>
      <c r="I95" s="41">
        <f>IF(Oil_net!L98="", "", AVERAGE(OIl_GDP!L98:Q98))</f>
        <v>15.99003508415066</v>
      </c>
      <c r="J95" s="41">
        <f>Trav_cr!AG98</f>
        <v>1.2264085293631939</v>
      </c>
      <c r="K95" s="41">
        <f>Trav_deb!AG98</f>
        <v>1.5781621057055595</v>
      </c>
      <c r="L95">
        <f t="shared" si="20"/>
        <v>0</v>
      </c>
      <c r="M95" s="41">
        <f>'CA-GDP'!Q98</f>
        <v>-3.6631809632764174</v>
      </c>
      <c r="N95" s="41">
        <f>GoodsGDP!Q98</f>
        <v>6.1353556553584676</v>
      </c>
      <c r="O95" s="41">
        <f>Serv_GDP!Q98</f>
        <v>-1.7894898992911865</v>
      </c>
      <c r="P95" s="41">
        <f>'Travel balance'!AB98</f>
        <v>-0.21441845732458858</v>
      </c>
      <c r="Q95" s="41">
        <f>Trans_balance!Z98</f>
        <v>0.71033727115397283</v>
      </c>
      <c r="R95" s="41">
        <f>Pr_inc_GDP!Q98</f>
        <v>-8.7188363163369402</v>
      </c>
      <c r="S95" s="41">
        <f>Sec_inc_GDP!Q98</f>
        <v>0.70978959699323385</v>
      </c>
      <c r="T95" s="41">
        <f>IF(Oil_net!Q98="","",OIl_GDP!Q98)</f>
        <v>11.89620344438346</v>
      </c>
      <c r="U95" s="41">
        <f>Trav_cr!AE98</f>
        <v>0.2679448276372205</v>
      </c>
      <c r="W95" s="41">
        <f t="shared" si="34"/>
        <v>-0.39603337514153036</v>
      </c>
      <c r="X95" s="41">
        <f t="shared" si="21"/>
        <v>-3.3280745178875817</v>
      </c>
      <c r="Y95" s="41">
        <f t="shared" si="22"/>
        <v>0.62862418788380969</v>
      </c>
      <c r="Z95" s="41">
        <f t="shared" si="23"/>
        <v>0.13733511901777695</v>
      </c>
      <c r="AA95" s="41">
        <f t="shared" si="24"/>
        <v>-0.30142639231328983</v>
      </c>
      <c r="AB95" s="41">
        <f t="shared" si="25"/>
        <v>1.6321564788109715</v>
      </c>
      <c r="AC95" s="41">
        <f t="shared" si="26"/>
        <v>0.6712604760512566</v>
      </c>
      <c r="AD95" s="41">
        <f t="shared" si="27"/>
        <v>-4.0938316397672008</v>
      </c>
      <c r="AF95" s="61" t="str">
        <f t="shared" si="28"/>
        <v/>
      </c>
      <c r="AG95" s="61" t="str">
        <f t="shared" si="29"/>
        <v/>
      </c>
      <c r="AH95" s="62" t="str">
        <f t="shared" si="30"/>
        <v/>
      </c>
      <c r="AI95" s="62" t="str">
        <f t="shared" si="31"/>
        <v/>
      </c>
      <c r="AK95">
        <f t="shared" si="32"/>
        <v>0</v>
      </c>
      <c r="AL95">
        <f t="shared" si="38"/>
        <v>1</v>
      </c>
      <c r="AM95">
        <f t="shared" si="35"/>
        <v>1</v>
      </c>
      <c r="AN95">
        <f t="shared" si="36"/>
        <v>0</v>
      </c>
      <c r="AO95" t="str">
        <f t="shared" si="33"/>
        <v/>
      </c>
      <c r="AP95" s="41" t="str">
        <f>IF(AN95=0, "", GDP!S94)</f>
        <v/>
      </c>
      <c r="AQ95" s="41" t="str">
        <f t="shared" si="37"/>
        <v/>
      </c>
    </row>
    <row r="96" spans="1:43" x14ac:dyDescent="0.15">
      <c r="A96" t="str">
        <f>'CA-GDP'!A99</f>
        <v>Kenya</v>
      </c>
      <c r="B96" s="41">
        <f>AVERAGE('CA-GDP'!L99:P99)</f>
        <v>-6.2996241057492259</v>
      </c>
      <c r="C96" s="41">
        <f>AVERAGE(GoodsGDP!L99:P99)</f>
        <v>-11.977095359267443</v>
      </c>
      <c r="D96" s="41">
        <f>AVERAGE(Serv_GDP!L99:P99)</f>
        <v>1.9522989793915038</v>
      </c>
      <c r="E96" s="41">
        <f>AVERAGE('Travel balance'!W99:AA99)</f>
        <v>0.8820435963422314</v>
      </c>
      <c r="F96" s="41">
        <f>AVERAGE(Trans_balance!U99:Y99)</f>
        <v>0.76496438551117563</v>
      </c>
      <c r="G96" s="41">
        <f>AVERAGE(Pr_inc_GDP!L99:P99)</f>
        <v>-1.6611292047290536</v>
      </c>
      <c r="H96" s="41">
        <f>AVERAGE(Sec_inc_GDP!L99:P99)</f>
        <v>5.3863014788557795</v>
      </c>
      <c r="I96" s="41">
        <f>IF(Oil_net!L99="", "", AVERAGE(OIl_GDP!L99:Q99))</f>
        <v>-3.230858246826029</v>
      </c>
      <c r="J96" s="41">
        <f>Trav_cr!AG99</f>
        <v>1.1511081327267421</v>
      </c>
      <c r="K96" s="41">
        <f>Trav_deb!AG99</f>
        <v>0.26906453638451061</v>
      </c>
      <c r="L96">
        <f t="shared" si="20"/>
        <v>0</v>
      </c>
      <c r="M96" s="41" t="str">
        <f>'CA-GDP'!Q99</f>
        <v/>
      </c>
      <c r="N96" s="41" t="str">
        <f>GoodsGDP!Q99</f>
        <v/>
      </c>
      <c r="O96" s="41" t="str">
        <f>Serv_GDP!Q99</f>
        <v/>
      </c>
      <c r="P96" s="41" t="str">
        <f>'Travel balance'!AB99</f>
        <v/>
      </c>
      <c r="Q96" s="41" t="str">
        <f>Trans_balance!Z99</f>
        <v/>
      </c>
      <c r="R96" s="41" t="str">
        <f>Pr_inc_GDP!Q99</f>
        <v/>
      </c>
      <c r="S96" s="41" t="str">
        <f>Sec_inc_GDP!Q99</f>
        <v/>
      </c>
      <c r="T96" s="41">
        <f>IF(Oil_net!Q99="","",OIl_GDP!Q99)</f>
        <v>-2.4472340297465096</v>
      </c>
      <c r="U96" s="41" t="str">
        <f>Trav_cr!AE99</f>
        <v/>
      </c>
      <c r="W96" s="41" t="str">
        <f t="shared" si="34"/>
        <v/>
      </c>
      <c r="X96" s="41" t="str">
        <f t="shared" si="21"/>
        <v/>
      </c>
      <c r="Y96" s="41" t="str">
        <f t="shared" si="22"/>
        <v/>
      </c>
      <c r="Z96" s="41" t="str">
        <f t="shared" si="23"/>
        <v/>
      </c>
      <c r="AA96" s="41" t="str">
        <f t="shared" si="24"/>
        <v/>
      </c>
      <c r="AB96" s="41" t="str">
        <f t="shared" si="25"/>
        <v/>
      </c>
      <c r="AC96" s="41" t="str">
        <f t="shared" si="26"/>
        <v/>
      </c>
      <c r="AD96" s="41">
        <f t="shared" si="27"/>
        <v>0.78362421707951935</v>
      </c>
      <c r="AF96" s="61" t="str">
        <f t="shared" si="28"/>
        <v/>
      </c>
      <c r="AG96" s="61" t="str">
        <f t="shared" si="29"/>
        <v/>
      </c>
      <c r="AH96" s="62" t="str">
        <f t="shared" si="30"/>
        <v/>
      </c>
      <c r="AI96" s="62" t="str">
        <f t="shared" si="31"/>
        <v/>
      </c>
      <c r="AK96">
        <f t="shared" si="32"/>
        <v>0</v>
      </c>
      <c r="AL96">
        <f t="shared" si="38"/>
        <v>0</v>
      </c>
      <c r="AM96">
        <f t="shared" si="35"/>
        <v>0</v>
      </c>
      <c r="AN96">
        <f t="shared" si="36"/>
        <v>0</v>
      </c>
      <c r="AO96" t="str">
        <f t="shared" si="33"/>
        <v/>
      </c>
      <c r="AP96" s="41" t="str">
        <f>IF(AN96=0, "", GDP!S95)</f>
        <v/>
      </c>
      <c r="AQ96" s="41" t="str">
        <f t="shared" si="37"/>
        <v/>
      </c>
    </row>
    <row r="97" spans="1:43" x14ac:dyDescent="0.15">
      <c r="A97" t="str">
        <f>'CA-GDP'!A100</f>
        <v>Kiribati</v>
      </c>
      <c r="B97" s="41">
        <f>AVERAGE('CA-GDP'!L100:P100)</f>
        <v>32.706081775510484</v>
      </c>
      <c r="C97" s="41">
        <f>AVERAGE(GoodsGDP!L100:P100)</f>
        <v>-50.397367306893344</v>
      </c>
      <c r="D97" s="41">
        <f>AVERAGE(Serv_GDP!L100:P100)</f>
        <v>-33.36104126441775</v>
      </c>
      <c r="E97" s="41">
        <f>AVERAGE('Travel balance'!W100:AA100)</f>
        <v>-5.7537343135938803</v>
      </c>
      <c r="F97" s="41">
        <f>AVERAGE(Trans_balance!U100:Y100)</f>
        <v>-17.131367253243067</v>
      </c>
      <c r="G97" s="41">
        <f>AVERAGE(Pr_inc_GDP!L100:P100)</f>
        <v>91.618798572110919</v>
      </c>
      <c r="H97" s="41">
        <f>AVERAGE(Sec_inc_GDP!L100:P100)</f>
        <v>24.784351031785143</v>
      </c>
      <c r="I97" s="41">
        <f>IF(Oil_net!L100="", "", AVERAGE(OIl_GDP!L100:Q100))</f>
        <v>-6.312988843029018</v>
      </c>
      <c r="J97" s="41">
        <f>Trav_cr!AG100</f>
        <v>1.6487974009565014</v>
      </c>
      <c r="K97" s="41">
        <f>Trav_deb!AG100</f>
        <v>7.4025317145503822</v>
      </c>
      <c r="L97">
        <f t="shared" si="20"/>
        <v>0</v>
      </c>
      <c r="M97" s="41" t="str">
        <f>'CA-GDP'!Q100</f>
        <v/>
      </c>
      <c r="N97" s="41" t="str">
        <f>GoodsGDP!Q100</f>
        <v/>
      </c>
      <c r="O97" s="41" t="str">
        <f>Serv_GDP!Q100</f>
        <v/>
      </c>
      <c r="P97" s="41" t="str">
        <f>'Travel balance'!AB100</f>
        <v/>
      </c>
      <c r="Q97" s="41" t="str">
        <f>Trans_balance!Z100</f>
        <v/>
      </c>
      <c r="R97" s="41" t="str">
        <f>Pr_inc_GDP!Q100</f>
        <v/>
      </c>
      <c r="S97" s="41" t="str">
        <f>Sec_inc_GDP!Q100</f>
        <v/>
      </c>
      <c r="T97" s="41">
        <f>IF(Oil_net!Q100="","",OIl_GDP!Q100)</f>
        <v>-6.8333532416036462</v>
      </c>
      <c r="U97" s="41" t="str">
        <f>Trav_cr!AE100</f>
        <v/>
      </c>
      <c r="W97" s="41" t="str">
        <f t="shared" si="34"/>
        <v/>
      </c>
      <c r="X97" s="41" t="str">
        <f t="shared" si="21"/>
        <v/>
      </c>
      <c r="Y97" s="41" t="str">
        <f t="shared" si="22"/>
        <v/>
      </c>
      <c r="Z97" s="41" t="str">
        <f t="shared" si="23"/>
        <v/>
      </c>
      <c r="AA97" s="41" t="str">
        <f t="shared" si="24"/>
        <v/>
      </c>
      <c r="AB97" s="41" t="str">
        <f t="shared" si="25"/>
        <v/>
      </c>
      <c r="AC97" s="41" t="str">
        <f t="shared" si="26"/>
        <v/>
      </c>
      <c r="AD97" s="41">
        <f t="shared" si="27"/>
        <v>-0.52036439857462824</v>
      </c>
      <c r="AF97" s="61" t="str">
        <f t="shared" si="28"/>
        <v/>
      </c>
      <c r="AG97" s="61" t="str">
        <f t="shared" si="29"/>
        <v/>
      </c>
      <c r="AH97" s="62" t="str">
        <f t="shared" si="30"/>
        <v/>
      </c>
      <c r="AI97" s="62" t="str">
        <f t="shared" si="31"/>
        <v/>
      </c>
      <c r="AK97">
        <f t="shared" si="32"/>
        <v>0</v>
      </c>
      <c r="AL97">
        <f t="shared" si="38"/>
        <v>0</v>
      </c>
      <c r="AM97">
        <f t="shared" si="35"/>
        <v>0</v>
      </c>
      <c r="AN97">
        <f t="shared" si="36"/>
        <v>0</v>
      </c>
      <c r="AO97" t="str">
        <f t="shared" si="33"/>
        <v/>
      </c>
      <c r="AP97" s="41" t="str">
        <f>IF(AN97=0, "", GDP!S96)</f>
        <v/>
      </c>
      <c r="AQ97" s="41" t="str">
        <f t="shared" si="37"/>
        <v/>
      </c>
    </row>
    <row r="98" spans="1:43" x14ac:dyDescent="0.15">
      <c r="A98" t="str">
        <f>'CA-GDP'!A101</f>
        <v>Korea, Rep. of</v>
      </c>
      <c r="B98" s="41">
        <f>AVERAGE('CA-GDP'!L101:P101)</f>
        <v>5.2879629812102831</v>
      </c>
      <c r="C98" s="41">
        <f>AVERAGE(GoodsGDP!L101:P101)</f>
        <v>6.8367030398825719</v>
      </c>
      <c r="D98" s="41">
        <f>AVERAGE(Serv_GDP!L101:P101)</f>
        <v>-1.5490119110984226</v>
      </c>
      <c r="E98" s="41">
        <f>AVERAGE('Travel balance'!W101:AA101)</f>
        <v>-0.84260537020054616</v>
      </c>
      <c r="F98" s="41">
        <f>AVERAGE(Trans_balance!U101:Y101)</f>
        <v>-7.1112832811459525E-2</v>
      </c>
      <c r="G98" s="41">
        <f>AVERAGE(Pr_inc_GDP!L101:P101)</f>
        <v>0.3999713606346722</v>
      </c>
      <c r="H98" s="41">
        <f>AVERAGE(Sec_inc_GDP!L101:P101)</f>
        <v>-0.39969950820853745</v>
      </c>
      <c r="I98" s="41">
        <f>IF(Oil_net!L101="", "", AVERAGE(OIl_GDP!L101:Q101))</f>
        <v>-3.6954886714193473</v>
      </c>
      <c r="J98" s="41">
        <f>Trav_cr!AG101</f>
        <v>1.0597912015269433</v>
      </c>
      <c r="K98" s="41">
        <f>Trav_deb!AG101</f>
        <v>1.9023965717274893</v>
      </c>
      <c r="L98">
        <f t="shared" si="20"/>
        <v>0</v>
      </c>
      <c r="M98" s="41">
        <f>'CA-GDP'!Q101</f>
        <v>4.5948637123771006</v>
      </c>
      <c r="N98" s="41">
        <f>GoodsGDP!Q101</f>
        <v>5.0019730920268293</v>
      </c>
      <c r="O98" s="41">
        <f>Serv_GDP!Q101</f>
        <v>-0.98825122834801271</v>
      </c>
      <c r="P98" s="41">
        <f>'Travel balance'!AB101</f>
        <v>-0.34363950440274033</v>
      </c>
      <c r="Q98" s="41">
        <f>Trans_balance!Z101</f>
        <v>0.13014437489334818</v>
      </c>
      <c r="R98" s="41">
        <f>Pr_inc_GDP!Q101</f>
        <v>0.73555591237620876</v>
      </c>
      <c r="S98" s="41">
        <f>Sec_inc_GDP!Q101</f>
        <v>-0.15441406367792462</v>
      </c>
      <c r="T98" s="41">
        <f>IF(Oil_net!Q101="","",OIl_GDP!Q101)</f>
        <v>-2.8980946083857875</v>
      </c>
      <c r="U98" s="41">
        <f>Trav_cr!AE101</f>
        <v>0.64261570074794927</v>
      </c>
      <c r="W98" s="41">
        <f t="shared" si="34"/>
        <v>-0.69309926883318251</v>
      </c>
      <c r="X98" s="41">
        <f t="shared" si="21"/>
        <v>-1.8347299478557426</v>
      </c>
      <c r="Y98" s="41">
        <f t="shared" si="22"/>
        <v>0.56076068275040991</v>
      </c>
      <c r="Z98" s="41">
        <f t="shared" si="23"/>
        <v>0.49896586579780583</v>
      </c>
      <c r="AA98" s="41">
        <f t="shared" si="24"/>
        <v>0.20125720770480771</v>
      </c>
      <c r="AB98" s="41">
        <f t="shared" si="25"/>
        <v>0.33558455174153656</v>
      </c>
      <c r="AC98" s="41">
        <f t="shared" si="26"/>
        <v>0.24528544453061282</v>
      </c>
      <c r="AD98" s="41">
        <f t="shared" si="27"/>
        <v>0.79739406303355986</v>
      </c>
      <c r="AF98" s="61" t="str">
        <f t="shared" si="28"/>
        <v/>
      </c>
      <c r="AG98" s="61" t="str">
        <f t="shared" si="29"/>
        <v/>
      </c>
      <c r="AH98" s="62" t="str">
        <f t="shared" si="30"/>
        <v/>
      </c>
      <c r="AI98" s="62" t="str">
        <f t="shared" si="31"/>
        <v/>
      </c>
      <c r="AK98">
        <f t="shared" si="32"/>
        <v>0</v>
      </c>
      <c r="AL98">
        <f t="shared" si="38"/>
        <v>1</v>
      </c>
      <c r="AM98">
        <f t="shared" si="35"/>
        <v>1</v>
      </c>
      <c r="AN98">
        <f t="shared" si="36"/>
        <v>0</v>
      </c>
      <c r="AO98" t="str">
        <f t="shared" si="33"/>
        <v/>
      </c>
      <c r="AP98" s="41" t="str">
        <f>IF(AN98=0, "", GDP!S97)</f>
        <v/>
      </c>
      <c r="AQ98" s="41" t="str">
        <f t="shared" si="37"/>
        <v/>
      </c>
    </row>
    <row r="99" spans="1:43" x14ac:dyDescent="0.15">
      <c r="A99" t="str">
        <f>'CA-GDP'!A102</f>
        <v>Kosovo, Rep. of</v>
      </c>
      <c r="B99" s="41">
        <f>AVERAGE('CA-GDP'!L102:P102)</f>
        <v>-6.9571943790852755</v>
      </c>
      <c r="C99" s="41">
        <f>AVERAGE(GoodsGDP!L102:P102)</f>
        <v>-38.631085758825762</v>
      </c>
      <c r="D99" s="41">
        <f>AVERAGE(Serv_GDP!L102:P102)</f>
        <v>11.461540908824471</v>
      </c>
      <c r="E99" s="41">
        <f>AVERAGE('Travel balance'!W102:AA102)</f>
        <v>12.393707069492546</v>
      </c>
      <c r="F99" s="41">
        <f>AVERAGE(Trans_balance!U102:Y102)</f>
        <v>-1.366129472066584</v>
      </c>
      <c r="G99" s="41">
        <f>AVERAGE(Pr_inc_GDP!L102:P102)</f>
        <v>1.7598247923374757</v>
      </c>
      <c r="H99" s="41">
        <f>AVERAGE(Sec_inc_GDP!L102:P102)</f>
        <v>18.45252567857856</v>
      </c>
      <c r="I99" s="41" t="str">
        <f>IF(Oil_net!L102="", "", AVERAGE(OIl_GDP!L102:Q102))</f>
        <v/>
      </c>
      <c r="J99" s="41">
        <f>Trav_cr!AG102</f>
        <v>16.341006795920219</v>
      </c>
      <c r="K99" s="41">
        <f>Trav_deb!AG102</f>
        <v>3.9472997264276728</v>
      </c>
      <c r="L99">
        <f t="shared" si="20"/>
        <v>1</v>
      </c>
      <c r="M99" s="41">
        <f>'CA-GDP'!Q102</f>
        <v>-7.0787889558637005</v>
      </c>
      <c r="N99" s="41">
        <f>GoodsGDP!Q102</f>
        <v>-37.873771374512287</v>
      </c>
      <c r="O99" s="41">
        <f>Serv_GDP!Q102</f>
        <v>5.7779664408296236</v>
      </c>
      <c r="P99" s="41">
        <f>'Travel balance'!AB102</f>
        <v>6.2426187662852568</v>
      </c>
      <c r="Q99" s="41">
        <f>Trans_balance!Z102</f>
        <v>-1.2373654431486003</v>
      </c>
      <c r="R99" s="41">
        <f>Pr_inc_GDP!Q102</f>
        <v>2.3889901573071501</v>
      </c>
      <c r="S99" s="41">
        <f>Sec_inc_GDP!Q102</f>
        <v>22.628025820511834</v>
      </c>
      <c r="T99" s="41" t="str">
        <f>IF(Oil_net!Q102="","",OIl_GDP!Q102)</f>
        <v/>
      </c>
      <c r="U99" s="41">
        <f>Trav_cr!AE102</f>
        <v>9.282681048249696</v>
      </c>
      <c r="W99" s="41">
        <f t="shared" si="34"/>
        <v>-0.121594576778425</v>
      </c>
      <c r="X99" s="41">
        <f t="shared" si="21"/>
        <v>0.75731438431347442</v>
      </c>
      <c r="Y99" s="41">
        <f t="shared" si="22"/>
        <v>-5.6835744679948474</v>
      </c>
      <c r="Z99" s="41">
        <f t="shared" si="23"/>
        <v>-6.1510883032072892</v>
      </c>
      <c r="AA99" s="41">
        <f t="shared" si="24"/>
        <v>0.12876402891798366</v>
      </c>
      <c r="AB99" s="41">
        <f t="shared" si="25"/>
        <v>0.62916536496967446</v>
      </c>
      <c r="AC99" s="41">
        <f t="shared" si="26"/>
        <v>4.1755001419332736</v>
      </c>
      <c r="AD99" s="41" t="str">
        <f t="shared" si="27"/>
        <v/>
      </c>
      <c r="AF99" s="61">
        <f t="shared" si="28"/>
        <v>-6.1510883032072892</v>
      </c>
      <c r="AG99" s="61">
        <f t="shared" si="29"/>
        <v>-6.1510883032072892</v>
      </c>
      <c r="AH99" s="62">
        <f t="shared" si="30"/>
        <v>1</v>
      </c>
      <c r="AI99" s="62">
        <f t="shared" si="31"/>
        <v>1</v>
      </c>
      <c r="AK99">
        <f t="shared" si="32"/>
        <v>1</v>
      </c>
      <c r="AL99">
        <f t="shared" si="38"/>
        <v>1</v>
      </c>
      <c r="AM99">
        <f t="shared" si="35"/>
        <v>2</v>
      </c>
      <c r="AN99">
        <f t="shared" si="36"/>
        <v>1</v>
      </c>
      <c r="AO99" t="str">
        <f t="shared" si="33"/>
        <v>Kosovo, Rep. of</v>
      </c>
      <c r="AP99" s="41">
        <f>IF(AN99=0, "", GDP!S98)</f>
        <v>7.9533552117448307</v>
      </c>
      <c r="AQ99" s="41">
        <f t="shared" si="37"/>
        <v>-6.1510883032072892</v>
      </c>
    </row>
    <row r="100" spans="1:43" x14ac:dyDescent="0.15">
      <c r="A100" t="str">
        <f>'CA-GDP'!A103</f>
        <v>Kuwait</v>
      </c>
      <c r="B100" s="41">
        <f>AVERAGE('CA-GDP'!L103:P103)</f>
        <v>11.343217714025004</v>
      </c>
      <c r="C100" s="41">
        <f>AVERAGE(GoodsGDP!L103:P103)</f>
        <v>24.554752862719624</v>
      </c>
      <c r="D100" s="41">
        <f>AVERAGE(Serv_GDP!L103:P103)</f>
        <v>-18.079295724094003</v>
      </c>
      <c r="E100" s="41">
        <f>AVERAGE('Travel balance'!W103:AA103)</f>
        <v>-10.466828374082532</v>
      </c>
      <c r="F100" s="41">
        <f>AVERAGE(Trans_balance!U103:Y103)</f>
        <v>-2.9060710602163695</v>
      </c>
      <c r="G100" s="41">
        <f>AVERAGE(Pr_inc_GDP!L103:P103)</f>
        <v>17.812273477960197</v>
      </c>
      <c r="H100" s="41">
        <f>AVERAGE(Sec_inc_GDP!L103:P103)</f>
        <v>-12.944512902560797</v>
      </c>
      <c r="I100" s="41">
        <f>IF(Oil_net!L103="", "", AVERAGE(OIl_GDP!L103:Q103))</f>
        <v>40.650679561958533</v>
      </c>
      <c r="J100" s="41">
        <f>Trav_cr!AG103</f>
        <v>0.41789190303351964</v>
      </c>
      <c r="K100" s="41">
        <f>Trav_deb!AG103</f>
        <v>10.884720277116053</v>
      </c>
      <c r="L100">
        <f t="shared" si="20"/>
        <v>0</v>
      </c>
      <c r="M100" s="41">
        <f>'CA-GDP'!Q103</f>
        <v>31.036713584167178</v>
      </c>
      <c r="N100" s="41">
        <f>GoodsGDP!Q103</f>
        <v>14.187388640821565</v>
      </c>
      <c r="O100" s="41">
        <f>Serv_GDP!Q103</f>
        <v>-11.240761134969844</v>
      </c>
      <c r="P100" s="41">
        <f>'Travel balance'!AB103</f>
        <v>-5.8359444937399703</v>
      </c>
      <c r="Q100" s="41">
        <f>Trans_balance!Z103</f>
        <v>-2.3435242624365284</v>
      </c>
      <c r="R100" s="41">
        <f>Pr_inc_GDP!Q103</f>
        <v>44.394520551211066</v>
      </c>
      <c r="S100" s="41">
        <f>Sec_inc_GDP!Q103</f>
        <v>-16.304434472895601</v>
      </c>
      <c r="T100" s="41">
        <f>IF(Oil_net!Q103="","",OIl_GDP!Q103)</f>
        <v>32.608236425027883</v>
      </c>
      <c r="U100" s="41">
        <f>Trav_cr!AE103</f>
        <v>0.36793121165481035</v>
      </c>
      <c r="W100" s="41">
        <f t="shared" si="34"/>
        <v>19.693495870142172</v>
      </c>
      <c r="X100" s="41">
        <f t="shared" si="21"/>
        <v>-10.367364221898059</v>
      </c>
      <c r="Y100" s="41">
        <f t="shared" si="22"/>
        <v>6.8385345891241585</v>
      </c>
      <c r="Z100" s="41">
        <f t="shared" si="23"/>
        <v>4.6308838803425614</v>
      </c>
      <c r="AA100" s="41">
        <f t="shared" si="24"/>
        <v>0.56254679777984107</v>
      </c>
      <c r="AB100" s="41">
        <f t="shared" si="25"/>
        <v>26.582247073250869</v>
      </c>
      <c r="AC100" s="41">
        <f t="shared" si="26"/>
        <v>-3.3599215703348033</v>
      </c>
      <c r="AD100" s="41">
        <f t="shared" si="27"/>
        <v>-8.0424431369306504</v>
      </c>
      <c r="AF100" s="61" t="str">
        <f t="shared" si="28"/>
        <v/>
      </c>
      <c r="AG100" s="61" t="str">
        <f t="shared" si="29"/>
        <v/>
      </c>
      <c r="AH100" s="62" t="str">
        <f t="shared" si="30"/>
        <v/>
      </c>
      <c r="AI100" s="62" t="str">
        <f t="shared" si="31"/>
        <v/>
      </c>
      <c r="AK100">
        <f t="shared" si="32"/>
        <v>0</v>
      </c>
      <c r="AL100">
        <f t="shared" si="38"/>
        <v>1</v>
      </c>
      <c r="AM100">
        <f t="shared" si="35"/>
        <v>1</v>
      </c>
      <c r="AN100">
        <f t="shared" si="36"/>
        <v>0</v>
      </c>
      <c r="AO100" t="str">
        <f t="shared" si="33"/>
        <v/>
      </c>
      <c r="AP100" s="41" t="str">
        <f>IF(AN100=0, "", GDP!S99)</f>
        <v/>
      </c>
      <c r="AQ100" s="41" t="str">
        <f t="shared" si="37"/>
        <v/>
      </c>
    </row>
    <row r="101" spans="1:43" x14ac:dyDescent="0.15">
      <c r="A101" t="str">
        <f>'CA-GDP'!A104</f>
        <v>Kyrgyz Rep.</v>
      </c>
      <c r="B101" s="41">
        <f>AVERAGE('CA-GDP'!L104:P104)</f>
        <v>-11.716987626094058</v>
      </c>
      <c r="C101" s="41">
        <f>AVERAGE(GoodsGDP!L104:P104)</f>
        <v>-32.624071536565914</v>
      </c>
      <c r="D101" s="41">
        <f>AVERAGE(Serv_GDP!L104:P104)</f>
        <v>-1.616984958469208</v>
      </c>
      <c r="E101" s="41">
        <f>AVERAGE('Travel balance'!W104:AA104)</f>
        <v>1.2971802621485105</v>
      </c>
      <c r="F101" s="41">
        <f>AVERAGE(Trans_balance!U104:Y104)</f>
        <v>-3.1820348767473567</v>
      </c>
      <c r="G101" s="41">
        <f>AVERAGE(Pr_inc_GDP!L104:P104)</f>
        <v>-5.3044576829873318</v>
      </c>
      <c r="H101" s="41">
        <f>AVERAGE(Sec_inc_GDP!L104:P104)</f>
        <v>27.828526551928416</v>
      </c>
      <c r="I101" s="41" t="str">
        <f>IF(Oil_net!L104="", "", AVERAGE(OIl_GDP!L104:Q104))</f>
        <v/>
      </c>
      <c r="J101" s="41">
        <f>Trav_cr!AG104</f>
        <v>6.2898100607044114</v>
      </c>
      <c r="K101" s="41">
        <f>Trav_deb!AG104</f>
        <v>4.9926297985559014</v>
      </c>
      <c r="L101">
        <f t="shared" si="20"/>
        <v>0</v>
      </c>
      <c r="M101" s="41" t="str">
        <f>'CA-GDP'!Q104</f>
        <v/>
      </c>
      <c r="N101" s="41" t="str">
        <f>GoodsGDP!Q104</f>
        <v/>
      </c>
      <c r="O101" s="41" t="str">
        <f>Serv_GDP!Q104</f>
        <v/>
      </c>
      <c r="P101" s="41" t="str">
        <f>'Travel balance'!AB104</f>
        <v/>
      </c>
      <c r="Q101" s="41" t="str">
        <f>Trans_balance!Z104</f>
        <v/>
      </c>
      <c r="R101" s="41" t="str">
        <f>Pr_inc_GDP!Q104</f>
        <v/>
      </c>
      <c r="S101" s="41" t="str">
        <f>Sec_inc_GDP!Q104</f>
        <v/>
      </c>
      <c r="T101" s="41" t="str">
        <f>IF(Oil_net!Q104="","",OIl_GDP!Q104)</f>
        <v/>
      </c>
      <c r="U101" s="41" t="str">
        <f>Trav_cr!AE104</f>
        <v/>
      </c>
      <c r="W101" s="41" t="str">
        <f t="shared" si="34"/>
        <v/>
      </c>
      <c r="X101" s="41" t="str">
        <f t="shared" si="21"/>
        <v/>
      </c>
      <c r="Y101" s="41" t="str">
        <f t="shared" si="22"/>
        <v/>
      </c>
      <c r="Z101" s="41" t="str">
        <f t="shared" si="23"/>
        <v/>
      </c>
      <c r="AA101" s="41" t="str">
        <f t="shared" si="24"/>
        <v/>
      </c>
      <c r="AB101" s="41" t="str">
        <f t="shared" si="25"/>
        <v/>
      </c>
      <c r="AC101" s="41" t="str">
        <f t="shared" si="26"/>
        <v/>
      </c>
      <c r="AD101" s="41" t="str">
        <f t="shared" si="27"/>
        <v/>
      </c>
      <c r="AF101" s="61" t="str">
        <f t="shared" si="28"/>
        <v/>
      </c>
      <c r="AG101" s="61" t="str">
        <f t="shared" si="29"/>
        <v/>
      </c>
      <c r="AH101" s="62" t="str">
        <f t="shared" si="30"/>
        <v/>
      </c>
      <c r="AI101" s="62" t="str">
        <f t="shared" si="31"/>
        <v/>
      </c>
      <c r="AK101">
        <f t="shared" si="32"/>
        <v>0</v>
      </c>
      <c r="AL101">
        <f t="shared" si="38"/>
        <v>0</v>
      </c>
      <c r="AM101">
        <f t="shared" si="35"/>
        <v>0</v>
      </c>
      <c r="AN101">
        <f t="shared" si="36"/>
        <v>0</v>
      </c>
      <c r="AO101" t="str">
        <f t="shared" si="33"/>
        <v/>
      </c>
      <c r="AP101" s="41" t="str">
        <f>IF(AN101=0, "", GDP!S100)</f>
        <v/>
      </c>
      <c r="AQ101" s="41" t="str">
        <f t="shared" si="37"/>
        <v/>
      </c>
    </row>
    <row r="102" spans="1:43" x14ac:dyDescent="0.15">
      <c r="A102" t="str">
        <f>'CA-GDP'!A105</f>
        <v>Lao People's Dem. Rep.</v>
      </c>
      <c r="B102" s="41">
        <f>AVERAGE('CA-GDP'!L105:P105)</f>
        <v>-9.202167357754174</v>
      </c>
      <c r="C102" s="41">
        <f>AVERAGE(GoodsGDP!L105:P105)</f>
        <v>-6.6604700214445201</v>
      </c>
      <c r="D102" s="41">
        <f>AVERAGE(Serv_GDP!L105:P105)</f>
        <v>-1.3184949535276791</v>
      </c>
      <c r="E102" s="41">
        <f>AVERAGE('Travel balance'!W105:AA105)</f>
        <v>-1.2280847640609753</v>
      </c>
      <c r="F102" s="41">
        <f>AVERAGE(Trans_balance!U105:Y105)</f>
        <v>4.2912908703753382E-2</v>
      </c>
      <c r="G102" s="41">
        <f>AVERAGE(Pr_inc_GDP!L105:P105)</f>
        <v>-2.8789574808625735</v>
      </c>
      <c r="H102" s="41">
        <f>AVERAGE(Sec_inc_GDP!L105:P105)</f>
        <v>1.6557550980805975</v>
      </c>
      <c r="I102" s="41">
        <f>IF(Oil_net!L105="", "", AVERAGE(OIl_GDP!L105:Q105))</f>
        <v>-2.6141623456270402</v>
      </c>
      <c r="J102" s="41">
        <f>Trav_cr!AG105</f>
        <v>4.5573777885233735</v>
      </c>
      <c r="K102" s="41">
        <f>Trav_deb!AG105</f>
        <v>5.7854625525843488</v>
      </c>
      <c r="L102">
        <f t="shared" si="20"/>
        <v>0</v>
      </c>
      <c r="M102" s="41" t="str">
        <f>'CA-GDP'!Q105</f>
        <v/>
      </c>
      <c r="N102" s="41" t="str">
        <f>GoodsGDP!Q105</f>
        <v/>
      </c>
      <c r="O102" s="41" t="str">
        <f>Serv_GDP!Q105</f>
        <v/>
      </c>
      <c r="P102" s="41" t="str">
        <f>'Travel balance'!AB105</f>
        <v/>
      </c>
      <c r="Q102" s="41" t="str">
        <f>Trans_balance!Z105</f>
        <v/>
      </c>
      <c r="R102" s="41" t="str">
        <f>Pr_inc_GDP!Q105</f>
        <v/>
      </c>
      <c r="S102" s="41" t="str">
        <f>Sec_inc_GDP!Q105</f>
        <v/>
      </c>
      <c r="T102" s="41">
        <f>IF(Oil_net!Q105="","",OIl_GDP!Q105)</f>
        <v>-2.4911230193347946</v>
      </c>
      <c r="U102" s="41" t="str">
        <f>Trav_cr!AE105</f>
        <v/>
      </c>
      <c r="W102" s="41" t="str">
        <f t="shared" si="34"/>
        <v/>
      </c>
      <c r="X102" s="41" t="str">
        <f t="shared" si="21"/>
        <v/>
      </c>
      <c r="Y102" s="41" t="str">
        <f t="shared" si="22"/>
        <v/>
      </c>
      <c r="Z102" s="41" t="str">
        <f t="shared" si="23"/>
        <v/>
      </c>
      <c r="AA102" s="41" t="str">
        <f t="shared" si="24"/>
        <v/>
      </c>
      <c r="AB102" s="41" t="str">
        <f t="shared" si="25"/>
        <v/>
      </c>
      <c r="AC102" s="41" t="str">
        <f t="shared" si="26"/>
        <v/>
      </c>
      <c r="AD102" s="41">
        <f t="shared" si="27"/>
        <v>0.12303932629224557</v>
      </c>
      <c r="AF102" s="61" t="str">
        <f t="shared" si="28"/>
        <v/>
      </c>
      <c r="AG102" s="61" t="str">
        <f t="shared" si="29"/>
        <v/>
      </c>
      <c r="AH102" s="62" t="str">
        <f t="shared" si="30"/>
        <v/>
      </c>
      <c r="AI102" s="62" t="str">
        <f t="shared" si="31"/>
        <v/>
      </c>
      <c r="AK102">
        <f t="shared" si="32"/>
        <v>0</v>
      </c>
      <c r="AL102">
        <f t="shared" si="38"/>
        <v>0</v>
      </c>
      <c r="AM102">
        <f t="shared" si="35"/>
        <v>0</v>
      </c>
      <c r="AN102">
        <f t="shared" si="36"/>
        <v>0</v>
      </c>
      <c r="AO102" t="str">
        <f t="shared" si="33"/>
        <v/>
      </c>
      <c r="AP102" s="41" t="str">
        <f>IF(AN102=0, "", GDP!S101)</f>
        <v/>
      </c>
      <c r="AQ102" s="41" t="str">
        <f t="shared" si="37"/>
        <v/>
      </c>
    </row>
    <row r="103" spans="1:43" x14ac:dyDescent="0.15">
      <c r="A103" t="str">
        <f>'CA-GDP'!A106</f>
        <v>Latvia</v>
      </c>
      <c r="B103" s="41">
        <f>AVERAGE('CA-GDP'!L106:P106)</f>
        <v>0.26377163102919426</v>
      </c>
      <c r="C103" s="41">
        <f>AVERAGE(GoodsGDP!L106:P106)</f>
        <v>-8.934531775575616</v>
      </c>
      <c r="D103" s="41">
        <f>AVERAGE(Serv_GDP!L106:P106)</f>
        <v>8.2028223772361173</v>
      </c>
      <c r="E103" s="41">
        <f>AVERAGE('Travel balance'!W106:AA106)</f>
        <v>0.81251024561412355</v>
      </c>
      <c r="F103" s="41">
        <f>AVERAGE(Trans_balance!U106:Y106)</f>
        <v>4.3485991674098523</v>
      </c>
      <c r="G103" s="41">
        <f>AVERAGE(Pr_inc_GDP!L106:P106)</f>
        <v>-0.79022698087017706</v>
      </c>
      <c r="H103" s="41">
        <f>AVERAGE(Sec_inc_GDP!L106:P106)</f>
        <v>1.7861220600943348</v>
      </c>
      <c r="I103" s="41">
        <f>IF(Oil_net!L106="", "", AVERAGE(OIl_GDP!L106:Q106))</f>
        <v>-2.7887680899140883</v>
      </c>
      <c r="J103" s="41">
        <f>Trav_cr!AG106</f>
        <v>3.1328732740214771</v>
      </c>
      <c r="K103" s="41">
        <f>Trav_deb!AG106</f>
        <v>2.3203630284073542</v>
      </c>
      <c r="L103">
        <f t="shared" si="20"/>
        <v>0</v>
      </c>
      <c r="M103" s="41">
        <f>'CA-GDP'!Q106</f>
        <v>2.9992765293693835</v>
      </c>
      <c r="N103" s="41">
        <f>GoodsGDP!Q106</f>
        <v>-5.0086697819417729</v>
      </c>
      <c r="O103" s="41">
        <f>Serv_GDP!Q106</f>
        <v>6.1737973312361758</v>
      </c>
      <c r="P103" s="41">
        <f>'Travel balance'!AB106</f>
        <v>0.42427080354301783</v>
      </c>
      <c r="Q103" s="41">
        <f>Trans_balance!Z106</f>
        <v>2.3100443469266176</v>
      </c>
      <c r="R103" s="41">
        <f>Pr_inc_GDP!Q106</f>
        <v>0.18177497107244264</v>
      </c>
      <c r="S103" s="41">
        <f>Sec_inc_GDP!Q106</f>
        <v>1.6561388168212703</v>
      </c>
      <c r="T103" s="41">
        <f>IF(Oil_net!Q106="","",OIl_GDP!Q106)</f>
        <v>-1.8187589529109209</v>
      </c>
      <c r="U103" s="41">
        <f>Trav_cr!AE106</f>
        <v>1.3658580755410019</v>
      </c>
      <c r="W103" s="41">
        <f t="shared" si="34"/>
        <v>2.7355048983401891</v>
      </c>
      <c r="X103" s="41">
        <f t="shared" si="21"/>
        <v>3.925861993633843</v>
      </c>
      <c r="Y103" s="41">
        <f t="shared" si="22"/>
        <v>-2.0290250459999415</v>
      </c>
      <c r="Z103" s="41">
        <f t="shared" si="23"/>
        <v>-0.38823944207110572</v>
      </c>
      <c r="AA103" s="41">
        <f t="shared" si="24"/>
        <v>-2.0385548204832347</v>
      </c>
      <c r="AB103" s="41">
        <f t="shared" si="25"/>
        <v>0.97200195194261974</v>
      </c>
      <c r="AC103" s="41">
        <f t="shared" si="26"/>
        <v>-0.12998324327306454</v>
      </c>
      <c r="AD103" s="41">
        <f t="shared" si="27"/>
        <v>0.97000913700316738</v>
      </c>
      <c r="AF103" s="61" t="str">
        <f t="shared" si="28"/>
        <v/>
      </c>
      <c r="AG103" s="61" t="str">
        <f t="shared" si="29"/>
        <v/>
      </c>
      <c r="AH103" s="62" t="str">
        <f t="shared" si="30"/>
        <v/>
      </c>
      <c r="AI103" s="62" t="str">
        <f t="shared" si="31"/>
        <v/>
      </c>
      <c r="AK103">
        <f t="shared" si="32"/>
        <v>0</v>
      </c>
      <c r="AL103">
        <f t="shared" si="38"/>
        <v>1</v>
      </c>
      <c r="AM103">
        <f t="shared" si="35"/>
        <v>1</v>
      </c>
      <c r="AN103">
        <f t="shared" si="36"/>
        <v>0</v>
      </c>
      <c r="AO103" t="str">
        <f t="shared" si="33"/>
        <v/>
      </c>
      <c r="AP103" s="41" t="str">
        <f>IF(AN103=0, "", GDP!S102)</f>
        <v/>
      </c>
      <c r="AQ103" s="41" t="str">
        <f t="shared" si="37"/>
        <v/>
      </c>
    </row>
    <row r="104" spans="1:43" x14ac:dyDescent="0.15">
      <c r="A104" t="str">
        <f>'CA-GDP'!A107</f>
        <v>Lebanon</v>
      </c>
      <c r="B104" s="41">
        <f>AVERAGE('CA-GDP'!L107:P107)</f>
        <v>-21.331847662670747</v>
      </c>
      <c r="C104" s="41">
        <f>AVERAGE(GoodsGDP!L107:P107)</f>
        <v>-26.922503757684758</v>
      </c>
      <c r="D104" s="41">
        <f>AVERAGE(Serv_GDP!L107:P107)</f>
        <v>2.7104002247681409</v>
      </c>
      <c r="E104" s="41">
        <f>AVERAGE('Travel balance'!W107:AA107)</f>
        <v>3.9049708064547262</v>
      </c>
      <c r="F104" s="41">
        <f>AVERAGE(Trans_balance!U107:Y107)</f>
        <v>-1.7728653734178894</v>
      </c>
      <c r="G104" s="41">
        <f>AVERAGE(Pr_inc_GDP!L107:P107)</f>
        <v>-1.4893716178780185</v>
      </c>
      <c r="H104" s="41">
        <f>AVERAGE(Sec_inc_GDP!L107:P107)</f>
        <v>4.3696274868186364</v>
      </c>
      <c r="I104" s="41">
        <f>IF(Oil_net!L107="", "", AVERAGE(OIl_GDP!L107:Q107))</f>
        <v>-10.404696144850133</v>
      </c>
      <c r="J104" s="41">
        <f>Trav_cr!AG107</f>
        <v>14.68777323645242</v>
      </c>
      <c r="K104" s="41">
        <f>Trav_deb!AG107</f>
        <v>10.782802429997691</v>
      </c>
      <c r="L104">
        <f t="shared" si="20"/>
        <v>0</v>
      </c>
      <c r="M104" s="41" t="str">
        <f>'CA-GDP'!Q107</f>
        <v/>
      </c>
      <c r="N104" s="41" t="str">
        <f>GoodsGDP!Q107</f>
        <v/>
      </c>
      <c r="O104" s="41" t="str">
        <f>Serv_GDP!Q107</f>
        <v/>
      </c>
      <c r="P104" s="41" t="str">
        <f>'Travel balance'!AB107</f>
        <v/>
      </c>
      <c r="Q104" s="41" t="str">
        <f>Trans_balance!Z107</f>
        <v/>
      </c>
      <c r="R104" s="41" t="str">
        <f>Pr_inc_GDP!Q107</f>
        <v/>
      </c>
      <c r="S104" s="41" t="str">
        <f>Sec_inc_GDP!Q107</f>
        <v/>
      </c>
      <c r="T104" s="41">
        <f>IF(Oil_net!Q107="","",OIl_GDP!Q107)</f>
        <v>-18.851131056942638</v>
      </c>
      <c r="U104" s="41" t="str">
        <f>Trav_cr!AE107</f>
        <v/>
      </c>
      <c r="W104" s="41" t="str">
        <f t="shared" si="34"/>
        <v/>
      </c>
      <c r="X104" s="41" t="str">
        <f t="shared" si="21"/>
        <v/>
      </c>
      <c r="Y104" s="41" t="str">
        <f t="shared" si="22"/>
        <v/>
      </c>
      <c r="Z104" s="41" t="str">
        <f t="shared" si="23"/>
        <v/>
      </c>
      <c r="AA104" s="41" t="str">
        <f t="shared" si="24"/>
        <v/>
      </c>
      <c r="AB104" s="41" t="str">
        <f t="shared" si="25"/>
        <v/>
      </c>
      <c r="AC104" s="41" t="str">
        <f t="shared" si="26"/>
        <v/>
      </c>
      <c r="AD104" s="41">
        <f t="shared" si="27"/>
        <v>-8.4464349120925046</v>
      </c>
      <c r="AF104" s="61" t="str">
        <f t="shared" si="28"/>
        <v/>
      </c>
      <c r="AG104" s="61" t="str">
        <f t="shared" si="29"/>
        <v/>
      </c>
      <c r="AH104" s="62" t="str">
        <f t="shared" si="30"/>
        <v/>
      </c>
      <c r="AI104" s="62" t="str">
        <f t="shared" si="31"/>
        <v/>
      </c>
      <c r="AK104">
        <f t="shared" si="32"/>
        <v>0</v>
      </c>
      <c r="AL104">
        <f t="shared" si="38"/>
        <v>0</v>
      </c>
      <c r="AM104">
        <f t="shared" si="35"/>
        <v>0</v>
      </c>
      <c r="AN104">
        <f t="shared" si="36"/>
        <v>0</v>
      </c>
      <c r="AO104" t="str">
        <f t="shared" si="33"/>
        <v/>
      </c>
      <c r="AP104" s="41" t="str">
        <f>IF(AN104=0, "", GDP!S103)</f>
        <v/>
      </c>
      <c r="AQ104" s="41" t="str">
        <f t="shared" si="37"/>
        <v/>
      </c>
    </row>
    <row r="105" spans="1:43" x14ac:dyDescent="0.15">
      <c r="A105" t="str">
        <f>'CA-GDP'!A108</f>
        <v>Lesotho, Kingdom of</v>
      </c>
      <c r="B105" s="41">
        <f>AVERAGE('CA-GDP'!L108:P108)</f>
        <v>-4.8742303793708661</v>
      </c>
      <c r="C105" s="41">
        <f>AVERAGE(GoodsGDP!L108:P108)</f>
        <v>-33.043194164254579</v>
      </c>
      <c r="D105" s="41">
        <f>AVERAGE(Serv_GDP!L108:P108)</f>
        <v>-16.09074832845932</v>
      </c>
      <c r="E105" s="41">
        <f>AVERAGE('Travel balance'!W108:AA108)</f>
        <v>-10.248771609750353</v>
      </c>
      <c r="F105" s="41">
        <f>AVERAGE(Trans_balance!U108:Y108)</f>
        <v>-2.4493886535435596</v>
      </c>
      <c r="G105" s="41">
        <f>AVERAGE(Pr_inc_GDP!L108:P108)</f>
        <v>18.38200436103326</v>
      </c>
      <c r="H105" s="41">
        <f>AVERAGE(Sec_inc_GDP!L108:P108)</f>
        <v>25.877707752309771</v>
      </c>
      <c r="I105" s="41">
        <f>IF(Oil_net!L108="", "", AVERAGE(OIl_GDP!L108:Q108))</f>
        <v>-4.119688026364825</v>
      </c>
      <c r="J105" s="41">
        <f>Trav_cr!AG108</f>
        <v>1.3240473326971358</v>
      </c>
      <c r="K105" s="41">
        <f>Trav_deb!AG108</f>
        <v>11.572818942447489</v>
      </c>
      <c r="L105">
        <f t="shared" si="20"/>
        <v>0</v>
      </c>
      <c r="M105" s="41">
        <f>'CA-GDP'!Q108</f>
        <v>-2.5094145716416283</v>
      </c>
      <c r="N105" s="41">
        <f>GoodsGDP!Q108</f>
        <v>-34.466599497168509</v>
      </c>
      <c r="O105" s="41">
        <f>Serv_GDP!Q108</f>
        <v>-16.782967356874124</v>
      </c>
      <c r="P105" s="41">
        <f>'Travel balance'!AB108</f>
        <v>-11.381702058623507</v>
      </c>
      <c r="Q105" s="41">
        <f>Trans_balance!Z108</f>
        <v>-2.2681182029906291</v>
      </c>
      <c r="R105" s="41">
        <f>Pr_inc_GDP!Q108</f>
        <v>17.764377694585651</v>
      </c>
      <c r="S105" s="41">
        <f>Sec_inc_GDP!Q108</f>
        <v>30.97577458781538</v>
      </c>
      <c r="T105" s="41">
        <f>IF(Oil_net!Q108="","",OIl_GDP!Q108)</f>
        <v>-3.3535651439043619</v>
      </c>
      <c r="U105" s="41">
        <f>Trav_cr!AE108</f>
        <v>0.234224071187634</v>
      </c>
      <c r="W105" s="41">
        <f t="shared" si="34"/>
        <v>2.3648158077292378</v>
      </c>
      <c r="X105" s="41">
        <f t="shared" si="21"/>
        <v>-1.42340533291393</v>
      </c>
      <c r="Y105" s="41">
        <f t="shared" si="22"/>
        <v>-0.69221902841480443</v>
      </c>
      <c r="Z105" s="41">
        <f t="shared" si="23"/>
        <v>-1.1329304488731538</v>
      </c>
      <c r="AA105" s="41">
        <f t="shared" si="24"/>
        <v>0.18127045055293056</v>
      </c>
      <c r="AB105" s="41">
        <f t="shared" si="25"/>
        <v>-0.61762666644760955</v>
      </c>
      <c r="AC105" s="41">
        <f t="shared" si="26"/>
        <v>5.0980668355056089</v>
      </c>
      <c r="AD105" s="41">
        <f t="shared" si="27"/>
        <v>0.76612288246046312</v>
      </c>
      <c r="AF105" s="61" t="str">
        <f t="shared" si="28"/>
        <v/>
      </c>
      <c r="AG105" s="61" t="str">
        <f t="shared" si="29"/>
        <v/>
      </c>
      <c r="AH105" s="62" t="str">
        <f t="shared" si="30"/>
        <v/>
      </c>
      <c r="AI105" s="62" t="str">
        <f t="shared" si="31"/>
        <v/>
      </c>
      <c r="AK105">
        <f t="shared" si="32"/>
        <v>0</v>
      </c>
      <c r="AL105">
        <f t="shared" si="38"/>
        <v>1</v>
      </c>
      <c r="AM105">
        <f t="shared" si="35"/>
        <v>1</v>
      </c>
      <c r="AN105">
        <f t="shared" si="36"/>
        <v>0</v>
      </c>
      <c r="AO105" t="str">
        <f t="shared" si="33"/>
        <v/>
      </c>
      <c r="AP105" s="41" t="str">
        <f>IF(AN105=0, "", GDP!S104)</f>
        <v/>
      </c>
      <c r="AQ105" s="41" t="str">
        <f t="shared" si="37"/>
        <v/>
      </c>
    </row>
    <row r="106" spans="1:43" x14ac:dyDescent="0.15">
      <c r="A106" t="str">
        <f>'CA-GDP'!A109</f>
        <v>Liberia</v>
      </c>
      <c r="B106" s="41">
        <f>AVERAGE('CA-GDP'!L109:P109)</f>
        <v>-12.373933596609362</v>
      </c>
      <c r="C106" s="41">
        <f>AVERAGE(GoodsGDP!L109:P109)</f>
        <v>-23.414065721248889</v>
      </c>
      <c r="D106" s="41">
        <f>AVERAGE(Serv_GDP!L109:P109)</f>
        <v>-5.6308298158173073</v>
      </c>
      <c r="E106" s="41">
        <f>AVERAGE('Travel balance'!W109:AA109)</f>
        <v>-0.12501898021056018</v>
      </c>
      <c r="F106" s="41"/>
      <c r="G106" s="41">
        <f>AVERAGE(Pr_inc_GDP!L109:P109)</f>
        <v>-3.0157121872627437</v>
      </c>
      <c r="H106" s="41">
        <f>AVERAGE(Sec_inc_GDP!L109:P109)</f>
        <v>19.686674127719591</v>
      </c>
      <c r="I106" s="41">
        <f>IF(Oil_net!L109="", "", AVERAGE(OIl_GDP!L109:Q109))</f>
        <v>-7.7551352401711897</v>
      </c>
      <c r="J106" s="41">
        <f>Trav_cr!AG109</f>
        <v>6.193307789743252E-2</v>
      </c>
      <c r="K106" s="41">
        <f>Trav_deb!AG109</f>
        <v>0.15760514824597491</v>
      </c>
      <c r="L106">
        <f t="shared" si="20"/>
        <v>0</v>
      </c>
      <c r="M106" s="41" t="str">
        <f>'CA-GDP'!Q109</f>
        <v/>
      </c>
      <c r="N106" s="41" t="str">
        <f>GoodsGDP!Q109</f>
        <v/>
      </c>
      <c r="O106" s="41" t="str">
        <f>Serv_GDP!Q109</f>
        <v/>
      </c>
      <c r="P106" s="41" t="str">
        <f>'Travel balance'!AB109</f>
        <v/>
      </c>
      <c r="Q106" s="41" t="str">
        <f>Trans_balance!Z109</f>
        <v/>
      </c>
      <c r="R106" s="41" t="str">
        <f>Pr_inc_GDP!Q109</f>
        <v/>
      </c>
      <c r="S106" s="41" t="str">
        <f>Sec_inc_GDP!Q109</f>
        <v/>
      </c>
      <c r="T106" s="41">
        <f>IF(Oil_net!Q109="","",OIl_GDP!Q109)</f>
        <v>-6.2359273075359649</v>
      </c>
      <c r="U106" s="41" t="str">
        <f>Trav_cr!AE109</f>
        <v/>
      </c>
      <c r="W106" s="41" t="str">
        <f t="shared" si="34"/>
        <v/>
      </c>
      <c r="X106" s="41" t="str">
        <f t="shared" si="21"/>
        <v/>
      </c>
      <c r="Y106" s="41" t="str">
        <f t="shared" si="22"/>
        <v/>
      </c>
      <c r="Z106" s="41" t="str">
        <f t="shared" si="23"/>
        <v/>
      </c>
      <c r="AA106" s="41" t="str">
        <f t="shared" si="24"/>
        <v/>
      </c>
      <c r="AB106" s="41" t="str">
        <f t="shared" si="25"/>
        <v/>
      </c>
      <c r="AC106" s="41" t="str">
        <f t="shared" si="26"/>
        <v/>
      </c>
      <c r="AD106" s="41">
        <f t="shared" si="27"/>
        <v>1.5192079326352248</v>
      </c>
      <c r="AF106" s="61" t="str">
        <f t="shared" si="28"/>
        <v/>
      </c>
      <c r="AG106" s="61" t="str">
        <f t="shared" si="29"/>
        <v/>
      </c>
      <c r="AH106" s="62" t="str">
        <f t="shared" si="30"/>
        <v/>
      </c>
      <c r="AI106" s="62" t="str">
        <f t="shared" si="31"/>
        <v/>
      </c>
      <c r="AK106">
        <f t="shared" si="32"/>
        <v>0</v>
      </c>
      <c r="AL106">
        <f t="shared" si="38"/>
        <v>0</v>
      </c>
      <c r="AM106">
        <f t="shared" si="35"/>
        <v>0</v>
      </c>
      <c r="AN106">
        <f t="shared" si="36"/>
        <v>0</v>
      </c>
      <c r="AO106" t="str">
        <f t="shared" si="33"/>
        <v/>
      </c>
      <c r="AP106" s="41" t="str">
        <f>IF(AN106=0, "", GDP!S105)</f>
        <v/>
      </c>
      <c r="AQ106" s="41" t="str">
        <f t="shared" si="37"/>
        <v/>
      </c>
    </row>
    <row r="107" spans="1:43" x14ac:dyDescent="0.15">
      <c r="A107" t="str">
        <f>'CA-GDP'!A110</f>
        <v>Libya</v>
      </c>
      <c r="B107" s="41">
        <f>AVERAGE('CA-GDP'!L110:P110)</f>
        <v>-9.441847680156032</v>
      </c>
      <c r="C107" s="41">
        <f>AVERAGE(GoodsGDP!L110:P110)</f>
        <v>5.9086138757194062</v>
      </c>
      <c r="D107" s="41">
        <f>AVERAGE(Serv_GDP!L110:P110)</f>
        <v>-16.488503057049865</v>
      </c>
      <c r="E107" s="41">
        <f>AVERAGE('Travel balance'!W110:AA110)</f>
        <v>-5.257206579192883</v>
      </c>
      <c r="F107" s="41">
        <f>AVERAGE(Trans_balance!U110:Y110)</f>
        <v>-5.0690135373434879</v>
      </c>
      <c r="G107" s="41">
        <f>AVERAGE(Pr_inc_GDP!L110:P110)</f>
        <v>4.4222128536649574</v>
      </c>
      <c r="H107" s="41">
        <f>AVERAGE(Sec_inc_GDP!L110:P110)</f>
        <v>-3.2841713524905263</v>
      </c>
      <c r="I107" s="41" t="str">
        <f>IF(Oil_net!L110="", "", AVERAGE(OIl_GDP!L110:Q110))</f>
        <v/>
      </c>
      <c r="J107" s="41">
        <f>Trav_cr!AG110</f>
        <v>0</v>
      </c>
      <c r="K107" s="41">
        <f>Trav_deb!AG110</f>
        <v>5.257206579192883</v>
      </c>
      <c r="L107">
        <f t="shared" si="20"/>
        <v>0</v>
      </c>
      <c r="M107" s="41" t="str">
        <f>'CA-GDP'!Q110</f>
        <v/>
      </c>
      <c r="N107" s="41" t="str">
        <f>GoodsGDP!Q110</f>
        <v/>
      </c>
      <c r="O107" s="41" t="str">
        <f>Serv_GDP!Q110</f>
        <v/>
      </c>
      <c r="P107" s="41" t="str">
        <f>'Travel balance'!AB110</f>
        <v/>
      </c>
      <c r="Q107" s="41" t="str">
        <f>Trans_balance!Z110</f>
        <v/>
      </c>
      <c r="R107" s="41" t="str">
        <f>Pr_inc_GDP!Q110</f>
        <v/>
      </c>
      <c r="S107" s="41" t="str">
        <f>Sec_inc_GDP!Q110</f>
        <v/>
      </c>
      <c r="T107" s="41" t="str">
        <f>IF(Oil_net!Q110="","",OIl_GDP!Q110)</f>
        <v/>
      </c>
      <c r="U107" s="41" t="str">
        <f>Trav_cr!AE110</f>
        <v/>
      </c>
      <c r="W107" s="41" t="str">
        <f t="shared" si="34"/>
        <v/>
      </c>
      <c r="X107" s="41" t="str">
        <f t="shared" si="21"/>
        <v/>
      </c>
      <c r="Y107" s="41" t="str">
        <f t="shared" si="22"/>
        <v/>
      </c>
      <c r="Z107" s="41" t="str">
        <f t="shared" si="23"/>
        <v/>
      </c>
      <c r="AA107" s="41" t="str">
        <f t="shared" si="24"/>
        <v/>
      </c>
      <c r="AB107" s="41" t="str">
        <f t="shared" si="25"/>
        <v/>
      </c>
      <c r="AC107" s="41" t="str">
        <f t="shared" si="26"/>
        <v/>
      </c>
      <c r="AD107" s="41" t="str">
        <f t="shared" si="27"/>
        <v/>
      </c>
      <c r="AF107" s="61" t="str">
        <f t="shared" si="28"/>
        <v/>
      </c>
      <c r="AG107" s="61" t="str">
        <f t="shared" si="29"/>
        <v/>
      </c>
      <c r="AH107" s="62" t="str">
        <f t="shared" si="30"/>
        <v/>
      </c>
      <c r="AI107" s="62" t="str">
        <f t="shared" si="31"/>
        <v/>
      </c>
      <c r="AK107">
        <f t="shared" si="32"/>
        <v>0</v>
      </c>
      <c r="AL107">
        <f t="shared" si="38"/>
        <v>0</v>
      </c>
      <c r="AM107">
        <f t="shared" si="35"/>
        <v>0</v>
      </c>
      <c r="AN107">
        <f t="shared" si="36"/>
        <v>0</v>
      </c>
      <c r="AO107" t="str">
        <f t="shared" si="33"/>
        <v/>
      </c>
      <c r="AP107" s="41" t="str">
        <f>IF(AN107=0, "", GDP!S106)</f>
        <v/>
      </c>
      <c r="AQ107" s="41" t="str">
        <f t="shared" si="37"/>
        <v/>
      </c>
    </row>
    <row r="108" spans="1:43" x14ac:dyDescent="0.15">
      <c r="A108" t="str">
        <f>'CA-GDP'!A111</f>
        <v>Lithuania</v>
      </c>
      <c r="B108" s="41">
        <f>AVERAGE('CA-GDP'!L111:P111)</f>
        <v>0.13140794924406993</v>
      </c>
      <c r="C108" s="41">
        <f>AVERAGE(GoodsGDP!L111:P111)</f>
        <v>-5.2726614033958521</v>
      </c>
      <c r="D108" s="41">
        <f>AVERAGE(Serv_GDP!L111:P111)</f>
        <v>7.0891882875551229</v>
      </c>
      <c r="E108" s="41">
        <f>AVERAGE('Travel balance'!W111:AA111)</f>
        <v>0.35481786474131893</v>
      </c>
      <c r="F108" s="41">
        <f>AVERAGE(Trans_balance!U111:Y111)</f>
        <v>5.1204749911959739</v>
      </c>
      <c r="G108" s="41">
        <f>AVERAGE(Pr_inc_GDP!L111:P111)</f>
        <v>-3.4714507045091665</v>
      </c>
      <c r="H108" s="41">
        <f>AVERAGE(Sec_inc_GDP!L111:P111)</f>
        <v>1.786331769593966</v>
      </c>
      <c r="I108" s="41">
        <f>IF(Oil_net!L111="", "", AVERAGE(OIl_GDP!L111:Q111))</f>
        <v>-3.562838209870808</v>
      </c>
      <c r="J108" s="41">
        <f>Trav_cr!AG111</f>
        <v>2.7800846754994089</v>
      </c>
      <c r="K108" s="41">
        <f>Trav_deb!AG111</f>
        <v>2.4252668107580897</v>
      </c>
      <c r="L108">
        <f t="shared" si="20"/>
        <v>0</v>
      </c>
      <c r="M108" s="41">
        <f>'CA-GDP'!Q111</f>
        <v>8.4163023241840644</v>
      </c>
      <c r="N108" s="41">
        <f>GoodsGDP!Q111</f>
        <v>-0.54491617890631661</v>
      </c>
      <c r="O108" s="41">
        <f>Serv_GDP!Q111</f>
        <v>10.24845699569393</v>
      </c>
      <c r="P108" s="41">
        <f>'Travel balance'!AB111</f>
        <v>5.7002651202246943E-2</v>
      </c>
      <c r="Q108" s="41">
        <f>Trans_balance!Z111</f>
        <v>7.5277207378871127</v>
      </c>
      <c r="R108" s="41">
        <f>Pr_inc_GDP!Q111</f>
        <v>-2.3918922636462847</v>
      </c>
      <c r="S108" s="41">
        <f>Sec_inc_GDP!Q111</f>
        <v>1.1046537710427389</v>
      </c>
      <c r="T108" s="41">
        <f>IF(Oil_net!Q111="","",OIl_GDP!Q111)</f>
        <v>-2.8728268085367472</v>
      </c>
      <c r="U108" s="41">
        <f>Trav_cr!AE111</f>
        <v>0.84125402437047081</v>
      </c>
      <c r="W108" s="41">
        <f t="shared" si="34"/>
        <v>8.284894374939995</v>
      </c>
      <c r="X108" s="41">
        <f t="shared" si="21"/>
        <v>4.727745224489535</v>
      </c>
      <c r="Y108" s="41">
        <f t="shared" si="22"/>
        <v>3.1592687081388071</v>
      </c>
      <c r="Z108" s="41">
        <f t="shared" si="23"/>
        <v>-0.29781521353907198</v>
      </c>
      <c r="AA108" s="41">
        <f t="shared" si="24"/>
        <v>2.4072457466911388</v>
      </c>
      <c r="AB108" s="41">
        <f t="shared" si="25"/>
        <v>1.0795584408628818</v>
      </c>
      <c r="AC108" s="41">
        <f t="shared" si="26"/>
        <v>-0.68167799855122713</v>
      </c>
      <c r="AD108" s="41">
        <f t="shared" si="27"/>
        <v>0.6900114013340608</v>
      </c>
      <c r="AF108" s="61" t="str">
        <f t="shared" si="28"/>
        <v/>
      </c>
      <c r="AG108" s="61" t="str">
        <f t="shared" si="29"/>
        <v/>
      </c>
      <c r="AH108" s="62" t="str">
        <f t="shared" si="30"/>
        <v/>
      </c>
      <c r="AI108" s="62" t="str">
        <f t="shared" si="31"/>
        <v/>
      </c>
      <c r="AK108">
        <f t="shared" si="32"/>
        <v>0</v>
      </c>
      <c r="AL108">
        <f t="shared" si="38"/>
        <v>1</v>
      </c>
      <c r="AM108">
        <f t="shared" si="35"/>
        <v>1</v>
      </c>
      <c r="AN108">
        <f t="shared" si="36"/>
        <v>0</v>
      </c>
      <c r="AO108" t="str">
        <f t="shared" si="33"/>
        <v/>
      </c>
      <c r="AP108" s="41" t="str">
        <f>IF(AN108=0, "", GDP!S107)</f>
        <v/>
      </c>
      <c r="AQ108" s="41" t="str">
        <f t="shared" si="37"/>
        <v/>
      </c>
    </row>
    <row r="109" spans="1:43" x14ac:dyDescent="0.15">
      <c r="A109" t="str">
        <f>'CA-GDP'!A112</f>
        <v>Luxembourg</v>
      </c>
      <c r="B109" s="41">
        <f>AVERAGE('CA-GDP'!L112:P112)</f>
        <v>4.8450845689421635</v>
      </c>
      <c r="C109" s="41">
        <f>AVERAGE(GoodsGDP!L112:P112)</f>
        <v>-2.8666679526980614</v>
      </c>
      <c r="D109" s="41">
        <f>AVERAGE(Serv_GDP!L112:P112)</f>
        <v>39.588894272394271</v>
      </c>
      <c r="E109" s="41">
        <f>AVERAGE('Travel balance'!W112:AA112)</f>
        <v>2.4199373032719755</v>
      </c>
      <c r="F109" s="41">
        <f>AVERAGE(Trans_balance!U112:Y112)</f>
        <v>1.971609898951435</v>
      </c>
      <c r="G109" s="41">
        <f>AVERAGE(Pr_inc_GDP!L112:P112)</f>
        <v>-32.044544239317553</v>
      </c>
      <c r="H109" s="41">
        <f>AVERAGE(Sec_inc_GDP!L112:P112)</f>
        <v>0.16740248856350817</v>
      </c>
      <c r="I109" s="41">
        <f>IF(Oil_net!L112="", "", AVERAGE(OIl_GDP!L112:Q112))</f>
        <v>-2.7645331618752031</v>
      </c>
      <c r="J109" s="41">
        <f>Trav_cr!AG112</f>
        <v>7.0642212760501026</v>
      </c>
      <c r="K109" s="41">
        <f>Trav_deb!AG112</f>
        <v>4.6442839727781271</v>
      </c>
      <c r="L109">
        <f t="shared" si="20"/>
        <v>0</v>
      </c>
      <c r="M109" s="41">
        <f>'CA-GDP'!Q112</f>
        <v>4.0967951120812236</v>
      </c>
      <c r="N109" s="41">
        <f>GoodsGDP!Q112</f>
        <v>3.7953766598943157</v>
      </c>
      <c r="O109" s="41">
        <f>Serv_GDP!Q112</f>
        <v>33.066224709503331</v>
      </c>
      <c r="P109" s="41">
        <f>'Travel balance'!AB112</f>
        <v>2.7549648137127467</v>
      </c>
      <c r="Q109" s="41">
        <f>Trans_balance!Z112</f>
        <v>0.23091718238687955</v>
      </c>
      <c r="R109" s="41">
        <f>Pr_inc_GDP!Q112</f>
        <v>-31.249320751492615</v>
      </c>
      <c r="S109" s="41">
        <f>Sec_inc_GDP!Q112</f>
        <v>-1.5154855058238086</v>
      </c>
      <c r="T109" s="41">
        <f>IF(Oil_net!Q112="","",OIl_GDP!Q112)</f>
        <v>-1.8545510652555133</v>
      </c>
      <c r="U109" s="41">
        <f>Trav_cr!AE112</f>
        <v>6.5841310482635835</v>
      </c>
      <c r="W109" s="41">
        <f t="shared" si="34"/>
        <v>-0.74828945686093995</v>
      </c>
      <c r="X109" s="41">
        <f t="shared" si="21"/>
        <v>6.6620446125923767</v>
      </c>
      <c r="Y109" s="41">
        <f t="shared" si="22"/>
        <v>-6.5226695628909397</v>
      </c>
      <c r="Z109" s="41">
        <f t="shared" si="23"/>
        <v>0.33502751044077117</v>
      </c>
      <c r="AA109" s="41">
        <f t="shared" si="24"/>
        <v>-1.7406927165645554</v>
      </c>
      <c r="AB109" s="41">
        <f t="shared" si="25"/>
        <v>0.79522348782493779</v>
      </c>
      <c r="AC109" s="41">
        <f t="shared" si="26"/>
        <v>-1.6828879943873167</v>
      </c>
      <c r="AD109" s="41">
        <f t="shared" si="27"/>
        <v>0.90998209661968987</v>
      </c>
      <c r="AF109" s="61" t="str">
        <f t="shared" si="28"/>
        <v/>
      </c>
      <c r="AG109" s="61" t="str">
        <f t="shared" si="29"/>
        <v/>
      </c>
      <c r="AH109" s="62" t="str">
        <f t="shared" si="30"/>
        <v/>
      </c>
      <c r="AI109" s="62" t="str">
        <f t="shared" si="31"/>
        <v/>
      </c>
      <c r="AK109">
        <f t="shared" si="32"/>
        <v>0</v>
      </c>
      <c r="AL109">
        <f t="shared" si="38"/>
        <v>1</v>
      </c>
      <c r="AM109">
        <f t="shared" si="35"/>
        <v>1</v>
      </c>
      <c r="AN109">
        <f t="shared" si="36"/>
        <v>0</v>
      </c>
      <c r="AO109" t="str">
        <f t="shared" si="33"/>
        <v/>
      </c>
      <c r="AP109" s="41" t="str">
        <f>IF(AN109=0, "", GDP!S108)</f>
        <v/>
      </c>
      <c r="AQ109" s="41" t="str">
        <f t="shared" si="37"/>
        <v/>
      </c>
    </row>
    <row r="110" spans="1:43" x14ac:dyDescent="0.15">
      <c r="A110" t="str">
        <f>'CA-GDP'!A113</f>
        <v>Madagascar, Rep. of</v>
      </c>
      <c r="B110" s="41">
        <f>AVERAGE('CA-GDP'!L113:P113)</f>
        <v>-0.73693778981903546</v>
      </c>
      <c r="C110" s="41">
        <f>AVERAGE(GoodsGDP!L113:P113)</f>
        <v>-3.5310101524302722</v>
      </c>
      <c r="D110" s="41">
        <f>AVERAGE(Serv_GDP!L113:P113)</f>
        <v>0.65711925613058353</v>
      </c>
      <c r="E110" s="41">
        <f>AVERAGE('Travel balance'!W113:AA113)</f>
        <v>4.166001309999146</v>
      </c>
      <c r="F110" s="41">
        <f>AVERAGE(Trans_balance!U113:Y113)</f>
        <v>-1.8938514859013929</v>
      </c>
      <c r="G110" s="41">
        <f>AVERAGE(Pr_inc_GDP!L113:P113)</f>
        <v>-3.5532697424340234</v>
      </c>
      <c r="H110" s="41">
        <f>AVERAGE(Sec_inc_GDP!L113:P113)</f>
        <v>5.6902228489146749</v>
      </c>
      <c r="I110" s="41">
        <f>IF(Oil_net!L113="", "", AVERAGE(OIl_GDP!L113:Q113))</f>
        <v>-2.8931405749754755</v>
      </c>
      <c r="J110" s="41">
        <f>Trav_cr!AG113</f>
        <v>5.4083912407812953</v>
      </c>
      <c r="K110" s="41">
        <f>Trav_deb!AG113</f>
        <v>1.2423899307821489</v>
      </c>
      <c r="L110">
        <f t="shared" si="20"/>
        <v>0</v>
      </c>
      <c r="M110" s="41" t="str">
        <f>'CA-GDP'!Q113</f>
        <v/>
      </c>
      <c r="N110" s="41" t="str">
        <f>GoodsGDP!Q113</f>
        <v/>
      </c>
      <c r="O110" s="41" t="str">
        <f>Serv_GDP!Q113</f>
        <v/>
      </c>
      <c r="P110" s="41" t="str">
        <f>'Travel balance'!AB113</f>
        <v/>
      </c>
      <c r="Q110" s="41" t="str">
        <f>Trans_balance!Z113</f>
        <v/>
      </c>
      <c r="R110" s="41" t="str">
        <f>Pr_inc_GDP!Q113</f>
        <v/>
      </c>
      <c r="S110" s="41" t="str">
        <f>Sec_inc_GDP!Q113</f>
        <v/>
      </c>
      <c r="T110" s="41">
        <f>IF(Oil_net!Q113="","",OIl_GDP!Q113)</f>
        <v>-2.3059806810203369</v>
      </c>
      <c r="U110" s="41" t="str">
        <f>Trav_cr!AE113</f>
        <v/>
      </c>
      <c r="W110" s="41" t="str">
        <f t="shared" si="34"/>
        <v/>
      </c>
      <c r="X110" s="41" t="str">
        <f t="shared" si="21"/>
        <v/>
      </c>
      <c r="Y110" s="41" t="str">
        <f t="shared" si="22"/>
        <v/>
      </c>
      <c r="Z110" s="41" t="str">
        <f t="shared" si="23"/>
        <v/>
      </c>
      <c r="AA110" s="41" t="str">
        <f t="shared" si="24"/>
        <v/>
      </c>
      <c r="AB110" s="41" t="str">
        <f t="shared" si="25"/>
        <v/>
      </c>
      <c r="AC110" s="41" t="str">
        <f t="shared" si="26"/>
        <v/>
      </c>
      <c r="AD110" s="41">
        <f t="shared" si="27"/>
        <v>0.58715989395513857</v>
      </c>
      <c r="AF110" s="61" t="str">
        <f t="shared" si="28"/>
        <v/>
      </c>
      <c r="AG110" s="61" t="str">
        <f t="shared" si="29"/>
        <v/>
      </c>
      <c r="AH110" s="62" t="str">
        <f t="shared" si="30"/>
        <v/>
      </c>
      <c r="AI110" s="62" t="str">
        <f t="shared" si="31"/>
        <v/>
      </c>
      <c r="AK110">
        <f t="shared" si="32"/>
        <v>0</v>
      </c>
      <c r="AL110">
        <f t="shared" si="38"/>
        <v>0</v>
      </c>
      <c r="AM110">
        <f t="shared" si="35"/>
        <v>0</v>
      </c>
      <c r="AN110">
        <f t="shared" si="36"/>
        <v>0</v>
      </c>
      <c r="AO110" t="str">
        <f t="shared" si="33"/>
        <v/>
      </c>
      <c r="AP110" s="41" t="str">
        <f>IF(AN110=0, "", GDP!S109)</f>
        <v/>
      </c>
      <c r="AQ110" s="41" t="str">
        <f t="shared" si="37"/>
        <v/>
      </c>
    </row>
    <row r="111" spans="1:43" x14ac:dyDescent="0.15">
      <c r="A111" t="str">
        <f>'CA-GDP'!A114</f>
        <v>Malawi</v>
      </c>
      <c r="B111" s="41">
        <f>AVERAGE('CA-GDP'!L114:P114)</f>
        <v>-21.400884398905717</v>
      </c>
      <c r="C111" s="41">
        <f>AVERAGE(GoodsGDP!L114:P114)</f>
        <v>-22.008657512776701</v>
      </c>
      <c r="D111" s="41">
        <f>AVERAGE(Serv_GDP!L114:P114)</f>
        <v>-2.4299664379663781</v>
      </c>
      <c r="E111" s="41">
        <f>AVERAGE('Travel balance'!W114:AA114)</f>
        <v>-0.84556326009740612</v>
      </c>
      <c r="F111" s="41">
        <f>AVERAGE(Trans_balance!U114:Y114)</f>
        <v>-0.82807763193277018</v>
      </c>
      <c r="G111" s="41">
        <f>AVERAGE(Pr_inc_GDP!L114:P114)</f>
        <v>-3.2126076696748918</v>
      </c>
      <c r="H111" s="41">
        <f>AVERAGE(Sec_inc_GDP!L114:P114)</f>
        <v>6.250347221512234</v>
      </c>
      <c r="I111" s="41">
        <f>IF(Oil_net!L114="", "", AVERAGE(OIl_GDP!L114:Q114))</f>
        <v>-3.9165305620887629</v>
      </c>
      <c r="J111" s="41">
        <f>Trav_cr!AG114</f>
        <v>0.52215214713335245</v>
      </c>
      <c r="K111" s="41">
        <f>Trav_deb!AG114</f>
        <v>1.3677154072307585</v>
      </c>
      <c r="L111">
        <f t="shared" si="20"/>
        <v>0</v>
      </c>
      <c r="M111" s="41" t="str">
        <f>'CA-GDP'!Q114</f>
        <v/>
      </c>
      <c r="N111" s="41" t="str">
        <f>GoodsGDP!Q114</f>
        <v/>
      </c>
      <c r="O111" s="41" t="str">
        <f>Serv_GDP!Q114</f>
        <v/>
      </c>
      <c r="P111" s="41" t="str">
        <f>'Travel balance'!AB114</f>
        <v/>
      </c>
      <c r="Q111" s="41" t="str">
        <f>Trans_balance!Z114</f>
        <v/>
      </c>
      <c r="R111" s="41" t="str">
        <f>Pr_inc_GDP!Q114</f>
        <v/>
      </c>
      <c r="S111" s="41" t="str">
        <f>Sec_inc_GDP!Q114</f>
        <v/>
      </c>
      <c r="T111" s="41">
        <f>IF(Oil_net!Q114="","",OIl_GDP!Q114)</f>
        <v>-3.1541732353035412</v>
      </c>
      <c r="U111" s="41" t="str">
        <f>Trav_cr!AE114</f>
        <v/>
      </c>
      <c r="W111" s="41" t="str">
        <f t="shared" si="34"/>
        <v/>
      </c>
      <c r="X111" s="41" t="str">
        <f t="shared" si="21"/>
        <v/>
      </c>
      <c r="Y111" s="41" t="str">
        <f t="shared" si="22"/>
        <v/>
      </c>
      <c r="Z111" s="41" t="str">
        <f t="shared" si="23"/>
        <v/>
      </c>
      <c r="AA111" s="41" t="str">
        <f t="shared" si="24"/>
        <v/>
      </c>
      <c r="AB111" s="41" t="str">
        <f t="shared" si="25"/>
        <v/>
      </c>
      <c r="AC111" s="41" t="str">
        <f t="shared" si="26"/>
        <v/>
      </c>
      <c r="AD111" s="41">
        <f t="shared" si="27"/>
        <v>0.76235732678522172</v>
      </c>
      <c r="AF111" s="61" t="str">
        <f t="shared" si="28"/>
        <v/>
      </c>
      <c r="AG111" s="61" t="str">
        <f t="shared" si="29"/>
        <v/>
      </c>
      <c r="AH111" s="62" t="str">
        <f t="shared" si="30"/>
        <v/>
      </c>
      <c r="AI111" s="62" t="str">
        <f t="shared" si="31"/>
        <v/>
      </c>
      <c r="AK111">
        <f t="shared" si="32"/>
        <v>0</v>
      </c>
      <c r="AL111">
        <f t="shared" si="38"/>
        <v>0</v>
      </c>
      <c r="AM111">
        <f t="shared" si="35"/>
        <v>0</v>
      </c>
      <c r="AN111">
        <f t="shared" si="36"/>
        <v>0</v>
      </c>
      <c r="AO111" t="str">
        <f t="shared" si="33"/>
        <v/>
      </c>
      <c r="AP111" s="41" t="str">
        <f>IF(AN111=0, "", GDP!S110)</f>
        <v/>
      </c>
      <c r="AQ111" s="41" t="str">
        <f t="shared" si="37"/>
        <v/>
      </c>
    </row>
    <row r="112" spans="1:43" x14ac:dyDescent="0.15">
      <c r="A112" t="str">
        <f>'CA-GDP'!A115</f>
        <v>Malaysia</v>
      </c>
      <c r="B112" s="41">
        <f>AVERAGE('CA-GDP'!L115:P115)</f>
        <v>2.7848963927355532</v>
      </c>
      <c r="C112" s="41">
        <f>AVERAGE(GoodsGDP!L115:P115)</f>
        <v>8.4292379685745935</v>
      </c>
      <c r="D112" s="41">
        <f>AVERAGE(Serv_GDP!L115:P115)</f>
        <v>-1.3700698790871202</v>
      </c>
      <c r="E112" s="41">
        <f>AVERAGE('Travel balance'!W115:AA115)</f>
        <v>2.2654207358999301</v>
      </c>
      <c r="F112" s="41">
        <f>AVERAGE(Trans_balance!U115:Y115)</f>
        <v>-1.9504506239009249</v>
      </c>
      <c r="G112" s="41">
        <f>AVERAGE(Pr_inc_GDP!L115:P115)</f>
        <v>-2.8020201566632261</v>
      </c>
      <c r="H112" s="41">
        <f>AVERAGE(Sec_inc_GDP!L115:P115)</f>
        <v>-1.4722515400886906</v>
      </c>
      <c r="I112" s="41">
        <f>IF(Oil_net!L115="", "", AVERAGE(OIl_GDP!L115:Q115))</f>
        <v>0.66067389134774646</v>
      </c>
      <c r="J112" s="41">
        <f>Trav_cr!AG115</f>
        <v>5.7040980460592987</v>
      </c>
      <c r="K112" s="41">
        <f>Trav_deb!AG115</f>
        <v>3.4386773101593695</v>
      </c>
      <c r="L112">
        <f t="shared" si="20"/>
        <v>0</v>
      </c>
      <c r="M112" s="41">
        <f>'CA-GDP'!Q115</f>
        <v>4.2363578376236868</v>
      </c>
      <c r="N112" s="41">
        <f>GoodsGDP!Q115</f>
        <v>9.7789384778498807</v>
      </c>
      <c r="O112" s="41">
        <f>Serv_GDP!Q115</f>
        <v>-3.3364048294683162</v>
      </c>
      <c r="P112" s="41">
        <f>'Travel balance'!AB115</f>
        <v>-0.53615991142270358</v>
      </c>
      <c r="Q112" s="41">
        <f>Trans_balance!Z115</f>
        <v>-1.9249908474692361</v>
      </c>
      <c r="R112" s="41">
        <f>Pr_inc_GDP!Q115</f>
        <v>-2.015990305723335</v>
      </c>
      <c r="S112" s="41">
        <f>Sec_inc_GDP!Q115</f>
        <v>-0.1901855050345499</v>
      </c>
      <c r="T112" s="41">
        <f>IF(Oil_net!Q115="","",OIl_GDP!Q115)</f>
        <v>2.2942199570777463E-2</v>
      </c>
      <c r="U112" s="41">
        <f>Trav_cr!AE115</f>
        <v>0.88748785681854669</v>
      </c>
      <c r="W112" s="41">
        <f t="shared" si="34"/>
        <v>1.4514614448881336</v>
      </c>
      <c r="X112" s="41">
        <f t="shared" si="21"/>
        <v>1.3497005092752872</v>
      </c>
      <c r="Y112" s="41">
        <f t="shared" si="22"/>
        <v>-1.966334950381196</v>
      </c>
      <c r="Z112" s="41">
        <f t="shared" si="23"/>
        <v>-2.8015806473226337</v>
      </c>
      <c r="AA112" s="41">
        <f t="shared" si="24"/>
        <v>2.5459776431688841E-2</v>
      </c>
      <c r="AB112" s="41">
        <f t="shared" si="25"/>
        <v>0.78602985093989108</v>
      </c>
      <c r="AC112" s="41">
        <f t="shared" si="26"/>
        <v>1.2820660350541409</v>
      </c>
      <c r="AD112" s="41">
        <f t="shared" si="27"/>
        <v>-0.63773169177696898</v>
      </c>
      <c r="AF112" s="61" t="str">
        <f t="shared" si="28"/>
        <v/>
      </c>
      <c r="AG112" s="61" t="str">
        <f t="shared" si="29"/>
        <v/>
      </c>
      <c r="AH112" s="62" t="str">
        <f t="shared" si="30"/>
        <v/>
      </c>
      <c r="AI112" s="62" t="str">
        <f t="shared" si="31"/>
        <v/>
      </c>
      <c r="AK112">
        <f t="shared" si="32"/>
        <v>0</v>
      </c>
      <c r="AL112">
        <f t="shared" si="38"/>
        <v>1</v>
      </c>
      <c r="AM112">
        <f t="shared" si="35"/>
        <v>1</v>
      </c>
      <c r="AN112">
        <f t="shared" si="36"/>
        <v>0</v>
      </c>
      <c r="AO112" t="str">
        <f t="shared" si="33"/>
        <v/>
      </c>
      <c r="AP112" s="41" t="str">
        <f>IF(AN112=0, "", GDP!S111)</f>
        <v/>
      </c>
      <c r="AQ112" s="41" t="str">
        <f t="shared" si="37"/>
        <v/>
      </c>
    </row>
    <row r="113" spans="1:43" x14ac:dyDescent="0.15">
      <c r="A113" t="str">
        <f>'CA-GDP'!A116</f>
        <v>Maldives</v>
      </c>
      <c r="B113" s="41">
        <f>AVERAGE('CA-GDP'!L116:P116)</f>
        <v>-21.492980154821499</v>
      </c>
      <c r="C113" s="41">
        <f>AVERAGE(GoodsGDP!L116:P116)</f>
        <v>-42.193237066897566</v>
      </c>
      <c r="D113" s="41">
        <f>AVERAGE(Serv_GDP!L116:P116)</f>
        <v>39.835412206537811</v>
      </c>
      <c r="E113" s="41">
        <f>AVERAGE('Travel balance'!W116:AA116)</f>
        <v>51.874196341724712</v>
      </c>
      <c r="F113" s="41">
        <f>AVERAGE(Trans_balance!U116:Y116)</f>
        <v>-2.1898559292794237</v>
      </c>
      <c r="G113" s="41">
        <f>AVERAGE(Pr_inc_GDP!L116:P116)</f>
        <v>-8.6696895175454465</v>
      </c>
      <c r="H113" s="41">
        <f>AVERAGE(Sec_inc_GDP!L116:P116)</f>
        <v>-10.465465776916272</v>
      </c>
      <c r="I113" s="41">
        <f>IF(Oil_net!L116="", "", AVERAGE(OIl_GDP!L116:Q116))</f>
        <v>-7.1801849570130649</v>
      </c>
      <c r="J113" s="41">
        <f>Trav_cr!AG116</f>
        <v>58.225138135474936</v>
      </c>
      <c r="K113" s="41">
        <f>Trav_deb!AG116</f>
        <v>6.3509417937502235</v>
      </c>
      <c r="L113">
        <f t="shared" si="20"/>
        <v>1</v>
      </c>
      <c r="M113" s="41">
        <f>'CA-GDP'!Q116</f>
        <v>-29.785949501517567</v>
      </c>
      <c r="N113" s="41">
        <f>GoodsGDP!Q116</f>
        <v>-38.631097815520178</v>
      </c>
      <c r="O113" s="41">
        <f>Serv_GDP!Q116</f>
        <v>21.358237964456723</v>
      </c>
      <c r="P113" s="41">
        <f>'Travel balance'!AB116</f>
        <v>34.788188883564963</v>
      </c>
      <c r="Q113" s="41">
        <f>Trans_balance!Z116</f>
        <v>-3.3920361395620433</v>
      </c>
      <c r="R113" s="41">
        <f>Pr_inc_GDP!Q116</f>
        <v>-7.5699283629667375</v>
      </c>
      <c r="S113" s="41">
        <f>Sec_inc_GDP!Q116</f>
        <v>-4.9431612874873396</v>
      </c>
      <c r="T113" s="41">
        <f>IF(Oil_net!Q116="","",OIl_GDP!Q116)</f>
        <v>-7.0328923688226537</v>
      </c>
      <c r="U113" s="41">
        <f>Trav_cr!AE116</f>
        <v>37.224795778648556</v>
      </c>
      <c r="W113" s="41">
        <f t="shared" si="34"/>
        <v>-8.2929693466960686</v>
      </c>
      <c r="X113" s="41">
        <f t="shared" si="21"/>
        <v>3.5621392513773884</v>
      </c>
      <c r="Y113" s="41">
        <f t="shared" si="22"/>
        <v>-18.477174242081087</v>
      </c>
      <c r="Z113" s="41">
        <f t="shared" si="23"/>
        <v>-17.086007458159749</v>
      </c>
      <c r="AA113" s="41">
        <f t="shared" si="24"/>
        <v>-1.2021802102826196</v>
      </c>
      <c r="AB113" s="41">
        <f t="shared" si="25"/>
        <v>1.0997611545787089</v>
      </c>
      <c r="AC113" s="41">
        <f t="shared" si="26"/>
        <v>5.5223044894289322</v>
      </c>
      <c r="AD113" s="41">
        <f t="shared" si="27"/>
        <v>0.14729258819041124</v>
      </c>
      <c r="AF113" s="61">
        <f t="shared" si="28"/>
        <v>-17.086007458159749</v>
      </c>
      <c r="AG113" s="61">
        <f t="shared" si="29"/>
        <v>-17.086007458159749</v>
      </c>
      <c r="AH113" s="62">
        <f t="shared" si="30"/>
        <v>1</v>
      </c>
      <c r="AI113" s="62">
        <f t="shared" si="31"/>
        <v>1</v>
      </c>
      <c r="AK113">
        <f t="shared" si="32"/>
        <v>1</v>
      </c>
      <c r="AL113">
        <f t="shared" si="38"/>
        <v>1</v>
      </c>
      <c r="AM113">
        <f t="shared" si="35"/>
        <v>2</v>
      </c>
      <c r="AN113">
        <f t="shared" si="36"/>
        <v>1</v>
      </c>
      <c r="AO113" t="str">
        <f t="shared" si="33"/>
        <v>Maldives</v>
      </c>
      <c r="AP113" s="41">
        <f>IF(AN113=0, "", GDP!S112)</f>
        <v>5.6319177003723295</v>
      </c>
      <c r="AQ113" s="41">
        <f t="shared" si="37"/>
        <v>-17.086007458159749</v>
      </c>
    </row>
    <row r="114" spans="1:43" x14ac:dyDescent="0.15">
      <c r="A114" t="str">
        <f>'CA-GDP'!A117</f>
        <v>Mali</v>
      </c>
      <c r="B114" s="41">
        <f>AVERAGE('CA-GDP'!L117:P117)</f>
        <v>-6.333035871316218</v>
      </c>
      <c r="C114" s="41">
        <f>AVERAGE(GoodsGDP!L117:P117)</f>
        <v>-3.6408969271482361</v>
      </c>
      <c r="D114" s="41">
        <f>AVERAGE(Serv_GDP!L117:P117)</f>
        <v>-10.807933281328108</v>
      </c>
      <c r="E114" s="41">
        <f>AVERAGE('Travel balance'!W117:AA117)</f>
        <v>0.2926931078341562</v>
      </c>
      <c r="F114" s="41">
        <f>AVERAGE(Trans_balance!U117:Y117)</f>
        <v>-4.8266179801752793</v>
      </c>
      <c r="G114" s="41">
        <f>AVERAGE(Pr_inc_GDP!L117:P117)</f>
        <v>-2.7912549199448513</v>
      </c>
      <c r="H114" s="41">
        <f>AVERAGE(Sec_inc_GDP!L117:P117)</f>
        <v>10.907049257104974</v>
      </c>
      <c r="I114" s="41">
        <f>IF(Oil_net!L117="", "", AVERAGE(OIl_GDP!L117:Q117))</f>
        <v>-6.7291169781742637</v>
      </c>
      <c r="J114" s="41">
        <f>Trav_cr!AG117</f>
        <v>1.3796541545306935</v>
      </c>
      <c r="K114" s="41">
        <f>Trav_deb!AG117</f>
        <v>1.0869610466965374</v>
      </c>
      <c r="L114">
        <f t="shared" si="20"/>
        <v>0</v>
      </c>
      <c r="M114" s="41" t="str">
        <f>'CA-GDP'!Q117</f>
        <v/>
      </c>
      <c r="N114" s="41" t="str">
        <f>GoodsGDP!Q117</f>
        <v/>
      </c>
      <c r="O114" s="41" t="str">
        <f>Serv_GDP!Q117</f>
        <v/>
      </c>
      <c r="P114" s="41" t="str">
        <f>'Travel balance'!AB117</f>
        <v/>
      </c>
      <c r="Q114" s="41" t="str">
        <f>Trans_balance!Z117</f>
        <v/>
      </c>
      <c r="R114" s="41" t="str">
        <f>Pr_inc_GDP!Q117</f>
        <v/>
      </c>
      <c r="S114" s="41" t="str">
        <f>Sec_inc_GDP!Q117</f>
        <v/>
      </c>
      <c r="T114" s="41">
        <f>IF(Oil_net!Q117="","",OIl_GDP!Q117)</f>
        <v>-4.8868072754653191</v>
      </c>
      <c r="U114" s="41" t="str">
        <f>Trav_cr!AE117</f>
        <v/>
      </c>
      <c r="W114" s="41" t="str">
        <f t="shared" si="34"/>
        <v/>
      </c>
      <c r="X114" s="41" t="str">
        <f t="shared" si="21"/>
        <v/>
      </c>
      <c r="Y114" s="41" t="str">
        <f t="shared" si="22"/>
        <v/>
      </c>
      <c r="Z114" s="41" t="str">
        <f t="shared" si="23"/>
        <v/>
      </c>
      <c r="AA114" s="41" t="str">
        <f t="shared" si="24"/>
        <v/>
      </c>
      <c r="AB114" s="41" t="str">
        <f t="shared" si="25"/>
        <v/>
      </c>
      <c r="AC114" s="41" t="str">
        <f t="shared" si="26"/>
        <v/>
      </c>
      <c r="AD114" s="41">
        <f t="shared" si="27"/>
        <v>1.8423097027089446</v>
      </c>
      <c r="AF114" s="61" t="str">
        <f t="shared" si="28"/>
        <v/>
      </c>
      <c r="AG114" s="61" t="str">
        <f t="shared" si="29"/>
        <v/>
      </c>
      <c r="AH114" s="62" t="str">
        <f t="shared" si="30"/>
        <v/>
      </c>
      <c r="AI114" s="62" t="str">
        <f t="shared" si="31"/>
        <v/>
      </c>
      <c r="AK114">
        <f t="shared" si="32"/>
        <v>0</v>
      </c>
      <c r="AL114">
        <f t="shared" si="38"/>
        <v>0</v>
      </c>
      <c r="AM114">
        <f t="shared" si="35"/>
        <v>0</v>
      </c>
      <c r="AN114">
        <f t="shared" si="36"/>
        <v>0</v>
      </c>
      <c r="AO114" t="str">
        <f t="shared" si="33"/>
        <v/>
      </c>
      <c r="AP114" s="41" t="str">
        <f>IF(AN114=0, "", GDP!S113)</f>
        <v/>
      </c>
      <c r="AQ114" s="41" t="str">
        <f t="shared" si="37"/>
        <v/>
      </c>
    </row>
    <row r="115" spans="1:43" x14ac:dyDescent="0.15">
      <c r="A115" t="str">
        <f>'CA-GDP'!A118</f>
        <v>Malta</v>
      </c>
      <c r="B115" s="41">
        <f>AVERAGE('CA-GDP'!L118:P118)</f>
        <v>3.9811604068149591</v>
      </c>
      <c r="C115" s="41">
        <f>AVERAGE(GoodsGDP!L118:P118)</f>
        <v>-14.905444163057936</v>
      </c>
      <c r="D115" s="41">
        <f>AVERAGE(Serv_GDP!L118:P118)</f>
        <v>28.677460904774186</v>
      </c>
      <c r="E115" s="41">
        <f>AVERAGE('Travel balance'!W118:AA118)</f>
        <v>9.122894701715115</v>
      </c>
      <c r="F115" s="41">
        <f>AVERAGE(Trans_balance!U118:Y118)</f>
        <v>2.3069469588734615</v>
      </c>
      <c r="G115" s="41">
        <f>AVERAGE(Pr_inc_GDP!L118:P118)</f>
        <v>-8.6218121224031599</v>
      </c>
      <c r="H115" s="41">
        <f>AVERAGE(Sec_inc_GDP!L118:P118)</f>
        <v>-1.1700355358566379</v>
      </c>
      <c r="I115" s="41">
        <f>IF(Oil_net!L118="", "", AVERAGE(OIl_GDP!L118:Q118))</f>
        <v>-4.626901174411084</v>
      </c>
      <c r="J115" s="41">
        <f>Trav_cr!AG118</f>
        <v>12.590303378118682</v>
      </c>
      <c r="K115" s="41">
        <f>Trav_deb!AG118</f>
        <v>3.4674086764035659</v>
      </c>
      <c r="L115">
        <f t="shared" si="20"/>
        <v>1</v>
      </c>
      <c r="M115" s="41">
        <f>'CA-GDP'!Q118</f>
        <v>-3.5511325411854258</v>
      </c>
      <c r="N115" s="41">
        <f>GoodsGDP!Q118</f>
        <v>-10.650321935608758</v>
      </c>
      <c r="O115" s="41">
        <f>Serv_GDP!Q118</f>
        <v>18.261753717612777</v>
      </c>
      <c r="P115" s="41">
        <f>'Travel balance'!AB118</f>
        <v>2.0025035186947022</v>
      </c>
      <c r="Q115" s="41">
        <f>Trans_balance!Z118</f>
        <v>1.2383785956056306</v>
      </c>
      <c r="R115" s="41">
        <f>Pr_inc_GDP!Q118</f>
        <v>-9.8770665497639545</v>
      </c>
      <c r="S115" s="41">
        <f>Sec_inc_GDP!Q118</f>
        <v>-1.2854977734254565</v>
      </c>
      <c r="T115" s="41">
        <f>IF(Oil_net!Q118="","",OIl_GDP!Q118)</f>
        <v>-3.4446892893385783</v>
      </c>
      <c r="U115" s="41">
        <f>Trav_cr!AE118</f>
        <v>2.881083067331486</v>
      </c>
      <c r="W115" s="41">
        <f t="shared" si="34"/>
        <v>-7.5322929480003848</v>
      </c>
      <c r="X115" s="41">
        <f t="shared" si="21"/>
        <v>4.2551222274491778</v>
      </c>
      <c r="Y115" s="41">
        <f t="shared" si="22"/>
        <v>-10.415707187161409</v>
      </c>
      <c r="Z115" s="41">
        <f t="shared" si="23"/>
        <v>-7.1203911830204127</v>
      </c>
      <c r="AA115" s="41">
        <f t="shared" si="24"/>
        <v>-1.0685683632678309</v>
      </c>
      <c r="AB115" s="41">
        <f t="shared" si="25"/>
        <v>-1.2552544273607946</v>
      </c>
      <c r="AC115" s="41">
        <f t="shared" si="26"/>
        <v>-0.11546223756881857</v>
      </c>
      <c r="AD115" s="41">
        <f t="shared" si="27"/>
        <v>1.1822118850725056</v>
      </c>
      <c r="AF115" s="61" t="str">
        <f t="shared" si="28"/>
        <v/>
      </c>
      <c r="AG115" s="61">
        <f t="shared" si="29"/>
        <v>-7.1203911830204127</v>
      </c>
      <c r="AH115" s="62" t="str">
        <f t="shared" si="30"/>
        <v/>
      </c>
      <c r="AI115" s="62">
        <f t="shared" si="31"/>
        <v>1</v>
      </c>
      <c r="AK115">
        <f t="shared" si="32"/>
        <v>1</v>
      </c>
      <c r="AL115">
        <f t="shared" si="38"/>
        <v>1</v>
      </c>
      <c r="AM115">
        <f t="shared" si="35"/>
        <v>2</v>
      </c>
      <c r="AN115">
        <f t="shared" si="36"/>
        <v>1</v>
      </c>
      <c r="AO115" t="str">
        <f t="shared" si="33"/>
        <v>Malta</v>
      </c>
      <c r="AP115" s="41">
        <f>IF(AN115=0, "", GDP!S114)</f>
        <v>15.214920017147165</v>
      </c>
      <c r="AQ115" s="41">
        <f t="shared" si="37"/>
        <v>-7.1203911830204127</v>
      </c>
    </row>
    <row r="116" spans="1:43" x14ac:dyDescent="0.15">
      <c r="A116" t="str">
        <f>'CA-GDP'!A119</f>
        <v>Marshall Islands, Rep. of the</v>
      </c>
      <c r="B116" s="41">
        <f>AVERAGE('CA-GDP'!L119:P119)</f>
        <v>4.5391156942073714</v>
      </c>
      <c r="C116" s="41">
        <f>AVERAGE(GoodsGDP!L119:P119)</f>
        <v>-26.993412802745286</v>
      </c>
      <c r="D116" s="41">
        <f>AVERAGE(Serv_GDP!L119:P119)</f>
        <v>-18.453206228994937</v>
      </c>
      <c r="E116" s="41">
        <f>AVERAGE('Travel balance'!W119:AA119)</f>
        <v>-6.136217613346366</v>
      </c>
      <c r="F116" s="41">
        <f>AVERAGE(Trans_balance!U119:Y119)</f>
        <v>-9.2103734724346733</v>
      </c>
      <c r="G116" s="41">
        <f>AVERAGE(Pr_inc_GDP!L119:P119)</f>
        <v>26.352758619218381</v>
      </c>
      <c r="H116" s="41">
        <f>AVERAGE(Sec_inc_GDP!L119:P119)</f>
        <v>23.632976106729231</v>
      </c>
      <c r="I116" s="41" t="str">
        <f>IF(Oil_net!L119="", "", AVERAGE(OIl_GDP!L119:Q119))</f>
        <v/>
      </c>
      <c r="J116" s="41">
        <f>Trav_cr!AG119</f>
        <v>1.924211676283039</v>
      </c>
      <c r="K116" s="41">
        <f>Trav_deb!AG119</f>
        <v>8.0604292896294041</v>
      </c>
      <c r="L116">
        <f t="shared" si="20"/>
        <v>0</v>
      </c>
      <c r="M116" s="41" t="str">
        <f>'CA-GDP'!Q119</f>
        <v/>
      </c>
      <c r="N116" s="41" t="str">
        <f>GoodsGDP!Q119</f>
        <v/>
      </c>
      <c r="O116" s="41" t="str">
        <f>Serv_GDP!Q119</f>
        <v/>
      </c>
      <c r="P116" s="41" t="str">
        <f>'Travel balance'!AB119</f>
        <v/>
      </c>
      <c r="Q116" s="41" t="str">
        <f>Trans_balance!Z119</f>
        <v/>
      </c>
      <c r="R116" s="41" t="str">
        <f>Pr_inc_GDP!Q119</f>
        <v/>
      </c>
      <c r="S116" s="41" t="str">
        <f>Sec_inc_GDP!Q119</f>
        <v/>
      </c>
      <c r="T116" s="41" t="str">
        <f>IF(Oil_net!Q119="","",OIl_GDP!Q119)</f>
        <v/>
      </c>
      <c r="U116" s="41" t="str">
        <f>Trav_cr!AE119</f>
        <v/>
      </c>
      <c r="W116" s="41" t="str">
        <f t="shared" si="34"/>
        <v/>
      </c>
      <c r="X116" s="41" t="str">
        <f t="shared" si="21"/>
        <v/>
      </c>
      <c r="Y116" s="41" t="str">
        <f t="shared" si="22"/>
        <v/>
      </c>
      <c r="Z116" s="41" t="str">
        <f t="shared" si="23"/>
        <v/>
      </c>
      <c r="AA116" s="41" t="str">
        <f t="shared" si="24"/>
        <v/>
      </c>
      <c r="AB116" s="41" t="str">
        <f t="shared" si="25"/>
        <v/>
      </c>
      <c r="AC116" s="41" t="str">
        <f t="shared" si="26"/>
        <v/>
      </c>
      <c r="AD116" s="41" t="str">
        <f t="shared" si="27"/>
        <v/>
      </c>
      <c r="AF116" s="61" t="str">
        <f t="shared" si="28"/>
        <v/>
      </c>
      <c r="AG116" s="61" t="str">
        <f t="shared" si="29"/>
        <v/>
      </c>
      <c r="AH116" s="62" t="str">
        <f t="shared" si="30"/>
        <v/>
      </c>
      <c r="AI116" s="62" t="str">
        <f t="shared" si="31"/>
        <v/>
      </c>
      <c r="AK116">
        <f t="shared" si="32"/>
        <v>0</v>
      </c>
      <c r="AL116">
        <f t="shared" si="38"/>
        <v>0</v>
      </c>
      <c r="AM116">
        <f t="shared" si="35"/>
        <v>0</v>
      </c>
      <c r="AN116">
        <f t="shared" si="36"/>
        <v>0</v>
      </c>
      <c r="AO116" t="str">
        <f t="shared" si="33"/>
        <v/>
      </c>
      <c r="AP116" s="41" t="str">
        <f>IF(AN116=0, "", GDP!S115)</f>
        <v/>
      </c>
      <c r="AQ116" s="41" t="str">
        <f t="shared" si="37"/>
        <v/>
      </c>
    </row>
    <row r="117" spans="1:43" x14ac:dyDescent="0.15">
      <c r="A117" t="str">
        <f>'CA-GDP'!A120</f>
        <v>Mauritania, Islamic Rep. of</v>
      </c>
      <c r="B117" s="41">
        <f>AVERAGE('CA-GDP'!L120:P120)</f>
        <v>-12.243922280260028</v>
      </c>
      <c r="C117" s="41">
        <f>AVERAGE(GoodsGDP!L120:P120)</f>
        <v>-7.9054769205531272</v>
      </c>
      <c r="D117" s="41">
        <f>AVERAGE(Serv_GDP!L120:P120)</f>
        <v>-6.9569212305990984</v>
      </c>
      <c r="E117" s="41">
        <f>AVERAGE('Travel balance'!W120:AA120)</f>
        <v>-0.17087170196484661</v>
      </c>
      <c r="F117" s="41">
        <f>AVERAGE(Trans_balance!U120:Y120)</f>
        <v>-2.8818169497991621</v>
      </c>
      <c r="G117" s="41">
        <f>AVERAGE(Pr_inc_GDP!L120:P120)</f>
        <v>-0.84050744311377523</v>
      </c>
      <c r="H117" s="41">
        <f>AVERAGE(Sec_inc_GDP!L120:P120)</f>
        <v>3.4586884977642249</v>
      </c>
      <c r="I117" s="41">
        <f>IF(Oil_net!L120="", "", AVERAGE(OIl_GDP!L120:Q120))</f>
        <v>-5.8356863400778813</v>
      </c>
      <c r="J117" s="41">
        <f>Trav_cr!AG120</f>
        <v>0.29503194547403933</v>
      </c>
      <c r="K117" s="41">
        <f>Trav_deb!AG120</f>
        <v>0.4659036474388859</v>
      </c>
      <c r="L117">
        <f t="shared" si="20"/>
        <v>0</v>
      </c>
      <c r="M117" s="41" t="str">
        <f>'CA-GDP'!Q120</f>
        <v/>
      </c>
      <c r="N117" s="41" t="str">
        <f>GoodsGDP!Q120</f>
        <v/>
      </c>
      <c r="O117" s="41" t="str">
        <f>Serv_GDP!Q120</f>
        <v/>
      </c>
      <c r="P117" s="41" t="str">
        <f>'Travel balance'!AB120</f>
        <v/>
      </c>
      <c r="Q117" s="41" t="str">
        <f>Trans_balance!Z120</f>
        <v/>
      </c>
      <c r="R117" s="41" t="str">
        <f>Pr_inc_GDP!Q120</f>
        <v/>
      </c>
      <c r="S117" s="41" t="str">
        <f>Sec_inc_GDP!Q120</f>
        <v/>
      </c>
      <c r="T117" s="41">
        <f>IF(Oil_net!Q120="","",OIl_GDP!Q120)</f>
        <v>-5.202772962258587</v>
      </c>
      <c r="U117" s="41" t="str">
        <f>Trav_cr!AE120</f>
        <v/>
      </c>
      <c r="W117" s="41" t="str">
        <f t="shared" si="34"/>
        <v/>
      </c>
      <c r="X117" s="41" t="str">
        <f t="shared" si="21"/>
        <v/>
      </c>
      <c r="Y117" s="41" t="str">
        <f t="shared" si="22"/>
        <v/>
      </c>
      <c r="Z117" s="41" t="str">
        <f t="shared" si="23"/>
        <v/>
      </c>
      <c r="AA117" s="41" t="str">
        <f t="shared" si="24"/>
        <v/>
      </c>
      <c r="AB117" s="41" t="str">
        <f t="shared" si="25"/>
        <v/>
      </c>
      <c r="AC117" s="41" t="str">
        <f t="shared" si="26"/>
        <v/>
      </c>
      <c r="AD117" s="41">
        <f t="shared" si="27"/>
        <v>0.63291337781929435</v>
      </c>
      <c r="AF117" s="61" t="str">
        <f t="shared" si="28"/>
        <v/>
      </c>
      <c r="AG117" s="61" t="str">
        <f t="shared" si="29"/>
        <v/>
      </c>
      <c r="AH117" s="62" t="str">
        <f t="shared" si="30"/>
        <v/>
      </c>
      <c r="AI117" s="62" t="str">
        <f t="shared" si="31"/>
        <v/>
      </c>
      <c r="AK117">
        <f t="shared" si="32"/>
        <v>0</v>
      </c>
      <c r="AL117">
        <f t="shared" si="38"/>
        <v>0</v>
      </c>
      <c r="AM117">
        <f t="shared" si="35"/>
        <v>0</v>
      </c>
      <c r="AN117">
        <f t="shared" si="36"/>
        <v>0</v>
      </c>
      <c r="AO117" t="str">
        <f t="shared" si="33"/>
        <v/>
      </c>
      <c r="AP117" s="41" t="str">
        <f>IF(AN117=0, "", GDP!S116)</f>
        <v/>
      </c>
      <c r="AQ117" s="41" t="str">
        <f t="shared" si="37"/>
        <v/>
      </c>
    </row>
    <row r="118" spans="1:43" x14ac:dyDescent="0.15">
      <c r="A118" t="str">
        <f>'CA-GDP'!A121</f>
        <v>Mauritius</v>
      </c>
      <c r="B118" s="41">
        <f>AVERAGE('CA-GDP'!L121:P121)</f>
        <v>-4.2999812164130748</v>
      </c>
      <c r="C118" s="41">
        <f>AVERAGE(GoodsGDP!L121:P121)</f>
        <v>-19.124534923783632</v>
      </c>
      <c r="D118" s="41">
        <f>AVERAGE(Serv_GDP!L121:P121)</f>
        <v>6.4638417284589824</v>
      </c>
      <c r="E118" s="41">
        <f>AVERAGE('Travel balance'!W121:AA121)</f>
        <v>8.1907939958705605</v>
      </c>
      <c r="F118" s="41">
        <f>AVERAGE(Trans_balance!U121:Y121)</f>
        <v>-1.635078272476914</v>
      </c>
      <c r="G118" s="41">
        <f>AVERAGE(Pr_inc_GDP!L121:P121)</f>
        <v>10.982189672299217</v>
      </c>
      <c r="H118" s="41">
        <f>AVERAGE(Sec_inc_GDP!L121:P121)</f>
        <v>-2.6214776933876429</v>
      </c>
      <c r="I118" s="41">
        <f>IF(Oil_net!L121="", "", AVERAGE(OIl_GDP!L121:Q121))</f>
        <v>-6.455155356068488</v>
      </c>
      <c r="J118" s="41">
        <f>Trav_cr!AG121</f>
        <v>12.854192967163693</v>
      </c>
      <c r="K118" s="41">
        <f>Trav_deb!AG121</f>
        <v>4.6633989712931321</v>
      </c>
      <c r="L118">
        <f t="shared" si="20"/>
        <v>1</v>
      </c>
      <c r="M118" s="41">
        <f>'CA-GDP'!Q121</f>
        <v>-12.132510944409839</v>
      </c>
      <c r="N118" s="41">
        <f>GoodsGDP!Q121</f>
        <v>-18.696556203892747</v>
      </c>
      <c r="O118" s="41">
        <f>Serv_GDP!Q121</f>
        <v>-0.19626120645368855</v>
      </c>
      <c r="P118" s="41">
        <f>'Travel balance'!AB121</f>
        <v>2.1880894278603842</v>
      </c>
      <c r="Q118" s="41">
        <f>Trans_balance!Z121</f>
        <v>-2.1385780780504766</v>
      </c>
      <c r="R118" s="41">
        <f>Pr_inc_GDP!Q121</f>
        <v>9.5976190437818545</v>
      </c>
      <c r="S118" s="41">
        <f>Sec_inc_GDP!Q121</f>
        <v>-2.8373125778452559</v>
      </c>
      <c r="T118" s="41">
        <f>IF(Oil_net!Q121="","",OIl_GDP!Q121)</f>
        <v>-5.3879557873254207</v>
      </c>
      <c r="U118" s="41">
        <f>Trav_cr!AE121</f>
        <v>3.9394976713613117</v>
      </c>
      <c r="W118" s="41">
        <f t="shared" si="34"/>
        <v>-7.8325297279967643</v>
      </c>
      <c r="X118" s="41">
        <f t="shared" si="21"/>
        <v>0.42797871989088421</v>
      </c>
      <c r="Y118" s="41">
        <f t="shared" si="22"/>
        <v>-6.660102934912671</v>
      </c>
      <c r="Z118" s="41">
        <f t="shared" si="23"/>
        <v>-6.0027045680101763</v>
      </c>
      <c r="AA118" s="41">
        <f t="shared" si="24"/>
        <v>-0.50349980557356266</v>
      </c>
      <c r="AB118" s="41">
        <f t="shared" si="25"/>
        <v>-1.3845706285173627</v>
      </c>
      <c r="AC118" s="41">
        <f t="shared" si="26"/>
        <v>-0.21583488445761301</v>
      </c>
      <c r="AD118" s="41">
        <f t="shared" si="27"/>
        <v>1.0671995687430673</v>
      </c>
      <c r="AF118" s="61" t="str">
        <f t="shared" si="28"/>
        <v/>
      </c>
      <c r="AG118" s="61">
        <f t="shared" si="29"/>
        <v>-6.0027045680101763</v>
      </c>
      <c r="AH118" s="62" t="str">
        <f t="shared" si="30"/>
        <v/>
      </c>
      <c r="AI118" s="62">
        <f t="shared" si="31"/>
        <v>1</v>
      </c>
      <c r="AK118">
        <f t="shared" si="32"/>
        <v>1</v>
      </c>
      <c r="AL118">
        <f t="shared" si="38"/>
        <v>1</v>
      </c>
      <c r="AM118">
        <f t="shared" si="35"/>
        <v>2</v>
      </c>
      <c r="AN118">
        <f t="shared" si="36"/>
        <v>1</v>
      </c>
      <c r="AO118" t="str">
        <f t="shared" si="33"/>
        <v>Mauritius</v>
      </c>
      <c r="AP118" s="41">
        <f>IF(AN118=0, "", GDP!S117)</f>
        <v>14.048423918124824</v>
      </c>
      <c r="AQ118" s="41">
        <f t="shared" si="37"/>
        <v>-6.0027045680101763</v>
      </c>
    </row>
    <row r="119" spans="1:43" x14ac:dyDescent="0.15">
      <c r="A119" t="str">
        <f>'CA-GDP'!A122</f>
        <v>Mexico</v>
      </c>
      <c r="B119" s="41">
        <f>AVERAGE('CA-GDP'!L122:P122)</f>
        <v>-1.8044407681478696</v>
      </c>
      <c r="C119" s="41">
        <f>AVERAGE(GoodsGDP!L122:P122)</f>
        <v>-0.82491781483151327</v>
      </c>
      <c r="D119" s="41">
        <f>AVERAGE(Serv_GDP!L122:P122)</f>
        <v>-0.8197243775860853</v>
      </c>
      <c r="E119" s="41">
        <f>AVERAGE('Travel balance'!W122:AA122)</f>
        <v>0.90109116810481038</v>
      </c>
      <c r="F119" s="41">
        <f>AVERAGE(Trans_balance!U122:Y122)</f>
        <v>-1.0402039681170276</v>
      </c>
      <c r="G119" s="41">
        <f>AVERAGE(Pr_inc_GDP!L122:P122)</f>
        <v>-2.7133547512704359</v>
      </c>
      <c r="H119" s="41">
        <f>AVERAGE(Sec_inc_GDP!L122:P122)</f>
        <v>2.5535798108201804</v>
      </c>
      <c r="I119" s="41">
        <f>IF(Oil_net!L122="", "", AVERAGE(OIl_GDP!L122:Q122))</f>
        <v>-1.4178333405578991</v>
      </c>
      <c r="J119" s="41">
        <f>Trav_cr!AG122</f>
        <v>1.7909691821959559</v>
      </c>
      <c r="K119" s="41">
        <f>Trav_deb!AG122</f>
        <v>0.88987801409114531</v>
      </c>
      <c r="L119">
        <f t="shared" si="20"/>
        <v>0</v>
      </c>
      <c r="M119" s="41">
        <f>'CA-GDP'!Q122</f>
        <v>2.4166432249729097</v>
      </c>
      <c r="N119" s="41">
        <f>GoodsGDP!Q122</f>
        <v>3.1640542127553362</v>
      </c>
      <c r="O119" s="41">
        <f>Serv_GDP!Q122</f>
        <v>-1.0431108395338393</v>
      </c>
      <c r="P119" s="41">
        <f>'Travel balance'!AB122</f>
        <v>0.69317714998627511</v>
      </c>
      <c r="Q119" s="41">
        <f>Trans_balance!Z122</f>
        <v>-0.85440795226902755</v>
      </c>
      <c r="R119" s="41">
        <f>Pr_inc_GDP!Q122</f>
        <v>-3.4354498428369817</v>
      </c>
      <c r="S119" s="41">
        <f>Sec_inc_GDP!Q122</f>
        <v>3.7311496945883933</v>
      </c>
      <c r="T119" s="41">
        <f>IF(Oil_net!Q122="","",OIl_GDP!Q122)</f>
        <v>-1.3031379530931344</v>
      </c>
      <c r="U119" s="41">
        <f>Trav_cr!AE122</f>
        <v>1.0265991720062322</v>
      </c>
      <c r="W119" s="41">
        <f t="shared" si="34"/>
        <v>4.2210839931207795</v>
      </c>
      <c r="X119" s="41">
        <f t="shared" si="21"/>
        <v>3.9889720275868497</v>
      </c>
      <c r="Y119" s="41">
        <f t="shared" si="22"/>
        <v>-0.22338646194775402</v>
      </c>
      <c r="Z119" s="41">
        <f t="shared" si="23"/>
        <v>-0.20791401811853527</v>
      </c>
      <c r="AA119" s="41">
        <f t="shared" si="24"/>
        <v>0.1857960158480001</v>
      </c>
      <c r="AB119" s="41">
        <f t="shared" si="25"/>
        <v>-0.72209509156654583</v>
      </c>
      <c r="AC119" s="41">
        <f t="shared" si="26"/>
        <v>1.1775698837682129</v>
      </c>
      <c r="AD119" s="41">
        <f t="shared" si="27"/>
        <v>0.11469538746476471</v>
      </c>
      <c r="AF119" s="61" t="str">
        <f t="shared" si="28"/>
        <v/>
      </c>
      <c r="AG119" s="61" t="str">
        <f t="shared" si="29"/>
        <v/>
      </c>
      <c r="AH119" s="62" t="str">
        <f t="shared" si="30"/>
        <v/>
      </c>
      <c r="AI119" s="62" t="str">
        <f t="shared" si="31"/>
        <v/>
      </c>
      <c r="AK119">
        <f t="shared" si="32"/>
        <v>0</v>
      </c>
      <c r="AL119">
        <f t="shared" si="38"/>
        <v>1</v>
      </c>
      <c r="AM119">
        <f t="shared" si="35"/>
        <v>1</v>
      </c>
      <c r="AN119">
        <f t="shared" si="36"/>
        <v>0</v>
      </c>
      <c r="AO119" t="str">
        <f t="shared" si="33"/>
        <v/>
      </c>
      <c r="AP119" s="41" t="str">
        <f>IF(AN119=0, "", GDP!S118)</f>
        <v/>
      </c>
      <c r="AQ119" s="41" t="str">
        <f t="shared" si="37"/>
        <v/>
      </c>
    </row>
    <row r="120" spans="1:43" x14ac:dyDescent="0.15">
      <c r="A120" t="str">
        <f>'CA-GDP'!A123</f>
        <v>Micronesia, Federated States of</v>
      </c>
      <c r="B120" s="41"/>
      <c r="C120" s="41"/>
      <c r="D120" s="41"/>
      <c r="E120" s="41"/>
      <c r="F120" s="41"/>
      <c r="G120" s="41"/>
      <c r="H120" s="41"/>
      <c r="I120" s="41" t="str">
        <f>IF(Oil_net!L123="", "", AVERAGE(OIl_GDP!L123:Q123))</f>
        <v/>
      </c>
      <c r="J120" s="41">
        <f>Trav_cr!AG123</f>
        <v>0</v>
      </c>
      <c r="K120" s="41">
        <f>Trav_deb!AG123</f>
        <v>0</v>
      </c>
      <c r="L120">
        <f t="shared" si="20"/>
        <v>0</v>
      </c>
      <c r="M120" s="41" t="str">
        <f>'CA-GDP'!Q123</f>
        <v/>
      </c>
      <c r="N120" s="41" t="str">
        <f>GoodsGDP!Q123</f>
        <v/>
      </c>
      <c r="O120" s="41" t="str">
        <f>Serv_GDP!Q123</f>
        <v/>
      </c>
      <c r="P120" s="41" t="str">
        <f>'Travel balance'!AB123</f>
        <v/>
      </c>
      <c r="Q120" s="41" t="str">
        <f>Trans_balance!Z123</f>
        <v/>
      </c>
      <c r="R120" s="41" t="str">
        <f>Pr_inc_GDP!Q123</f>
        <v/>
      </c>
      <c r="S120" s="41" t="str">
        <f>Sec_inc_GDP!Q123</f>
        <v/>
      </c>
      <c r="T120" s="41" t="str">
        <f>IF(Oil_net!Q123="","",OIl_GDP!Q123)</f>
        <v/>
      </c>
      <c r="U120" s="41" t="str">
        <f>Trav_cr!AE123</f>
        <v/>
      </c>
      <c r="W120" s="41" t="str">
        <f t="shared" si="34"/>
        <v/>
      </c>
      <c r="X120" s="41" t="str">
        <f t="shared" si="21"/>
        <v/>
      </c>
      <c r="Y120" s="41" t="str">
        <f t="shared" si="22"/>
        <v/>
      </c>
      <c r="Z120" s="41" t="str">
        <f t="shared" si="23"/>
        <v/>
      </c>
      <c r="AA120" s="41" t="str">
        <f t="shared" si="24"/>
        <v/>
      </c>
      <c r="AB120" s="41" t="str">
        <f t="shared" si="25"/>
        <v/>
      </c>
      <c r="AC120" s="41" t="str">
        <f t="shared" si="26"/>
        <v/>
      </c>
      <c r="AD120" s="41" t="str">
        <f t="shared" si="27"/>
        <v/>
      </c>
      <c r="AF120" s="61" t="str">
        <f t="shared" si="28"/>
        <v/>
      </c>
      <c r="AG120" s="61" t="str">
        <f t="shared" si="29"/>
        <v/>
      </c>
      <c r="AH120" s="62" t="str">
        <f t="shared" si="30"/>
        <v/>
      </c>
      <c r="AI120" s="62" t="str">
        <f t="shared" si="31"/>
        <v/>
      </c>
      <c r="AK120">
        <f t="shared" si="32"/>
        <v>0</v>
      </c>
      <c r="AL120">
        <f t="shared" si="38"/>
        <v>0</v>
      </c>
      <c r="AM120">
        <f t="shared" si="35"/>
        <v>0</v>
      </c>
      <c r="AN120">
        <f t="shared" si="36"/>
        <v>0</v>
      </c>
      <c r="AO120" t="str">
        <f t="shared" si="33"/>
        <v/>
      </c>
      <c r="AP120" s="41" t="str">
        <f>IF(AN120=0, "", GDP!S119)</f>
        <v/>
      </c>
      <c r="AQ120" s="41" t="str">
        <f t="shared" si="37"/>
        <v/>
      </c>
    </row>
    <row r="121" spans="1:43" x14ac:dyDescent="0.15">
      <c r="A121" t="str">
        <f>'CA-GDP'!A124</f>
        <v>Moldova, Rep. of</v>
      </c>
      <c r="B121" s="41">
        <f>AVERAGE('CA-GDP'!L124:P124)</f>
        <v>-7.0138391727722054</v>
      </c>
      <c r="C121" s="41">
        <f>AVERAGE(GoodsGDP!L124:P124)</f>
        <v>-27.306340572509107</v>
      </c>
      <c r="D121" s="41">
        <f>AVERAGE(Serv_GDP!L124:P124)</f>
        <v>2.7501759812900066</v>
      </c>
      <c r="E121" s="41">
        <f>AVERAGE('Travel balance'!W124:AA124)</f>
        <v>-5.822442720452E-2</v>
      </c>
      <c r="F121" s="41">
        <f>AVERAGE(Trans_balance!U124:Y124)</f>
        <v>0.34288152625649321</v>
      </c>
      <c r="G121" s="41">
        <f>AVERAGE(Pr_inc_GDP!L124:P124)</f>
        <v>5.4583949438163355</v>
      </c>
      <c r="H121" s="41">
        <f>AVERAGE(Sec_inc_GDP!L124:P124)</f>
        <v>12.083930474630558</v>
      </c>
      <c r="I121" s="41">
        <f>IF(Oil_net!L124="", "", AVERAGE(OIl_GDP!L124:Q124))</f>
        <v>-5.2031690737219991</v>
      </c>
      <c r="J121" s="41">
        <f>Trav_cr!AG124</f>
        <v>3.2050821689493225</v>
      </c>
      <c r="K121" s="41">
        <f>Trav_deb!AG124</f>
        <v>3.2633065961538428</v>
      </c>
      <c r="L121">
        <f t="shared" si="20"/>
        <v>0</v>
      </c>
      <c r="M121" s="41">
        <f>'CA-GDP'!Q124</f>
        <v>-6.9196801927456297</v>
      </c>
      <c r="N121" s="41">
        <f>GoodsGDP!Q124</f>
        <v>-26.747327369001514</v>
      </c>
      <c r="O121" s="41">
        <f>Serv_GDP!Q124</f>
        <v>3.3772855943591269</v>
      </c>
      <c r="P121" s="41">
        <f>'Travel balance'!AB124</f>
        <v>0.34305827235983671</v>
      </c>
      <c r="Q121" s="41">
        <f>Trans_balance!Z124</f>
        <v>-0.45401957921183989</v>
      </c>
      <c r="R121" s="41">
        <f>Pr_inc_GDP!Q124</f>
        <v>4.1109598903774209</v>
      </c>
      <c r="S121" s="41">
        <f>Sec_inc_GDP!Q124</f>
        <v>12.339401691519331</v>
      </c>
      <c r="T121" s="41">
        <f>IF(Oil_net!Q124="","",OIl_GDP!Q124)</f>
        <v>-4.0876345033956376</v>
      </c>
      <c r="U121" s="41">
        <f>Trav_cr!AE124</f>
        <v>2.7464662651307288</v>
      </c>
      <c r="W121" s="41">
        <f t="shared" si="34"/>
        <v>9.4158980026575634E-2</v>
      </c>
      <c r="X121" s="41">
        <f t="shared" si="21"/>
        <v>0.5590132035075932</v>
      </c>
      <c r="Y121" s="41">
        <f t="shared" si="22"/>
        <v>0.62710961306912028</v>
      </c>
      <c r="Z121" s="41">
        <f t="shared" si="23"/>
        <v>0.40128269956435669</v>
      </c>
      <c r="AA121" s="41">
        <f t="shared" si="24"/>
        <v>-0.79690110546833304</v>
      </c>
      <c r="AB121" s="41">
        <f t="shared" si="25"/>
        <v>-1.3474350534389146</v>
      </c>
      <c r="AC121" s="41">
        <f t="shared" si="26"/>
        <v>0.25547121688877361</v>
      </c>
      <c r="AD121" s="41">
        <f t="shared" si="27"/>
        <v>1.1155345703263615</v>
      </c>
      <c r="AF121" s="61" t="str">
        <f t="shared" si="28"/>
        <v/>
      </c>
      <c r="AG121" s="61" t="str">
        <f t="shared" si="29"/>
        <v/>
      </c>
      <c r="AH121" s="62" t="str">
        <f t="shared" si="30"/>
        <v/>
      </c>
      <c r="AI121" s="62" t="str">
        <f t="shared" si="31"/>
        <v/>
      </c>
      <c r="AK121">
        <f t="shared" si="32"/>
        <v>0</v>
      </c>
      <c r="AL121">
        <f t="shared" si="38"/>
        <v>1</v>
      </c>
      <c r="AM121">
        <f t="shared" si="35"/>
        <v>1</v>
      </c>
      <c r="AN121">
        <f t="shared" si="36"/>
        <v>0</v>
      </c>
      <c r="AO121" t="str">
        <f t="shared" si="33"/>
        <v/>
      </c>
      <c r="AP121" s="41" t="str">
        <f>IF(AN121=0, "", GDP!S120)</f>
        <v/>
      </c>
      <c r="AQ121" s="41" t="str">
        <f t="shared" si="37"/>
        <v/>
      </c>
    </row>
    <row r="122" spans="1:43" x14ac:dyDescent="0.15">
      <c r="A122" t="str">
        <f>'CA-GDP'!A125</f>
        <v>Mongolia</v>
      </c>
      <c r="B122" s="41">
        <f>AVERAGE('CA-GDP'!L125:P125)</f>
        <v>-10.876043635878929</v>
      </c>
      <c r="C122" s="41">
        <f>AVERAGE(GoodsGDP!L125:P125)</f>
        <v>8.6609384929861726</v>
      </c>
      <c r="D122" s="41">
        <f>AVERAGE(Serv_GDP!L125:P125)</f>
        <v>-10.789939475454057</v>
      </c>
      <c r="E122" s="41">
        <f>AVERAGE('Travel balance'!W125:AA125)</f>
        <v>-1.8193003704866577</v>
      </c>
      <c r="F122" s="41">
        <f>AVERAGE(Trans_balance!U125:Y125)</f>
        <v>-2.4929863690530407</v>
      </c>
      <c r="G122" s="41">
        <f>AVERAGE(Pr_inc_GDP!L125:P125)</f>
        <v>-10.514296058843435</v>
      </c>
      <c r="H122" s="41">
        <f>AVERAGE(Sec_inc_GDP!L125:P125)</f>
        <v>1.7672534054323854</v>
      </c>
      <c r="I122" s="41">
        <f>IF(Oil_net!L125="", "", AVERAGE(OIl_GDP!L125:Q125))</f>
        <v>-4.0711706739644589</v>
      </c>
      <c r="J122" s="41">
        <f>Trav_cr!AG125</f>
        <v>3.1129245381914012</v>
      </c>
      <c r="K122" s="41">
        <f>Trav_deb!AG125</f>
        <v>4.9322249086780587</v>
      </c>
      <c r="L122">
        <f t="shared" si="20"/>
        <v>0</v>
      </c>
      <c r="M122" s="41">
        <f>'CA-GDP'!Q125</f>
        <v>-5.1351555392183199</v>
      </c>
      <c r="N122" s="41">
        <f>GoodsGDP!Q125</f>
        <v>13.363336864611998</v>
      </c>
      <c r="O122" s="41">
        <f>Serv_GDP!Q125</f>
        <v>-11.039212752121044</v>
      </c>
      <c r="P122" s="41">
        <f>'Travel balance'!AB125</f>
        <v>-3.9624580048120004</v>
      </c>
      <c r="Q122" s="41">
        <f>Trans_balance!Z125</f>
        <v>-1.6148011494356331</v>
      </c>
      <c r="R122" s="41">
        <f>Pr_inc_GDP!Q125</f>
        <v>-9.5397268662831518</v>
      </c>
      <c r="S122" s="41">
        <f>Sec_inc_GDP!Q125</f>
        <v>2.0804472145738755</v>
      </c>
      <c r="T122" s="41">
        <f>IF(Oil_net!Q125="","",OIl_GDP!Q125)</f>
        <v>-5.0696797136719933</v>
      </c>
      <c r="U122" s="41">
        <f>Trav_cr!AE125</f>
        <v>0.22345159768894721</v>
      </c>
      <c r="W122" s="41">
        <f t="shared" si="34"/>
        <v>5.7408880966606093</v>
      </c>
      <c r="X122" s="41">
        <f t="shared" si="21"/>
        <v>4.7023983716258257</v>
      </c>
      <c r="Y122" s="41">
        <f t="shared" si="22"/>
        <v>-0.24927327666698673</v>
      </c>
      <c r="Z122" s="41">
        <f t="shared" si="23"/>
        <v>-2.1431576343253429</v>
      </c>
      <c r="AA122" s="41">
        <f t="shared" si="24"/>
        <v>0.87818521961740759</v>
      </c>
      <c r="AB122" s="41">
        <f t="shared" si="25"/>
        <v>0.97456919256028307</v>
      </c>
      <c r="AC122" s="41">
        <f t="shared" si="26"/>
        <v>0.31319380914149009</v>
      </c>
      <c r="AD122" s="41">
        <f t="shared" si="27"/>
        <v>-0.99850903970753446</v>
      </c>
      <c r="AF122" s="61" t="str">
        <f t="shared" si="28"/>
        <v/>
      </c>
      <c r="AG122" s="61" t="str">
        <f t="shared" si="29"/>
        <v/>
      </c>
      <c r="AH122" s="62" t="str">
        <f t="shared" si="30"/>
        <v/>
      </c>
      <c r="AI122" s="62" t="str">
        <f t="shared" si="31"/>
        <v/>
      </c>
      <c r="AK122">
        <f t="shared" si="32"/>
        <v>0</v>
      </c>
      <c r="AL122">
        <f t="shared" si="38"/>
        <v>1</v>
      </c>
      <c r="AM122">
        <f t="shared" si="35"/>
        <v>1</v>
      </c>
      <c r="AN122">
        <f t="shared" si="36"/>
        <v>0</v>
      </c>
      <c r="AO122" t="str">
        <f t="shared" si="33"/>
        <v/>
      </c>
      <c r="AP122" s="41" t="str">
        <f>IF(AN122=0, "", GDP!S121)</f>
        <v/>
      </c>
      <c r="AQ122" s="41" t="str">
        <f t="shared" si="37"/>
        <v/>
      </c>
    </row>
    <row r="123" spans="1:43" x14ac:dyDescent="0.15">
      <c r="A123" t="str">
        <f>'CA-GDP'!A126</f>
        <v>Montenegro</v>
      </c>
      <c r="B123" s="41">
        <f>AVERAGE('CA-GDP'!L126:P126)</f>
        <v>-14.848422445961678</v>
      </c>
      <c r="C123" s="41">
        <f>AVERAGE(GoodsGDP!L126:P126)</f>
        <v>-42.196510730588344</v>
      </c>
      <c r="D123" s="41">
        <f>AVERAGE(Serv_GDP!L126:P126)</f>
        <v>20.398135764553565</v>
      </c>
      <c r="E123" s="41">
        <f>AVERAGE('Travel balance'!W126:AA126)</f>
        <v>20.519983638199051</v>
      </c>
      <c r="F123" s="41">
        <f>AVERAGE(Trans_balance!U126:Y126)</f>
        <v>1.3205524870374308</v>
      </c>
      <c r="G123" s="41">
        <f>AVERAGE(Pr_inc_GDP!L126:P126)</f>
        <v>1.4780892937568026</v>
      </c>
      <c r="H123" s="41">
        <f>AVERAGE(Sec_inc_GDP!L126:P126)</f>
        <v>5.4718632263163069</v>
      </c>
      <c r="I123" s="41">
        <f>IF(Oil_net!L126="", "", AVERAGE(OIl_GDP!L126:Q126))</f>
        <v>-3.8849093893851117</v>
      </c>
      <c r="J123" s="41">
        <f>Trav_cr!AG126</f>
        <v>21.782462572536378</v>
      </c>
      <c r="K123" s="41">
        <f>Trav_deb!AG126</f>
        <v>1.2624789343373242</v>
      </c>
      <c r="L123">
        <f t="shared" si="20"/>
        <v>1</v>
      </c>
      <c r="M123" s="41">
        <f>'CA-GDP'!Q126</f>
        <v>-25.822966802374513</v>
      </c>
      <c r="N123" s="41">
        <f>GoodsGDP!Q126</f>
        <v>-39.111524468247374</v>
      </c>
      <c r="O123" s="41">
        <f>Serv_GDP!Q126</f>
        <v>4.4014849318270572</v>
      </c>
      <c r="P123" s="41">
        <f>'Travel balance'!AB126</f>
        <v>2.8401841900159823</v>
      </c>
      <c r="Q123" s="41">
        <f>Trans_balance!Z126</f>
        <v>0.99491101528537684</v>
      </c>
      <c r="R123" s="41">
        <f>Pr_inc_GDP!Q126</f>
        <v>1.4546177392142923</v>
      </c>
      <c r="S123" s="41">
        <f>Sec_inc_GDP!Q126</f>
        <v>7.4324549948315228</v>
      </c>
      <c r="T123" s="41">
        <f>IF(Oil_net!Q126="","",OIl_GDP!Q126)</f>
        <v>-2.7668752942299739</v>
      </c>
      <c r="U123" s="41">
        <f>Trav_cr!AE126</f>
        <v>3.4609408488977635</v>
      </c>
      <c r="W123" s="41">
        <f t="shared" si="34"/>
        <v>-10.974544356412835</v>
      </c>
      <c r="X123" s="41">
        <f t="shared" si="21"/>
        <v>3.0849862623409692</v>
      </c>
      <c r="Y123" s="41">
        <f t="shared" si="22"/>
        <v>-15.996650832726509</v>
      </c>
      <c r="Z123" s="41">
        <f t="shared" si="23"/>
        <v>-17.679799448183068</v>
      </c>
      <c r="AA123" s="41">
        <f t="shared" si="24"/>
        <v>-0.32564147175205393</v>
      </c>
      <c r="AB123" s="41">
        <f t="shared" si="25"/>
        <v>-2.3471554542510376E-2</v>
      </c>
      <c r="AC123" s="41">
        <f t="shared" si="26"/>
        <v>1.9605917685152159</v>
      </c>
      <c r="AD123" s="41">
        <f t="shared" si="27"/>
        <v>1.1180340951551377</v>
      </c>
      <c r="AF123" s="61">
        <f t="shared" si="28"/>
        <v>-17.679799448183068</v>
      </c>
      <c r="AG123" s="61">
        <f t="shared" si="29"/>
        <v>-17.679799448183068</v>
      </c>
      <c r="AH123" s="62">
        <f t="shared" si="30"/>
        <v>1</v>
      </c>
      <c r="AI123" s="62">
        <f t="shared" si="31"/>
        <v>1</v>
      </c>
      <c r="AK123">
        <f t="shared" si="32"/>
        <v>1</v>
      </c>
      <c r="AL123">
        <f t="shared" si="38"/>
        <v>1</v>
      </c>
      <c r="AM123">
        <f t="shared" si="35"/>
        <v>2</v>
      </c>
      <c r="AN123">
        <f t="shared" si="36"/>
        <v>1</v>
      </c>
      <c r="AO123" t="str">
        <f t="shared" si="33"/>
        <v>Montenegro</v>
      </c>
      <c r="AP123" s="41">
        <f>IF(AN123=0, "", GDP!S122)</f>
        <v>5.5428131458303209</v>
      </c>
      <c r="AQ123" s="41">
        <f t="shared" si="37"/>
        <v>-17.679799448183068</v>
      </c>
    </row>
    <row r="124" spans="1:43" x14ac:dyDescent="0.15">
      <c r="A124" t="str">
        <f>'CA-GDP'!A127</f>
        <v>Montserrat</v>
      </c>
      <c r="B124" s="41">
        <f>AVERAGE('CA-GDP'!L127:P127)</f>
        <v>-5.5976496795777626</v>
      </c>
      <c r="C124" s="41">
        <f>AVERAGE(GoodsGDP!L127:P127)</f>
        <v>-41.729137115620198</v>
      </c>
      <c r="D124" s="41">
        <f>AVERAGE(Serv_GDP!L127:P127)</f>
        <v>-8.846808205801274</v>
      </c>
      <c r="E124" s="41">
        <f>AVERAGE('Travel balance'!W127:AA127)</f>
        <v>4.8308770861343646</v>
      </c>
      <c r="F124" s="41">
        <f>AVERAGE(Trans_balance!U127:Y127)</f>
        <v>-3.939803632321822</v>
      </c>
      <c r="G124" s="41">
        <f>AVERAGE(Pr_inc_GDP!L127:P127)</f>
        <v>1.5341122263631806</v>
      </c>
      <c r="H124" s="41">
        <f>AVERAGE(Sec_inc_GDP!L127:P127)</f>
        <v>43.444183415480531</v>
      </c>
      <c r="I124" s="41" t="str">
        <f>IF(Oil_net!L127="", "", AVERAGE(OIl_GDP!L127:Q127))</f>
        <v/>
      </c>
      <c r="J124" s="41">
        <f>Trav_cr!AG127</f>
        <v>15.744328040518104</v>
      </c>
      <c r="K124" s="41">
        <f>Trav_deb!AG127</f>
        <v>10.913450954383737</v>
      </c>
      <c r="L124">
        <f t="shared" si="20"/>
        <v>0</v>
      </c>
      <c r="M124" s="41">
        <f>'CA-GDP'!Q127</f>
        <v>10.767875169762275</v>
      </c>
      <c r="N124" s="41">
        <f>GoodsGDP!Q127</f>
        <v>-33.606823997725336</v>
      </c>
      <c r="O124" s="41">
        <f>Serv_GDP!Q127</f>
        <v>-5.6068787405748779</v>
      </c>
      <c r="P124" s="41">
        <f>'Travel balance'!AB127</f>
        <v>5.0976192477258593</v>
      </c>
      <c r="Q124" s="41">
        <f>Trans_balance!Z127</f>
        <v>-4.2272678601892384</v>
      </c>
      <c r="R124" s="41">
        <f>Pr_inc_GDP!Q127</f>
        <v>3.2137738855587648</v>
      </c>
      <c r="S124" s="41">
        <f>Sec_inc_GDP!Q127</f>
        <v>46.767804022503718</v>
      </c>
      <c r="T124" s="41" t="str">
        <f>IF(Oil_net!Q127="","",OIl_GDP!Q127)</f>
        <v/>
      </c>
      <c r="U124" s="41">
        <f>Trav_cr!AE127</f>
        <v>7.8374554779641743</v>
      </c>
      <c r="W124" s="41">
        <f t="shared" si="34"/>
        <v>16.365524849340037</v>
      </c>
      <c r="X124" s="41">
        <f t="shared" si="21"/>
        <v>8.122313117894862</v>
      </c>
      <c r="Y124" s="41">
        <f t="shared" si="22"/>
        <v>3.2399294652263961</v>
      </c>
      <c r="Z124" s="41">
        <f t="shared" si="23"/>
        <v>0.26674216159149466</v>
      </c>
      <c r="AA124" s="41">
        <f t="shared" si="24"/>
        <v>-0.28746422786741643</v>
      </c>
      <c r="AB124" s="41">
        <f t="shared" si="25"/>
        <v>1.6796616591955842</v>
      </c>
      <c r="AC124" s="41">
        <f t="shared" si="26"/>
        <v>3.3236206070231873</v>
      </c>
      <c r="AD124" s="41" t="str">
        <f t="shared" si="27"/>
        <v/>
      </c>
      <c r="AF124" s="61" t="str">
        <f t="shared" si="28"/>
        <v/>
      </c>
      <c r="AG124" s="61" t="str">
        <f t="shared" si="29"/>
        <v/>
      </c>
      <c r="AH124" s="62" t="str">
        <f t="shared" si="30"/>
        <v/>
      </c>
      <c r="AI124" s="62" t="str">
        <f t="shared" si="31"/>
        <v/>
      </c>
      <c r="AK124">
        <f t="shared" si="32"/>
        <v>0</v>
      </c>
      <c r="AL124">
        <f t="shared" si="38"/>
        <v>1</v>
      </c>
      <c r="AM124">
        <f t="shared" si="35"/>
        <v>1</v>
      </c>
      <c r="AN124">
        <f t="shared" si="36"/>
        <v>0</v>
      </c>
      <c r="AO124" t="str">
        <f t="shared" si="33"/>
        <v/>
      </c>
      <c r="AP124" s="41" t="str">
        <f>IF(AN124=0, "", GDP!S123)</f>
        <v/>
      </c>
      <c r="AQ124" s="41" t="str">
        <f t="shared" si="37"/>
        <v/>
      </c>
    </row>
    <row r="125" spans="1:43" x14ac:dyDescent="0.15">
      <c r="A125" t="str">
        <f>'CA-GDP'!A128</f>
        <v>Morocco</v>
      </c>
      <c r="B125" s="41">
        <f>AVERAGE('CA-GDP'!L128:P128)</f>
        <v>-3.6928898835876267</v>
      </c>
      <c r="C125" s="41">
        <f>AVERAGE(GoodsGDP!L128:P128)</f>
        <v>-16.33901548763701</v>
      </c>
      <c r="D125" s="41">
        <f>AVERAGE(Serv_GDP!L128:P128)</f>
        <v>7.0377296622398662</v>
      </c>
      <c r="E125" s="41">
        <f>AVERAGE('Travel balance'!W128:AA128)</f>
        <v>4.9711317158179726</v>
      </c>
      <c r="F125" s="41">
        <f>AVERAGE(Trans_balance!U128:Y128)</f>
        <v>-0.54006941568740296</v>
      </c>
      <c r="G125" s="41">
        <f>AVERAGE(Pr_inc_GDP!L128:P128)</f>
        <v>-1.7343155832835087</v>
      </c>
      <c r="H125" s="41">
        <f>AVERAGE(Sec_inc_GDP!L128:P128)</f>
        <v>7.3427115250930273</v>
      </c>
      <c r="I125" s="41">
        <f>IF(Oil_net!L128="", "", AVERAGE(OIl_GDP!L128:Q128))</f>
        <v>-5.9363590846862131</v>
      </c>
      <c r="J125" s="41">
        <f>Trav_cr!AG128</f>
        <v>6.5556627817917619</v>
      </c>
      <c r="K125" s="41">
        <f>Trav_deb!AG128</f>
        <v>1.5845310659737888</v>
      </c>
      <c r="L125">
        <f t="shared" si="20"/>
        <v>0</v>
      </c>
      <c r="M125" s="41">
        <f>'CA-GDP'!Q128</f>
        <v>-1.4252395624470666</v>
      </c>
      <c r="N125" s="41">
        <f>GoodsGDP!Q128</f>
        <v>-13.531483106571182</v>
      </c>
      <c r="O125" s="41">
        <f>Serv_GDP!Q128</f>
        <v>5.9046938854633932</v>
      </c>
      <c r="P125" s="41">
        <f>'Travel balance'!AB128</f>
        <v>2.3867678977841393</v>
      </c>
      <c r="Q125" s="41">
        <f>Trans_balance!Z128</f>
        <v>-0.37592982398981295</v>
      </c>
      <c r="R125" s="41">
        <f>Pr_inc_GDP!Q128</f>
        <v>-1.3354671367518347</v>
      </c>
      <c r="S125" s="41">
        <f>Sec_inc_GDP!Q128</f>
        <v>7.5370167954125593</v>
      </c>
      <c r="T125" s="41">
        <f>IF(Oil_net!Q128="","",OIl_GDP!Q128)</f>
        <v>-4.3170748777652603</v>
      </c>
      <c r="U125" s="41">
        <f>Trav_cr!AE128</f>
        <v>3.3577649151316478</v>
      </c>
      <c r="W125" s="41">
        <f t="shared" si="34"/>
        <v>2.2676503211405601</v>
      </c>
      <c r="X125" s="41">
        <f t="shared" si="21"/>
        <v>2.8075323810658279</v>
      </c>
      <c r="Y125" s="41">
        <f t="shared" si="22"/>
        <v>-1.1330357767764729</v>
      </c>
      <c r="Z125" s="41">
        <f t="shared" si="23"/>
        <v>-2.5843638180338333</v>
      </c>
      <c r="AA125" s="41">
        <f t="shared" si="24"/>
        <v>0.16413959169759001</v>
      </c>
      <c r="AB125" s="41">
        <f t="shared" si="25"/>
        <v>0.39884844653167395</v>
      </c>
      <c r="AC125" s="41">
        <f t="shared" si="26"/>
        <v>0.19430527031953204</v>
      </c>
      <c r="AD125" s="41">
        <f t="shared" si="27"/>
        <v>1.6192842069209528</v>
      </c>
      <c r="AF125" s="61" t="str">
        <f t="shared" si="28"/>
        <v/>
      </c>
      <c r="AG125" s="61" t="str">
        <f t="shared" si="29"/>
        <v/>
      </c>
      <c r="AH125" s="62" t="str">
        <f t="shared" si="30"/>
        <v/>
      </c>
      <c r="AI125" s="62" t="str">
        <f t="shared" si="31"/>
        <v/>
      </c>
      <c r="AK125">
        <f t="shared" si="32"/>
        <v>0</v>
      </c>
      <c r="AL125">
        <f t="shared" si="38"/>
        <v>1</v>
      </c>
      <c r="AM125">
        <f t="shared" si="35"/>
        <v>1</v>
      </c>
      <c r="AN125">
        <f t="shared" si="36"/>
        <v>0</v>
      </c>
      <c r="AO125" t="str">
        <f t="shared" si="33"/>
        <v/>
      </c>
      <c r="AP125" s="41" t="str">
        <f>IF(AN125=0, "", GDP!S124)</f>
        <v/>
      </c>
      <c r="AQ125" s="41" t="str">
        <f t="shared" si="37"/>
        <v/>
      </c>
    </row>
    <row r="126" spans="1:43" x14ac:dyDescent="0.15">
      <c r="A126" t="str">
        <f>'CA-GDP'!A129</f>
        <v>Mozambique, Rep. of</v>
      </c>
      <c r="B126" s="41">
        <f>AVERAGE('CA-GDP'!L129:P129)</f>
        <v>-27.95621870733218</v>
      </c>
      <c r="C126" s="41">
        <f>AVERAGE(GoodsGDP!L129:P129)</f>
        <v>-12.396260644187732</v>
      </c>
      <c r="D126" s="41">
        <f>AVERAGE(Serv_GDP!L129:P129)</f>
        <v>-18.302025183178479</v>
      </c>
      <c r="E126" s="41">
        <f>AVERAGE('Travel balance'!W129:AA129)</f>
        <v>2.5819964112163186E-2</v>
      </c>
      <c r="F126" s="41">
        <f>AVERAGE(Trans_balance!U129:Y129)</f>
        <v>-1.1937073417684139</v>
      </c>
      <c r="G126" s="41">
        <f>AVERAGE(Pr_inc_GDP!L129:P129)</f>
        <v>-2.2029469369280794</v>
      </c>
      <c r="H126" s="41">
        <f>AVERAGE(Sec_inc_GDP!L129:P129)</f>
        <v>4.945014056962111</v>
      </c>
      <c r="I126" s="41">
        <f>IF(Oil_net!L129="", "", AVERAGE(OIl_GDP!L129:Q129))</f>
        <v>-5.5585928753880225</v>
      </c>
      <c r="J126" s="41">
        <f>Trav_cr!AG129</f>
        <v>1.3121812621371975</v>
      </c>
      <c r="K126" s="41">
        <f>Trav_deb!AG129</f>
        <v>1.2863612980250345</v>
      </c>
      <c r="L126">
        <f t="shared" si="20"/>
        <v>0</v>
      </c>
      <c r="M126" s="41">
        <f>'CA-GDP'!Q129</f>
        <v>-26.505314875037662</v>
      </c>
      <c r="N126" s="41">
        <f>GoodsGDP!Q129</f>
        <v>-15.948894465988461</v>
      </c>
      <c r="O126" s="41">
        <f>Serv_GDP!Q129</f>
        <v>-12.050031063604917</v>
      </c>
      <c r="P126" s="41">
        <f>'Travel balance'!AB129</f>
        <v>1.0416892815972504E-4</v>
      </c>
      <c r="Q126" s="41">
        <f>Trans_balance!Z129</f>
        <v>0.55669612064464458</v>
      </c>
      <c r="R126" s="41">
        <f>Pr_inc_GDP!Q129</f>
        <v>-3.2165255439031695</v>
      </c>
      <c r="S126" s="41">
        <f>Sec_inc_GDP!Q129</f>
        <v>4.7101361984588825</v>
      </c>
      <c r="T126" s="41">
        <f>IF(Oil_net!Q129="","",OIl_GDP!Q129)</f>
        <v>-4.6442980433204024</v>
      </c>
      <c r="U126" s="41">
        <f>Trav_cr!AE129</f>
        <v>0.62563588206285148</v>
      </c>
      <c r="W126" s="41">
        <f t="shared" si="34"/>
        <v>1.450903832294518</v>
      </c>
      <c r="X126" s="41">
        <f t="shared" si="21"/>
        <v>-3.552633821800729</v>
      </c>
      <c r="Y126" s="41">
        <f t="shared" si="22"/>
        <v>6.2519941195735615</v>
      </c>
      <c r="Z126" s="41">
        <f t="shared" si="23"/>
        <v>-2.5715795184003461E-2</v>
      </c>
      <c r="AA126" s="41">
        <f t="shared" si="24"/>
        <v>1.7504034624130584</v>
      </c>
      <c r="AB126" s="41">
        <f t="shared" si="25"/>
        <v>-1.0135786069750901</v>
      </c>
      <c r="AC126" s="41">
        <f t="shared" si="26"/>
        <v>-0.23487785850322851</v>
      </c>
      <c r="AD126" s="41">
        <f t="shared" si="27"/>
        <v>0.91429483206762008</v>
      </c>
      <c r="AF126" s="61" t="str">
        <f t="shared" si="28"/>
        <v/>
      </c>
      <c r="AG126" s="61" t="str">
        <f t="shared" si="29"/>
        <v/>
      </c>
      <c r="AH126" s="62" t="str">
        <f t="shared" si="30"/>
        <v/>
      </c>
      <c r="AI126" s="62" t="str">
        <f t="shared" si="31"/>
        <v/>
      </c>
      <c r="AK126">
        <f t="shared" si="32"/>
        <v>0</v>
      </c>
      <c r="AL126">
        <f t="shared" si="38"/>
        <v>1</v>
      </c>
      <c r="AM126">
        <f t="shared" si="35"/>
        <v>1</v>
      </c>
      <c r="AN126">
        <f t="shared" si="36"/>
        <v>0</v>
      </c>
      <c r="AO126" t="str">
        <f t="shared" si="33"/>
        <v/>
      </c>
      <c r="AP126" s="41" t="str">
        <f>IF(AN126=0, "", GDP!S125)</f>
        <v/>
      </c>
      <c r="AQ126" s="41" t="str">
        <f t="shared" si="37"/>
        <v/>
      </c>
    </row>
    <row r="127" spans="1:43" x14ac:dyDescent="0.15">
      <c r="A127" t="str">
        <f>'CA-GDP'!A130</f>
        <v>Myanmar</v>
      </c>
      <c r="B127" s="41">
        <f>AVERAGE('CA-GDP'!L130:P130)</f>
        <v>-3.931371969836003</v>
      </c>
      <c r="C127" s="41">
        <f>AVERAGE(GoodsGDP!L130:P130)</f>
        <v>-6.3585935642823523</v>
      </c>
      <c r="D127" s="41">
        <f>AVERAGE(Serv_GDP!L130:P130)</f>
        <v>2.3976291672910861</v>
      </c>
      <c r="E127" s="41">
        <f>AVERAGE('Travel balance'!W130:AA130)</f>
        <v>3.1326887887230215</v>
      </c>
      <c r="F127" s="41">
        <f>AVERAGE(Trans_balance!U130:Y130)</f>
        <v>-1.8516985152013858</v>
      </c>
      <c r="G127" s="41">
        <f>AVERAGE(Pr_inc_GDP!L130:P130)</f>
        <v>-3.2613601321487287</v>
      </c>
      <c r="H127" s="41">
        <f>AVERAGE(Sec_inc_GDP!L130:P130)</f>
        <v>3.2377981286106818</v>
      </c>
      <c r="I127" s="41">
        <f>IF(Oil_net!L130="", "", AVERAGE(OIl_GDP!L130:Q130))</f>
        <v>-4.1760037325205923</v>
      </c>
      <c r="J127" s="41">
        <f>Trav_cr!AG130</f>
        <v>3.2678611077555089</v>
      </c>
      <c r="K127" s="41">
        <f>Trav_deb!AG130</f>
        <v>0.13517231903248814</v>
      </c>
      <c r="L127">
        <f t="shared" si="20"/>
        <v>0</v>
      </c>
      <c r="M127" s="41" t="str">
        <f>'CA-GDP'!Q130</f>
        <v/>
      </c>
      <c r="N127" s="41" t="str">
        <f>GoodsGDP!Q130</f>
        <v/>
      </c>
      <c r="O127" s="41" t="str">
        <f>Serv_GDP!Q130</f>
        <v/>
      </c>
      <c r="P127" s="41" t="str">
        <f>'Travel balance'!AB130</f>
        <v/>
      </c>
      <c r="Q127" s="41" t="str">
        <f>Trans_balance!Z130</f>
        <v/>
      </c>
      <c r="R127" s="41" t="str">
        <f>Pr_inc_GDP!Q130</f>
        <v/>
      </c>
      <c r="S127" s="41" t="str">
        <f>Sec_inc_GDP!Q130</f>
        <v/>
      </c>
      <c r="T127" s="41">
        <f>IF(Oil_net!Q130="","",OIl_GDP!Q130)</f>
        <v>-3.3843468627011251</v>
      </c>
      <c r="U127" s="41" t="str">
        <f>Trav_cr!AE130</f>
        <v/>
      </c>
      <c r="W127" s="41" t="str">
        <f t="shared" si="34"/>
        <v/>
      </c>
      <c r="X127" s="41" t="str">
        <f t="shared" si="21"/>
        <v/>
      </c>
      <c r="Y127" s="41" t="str">
        <f t="shared" si="22"/>
        <v/>
      </c>
      <c r="Z127" s="41" t="str">
        <f t="shared" si="23"/>
        <v/>
      </c>
      <c r="AA127" s="41" t="str">
        <f t="shared" si="24"/>
        <v/>
      </c>
      <c r="AB127" s="41" t="str">
        <f t="shared" si="25"/>
        <v/>
      </c>
      <c r="AC127" s="41" t="str">
        <f t="shared" si="26"/>
        <v/>
      </c>
      <c r="AD127" s="41">
        <f t="shared" si="27"/>
        <v>0.79165686981946726</v>
      </c>
      <c r="AF127" s="61" t="str">
        <f t="shared" si="28"/>
        <v/>
      </c>
      <c r="AG127" s="61" t="str">
        <f t="shared" si="29"/>
        <v/>
      </c>
      <c r="AH127" s="62" t="str">
        <f t="shared" si="30"/>
        <v/>
      </c>
      <c r="AI127" s="62" t="str">
        <f t="shared" si="31"/>
        <v/>
      </c>
      <c r="AK127">
        <f t="shared" si="32"/>
        <v>0</v>
      </c>
      <c r="AL127">
        <f t="shared" si="38"/>
        <v>0</v>
      </c>
      <c r="AM127">
        <f t="shared" si="35"/>
        <v>0</v>
      </c>
      <c r="AN127">
        <f t="shared" si="36"/>
        <v>0</v>
      </c>
      <c r="AO127" t="str">
        <f t="shared" si="33"/>
        <v/>
      </c>
      <c r="AP127" s="41" t="str">
        <f>IF(AN127=0, "", GDP!S126)</f>
        <v/>
      </c>
      <c r="AQ127" s="41" t="str">
        <f t="shared" si="37"/>
        <v/>
      </c>
    </row>
    <row r="128" spans="1:43" x14ac:dyDescent="0.15">
      <c r="A128" t="str">
        <f>'CA-GDP'!A131</f>
        <v>Namibia</v>
      </c>
      <c r="B128" s="41">
        <f>AVERAGE('CA-GDP'!L131:P131)</f>
        <v>-7.8764946979608412</v>
      </c>
      <c r="C128" s="41">
        <f>AVERAGE(GoodsGDP!L131:P131)</f>
        <v>-17.149891794513731</v>
      </c>
      <c r="D128" s="41">
        <f>AVERAGE(Serv_GDP!L131:P131)</f>
        <v>0.70856977030339841</v>
      </c>
      <c r="E128" s="41">
        <f>AVERAGE('Travel balance'!W131:AA131)</f>
        <v>2.3020220743394915</v>
      </c>
      <c r="F128" s="41">
        <f>AVERAGE(Trans_balance!U131:Y131)</f>
        <v>-0.37609532574096594</v>
      </c>
      <c r="G128" s="41">
        <f>AVERAGE(Pr_inc_GDP!L131:P131)</f>
        <v>-2.2664657364364058</v>
      </c>
      <c r="H128" s="41">
        <f>AVERAGE(Sec_inc_GDP!L131:P131)</f>
        <v>10.831293062685898</v>
      </c>
      <c r="I128" s="41">
        <f>IF(Oil_net!L131="", "", AVERAGE(OIl_GDP!L131:Q131))</f>
        <v>-6.8704404970014386</v>
      </c>
      <c r="J128" s="41">
        <f>Trav_cr!AG131</f>
        <v>2.8700976711225428</v>
      </c>
      <c r="K128" s="41">
        <f>Trav_deb!AG131</f>
        <v>0.56807559678305131</v>
      </c>
      <c r="L128">
        <f t="shared" si="20"/>
        <v>0</v>
      </c>
      <c r="M128" s="41">
        <f>'CA-GDP'!Q131</f>
        <v>2.3871182404667981</v>
      </c>
      <c r="N128" s="41">
        <f>GoodsGDP!Q131</f>
        <v>-8.5909140267090045</v>
      </c>
      <c r="O128" s="41">
        <f>Serv_GDP!Q131</f>
        <v>-0.63958789240038372</v>
      </c>
      <c r="P128" s="41">
        <f>'Travel balance'!AB131</f>
        <v>0.43675530812842728</v>
      </c>
      <c r="Q128" s="41">
        <f>Trans_balance!Z131</f>
        <v>-0.56404141715495004</v>
      </c>
      <c r="R128" s="41">
        <f>Pr_inc_GDP!Q131</f>
        <v>-1.1820239275275695</v>
      </c>
      <c r="S128" s="41">
        <f>Sec_inc_GDP!Q131</f>
        <v>12.79964408710376</v>
      </c>
      <c r="T128" s="41">
        <f>IF(Oil_net!Q131="","",OIl_GDP!Q131)</f>
        <v>-5.1336769516250262</v>
      </c>
      <c r="U128" s="41">
        <f>Trav_cr!AE131</f>
        <v>1.1176171264208237</v>
      </c>
      <c r="W128" s="41">
        <f t="shared" si="34"/>
        <v>10.26361293842764</v>
      </c>
      <c r="X128" s="41">
        <f t="shared" si="21"/>
        <v>8.558977767804727</v>
      </c>
      <c r="Y128" s="41">
        <f t="shared" si="22"/>
        <v>-1.3481576627037821</v>
      </c>
      <c r="Z128" s="41">
        <f t="shared" si="23"/>
        <v>-1.8652667662110642</v>
      </c>
      <c r="AA128" s="41">
        <f t="shared" si="24"/>
        <v>-0.18794609141398411</v>
      </c>
      <c r="AB128" s="41">
        <f t="shared" si="25"/>
        <v>1.0844418089088363</v>
      </c>
      <c r="AC128" s="41">
        <f t="shared" si="26"/>
        <v>1.9683510244178617</v>
      </c>
      <c r="AD128" s="41">
        <f t="shared" si="27"/>
        <v>1.7367635453764123</v>
      </c>
      <c r="AF128" s="61" t="str">
        <f t="shared" si="28"/>
        <v/>
      </c>
      <c r="AG128" s="61" t="str">
        <f t="shared" si="29"/>
        <v/>
      </c>
      <c r="AH128" s="62" t="str">
        <f t="shared" si="30"/>
        <v/>
      </c>
      <c r="AI128" s="62" t="str">
        <f t="shared" si="31"/>
        <v/>
      </c>
      <c r="AK128">
        <f t="shared" si="32"/>
        <v>0</v>
      </c>
      <c r="AL128">
        <f t="shared" si="38"/>
        <v>1</v>
      </c>
      <c r="AM128">
        <f t="shared" si="35"/>
        <v>1</v>
      </c>
      <c r="AN128">
        <f t="shared" si="36"/>
        <v>0</v>
      </c>
      <c r="AO128" t="str">
        <f t="shared" si="33"/>
        <v/>
      </c>
      <c r="AP128" s="41" t="str">
        <f>IF(AN128=0, "", GDP!S127)</f>
        <v/>
      </c>
      <c r="AQ128" s="41" t="str">
        <f t="shared" si="37"/>
        <v/>
      </c>
    </row>
    <row r="129" spans="1:43" x14ac:dyDescent="0.15">
      <c r="A129" t="str">
        <f>'CA-GDP'!A132</f>
        <v>Nauru, Rep. of</v>
      </c>
      <c r="B129" s="41">
        <f>AVERAGE('CA-GDP'!L132:P132)</f>
        <v>0.64501030125896852</v>
      </c>
      <c r="C129" s="41">
        <f>AVERAGE(GoodsGDP!L132:P132)</f>
        <v>-35.384257129610532</v>
      </c>
      <c r="D129" s="41">
        <f>AVERAGE(Serv_GDP!L132:P132)</f>
        <v>-16.586396916169736</v>
      </c>
      <c r="E129" s="41">
        <f>AVERAGE('Travel balance'!W132:AA132)</f>
        <v>-5.2368427557983717</v>
      </c>
      <c r="F129" s="41">
        <f>AVERAGE(Trans_balance!U132:Y132)</f>
        <v>-20.984297233267394</v>
      </c>
      <c r="G129" s="41">
        <f>AVERAGE(Pr_inc_GDP!L132:P132)</f>
        <v>35.765145869118669</v>
      </c>
      <c r="H129" s="41">
        <f>AVERAGE(Sec_inc_GDP!L132:P132)</f>
        <v>16.850518477920552</v>
      </c>
      <c r="I129" s="41" t="str">
        <f>IF(Oil_net!L132="", "", AVERAGE(OIl_GDP!L132:Q132))</f>
        <v/>
      </c>
      <c r="J129" s="41">
        <f>Trav_cr!AG132</f>
        <v>2.5696207687251467</v>
      </c>
      <c r="K129" s="41">
        <f>Trav_deb!AG132</f>
        <v>7.8064635245235179</v>
      </c>
      <c r="L129">
        <f t="shared" si="20"/>
        <v>0</v>
      </c>
      <c r="M129" s="41" t="str">
        <f>'CA-GDP'!Q132</f>
        <v/>
      </c>
      <c r="N129" s="41" t="str">
        <f>GoodsGDP!Q132</f>
        <v/>
      </c>
      <c r="O129" s="41" t="str">
        <f>Serv_GDP!Q132</f>
        <v/>
      </c>
      <c r="P129" s="41" t="str">
        <f>'Travel balance'!AB132</f>
        <v/>
      </c>
      <c r="Q129" s="41" t="str">
        <f>Trans_balance!Z132</f>
        <v/>
      </c>
      <c r="R129" s="41" t="str">
        <f>Pr_inc_GDP!Q132</f>
        <v/>
      </c>
      <c r="S129" s="41" t="str">
        <f>Sec_inc_GDP!Q132</f>
        <v/>
      </c>
      <c r="T129" s="41" t="str">
        <f>IF(Oil_net!Q132="","",OIl_GDP!Q132)</f>
        <v/>
      </c>
      <c r="U129" s="41" t="str">
        <f>Trav_cr!AE132</f>
        <v/>
      </c>
      <c r="W129" s="41" t="str">
        <f t="shared" si="34"/>
        <v/>
      </c>
      <c r="X129" s="41" t="str">
        <f t="shared" si="21"/>
        <v/>
      </c>
      <c r="Y129" s="41" t="str">
        <f t="shared" si="22"/>
        <v/>
      </c>
      <c r="Z129" s="41" t="str">
        <f t="shared" si="23"/>
        <v/>
      </c>
      <c r="AA129" s="41" t="str">
        <f t="shared" si="24"/>
        <v/>
      </c>
      <c r="AB129" s="41" t="str">
        <f t="shared" si="25"/>
        <v/>
      </c>
      <c r="AC129" s="41" t="str">
        <f t="shared" si="26"/>
        <v/>
      </c>
      <c r="AD129" s="41" t="str">
        <f t="shared" si="27"/>
        <v/>
      </c>
      <c r="AF129" s="61" t="str">
        <f t="shared" si="28"/>
        <v/>
      </c>
      <c r="AG129" s="61" t="str">
        <f t="shared" si="29"/>
        <v/>
      </c>
      <c r="AH129" s="62" t="str">
        <f t="shared" si="30"/>
        <v/>
      </c>
      <c r="AI129" s="62" t="str">
        <f t="shared" si="31"/>
        <v/>
      </c>
      <c r="AK129">
        <f t="shared" si="32"/>
        <v>0</v>
      </c>
      <c r="AL129">
        <f t="shared" si="38"/>
        <v>0</v>
      </c>
      <c r="AM129">
        <f t="shared" si="35"/>
        <v>0</v>
      </c>
      <c r="AN129">
        <f t="shared" si="36"/>
        <v>0</v>
      </c>
      <c r="AO129" t="str">
        <f t="shared" si="33"/>
        <v/>
      </c>
      <c r="AP129" s="41" t="str">
        <f>IF(AN129=0, "", GDP!S128)</f>
        <v/>
      </c>
      <c r="AQ129" s="41" t="str">
        <f t="shared" si="37"/>
        <v/>
      </c>
    </row>
    <row r="130" spans="1:43" x14ac:dyDescent="0.15">
      <c r="A130" t="str">
        <f>'CA-GDP'!A133</f>
        <v>Nepal</v>
      </c>
      <c r="B130" s="41">
        <f>AVERAGE('CA-GDP'!L133:P133)</f>
        <v>-1.5185373081369755</v>
      </c>
      <c r="C130" s="41">
        <f>AVERAGE(GoodsGDP!L133:P133)</f>
        <v>-31.305799808452072</v>
      </c>
      <c r="D130" s="41">
        <f>AVERAGE(Serv_GDP!L133:P133)</f>
        <v>0.16349152499152267</v>
      </c>
      <c r="E130" s="41">
        <f>AVERAGE('Travel balance'!W133:AA133)</f>
        <v>-0.37967021695524295</v>
      </c>
      <c r="F130" s="41">
        <f>AVERAGE(Trans_balance!U133:Y133)</f>
        <v>-1.527892512199702</v>
      </c>
      <c r="G130" s="41">
        <f>AVERAGE(Pr_inc_GDP!L133:P133)</f>
        <v>1.173267304792609</v>
      </c>
      <c r="H130" s="41">
        <f>AVERAGE(Sec_inc_GDP!L133:P133)</f>
        <v>28.450503670530956</v>
      </c>
      <c r="I130" s="41">
        <f>IF(Oil_net!L133="", "", AVERAGE(OIl_GDP!L133:Q133))</f>
        <v>-4.3299076554752558</v>
      </c>
      <c r="J130" s="41">
        <f>Trav_cr!AG133</f>
        <v>1.9887393248455894</v>
      </c>
      <c r="K130" s="41">
        <f>Trav_deb!AG133</f>
        <v>2.3684095418008324</v>
      </c>
      <c r="L130">
        <f t="shared" si="20"/>
        <v>0</v>
      </c>
      <c r="M130" s="41">
        <f>'CA-GDP'!Q133</f>
        <v>-0.19207238084067249</v>
      </c>
      <c r="N130" s="41">
        <f>GoodsGDP!Q133</f>
        <v>-25.620855445444324</v>
      </c>
      <c r="O130" s="41">
        <f>Serv_GDP!Q133</f>
        <v>-0.56539388152161107</v>
      </c>
      <c r="P130" s="41">
        <f>'Travel balance'!AB133</f>
        <v>-0.19335477752613903</v>
      </c>
      <c r="Q130" s="41">
        <f>Trans_balance!Z133</f>
        <v>-1.4730265725238367</v>
      </c>
      <c r="R130" s="41">
        <f>Pr_inc_GDP!Q133</f>
        <v>0.50247991712572682</v>
      </c>
      <c r="S130" s="41">
        <f>Sec_inc_GDP!Q133</f>
        <v>25.491697028999564</v>
      </c>
      <c r="T130" s="41">
        <f>IF(Oil_net!Q133="","",OIl_GDP!Q133)</f>
        <v>-4.2551177582718891</v>
      </c>
      <c r="U130" s="41">
        <f>Trav_cr!AE133</f>
        <v>0.57963717477950116</v>
      </c>
      <c r="W130" s="41">
        <f t="shared" si="34"/>
        <v>1.3264649272963029</v>
      </c>
      <c r="X130" s="41">
        <f t="shared" si="21"/>
        <v>5.6849443630077481</v>
      </c>
      <c r="Y130" s="41">
        <f t="shared" si="22"/>
        <v>-0.72888540651313372</v>
      </c>
      <c r="Z130" s="41">
        <f t="shared" si="23"/>
        <v>0.18631543942910392</v>
      </c>
      <c r="AA130" s="41">
        <f t="shared" si="24"/>
        <v>5.4865939675865283E-2</v>
      </c>
      <c r="AB130" s="41">
        <f t="shared" si="25"/>
        <v>-0.67078738766688217</v>
      </c>
      <c r="AC130" s="41">
        <f t="shared" si="26"/>
        <v>-2.9588066415313925</v>
      </c>
      <c r="AD130" s="41">
        <f t="shared" si="27"/>
        <v>7.4789897203366706E-2</v>
      </c>
      <c r="AF130" s="61" t="str">
        <f t="shared" si="28"/>
        <v/>
      </c>
      <c r="AG130" s="61" t="str">
        <f t="shared" si="29"/>
        <v/>
      </c>
      <c r="AH130" s="62" t="str">
        <f t="shared" si="30"/>
        <v/>
      </c>
      <c r="AI130" s="62" t="str">
        <f t="shared" si="31"/>
        <v/>
      </c>
      <c r="AK130">
        <f t="shared" si="32"/>
        <v>0</v>
      </c>
      <c r="AL130">
        <f t="shared" si="38"/>
        <v>1</v>
      </c>
      <c r="AM130">
        <f t="shared" si="35"/>
        <v>1</v>
      </c>
      <c r="AN130">
        <f t="shared" si="36"/>
        <v>0</v>
      </c>
      <c r="AO130" t="str">
        <f t="shared" si="33"/>
        <v/>
      </c>
      <c r="AP130" s="41" t="str">
        <f>IF(AN130=0, "", GDP!S129)</f>
        <v/>
      </c>
      <c r="AQ130" s="41" t="str">
        <f t="shared" si="37"/>
        <v/>
      </c>
    </row>
    <row r="131" spans="1:43" x14ac:dyDescent="0.15">
      <c r="A131" t="str">
        <f>'CA-GDP'!A134</f>
        <v>Netherlands Antilles</v>
      </c>
      <c r="B131" s="41"/>
      <c r="C131" s="41"/>
      <c r="D131" s="41"/>
      <c r="E131" s="41"/>
      <c r="F131" s="41"/>
      <c r="G131" s="41"/>
      <c r="H131" s="41"/>
      <c r="I131" s="41" t="str">
        <f>IF(Oil_net!L134="", "", AVERAGE(OIl_GDP!L134:Q134))</f>
        <v/>
      </c>
      <c r="J131" s="41"/>
      <c r="K131" s="41"/>
      <c r="L131">
        <f t="shared" ref="L131:L195" si="39">IF(E131&gt;5, 1, 0)</f>
        <v>0</v>
      </c>
      <c r="M131" s="41" t="str">
        <f>'CA-GDP'!Q134</f>
        <v/>
      </c>
      <c r="N131" s="41" t="str">
        <f>GoodsGDP!Q134</f>
        <v/>
      </c>
      <c r="O131" s="41" t="str">
        <f>Serv_GDP!Q134</f>
        <v/>
      </c>
      <c r="P131" s="41" t="str">
        <f>'Travel balance'!AB134</f>
        <v/>
      </c>
      <c r="Q131" s="41" t="str">
        <f>Trans_balance!Z134</f>
        <v/>
      </c>
      <c r="R131" s="41" t="str">
        <f>Pr_inc_GDP!Q134</f>
        <v/>
      </c>
      <c r="S131" s="41" t="str">
        <f>Sec_inc_GDP!Q134</f>
        <v/>
      </c>
      <c r="T131" s="41" t="str">
        <f>IF(Oil_net!Q134="","",OIl_GDP!Q134)</f>
        <v/>
      </c>
      <c r="U131" s="41"/>
      <c r="W131" s="41" t="str">
        <f t="shared" si="34"/>
        <v/>
      </c>
      <c r="X131" s="41" t="str">
        <f t="shared" ref="X131:X195" si="40">IF(N131="", "", N131-C131)</f>
        <v/>
      </c>
      <c r="Y131" s="41" t="str">
        <f t="shared" ref="Y131:Y195" si="41">IF(O131="", "", O131-D131)</f>
        <v/>
      </c>
      <c r="Z131" s="41" t="str">
        <f t="shared" ref="Z131:Z195" si="42">IF(P131="", "", P131-E131)</f>
        <v/>
      </c>
      <c r="AA131" s="41" t="str">
        <f t="shared" ref="AA131:AA195" si="43">IF(Q131="", "", Q131-F131)</f>
        <v/>
      </c>
      <c r="AB131" s="41" t="str">
        <f t="shared" ref="AB131:AB195" si="44">IF(R131="", "", R131-G131)</f>
        <v/>
      </c>
      <c r="AC131" s="41" t="str">
        <f t="shared" ref="AC131:AC195" si="45">IF(S131="", "", S131-H131)</f>
        <v/>
      </c>
      <c r="AD131" s="41" t="str">
        <f t="shared" ref="AD131:AD195" si="46">IF(T131="", "", T131-I131)</f>
        <v/>
      </c>
      <c r="AF131" s="61" t="str">
        <f t="shared" ref="AF131:AF195" si="47">IF(E131&gt;10, Z131, "")</f>
        <v/>
      </c>
      <c r="AG131" s="61" t="str">
        <f t="shared" ref="AG131:AG195" si="48">IF(E131&gt;5, Z131, "")</f>
        <v/>
      </c>
      <c r="AH131" s="62" t="str">
        <f t="shared" ref="AH131:AH195" si="49">IF(E131&gt;10, 1, "")</f>
        <v/>
      </c>
      <c r="AI131" s="62" t="str">
        <f t="shared" ref="AI131:AI195" si="50">IF(E131&gt;5, 1, "")</f>
        <v/>
      </c>
      <c r="AK131">
        <f t="shared" ref="AK131:AK195" si="51">IF(E131&gt;5, 1, 0)</f>
        <v>0</v>
      </c>
      <c r="AL131">
        <f t="shared" si="38"/>
        <v>0</v>
      </c>
      <c r="AM131">
        <f t="shared" si="35"/>
        <v>0</v>
      </c>
      <c r="AN131">
        <f t="shared" si="36"/>
        <v>0</v>
      </c>
      <c r="AO131" t="str">
        <f t="shared" ref="AO131:AO195" si="52">IF(AN131=0, "", A131)</f>
        <v/>
      </c>
      <c r="AP131" s="41" t="str">
        <f>IF(AN131=0, "", GDP!S130)</f>
        <v/>
      </c>
      <c r="AQ131" s="41" t="str">
        <f t="shared" si="37"/>
        <v/>
      </c>
    </row>
    <row r="132" spans="1:43" x14ac:dyDescent="0.15">
      <c r="A132" t="str">
        <f>'CA-GDP'!A135</f>
        <v>Netherlands, The</v>
      </c>
      <c r="B132" s="41">
        <f>AVERAGE('CA-GDP'!L135:P135)</f>
        <v>9.0853655004777174</v>
      </c>
      <c r="C132" s="41">
        <f>AVERAGE(GoodsGDP!L135:P135)</f>
        <v>9.0344470643997763</v>
      </c>
      <c r="D132" s="41">
        <f>AVERAGE(Serv_GDP!L135:P135)</f>
        <v>0.73755852427353052</v>
      </c>
      <c r="E132" s="41">
        <f>AVERAGE('Travel balance'!W135:AA135)</f>
        <v>-0.42486405593380694</v>
      </c>
      <c r="F132" s="41">
        <f>AVERAGE(Trans_balance!U135:Y135)</f>
        <v>1.3045701013782183</v>
      </c>
      <c r="G132" s="41">
        <f>AVERAGE(Pr_inc_GDP!L135:P135)</f>
        <v>0.18395595352239907</v>
      </c>
      <c r="H132" s="41">
        <f>AVERAGE(Sec_inc_GDP!L135:P135)</f>
        <v>-0.86862485146216495</v>
      </c>
      <c r="I132" s="41">
        <f>IF(Oil_net!L135="", "", AVERAGE(OIl_GDP!L135:Q135))</f>
        <v>-0.52162188987855651</v>
      </c>
      <c r="J132" s="41">
        <f>Trav_cr!AG135</f>
        <v>1.8988005865681719</v>
      </c>
      <c r="K132" s="41">
        <f>Trav_deb!AG135</f>
        <v>2.3236646425019787</v>
      </c>
      <c r="L132">
        <f t="shared" si="39"/>
        <v>0</v>
      </c>
      <c r="M132" s="41">
        <f>'CA-GDP'!Q135</f>
        <v>6.9834579117046669</v>
      </c>
      <c r="N132" s="41">
        <f>GoodsGDP!Q135</f>
        <v>8.136921095757689</v>
      </c>
      <c r="O132" s="41">
        <f>Serv_GDP!Q135</f>
        <v>2.320974855266329</v>
      </c>
      <c r="P132" s="41">
        <f>'Travel balance'!AB135</f>
        <v>0.22733233023598279</v>
      </c>
      <c r="Q132" s="41">
        <f>Trans_balance!Z135</f>
        <v>0.98127106273433851</v>
      </c>
      <c r="R132" s="41">
        <f>Pr_inc_GDP!Q135</f>
        <v>-1.7846432740078186</v>
      </c>
      <c r="S132" s="41">
        <f>Sec_inc_GDP!Q135</f>
        <v>-1.6897947653115359</v>
      </c>
      <c r="T132" s="41">
        <f>IF(Oil_net!Q135="","",OIl_GDP!Q135)</f>
        <v>-0.44921155813454094</v>
      </c>
      <c r="U132" s="41">
        <f>Trav_cr!AE135</f>
        <v>0.99506686262454713</v>
      </c>
      <c r="W132" s="41">
        <f t="shared" ref="W132:W196" si="53">IF(M132="", "", M132-B132)</f>
        <v>-2.1019075887730505</v>
      </c>
      <c r="X132" s="41">
        <f t="shared" si="40"/>
        <v>-0.89752596864208734</v>
      </c>
      <c r="Y132" s="41">
        <f t="shared" si="41"/>
        <v>1.5834163309927984</v>
      </c>
      <c r="Z132" s="41">
        <f t="shared" si="42"/>
        <v>0.6521963861697897</v>
      </c>
      <c r="AA132" s="41">
        <f t="shared" si="43"/>
        <v>-0.32329903864387977</v>
      </c>
      <c r="AB132" s="41">
        <f t="shared" si="44"/>
        <v>-1.9685992275302178</v>
      </c>
      <c r="AC132" s="41">
        <f t="shared" si="45"/>
        <v>-0.82116991384937099</v>
      </c>
      <c r="AD132" s="41">
        <f t="shared" si="46"/>
        <v>7.2410331744015566E-2</v>
      </c>
      <c r="AF132" s="61" t="str">
        <f t="shared" si="47"/>
        <v/>
      </c>
      <c r="AG132" s="61" t="str">
        <f t="shared" si="48"/>
        <v/>
      </c>
      <c r="AH132" s="62" t="str">
        <f t="shared" si="49"/>
        <v/>
      </c>
      <c r="AI132" s="62" t="str">
        <f t="shared" si="50"/>
        <v/>
      </c>
      <c r="AK132">
        <f t="shared" si="51"/>
        <v>0</v>
      </c>
      <c r="AL132">
        <f t="shared" si="38"/>
        <v>1</v>
      </c>
      <c r="AM132">
        <f t="shared" ref="AM132:AM196" si="54">SUM(AK132:AL132)</f>
        <v>1</v>
      </c>
      <c r="AN132">
        <f t="shared" ref="AN132:AN196" si="55">IF(AM132=2, 1, 0)</f>
        <v>0</v>
      </c>
      <c r="AO132" t="str">
        <f t="shared" si="52"/>
        <v/>
      </c>
      <c r="AP132" s="41" t="str">
        <f>IF(AN132=0, "", GDP!S131)</f>
        <v/>
      </c>
      <c r="AQ132" s="41" t="str">
        <f t="shared" ref="AQ132:AQ196" si="56">IF(AN132=1,Z132, "")</f>
        <v/>
      </c>
    </row>
    <row r="133" spans="1:43" x14ac:dyDescent="0.15">
      <c r="A133" t="str">
        <f>'CA-GDP'!A136</f>
        <v>New Caledonia</v>
      </c>
      <c r="B133" s="41">
        <f>AVERAGE('CA-GDP'!L136:P136)</f>
        <v>-10.001464215208912</v>
      </c>
      <c r="C133" s="41">
        <f>AVERAGE(GoodsGDP!L136:P136)</f>
        <v>-12.806377353355437</v>
      </c>
      <c r="D133" s="41">
        <f>AVERAGE(Serv_GDP!L136:P136)</f>
        <v>-6.6946740335052759</v>
      </c>
      <c r="E133" s="41">
        <f>AVERAGE('Travel balance'!W136:AA136)</f>
        <v>0.10495137349997176</v>
      </c>
      <c r="F133" s="41">
        <f>AVERAGE(Trans_balance!U136:Y136)</f>
        <v>-2.0068700078055337</v>
      </c>
      <c r="G133" s="41">
        <f>AVERAGE(Pr_inc_GDP!L136:P136)</f>
        <v>5.9484096721559681</v>
      </c>
      <c r="H133" s="41">
        <f>AVERAGE(Sec_inc_GDP!L136:P136)</f>
        <v>3.5511774994958385</v>
      </c>
      <c r="I133" s="41" t="str">
        <f>IF(Oil_net!L136="", "", AVERAGE(OIl_GDP!L136:Q136))</f>
        <v/>
      </c>
      <c r="J133" s="41">
        <f>Trav_cr!AG136</f>
        <v>1.7806954455153763</v>
      </c>
      <c r="K133" s="41">
        <f>Trav_deb!AG136</f>
        <v>1.6757440720154042</v>
      </c>
      <c r="L133">
        <f t="shared" si="39"/>
        <v>0</v>
      </c>
      <c r="M133" s="41" t="str">
        <f>'CA-GDP'!Q136</f>
        <v/>
      </c>
      <c r="N133" s="41" t="str">
        <f>GoodsGDP!Q136</f>
        <v/>
      </c>
      <c r="O133" s="41" t="str">
        <f>Serv_GDP!Q136</f>
        <v/>
      </c>
      <c r="P133" s="41" t="str">
        <f>'Travel balance'!AB136</f>
        <v/>
      </c>
      <c r="Q133" s="41" t="str">
        <f>Trans_balance!Z136</f>
        <v/>
      </c>
      <c r="R133" s="41" t="str">
        <f>Pr_inc_GDP!Q136</f>
        <v/>
      </c>
      <c r="S133" s="41" t="str">
        <f>Sec_inc_GDP!Q136</f>
        <v/>
      </c>
      <c r="T133" s="41" t="str">
        <f>IF(Oil_net!Q136="","",OIl_GDP!Q136)</f>
        <v/>
      </c>
      <c r="U133" s="41" t="str">
        <f>Trav_cr!AE136</f>
        <v/>
      </c>
      <c r="W133" s="41" t="str">
        <f t="shared" si="53"/>
        <v/>
      </c>
      <c r="X133" s="41" t="str">
        <f t="shared" si="40"/>
        <v/>
      </c>
      <c r="Y133" s="41" t="str">
        <f t="shared" si="41"/>
        <v/>
      </c>
      <c r="Z133" s="41" t="str">
        <f t="shared" si="42"/>
        <v/>
      </c>
      <c r="AA133" s="41" t="str">
        <f t="shared" si="43"/>
        <v/>
      </c>
      <c r="AB133" s="41" t="str">
        <f t="shared" si="44"/>
        <v/>
      </c>
      <c r="AC133" s="41" t="str">
        <f t="shared" si="45"/>
        <v/>
      </c>
      <c r="AD133" s="41" t="str">
        <f t="shared" si="46"/>
        <v/>
      </c>
      <c r="AF133" s="61" t="str">
        <f t="shared" si="47"/>
        <v/>
      </c>
      <c r="AG133" s="61" t="str">
        <f t="shared" si="48"/>
        <v/>
      </c>
      <c r="AH133" s="62" t="str">
        <f t="shared" si="49"/>
        <v/>
      </c>
      <c r="AI133" s="62" t="str">
        <f t="shared" si="50"/>
        <v/>
      </c>
      <c r="AK133">
        <f t="shared" si="51"/>
        <v>0</v>
      </c>
      <c r="AL133">
        <f t="shared" si="38"/>
        <v>0</v>
      </c>
      <c r="AM133">
        <f t="shared" si="54"/>
        <v>0</v>
      </c>
      <c r="AN133">
        <f t="shared" si="55"/>
        <v>0</v>
      </c>
      <c r="AO133" t="str">
        <f t="shared" si="52"/>
        <v/>
      </c>
      <c r="AP133" s="41" t="str">
        <f>IF(AN133=0, "", GDP!S132)</f>
        <v/>
      </c>
      <c r="AQ133" s="41" t="str">
        <f t="shared" si="56"/>
        <v/>
      </c>
    </row>
    <row r="134" spans="1:43" x14ac:dyDescent="0.15">
      <c r="A134" t="str">
        <f>'CA-GDP'!A137</f>
        <v>New Zealand</v>
      </c>
      <c r="B134" s="41">
        <f>AVERAGE('CA-GDP'!L137:P137)</f>
        <v>-3.079033103173805</v>
      </c>
      <c r="C134" s="41">
        <f>AVERAGE(GoodsGDP!L137:P137)</f>
        <v>-1.0660603563428945</v>
      </c>
      <c r="D134" s="41">
        <f>AVERAGE(Serv_GDP!L137:P137)</f>
        <v>1.4646886427188288</v>
      </c>
      <c r="E134" s="41">
        <f>AVERAGE('Travel balance'!W137:AA137)</f>
        <v>3.0632969833877715</v>
      </c>
      <c r="F134" s="41">
        <f>AVERAGE(Trans_balance!U137:Y137)</f>
        <v>-0.46093373313259389</v>
      </c>
      <c r="G134" s="41">
        <f>AVERAGE(Pr_inc_GDP!L137:P137)</f>
        <v>-3.3615428380809669</v>
      </c>
      <c r="H134" s="41">
        <f>AVERAGE(Sec_inc_GDP!L137:P137)</f>
        <v>-0.11634764422712358</v>
      </c>
      <c r="I134" s="41">
        <f>IF(Oil_net!L137="", "", AVERAGE(OIl_GDP!L137:Q137))</f>
        <v>-1.6515096793501876</v>
      </c>
      <c r="J134" s="41">
        <f>Trav_cr!AG137</f>
        <v>5.2130409028304454</v>
      </c>
      <c r="K134" s="41">
        <f>Trav_deb!AG137</f>
        <v>2.1497439194426748</v>
      </c>
      <c r="L134">
        <f t="shared" si="39"/>
        <v>0</v>
      </c>
      <c r="M134" s="41">
        <f>'CA-GDP'!Q137</f>
        <v>-0.86668520532037097</v>
      </c>
      <c r="N134" s="41">
        <f>GoodsGDP!Q137</f>
        <v>0.91017296051581031</v>
      </c>
      <c r="O134" s="41">
        <f>Serv_GDP!Q137</f>
        <v>0.2832205034009202</v>
      </c>
      <c r="P134" s="41">
        <f>'Travel balance'!AB137</f>
        <v>2.2752392280707414</v>
      </c>
      <c r="Q134" s="41">
        <f>Trans_balance!Z137</f>
        <v>-0.39562003837971549</v>
      </c>
      <c r="R134" s="41">
        <f>Pr_inc_GDP!Q137</f>
        <v>-1.7914093415585226</v>
      </c>
      <c r="S134" s="41">
        <f>Sec_inc_GDP!Q137</f>
        <v>-0.26928843220434984</v>
      </c>
      <c r="T134" s="41">
        <f>IF(Oil_net!Q137="","",OIl_GDP!Q137)</f>
        <v>-1.3522174677208003</v>
      </c>
      <c r="U134" s="41">
        <f>Trav_cr!AE137</f>
        <v>2.9757223120894922</v>
      </c>
      <c r="W134" s="41">
        <f t="shared" si="53"/>
        <v>2.2123478978534341</v>
      </c>
      <c r="X134" s="41">
        <f t="shared" si="40"/>
        <v>1.9762333168587047</v>
      </c>
      <c r="Y134" s="41">
        <f t="shared" si="41"/>
        <v>-1.1814681393179085</v>
      </c>
      <c r="Z134" s="41">
        <f t="shared" si="42"/>
        <v>-0.78805775531703004</v>
      </c>
      <c r="AA134" s="41">
        <f t="shared" si="43"/>
        <v>6.5313694752878404E-2</v>
      </c>
      <c r="AB134" s="41">
        <f t="shared" si="44"/>
        <v>1.5701334965224443</v>
      </c>
      <c r="AC134" s="41">
        <f t="shared" si="45"/>
        <v>-0.15294078797722627</v>
      </c>
      <c r="AD134" s="41">
        <f t="shared" si="46"/>
        <v>0.29929221162938724</v>
      </c>
      <c r="AF134" s="61" t="str">
        <f t="shared" si="47"/>
        <v/>
      </c>
      <c r="AG134" s="61" t="str">
        <f t="shared" si="48"/>
        <v/>
      </c>
      <c r="AH134" s="62" t="str">
        <f t="shared" si="49"/>
        <v/>
      </c>
      <c r="AI134" s="62" t="str">
        <f t="shared" si="50"/>
        <v/>
      </c>
      <c r="AK134">
        <f t="shared" si="51"/>
        <v>0</v>
      </c>
      <c r="AL134">
        <f t="shared" si="38"/>
        <v>1</v>
      </c>
      <c r="AM134">
        <f t="shared" si="54"/>
        <v>1</v>
      </c>
      <c r="AN134">
        <f t="shared" si="55"/>
        <v>0</v>
      </c>
      <c r="AO134" t="str">
        <f t="shared" si="52"/>
        <v/>
      </c>
      <c r="AP134" s="41" t="str">
        <f>IF(AN134=0, "", GDP!S133)</f>
        <v/>
      </c>
      <c r="AQ134" s="41" t="str">
        <f t="shared" si="56"/>
        <v/>
      </c>
    </row>
    <row r="135" spans="1:43" x14ac:dyDescent="0.15">
      <c r="A135" t="str">
        <f>'CA-GDP'!A138</f>
        <v>Nicaragua</v>
      </c>
      <c r="B135" s="41">
        <f>AVERAGE('CA-GDP'!L138:P138)</f>
        <v>-4.2682399877803654</v>
      </c>
      <c r="C135" s="41">
        <f>AVERAGE(GoodsGDP!L138:P138)</f>
        <v>-15.274015000080521</v>
      </c>
      <c r="D135" s="41">
        <f>AVERAGE(Serv_GDP!L138:P138)</f>
        <v>3.1664070318846842</v>
      </c>
      <c r="E135" s="41">
        <f>AVERAGE('Travel balance'!W138:AA138)</f>
        <v>3.1841492426427984</v>
      </c>
      <c r="F135" s="41">
        <f>AVERAGE(Trans_balance!U138:Y138)</f>
        <v>-2.956697999133997</v>
      </c>
      <c r="G135" s="41">
        <f>AVERAGE(Pr_inc_GDP!L138:P138)</f>
        <v>-4.4941044738116629</v>
      </c>
      <c r="H135" s="41">
        <f>AVERAGE(Sec_inc_GDP!L138:P138)</f>
        <v>12.333472454227138</v>
      </c>
      <c r="I135" s="41">
        <f>IF(Oil_net!L138="", "", AVERAGE(OIl_GDP!L138:Q138))</f>
        <v>-6.4052126935954421</v>
      </c>
      <c r="J135" s="41">
        <f>Trav_cr!AG138</f>
        <v>4.6657776613075619</v>
      </c>
      <c r="K135" s="41">
        <f>Trav_deb!AG138</f>
        <v>1.4816284186647628</v>
      </c>
      <c r="L135">
        <f t="shared" si="39"/>
        <v>0</v>
      </c>
      <c r="M135" s="41">
        <f>'CA-GDP'!Q138</f>
        <v>7.5894349945625859</v>
      </c>
      <c r="N135" s="41">
        <f>GoodsGDP!Q138</f>
        <v>-7.3525127703639832</v>
      </c>
      <c r="O135" s="41">
        <f>Serv_GDP!Q138</f>
        <v>2.6053520841638949</v>
      </c>
      <c r="P135" s="41">
        <f>'Travel balance'!AB138</f>
        <v>1.0713004920284628</v>
      </c>
      <c r="Q135" s="41">
        <f>Trans_balance!Z138</f>
        <v>-2.1259609616215722</v>
      </c>
      <c r="R135" s="41">
        <f>Pr_inc_GDP!Q138</f>
        <v>-2.8803086453575903</v>
      </c>
      <c r="S135" s="41">
        <f>Sec_inc_GDP!Q138</f>
        <v>15.216904326120268</v>
      </c>
      <c r="T135" s="41">
        <f>IF(Oil_net!Q138="","",OIl_GDP!Q138)</f>
        <v>-5.5038683687893775</v>
      </c>
      <c r="U135" s="41">
        <f>Trav_cr!AE138</f>
        <v>1.5728783111512565</v>
      </c>
      <c r="W135" s="41">
        <f t="shared" si="53"/>
        <v>11.857674982342951</v>
      </c>
      <c r="X135" s="41">
        <f t="shared" si="40"/>
        <v>7.9215022297165376</v>
      </c>
      <c r="Y135" s="41">
        <f t="shared" si="41"/>
        <v>-0.56105494772078934</v>
      </c>
      <c r="Z135" s="41">
        <f t="shared" si="42"/>
        <v>-2.1128487506143356</v>
      </c>
      <c r="AA135" s="41">
        <f t="shared" si="43"/>
        <v>0.83073703751242478</v>
      </c>
      <c r="AB135" s="41">
        <f t="shared" si="44"/>
        <v>1.6137958284540725</v>
      </c>
      <c r="AC135" s="41">
        <f t="shared" si="45"/>
        <v>2.88343187189313</v>
      </c>
      <c r="AD135" s="41">
        <f t="shared" si="46"/>
        <v>0.90134432480606463</v>
      </c>
      <c r="AF135" s="61" t="str">
        <f t="shared" si="47"/>
        <v/>
      </c>
      <c r="AG135" s="61" t="str">
        <f t="shared" si="48"/>
        <v/>
      </c>
      <c r="AH135" s="62" t="str">
        <f t="shared" si="49"/>
        <v/>
      </c>
      <c r="AI135" s="62" t="str">
        <f t="shared" si="50"/>
        <v/>
      </c>
      <c r="AK135">
        <f t="shared" si="51"/>
        <v>0</v>
      </c>
      <c r="AL135">
        <f t="shared" si="38"/>
        <v>1</v>
      </c>
      <c r="AM135">
        <f t="shared" si="54"/>
        <v>1</v>
      </c>
      <c r="AN135">
        <f t="shared" si="55"/>
        <v>0</v>
      </c>
      <c r="AO135" t="str">
        <f t="shared" si="52"/>
        <v/>
      </c>
      <c r="AP135" s="41" t="str">
        <f>IF(AN135=0, "", GDP!S134)</f>
        <v/>
      </c>
      <c r="AQ135" s="41" t="str">
        <f t="shared" si="56"/>
        <v/>
      </c>
    </row>
    <row r="136" spans="1:43" x14ac:dyDescent="0.15">
      <c r="A136" t="str">
        <f>'CA-GDP'!A139</f>
        <v>Niger</v>
      </c>
      <c r="B136" s="41">
        <f>AVERAGE('CA-GDP'!L139:P139)</f>
        <v>-12.596239207337101</v>
      </c>
      <c r="C136" s="41">
        <f>AVERAGE(GoodsGDP!L139:P139)</f>
        <v>-8.0332373530606098</v>
      </c>
      <c r="D136" s="41">
        <f>AVERAGE(Serv_GDP!L139:P139)</f>
        <v>-6.6275272575895698</v>
      </c>
      <c r="E136" s="41">
        <f>AVERAGE('Travel balance'!W139:AA139)</f>
        <v>4.2953788892912445E-2</v>
      </c>
      <c r="F136" s="41">
        <f>AVERAGE(Trans_balance!U139:Y139)</f>
        <v>-5.0560168039198556</v>
      </c>
      <c r="G136" s="41">
        <f>AVERAGE(Pr_inc_GDP!L139:P139)</f>
        <v>-1.554848119169596</v>
      </c>
      <c r="H136" s="41">
        <f>AVERAGE(Sec_inc_GDP!L139:P139)</f>
        <v>3.6193735224826762</v>
      </c>
      <c r="I136" s="41">
        <f>IF(Oil_net!L139="", "", AVERAGE(OIl_GDP!L139:Q139))</f>
        <v>0.75639725530006208</v>
      </c>
      <c r="J136" s="41">
        <f>Trav_cr!AG139</f>
        <v>0.78182701847599623</v>
      </c>
      <c r="K136" s="41">
        <f>Trav_deb!AG139</f>
        <v>0.73887322958308377</v>
      </c>
      <c r="L136">
        <f t="shared" si="39"/>
        <v>0</v>
      </c>
      <c r="M136" s="41" t="str">
        <f>'CA-GDP'!Q139</f>
        <v/>
      </c>
      <c r="N136" s="41" t="str">
        <f>GoodsGDP!Q139</f>
        <v/>
      </c>
      <c r="O136" s="41" t="str">
        <f>Serv_GDP!Q139</f>
        <v/>
      </c>
      <c r="P136" s="41" t="str">
        <f>'Travel balance'!AB139</f>
        <v/>
      </c>
      <c r="Q136" s="41" t="str">
        <f>Trans_balance!Z139</f>
        <v/>
      </c>
      <c r="R136" s="41" t="str">
        <f>Pr_inc_GDP!Q139</f>
        <v/>
      </c>
      <c r="S136" s="41" t="str">
        <f>Sec_inc_GDP!Q139</f>
        <v/>
      </c>
      <c r="T136" s="41">
        <f>IF(Oil_net!Q139="","",OIl_GDP!Q139)</f>
        <v>0.48422586910271587</v>
      </c>
      <c r="U136" s="41" t="str">
        <f>Trav_cr!AE139</f>
        <v/>
      </c>
      <c r="W136" s="41" t="str">
        <f t="shared" si="53"/>
        <v/>
      </c>
      <c r="X136" s="41" t="str">
        <f t="shared" si="40"/>
        <v/>
      </c>
      <c r="Y136" s="41" t="str">
        <f t="shared" si="41"/>
        <v/>
      </c>
      <c r="Z136" s="41" t="str">
        <f t="shared" si="42"/>
        <v/>
      </c>
      <c r="AA136" s="41" t="str">
        <f t="shared" si="43"/>
        <v/>
      </c>
      <c r="AB136" s="41" t="str">
        <f t="shared" si="44"/>
        <v/>
      </c>
      <c r="AC136" s="41" t="str">
        <f t="shared" si="45"/>
        <v/>
      </c>
      <c r="AD136" s="41">
        <f t="shared" si="46"/>
        <v>-0.27217138619734621</v>
      </c>
      <c r="AF136" s="61" t="str">
        <f t="shared" si="47"/>
        <v/>
      </c>
      <c r="AG136" s="61" t="str">
        <f t="shared" si="48"/>
        <v/>
      </c>
      <c r="AH136" s="62" t="str">
        <f t="shared" si="49"/>
        <v/>
      </c>
      <c r="AI136" s="62" t="str">
        <f t="shared" si="50"/>
        <v/>
      </c>
      <c r="AK136">
        <f t="shared" si="51"/>
        <v>0</v>
      </c>
      <c r="AL136">
        <f t="shared" si="38"/>
        <v>0</v>
      </c>
      <c r="AM136">
        <f t="shared" si="54"/>
        <v>0</v>
      </c>
      <c r="AN136">
        <f t="shared" si="55"/>
        <v>0</v>
      </c>
      <c r="AO136" t="str">
        <f t="shared" si="52"/>
        <v/>
      </c>
      <c r="AP136" s="41" t="str">
        <f>IF(AN136=0, "", GDP!S135)</f>
        <v/>
      </c>
      <c r="AQ136" s="41" t="str">
        <f t="shared" si="56"/>
        <v/>
      </c>
    </row>
    <row r="137" spans="1:43" x14ac:dyDescent="0.15">
      <c r="A137" t="str">
        <f>'CA-GDP'!A140</f>
        <v>Nigeria</v>
      </c>
      <c r="B137" s="41">
        <f>AVERAGE('CA-GDP'!L140:P140)</f>
        <v>-5.6586047633176498E-2</v>
      </c>
      <c r="C137" s="41">
        <f>AVERAGE(GoodsGDP!L140:P140)</f>
        <v>1.5101060354005795</v>
      </c>
      <c r="D137" s="41">
        <f>AVERAGE(Serv_GDP!L140:P140)</f>
        <v>-4.5116729333610142</v>
      </c>
      <c r="E137" s="41">
        <f>AVERAGE('Travel balance'!W140:AA140)</f>
        <v>-1.2835362985172882</v>
      </c>
      <c r="F137" s="41">
        <f>AVERAGE(Trans_balance!U140:Y140)</f>
        <v>-1.0814303233667553</v>
      </c>
      <c r="G137" s="41">
        <f>AVERAGE(Pr_inc_GDP!L140:P140)</f>
        <v>-2.3493570820830225</v>
      </c>
      <c r="H137" s="41">
        <f>AVERAGE(Sec_inc_GDP!L140:P140)</f>
        <v>5.2943379324102775</v>
      </c>
      <c r="I137" s="41">
        <f>IF(Oil_net!L140="", "", AVERAGE(OIl_GDP!L140:Q140))</f>
        <v>7.9785657457993162</v>
      </c>
      <c r="J137" s="41">
        <f>Trav_cr!AG140</f>
        <v>0.36272193182525791</v>
      </c>
      <c r="K137" s="41">
        <f>Trav_deb!AG140</f>
        <v>1.6462582303425464</v>
      </c>
      <c r="L137">
        <f t="shared" si="39"/>
        <v>0</v>
      </c>
      <c r="M137" s="41">
        <f>'CA-GDP'!Q140</f>
        <v>-3.9531938162686551</v>
      </c>
      <c r="N137" s="41">
        <f>GoodsGDP!Q140</f>
        <v>-3.819488484533895</v>
      </c>
      <c r="O137" s="41">
        <f>Serv_GDP!Q140</f>
        <v>-3.6885546812610315</v>
      </c>
      <c r="P137" s="41">
        <f>'Travel balance'!AB140</f>
        <v>-1.2190716494683875</v>
      </c>
      <c r="Q137" s="41">
        <f>Trans_balance!Z140</f>
        <v>-0.76493342775513062</v>
      </c>
      <c r="R137" s="41">
        <f>Pr_inc_GDP!Q140</f>
        <v>-1.3406310274618751</v>
      </c>
      <c r="S137" s="41">
        <f>Sec_inc_GDP!Q140</f>
        <v>4.8954803769881483</v>
      </c>
      <c r="T137" s="41">
        <f>IF(Oil_net!Q140="","",OIl_GDP!Q140)</f>
        <v>5.8159230413795155</v>
      </c>
      <c r="U137" s="41">
        <f>Trav_cr!AE140</f>
        <v>7.2958775222607491E-2</v>
      </c>
      <c r="W137" s="41">
        <f t="shared" si="53"/>
        <v>-3.8966077686354788</v>
      </c>
      <c r="X137" s="41">
        <f t="shared" si="40"/>
        <v>-5.3295945199344743</v>
      </c>
      <c r="Y137" s="41">
        <f t="shared" si="41"/>
        <v>0.82311825209998268</v>
      </c>
      <c r="Z137" s="41">
        <f t="shared" si="42"/>
        <v>6.4464649048900702E-2</v>
      </c>
      <c r="AA137" s="41">
        <f t="shared" si="43"/>
        <v>0.31649689561162464</v>
      </c>
      <c r="AB137" s="41">
        <f t="shared" si="44"/>
        <v>1.0087260546211474</v>
      </c>
      <c r="AC137" s="41">
        <f t="shared" si="45"/>
        <v>-0.3988575554221292</v>
      </c>
      <c r="AD137" s="41">
        <f t="shared" si="46"/>
        <v>-2.1626427044198007</v>
      </c>
      <c r="AF137" s="61" t="str">
        <f t="shared" si="47"/>
        <v/>
      </c>
      <c r="AG137" s="61" t="str">
        <f t="shared" si="48"/>
        <v/>
      </c>
      <c r="AH137" s="62" t="str">
        <f t="shared" si="49"/>
        <v/>
      </c>
      <c r="AI137" s="62" t="str">
        <f t="shared" si="50"/>
        <v/>
      </c>
      <c r="AK137">
        <f t="shared" si="51"/>
        <v>0</v>
      </c>
      <c r="AL137">
        <f t="shared" ref="AL137:AL201" si="57">IF(Z137="", 0, 1)</f>
        <v>1</v>
      </c>
      <c r="AM137">
        <f t="shared" si="54"/>
        <v>1</v>
      </c>
      <c r="AN137">
        <f t="shared" si="55"/>
        <v>0</v>
      </c>
      <c r="AO137" t="str">
        <f t="shared" si="52"/>
        <v/>
      </c>
      <c r="AP137" s="41" t="str">
        <f>IF(AN137=0, "", GDP!S136)</f>
        <v/>
      </c>
      <c r="AQ137" s="41" t="str">
        <f t="shared" si="56"/>
        <v/>
      </c>
    </row>
    <row r="138" spans="1:43" x14ac:dyDescent="0.15">
      <c r="A138" t="str">
        <f>'CA-GDP'!A141</f>
        <v>North Macedonia, Republic of</v>
      </c>
      <c r="B138" s="41">
        <f>AVERAGE('CA-GDP'!L141:P141)</f>
        <v>-1.8262245060848294</v>
      </c>
      <c r="C138" s="41">
        <f>AVERAGE(GoodsGDP!L141:P141)</f>
        <v>-18.073100674759761</v>
      </c>
      <c r="D138" s="41">
        <f>AVERAGE(Serv_GDP!L141:P141)</f>
        <v>3.548588295360549</v>
      </c>
      <c r="E138" s="41">
        <f>AVERAGE('Travel balance'!W141:AA141)</f>
        <v>0.98166324285572926</v>
      </c>
      <c r="F138" s="41">
        <f>AVERAGE(Trans_balance!U141:Y141)</f>
        <v>0.4773129036213814</v>
      </c>
      <c r="G138" s="41">
        <f>AVERAGE(Pr_inc_GDP!L141:P141)</f>
        <v>-3.9802657754422825</v>
      </c>
      <c r="H138" s="41">
        <f>AVERAGE(Sec_inc_GDP!L141:P141)</f>
        <v>16.678553648756665</v>
      </c>
      <c r="I138" s="41">
        <f>IF(Oil_net!L141="", "", AVERAGE(OIl_GDP!L141:Q141))</f>
        <v>-5.8692484678985908</v>
      </c>
      <c r="J138" s="41">
        <f>Trav_cr!AG141</f>
        <v>2.8593705241327387</v>
      </c>
      <c r="K138" s="41">
        <f>Trav_deb!AG141</f>
        <v>1.8777072812770101</v>
      </c>
      <c r="L138">
        <f t="shared" si="39"/>
        <v>0</v>
      </c>
      <c r="M138" s="41">
        <f>'CA-GDP'!Q141</f>
        <v>-3.4519332211106089</v>
      </c>
      <c r="N138" s="41">
        <f>GoodsGDP!Q141</f>
        <v>-16.814576022597088</v>
      </c>
      <c r="O138" s="41">
        <f>Serv_GDP!Q141</f>
        <v>3.963338736214987</v>
      </c>
      <c r="P138" s="41">
        <f>'Travel balance'!AB141</f>
        <v>0.85636015650269837</v>
      </c>
      <c r="Q138" s="41">
        <f>Trans_balance!Z141</f>
        <v>0.45771752892555162</v>
      </c>
      <c r="R138" s="41">
        <f>Pr_inc_GDP!Q141</f>
        <v>-3.8378150887710483</v>
      </c>
      <c r="S138" s="41">
        <f>Sec_inc_GDP!Q141</f>
        <v>13.237119154042553</v>
      </c>
      <c r="T138" s="41">
        <f>IF(Oil_net!Q141="","",OIl_GDP!Q141)</f>
        <v>-4.8251988387144529</v>
      </c>
      <c r="U138" s="41">
        <f>Trav_cr!AE141</f>
        <v>2.0515040939202267</v>
      </c>
      <c r="W138" s="41">
        <f t="shared" si="53"/>
        <v>-1.6257087150257794</v>
      </c>
      <c r="X138" s="41">
        <f t="shared" si="40"/>
        <v>1.2585246521626736</v>
      </c>
      <c r="Y138" s="41">
        <f t="shared" si="41"/>
        <v>0.41475044085443802</v>
      </c>
      <c r="Z138" s="41">
        <f t="shared" si="42"/>
        <v>-0.12530308635303089</v>
      </c>
      <c r="AA138" s="41">
        <f t="shared" si="43"/>
        <v>-1.9595374695829781E-2</v>
      </c>
      <c r="AB138" s="41">
        <f t="shared" si="44"/>
        <v>0.14245068667123428</v>
      </c>
      <c r="AC138" s="41">
        <f t="shared" si="45"/>
        <v>-3.4414344947141124</v>
      </c>
      <c r="AD138" s="41">
        <f t="shared" si="46"/>
        <v>1.0440496291841379</v>
      </c>
      <c r="AF138" s="61" t="str">
        <f t="shared" si="47"/>
        <v/>
      </c>
      <c r="AG138" s="61" t="str">
        <f t="shared" si="48"/>
        <v/>
      </c>
      <c r="AH138" s="62" t="str">
        <f t="shared" si="49"/>
        <v/>
      </c>
      <c r="AI138" s="62" t="str">
        <f t="shared" si="50"/>
        <v/>
      </c>
      <c r="AK138">
        <f t="shared" si="51"/>
        <v>0</v>
      </c>
      <c r="AL138">
        <f t="shared" si="57"/>
        <v>1</v>
      </c>
      <c r="AM138">
        <f t="shared" si="54"/>
        <v>1</v>
      </c>
      <c r="AN138">
        <f t="shared" si="55"/>
        <v>0</v>
      </c>
      <c r="AO138" t="str">
        <f t="shared" si="52"/>
        <v/>
      </c>
      <c r="AP138" s="41" t="str">
        <f>IF(AN138=0, "", GDP!S137)</f>
        <v/>
      </c>
      <c r="AQ138" s="41" t="str">
        <f t="shared" si="56"/>
        <v/>
      </c>
    </row>
    <row r="139" spans="1:43" x14ac:dyDescent="0.15">
      <c r="A139" t="str">
        <f>'CA-GDP'!A142</f>
        <v>Norway</v>
      </c>
      <c r="B139" s="41">
        <f>AVERAGE('CA-GDP'!L142:P142)</f>
        <v>5.6765739633004557</v>
      </c>
      <c r="C139" s="41">
        <f>AVERAGE(GoodsGDP!L142:P142)</f>
        <v>5.6108040461411317</v>
      </c>
      <c r="D139" s="41">
        <f>AVERAGE(Serv_GDP!L142:P142)</f>
        <v>-1.98059967495487</v>
      </c>
      <c r="E139" s="41">
        <f>AVERAGE('Travel balance'!W142:AA142)</f>
        <v>-2.6445857158507806</v>
      </c>
      <c r="F139" s="41">
        <f>AVERAGE(Trans_balance!U142:Y142)</f>
        <v>1.7442110590909476</v>
      </c>
      <c r="G139" s="41">
        <f>AVERAGE(Pr_inc_GDP!L142:P142)</f>
        <v>3.7572490071534608</v>
      </c>
      <c r="H139" s="41">
        <f>AVERAGE(Sec_inc_GDP!L142:P142)</f>
        <v>-1.7108794150392683</v>
      </c>
      <c r="I139" s="41">
        <f>IF(Oil_net!L142="", "", AVERAGE(OIl_GDP!L142:Q142))</f>
        <v>12.84748641404915</v>
      </c>
      <c r="J139" s="41">
        <f>Trav_cr!AG142</f>
        <v>1.3770673787591754</v>
      </c>
      <c r="K139" s="41">
        <f>Trav_deb!AG142</f>
        <v>4.021653094609956</v>
      </c>
      <c r="L139">
        <f t="shared" si="39"/>
        <v>0</v>
      </c>
      <c r="M139" s="41">
        <f>'CA-GDP'!Q142</f>
        <v>1.9847114175053095</v>
      </c>
      <c r="N139" s="41">
        <f>GoodsGDP!Q142</f>
        <v>-2.1291186989180626E-2</v>
      </c>
      <c r="O139" s="41">
        <f>Serv_GDP!Q142</f>
        <v>-0.39348847022095951</v>
      </c>
      <c r="P139" s="41">
        <f>'Travel balance'!AB142</f>
        <v>-0.51610565046389445</v>
      </c>
      <c r="Q139" s="41">
        <f>Trans_balance!Z142</f>
        <v>1.5767736509502264</v>
      </c>
      <c r="R139" s="41">
        <f>Pr_inc_GDP!Q142</f>
        <v>4.4661104866045571</v>
      </c>
      <c r="S139" s="41">
        <f>Sec_inc_GDP!Q142</f>
        <v>-2.066619411889107</v>
      </c>
      <c r="T139" s="41">
        <f>IF(Oil_net!Q142="","",OIl_GDP!Q142)</f>
        <v>10.486266985279523</v>
      </c>
      <c r="U139" s="41">
        <f>Trav_cr!AE142</f>
        <v>0.49498051861824938</v>
      </c>
      <c r="W139" s="41">
        <f t="shared" si="53"/>
        <v>-3.6918625457951464</v>
      </c>
      <c r="X139" s="41">
        <f t="shared" si="40"/>
        <v>-5.632095233130312</v>
      </c>
      <c r="Y139" s="41">
        <f t="shared" si="41"/>
        <v>1.5871112047339104</v>
      </c>
      <c r="Z139" s="41">
        <f t="shared" si="42"/>
        <v>2.1284800653868863</v>
      </c>
      <c r="AA139" s="41">
        <f t="shared" si="43"/>
        <v>-0.16743740814072128</v>
      </c>
      <c r="AB139" s="41">
        <f t="shared" si="44"/>
        <v>0.70886147945109634</v>
      </c>
      <c r="AC139" s="41">
        <f t="shared" si="45"/>
        <v>-0.3557399968498387</v>
      </c>
      <c r="AD139" s="41">
        <f t="shared" si="46"/>
        <v>-2.361219428769628</v>
      </c>
      <c r="AF139" s="61" t="str">
        <f t="shared" si="47"/>
        <v/>
      </c>
      <c r="AG139" s="61" t="str">
        <f t="shared" si="48"/>
        <v/>
      </c>
      <c r="AH139" s="62" t="str">
        <f t="shared" si="49"/>
        <v/>
      </c>
      <c r="AI139" s="62" t="str">
        <f t="shared" si="50"/>
        <v/>
      </c>
      <c r="AK139">
        <f t="shared" si="51"/>
        <v>0</v>
      </c>
      <c r="AL139">
        <f t="shared" si="57"/>
        <v>1</v>
      </c>
      <c r="AM139">
        <f t="shared" si="54"/>
        <v>1</v>
      </c>
      <c r="AN139">
        <f t="shared" si="55"/>
        <v>0</v>
      </c>
      <c r="AO139" t="str">
        <f t="shared" si="52"/>
        <v/>
      </c>
      <c r="AP139" s="41" t="str">
        <f>IF(AN139=0, "", GDP!S138)</f>
        <v/>
      </c>
      <c r="AQ139" s="41" t="str">
        <f t="shared" si="56"/>
        <v/>
      </c>
    </row>
    <row r="140" spans="1:43" x14ac:dyDescent="0.15">
      <c r="A140" t="str">
        <f>'CA-GDP'!A143</f>
        <v>Oman</v>
      </c>
      <c r="B140" s="41">
        <f>AVERAGE('CA-GDP'!L143:P143)</f>
        <v>-12.27943262183417</v>
      </c>
      <c r="C140" s="41">
        <f>AVERAGE(GoodsGDP!L143:P143)</f>
        <v>16.34986467859985</v>
      </c>
      <c r="D140" s="41">
        <f>AVERAGE(Serv_GDP!L143:P143)</f>
        <v>-9.5026722400801287</v>
      </c>
      <c r="E140" s="41">
        <f>AVERAGE('Travel balance'!W143:AA143)</f>
        <v>-0.79905231007071764</v>
      </c>
      <c r="F140" s="41">
        <f>AVERAGE(Trans_balance!U143:Y143)</f>
        <v>-3.22512758719389</v>
      </c>
      <c r="G140" s="41">
        <f>AVERAGE(Pr_inc_GDP!L143:P143)</f>
        <v>-5.1175951745470796</v>
      </c>
      <c r="H140" s="41">
        <f>AVERAGE(Sec_inc_GDP!L143:P143)</f>
        <v>-14.009029885806788</v>
      </c>
      <c r="I140" s="41">
        <f>IF(Oil_net!L143="", "", AVERAGE(OIl_GDP!L143:Q143))</f>
        <v>30.363322242338683</v>
      </c>
      <c r="J140" s="41">
        <f>Trav_cr!AG143</f>
        <v>2.3511394225315279</v>
      </c>
      <c r="K140" s="41">
        <f>Trav_deb!AG143</f>
        <v>3.1501917326022451</v>
      </c>
      <c r="L140">
        <f t="shared" si="39"/>
        <v>0</v>
      </c>
      <c r="M140" s="41">
        <f>'CA-GDP'!Q143</f>
        <v>-13.705213703783897</v>
      </c>
      <c r="N140" s="41">
        <f>GoodsGDP!Q143</f>
        <v>18.380625946275941</v>
      </c>
      <c r="O140" s="41">
        <f>Serv_GDP!Q143</f>
        <v>-9.671847508676322</v>
      </c>
      <c r="P140" s="41">
        <f>'Travel balance'!AB143</f>
        <v>-0.94249067212207582</v>
      </c>
      <c r="Q140" s="41">
        <f>Trans_balance!Z143</f>
        <v>-2.6134566672380704</v>
      </c>
      <c r="R140" s="41">
        <f>Pr_inc_GDP!Q143</f>
        <v>-8.5318042065897952</v>
      </c>
      <c r="S140" s="41">
        <f>Sec_inc_GDP!Q143</f>
        <v>-13.882187934793718</v>
      </c>
      <c r="T140" s="41">
        <f>IF(Oil_net!Q143="","",OIl_GDP!Q143)</f>
        <v>31.016510548063088</v>
      </c>
      <c r="U140" s="41">
        <f>Trav_cr!AE143</f>
        <v>0.69966556445743611</v>
      </c>
      <c r="W140" s="41">
        <f t="shared" si="53"/>
        <v>-1.4257810819497276</v>
      </c>
      <c r="X140" s="41">
        <f t="shared" si="40"/>
        <v>2.0307612676760911</v>
      </c>
      <c r="Y140" s="41">
        <f t="shared" si="41"/>
        <v>-0.16917526859619336</v>
      </c>
      <c r="Z140" s="41">
        <f t="shared" si="42"/>
        <v>-0.14343836205135818</v>
      </c>
      <c r="AA140" s="41">
        <f t="shared" si="43"/>
        <v>0.61167091995581968</v>
      </c>
      <c r="AB140" s="41">
        <f t="shared" si="44"/>
        <v>-3.4142090320427156</v>
      </c>
      <c r="AC140" s="41">
        <f t="shared" si="45"/>
        <v>0.12684195101306983</v>
      </c>
      <c r="AD140" s="41">
        <f t="shared" si="46"/>
        <v>0.65318830572440589</v>
      </c>
      <c r="AF140" s="61" t="str">
        <f t="shared" si="47"/>
        <v/>
      </c>
      <c r="AG140" s="61" t="str">
        <f t="shared" si="48"/>
        <v/>
      </c>
      <c r="AH140" s="62" t="str">
        <f t="shared" si="49"/>
        <v/>
      </c>
      <c r="AI140" s="62" t="str">
        <f t="shared" si="50"/>
        <v/>
      </c>
      <c r="AK140">
        <f t="shared" si="51"/>
        <v>0</v>
      </c>
      <c r="AL140">
        <f t="shared" si="57"/>
        <v>1</v>
      </c>
      <c r="AM140">
        <f t="shared" si="54"/>
        <v>1</v>
      </c>
      <c r="AN140">
        <f t="shared" si="55"/>
        <v>0</v>
      </c>
      <c r="AO140" t="str">
        <f t="shared" si="52"/>
        <v/>
      </c>
      <c r="AP140" s="41" t="str">
        <f>IF(AN140=0, "", GDP!S139)</f>
        <v/>
      </c>
      <c r="AQ140" s="41" t="str">
        <f t="shared" si="56"/>
        <v/>
      </c>
    </row>
    <row r="141" spans="1:43" x14ac:dyDescent="0.15">
      <c r="A141" t="str">
        <f>'CA-GDP'!A144</f>
        <v>Pakistan</v>
      </c>
      <c r="B141" s="41">
        <f>AVERAGE('CA-GDP'!L144:P144)</f>
        <v>-3.6099233251077565</v>
      </c>
      <c r="C141" s="41">
        <f>AVERAGE(GoodsGDP!L144:P144)</f>
        <v>-8.3666118459735603</v>
      </c>
      <c r="D141" s="41">
        <f>AVERAGE(Serv_GDP!L144:P144)</f>
        <v>-1.5918598569188063</v>
      </c>
      <c r="E141" s="41">
        <f>AVERAGE('Travel balance'!W144:AA144)</f>
        <v>-0.5137074906673591</v>
      </c>
      <c r="F141" s="41">
        <f>AVERAGE(Trans_balance!U144:Y144)</f>
        <v>-0.94108090562473823</v>
      </c>
      <c r="G141" s="41">
        <f>AVERAGE(Pr_inc_GDP!L144:P144)</f>
        <v>-1.8572457450650972</v>
      </c>
      <c r="H141" s="41">
        <f>AVERAGE(Sec_inc_GDP!L144:P144)</f>
        <v>8.2057941228497064</v>
      </c>
      <c r="I141" s="41">
        <f>IF(Oil_net!L144="", "", AVERAGE(OIl_GDP!L144:Q144))</f>
        <v>-3.857851595674894</v>
      </c>
      <c r="J141" s="41">
        <f>Trav_cr!AG144</f>
        <v>0.13033188044571922</v>
      </c>
      <c r="K141" s="41">
        <f>Trav_deb!AG144</f>
        <v>0.6440393711130783</v>
      </c>
      <c r="L141">
        <f t="shared" si="39"/>
        <v>0</v>
      </c>
      <c r="M141" s="41">
        <f>'CA-GDP'!Q144</f>
        <v>9.3613393874657586E-2</v>
      </c>
      <c r="N141" s="41">
        <f>GoodsGDP!Q144</f>
        <v>-8.2486890807350814</v>
      </c>
      <c r="O141" s="41">
        <f>Serv_GDP!Q144</f>
        <v>-0.83674734129556438</v>
      </c>
      <c r="P141" s="41">
        <f>'Travel balance'!AB144</f>
        <v>-0.15627003724214408</v>
      </c>
      <c r="Q141" s="41">
        <f>Trans_balance!Z144</f>
        <v>-0.74008152363722091</v>
      </c>
      <c r="R141" s="41">
        <f>Pr_inc_GDP!Q144</f>
        <v>-1.9367550581428565</v>
      </c>
      <c r="S141" s="41">
        <f>Sec_inc_GDP!Q144</f>
        <v>11.115804874048161</v>
      </c>
      <c r="T141" s="41">
        <f>IF(Oil_net!Q144="","",OIl_GDP!Q144)</f>
        <v>-3.5140406863745426</v>
      </c>
      <c r="U141" s="41">
        <f>Trav_cr!AE144</f>
        <v>0.16773238716210576</v>
      </c>
      <c r="W141" s="41">
        <f t="shared" si="53"/>
        <v>3.7035367189824142</v>
      </c>
      <c r="X141" s="41">
        <f t="shared" si="40"/>
        <v>0.11792276523847889</v>
      </c>
      <c r="Y141" s="41">
        <f t="shared" si="41"/>
        <v>0.75511251562324189</v>
      </c>
      <c r="Z141" s="41">
        <f t="shared" si="42"/>
        <v>0.35743745342521505</v>
      </c>
      <c r="AA141" s="41">
        <f t="shared" si="43"/>
        <v>0.20099938198751732</v>
      </c>
      <c r="AB141" s="41">
        <f t="shared" si="44"/>
        <v>-7.9509313077759325E-2</v>
      </c>
      <c r="AC141" s="41">
        <f t="shared" si="45"/>
        <v>2.9100107511984543</v>
      </c>
      <c r="AD141" s="41">
        <f t="shared" si="46"/>
        <v>0.34381090930035141</v>
      </c>
      <c r="AF141" s="61" t="str">
        <f t="shared" si="47"/>
        <v/>
      </c>
      <c r="AG141" s="61" t="str">
        <f t="shared" si="48"/>
        <v/>
      </c>
      <c r="AH141" s="62" t="str">
        <f t="shared" si="49"/>
        <v/>
      </c>
      <c r="AI141" s="62" t="str">
        <f t="shared" si="50"/>
        <v/>
      </c>
      <c r="AK141">
        <f t="shared" si="51"/>
        <v>0</v>
      </c>
      <c r="AL141">
        <f t="shared" si="57"/>
        <v>1</v>
      </c>
      <c r="AM141">
        <f t="shared" si="54"/>
        <v>1</v>
      </c>
      <c r="AN141">
        <f t="shared" si="55"/>
        <v>0</v>
      </c>
      <c r="AO141" t="str">
        <f t="shared" si="52"/>
        <v/>
      </c>
      <c r="AP141" s="41" t="str">
        <f>IF(AN141=0, "", GDP!S140)</f>
        <v/>
      </c>
      <c r="AQ141" s="41" t="str">
        <f t="shared" si="56"/>
        <v/>
      </c>
    </row>
    <row r="142" spans="1:43" x14ac:dyDescent="0.15">
      <c r="A142" t="str">
        <f>'CA-GDP'!A145</f>
        <v>Palau, Rep. of</v>
      </c>
      <c r="B142" s="41">
        <f>AVERAGE('CA-GDP'!L145:P145)</f>
        <v>-16.81512448399338</v>
      </c>
      <c r="C142" s="41">
        <f>AVERAGE(GoodsGDP!L145:P145)</f>
        <v>-49.694092965703689</v>
      </c>
      <c r="D142" s="41">
        <f>AVERAGE(Serv_GDP!L145:P145)</f>
        <v>27.713628614968012</v>
      </c>
      <c r="E142" s="41">
        <f>AVERAGE('Travel balance'!W145:AA145)</f>
        <v>37.80357401561308</v>
      </c>
      <c r="F142" s="41">
        <f>AVERAGE(Trans_balance!U145:Y145)</f>
        <v>-6.7463623231845649</v>
      </c>
      <c r="G142" s="41">
        <f>AVERAGE(Pr_inc_GDP!L145:P145)</f>
        <v>-3.7181506118988779</v>
      </c>
      <c r="H142" s="41">
        <f>AVERAGE(Sec_inc_GDP!L145:P145)</f>
        <v>8.8834904786411268</v>
      </c>
      <c r="I142" s="41" t="str">
        <f>IF(Oil_net!L145="", "", AVERAGE(OIl_GDP!L145:Q145))</f>
        <v/>
      </c>
      <c r="J142" s="41">
        <f>Trav_cr!AG145</f>
        <v>42.727234931718229</v>
      </c>
      <c r="K142" s="41">
        <f>Trav_deb!AG145</f>
        <v>4.9236609161051463</v>
      </c>
      <c r="L142">
        <f t="shared" si="39"/>
        <v>1</v>
      </c>
      <c r="M142" s="41" t="str">
        <f>'CA-GDP'!Q145</f>
        <v/>
      </c>
      <c r="N142" s="41" t="str">
        <f>GoodsGDP!Q145</f>
        <v/>
      </c>
      <c r="O142" s="41" t="str">
        <f>Serv_GDP!Q145</f>
        <v/>
      </c>
      <c r="P142" s="41" t="str">
        <f>'Travel balance'!AB145</f>
        <v/>
      </c>
      <c r="Q142" s="41" t="str">
        <f>Trans_balance!Z145</f>
        <v/>
      </c>
      <c r="R142" s="41" t="str">
        <f>Pr_inc_GDP!Q145</f>
        <v/>
      </c>
      <c r="S142" s="41" t="str">
        <f>Sec_inc_GDP!Q145</f>
        <v/>
      </c>
      <c r="T142" s="41" t="str">
        <f>IF(Oil_net!Q145="","",OIl_GDP!Q145)</f>
        <v/>
      </c>
      <c r="U142" s="41" t="str">
        <f>Trav_cr!AE145</f>
        <v/>
      </c>
      <c r="W142" s="41" t="str">
        <f t="shared" si="53"/>
        <v/>
      </c>
      <c r="X142" s="41" t="str">
        <f t="shared" si="40"/>
        <v/>
      </c>
      <c r="Y142" s="41" t="str">
        <f t="shared" si="41"/>
        <v/>
      </c>
      <c r="Z142" s="41" t="str">
        <f t="shared" si="42"/>
        <v/>
      </c>
      <c r="AA142" s="41" t="str">
        <f t="shared" si="43"/>
        <v/>
      </c>
      <c r="AB142" s="41" t="str">
        <f t="shared" si="44"/>
        <v/>
      </c>
      <c r="AC142" s="41" t="str">
        <f t="shared" si="45"/>
        <v/>
      </c>
      <c r="AD142" s="41" t="str">
        <f t="shared" si="46"/>
        <v/>
      </c>
      <c r="AF142" s="61" t="str">
        <f t="shared" si="47"/>
        <v/>
      </c>
      <c r="AG142" s="61" t="str">
        <f t="shared" si="48"/>
        <v/>
      </c>
      <c r="AH142" s="63">
        <f t="shared" si="49"/>
        <v>1</v>
      </c>
      <c r="AI142" s="63">
        <f t="shared" si="50"/>
        <v>1</v>
      </c>
      <c r="AK142">
        <f t="shared" si="51"/>
        <v>1</v>
      </c>
      <c r="AL142">
        <f t="shared" si="57"/>
        <v>0</v>
      </c>
      <c r="AM142">
        <f t="shared" si="54"/>
        <v>1</v>
      </c>
      <c r="AN142">
        <f t="shared" si="55"/>
        <v>0</v>
      </c>
      <c r="AO142" t="str">
        <f t="shared" si="52"/>
        <v/>
      </c>
      <c r="AP142" s="41" t="str">
        <f>IF(AN142=0, "", GDP!S141)</f>
        <v/>
      </c>
      <c r="AQ142" s="41" t="str">
        <f t="shared" si="56"/>
        <v/>
      </c>
    </row>
    <row r="143" spans="1:43" x14ac:dyDescent="0.15">
      <c r="A143" t="str">
        <f>'CA-GDP'!A146</f>
        <v>Panama</v>
      </c>
      <c r="B143" s="41">
        <f>AVERAGE('CA-GDP'!L146:P146)</f>
        <v>-7.0612885485786894</v>
      </c>
      <c r="C143" s="41">
        <f>AVERAGE(GoodsGDP!L146:P146)</f>
        <v>-13.598648175415454</v>
      </c>
      <c r="D143" s="41">
        <f>AVERAGE(Serv_GDP!L146:P146)</f>
        <v>13.345564098204104</v>
      </c>
      <c r="E143" s="41">
        <f>AVERAGE('Travel balance'!W146:AA146)</f>
        <v>5.2515834542103743</v>
      </c>
      <c r="F143" s="41">
        <f>AVERAGE(Trans_balance!U146:Y146)</f>
        <v>7.0160379932140611</v>
      </c>
      <c r="G143" s="41">
        <f>AVERAGE(Pr_inc_GDP!L146:P146)</f>
        <v>-6.6620715572912701</v>
      </c>
      <c r="H143" s="41">
        <f>AVERAGE(Sec_inc_GDP!L146:P146)</f>
        <v>-0.1461329140760726</v>
      </c>
      <c r="I143" s="41">
        <f>IF(Oil_net!L146="", "", AVERAGE(OIl_GDP!L146:Q146))</f>
        <v>-3.5764367094790965</v>
      </c>
      <c r="J143" s="41">
        <f>Trav_cr!AG146</f>
        <v>7.1201916263693068</v>
      </c>
      <c r="K143" s="41">
        <f>Trav_deb!AG146</f>
        <v>1.8686081721589325</v>
      </c>
      <c r="L143">
        <f t="shared" si="39"/>
        <v>1</v>
      </c>
      <c r="M143" s="41">
        <f>'CA-GDP'!Q146</f>
        <v>2.3292771623499706</v>
      </c>
      <c r="N143" s="41">
        <f>GoodsGDP!Q146</f>
        <v>-5.12642085491151</v>
      </c>
      <c r="O143" s="41">
        <f>Serv_GDP!Q146</f>
        <v>10.362483033075838</v>
      </c>
      <c r="P143" s="41">
        <f>'Travel balance'!AB146</f>
        <v>1.2319175716911812</v>
      </c>
      <c r="Q143" s="41">
        <f>Trans_balance!Z146</f>
        <v>8.0248128966489141</v>
      </c>
      <c r="R143" s="41">
        <f>Pr_inc_GDP!Q146</f>
        <v>-3.1546324349144172</v>
      </c>
      <c r="S143" s="41">
        <f>Sec_inc_GDP!Q146</f>
        <v>0.24784741910005945</v>
      </c>
      <c r="T143" s="41">
        <f>IF(Oil_net!Q146="","",OIl_GDP!Q146)</f>
        <v>-2.6499783037571318</v>
      </c>
      <c r="U143" s="41">
        <f>Trav_cr!AE146</f>
        <v>2.1103304539993659</v>
      </c>
      <c r="W143" s="41">
        <f t="shared" si="53"/>
        <v>9.3905657109286604</v>
      </c>
      <c r="X143" s="41">
        <f t="shared" si="40"/>
        <v>8.4722273205039436</v>
      </c>
      <c r="Y143" s="41">
        <f t="shared" si="41"/>
        <v>-2.9830810651282658</v>
      </c>
      <c r="Z143" s="41">
        <f t="shared" si="42"/>
        <v>-4.0196658825191935</v>
      </c>
      <c r="AA143" s="41">
        <f t="shared" si="43"/>
        <v>1.008774903434853</v>
      </c>
      <c r="AB143" s="41">
        <f t="shared" si="44"/>
        <v>3.5074391223768528</v>
      </c>
      <c r="AC143" s="41">
        <f t="shared" si="45"/>
        <v>0.39398033317613201</v>
      </c>
      <c r="AD143" s="41">
        <f t="shared" si="46"/>
        <v>0.9264584057219647</v>
      </c>
      <c r="AF143" s="61" t="str">
        <f t="shared" si="47"/>
        <v/>
      </c>
      <c r="AG143" s="61">
        <f t="shared" si="48"/>
        <v>-4.0196658825191935</v>
      </c>
      <c r="AH143" s="62" t="str">
        <f t="shared" si="49"/>
        <v/>
      </c>
      <c r="AI143" s="62">
        <f t="shared" si="50"/>
        <v>1</v>
      </c>
      <c r="AK143">
        <f t="shared" si="51"/>
        <v>1</v>
      </c>
      <c r="AL143">
        <f t="shared" si="57"/>
        <v>1</v>
      </c>
      <c r="AM143">
        <f t="shared" si="54"/>
        <v>2</v>
      </c>
      <c r="AN143">
        <f t="shared" si="55"/>
        <v>1</v>
      </c>
      <c r="AO143" t="str">
        <f t="shared" si="52"/>
        <v>Panama</v>
      </c>
      <c r="AP143" s="41">
        <f>IF(AN143=0, "", GDP!S142)</f>
        <v>66.787866841095592</v>
      </c>
      <c r="AQ143" s="41">
        <f t="shared" si="56"/>
        <v>-4.0196658825191935</v>
      </c>
    </row>
    <row r="144" spans="1:43" x14ac:dyDescent="0.15">
      <c r="A144" t="str">
        <f>'CA-GDP'!A147</f>
        <v>Papua New Guinea</v>
      </c>
      <c r="B144" s="41">
        <f>AVERAGE('CA-GDP'!L147:P147)</f>
        <v>22.834660802197909</v>
      </c>
      <c r="C144" s="41">
        <f>AVERAGE(GoodsGDP!L147:P147)</f>
        <v>28.97497149803144</v>
      </c>
      <c r="D144" s="41">
        <f>AVERAGE(Serv_GDP!L147:P147)</f>
        <v>-5.2240135029336683</v>
      </c>
      <c r="E144" s="41">
        <f>AVERAGE('Travel balance'!W147:AA147)</f>
        <v>-0.56632233268930887</v>
      </c>
      <c r="F144" s="41">
        <f>AVERAGE(Trans_balance!U147:Y147)</f>
        <v>-1.434729121004108</v>
      </c>
      <c r="G144" s="41">
        <f>AVERAGE(Pr_inc_GDP!L147:P147)</f>
        <v>-1.8708265196513016</v>
      </c>
      <c r="H144" s="41">
        <f>AVERAGE(Sec_inc_GDP!L147:P147)</f>
        <v>0.95452932675143587</v>
      </c>
      <c r="I144" s="41">
        <f>IF(Oil_net!L147="", "", AVERAGE(OIl_GDP!L147:Q147))</f>
        <v>-3.9839631858246149</v>
      </c>
      <c r="J144" s="41">
        <f>Trav_cr!AG147</f>
        <v>8.5936746071044959E-3</v>
      </c>
      <c r="K144" s="41">
        <f>Trav_deb!AG147</f>
        <v>0.57491600729641323</v>
      </c>
      <c r="L144">
        <f t="shared" si="39"/>
        <v>0</v>
      </c>
      <c r="M144" s="41" t="str">
        <f>'CA-GDP'!Q147</f>
        <v/>
      </c>
      <c r="N144" s="41" t="str">
        <f>GoodsGDP!Q147</f>
        <v/>
      </c>
      <c r="O144" s="41" t="str">
        <f>Serv_GDP!Q147</f>
        <v/>
      </c>
      <c r="P144" s="41" t="str">
        <f>'Travel balance'!AB147</f>
        <v/>
      </c>
      <c r="Q144" s="41" t="str">
        <f>Trans_balance!Z147</f>
        <v/>
      </c>
      <c r="R144" s="41" t="str">
        <f>Pr_inc_GDP!Q147</f>
        <v/>
      </c>
      <c r="S144" s="41" t="str">
        <f>Sec_inc_GDP!Q147</f>
        <v/>
      </c>
      <c r="T144" s="41">
        <f>IF(Oil_net!Q147="","",OIl_GDP!Q147)</f>
        <v>-5.1102050985088443</v>
      </c>
      <c r="U144" s="41" t="str">
        <f>Trav_cr!AE147</f>
        <v/>
      </c>
      <c r="W144" s="41" t="str">
        <f t="shared" si="53"/>
        <v/>
      </c>
      <c r="X144" s="41" t="str">
        <f t="shared" si="40"/>
        <v/>
      </c>
      <c r="Y144" s="41" t="str">
        <f t="shared" si="41"/>
        <v/>
      </c>
      <c r="Z144" s="41" t="str">
        <f t="shared" si="42"/>
        <v/>
      </c>
      <c r="AA144" s="41" t="str">
        <f t="shared" si="43"/>
        <v/>
      </c>
      <c r="AB144" s="41" t="str">
        <f t="shared" si="44"/>
        <v/>
      </c>
      <c r="AC144" s="41" t="str">
        <f t="shared" si="45"/>
        <v/>
      </c>
      <c r="AD144" s="41">
        <f t="shared" si="46"/>
        <v>-1.1262419126842294</v>
      </c>
      <c r="AF144" s="61" t="str">
        <f t="shared" si="47"/>
        <v/>
      </c>
      <c r="AG144" s="61" t="str">
        <f t="shared" si="48"/>
        <v/>
      </c>
      <c r="AH144" s="62" t="str">
        <f t="shared" si="49"/>
        <v/>
      </c>
      <c r="AI144" s="62" t="str">
        <f t="shared" si="50"/>
        <v/>
      </c>
      <c r="AK144">
        <f t="shared" si="51"/>
        <v>0</v>
      </c>
      <c r="AL144">
        <f t="shared" si="57"/>
        <v>0</v>
      </c>
      <c r="AM144">
        <f t="shared" si="54"/>
        <v>0</v>
      </c>
      <c r="AN144">
        <f t="shared" si="55"/>
        <v>0</v>
      </c>
      <c r="AO144" t="str">
        <f t="shared" si="52"/>
        <v/>
      </c>
      <c r="AP144" s="41" t="str">
        <f>IF(AN144=0, "", GDP!S143)</f>
        <v/>
      </c>
      <c r="AQ144" s="41" t="str">
        <f t="shared" si="56"/>
        <v/>
      </c>
    </row>
    <row r="145" spans="1:43" x14ac:dyDescent="0.15">
      <c r="A145" t="str">
        <f>'CA-GDP'!A148</f>
        <v>Paraguay</v>
      </c>
      <c r="B145" s="41">
        <f>AVERAGE('CA-GDP'!L148:P148)</f>
        <v>1.0784266970643848</v>
      </c>
      <c r="C145" s="41">
        <f>AVERAGE(GoodsGDP!L148:P148)</f>
        <v>2.8049240335988075</v>
      </c>
      <c r="D145" s="41">
        <f>AVERAGE(Serv_GDP!L148:P148)</f>
        <v>-0.28458337603748635</v>
      </c>
      <c r="E145" s="41">
        <f>AVERAGE('Travel balance'!W148:AA148)</f>
        <v>8.8579916285730059E-2</v>
      </c>
      <c r="F145" s="41">
        <f>AVERAGE(Trans_balance!U148:Y148)</f>
        <v>-1.0038960770087639</v>
      </c>
      <c r="G145" s="41">
        <f>AVERAGE(Pr_inc_GDP!L148:P148)</f>
        <v>-3.4825780886482511</v>
      </c>
      <c r="H145" s="41">
        <f>AVERAGE(Sec_inc_GDP!L148:P148)</f>
        <v>2.0406641281513176</v>
      </c>
      <c r="I145" s="41">
        <f>IF(Oil_net!L148="", "", AVERAGE(OIl_GDP!L148:Q148))</f>
        <v>-3.2293993944505424</v>
      </c>
      <c r="J145" s="41">
        <f>Trav_cr!AG148</f>
        <v>0.92557203831734913</v>
      </c>
      <c r="K145" s="41">
        <f>Trav_deb!AG148</f>
        <v>0.83699212203161932</v>
      </c>
      <c r="L145">
        <f t="shared" si="39"/>
        <v>0</v>
      </c>
      <c r="M145" s="41">
        <f>'CA-GDP'!Q148</f>
        <v>2.4872065525908833</v>
      </c>
      <c r="N145" s="41">
        <f>GoodsGDP!Q148</f>
        <v>3.4868302802657212</v>
      </c>
      <c r="O145" s="41">
        <f>Serv_GDP!Q148</f>
        <v>6.7113459906413986E-2</v>
      </c>
      <c r="P145" s="41">
        <f>'Travel balance'!AB148</f>
        <v>-4.3670675582806198E-2</v>
      </c>
      <c r="Q145" s="41">
        <f>Trans_balance!Z148</f>
        <v>-0.70990087152433468</v>
      </c>
      <c r="R145" s="41">
        <f>Pr_inc_GDP!Q148</f>
        <v>-3.0132163659510289</v>
      </c>
      <c r="S145" s="41">
        <f>Sec_inc_GDP!Q148</f>
        <v>1.9464791783697808</v>
      </c>
      <c r="T145" s="41">
        <f>IF(Oil_net!Q148="","",OIl_GDP!Q148)</f>
        <v>-2.6156580731441021</v>
      </c>
      <c r="U145" s="41">
        <f>Trav_cr!AE148</f>
        <v>0.22659949945813027</v>
      </c>
      <c r="W145" s="41">
        <f t="shared" si="53"/>
        <v>1.4087798555264985</v>
      </c>
      <c r="X145" s="41">
        <f t="shared" si="40"/>
        <v>0.68190624666691368</v>
      </c>
      <c r="Y145" s="41">
        <f t="shared" si="41"/>
        <v>0.35169683594390033</v>
      </c>
      <c r="Z145" s="41">
        <f t="shared" si="42"/>
        <v>-0.13225059186853627</v>
      </c>
      <c r="AA145" s="41">
        <f t="shared" si="43"/>
        <v>0.29399520548442926</v>
      </c>
      <c r="AB145" s="41">
        <f t="shared" si="44"/>
        <v>0.46936172269722221</v>
      </c>
      <c r="AC145" s="41">
        <f t="shared" si="45"/>
        <v>-9.4184949781536798E-2</v>
      </c>
      <c r="AD145" s="41">
        <f t="shared" si="46"/>
        <v>0.61374132130644021</v>
      </c>
      <c r="AF145" s="61" t="str">
        <f t="shared" si="47"/>
        <v/>
      </c>
      <c r="AG145" s="61" t="str">
        <f t="shared" si="48"/>
        <v/>
      </c>
      <c r="AH145" s="62" t="str">
        <f t="shared" si="49"/>
        <v/>
      </c>
      <c r="AI145" s="62" t="str">
        <f t="shared" si="50"/>
        <v/>
      </c>
      <c r="AK145">
        <f t="shared" si="51"/>
        <v>0</v>
      </c>
      <c r="AL145">
        <f t="shared" si="57"/>
        <v>1</v>
      </c>
      <c r="AM145">
        <f t="shared" si="54"/>
        <v>1</v>
      </c>
      <c r="AN145">
        <f t="shared" si="55"/>
        <v>0</v>
      </c>
      <c r="AO145" t="str">
        <f t="shared" si="52"/>
        <v/>
      </c>
      <c r="AP145" s="41" t="str">
        <f>IF(AN145=0, "", GDP!S144)</f>
        <v/>
      </c>
      <c r="AQ145" s="41" t="str">
        <f t="shared" si="56"/>
        <v/>
      </c>
    </row>
    <row r="146" spans="1:43" x14ac:dyDescent="0.15">
      <c r="A146" t="str">
        <f>'CA-GDP'!A149</f>
        <v>Peru</v>
      </c>
      <c r="B146" s="41">
        <f>AVERAGE('CA-GDP'!L149:P149)</f>
        <v>-2.4102181105932119</v>
      </c>
      <c r="C146" s="41">
        <f>AVERAGE(GoodsGDP!L149:P149)</f>
        <v>1.8956678879134792</v>
      </c>
      <c r="D146" s="41">
        <f>AVERAGE(Serv_GDP!L149:P149)</f>
        <v>-1.2310258234905804</v>
      </c>
      <c r="E146" s="41">
        <f>AVERAGE('Travel balance'!W149:AA149)</f>
        <v>0.60893156109436064</v>
      </c>
      <c r="F146" s="41">
        <f>AVERAGE(Trans_balance!U149:Y149)</f>
        <v>-0.64055642403122492</v>
      </c>
      <c r="G146" s="41">
        <f>AVERAGE(Pr_inc_GDP!L149:P149)</f>
        <v>-4.8035336466981544</v>
      </c>
      <c r="H146" s="41">
        <f>AVERAGE(Sec_inc_GDP!L149:P149)</f>
        <v>1.7286734716820444</v>
      </c>
      <c r="I146" s="41">
        <f>IF(Oil_net!L149="", "", AVERAGE(OIl_GDP!L149:Q149))</f>
        <v>-0.92812870556574045</v>
      </c>
      <c r="J146" s="41">
        <f>Trav_cr!AG149</f>
        <v>1.6972396235061438</v>
      </c>
      <c r="K146" s="41">
        <f>Trav_deb!AG149</f>
        <v>1.0883080624117834</v>
      </c>
      <c r="L146">
        <f t="shared" si="39"/>
        <v>0</v>
      </c>
      <c r="M146" s="41">
        <f>'CA-GDP'!Q149</f>
        <v>0.48485597453108059</v>
      </c>
      <c r="N146" s="41">
        <f>GoodsGDP!Q149</f>
        <v>3.8032730795707237</v>
      </c>
      <c r="O146" s="41">
        <f>Serv_GDP!Q149</f>
        <v>-2.007637441099849</v>
      </c>
      <c r="P146" s="41">
        <f>'Travel balance'!AB149</f>
        <v>2.110203128019885E-2</v>
      </c>
      <c r="Q146" s="41">
        <f>Trans_balance!Z149</f>
        <v>-0.866164772315139</v>
      </c>
      <c r="R146" s="41">
        <f>Pr_inc_GDP!Q149</f>
        <v>-3.2816112365276684</v>
      </c>
      <c r="S146" s="41">
        <f>Sec_inc_GDP!Q149</f>
        <v>1.9708315725878744</v>
      </c>
      <c r="T146" s="41">
        <f>IF(Oil_net!Q149="","",OIl_GDP!Q149)</f>
        <v>-0.79370628583789793</v>
      </c>
      <c r="U146" s="41">
        <f>Trav_cr!AE149</f>
        <v>0.38081805287056536</v>
      </c>
      <c r="W146" s="41">
        <f t="shared" si="53"/>
        <v>2.8950740851242927</v>
      </c>
      <c r="X146" s="41">
        <f t="shared" si="40"/>
        <v>1.9076051916572445</v>
      </c>
      <c r="Y146" s="41">
        <f t="shared" si="41"/>
        <v>-0.77661161760926856</v>
      </c>
      <c r="Z146" s="41">
        <f t="shared" si="42"/>
        <v>-0.58782952981416181</v>
      </c>
      <c r="AA146" s="41">
        <f t="shared" si="43"/>
        <v>-0.22560834828391407</v>
      </c>
      <c r="AB146" s="41">
        <f t="shared" si="44"/>
        <v>1.521922410170486</v>
      </c>
      <c r="AC146" s="41">
        <f t="shared" si="45"/>
        <v>0.24215810090583001</v>
      </c>
      <c r="AD146" s="41">
        <f t="shared" si="46"/>
        <v>0.13442241972784252</v>
      </c>
      <c r="AF146" s="61" t="str">
        <f t="shared" si="47"/>
        <v/>
      </c>
      <c r="AG146" s="61" t="str">
        <f t="shared" si="48"/>
        <v/>
      </c>
      <c r="AH146" s="62" t="str">
        <f t="shared" si="49"/>
        <v/>
      </c>
      <c r="AI146" s="62" t="str">
        <f t="shared" si="50"/>
        <v/>
      </c>
      <c r="AK146">
        <f t="shared" si="51"/>
        <v>0</v>
      </c>
      <c r="AL146">
        <f t="shared" si="57"/>
        <v>1</v>
      </c>
      <c r="AM146">
        <f t="shared" si="54"/>
        <v>1</v>
      </c>
      <c r="AN146">
        <f t="shared" si="55"/>
        <v>0</v>
      </c>
      <c r="AO146" t="str">
        <f t="shared" si="52"/>
        <v/>
      </c>
      <c r="AP146" s="41" t="str">
        <f>IF(AN146=0, "", GDP!S145)</f>
        <v/>
      </c>
      <c r="AQ146" s="41" t="str">
        <f t="shared" si="56"/>
        <v/>
      </c>
    </row>
    <row r="147" spans="1:43" x14ac:dyDescent="0.15">
      <c r="A147" t="str">
        <f>'CA-GDP'!A150</f>
        <v>Philippines</v>
      </c>
      <c r="B147" s="41">
        <f>AVERAGE('CA-GDP'!L150:P150)</f>
        <v>-0.40513046628762356</v>
      </c>
      <c r="C147" s="41">
        <f>AVERAGE(GoodsGDP!L150:P150)</f>
        <v>-11.757627768485083</v>
      </c>
      <c r="D147" s="41">
        <f>AVERAGE(Serv_GDP!L150:P150)</f>
        <v>2.6888219707648227</v>
      </c>
      <c r="E147" s="41">
        <f>AVERAGE('Travel balance'!W150:AA150)</f>
        <v>-1.3970307141428708</v>
      </c>
      <c r="F147" s="41">
        <f>AVERAGE(Trans_balance!U150:Y150)</f>
        <v>-0.70691807973820997</v>
      </c>
      <c r="G147" s="41">
        <f>AVERAGE(Pr_inc_GDP!L150:P150)</f>
        <v>0.97112238953504748</v>
      </c>
      <c r="H147" s="41">
        <f>AVERAGE(Sec_inc_GDP!L150:P150)</f>
        <v>7.6925529418975831</v>
      </c>
      <c r="I147" s="41">
        <f>IF(Oil_net!L150="", "", AVERAGE(OIl_GDP!L150:Q150))</f>
        <v>-3.0728734024936881</v>
      </c>
      <c r="J147" s="41">
        <f>Trav_cr!AG150</f>
        <v>2.0866228010828936</v>
      </c>
      <c r="K147" s="41">
        <f>Trav_deb!AG150</f>
        <v>3.4836535152257646</v>
      </c>
      <c r="L147">
        <f t="shared" si="39"/>
        <v>0</v>
      </c>
      <c r="M147" s="41">
        <f>'CA-GDP'!Q150</f>
        <v>3.5903408250813538</v>
      </c>
      <c r="N147" s="41">
        <f>GoodsGDP!Q150</f>
        <v>-8.8076832670195362</v>
      </c>
      <c r="O147" s="41">
        <f>Serv_GDP!Q150</f>
        <v>3.6182611263736515</v>
      </c>
      <c r="P147" s="41">
        <f>'Travel balance'!AB150</f>
        <v>-0.70770239643975552</v>
      </c>
      <c r="Q147" s="41">
        <f>Trans_balance!Z150</f>
        <v>-0.65046942258252116</v>
      </c>
      <c r="R147" s="41">
        <f>Pr_inc_GDP!Q150</f>
        <v>1.2051412470587535</v>
      </c>
      <c r="S147" s="41">
        <f>Sec_inc_GDP!Q150</f>
        <v>7.5746217186684719</v>
      </c>
      <c r="T147" s="41">
        <f>IF(Oil_net!Q150="","",OIl_GDP!Q150)</f>
        <v>-2.5142134867732131</v>
      </c>
      <c r="U147" s="41">
        <f>Trav_cr!AE150</f>
        <v>0.55592548785672302</v>
      </c>
      <c r="W147" s="41">
        <f t="shared" si="53"/>
        <v>3.9954712913689772</v>
      </c>
      <c r="X147" s="41">
        <f t="shared" si="40"/>
        <v>2.9499445014655468</v>
      </c>
      <c r="Y147" s="41">
        <f t="shared" si="41"/>
        <v>0.92943915560882884</v>
      </c>
      <c r="Z147" s="41">
        <f t="shared" si="42"/>
        <v>0.68932831770311531</v>
      </c>
      <c r="AA147" s="41">
        <f t="shared" si="43"/>
        <v>5.6448657155688808E-2</v>
      </c>
      <c r="AB147" s="41">
        <f t="shared" si="44"/>
        <v>0.23401885752370599</v>
      </c>
      <c r="AC147" s="41">
        <f t="shared" si="45"/>
        <v>-0.1179312232291112</v>
      </c>
      <c r="AD147" s="41">
        <f t="shared" si="46"/>
        <v>0.55865991572047502</v>
      </c>
      <c r="AF147" s="61" t="str">
        <f t="shared" si="47"/>
        <v/>
      </c>
      <c r="AG147" s="61" t="str">
        <f t="shared" si="48"/>
        <v/>
      </c>
      <c r="AH147" s="62" t="str">
        <f t="shared" si="49"/>
        <v/>
      </c>
      <c r="AI147" s="62" t="str">
        <f t="shared" si="50"/>
        <v/>
      </c>
      <c r="AK147">
        <f t="shared" si="51"/>
        <v>0</v>
      </c>
      <c r="AL147">
        <f t="shared" si="57"/>
        <v>1</v>
      </c>
      <c r="AM147">
        <f t="shared" si="54"/>
        <v>1</v>
      </c>
      <c r="AN147">
        <f t="shared" si="55"/>
        <v>0</v>
      </c>
      <c r="AO147" t="str">
        <f t="shared" si="52"/>
        <v/>
      </c>
      <c r="AP147" s="41" t="str">
        <f>IF(AN147=0, "", GDP!S146)</f>
        <v/>
      </c>
      <c r="AQ147" s="41" t="str">
        <f t="shared" si="56"/>
        <v/>
      </c>
    </row>
    <row r="148" spans="1:43" x14ac:dyDescent="0.15">
      <c r="A148" t="str">
        <f>'CA-GDP'!A151</f>
        <v>Poland, Rep. of</v>
      </c>
      <c r="B148" s="41">
        <f>AVERAGE('CA-GDP'!L151:P151)</f>
        <v>-0.57222128355375479</v>
      </c>
      <c r="C148" s="41">
        <f>AVERAGE(GoodsGDP!L151:P151)</f>
        <v>-8.9417309813687895E-2</v>
      </c>
      <c r="D148" s="41">
        <f>AVERAGE(Serv_GDP!L151:P151)</f>
        <v>3.6579637063675934</v>
      </c>
      <c r="E148" s="41">
        <f>AVERAGE('Travel balance'!W151:AA151)</f>
        <v>0.68083540559352007</v>
      </c>
      <c r="F148" s="41">
        <f>AVERAGE(Trans_balance!U151:Y151)</f>
        <v>1.432330154972508</v>
      </c>
      <c r="G148" s="41">
        <f>AVERAGE(Pr_inc_GDP!L151:P151)</f>
        <v>-3.9019802991564192</v>
      </c>
      <c r="H148" s="41">
        <f>AVERAGE(Sec_inc_GDP!L151:P151)</f>
        <v>-0.23878738095124161</v>
      </c>
      <c r="I148" s="41">
        <f>IF(Oil_net!L151="", "", AVERAGE(OIl_GDP!L151:Q151))</f>
        <v>-1.960291695158989</v>
      </c>
      <c r="J148" s="41">
        <f>Trav_cr!AG151</f>
        <v>2.300013590090674</v>
      </c>
      <c r="K148" s="41">
        <f>Trav_deb!AG151</f>
        <v>1.6191781844971538</v>
      </c>
      <c r="L148">
        <f t="shared" si="39"/>
        <v>0</v>
      </c>
      <c r="M148" s="41">
        <f>'CA-GDP'!Q151</f>
        <v>3.4483045919883004</v>
      </c>
      <c r="N148" s="41">
        <f>GoodsGDP!Q151</f>
        <v>2.3932901888625793</v>
      </c>
      <c r="O148" s="41">
        <f>Serv_GDP!Q151</f>
        <v>4.5029833773621126</v>
      </c>
      <c r="P148" s="41">
        <f>'Travel balance'!AB151</f>
        <v>0.43110100232702048</v>
      </c>
      <c r="Q148" s="41">
        <f>Trans_balance!Z151</f>
        <v>1.7239005826802185</v>
      </c>
      <c r="R148" s="41">
        <f>Pr_inc_GDP!Q151</f>
        <v>-3.1356766560851317</v>
      </c>
      <c r="S148" s="41">
        <f>Sec_inc_GDP!Q151</f>
        <v>-0.31229231815125924</v>
      </c>
      <c r="T148" s="41">
        <f>IF(Oil_net!Q151="","",OIl_GDP!Q151)</f>
        <v>-2.0081473126649665</v>
      </c>
      <c r="U148" s="41">
        <f>Trav_cr!AE151</f>
        <v>1.3040427750421471</v>
      </c>
      <c r="W148" s="41">
        <f t="shared" si="53"/>
        <v>4.020525875542055</v>
      </c>
      <c r="X148" s="41">
        <f t="shared" si="40"/>
        <v>2.4827074986762669</v>
      </c>
      <c r="Y148" s="41">
        <f t="shared" si="41"/>
        <v>0.84501967099451925</v>
      </c>
      <c r="Z148" s="41">
        <f t="shared" si="42"/>
        <v>-0.24973440326649959</v>
      </c>
      <c r="AA148" s="41">
        <f t="shared" si="43"/>
        <v>0.29157042770771047</v>
      </c>
      <c r="AB148" s="41">
        <f t="shared" si="44"/>
        <v>0.76630364307128751</v>
      </c>
      <c r="AC148" s="41">
        <f t="shared" si="45"/>
        <v>-7.3504937200017634E-2</v>
      </c>
      <c r="AD148" s="41">
        <f t="shared" si="46"/>
        <v>-4.7855617505977444E-2</v>
      </c>
      <c r="AF148" s="61" t="str">
        <f t="shared" si="47"/>
        <v/>
      </c>
      <c r="AG148" s="61" t="str">
        <f t="shared" si="48"/>
        <v/>
      </c>
      <c r="AH148" s="62" t="str">
        <f t="shared" si="49"/>
        <v/>
      </c>
      <c r="AI148" s="62" t="str">
        <f t="shared" si="50"/>
        <v/>
      </c>
      <c r="AK148">
        <f t="shared" si="51"/>
        <v>0</v>
      </c>
      <c r="AL148">
        <f t="shared" si="57"/>
        <v>1</v>
      </c>
      <c r="AM148">
        <f t="shared" si="54"/>
        <v>1</v>
      </c>
      <c r="AN148">
        <f t="shared" si="55"/>
        <v>0</v>
      </c>
      <c r="AO148" t="str">
        <f t="shared" si="52"/>
        <v/>
      </c>
      <c r="AP148" s="41" t="str">
        <f>IF(AN148=0, "", GDP!S147)</f>
        <v/>
      </c>
      <c r="AQ148" s="41" t="str">
        <f t="shared" si="56"/>
        <v/>
      </c>
    </row>
    <row r="149" spans="1:43" x14ac:dyDescent="0.15">
      <c r="A149" t="str">
        <f>'CA-GDP'!A152</f>
        <v>Portugal</v>
      </c>
      <c r="B149" s="41">
        <f>AVERAGE('CA-GDP'!L152:P152)</f>
        <v>0.73875292301669959</v>
      </c>
      <c r="C149" s="41">
        <f>AVERAGE(GoodsGDP!L152:P152)</f>
        <v>-6.5615005195694796</v>
      </c>
      <c r="D149" s="41">
        <f>AVERAGE(Serv_GDP!L152:P152)</f>
        <v>7.813263220766939</v>
      </c>
      <c r="E149" s="41">
        <f>AVERAGE('Travel balance'!W152:AA152)</f>
        <v>5.5386213839232239</v>
      </c>
      <c r="F149" s="41">
        <f>AVERAGE(Trans_balance!U152:Y152)</f>
        <v>1.4668437724908554</v>
      </c>
      <c r="G149" s="41">
        <f>AVERAGE(Pr_inc_GDP!L152:P152)</f>
        <v>-2.4550183914581138</v>
      </c>
      <c r="H149" s="41">
        <f>AVERAGE(Sec_inc_GDP!L152:P152)</f>
        <v>1.9421129708276184</v>
      </c>
      <c r="I149" s="41">
        <f>IF(Oil_net!L152="", "", AVERAGE(OIl_GDP!L152:Q152))</f>
        <v>-1.9131892478091705</v>
      </c>
      <c r="J149" s="41">
        <f>Trav_cr!AG152</f>
        <v>7.6351665150812114</v>
      </c>
      <c r="K149" s="41">
        <f>Trav_deb!AG152</f>
        <v>2.096545131157987</v>
      </c>
      <c r="L149">
        <f t="shared" si="39"/>
        <v>1</v>
      </c>
      <c r="M149" s="41">
        <f>'CA-GDP'!Q152</f>
        <v>-1.1282216903055446</v>
      </c>
      <c r="N149" s="41">
        <f>GoodsGDP!Q152</f>
        <v>-5.9991183858469945</v>
      </c>
      <c r="O149" s="41">
        <f>Serv_GDP!Q152</f>
        <v>4.254719307571377</v>
      </c>
      <c r="P149" s="41">
        <f>'Travel balance'!AB152</f>
        <v>2.4579474744653096</v>
      </c>
      <c r="Q149" s="41">
        <f>Trans_balance!Z152</f>
        <v>0.91141070576588989</v>
      </c>
      <c r="R149" s="41">
        <f>Pr_inc_GDP!Q152</f>
        <v>-1.4826285427358086</v>
      </c>
      <c r="S149" s="41">
        <f>Sec_inc_GDP!Q152</f>
        <v>2.0982896550723558</v>
      </c>
      <c r="T149" s="41">
        <f>IF(Oil_net!Q152="","",OIl_GDP!Q152)</f>
        <v>-1.4631838145498823</v>
      </c>
      <c r="U149" s="41">
        <f>Trav_cr!AE152</f>
        <v>3.8429341702883542</v>
      </c>
      <c r="W149" s="41">
        <f t="shared" si="53"/>
        <v>-1.8669746133222442</v>
      </c>
      <c r="X149" s="41">
        <f t="shared" si="40"/>
        <v>0.56238213372248502</v>
      </c>
      <c r="Y149" s="41">
        <f t="shared" si="41"/>
        <v>-3.5585439131955621</v>
      </c>
      <c r="Z149" s="41">
        <f t="shared" si="42"/>
        <v>-3.0806739094579143</v>
      </c>
      <c r="AA149" s="41">
        <f t="shared" si="43"/>
        <v>-0.55543306672496551</v>
      </c>
      <c r="AB149" s="41">
        <f t="shared" si="44"/>
        <v>0.97238984872230527</v>
      </c>
      <c r="AC149" s="41">
        <f t="shared" si="45"/>
        <v>0.15617668424473741</v>
      </c>
      <c r="AD149" s="41">
        <f t="shared" si="46"/>
        <v>0.45000543325928821</v>
      </c>
      <c r="AF149" s="61" t="str">
        <f t="shared" si="47"/>
        <v/>
      </c>
      <c r="AG149" s="61">
        <f t="shared" si="48"/>
        <v>-3.0806739094579143</v>
      </c>
      <c r="AH149" s="62" t="str">
        <f t="shared" si="49"/>
        <v/>
      </c>
      <c r="AI149" s="62">
        <f t="shared" si="50"/>
        <v>1</v>
      </c>
      <c r="AK149">
        <f t="shared" si="51"/>
        <v>1</v>
      </c>
      <c r="AL149">
        <f t="shared" si="57"/>
        <v>1</v>
      </c>
      <c r="AM149">
        <f t="shared" si="54"/>
        <v>2</v>
      </c>
      <c r="AN149">
        <f t="shared" si="55"/>
        <v>1</v>
      </c>
      <c r="AO149" t="str">
        <f t="shared" si="52"/>
        <v>Portugal</v>
      </c>
      <c r="AP149" s="41">
        <f>IF(AN149=0, "", GDP!S148)</f>
        <v>239.53710912982544</v>
      </c>
      <c r="AQ149" s="41">
        <f t="shared" si="56"/>
        <v>-3.0806739094579143</v>
      </c>
    </row>
    <row r="150" spans="1:43" x14ac:dyDescent="0.15">
      <c r="A150" t="str">
        <f>'CA-GDP'!A153</f>
        <v>Qatar</v>
      </c>
      <c r="B150" s="41">
        <f>AVERAGE('CA-GDP'!L153:P153)</f>
        <v>3.7091738150704416</v>
      </c>
      <c r="C150" s="41">
        <f>AVERAGE(GoodsGDP!L153:P153)</f>
        <v>24.230100940167443</v>
      </c>
      <c r="D150" s="41">
        <f>AVERAGE(Serv_GDP!L153:P153)</f>
        <v>-9.2186628282609497</v>
      </c>
      <c r="E150" s="41">
        <f>AVERAGE('Travel balance'!W153:AA153)</f>
        <v>-2.1921207882632814</v>
      </c>
      <c r="F150" s="41">
        <f>AVERAGE(Trans_balance!U153:Y153)</f>
        <v>-1.5537665518589034</v>
      </c>
      <c r="G150" s="41">
        <f>AVERAGE(Pr_inc_GDP!L153:P153)</f>
        <v>-1.5493156151929068</v>
      </c>
      <c r="H150" s="41">
        <f>AVERAGE(Sec_inc_GDP!L153:P153)</f>
        <v>-9.7529486816431454</v>
      </c>
      <c r="I150" s="41">
        <f>IF(Oil_net!L153="", "", AVERAGE(OIl_GDP!L153:Q153))</f>
        <v>35.674908606849201</v>
      </c>
      <c r="J150" s="41">
        <f>Trav_cr!AG153</f>
        <v>3.3032351793609891</v>
      </c>
      <c r="K150" s="41">
        <f>Trav_deb!AG153</f>
        <v>5.4953559676242687</v>
      </c>
      <c r="L150">
        <f t="shared" si="39"/>
        <v>0</v>
      </c>
      <c r="M150" s="41">
        <f>'CA-GDP'!Q153</f>
        <v>-2.4634237605238543</v>
      </c>
      <c r="N150" s="41">
        <f>GoodsGDP!Q153</f>
        <v>18.48063610851263</v>
      </c>
      <c r="O150" s="41">
        <f>Serv_GDP!Q153</f>
        <v>-10.397942001870909</v>
      </c>
      <c r="P150" s="41">
        <f>'Travel balance'!AB153</f>
        <v>-2.1650140318054256</v>
      </c>
      <c r="Q150" s="41">
        <f>Trans_balance!Z153</f>
        <v>-2.9188026192703478</v>
      </c>
      <c r="R150" s="41">
        <f>Pr_inc_GDP!Q153</f>
        <v>-2.0787652011225446</v>
      </c>
      <c r="S150" s="41">
        <f>Sec_inc_GDP!Q153</f>
        <v>-8.4673526660430305</v>
      </c>
      <c r="T150" s="41">
        <f>IF(Oil_net!Q153="","",OIl_GDP!Q153)</f>
        <v>31.083019293002895</v>
      </c>
      <c r="U150" s="41">
        <f>Trav_cr!AE153</f>
        <v>2.4263797942001872</v>
      </c>
      <c r="W150" s="41">
        <f t="shared" si="53"/>
        <v>-6.1725975755942954</v>
      </c>
      <c r="X150" s="41">
        <f t="shared" si="40"/>
        <v>-5.7494648316548123</v>
      </c>
      <c r="Y150" s="41">
        <f t="shared" si="41"/>
        <v>-1.1792791736099595</v>
      </c>
      <c r="Z150" s="41">
        <f t="shared" si="42"/>
        <v>2.7106756457855763E-2</v>
      </c>
      <c r="AA150" s="41">
        <f t="shared" si="43"/>
        <v>-1.3650360674114443</v>
      </c>
      <c r="AB150" s="41">
        <f t="shared" si="44"/>
        <v>-0.52944958592963776</v>
      </c>
      <c r="AC150" s="41">
        <f t="shared" si="45"/>
        <v>1.2855960156001149</v>
      </c>
      <c r="AD150" s="41">
        <f t="shared" si="46"/>
        <v>-4.5918893138463055</v>
      </c>
      <c r="AF150" s="61" t="str">
        <f t="shared" si="47"/>
        <v/>
      </c>
      <c r="AG150" s="61" t="str">
        <f t="shared" si="48"/>
        <v/>
      </c>
      <c r="AH150" s="62" t="str">
        <f t="shared" si="49"/>
        <v/>
      </c>
      <c r="AI150" s="62" t="str">
        <f t="shared" si="50"/>
        <v/>
      </c>
      <c r="AK150">
        <f t="shared" si="51"/>
        <v>0</v>
      </c>
      <c r="AL150">
        <f t="shared" si="57"/>
        <v>1</v>
      </c>
      <c r="AM150">
        <f t="shared" si="54"/>
        <v>1</v>
      </c>
      <c r="AN150">
        <f t="shared" si="55"/>
        <v>0</v>
      </c>
      <c r="AO150" t="str">
        <f t="shared" si="52"/>
        <v/>
      </c>
      <c r="AP150" s="41" t="str">
        <f>IF(AN150=0, "", GDP!S149)</f>
        <v/>
      </c>
      <c r="AQ150" s="41" t="str">
        <f t="shared" si="56"/>
        <v/>
      </c>
    </row>
    <row r="151" spans="1:43" x14ac:dyDescent="0.15">
      <c r="A151" t="str">
        <f>'CA-GDP'!A154</f>
        <v>Romania</v>
      </c>
      <c r="B151" s="41">
        <f>AVERAGE('CA-GDP'!L154:P154)</f>
        <v>-2.9974111145631723</v>
      </c>
      <c r="C151" s="41">
        <f>AVERAGE(GoodsGDP!L154:P154)</f>
        <v>-6.614293647335634</v>
      </c>
      <c r="D151" s="41">
        <f>AVERAGE(Serv_GDP!L154:P154)</f>
        <v>4.2441256329624268</v>
      </c>
      <c r="E151" s="41">
        <f>AVERAGE('Travel balance'!W154:AA154)</f>
        <v>-0.57905922457059655</v>
      </c>
      <c r="F151" s="41">
        <f>AVERAGE(Trans_balance!U154:Y154)</f>
        <v>2.0821897274469743</v>
      </c>
      <c r="G151" s="41">
        <f>AVERAGE(Pr_inc_GDP!L154:P154)</f>
        <v>-1.4113671664195746</v>
      </c>
      <c r="H151" s="41">
        <f>AVERAGE(Sec_inc_GDP!L154:P154)</f>
        <v>0.78404048286038164</v>
      </c>
      <c r="I151" s="41">
        <f>IF(Oil_net!L154="", "", AVERAGE(OIl_GDP!L154:Q154))</f>
        <v>-0.98711293968529168</v>
      </c>
      <c r="J151" s="41">
        <f>Trav_cr!AG154</f>
        <v>1.2807219097567795</v>
      </c>
      <c r="K151" s="41">
        <f>Trav_deb!AG154</f>
        <v>1.8597811343273762</v>
      </c>
      <c r="L151">
        <f t="shared" si="39"/>
        <v>0</v>
      </c>
      <c r="M151" s="41">
        <f>'CA-GDP'!Q154</f>
        <v>-5.2822181500557885</v>
      </c>
      <c r="N151" s="41">
        <f>GoodsGDP!Q154</f>
        <v>-8.8171430495435263</v>
      </c>
      <c r="O151" s="41">
        <f>Serv_GDP!Q154</f>
        <v>4.334121613686774</v>
      </c>
      <c r="P151" s="41">
        <f>'Travel balance'!AB154</f>
        <v>-0.63888262136182727</v>
      </c>
      <c r="Q151" s="41">
        <f>Trans_balance!Z154</f>
        <v>1.8755610418741564</v>
      </c>
      <c r="R151" s="41">
        <f>Pr_inc_GDP!Q154</f>
        <v>-1.7214397473510867</v>
      </c>
      <c r="S151" s="41">
        <f>Sec_inc_GDP!Q154</f>
        <v>0.92252994235699437</v>
      </c>
      <c r="T151" s="41">
        <f>IF(Oil_net!Q154="","",OIl_GDP!Q154)</f>
        <v>-1.2743439287458593</v>
      </c>
      <c r="U151" s="41">
        <f>Trav_cr!AE154</f>
        <v>0.57619794049054518</v>
      </c>
      <c r="W151" s="41">
        <f t="shared" si="53"/>
        <v>-2.2848070354926162</v>
      </c>
      <c r="X151" s="41">
        <f t="shared" si="40"/>
        <v>-2.2028494022078924</v>
      </c>
      <c r="Y151" s="41">
        <f t="shared" si="41"/>
        <v>8.9995980724347113E-2</v>
      </c>
      <c r="Z151" s="41">
        <f t="shared" si="42"/>
        <v>-5.9823396791230721E-2</v>
      </c>
      <c r="AA151" s="41">
        <f t="shared" si="43"/>
        <v>-0.20662868557281788</v>
      </c>
      <c r="AB151" s="41">
        <f t="shared" si="44"/>
        <v>-0.31007258093151213</v>
      </c>
      <c r="AC151" s="41">
        <f t="shared" si="45"/>
        <v>0.13848945949661273</v>
      </c>
      <c r="AD151" s="41">
        <f t="shared" si="46"/>
        <v>-0.28723098906056765</v>
      </c>
      <c r="AF151" s="61" t="str">
        <f t="shared" si="47"/>
        <v/>
      </c>
      <c r="AG151" s="61" t="str">
        <f t="shared" si="48"/>
        <v/>
      </c>
      <c r="AH151" s="62" t="str">
        <f t="shared" si="49"/>
        <v/>
      </c>
      <c r="AI151" s="62" t="str">
        <f t="shared" si="50"/>
        <v/>
      </c>
      <c r="AK151">
        <f t="shared" si="51"/>
        <v>0</v>
      </c>
      <c r="AL151">
        <f t="shared" si="57"/>
        <v>1</v>
      </c>
      <c r="AM151">
        <f t="shared" si="54"/>
        <v>1</v>
      </c>
      <c r="AN151">
        <f t="shared" si="55"/>
        <v>0</v>
      </c>
      <c r="AO151" t="str">
        <f t="shared" si="52"/>
        <v/>
      </c>
      <c r="AP151" s="41" t="str">
        <f>IF(AN151=0, "", GDP!S150)</f>
        <v/>
      </c>
      <c r="AQ151" s="41" t="str">
        <f t="shared" si="56"/>
        <v/>
      </c>
    </row>
    <row r="152" spans="1:43" x14ac:dyDescent="0.15">
      <c r="A152" t="str">
        <f>'CA-GDP'!A155</f>
        <v>Russian Federation</v>
      </c>
      <c r="B152" s="41">
        <f>AVERAGE('CA-GDP'!L155:P155)</f>
        <v>3.9634219653219609</v>
      </c>
      <c r="C152" s="41">
        <f>AVERAGE(GoodsGDP!L155:P155)</f>
        <v>9.3737239546691562</v>
      </c>
      <c r="D152" s="41">
        <f>AVERAGE(Serv_GDP!L155:P155)</f>
        <v>-2.1183578195881365</v>
      </c>
      <c r="E152" s="41">
        <f>AVERAGE('Travel balance'!W155:AA155)</f>
        <v>-1.4965723553551267</v>
      </c>
      <c r="F152" s="41">
        <f>AVERAGE(Trans_balance!U155:Y155)</f>
        <v>0.36119724589743579</v>
      </c>
      <c r="G152" s="41">
        <f>AVERAGE(Pr_inc_GDP!L155:P155)</f>
        <v>-2.7668601567486286</v>
      </c>
      <c r="H152" s="41">
        <f>AVERAGE(Sec_inc_GDP!L155:P155)</f>
        <v>-0.52508401301043062</v>
      </c>
      <c r="I152" s="41">
        <f>IF(Oil_net!L155="", "", AVERAGE(OIl_GDP!L155:Q155))</f>
        <v>10.359864722401246</v>
      </c>
      <c r="J152" s="41">
        <f>Trav_cr!AG155</f>
        <v>0.62926328336272197</v>
      </c>
      <c r="K152" s="41">
        <f>Trav_deb!AG155</f>
        <v>2.1258356387178488</v>
      </c>
      <c r="L152">
        <f t="shared" si="39"/>
        <v>0</v>
      </c>
      <c r="M152" s="41">
        <f>'CA-GDP'!Q155</f>
        <v>2.442428842359178</v>
      </c>
      <c r="N152" s="41">
        <f>GoodsGDP!Q155</f>
        <v>6.3395394494183712</v>
      </c>
      <c r="O152" s="41">
        <f>Serv_GDP!Q155</f>
        <v>-1.1528105279830567</v>
      </c>
      <c r="P152" s="41">
        <f>'Travel balance'!AB155</f>
        <v>-0.42512742326842973</v>
      </c>
      <c r="Q152" s="41">
        <f>Trans_balance!Z155</f>
        <v>0.3154410974357198</v>
      </c>
      <c r="R152" s="41">
        <f>Pr_inc_GDP!Q155</f>
        <v>-2.3601148950656206</v>
      </c>
      <c r="S152" s="41">
        <f>Sec_inc_GDP!Q155</f>
        <v>-0.3841851840105176</v>
      </c>
      <c r="T152" s="41">
        <f>IF(Oil_net!Q155="","",OIl_GDP!Q155)</f>
        <v>7.7983572533728349</v>
      </c>
      <c r="U152" s="41">
        <f>Trav_cr!AE155</f>
        <v>0.19303640882309309</v>
      </c>
      <c r="W152" s="41">
        <f t="shared" si="53"/>
        <v>-1.5209931229627829</v>
      </c>
      <c r="X152" s="41">
        <f t="shared" si="40"/>
        <v>-3.034184505250785</v>
      </c>
      <c r="Y152" s="41">
        <f t="shared" si="41"/>
        <v>0.96554729160507979</v>
      </c>
      <c r="Z152" s="41">
        <f t="shared" si="42"/>
        <v>1.071444932086697</v>
      </c>
      <c r="AA152" s="41">
        <f t="shared" si="43"/>
        <v>-4.5756148461715995E-2</v>
      </c>
      <c r="AB152" s="41">
        <f t="shared" si="44"/>
        <v>0.40674526168300806</v>
      </c>
      <c r="AC152" s="41">
        <f t="shared" si="45"/>
        <v>0.14089882899991302</v>
      </c>
      <c r="AD152" s="41">
        <f t="shared" si="46"/>
        <v>-2.5615074690284114</v>
      </c>
      <c r="AF152" s="61" t="str">
        <f t="shared" si="47"/>
        <v/>
      </c>
      <c r="AG152" s="61" t="str">
        <f t="shared" si="48"/>
        <v/>
      </c>
      <c r="AH152" s="62" t="str">
        <f t="shared" si="49"/>
        <v/>
      </c>
      <c r="AI152" s="62" t="str">
        <f t="shared" si="50"/>
        <v/>
      </c>
      <c r="AK152">
        <f t="shared" si="51"/>
        <v>0</v>
      </c>
      <c r="AL152">
        <f t="shared" si="57"/>
        <v>1</v>
      </c>
      <c r="AM152">
        <f t="shared" si="54"/>
        <v>1</v>
      </c>
      <c r="AN152">
        <f t="shared" si="55"/>
        <v>0</v>
      </c>
      <c r="AO152" t="str">
        <f t="shared" si="52"/>
        <v/>
      </c>
      <c r="AP152" s="41" t="str">
        <f>IF(AN152=0, "", GDP!S151)</f>
        <v/>
      </c>
      <c r="AQ152" s="41" t="str">
        <f t="shared" si="56"/>
        <v/>
      </c>
    </row>
    <row r="153" spans="1:43" x14ac:dyDescent="0.15">
      <c r="A153" t="str">
        <f>'CA-GDP'!A156</f>
        <v>Rwanda</v>
      </c>
      <c r="B153" s="41">
        <f>AVERAGE('CA-GDP'!L156:P156)</f>
        <v>-11.943431689728012</v>
      </c>
      <c r="C153" s="41">
        <f>AVERAGE(GoodsGDP!L156:P156)</f>
        <v>-13.257227983321442</v>
      </c>
      <c r="D153" s="41">
        <f>AVERAGE(Serv_GDP!L156:P156)</f>
        <v>-1.9011422253690682</v>
      </c>
      <c r="E153" s="41">
        <f>AVERAGE('Travel balance'!W156:AA156)</f>
        <v>0.52584332955568569</v>
      </c>
      <c r="F153" s="41">
        <f>AVERAGE(Trans_balance!U156:Y156)</f>
        <v>-3.3830633904777643</v>
      </c>
      <c r="G153" s="41">
        <f>AVERAGE(Pr_inc_GDP!L156:P156)</f>
        <v>-3.0660048063582832</v>
      </c>
      <c r="H153" s="41">
        <f>AVERAGE(Sec_inc_GDP!L156:P156)</f>
        <v>6.2809433253207736</v>
      </c>
      <c r="I153" s="41">
        <f>IF(Oil_net!L156="", "", AVERAGE(OIl_GDP!L156:Q156))</f>
        <v>-4.2289657130875993</v>
      </c>
      <c r="J153" s="41">
        <f>Trav_cr!AG156</f>
        <v>4.1616902878348467</v>
      </c>
      <c r="K153" s="41">
        <f>Trav_deb!AG156</f>
        <v>3.6358469582791613</v>
      </c>
      <c r="L153">
        <f t="shared" si="39"/>
        <v>0</v>
      </c>
      <c r="M153" s="41" t="str">
        <f>'CA-GDP'!Q156</f>
        <v/>
      </c>
      <c r="N153" s="41" t="str">
        <f>GoodsGDP!Q156</f>
        <v/>
      </c>
      <c r="O153" s="41" t="str">
        <f>Serv_GDP!Q156</f>
        <v/>
      </c>
      <c r="P153" s="41" t="str">
        <f>'Travel balance'!AB156</f>
        <v/>
      </c>
      <c r="Q153" s="41" t="str">
        <f>Trans_balance!Z156</f>
        <v/>
      </c>
      <c r="R153" s="41" t="str">
        <f>Pr_inc_GDP!Q156</f>
        <v/>
      </c>
      <c r="S153" s="41" t="str">
        <f>Sec_inc_GDP!Q156</f>
        <v/>
      </c>
      <c r="T153" s="41">
        <f>IF(Oil_net!Q156="","",OIl_GDP!Q156)</f>
        <v>-3.2402159241155686</v>
      </c>
      <c r="U153" s="41" t="str">
        <f>Trav_cr!AE156</f>
        <v/>
      </c>
      <c r="W153" s="41" t="str">
        <f t="shared" si="53"/>
        <v/>
      </c>
      <c r="X153" s="41" t="str">
        <f t="shared" si="40"/>
        <v/>
      </c>
      <c r="Y153" s="41" t="str">
        <f t="shared" si="41"/>
        <v/>
      </c>
      <c r="Z153" s="41" t="str">
        <f t="shared" si="42"/>
        <v/>
      </c>
      <c r="AA153" s="41" t="str">
        <f t="shared" si="43"/>
        <v/>
      </c>
      <c r="AB153" s="41" t="str">
        <f t="shared" si="44"/>
        <v/>
      </c>
      <c r="AC153" s="41" t="str">
        <f t="shared" si="45"/>
        <v/>
      </c>
      <c r="AD153" s="41">
        <f t="shared" si="46"/>
        <v>0.9887497889720307</v>
      </c>
      <c r="AF153" s="61" t="str">
        <f t="shared" si="47"/>
        <v/>
      </c>
      <c r="AG153" s="61" t="str">
        <f t="shared" si="48"/>
        <v/>
      </c>
      <c r="AH153" s="62" t="str">
        <f t="shared" si="49"/>
        <v/>
      </c>
      <c r="AI153" s="62" t="str">
        <f t="shared" si="50"/>
        <v/>
      </c>
      <c r="AK153">
        <f t="shared" si="51"/>
        <v>0</v>
      </c>
      <c r="AL153">
        <f t="shared" si="57"/>
        <v>0</v>
      </c>
      <c r="AM153">
        <f t="shared" si="54"/>
        <v>0</v>
      </c>
      <c r="AN153">
        <f t="shared" si="55"/>
        <v>0</v>
      </c>
      <c r="AO153" t="str">
        <f t="shared" si="52"/>
        <v/>
      </c>
      <c r="AP153" s="41" t="str">
        <f>IF(AN153=0, "", GDP!S152)</f>
        <v/>
      </c>
      <c r="AQ153" s="41" t="str">
        <f t="shared" si="56"/>
        <v/>
      </c>
    </row>
    <row r="154" spans="1:43" x14ac:dyDescent="0.15">
      <c r="A154" t="str">
        <f>'CA-GDP'!A157</f>
        <v>Samoa</v>
      </c>
      <c r="B154" s="41">
        <f>AVERAGE('CA-GDP'!L157:P157)</f>
        <v>-0.65717448523938127</v>
      </c>
      <c r="C154" s="41">
        <f>AVERAGE(GoodsGDP!L157:P157)</f>
        <v>-34.557725030563162</v>
      </c>
      <c r="D154" s="41">
        <f>AVERAGE(Serv_GDP!L157:P157)</f>
        <v>17.927690003812682</v>
      </c>
      <c r="E154" s="41">
        <f>AVERAGE('Travel balance'!W157:AA157)</f>
        <v>20.242323686335027</v>
      </c>
      <c r="F154" s="41">
        <f>AVERAGE(Trans_balance!U157:Y157)</f>
        <v>-2.5740598548016509</v>
      </c>
      <c r="G154" s="41">
        <f>AVERAGE(Pr_inc_GDP!L157:P157)</f>
        <v>-3.174654883481888</v>
      </c>
      <c r="H154" s="41">
        <f>AVERAGE(Sec_inc_GDP!L157:P157)</f>
        <v>19.141928414094302</v>
      </c>
      <c r="I154" s="41" t="str">
        <f>IF(Oil_net!L157="", "", AVERAGE(OIl_GDP!L157:Q157))</f>
        <v/>
      </c>
      <c r="J154" s="41">
        <f>Trav_cr!AG157</f>
        <v>20.517471947682491</v>
      </c>
      <c r="K154" s="41">
        <f>Trav_deb!AG157</f>
        <v>0.27514826134746578</v>
      </c>
      <c r="L154">
        <f t="shared" si="39"/>
        <v>1</v>
      </c>
      <c r="M154" s="41" t="str">
        <f>'CA-GDP'!Q157</f>
        <v/>
      </c>
      <c r="N154" s="41" t="str">
        <f>GoodsGDP!Q157</f>
        <v/>
      </c>
      <c r="O154" s="41" t="str">
        <f>Serv_GDP!Q157</f>
        <v/>
      </c>
      <c r="P154" s="41" t="str">
        <f>'Travel balance'!AB157</f>
        <v/>
      </c>
      <c r="Q154" s="41" t="str">
        <f>Trans_balance!Z157</f>
        <v/>
      </c>
      <c r="R154" s="41" t="str">
        <f>Pr_inc_GDP!Q157</f>
        <v/>
      </c>
      <c r="S154" s="41" t="str">
        <f>Sec_inc_GDP!Q157</f>
        <v/>
      </c>
      <c r="T154" s="41" t="str">
        <f>IF(Oil_net!Q157="","",OIl_GDP!Q157)</f>
        <v/>
      </c>
      <c r="U154" s="41" t="str">
        <f>Trav_cr!AE157</f>
        <v/>
      </c>
      <c r="W154" s="41" t="str">
        <f t="shared" si="53"/>
        <v/>
      </c>
      <c r="X154" s="41" t="str">
        <f t="shared" si="40"/>
        <v/>
      </c>
      <c r="Y154" s="41" t="str">
        <f t="shared" si="41"/>
        <v/>
      </c>
      <c r="Z154" s="41" t="str">
        <f t="shared" si="42"/>
        <v/>
      </c>
      <c r="AA154" s="41" t="str">
        <f t="shared" si="43"/>
        <v/>
      </c>
      <c r="AB154" s="41" t="str">
        <f t="shared" si="44"/>
        <v/>
      </c>
      <c r="AC154" s="41" t="str">
        <f t="shared" si="45"/>
        <v/>
      </c>
      <c r="AD154" s="41" t="str">
        <f t="shared" si="46"/>
        <v/>
      </c>
      <c r="AF154" s="61" t="str">
        <f t="shared" si="47"/>
        <v/>
      </c>
      <c r="AG154" s="61" t="str">
        <f t="shared" si="48"/>
        <v/>
      </c>
      <c r="AH154" s="63">
        <f t="shared" si="49"/>
        <v>1</v>
      </c>
      <c r="AI154" s="63">
        <f t="shared" si="50"/>
        <v>1</v>
      </c>
      <c r="AK154">
        <f t="shared" si="51"/>
        <v>1</v>
      </c>
      <c r="AL154">
        <f t="shared" si="57"/>
        <v>0</v>
      </c>
      <c r="AM154">
        <f t="shared" si="54"/>
        <v>1</v>
      </c>
      <c r="AN154">
        <f t="shared" si="55"/>
        <v>0</v>
      </c>
      <c r="AO154" t="str">
        <f t="shared" si="52"/>
        <v/>
      </c>
      <c r="AP154" s="41" t="str">
        <f>IF(AN154=0, "", GDP!S153)</f>
        <v/>
      </c>
      <c r="AQ154" s="41" t="str">
        <f t="shared" si="56"/>
        <v/>
      </c>
    </row>
    <row r="155" spans="1:43" x14ac:dyDescent="0.15">
      <c r="A155" t="str">
        <f>'CA-GDP'!A158</f>
        <v>São Tomé and Príncipe, Dem. Rep. of</v>
      </c>
      <c r="B155" s="41">
        <f>AVERAGE('CA-GDP'!L158:P158)</f>
        <v>-19.631607630608244</v>
      </c>
      <c r="C155" s="41">
        <f>AVERAGE(GoodsGDP!L158:P158)</f>
        <v>-29.789424669598976</v>
      </c>
      <c r="D155" s="41">
        <f>AVERAGE(Serv_GDP!L158:P158)</f>
        <v>2.9889769569264422</v>
      </c>
      <c r="E155" s="41">
        <f>AVERAGE('Travel balance'!W158:AA158)</f>
        <v>12.441988834685356</v>
      </c>
      <c r="F155" s="41">
        <f>AVERAGE(Trans_balance!U158:Y158)</f>
        <v>-6.1078974064248568</v>
      </c>
      <c r="G155" s="41">
        <f>AVERAGE(Pr_inc_GDP!L158:P158)</f>
        <v>0.11481702518756402</v>
      </c>
      <c r="H155" s="41">
        <f>AVERAGE(Sec_inc_GDP!L158:P158)</f>
        <v>7.054023056876721</v>
      </c>
      <c r="I155" s="41">
        <f>IF(Oil_net!L158="", "", AVERAGE(OIl_GDP!L158:Q158))</f>
        <v>-7.2655399591969649</v>
      </c>
      <c r="J155" s="41">
        <f>Trav_cr!AG158</f>
        <v>16.952137214716757</v>
      </c>
      <c r="K155" s="41">
        <f>Trav_deb!AG158</f>
        <v>4.5101483800314019</v>
      </c>
      <c r="L155">
        <f t="shared" si="39"/>
        <v>1</v>
      </c>
      <c r="M155" s="41">
        <f>'CA-GDP'!Q158</f>
        <v>-14.252887897893492</v>
      </c>
      <c r="N155" s="41">
        <f>GoodsGDP!Q158</f>
        <v>-24.584237555359039</v>
      </c>
      <c r="O155" s="41">
        <f>Serv_GDP!Q158</f>
        <v>-1.9052455879953536</v>
      </c>
      <c r="P155" s="41">
        <f>'Travel balance'!AB158</f>
        <v>1.6579251643906914</v>
      </c>
      <c r="Q155" s="41">
        <f>Trans_balance!Z158</f>
        <v>-4.2377107798924083</v>
      </c>
      <c r="R155" s="41">
        <f>Pr_inc_GDP!Q158</f>
        <v>0.69962932283298329</v>
      </c>
      <c r="S155" s="41">
        <f>Sec_inc_GDP!Q158</f>
        <v>11.536965922627919</v>
      </c>
      <c r="T155" s="41">
        <f>IF(Oil_net!Q158="","",OIl_GDP!Q158)</f>
        <v>-4.2423853206950763</v>
      </c>
      <c r="U155" s="41">
        <f>Trav_cr!AE158</f>
        <v>3.9257509024271848</v>
      </c>
      <c r="W155" s="41">
        <f t="shared" si="53"/>
        <v>5.3787197327147513</v>
      </c>
      <c r="X155" s="41">
        <f t="shared" si="40"/>
        <v>5.2051871142399371</v>
      </c>
      <c r="Y155" s="41">
        <f t="shared" si="41"/>
        <v>-4.8942225449217958</v>
      </c>
      <c r="Z155" s="41">
        <f t="shared" si="42"/>
        <v>-10.784063670294664</v>
      </c>
      <c r="AA155" s="41">
        <f t="shared" si="43"/>
        <v>1.8701866265324485</v>
      </c>
      <c r="AB155" s="41">
        <f t="shared" si="44"/>
        <v>0.58481229764541931</v>
      </c>
      <c r="AC155" s="41">
        <f t="shared" si="45"/>
        <v>4.4829428657511983</v>
      </c>
      <c r="AD155" s="41">
        <f t="shared" si="46"/>
        <v>3.0231546385018886</v>
      </c>
      <c r="AF155" s="61">
        <f t="shared" si="47"/>
        <v>-10.784063670294664</v>
      </c>
      <c r="AG155" s="61">
        <f t="shared" si="48"/>
        <v>-10.784063670294664</v>
      </c>
      <c r="AH155" s="62">
        <f t="shared" si="49"/>
        <v>1</v>
      </c>
      <c r="AI155" s="62">
        <f t="shared" si="50"/>
        <v>1</v>
      </c>
      <c r="AK155">
        <f t="shared" si="51"/>
        <v>1</v>
      </c>
      <c r="AL155">
        <f t="shared" si="57"/>
        <v>1</v>
      </c>
      <c r="AM155">
        <f t="shared" si="54"/>
        <v>2</v>
      </c>
      <c r="AN155">
        <f t="shared" si="55"/>
        <v>1</v>
      </c>
      <c r="AO155" t="str">
        <f t="shared" si="52"/>
        <v>São Tomé and Príncipe, Dem. Rep. of</v>
      </c>
      <c r="AP155" s="41">
        <f>IF(AN155=0, "", GDP!S154)</f>
        <v>0.4218140803669676</v>
      </c>
      <c r="AQ155" s="41">
        <f t="shared" si="56"/>
        <v>-10.784063670294664</v>
      </c>
    </row>
    <row r="156" spans="1:43" x14ac:dyDescent="0.15">
      <c r="A156" t="str">
        <f>'CA-GDP'!A159</f>
        <v>Saudi Arabia</v>
      </c>
      <c r="B156" s="41">
        <f>AVERAGE('CA-GDP'!L159:P159)</f>
        <v>0.62494839388224255</v>
      </c>
      <c r="C156" s="41">
        <f>AVERAGE(GoodsGDP!L159:P159)</f>
        <v>13.293553621889094</v>
      </c>
      <c r="D156" s="41">
        <f>AVERAGE(Serv_GDP!L159:P159)</f>
        <v>-8.6334957321754953</v>
      </c>
      <c r="E156" s="41">
        <f>AVERAGE('Travel balance'!W159:AA159)</f>
        <v>-0.6540029634337905</v>
      </c>
      <c r="F156" s="41">
        <f>AVERAGE(Trans_balance!U159:Y159)</f>
        <v>-1.8434419756332041</v>
      </c>
      <c r="G156" s="41">
        <f>AVERAGE(Pr_inc_GDP!L159:P159)</f>
        <v>1.721958446244146</v>
      </c>
      <c r="H156" s="41">
        <f>AVERAGE(Sec_inc_GDP!L159:P159)</f>
        <v>-5.7570679420754995</v>
      </c>
      <c r="I156" s="41">
        <f>IF(Oil_net!L159="", "", AVERAGE(OIl_GDP!L159:Q159))</f>
        <v>23.563842835378011</v>
      </c>
      <c r="J156" s="41">
        <f>Trav_cr!AG159</f>
        <v>1.7690004914592905</v>
      </c>
      <c r="K156" s="41">
        <f>Trav_deb!AG159</f>
        <v>2.4230034548930806</v>
      </c>
      <c r="L156">
        <f t="shared" si="39"/>
        <v>0</v>
      </c>
      <c r="M156" s="41">
        <f>'CA-GDP'!Q159</f>
        <v>-2.8062178292125965</v>
      </c>
      <c r="N156" s="41">
        <f>GoodsGDP!Q159</f>
        <v>6.8480236207686866</v>
      </c>
      <c r="O156" s="41">
        <f>Serv_GDP!Q159</f>
        <v>-6.2325564063698851</v>
      </c>
      <c r="P156" s="41">
        <f>'Travel balance'!AB159</f>
        <v>-0.64231449344349489</v>
      </c>
      <c r="Q156" s="41">
        <f>Trans_balance!Z159</f>
        <v>-1.6478779239847996</v>
      </c>
      <c r="R156" s="41">
        <f>Pr_inc_GDP!Q159</f>
        <v>2.2044214021328585</v>
      </c>
      <c r="S156" s="41">
        <f>Sec_inc_GDP!Q159</f>
        <v>-5.6261064457442647</v>
      </c>
      <c r="T156" s="41">
        <f>IF(Oil_net!Q159="","",OIl_GDP!Q159)</f>
        <v>17.443898772111435</v>
      </c>
      <c r="U156" s="41">
        <f>Trav_cr!AE159</f>
        <v>0.57645633793102791</v>
      </c>
      <c r="W156" s="41">
        <f t="shared" si="53"/>
        <v>-3.4311662230948392</v>
      </c>
      <c r="X156" s="41">
        <f t="shared" si="40"/>
        <v>-6.4455300011204075</v>
      </c>
      <c r="Y156" s="41">
        <f t="shared" si="41"/>
        <v>2.4009393258056102</v>
      </c>
      <c r="Z156" s="41">
        <f t="shared" si="42"/>
        <v>1.1688469990295602E-2</v>
      </c>
      <c r="AA156" s="41">
        <f t="shared" si="43"/>
        <v>0.19556405164840451</v>
      </c>
      <c r="AB156" s="41">
        <f t="shared" si="44"/>
        <v>0.48246295588871257</v>
      </c>
      <c r="AC156" s="41">
        <f t="shared" si="45"/>
        <v>0.13096149633123488</v>
      </c>
      <c r="AD156" s="41">
        <f t="shared" si="46"/>
        <v>-6.1199440632665763</v>
      </c>
      <c r="AF156" s="61" t="str">
        <f t="shared" si="47"/>
        <v/>
      </c>
      <c r="AG156" s="61" t="str">
        <f t="shared" si="48"/>
        <v/>
      </c>
      <c r="AH156" s="62" t="str">
        <f t="shared" si="49"/>
        <v/>
      </c>
      <c r="AI156" s="62" t="str">
        <f t="shared" si="50"/>
        <v/>
      </c>
      <c r="AK156">
        <f t="shared" si="51"/>
        <v>0</v>
      </c>
      <c r="AL156">
        <f t="shared" si="57"/>
        <v>1</v>
      </c>
      <c r="AM156">
        <f t="shared" si="54"/>
        <v>1</v>
      </c>
      <c r="AN156">
        <f t="shared" si="55"/>
        <v>0</v>
      </c>
      <c r="AO156" t="str">
        <f t="shared" si="52"/>
        <v/>
      </c>
      <c r="AP156" s="41" t="str">
        <f>IF(AN156=0, "", GDP!S155)</f>
        <v/>
      </c>
      <c r="AQ156" s="41" t="str">
        <f t="shared" si="56"/>
        <v/>
      </c>
    </row>
    <row r="157" spans="1:43" x14ac:dyDescent="0.15">
      <c r="A157" t="str">
        <f>'CA-GDP'!A160</f>
        <v>Senegal</v>
      </c>
      <c r="B157" s="41">
        <f>AVERAGE('CA-GDP'!L160:P160)</f>
        <v>-6.5864634046832986</v>
      </c>
      <c r="C157" s="41">
        <f>AVERAGE(GoodsGDP!L160:P160)</f>
        <v>-12.502402718687492</v>
      </c>
      <c r="D157" s="41">
        <f>AVERAGE(Serv_GDP!L160:P160)</f>
        <v>-0.86440568752641822</v>
      </c>
      <c r="E157" s="41">
        <f>AVERAGE('Travel balance'!W160:AA160)</f>
        <v>1.3185460417913928</v>
      </c>
      <c r="F157" s="41">
        <f>AVERAGE(Trans_balance!U160:Y160)</f>
        <v>-3.1707711123543634</v>
      </c>
      <c r="G157" s="41">
        <f>AVERAGE(Pr_inc_GDP!L160:P160)</f>
        <v>-2.5543198169411259</v>
      </c>
      <c r="H157" s="41">
        <f>AVERAGE(Sec_inc_GDP!L160:P160)</f>
        <v>9.3346648184717402</v>
      </c>
      <c r="I157" s="41">
        <f>IF(Oil_net!L160="", "", AVERAGE(OIl_GDP!L160:Q160))</f>
        <v>-5.7038606753819252</v>
      </c>
      <c r="J157" s="41">
        <f>Trav_cr!AG160</f>
        <v>2.0669575354594989</v>
      </c>
      <c r="K157" s="41">
        <f>Trav_deb!AG160</f>
        <v>0.74841149366810611</v>
      </c>
      <c r="L157">
        <f t="shared" si="39"/>
        <v>0</v>
      </c>
      <c r="M157" s="41" t="str">
        <f>'CA-GDP'!Q160</f>
        <v/>
      </c>
      <c r="N157" s="41" t="str">
        <f>GoodsGDP!Q160</f>
        <v/>
      </c>
      <c r="O157" s="41" t="str">
        <f>Serv_GDP!Q160</f>
        <v/>
      </c>
      <c r="P157" s="41" t="str">
        <f>'Travel balance'!AB160</f>
        <v/>
      </c>
      <c r="Q157" s="41" t="str">
        <f>Trans_balance!Z160</f>
        <v/>
      </c>
      <c r="R157" s="41" t="str">
        <f>Pr_inc_GDP!Q160</f>
        <v/>
      </c>
      <c r="S157" s="41" t="str">
        <f>Sec_inc_GDP!Q160</f>
        <v/>
      </c>
      <c r="T157" s="41">
        <f>IF(Oil_net!Q160="","",OIl_GDP!Q160)</f>
        <v>-5.2651432086256413</v>
      </c>
      <c r="U157" s="41" t="str">
        <f>Trav_cr!AE160</f>
        <v/>
      </c>
      <c r="W157" s="41" t="str">
        <f t="shared" si="53"/>
        <v/>
      </c>
      <c r="X157" s="41" t="str">
        <f t="shared" si="40"/>
        <v/>
      </c>
      <c r="Y157" s="41" t="str">
        <f t="shared" si="41"/>
        <v/>
      </c>
      <c r="Z157" s="41" t="str">
        <f t="shared" si="42"/>
        <v/>
      </c>
      <c r="AA157" s="41" t="str">
        <f t="shared" si="43"/>
        <v/>
      </c>
      <c r="AB157" s="41" t="str">
        <f t="shared" si="44"/>
        <v/>
      </c>
      <c r="AC157" s="41" t="str">
        <f t="shared" si="45"/>
        <v/>
      </c>
      <c r="AD157" s="41">
        <f t="shared" si="46"/>
        <v>0.43871746675628387</v>
      </c>
      <c r="AF157" s="61" t="str">
        <f t="shared" si="47"/>
        <v/>
      </c>
      <c r="AG157" s="61" t="str">
        <f t="shared" si="48"/>
        <v/>
      </c>
      <c r="AH157" s="62" t="str">
        <f t="shared" si="49"/>
        <v/>
      </c>
      <c r="AI157" s="62" t="str">
        <f t="shared" si="50"/>
        <v/>
      </c>
      <c r="AK157">
        <f t="shared" si="51"/>
        <v>0</v>
      </c>
      <c r="AL157">
        <f t="shared" si="57"/>
        <v>0</v>
      </c>
      <c r="AM157">
        <f t="shared" si="54"/>
        <v>0</v>
      </c>
      <c r="AN157">
        <f t="shared" si="55"/>
        <v>0</v>
      </c>
      <c r="AO157" t="str">
        <f t="shared" si="52"/>
        <v/>
      </c>
      <c r="AP157" s="41" t="str">
        <f>IF(AN157=0, "", GDP!S156)</f>
        <v/>
      </c>
      <c r="AQ157" s="41" t="str">
        <f t="shared" si="56"/>
        <v/>
      </c>
    </row>
    <row r="158" spans="1:43" x14ac:dyDescent="0.15">
      <c r="A158" t="str">
        <f>'CA-GDP'!A161</f>
        <v>Serbia, Rep. of</v>
      </c>
      <c r="B158" s="41">
        <f>AVERAGE('CA-GDP'!L161:P161)</f>
        <v>-4.6722155383287252</v>
      </c>
      <c r="C158" s="41">
        <f>AVERAGE(GoodsGDP!L161:P161)</f>
        <v>-10.593086503222182</v>
      </c>
      <c r="D158" s="41">
        <f>AVERAGE(Serv_GDP!L161:P161)</f>
        <v>2.2984195336015185</v>
      </c>
      <c r="E158" s="41">
        <f>AVERAGE('Travel balance'!W161:AA161)</f>
        <v>-0.18499341126251156</v>
      </c>
      <c r="F158" s="41">
        <f>AVERAGE(Trans_balance!U161:Y161)</f>
        <v>1.3263519589772977E-2</v>
      </c>
      <c r="G158" s="41">
        <f>AVERAGE(Pr_inc_GDP!L161:P161)</f>
        <v>-5.4268791324225107</v>
      </c>
      <c r="H158" s="41">
        <f>AVERAGE(Sec_inc_GDP!L161:P161)</f>
        <v>9.0493305637144488</v>
      </c>
      <c r="I158" s="41">
        <f>IF(Oil_net!L161="", "", AVERAGE(OIl_GDP!L161:Q161))</f>
        <v>-3.3940378331741425</v>
      </c>
      <c r="J158" s="41">
        <f>Trav_cr!AG161</f>
        <v>2.9374640787725914</v>
      </c>
      <c r="K158" s="41">
        <f>Trav_deb!AG161</f>
        <v>3.122457490035103</v>
      </c>
      <c r="L158">
        <f t="shared" si="39"/>
        <v>0</v>
      </c>
      <c r="M158" s="41">
        <f>'CA-GDP'!Q161</f>
        <v>-4.2212045004145518</v>
      </c>
      <c r="N158" s="41">
        <f>GoodsGDP!Q161</f>
        <v>-11.266644891199908</v>
      </c>
      <c r="O158" s="41">
        <f>Serv_GDP!Q161</f>
        <v>2.327464514359423</v>
      </c>
      <c r="P158" s="41">
        <f>'Travel balance'!AB161</f>
        <v>0.24530691041251265</v>
      </c>
      <c r="Q158" s="41">
        <f>Trans_balance!Z161</f>
        <v>-0.48384765412013231</v>
      </c>
      <c r="R158" s="41">
        <f>Pr_inc_GDP!Q161</f>
        <v>-3.0249701479547837</v>
      </c>
      <c r="S158" s="41">
        <f>Sec_inc_GDP!Q161</f>
        <v>7.742946024380692</v>
      </c>
      <c r="T158" s="41">
        <f>IF(Oil_net!Q161="","",OIl_GDP!Q161)</f>
        <v>-2.4686392306452936</v>
      </c>
      <c r="U158" s="41">
        <f>Trav_cr!AE161</f>
        <v>2.3501797678102321</v>
      </c>
      <c r="W158" s="41">
        <f t="shared" si="53"/>
        <v>0.45101103791417341</v>
      </c>
      <c r="X158" s="41">
        <f t="shared" si="40"/>
        <v>-0.67355838797772627</v>
      </c>
      <c r="Y158" s="41">
        <f t="shared" si="41"/>
        <v>2.9044980757904515E-2</v>
      </c>
      <c r="Z158" s="41">
        <f t="shared" si="42"/>
        <v>0.43030032167502419</v>
      </c>
      <c r="AA158" s="41">
        <f t="shared" si="43"/>
        <v>-0.49711117370990526</v>
      </c>
      <c r="AB158" s="41">
        <f t="shared" si="44"/>
        <v>2.401908984467727</v>
      </c>
      <c r="AC158" s="41">
        <f t="shared" si="45"/>
        <v>-1.3063845393337568</v>
      </c>
      <c r="AD158" s="41">
        <f t="shared" si="46"/>
        <v>0.92539860252884898</v>
      </c>
      <c r="AF158" s="61" t="str">
        <f t="shared" si="47"/>
        <v/>
      </c>
      <c r="AG158" s="61" t="str">
        <f t="shared" si="48"/>
        <v/>
      </c>
      <c r="AH158" s="62" t="str">
        <f t="shared" si="49"/>
        <v/>
      </c>
      <c r="AI158" s="62" t="str">
        <f t="shared" si="50"/>
        <v/>
      </c>
      <c r="AK158">
        <f t="shared" si="51"/>
        <v>0</v>
      </c>
      <c r="AL158">
        <f t="shared" si="57"/>
        <v>1</v>
      </c>
      <c r="AM158">
        <f t="shared" si="54"/>
        <v>1</v>
      </c>
      <c r="AN158">
        <f t="shared" si="55"/>
        <v>0</v>
      </c>
      <c r="AO158" t="str">
        <f t="shared" si="52"/>
        <v/>
      </c>
      <c r="AP158" s="41" t="str">
        <f>IF(AN158=0, "", GDP!S157)</f>
        <v/>
      </c>
      <c r="AQ158" s="41" t="str">
        <f t="shared" si="56"/>
        <v/>
      </c>
    </row>
    <row r="159" spans="1:43" x14ac:dyDescent="0.15">
      <c r="A159" t="str">
        <f>'CA-GDP'!A162</f>
        <v>Seychelles</v>
      </c>
      <c r="B159" s="41">
        <f>AVERAGE('CA-GDP'!L162:P162)</f>
        <v>-18.69682292840978</v>
      </c>
      <c r="C159" s="41">
        <f>AVERAGE(GoodsGDP!L162:P162)</f>
        <v>-38.020925449405198</v>
      </c>
      <c r="D159" s="41">
        <f>AVERAGE(Serv_GDP!L162:P162)</f>
        <v>27.64679641789693</v>
      </c>
      <c r="E159" s="41">
        <f>AVERAGE('Travel balance'!W162:AA162)</f>
        <v>28.808808649853312</v>
      </c>
      <c r="F159" s="41">
        <f>AVERAGE(Trans_balance!U162:Y162)</f>
        <v>6.4343344348067252E-2</v>
      </c>
      <c r="G159" s="41">
        <f>AVERAGE(Pr_inc_GDP!L162:P162)</f>
        <v>-7.5276936226893367</v>
      </c>
      <c r="H159" s="41">
        <f>AVERAGE(Sec_inc_GDP!L162:P162)</f>
        <v>-0.79500027421216002</v>
      </c>
      <c r="I159" s="41">
        <f>IF(Oil_net!L162="", "", AVERAGE(OIl_GDP!L162:Q162))</f>
        <v>-3.3171560633057293</v>
      </c>
      <c r="J159" s="41">
        <f>Trav_cr!AG162</f>
        <v>32.536756313238058</v>
      </c>
      <c r="K159" s="41">
        <f>Trav_deb!AG162</f>
        <v>3.7279476633847439</v>
      </c>
      <c r="L159">
        <f t="shared" si="39"/>
        <v>1</v>
      </c>
      <c r="M159" s="41">
        <f>'CA-GDP'!Q162</f>
        <v>-29.210325525873913</v>
      </c>
      <c r="N159" s="41">
        <f>GoodsGDP!Q162</f>
        <v>-38.270849559869376</v>
      </c>
      <c r="O159" s="41">
        <f>Serv_GDP!Q162</f>
        <v>15.662672859203727</v>
      </c>
      <c r="P159" s="41">
        <f>'Travel balance'!AB162</f>
        <v>17.301418496293753</v>
      </c>
      <c r="Q159" s="41">
        <f>Trans_balance!Z162</f>
        <v>-2.6595211456987888</v>
      </c>
      <c r="R159" s="41">
        <f>Pr_inc_GDP!Q162</f>
        <v>-5.4302857509537752</v>
      </c>
      <c r="S159" s="41">
        <f>Sec_inc_GDP!Q162</f>
        <v>-1.171863074254426</v>
      </c>
      <c r="T159" s="41">
        <f>IF(Oil_net!Q162="","",OIl_GDP!Q162)</f>
        <v>-5.3149096091164187</v>
      </c>
      <c r="U159" s="41">
        <f>Trav_cr!AE162</f>
        <v>19.563649939302724</v>
      </c>
      <c r="W159" s="41">
        <f t="shared" si="53"/>
        <v>-10.513502597464132</v>
      </c>
      <c r="X159" s="41">
        <f t="shared" si="40"/>
        <v>-0.24992411046417828</v>
      </c>
      <c r="Y159" s="41">
        <f t="shared" si="41"/>
        <v>-11.984123558693202</v>
      </c>
      <c r="Z159" s="41">
        <f t="shared" si="42"/>
        <v>-11.507390153559559</v>
      </c>
      <c r="AA159" s="41">
        <f t="shared" si="43"/>
        <v>-2.7238644900468563</v>
      </c>
      <c r="AB159" s="41">
        <f t="shared" si="44"/>
        <v>2.0974078717355615</v>
      </c>
      <c r="AC159" s="41">
        <f t="shared" si="45"/>
        <v>-0.37686280004226602</v>
      </c>
      <c r="AD159" s="41">
        <f t="shared" si="46"/>
        <v>-1.9977535458106894</v>
      </c>
      <c r="AF159" s="61">
        <f t="shared" si="47"/>
        <v>-11.507390153559559</v>
      </c>
      <c r="AG159" s="61">
        <f t="shared" si="48"/>
        <v>-11.507390153559559</v>
      </c>
      <c r="AH159" s="62">
        <f t="shared" si="49"/>
        <v>1</v>
      </c>
      <c r="AI159" s="62">
        <f t="shared" si="50"/>
        <v>1</v>
      </c>
      <c r="AK159">
        <f t="shared" si="51"/>
        <v>1</v>
      </c>
      <c r="AL159">
        <f t="shared" si="57"/>
        <v>1</v>
      </c>
      <c r="AM159">
        <f t="shared" si="54"/>
        <v>2</v>
      </c>
      <c r="AN159">
        <f t="shared" si="55"/>
        <v>1</v>
      </c>
      <c r="AO159" t="str">
        <f t="shared" si="52"/>
        <v>Seychelles</v>
      </c>
      <c r="AP159" s="41">
        <f>IF(AN159=0, "", GDP!S158)</f>
        <v>1.5800768394649225</v>
      </c>
      <c r="AQ159" s="41">
        <f t="shared" si="56"/>
        <v>-11.507390153559559</v>
      </c>
    </row>
    <row r="160" spans="1:43" x14ac:dyDescent="0.15">
      <c r="A160" t="str">
        <f>'CA-GDP'!A163</f>
        <v>Sierra Leone</v>
      </c>
      <c r="B160" s="41">
        <f>AVERAGE('CA-GDP'!L163:P163)</f>
        <v>-19.135687495749192</v>
      </c>
      <c r="C160" s="41">
        <f>AVERAGE(GoodsGDP!L163:P163)</f>
        <v>-14.516668670951432</v>
      </c>
      <c r="D160" s="41">
        <f>AVERAGE(Serv_GDP!L163:P163)</f>
        <v>-10.05918968957771</v>
      </c>
      <c r="E160" s="41">
        <f>AVERAGE('Travel balance'!W163:AA163)</f>
        <v>-0.2193435731023016</v>
      </c>
      <c r="F160" s="41">
        <f>AVERAGE(Trans_balance!U163:Y163)</f>
        <v>-3.3544932256884081</v>
      </c>
      <c r="G160" s="41">
        <f>AVERAGE(Pr_inc_GDP!L163:P163)</f>
        <v>-2.2317660410071194</v>
      </c>
      <c r="H160" s="41">
        <f>AVERAGE(Sec_inc_GDP!L163:P163)</f>
        <v>7.6724557677790886</v>
      </c>
      <c r="I160" s="41">
        <f>IF(Oil_net!L163="", "", AVERAGE(OIl_GDP!L163:Q163))</f>
        <v>-5.6642106928723592</v>
      </c>
      <c r="J160" s="41">
        <f>Trav_cr!AG163</f>
        <v>0.99567892465703733</v>
      </c>
      <c r="K160" s="41">
        <f>Trav_deb!AG163</f>
        <v>1.2150224977593389</v>
      </c>
      <c r="L160">
        <f t="shared" si="39"/>
        <v>0</v>
      </c>
      <c r="M160" s="41" t="str">
        <f>'CA-GDP'!Q163</f>
        <v/>
      </c>
      <c r="N160" s="41" t="str">
        <f>GoodsGDP!Q163</f>
        <v/>
      </c>
      <c r="O160" s="41" t="str">
        <f>Serv_GDP!Q163</f>
        <v/>
      </c>
      <c r="P160" s="41" t="str">
        <f>'Travel balance'!AB163</f>
        <v/>
      </c>
      <c r="Q160" s="41" t="str">
        <f>Trans_balance!Z163</f>
        <v/>
      </c>
      <c r="R160" s="41" t="str">
        <f>Pr_inc_GDP!Q163</f>
        <v/>
      </c>
      <c r="S160" s="41" t="str">
        <f>Sec_inc_GDP!Q163</f>
        <v/>
      </c>
      <c r="T160" s="41">
        <f>IF(Oil_net!Q163="","",OIl_GDP!Q163)</f>
        <v>-6.2451641285282369</v>
      </c>
      <c r="U160" s="41" t="str">
        <f>Trav_cr!AE163</f>
        <v/>
      </c>
      <c r="W160" s="41" t="str">
        <f t="shared" si="53"/>
        <v/>
      </c>
      <c r="X160" s="41" t="str">
        <f t="shared" si="40"/>
        <v/>
      </c>
      <c r="Y160" s="41" t="str">
        <f t="shared" si="41"/>
        <v/>
      </c>
      <c r="Z160" s="41" t="str">
        <f t="shared" si="42"/>
        <v/>
      </c>
      <c r="AA160" s="41" t="str">
        <f t="shared" si="43"/>
        <v/>
      </c>
      <c r="AB160" s="41" t="str">
        <f t="shared" si="44"/>
        <v/>
      </c>
      <c r="AC160" s="41" t="str">
        <f t="shared" si="45"/>
        <v/>
      </c>
      <c r="AD160" s="41">
        <f t="shared" si="46"/>
        <v>-0.58095343565587765</v>
      </c>
      <c r="AF160" s="61" t="str">
        <f t="shared" si="47"/>
        <v/>
      </c>
      <c r="AG160" s="61" t="str">
        <f t="shared" si="48"/>
        <v/>
      </c>
      <c r="AH160" s="62" t="str">
        <f t="shared" si="49"/>
        <v/>
      </c>
      <c r="AI160" s="62" t="str">
        <f t="shared" si="50"/>
        <v/>
      </c>
      <c r="AK160">
        <f t="shared" si="51"/>
        <v>0</v>
      </c>
      <c r="AL160">
        <f t="shared" si="57"/>
        <v>0</v>
      </c>
      <c r="AM160">
        <f t="shared" si="54"/>
        <v>0</v>
      </c>
      <c r="AN160">
        <f t="shared" si="55"/>
        <v>0</v>
      </c>
      <c r="AO160" t="str">
        <f t="shared" si="52"/>
        <v/>
      </c>
      <c r="AP160" s="41" t="str">
        <f>IF(AN160=0, "", GDP!S159)</f>
        <v/>
      </c>
      <c r="AQ160" s="41" t="str">
        <f t="shared" si="56"/>
        <v/>
      </c>
    </row>
    <row r="161" spans="1:43" x14ac:dyDescent="0.15">
      <c r="A161" t="str">
        <f>'CA-GDP'!A164</f>
        <v>Singapore</v>
      </c>
      <c r="B161" s="41">
        <f>AVERAGE('CA-GDP'!L164:P164)</f>
        <v>16.640853390999226</v>
      </c>
      <c r="C161" s="41">
        <f>AVERAGE(GoodsGDP!L164:P164)</f>
        <v>28.11855607379427</v>
      </c>
      <c r="D161" s="41">
        <f>AVERAGE(Serv_GDP!L164:P164)</f>
        <v>-0.72735516245552168</v>
      </c>
      <c r="E161" s="41">
        <f>AVERAGE('Travel balance'!W164:AA164)</f>
        <v>-1.7689957979145263</v>
      </c>
      <c r="F161" s="41">
        <f>AVERAGE(Trans_balance!U164:Y164)</f>
        <v>-0.53379576830085029</v>
      </c>
      <c r="G161" s="41">
        <f>AVERAGE(Pr_inc_GDP!L164:P164)</f>
        <v>-8.8602327496731164</v>
      </c>
      <c r="H161" s="41">
        <f>AVERAGE(Sec_inc_GDP!L164:P164)</f>
        <v>-1.8901147706663974</v>
      </c>
      <c r="I161" s="41">
        <f>IF(Oil_net!L164="", "", AVERAGE(OIl_GDP!L164:Q164))</f>
        <v>-1.7574711552927544</v>
      </c>
      <c r="J161" s="41">
        <f>Trav_cr!AG164</f>
        <v>5.5972223925807896</v>
      </c>
      <c r="K161" s="41">
        <f>Trav_deb!AG164</f>
        <v>7.3662181904953172</v>
      </c>
      <c r="L161">
        <f t="shared" si="39"/>
        <v>0</v>
      </c>
      <c r="M161" s="41">
        <f>'CA-GDP'!Q164</f>
        <v>17.585031828353284</v>
      </c>
      <c r="N161" s="41">
        <f>GoodsGDP!Q164</f>
        <v>27.543625629442001</v>
      </c>
      <c r="O161" s="41">
        <f>Serv_GDP!Q164</f>
        <v>4.3753235984172791</v>
      </c>
      <c r="P161" s="41">
        <f>'Travel balance'!AB164</f>
        <v>-0.48195924728619105</v>
      </c>
      <c r="Q161" s="41">
        <f>Trans_balance!Z164</f>
        <v>0.15052699244018936</v>
      </c>
      <c r="R161" s="41">
        <f>Pr_inc_GDP!Q164</f>
        <v>-12.223640245893975</v>
      </c>
      <c r="S161" s="41">
        <f>Sec_inc_GDP!Q164</f>
        <v>-2.1102771536119982</v>
      </c>
      <c r="T161" s="41">
        <f>IF(Oil_net!Q164="","",OIl_GDP!Q164)</f>
        <v>-0.74995399993365097</v>
      </c>
      <c r="U161" s="41">
        <f>Trav_cr!AE164</f>
        <v>1.5262895554096843</v>
      </c>
      <c r="W161" s="41">
        <f t="shared" si="53"/>
        <v>0.94417843735405782</v>
      </c>
      <c r="X161" s="41">
        <f t="shared" si="40"/>
        <v>-0.57493044435226892</v>
      </c>
      <c r="Y161" s="41">
        <f t="shared" si="41"/>
        <v>5.1026787608728004</v>
      </c>
      <c r="Z161" s="41">
        <f t="shared" si="42"/>
        <v>1.2870365506283352</v>
      </c>
      <c r="AA161" s="41">
        <f t="shared" si="43"/>
        <v>0.68432276074103959</v>
      </c>
      <c r="AB161" s="41">
        <f t="shared" si="44"/>
        <v>-3.3634074962208587</v>
      </c>
      <c r="AC161" s="41">
        <f t="shared" si="45"/>
        <v>-0.22016238294560075</v>
      </c>
      <c r="AD161" s="41">
        <f t="shared" si="46"/>
        <v>1.0075171553591034</v>
      </c>
      <c r="AF161" s="61" t="str">
        <f t="shared" si="47"/>
        <v/>
      </c>
      <c r="AG161" s="61" t="str">
        <f t="shared" si="48"/>
        <v/>
      </c>
      <c r="AH161" s="62" t="str">
        <f t="shared" si="49"/>
        <v/>
      </c>
      <c r="AI161" s="62" t="str">
        <f t="shared" si="50"/>
        <v/>
      </c>
      <c r="AK161">
        <f t="shared" si="51"/>
        <v>0</v>
      </c>
      <c r="AL161">
        <f t="shared" si="57"/>
        <v>1</v>
      </c>
      <c r="AM161">
        <f t="shared" si="54"/>
        <v>1</v>
      </c>
      <c r="AN161">
        <f t="shared" si="55"/>
        <v>0</v>
      </c>
      <c r="AO161" t="str">
        <f t="shared" si="52"/>
        <v/>
      </c>
      <c r="AP161" s="41" t="str">
        <f>IF(AN161=0, "", GDP!S160)</f>
        <v/>
      </c>
      <c r="AQ161" s="41" t="str">
        <f t="shared" si="56"/>
        <v/>
      </c>
    </row>
    <row r="162" spans="1:43" x14ac:dyDescent="0.15">
      <c r="A162" t="str">
        <f>'CA-GDP'!A165</f>
        <v>Sint Maarten, Kingdom of the Netherlands</v>
      </c>
      <c r="B162" s="41">
        <f>AVERAGE('CA-GDP'!L165:P165)</f>
        <v>-0.72346989373756831</v>
      </c>
      <c r="C162" s="41">
        <f>AVERAGE(GoodsGDP!L165:P165)</f>
        <v>-70.580575849073554</v>
      </c>
      <c r="D162" s="41">
        <f>AVERAGE(Serv_GDP!L165:P165)</f>
        <v>59.883023293567575</v>
      </c>
      <c r="E162" s="41">
        <f>AVERAGE('Travel balance'!W165:AA165)</f>
        <v>60.207974676378726</v>
      </c>
      <c r="F162" s="41">
        <f>AVERAGE(Trans_balance!U165:Y165)</f>
        <v>0.44618570430468096</v>
      </c>
      <c r="G162" s="41">
        <f>AVERAGE(Pr_inc_GDP!L165:P165)</f>
        <v>-2.2827047465910355</v>
      </c>
      <c r="H162" s="41">
        <f>AVERAGE(Sec_inc_GDP!L165:P165)</f>
        <v>12.25678740835944</v>
      </c>
      <c r="I162" s="41" t="str">
        <f>IF(Oil_net!L165="", "", AVERAGE(OIl_GDP!L165:Q165))</f>
        <v/>
      </c>
      <c r="J162" s="41">
        <f>Trav_cr!AG165</f>
        <v>68.262729297669239</v>
      </c>
      <c r="K162" s="41">
        <f>Trav_deb!AG165</f>
        <v>8.0547546212905257</v>
      </c>
      <c r="L162">
        <f t="shared" si="39"/>
        <v>1</v>
      </c>
      <c r="M162" s="41">
        <f>'CA-GDP'!Q165</f>
        <v>-29.499737557384176</v>
      </c>
      <c r="N162" s="41">
        <f>GoodsGDP!Q165</f>
        <v>-47.548068209959155</v>
      </c>
      <c r="O162" s="41">
        <f>Serv_GDP!Q165</f>
        <v>23.688173663866177</v>
      </c>
      <c r="P162" s="41">
        <f>'Travel balance'!AB165</f>
        <v>22.208100046914712</v>
      </c>
      <c r="Q162" s="41">
        <f>Trans_balance!Z165</f>
        <v>1.0287711696153863</v>
      </c>
      <c r="R162" s="41">
        <f>Pr_inc_GDP!Q165</f>
        <v>-3.2042879032002745</v>
      </c>
      <c r="S162" s="41">
        <f>Sec_inc_GDP!Q165</f>
        <v>-2.435555108090917</v>
      </c>
      <c r="T162" s="41" t="str">
        <f>IF(Oil_net!Q165="","",OIl_GDP!Q165)</f>
        <v/>
      </c>
      <c r="U162" s="41">
        <f>Trav_cr!AE165</f>
        <v>24.152728968250543</v>
      </c>
      <c r="W162" s="41">
        <f t="shared" si="53"/>
        <v>-28.776267663646607</v>
      </c>
      <c r="X162" s="41">
        <f t="shared" si="40"/>
        <v>23.032507639114399</v>
      </c>
      <c r="Y162" s="41">
        <f t="shared" si="41"/>
        <v>-36.194849629701395</v>
      </c>
      <c r="Z162" s="41">
        <f t="shared" si="42"/>
        <v>-37.999874629464017</v>
      </c>
      <c r="AA162" s="41">
        <f t="shared" si="43"/>
        <v>0.58258546531070532</v>
      </c>
      <c r="AB162" s="41">
        <f t="shared" si="44"/>
        <v>-0.92158315660923895</v>
      </c>
      <c r="AC162" s="41">
        <f t="shared" si="45"/>
        <v>-14.692342516450356</v>
      </c>
      <c r="AD162" s="41" t="str">
        <f t="shared" si="46"/>
        <v/>
      </c>
      <c r="AF162" s="61">
        <f t="shared" si="47"/>
        <v>-37.999874629464017</v>
      </c>
      <c r="AG162" s="61">
        <f t="shared" si="48"/>
        <v>-37.999874629464017</v>
      </c>
      <c r="AH162" s="62">
        <f t="shared" si="49"/>
        <v>1</v>
      </c>
      <c r="AI162" s="62">
        <f t="shared" si="50"/>
        <v>1</v>
      </c>
      <c r="AK162">
        <f t="shared" si="51"/>
        <v>1</v>
      </c>
      <c r="AL162">
        <f t="shared" si="57"/>
        <v>1</v>
      </c>
      <c r="AM162">
        <f t="shared" si="54"/>
        <v>2</v>
      </c>
      <c r="AN162">
        <f t="shared" si="55"/>
        <v>1</v>
      </c>
      <c r="AO162" t="str">
        <f t="shared" si="52"/>
        <v>Sint Maarten, Kingdom of the Netherlands</v>
      </c>
      <c r="AP162" s="41">
        <f>IF(AN162=0, "", GDP!S161)</f>
        <v>1.0089999999999999</v>
      </c>
      <c r="AQ162" s="41">
        <f t="shared" si="56"/>
        <v>-37.999874629464017</v>
      </c>
    </row>
    <row r="163" spans="1:43" x14ac:dyDescent="0.15">
      <c r="A163" t="str">
        <f>'CA-GDP'!A166</f>
        <v>Slovak Rep.</v>
      </c>
      <c r="B163" s="41">
        <f>AVERAGE('CA-GDP'!L166:P166)</f>
        <v>-2.3238386198773227</v>
      </c>
      <c r="C163" s="41">
        <f>AVERAGE(GoodsGDP!L166:P166)</f>
        <v>0.3980548288412829</v>
      </c>
      <c r="D163" s="41">
        <f>AVERAGE(Serv_GDP!L166:P166)</f>
        <v>0.80775909218468056</v>
      </c>
      <c r="E163" s="41">
        <f>AVERAGE('Travel balance'!W166:AA166)</f>
        <v>0.51766471905439138</v>
      </c>
      <c r="F163" s="41">
        <f>AVERAGE(Trans_balance!U166:Y166)</f>
        <v>0.40493470932618703</v>
      </c>
      <c r="G163" s="41">
        <f>AVERAGE(Pr_inc_GDP!L166:P166)</f>
        <v>-2.1589684374952745</v>
      </c>
      <c r="H163" s="41">
        <f>AVERAGE(Sec_inc_GDP!L166:P166)</f>
        <v>-1.3706848558524771</v>
      </c>
      <c r="I163" s="41">
        <f>IF(Oil_net!L166="", "", AVERAGE(OIl_GDP!L166:Q166))</f>
        <v>-2.715751124046323</v>
      </c>
      <c r="J163" s="41">
        <f>Trav_cr!AG166</f>
        <v>2.9920669586209465</v>
      </c>
      <c r="K163" s="41">
        <f>Trav_deb!AG166</f>
        <v>2.4744022395665546</v>
      </c>
      <c r="L163">
        <f t="shared" si="39"/>
        <v>0</v>
      </c>
      <c r="M163" s="41">
        <f>'CA-GDP'!Q166</f>
        <v>-0.28175906446505461</v>
      </c>
      <c r="N163" s="41">
        <f>GoodsGDP!Q166</f>
        <v>0.72562920631087202</v>
      </c>
      <c r="O163" s="41">
        <f>Serv_GDP!Q166</f>
        <v>1.1588085106508348</v>
      </c>
      <c r="P163" s="41">
        <f>'Travel balance'!AB166</f>
        <v>2.8678663185986792E-2</v>
      </c>
      <c r="Q163" s="41">
        <f>Trans_balance!Z166</f>
        <v>0.59510529447948746</v>
      </c>
      <c r="R163" s="41">
        <f>Pr_inc_GDP!Q166</f>
        <v>-1.6005350266463019</v>
      </c>
      <c r="S163" s="41">
        <f>Sec_inc_GDP!Q166</f>
        <v>-0.56566175358606019</v>
      </c>
      <c r="T163" s="41">
        <f>IF(Oil_net!Q166="","",OIl_GDP!Q166)</f>
        <v>-1.9929736377066585</v>
      </c>
      <c r="U163" s="41">
        <f>Trav_cr!AE166</f>
        <v>1.2004180333466627</v>
      </c>
      <c r="W163" s="41">
        <f t="shared" si="53"/>
        <v>2.0420795554122679</v>
      </c>
      <c r="X163" s="41">
        <f t="shared" si="40"/>
        <v>0.32757437746958912</v>
      </c>
      <c r="Y163" s="41">
        <f t="shared" si="41"/>
        <v>0.35104941846615423</v>
      </c>
      <c r="Z163" s="41">
        <f t="shared" si="42"/>
        <v>-0.4889860558684046</v>
      </c>
      <c r="AA163" s="41">
        <f t="shared" si="43"/>
        <v>0.19017058515330043</v>
      </c>
      <c r="AB163" s="41">
        <f t="shared" si="44"/>
        <v>0.55843341084897258</v>
      </c>
      <c r="AC163" s="41">
        <f t="shared" si="45"/>
        <v>0.80502310226641693</v>
      </c>
      <c r="AD163" s="41">
        <f t="shared" si="46"/>
        <v>0.72277748633966454</v>
      </c>
      <c r="AF163" s="61" t="str">
        <f t="shared" si="47"/>
        <v/>
      </c>
      <c r="AG163" s="61" t="str">
        <f t="shared" si="48"/>
        <v/>
      </c>
      <c r="AH163" s="62" t="str">
        <f t="shared" si="49"/>
        <v/>
      </c>
      <c r="AI163" s="62" t="str">
        <f t="shared" si="50"/>
        <v/>
      </c>
      <c r="AK163">
        <f t="shared" si="51"/>
        <v>0</v>
      </c>
      <c r="AL163">
        <f t="shared" si="57"/>
        <v>1</v>
      </c>
      <c r="AM163">
        <f t="shared" si="54"/>
        <v>1</v>
      </c>
      <c r="AN163">
        <f t="shared" si="55"/>
        <v>0</v>
      </c>
      <c r="AO163" t="str">
        <f t="shared" si="52"/>
        <v/>
      </c>
      <c r="AP163" s="41" t="str">
        <f>IF(AN163=0, "", GDP!S162)</f>
        <v/>
      </c>
      <c r="AQ163" s="41" t="str">
        <f t="shared" si="56"/>
        <v/>
      </c>
    </row>
    <row r="164" spans="1:43" x14ac:dyDescent="0.15">
      <c r="A164" t="str">
        <f>'CA-GDP'!A167</f>
        <v>Slovenia, Rep. of</v>
      </c>
      <c r="B164" s="41">
        <f>AVERAGE('CA-GDP'!L167:P167)</f>
        <v>5.3612959083864951</v>
      </c>
      <c r="C164" s="41">
        <f>AVERAGE(GoodsGDP!L167:P167)</f>
        <v>3.3699816201428683</v>
      </c>
      <c r="D164" s="41">
        <f>AVERAGE(Serv_GDP!L167:P167)</f>
        <v>5.1995699776803939</v>
      </c>
      <c r="E164" s="41">
        <f>AVERAGE('Travel balance'!W167:AA167)</f>
        <v>2.7292048475486754</v>
      </c>
      <c r="F164" s="41">
        <f>AVERAGE(Trans_balance!U167:Y167)</f>
        <v>2.4950557193675897</v>
      </c>
      <c r="G164" s="41">
        <f>AVERAGE(Pr_inc_GDP!L167:P167)</f>
        <v>-2.2839181147241043</v>
      </c>
      <c r="H164" s="41">
        <f>AVERAGE(Sec_inc_GDP!L167:P167)</f>
        <v>-0.92433808085101643</v>
      </c>
      <c r="I164" s="41">
        <f>IF(Oil_net!L167="", "", AVERAGE(OIl_GDP!L167:Q167))</f>
        <v>-2.0490837381582816</v>
      </c>
      <c r="J164" s="41">
        <f>Trav_cr!AG167</f>
        <v>5.7675130060253919</v>
      </c>
      <c r="K164" s="41">
        <f>Trav_deb!AG167</f>
        <v>3.038308158476716</v>
      </c>
      <c r="L164">
        <f t="shared" si="39"/>
        <v>0</v>
      </c>
      <c r="M164" s="41">
        <f>'CA-GDP'!Q167</f>
        <v>7.4885060366975873</v>
      </c>
      <c r="N164" s="41">
        <f>GoodsGDP!Q167</f>
        <v>5.1153286023670077</v>
      </c>
      <c r="O164" s="41">
        <f>Serv_GDP!Q167</f>
        <v>4.3229866877777097</v>
      </c>
      <c r="P164" s="41">
        <f>'Travel balance'!AB167</f>
        <v>1.0429537145693666</v>
      </c>
      <c r="Q164" s="41">
        <f>Trans_balance!Z167</f>
        <v>2.5990570905485737</v>
      </c>
      <c r="R164" s="41">
        <f>Pr_inc_GDP!Q167</f>
        <v>-0.93412439929082502</v>
      </c>
      <c r="S164" s="41">
        <f>Sec_inc_GDP!Q167</f>
        <v>-1.015684683374946</v>
      </c>
      <c r="T164" s="41">
        <f>IF(Oil_net!Q167="","",OIl_GDP!Q167)</f>
        <v>-1.3345059125905527</v>
      </c>
      <c r="U164" s="41">
        <f>Trav_cr!AE167</f>
        <v>2.5908819269136929</v>
      </c>
      <c r="W164" s="41">
        <f t="shared" si="53"/>
        <v>2.1272101283110922</v>
      </c>
      <c r="X164" s="41">
        <f t="shared" si="40"/>
        <v>1.7453469822241394</v>
      </c>
      <c r="Y164" s="41">
        <f t="shared" si="41"/>
        <v>-0.87658328990268419</v>
      </c>
      <c r="Z164" s="41">
        <f t="shared" si="42"/>
        <v>-1.6862511329793088</v>
      </c>
      <c r="AA164" s="41">
        <f t="shared" si="43"/>
        <v>0.10400137118098396</v>
      </c>
      <c r="AB164" s="41">
        <f t="shared" si="44"/>
        <v>1.3497937154332793</v>
      </c>
      <c r="AC164" s="41">
        <f t="shared" si="45"/>
        <v>-9.1346602523929565E-2</v>
      </c>
      <c r="AD164" s="41">
        <f t="shared" si="46"/>
        <v>0.71457782556772886</v>
      </c>
      <c r="AF164" s="61" t="str">
        <f t="shared" si="47"/>
        <v/>
      </c>
      <c r="AG164" s="61" t="str">
        <f t="shared" si="48"/>
        <v/>
      </c>
      <c r="AH164" s="62" t="str">
        <f t="shared" si="49"/>
        <v/>
      </c>
      <c r="AI164" s="62" t="str">
        <f t="shared" si="50"/>
        <v/>
      </c>
      <c r="AK164">
        <f t="shared" si="51"/>
        <v>0</v>
      </c>
      <c r="AL164">
        <f t="shared" si="57"/>
        <v>1</v>
      </c>
      <c r="AM164">
        <f t="shared" si="54"/>
        <v>1</v>
      </c>
      <c r="AN164">
        <f t="shared" si="55"/>
        <v>0</v>
      </c>
      <c r="AO164" t="str">
        <f t="shared" si="52"/>
        <v/>
      </c>
      <c r="AP164" s="41" t="str">
        <f>IF(AN164=0, "", GDP!S163)</f>
        <v/>
      </c>
      <c r="AQ164" s="41" t="str">
        <f t="shared" si="56"/>
        <v/>
      </c>
    </row>
    <row r="165" spans="1:43" x14ac:dyDescent="0.15">
      <c r="A165" t="str">
        <f>'CA-GDP'!A168</f>
        <v>Solomon Islands</v>
      </c>
      <c r="B165" s="41">
        <f>AVERAGE('CA-GDP'!L168:P168)</f>
        <v>-4.6808461233121763</v>
      </c>
      <c r="C165" s="41">
        <f>AVERAGE(GoodsGDP!L168:P168)</f>
        <v>-0.36749221251151287</v>
      </c>
      <c r="D165" s="41">
        <f>AVERAGE(Serv_GDP!L168:P168)</f>
        <v>-6.1905842064187162</v>
      </c>
      <c r="E165" s="41">
        <f>AVERAGE('Travel balance'!W168:AA168)</f>
        <v>1.1178291130848983E-2</v>
      </c>
      <c r="F165" s="41">
        <f>AVERAGE(Trans_balance!U168:Y168)</f>
        <v>-1.6330697500876468</v>
      </c>
      <c r="G165" s="41">
        <f>AVERAGE(Pr_inc_GDP!L168:P168)</f>
        <v>-1.8460151236937616</v>
      </c>
      <c r="H165" s="41">
        <f>AVERAGE(Sec_inc_GDP!L168:P168)</f>
        <v>3.7232454193118159</v>
      </c>
      <c r="I165" s="41">
        <f>IF(Oil_net!L168="", "", AVERAGE(OIl_GDP!L168:Q168))</f>
        <v>-6.2208610085388756</v>
      </c>
      <c r="J165" s="41">
        <f>Trav_cr!AG168</f>
        <v>4.474198493662251</v>
      </c>
      <c r="K165" s="41">
        <f>Trav_deb!AG168</f>
        <v>4.4630202025314016</v>
      </c>
      <c r="L165">
        <f t="shared" si="39"/>
        <v>0</v>
      </c>
      <c r="M165" s="41">
        <f>'CA-GDP'!Q168</f>
        <v>-1.5990132314041081</v>
      </c>
      <c r="N165" s="41">
        <f>GoodsGDP!Q168</f>
        <v>-1.6151525987155027</v>
      </c>
      <c r="O165" s="41">
        <f>Serv_GDP!Q168</f>
        <v>-6.5157522553342142</v>
      </c>
      <c r="P165" s="41">
        <f>'Travel balance'!AB168</f>
        <v>-1.5828291735528173</v>
      </c>
      <c r="Q165" s="41">
        <f>Trans_balance!Z168</f>
        <v>-0.980418427053946</v>
      </c>
      <c r="R165" s="41">
        <f>Pr_inc_GDP!Q168</f>
        <v>2.2873657461435761</v>
      </c>
      <c r="S165" s="41">
        <f>Sec_inc_GDP!Q168</f>
        <v>4.2445258765020135</v>
      </c>
      <c r="T165" s="41">
        <f>IF(Oil_net!Q168="","",OIl_GDP!Q168)</f>
        <v>-5.8206932004456169</v>
      </c>
      <c r="U165" s="41">
        <f>Trav_cr!AE168</f>
        <v>0.38591933825288421</v>
      </c>
      <c r="W165" s="41">
        <f t="shared" si="53"/>
        <v>3.0818328919080682</v>
      </c>
      <c r="X165" s="41">
        <f t="shared" si="40"/>
        <v>-1.2476603862039899</v>
      </c>
      <c r="Y165" s="41">
        <f t="shared" si="41"/>
        <v>-0.325168048915498</v>
      </c>
      <c r="Z165" s="41">
        <f t="shared" si="42"/>
        <v>-1.5940074646836662</v>
      </c>
      <c r="AA165" s="41">
        <f t="shared" si="43"/>
        <v>0.65265132303370077</v>
      </c>
      <c r="AB165" s="41">
        <f t="shared" si="44"/>
        <v>4.133380869837338</v>
      </c>
      <c r="AC165" s="41">
        <f t="shared" si="45"/>
        <v>0.52128045719019767</v>
      </c>
      <c r="AD165" s="41">
        <f t="shared" si="46"/>
        <v>0.40016780809325869</v>
      </c>
      <c r="AF165" s="61" t="str">
        <f t="shared" si="47"/>
        <v/>
      </c>
      <c r="AG165" s="61" t="str">
        <f t="shared" si="48"/>
        <v/>
      </c>
      <c r="AH165" s="62" t="str">
        <f t="shared" si="49"/>
        <v/>
      </c>
      <c r="AI165" s="62" t="str">
        <f t="shared" si="50"/>
        <v/>
      </c>
      <c r="AK165">
        <f t="shared" si="51"/>
        <v>0</v>
      </c>
      <c r="AL165">
        <f t="shared" si="57"/>
        <v>1</v>
      </c>
      <c r="AM165">
        <f t="shared" si="54"/>
        <v>1</v>
      </c>
      <c r="AN165">
        <f t="shared" si="55"/>
        <v>0</v>
      </c>
      <c r="AO165" t="str">
        <f t="shared" si="52"/>
        <v/>
      </c>
      <c r="AP165" s="41" t="str">
        <f>IF(AN165=0, "", GDP!S164)</f>
        <v/>
      </c>
      <c r="AQ165" s="41" t="str">
        <f t="shared" si="56"/>
        <v/>
      </c>
    </row>
    <row r="166" spans="1:43" x14ac:dyDescent="0.15">
      <c r="A166" t="str">
        <f>'CA-GDP'!A169</f>
        <v>Somalia</v>
      </c>
      <c r="B166" s="41"/>
      <c r="C166" s="41"/>
      <c r="D166" s="41"/>
      <c r="E166" s="41"/>
      <c r="F166" s="41"/>
      <c r="G166" s="41"/>
      <c r="H166" s="41"/>
      <c r="I166" s="41" t="str">
        <f>IF(Oil_net!L169="", "", AVERAGE(OIl_GDP!L169:Q169))</f>
        <v/>
      </c>
      <c r="J166" s="41"/>
      <c r="K166" s="41"/>
      <c r="L166">
        <f t="shared" si="39"/>
        <v>0</v>
      </c>
      <c r="M166" s="41" t="str">
        <f>'CA-GDP'!Q169</f>
        <v/>
      </c>
      <c r="N166" s="41" t="str">
        <f>GoodsGDP!Q169</f>
        <v/>
      </c>
      <c r="O166" s="41" t="str">
        <f>Serv_GDP!Q169</f>
        <v/>
      </c>
      <c r="P166" s="41" t="str">
        <f>'Travel balance'!AB169</f>
        <v/>
      </c>
      <c r="Q166" s="41" t="str">
        <f>Trans_balance!Z169</f>
        <v/>
      </c>
      <c r="R166" s="41" t="str">
        <f>Pr_inc_GDP!Q169</f>
        <v/>
      </c>
      <c r="S166" s="41" t="str">
        <f>Sec_inc_GDP!Q169</f>
        <v/>
      </c>
      <c r="T166" s="41" t="str">
        <f>IF(Oil_net!Q169="","",OIl_GDP!Q169)</f>
        <v/>
      </c>
      <c r="U166" s="41"/>
      <c r="W166" s="41" t="str">
        <f t="shared" si="53"/>
        <v/>
      </c>
      <c r="X166" s="41" t="str">
        <f t="shared" si="40"/>
        <v/>
      </c>
      <c r="Y166" s="41" t="str">
        <f t="shared" si="41"/>
        <v/>
      </c>
      <c r="Z166" s="41" t="str">
        <f t="shared" si="42"/>
        <v/>
      </c>
      <c r="AA166" s="41" t="str">
        <f t="shared" si="43"/>
        <v/>
      </c>
      <c r="AB166" s="41" t="str">
        <f t="shared" si="44"/>
        <v/>
      </c>
      <c r="AC166" s="41" t="str">
        <f t="shared" si="45"/>
        <v/>
      </c>
      <c r="AD166" s="41" t="str">
        <f t="shared" si="46"/>
        <v/>
      </c>
      <c r="AF166" s="61" t="str">
        <f t="shared" si="47"/>
        <v/>
      </c>
      <c r="AG166" s="61" t="str">
        <f t="shared" si="48"/>
        <v/>
      </c>
      <c r="AH166" s="62" t="str">
        <f t="shared" si="49"/>
        <v/>
      </c>
      <c r="AI166" s="62" t="str">
        <f t="shared" si="50"/>
        <v/>
      </c>
      <c r="AK166">
        <f t="shared" si="51"/>
        <v>0</v>
      </c>
      <c r="AL166">
        <f t="shared" si="57"/>
        <v>0</v>
      </c>
      <c r="AM166">
        <f t="shared" si="54"/>
        <v>0</v>
      </c>
      <c r="AN166">
        <f t="shared" si="55"/>
        <v>0</v>
      </c>
      <c r="AO166" t="str">
        <f t="shared" si="52"/>
        <v/>
      </c>
      <c r="AP166" s="41" t="str">
        <f>IF(AN166=0, "", GDP!S165)</f>
        <v/>
      </c>
      <c r="AQ166" s="41" t="str">
        <f t="shared" si="56"/>
        <v/>
      </c>
    </row>
    <row r="167" spans="1:43" x14ac:dyDescent="0.15">
      <c r="A167" t="str">
        <f>'CA-GDP'!A170</f>
        <v>South Africa</v>
      </c>
      <c r="B167" s="41">
        <f>AVERAGE('CA-GDP'!L170:P170)</f>
        <v>-3.3257784364184588</v>
      </c>
      <c r="C167" s="41">
        <f>AVERAGE(GoodsGDP!L170:P170)</f>
        <v>0.44290056672066297</v>
      </c>
      <c r="D167" s="41">
        <f>AVERAGE(Serv_GDP!L170:P170)</f>
        <v>-0.17522424727272884</v>
      </c>
      <c r="E167" s="41">
        <f>AVERAGE('Travel balance'!W170:AA170)</f>
        <v>1.5934257533851124</v>
      </c>
      <c r="F167" s="41">
        <f>AVERAGE(Trans_balance!U170:Y170)</f>
        <v>-1.218638399616345</v>
      </c>
      <c r="G167" s="41">
        <f>AVERAGE(Pr_inc_GDP!L170:P170)</f>
        <v>-2.8480542687192476</v>
      </c>
      <c r="H167" s="41">
        <f>AVERAGE(Sec_inc_GDP!L170:P170)</f>
        <v>-0.74540048714714602</v>
      </c>
      <c r="I167" s="41">
        <f>IF(Oil_net!L170="", "", AVERAGE(OIl_GDP!L170:Q170))</f>
        <v>-2.1766011917944321</v>
      </c>
      <c r="J167" s="41">
        <f>Trav_cr!AG170</f>
        <v>2.5252550636751101</v>
      </c>
      <c r="K167" s="41">
        <f>Trav_deb!AG170</f>
        <v>0.93182931028999738</v>
      </c>
      <c r="L167">
        <f t="shared" si="39"/>
        <v>0</v>
      </c>
      <c r="M167" s="41">
        <f>'CA-GDP'!Q170</f>
        <v>2.2218396821524076</v>
      </c>
      <c r="N167" s="41">
        <f>GoodsGDP!Q170</f>
        <v>5.7883266862685385</v>
      </c>
      <c r="O167" s="41">
        <f>Serv_GDP!Q170</f>
        <v>-0.77071473772368748</v>
      </c>
      <c r="P167" s="41">
        <f>'Travel balance'!AB170</f>
        <v>0.555975374191366</v>
      </c>
      <c r="Q167" s="41">
        <f>Trans_balance!Z170</f>
        <v>-0.91215373503490993</v>
      </c>
      <c r="R167" s="41">
        <f>Pr_inc_GDP!Q170</f>
        <v>-1.9222275570179417</v>
      </c>
      <c r="S167" s="41">
        <f>Sec_inc_GDP!Q170</f>
        <v>-0.87354470937450279</v>
      </c>
      <c r="T167" s="41">
        <f>IF(Oil_net!Q170="","",OIl_GDP!Q170)</f>
        <v>-1.6130758874504245</v>
      </c>
      <c r="U167" s="41">
        <f>Trav_cr!AE170</f>
        <v>0.863243338291241</v>
      </c>
      <c r="W167" s="41">
        <f t="shared" si="53"/>
        <v>5.5476181185708668</v>
      </c>
      <c r="X167" s="41">
        <f t="shared" si="40"/>
        <v>5.3454261195478754</v>
      </c>
      <c r="Y167" s="41">
        <f t="shared" si="41"/>
        <v>-0.59549049045095859</v>
      </c>
      <c r="Z167" s="41">
        <f t="shared" si="42"/>
        <v>-1.0374503791937464</v>
      </c>
      <c r="AA167" s="41">
        <f t="shared" si="43"/>
        <v>0.30648466458143508</v>
      </c>
      <c r="AB167" s="41">
        <f t="shared" si="44"/>
        <v>0.92582671170130593</v>
      </c>
      <c r="AC167" s="41">
        <f t="shared" si="45"/>
        <v>-0.12814422222735677</v>
      </c>
      <c r="AD167" s="41">
        <f t="shared" si="46"/>
        <v>0.5635253043440076</v>
      </c>
      <c r="AF167" s="61" t="str">
        <f t="shared" si="47"/>
        <v/>
      </c>
      <c r="AG167" s="61" t="str">
        <f t="shared" si="48"/>
        <v/>
      </c>
      <c r="AH167" s="62" t="str">
        <f t="shared" si="49"/>
        <v/>
      </c>
      <c r="AI167" s="62" t="str">
        <f t="shared" si="50"/>
        <v/>
      </c>
      <c r="AK167">
        <f t="shared" si="51"/>
        <v>0</v>
      </c>
      <c r="AL167">
        <f t="shared" si="57"/>
        <v>1</v>
      </c>
      <c r="AM167">
        <f t="shared" si="54"/>
        <v>1</v>
      </c>
      <c r="AN167">
        <f t="shared" si="55"/>
        <v>0</v>
      </c>
      <c r="AO167" t="str">
        <f t="shared" si="52"/>
        <v/>
      </c>
      <c r="AP167" s="41" t="str">
        <f>IF(AN167=0, "", GDP!S166)</f>
        <v/>
      </c>
      <c r="AQ167" s="41" t="str">
        <f t="shared" si="56"/>
        <v/>
      </c>
    </row>
    <row r="168" spans="1:43" x14ac:dyDescent="0.15">
      <c r="A168" t="str">
        <f>'CA-GDP'!A171</f>
        <v>South Sudan, Rep. of</v>
      </c>
      <c r="B168" s="41">
        <f>AVERAGE('CA-GDP'!L171:P171)</f>
        <v>-0.4106161679972079</v>
      </c>
      <c r="C168" s="41">
        <f>AVERAGE(GoodsGDP!L171:P171)</f>
        <v>13.159637306006982</v>
      </c>
      <c r="D168" s="41">
        <f>AVERAGE(Serv_GDP!L171:P171)</f>
        <v>-16.349623785326578</v>
      </c>
      <c r="E168" s="41">
        <f>AVERAGE('Travel balance'!W171:AA171)</f>
        <v>9.7414218168481448E-2</v>
      </c>
      <c r="F168" s="41">
        <f>AVERAGE(Trans_balance!U171:Y171)</f>
        <v>-8.0851144242129429</v>
      </c>
      <c r="G168" s="41">
        <f>AVERAGE(Pr_inc_GDP!L171:P171)</f>
        <v>-4.7379627896818119</v>
      </c>
      <c r="H168" s="41">
        <f>AVERAGE(Sec_inc_GDP!L171:P171)</f>
        <v>7.5173331010042022</v>
      </c>
      <c r="I168" s="41" t="str">
        <f>IF(Oil_net!L171="", "", AVERAGE(OIl_GDP!L171:Q171))</f>
        <v/>
      </c>
      <c r="J168" s="41">
        <f>Trav_cr!AG171</f>
        <v>0.31317057746048776</v>
      </c>
      <c r="K168" s="41">
        <f>Trav_deb!AG171</f>
        <v>0.21575635929200632</v>
      </c>
      <c r="L168">
        <f t="shared" si="39"/>
        <v>0</v>
      </c>
      <c r="M168" s="41" t="str">
        <f>'CA-GDP'!Q171</f>
        <v/>
      </c>
      <c r="N168" s="41" t="str">
        <f>GoodsGDP!Q171</f>
        <v/>
      </c>
      <c r="O168" s="41" t="str">
        <f>Serv_GDP!Q171</f>
        <v/>
      </c>
      <c r="P168" s="41" t="str">
        <f>'Travel balance'!AB171</f>
        <v/>
      </c>
      <c r="Q168" s="41" t="str">
        <f>Trans_balance!Z171</f>
        <v/>
      </c>
      <c r="R168" s="41" t="str">
        <f>Pr_inc_GDP!Q171</f>
        <v/>
      </c>
      <c r="S168" s="41" t="str">
        <f>Sec_inc_GDP!Q171</f>
        <v/>
      </c>
      <c r="T168" s="41" t="str">
        <f>IF(Oil_net!Q171="","",OIl_GDP!Q171)</f>
        <v/>
      </c>
      <c r="U168" s="41" t="str">
        <f>Trav_cr!AE171</f>
        <v/>
      </c>
      <c r="W168" s="41" t="str">
        <f t="shared" si="53"/>
        <v/>
      </c>
      <c r="X168" s="41" t="str">
        <f t="shared" si="40"/>
        <v/>
      </c>
      <c r="Y168" s="41" t="str">
        <f t="shared" si="41"/>
        <v/>
      </c>
      <c r="Z168" s="41" t="str">
        <f t="shared" si="42"/>
        <v/>
      </c>
      <c r="AA168" s="41" t="str">
        <f t="shared" si="43"/>
        <v/>
      </c>
      <c r="AB168" s="41" t="str">
        <f t="shared" si="44"/>
        <v/>
      </c>
      <c r="AC168" s="41" t="str">
        <f t="shared" si="45"/>
        <v/>
      </c>
      <c r="AD168" s="41" t="str">
        <f t="shared" si="46"/>
        <v/>
      </c>
      <c r="AF168" s="61" t="str">
        <f t="shared" si="47"/>
        <v/>
      </c>
      <c r="AG168" s="61" t="str">
        <f t="shared" si="48"/>
        <v/>
      </c>
      <c r="AH168" s="62" t="str">
        <f t="shared" si="49"/>
        <v/>
      </c>
      <c r="AI168" s="62" t="str">
        <f t="shared" si="50"/>
        <v/>
      </c>
      <c r="AK168">
        <f t="shared" si="51"/>
        <v>0</v>
      </c>
      <c r="AL168">
        <f t="shared" si="57"/>
        <v>0</v>
      </c>
      <c r="AM168">
        <f t="shared" si="54"/>
        <v>0</v>
      </c>
      <c r="AN168">
        <f t="shared" si="55"/>
        <v>0</v>
      </c>
      <c r="AO168" t="str">
        <f t="shared" si="52"/>
        <v/>
      </c>
      <c r="AP168" s="41" t="str">
        <f>IF(AN168=0, "", GDP!S167)</f>
        <v/>
      </c>
      <c r="AQ168" s="41" t="str">
        <f t="shared" si="56"/>
        <v/>
      </c>
    </row>
    <row r="169" spans="1:43" x14ac:dyDescent="0.15">
      <c r="A169" t="str">
        <f>'CA-GDP'!A172</f>
        <v>Spain</v>
      </c>
      <c r="B169" s="41">
        <f>AVERAGE('CA-GDP'!L172:P172)</f>
        <v>2.4100842959752251</v>
      </c>
      <c r="C169" s="41">
        <f>AVERAGE(GoodsGDP!L172:P172)</f>
        <v>-1.9373076394458084</v>
      </c>
      <c r="D169" s="41">
        <f>AVERAGE(Serv_GDP!L172:P172)</f>
        <v>5.2160829658392824</v>
      </c>
      <c r="E169" s="41">
        <f>AVERAGE('Travel balance'!W172:AA172)</f>
        <v>3.8682783684908535</v>
      </c>
      <c r="F169" s="41">
        <f>AVERAGE(Trans_balance!U172:Y172)</f>
        <v>0.38350497146428303</v>
      </c>
      <c r="G169" s="41">
        <f>AVERAGE(Pr_inc_GDP!L172:P172)</f>
        <v>0.11511217189501673</v>
      </c>
      <c r="H169" s="41">
        <f>AVERAGE(Sec_inc_GDP!L172:P172)</f>
        <v>-0.98380497414542289</v>
      </c>
      <c r="I169" s="41">
        <f>IF(Oil_net!L172="", "", AVERAGE(OIl_GDP!L172:Q172))</f>
        <v>-1.8555619660268805</v>
      </c>
      <c r="J169" s="41">
        <f>Trav_cr!AG172</f>
        <v>5.5754152149217209</v>
      </c>
      <c r="K169" s="41">
        <f>Trav_deb!AG172</f>
        <v>1.7071368464308669</v>
      </c>
      <c r="L169">
        <f t="shared" si="39"/>
        <v>0</v>
      </c>
      <c r="M169" s="41">
        <f>'CA-GDP'!Q172</f>
        <v>0.70648639705758154</v>
      </c>
      <c r="N169" s="41">
        <f>GoodsGDP!Q172</f>
        <v>-0.80225546957091021</v>
      </c>
      <c r="O169" s="41">
        <f>Serv_GDP!Q172</f>
        <v>2.3027881664513137</v>
      </c>
      <c r="P169" s="41">
        <f>'Travel balance'!AB172</f>
        <v>0.7507249850778962</v>
      </c>
      <c r="Q169" s="41">
        <f>Trans_balance!Z172</f>
        <v>0.46091173273542685</v>
      </c>
      <c r="R169" s="41">
        <f>Pr_inc_GDP!Q172</f>
        <v>0.49370973025316578</v>
      </c>
      <c r="S169" s="41">
        <f>Sec_inc_GDP!Q172</f>
        <v>-1.2880265576065848</v>
      </c>
      <c r="T169" s="41">
        <f>IF(Oil_net!Q172="","",OIl_GDP!Q172)</f>
        <v>-1.5268250405531867</v>
      </c>
      <c r="U169" s="41">
        <f>Trav_cr!AE172</f>
        <v>1.4335667126117131</v>
      </c>
      <c r="W169" s="41">
        <f t="shared" si="53"/>
        <v>-1.7035978989176437</v>
      </c>
      <c r="X169" s="41">
        <f t="shared" si="40"/>
        <v>1.1350521698748981</v>
      </c>
      <c r="Y169" s="41">
        <f t="shared" si="41"/>
        <v>-2.9132947993879688</v>
      </c>
      <c r="Z169" s="41">
        <f t="shared" si="42"/>
        <v>-3.1175533834129574</v>
      </c>
      <c r="AA169" s="41">
        <f t="shared" si="43"/>
        <v>7.740676127114382E-2</v>
      </c>
      <c r="AB169" s="41">
        <f t="shared" si="44"/>
        <v>0.37859755835814907</v>
      </c>
      <c r="AC169" s="41">
        <f t="shared" si="45"/>
        <v>-0.3042215834611619</v>
      </c>
      <c r="AD169" s="41">
        <f t="shared" si="46"/>
        <v>0.32873692547369382</v>
      </c>
      <c r="AF169" s="61" t="str">
        <f t="shared" si="47"/>
        <v/>
      </c>
      <c r="AG169" s="61" t="str">
        <f t="shared" si="48"/>
        <v/>
      </c>
      <c r="AH169" s="62" t="str">
        <f t="shared" si="49"/>
        <v/>
      </c>
      <c r="AI169" s="62" t="str">
        <f t="shared" si="50"/>
        <v/>
      </c>
      <c r="AK169">
        <f t="shared" si="51"/>
        <v>0</v>
      </c>
      <c r="AL169">
        <f t="shared" si="57"/>
        <v>1</v>
      </c>
      <c r="AM169">
        <f t="shared" si="54"/>
        <v>1</v>
      </c>
      <c r="AN169">
        <f t="shared" si="55"/>
        <v>0</v>
      </c>
      <c r="AO169" t="str">
        <f t="shared" si="52"/>
        <v/>
      </c>
      <c r="AP169" s="41" t="str">
        <f>IF(AN169=0, "", GDP!S168)</f>
        <v/>
      </c>
      <c r="AQ169" s="41" t="str">
        <f t="shared" si="56"/>
        <v/>
      </c>
    </row>
    <row r="170" spans="1:43" x14ac:dyDescent="0.15">
      <c r="A170" t="str">
        <f>'CA-GDP'!A173</f>
        <v>Sri Lanka</v>
      </c>
      <c r="B170" s="41">
        <f>AVERAGE('CA-GDP'!L173:P173)</f>
        <v>-2.4954009643891992</v>
      </c>
      <c r="C170" s="41">
        <f>AVERAGE(GoodsGDP!L173:P173)</f>
        <v>-10.694497017278303</v>
      </c>
      <c r="D170" s="41">
        <f>AVERAGE(Serv_GDP!L173:P173)</f>
        <v>3.5669450345192724</v>
      </c>
      <c r="E170" s="41">
        <f>AVERAGE('Travel balance'!W173:AA173)</f>
        <v>2.4873542395445098</v>
      </c>
      <c r="F170" s="41">
        <f>AVERAGE(Trans_balance!U173:Y173)</f>
        <v>0.75375486809911796</v>
      </c>
      <c r="G170" s="41">
        <f>AVERAGE(Pr_inc_GDP!L173:P173)</f>
        <v>-2.6943430755742175</v>
      </c>
      <c r="H170" s="41">
        <f>AVERAGE(Sec_inc_GDP!L173:P173)</f>
        <v>7.3264940939440493</v>
      </c>
      <c r="I170" s="41">
        <f>IF(Oil_net!L173="", "", AVERAGE(OIl_GDP!L173:Q173))</f>
        <v>-3.0269598569316116</v>
      </c>
      <c r="J170" s="41">
        <f>Trav_cr!AG173</f>
        <v>4.3475495649048188</v>
      </c>
      <c r="K170" s="41">
        <f>Trav_deb!AG173</f>
        <v>1.8601953253603078</v>
      </c>
      <c r="L170">
        <f t="shared" si="39"/>
        <v>0</v>
      </c>
      <c r="M170" s="41">
        <f>'CA-GDP'!Q173</f>
        <v>-1.3420139801857811</v>
      </c>
      <c r="N170" s="41">
        <f>GoodsGDP!Q173</f>
        <v>-7.4448357058867858</v>
      </c>
      <c r="O170" s="41">
        <f>Serv_GDP!Q173</f>
        <v>1.0153867189233696</v>
      </c>
      <c r="P170" s="41">
        <f>'Travel balance'!AB173</f>
        <v>0.28947805750741612</v>
      </c>
      <c r="Q170" s="41">
        <f>Trans_balance!Z173</f>
        <v>0.14180996453493336</v>
      </c>
      <c r="R170" s="41">
        <f>Pr_inc_GDP!Q173</f>
        <v>-2.6037746637560915</v>
      </c>
      <c r="S170" s="41">
        <f>Sec_inc_GDP!Q173</f>
        <v>7.6912096705337287</v>
      </c>
      <c r="T170" s="41">
        <f>IF(Oil_net!Q173="","",OIl_GDP!Q173)</f>
        <v>-2.4184916293580541</v>
      </c>
      <c r="U170" s="41">
        <f>Trav_cr!AE173</f>
        <v>0.84561501027821695</v>
      </c>
      <c r="W170" s="41">
        <f t="shared" si="53"/>
        <v>1.1533869842034181</v>
      </c>
      <c r="X170" s="41">
        <f t="shared" si="40"/>
        <v>3.2496613113915176</v>
      </c>
      <c r="Y170" s="41">
        <f t="shared" si="41"/>
        <v>-2.5515583155959027</v>
      </c>
      <c r="Z170" s="41">
        <f t="shared" si="42"/>
        <v>-2.1978761820370938</v>
      </c>
      <c r="AA170" s="41">
        <f t="shared" si="43"/>
        <v>-0.61194490356418463</v>
      </c>
      <c r="AB170" s="41">
        <f t="shared" si="44"/>
        <v>9.0568411818126027E-2</v>
      </c>
      <c r="AC170" s="41">
        <f t="shared" si="45"/>
        <v>0.36471557658967946</v>
      </c>
      <c r="AD170" s="41">
        <f t="shared" si="46"/>
        <v>0.60846822757355756</v>
      </c>
      <c r="AF170" s="61" t="str">
        <f t="shared" si="47"/>
        <v/>
      </c>
      <c r="AG170" s="61" t="str">
        <f t="shared" si="48"/>
        <v/>
      </c>
      <c r="AH170" s="62" t="str">
        <f t="shared" si="49"/>
        <v/>
      </c>
      <c r="AI170" s="62" t="str">
        <f t="shared" si="50"/>
        <v/>
      </c>
      <c r="AK170">
        <f t="shared" si="51"/>
        <v>0</v>
      </c>
      <c r="AL170">
        <f t="shared" si="57"/>
        <v>1</v>
      </c>
      <c r="AM170">
        <f t="shared" si="54"/>
        <v>1</v>
      </c>
      <c r="AN170">
        <f t="shared" si="55"/>
        <v>0</v>
      </c>
      <c r="AO170" t="str">
        <f t="shared" si="52"/>
        <v/>
      </c>
      <c r="AP170" s="41" t="str">
        <f>IF(AN170=0, "", GDP!S169)</f>
        <v/>
      </c>
      <c r="AQ170" s="41" t="str">
        <f t="shared" si="56"/>
        <v/>
      </c>
    </row>
    <row r="171" spans="1:43" x14ac:dyDescent="0.15">
      <c r="A171" t="str">
        <f>'CA-GDP'!A174</f>
        <v>St. Kitts and Nevis</v>
      </c>
      <c r="B171" s="41">
        <f>AVERAGE('CA-GDP'!L174:P174)</f>
        <v>-8.2604680388058807</v>
      </c>
      <c r="C171" s="41">
        <f>AVERAGE(GoodsGDP!L174:P174)</f>
        <v>-29.378682031112412</v>
      </c>
      <c r="D171" s="41">
        <f>AVERAGE(Serv_GDP!L174:P174)</f>
        <v>28.429951970837614</v>
      </c>
      <c r="E171" s="41">
        <f>AVERAGE('Travel balance'!W174:AA174)</f>
        <v>29.184731185530865</v>
      </c>
      <c r="F171" s="41">
        <f>AVERAGE(Trans_balance!U174:Y174)</f>
        <v>-3.4421640195675693</v>
      </c>
      <c r="G171" s="41">
        <f>AVERAGE(Pr_inc_GDP!L174:P174)</f>
        <v>-5.1259076604716558</v>
      </c>
      <c r="H171" s="41">
        <f>AVERAGE(Sec_inc_GDP!L174:P174)</f>
        <v>-2.1858303180594261</v>
      </c>
      <c r="I171" s="41">
        <f>IF(Oil_net!L174="", "", AVERAGE(OIl_GDP!L174:Q174))</f>
        <v>-3.1865118218378075</v>
      </c>
      <c r="J171" s="41">
        <f>Trav_cr!AG174</f>
        <v>32.970968584918275</v>
      </c>
      <c r="K171" s="41">
        <f>Trav_deb!AG174</f>
        <v>3.7862373993874088</v>
      </c>
      <c r="L171">
        <f t="shared" si="39"/>
        <v>1</v>
      </c>
      <c r="M171" s="41">
        <f>'CA-GDP'!Q174</f>
        <v>-14.395028573535154</v>
      </c>
      <c r="N171" s="41">
        <f>GoodsGDP!Q174</f>
        <v>-24.617886073760427</v>
      </c>
      <c r="O171" s="41">
        <f>Serv_GDP!Q174</f>
        <v>13.996885696908468</v>
      </c>
      <c r="P171" s="41">
        <f>'Travel balance'!AB174</f>
        <v>10.459684310057936</v>
      </c>
      <c r="Q171" s="41">
        <f>Trans_balance!Z174</f>
        <v>-3.2151348466626311</v>
      </c>
      <c r="R171" s="41">
        <f>Pr_inc_GDP!Q174</f>
        <v>-1.3286161466583775</v>
      </c>
      <c r="S171" s="41">
        <f>Sec_inc_GDP!Q174</f>
        <v>-2.4454120500248169</v>
      </c>
      <c r="T171" s="41">
        <f>IF(Oil_net!Q174="","",OIl_GDP!Q174)</f>
        <v>-2.4473538455898245</v>
      </c>
      <c r="U171" s="41">
        <f>Trav_cr!AE174</f>
        <v>11.822046897962775</v>
      </c>
      <c r="W171" s="41">
        <f t="shared" si="53"/>
        <v>-6.1345605347292729</v>
      </c>
      <c r="X171" s="41">
        <f t="shared" si="40"/>
        <v>4.7607959573519842</v>
      </c>
      <c r="Y171" s="41">
        <f t="shared" si="41"/>
        <v>-14.433066273929146</v>
      </c>
      <c r="Z171" s="41">
        <f t="shared" si="42"/>
        <v>-18.725046875472927</v>
      </c>
      <c r="AA171" s="41">
        <f t="shared" si="43"/>
        <v>0.22702917290493829</v>
      </c>
      <c r="AB171" s="41">
        <f t="shared" si="44"/>
        <v>3.7972915138132786</v>
      </c>
      <c r="AC171" s="41">
        <f t="shared" si="45"/>
        <v>-0.25958173196539081</v>
      </c>
      <c r="AD171" s="41">
        <f t="shared" si="46"/>
        <v>0.73915797624798296</v>
      </c>
      <c r="AF171" s="61">
        <f t="shared" si="47"/>
        <v>-18.725046875472927</v>
      </c>
      <c r="AG171" s="61">
        <f t="shared" si="48"/>
        <v>-18.725046875472927</v>
      </c>
      <c r="AH171" s="62">
        <f t="shared" si="49"/>
        <v>1</v>
      </c>
      <c r="AI171" s="62">
        <f t="shared" si="50"/>
        <v>1</v>
      </c>
      <c r="AK171">
        <f t="shared" si="51"/>
        <v>1</v>
      </c>
      <c r="AL171">
        <f t="shared" si="57"/>
        <v>1</v>
      </c>
      <c r="AM171">
        <f t="shared" si="54"/>
        <v>2</v>
      </c>
      <c r="AN171">
        <f t="shared" si="55"/>
        <v>1</v>
      </c>
      <c r="AO171" t="str">
        <f t="shared" si="52"/>
        <v>St. Kitts and Nevis</v>
      </c>
      <c r="AP171" s="41">
        <f>IF(AN171=0, "", GDP!S170)</f>
        <v>1.1639085744788999</v>
      </c>
      <c r="AQ171" s="41">
        <f t="shared" si="56"/>
        <v>-18.725046875472927</v>
      </c>
    </row>
    <row r="172" spans="1:43" x14ac:dyDescent="0.15">
      <c r="A172" t="str">
        <f>'CA-GDP'!A175</f>
        <v>St. Lucia</v>
      </c>
      <c r="B172" s="41">
        <f>AVERAGE('CA-GDP'!L175:P175)</f>
        <v>0.15954590064828017</v>
      </c>
      <c r="C172" s="41">
        <f>AVERAGE(GoodsGDP!L175:P175)</f>
        <v>-23.461468343347011</v>
      </c>
      <c r="D172" s="41">
        <f>AVERAGE(Serv_GDP!L175:P175)</f>
        <v>29.691098051775462</v>
      </c>
      <c r="E172" s="41">
        <f>AVERAGE('Travel balance'!W175:AA175)</f>
        <v>42.690670934685158</v>
      </c>
      <c r="F172" s="41">
        <f>AVERAGE(Trans_balance!U175:Y175)</f>
        <v>-4.0063594306582022</v>
      </c>
      <c r="G172" s="41">
        <f>AVERAGE(Pr_inc_GDP!L175:P175)</f>
        <v>-6.3372562153989902</v>
      </c>
      <c r="H172" s="41">
        <f>AVERAGE(Sec_inc_GDP!L175:P175)</f>
        <v>0.26717240761881289</v>
      </c>
      <c r="I172" s="41">
        <f>IF(Oil_net!L175="", "", AVERAGE(OIl_GDP!L175:Q175))</f>
        <v>-4.3985213201427049</v>
      </c>
      <c r="J172" s="41">
        <f>Trav_cr!AG175</f>
        <v>45.405279530392349</v>
      </c>
      <c r="K172" s="41">
        <f>Trav_deb!AG175</f>
        <v>2.7146085957071846</v>
      </c>
      <c r="L172">
        <f t="shared" si="39"/>
        <v>1</v>
      </c>
      <c r="M172" s="41">
        <f>'CA-GDP'!Q175</f>
        <v>-13.532059642660757</v>
      </c>
      <c r="N172" s="41">
        <f>GoodsGDP!Q175</f>
        <v>-24.400643350478493</v>
      </c>
      <c r="O172" s="41">
        <f>Serv_GDP!Q175</f>
        <v>11.773340832686138</v>
      </c>
      <c r="P172" s="41">
        <f>'Travel balance'!AB175</f>
        <v>19.862106130842928</v>
      </c>
      <c r="Q172" s="41">
        <f>Trans_balance!Z175</f>
        <v>-3.4983720779729319</v>
      </c>
      <c r="R172" s="41">
        <f>Pr_inc_GDP!Q175</f>
        <v>-2.2658846816403746</v>
      </c>
      <c r="S172" s="41">
        <f>Sec_inc_GDP!Q175</f>
        <v>1.3611275567719643</v>
      </c>
      <c r="T172" s="41">
        <f>IF(Oil_net!Q175="","",OIl_GDP!Q175)</f>
        <v>-2.9777912518532181</v>
      </c>
      <c r="U172" s="41">
        <f>Trav_cr!AE175</f>
        <v>21.023360191565779</v>
      </c>
      <c r="W172" s="41">
        <f t="shared" si="53"/>
        <v>-13.691605543309038</v>
      </c>
      <c r="X172" s="41">
        <f t="shared" si="40"/>
        <v>-0.93917500713148172</v>
      </c>
      <c r="Y172" s="41">
        <f t="shared" si="41"/>
        <v>-17.917757219089324</v>
      </c>
      <c r="Z172" s="41">
        <f t="shared" si="42"/>
        <v>-22.82856480384223</v>
      </c>
      <c r="AA172" s="41">
        <f t="shared" si="43"/>
        <v>0.50798735268527029</v>
      </c>
      <c r="AB172" s="41">
        <f t="shared" si="44"/>
        <v>4.0713715337586152</v>
      </c>
      <c r="AC172" s="41">
        <f t="shared" si="45"/>
        <v>1.0939551491531514</v>
      </c>
      <c r="AD172" s="41">
        <f t="shared" si="46"/>
        <v>1.4207300682894868</v>
      </c>
      <c r="AF172" s="61">
        <f t="shared" si="47"/>
        <v>-22.82856480384223</v>
      </c>
      <c r="AG172" s="61">
        <f t="shared" si="48"/>
        <v>-22.82856480384223</v>
      </c>
      <c r="AH172" s="62">
        <f t="shared" si="49"/>
        <v>1</v>
      </c>
      <c r="AI172" s="62">
        <f t="shared" si="50"/>
        <v>1</v>
      </c>
      <c r="AK172">
        <f t="shared" si="51"/>
        <v>1</v>
      </c>
      <c r="AL172">
        <f t="shared" si="57"/>
        <v>1</v>
      </c>
      <c r="AM172">
        <f t="shared" si="54"/>
        <v>2</v>
      </c>
      <c r="AN172">
        <f t="shared" si="55"/>
        <v>1</v>
      </c>
      <c r="AO172" t="str">
        <f t="shared" si="52"/>
        <v>St. Lucia</v>
      </c>
      <c r="AP172" s="41">
        <f>IF(AN172=0, "", GDP!S171)</f>
        <v>2.1187915464671665</v>
      </c>
      <c r="AQ172" s="41">
        <f t="shared" si="56"/>
        <v>-22.82856480384223</v>
      </c>
    </row>
    <row r="173" spans="1:43" x14ac:dyDescent="0.15">
      <c r="A173" t="str">
        <f>'CA-GDP'!A176</f>
        <v>St. Vincent and the Grenadines</v>
      </c>
      <c r="B173" s="41">
        <f>AVERAGE('CA-GDP'!L176:P176)</f>
        <v>-12.433893426385973</v>
      </c>
      <c r="C173" s="41">
        <f>AVERAGE(GoodsGDP!L176:P176)</f>
        <v>-31.989586342491769</v>
      </c>
      <c r="D173" s="41">
        <f>AVERAGE(Serv_GDP!L176:P176)</f>
        <v>15.511063352332858</v>
      </c>
      <c r="E173" s="41">
        <f>AVERAGE('Travel balance'!W176:AA176)</f>
        <v>24.957625968211211</v>
      </c>
      <c r="F173" s="41">
        <f>AVERAGE(Trans_balance!U176:Y176)</f>
        <v>-4.8401741871699846</v>
      </c>
      <c r="G173" s="41">
        <f>AVERAGE(Pr_inc_GDP!L176:P176)</f>
        <v>-0.91109825675085987</v>
      </c>
      <c r="H173" s="41">
        <f>AVERAGE(Sec_inc_GDP!L176:P176)</f>
        <v>4.9557278205237996</v>
      </c>
      <c r="I173" s="41">
        <f>IF(Oil_net!L176="", "", AVERAGE(OIl_GDP!L176:Q176))</f>
        <v>-4.1385960527003931</v>
      </c>
      <c r="J173" s="41">
        <f>Trav_cr!AG176</f>
        <v>27.990691051104761</v>
      </c>
      <c r="K173" s="41">
        <f>Trav_deb!AG176</f>
        <v>3.0330650828935517</v>
      </c>
      <c r="L173">
        <f t="shared" si="39"/>
        <v>1</v>
      </c>
      <c r="M173" s="41">
        <f>'CA-GDP'!Q176</f>
        <v>-18.031579725799901</v>
      </c>
      <c r="N173" s="41">
        <f>GoodsGDP!Q176</f>
        <v>-26.909631201744727</v>
      </c>
      <c r="O173" s="41">
        <f>Serv_GDP!Q176</f>
        <v>3.4175220024855486</v>
      </c>
      <c r="P173" s="41">
        <f>'Travel balance'!AB176</f>
        <v>9.360837317865105</v>
      </c>
      <c r="Q173" s="41">
        <f>Trans_balance!Z176</f>
        <v>-3.1698083212693513</v>
      </c>
      <c r="R173" s="41">
        <f>Pr_inc_GDP!Q176</f>
        <v>0.29881621440408485</v>
      </c>
      <c r="S173" s="41">
        <f>Sec_inc_GDP!Q176</f>
        <v>5.1617132590551842</v>
      </c>
      <c r="T173" s="41">
        <f>IF(Oil_net!Q176="","",OIl_GDP!Q176)</f>
        <v>-2.7875607869918597</v>
      </c>
      <c r="U173" s="41">
        <f>Trav_cr!AE176</f>
        <v>10.459354100648742</v>
      </c>
      <c r="W173" s="41">
        <f t="shared" si="53"/>
        <v>-5.5976862994139278</v>
      </c>
      <c r="X173" s="41">
        <f t="shared" si="40"/>
        <v>5.0799551407470425</v>
      </c>
      <c r="Y173" s="41">
        <f t="shared" si="41"/>
        <v>-12.09354134984731</v>
      </c>
      <c r="Z173" s="41">
        <f t="shared" si="42"/>
        <v>-15.596788650346106</v>
      </c>
      <c r="AA173" s="41">
        <f t="shared" si="43"/>
        <v>1.6703658659006333</v>
      </c>
      <c r="AB173" s="41">
        <f t="shared" si="44"/>
        <v>1.2099144711549448</v>
      </c>
      <c r="AC173" s="41">
        <f t="shared" si="45"/>
        <v>0.20598543853138462</v>
      </c>
      <c r="AD173" s="41">
        <f t="shared" si="46"/>
        <v>1.3510352657085334</v>
      </c>
      <c r="AF173" s="61">
        <f t="shared" si="47"/>
        <v>-15.596788650346106</v>
      </c>
      <c r="AG173" s="61">
        <f t="shared" si="48"/>
        <v>-15.596788650346106</v>
      </c>
      <c r="AH173" s="62">
        <f t="shared" si="49"/>
        <v>1</v>
      </c>
      <c r="AI173" s="62">
        <f t="shared" si="50"/>
        <v>1</v>
      </c>
      <c r="AK173">
        <f t="shared" si="51"/>
        <v>1</v>
      </c>
      <c r="AL173">
        <f t="shared" si="57"/>
        <v>1</v>
      </c>
      <c r="AM173">
        <f t="shared" si="54"/>
        <v>2</v>
      </c>
      <c r="AN173">
        <f t="shared" si="55"/>
        <v>1</v>
      </c>
      <c r="AO173" t="str">
        <f t="shared" si="52"/>
        <v>St. Vincent and the Grenadines</v>
      </c>
      <c r="AP173" s="41">
        <f>IF(AN173=0, "", GDP!S172)</f>
        <v>0.82471851851851841</v>
      </c>
      <c r="AQ173" s="41">
        <f t="shared" si="56"/>
        <v>-15.596788650346106</v>
      </c>
    </row>
    <row r="174" spans="1:43" x14ac:dyDescent="0.15">
      <c r="A174" t="str">
        <f>'CA-GDP'!A177</f>
        <v>Sudan</v>
      </c>
      <c r="B174" s="41">
        <f>AVERAGE('CA-GDP'!L177:P177)</f>
        <v>-10.633546913103766</v>
      </c>
      <c r="C174" s="41">
        <f>AVERAGE(GoodsGDP!L177:P177)</f>
        <v>-9.4926209229651963</v>
      </c>
      <c r="D174" s="41">
        <f>AVERAGE(Serv_GDP!L177:P177)</f>
        <v>0.30674036827251666</v>
      </c>
      <c r="E174" s="41">
        <f>AVERAGE('Travel balance'!W177:AA177)</f>
        <v>1.9570751737621745</v>
      </c>
      <c r="F174" s="41">
        <f>AVERAGE(Trans_balance!U177:Y177)</f>
        <v>-1.0591862403814472</v>
      </c>
      <c r="G174" s="41">
        <f>AVERAGE(Pr_inc_GDP!L177:P177)</f>
        <v>-3.2932133985686702</v>
      </c>
      <c r="H174" s="41">
        <f>AVERAGE(Sec_inc_GDP!L177:P177)</f>
        <v>1.8455470401575897</v>
      </c>
      <c r="I174" s="41">
        <f>IF(Oil_net!L177="", "", AVERAGE(OIl_GDP!L177:Q177))</f>
        <v>-1.5533431237311814</v>
      </c>
      <c r="J174" s="41">
        <f>Trav_cr!AG177</f>
        <v>2.1060782922059862</v>
      </c>
      <c r="K174" s="41">
        <f>Trav_deb!AG177</f>
        <v>0.14900311844381181</v>
      </c>
      <c r="L174">
        <f t="shared" si="39"/>
        <v>0</v>
      </c>
      <c r="M174" s="41" t="str">
        <f>'CA-GDP'!Q177</f>
        <v/>
      </c>
      <c r="N174" s="41" t="str">
        <f>GoodsGDP!Q177</f>
        <v/>
      </c>
      <c r="O174" s="41" t="str">
        <f>Serv_GDP!Q177</f>
        <v/>
      </c>
      <c r="P174" s="41" t="str">
        <f>'Travel balance'!AB177</f>
        <v/>
      </c>
      <c r="Q174" s="41" t="str">
        <f>Trans_balance!Z177</f>
        <v/>
      </c>
      <c r="R174" s="41" t="str">
        <f>Pr_inc_GDP!Q177</f>
        <v/>
      </c>
      <c r="S174" s="41" t="str">
        <f>Sec_inc_GDP!Q177</f>
        <v/>
      </c>
      <c r="T174" s="41">
        <f>IF(Oil_net!Q177="","",OIl_GDP!Q177)</f>
        <v>-3.0985788141761517</v>
      </c>
      <c r="U174" s="41" t="str">
        <f>Trav_cr!AE177</f>
        <v/>
      </c>
      <c r="W174" s="41" t="str">
        <f t="shared" si="53"/>
        <v/>
      </c>
      <c r="X174" s="41" t="str">
        <f t="shared" si="40"/>
        <v/>
      </c>
      <c r="Y174" s="41" t="str">
        <f t="shared" si="41"/>
        <v/>
      </c>
      <c r="Z174" s="41" t="str">
        <f t="shared" si="42"/>
        <v/>
      </c>
      <c r="AA174" s="41" t="str">
        <f t="shared" si="43"/>
        <v/>
      </c>
      <c r="AB174" s="41" t="str">
        <f t="shared" si="44"/>
        <v/>
      </c>
      <c r="AC174" s="41" t="str">
        <f t="shared" si="45"/>
        <v/>
      </c>
      <c r="AD174" s="41">
        <f t="shared" si="46"/>
        <v>-1.5452356904449702</v>
      </c>
      <c r="AF174" s="61" t="str">
        <f t="shared" si="47"/>
        <v/>
      </c>
      <c r="AG174" s="61" t="str">
        <f t="shared" si="48"/>
        <v/>
      </c>
      <c r="AH174" s="62" t="str">
        <f t="shared" si="49"/>
        <v/>
      </c>
      <c r="AI174" s="62" t="str">
        <f t="shared" si="50"/>
        <v/>
      </c>
      <c r="AK174">
        <f t="shared" si="51"/>
        <v>0</v>
      </c>
      <c r="AL174">
        <f t="shared" si="57"/>
        <v>0</v>
      </c>
      <c r="AM174">
        <f t="shared" si="54"/>
        <v>0</v>
      </c>
      <c r="AN174">
        <f t="shared" si="55"/>
        <v>0</v>
      </c>
      <c r="AO174" t="str">
        <f t="shared" si="52"/>
        <v/>
      </c>
      <c r="AP174" s="41" t="str">
        <f>IF(AN174=0, "", GDP!S173)</f>
        <v/>
      </c>
      <c r="AQ174" s="41" t="str">
        <f t="shared" si="56"/>
        <v/>
      </c>
    </row>
    <row r="175" spans="1:43" x14ac:dyDescent="0.15">
      <c r="A175" t="str">
        <f>'CA-GDP'!A178</f>
        <v>Suriname</v>
      </c>
      <c r="B175" s="41">
        <f>AVERAGE('CA-GDP'!L178:P178)</f>
        <v>-6.9908930487453684</v>
      </c>
      <c r="C175" s="41">
        <f>AVERAGE(GoodsGDP!L178:P178)</f>
        <v>11.75125581713173</v>
      </c>
      <c r="D175" s="41">
        <f>AVERAGE(Serv_GDP!L178:P178)</f>
        <v>-13.32975878246253</v>
      </c>
      <c r="E175" s="41">
        <f>AVERAGE('Travel balance'!W178:AA178)</f>
        <v>-1.1005328266603787</v>
      </c>
      <c r="F175" s="41">
        <f>AVERAGE(Trans_balance!U178:Y178)</f>
        <v>-1.2497426911932568</v>
      </c>
      <c r="G175" s="41">
        <f>AVERAGE(Pr_inc_GDP!L178:P178)</f>
        <v>-8.0345363281180582</v>
      </c>
      <c r="H175" s="41">
        <f>AVERAGE(Sec_inc_GDP!L178:P178)</f>
        <v>2.6221786635729698</v>
      </c>
      <c r="I175" s="41">
        <f>IF(Oil_net!L178="", "", AVERAGE(OIl_GDP!L178:Q178))</f>
        <v>-2.6177459595965655</v>
      </c>
      <c r="J175" s="41">
        <f>Trav_cr!AG178</f>
        <v>1.6774993591657459</v>
      </c>
      <c r="K175" s="41">
        <f>Trav_deb!AG178</f>
        <v>2.7780321858261248</v>
      </c>
      <c r="L175">
        <f t="shared" si="39"/>
        <v>0</v>
      </c>
      <c r="M175" s="41">
        <f>'CA-GDP'!Q178</f>
        <v>10.75478681493577</v>
      </c>
      <c r="N175" s="41">
        <f>GoodsGDP!Q178</f>
        <v>44.008210570007279</v>
      </c>
      <c r="O175" s="41">
        <f>Serv_GDP!Q178</f>
        <v>-19.082620045658171</v>
      </c>
      <c r="P175" s="41">
        <f>'Travel balance'!AB178</f>
        <v>-1.8343369076010547</v>
      </c>
      <c r="Q175" s="41">
        <f>Trans_balance!Z178</f>
        <v>-2.5907309338896001</v>
      </c>
      <c r="R175" s="41">
        <f>Pr_inc_GDP!Q178</f>
        <v>-19.325762334499988</v>
      </c>
      <c r="S175" s="41">
        <f>Sec_inc_GDP!Q178</f>
        <v>5.1549586250867083</v>
      </c>
      <c r="T175" s="41">
        <f>IF(Oil_net!Q178="","",OIl_GDP!Q178)</f>
        <v>-3.3770172721203715</v>
      </c>
      <c r="U175" s="41">
        <f>Trav_cr!AE178</f>
        <v>0.63812959845704942</v>
      </c>
      <c r="W175" s="41">
        <f t="shared" si="53"/>
        <v>17.74567986368114</v>
      </c>
      <c r="X175" s="41">
        <f t="shared" si="40"/>
        <v>32.256954752875551</v>
      </c>
      <c r="Y175" s="41">
        <f t="shared" si="41"/>
        <v>-5.7528612631956406</v>
      </c>
      <c r="Z175" s="41">
        <f t="shared" si="42"/>
        <v>-0.73380408094067606</v>
      </c>
      <c r="AA175" s="41">
        <f t="shared" si="43"/>
        <v>-1.3409882426963433</v>
      </c>
      <c r="AB175" s="41">
        <f t="shared" si="44"/>
        <v>-11.29122600638193</v>
      </c>
      <c r="AC175" s="41">
        <f t="shared" si="45"/>
        <v>2.5327799615137385</v>
      </c>
      <c r="AD175" s="41">
        <f t="shared" si="46"/>
        <v>-0.75927131252380597</v>
      </c>
      <c r="AF175" s="61" t="str">
        <f t="shared" si="47"/>
        <v/>
      </c>
      <c r="AG175" s="61" t="str">
        <f t="shared" si="48"/>
        <v/>
      </c>
      <c r="AH175" s="62" t="str">
        <f t="shared" si="49"/>
        <v/>
      </c>
      <c r="AI175" s="62" t="str">
        <f t="shared" si="50"/>
        <v/>
      </c>
      <c r="AK175">
        <f t="shared" si="51"/>
        <v>0</v>
      </c>
      <c r="AL175">
        <f t="shared" si="57"/>
        <v>1</v>
      </c>
      <c r="AM175">
        <f t="shared" si="54"/>
        <v>1</v>
      </c>
      <c r="AN175">
        <f t="shared" si="55"/>
        <v>0</v>
      </c>
      <c r="AO175" t="str">
        <f t="shared" si="52"/>
        <v/>
      </c>
      <c r="AP175" s="41" t="str">
        <f>IF(AN175=0, "", GDP!S174)</f>
        <v/>
      </c>
      <c r="AQ175" s="41" t="str">
        <f t="shared" si="56"/>
        <v/>
      </c>
    </row>
    <row r="176" spans="1:43" x14ac:dyDescent="0.15">
      <c r="A176" t="str">
        <f>'CA-GDP'!A179</f>
        <v>Sweden</v>
      </c>
      <c r="B176" s="41">
        <f>AVERAGE('CA-GDP'!L179:P179)</f>
        <v>3.3517329882988633</v>
      </c>
      <c r="C176" s="41">
        <f>AVERAGE(GoodsGDP!L179:P179)</f>
        <v>2.3774696740445971</v>
      </c>
      <c r="D176" s="41">
        <f>AVERAGE(Serv_GDP!L179:P179)</f>
        <v>0.97799489573242437</v>
      </c>
      <c r="E176" s="41">
        <f>AVERAGE('Travel balance'!W179:AA179)</f>
        <v>-0.94548240623617263</v>
      </c>
      <c r="F176" s="41">
        <f>AVERAGE(Trans_balance!U179:Y179)</f>
        <v>-0.23130359032206343</v>
      </c>
      <c r="G176" s="41">
        <f>AVERAGE(Pr_inc_GDP!L179:P179)</f>
        <v>1.545175203721983</v>
      </c>
      <c r="H176" s="41">
        <f>AVERAGE(Sec_inc_GDP!L179:P179)</f>
        <v>-1.5489063145542104</v>
      </c>
      <c r="I176" s="41">
        <f>IF(Oil_net!L179="", "", AVERAGE(OIl_GDP!L179:Q179))</f>
        <v>-1.1213530424740761</v>
      </c>
      <c r="J176" s="41">
        <f>Trav_cr!AG179</f>
        <v>1.7604397308709223</v>
      </c>
      <c r="K176" s="41">
        <f>Trav_deb!AG179</f>
        <v>2.7059221371070956</v>
      </c>
      <c r="L176">
        <f t="shared" si="39"/>
        <v>0</v>
      </c>
      <c r="M176" s="41">
        <f>'CA-GDP'!Q179</f>
        <v>5.7623653133675337</v>
      </c>
      <c r="N176" s="41">
        <f>GoodsGDP!Q179</f>
        <v>4.7166958099166498</v>
      </c>
      <c r="O176" s="41">
        <f>Serv_GDP!Q179</f>
        <v>-5.9330421690423976E-3</v>
      </c>
      <c r="P176" s="41">
        <f>'Travel balance'!AB179</f>
        <v>-0.32992072770793079</v>
      </c>
      <c r="Q176" s="41">
        <f>Trans_balance!Z179</f>
        <v>-0.17122193729821036</v>
      </c>
      <c r="R176" s="41">
        <f>Pr_inc_GDP!Q179</f>
        <v>3.1469490847809451</v>
      </c>
      <c r="S176" s="41">
        <f>Sec_inc_GDP!Q179</f>
        <v>-2.0953465391610182</v>
      </c>
      <c r="T176" s="41">
        <f>IF(Oil_net!Q179="","",OIl_GDP!Q179)</f>
        <v>-1.3580991660596322</v>
      </c>
      <c r="U176" s="41">
        <f>Trav_cr!AE179</f>
        <v>0.81284993039901754</v>
      </c>
      <c r="W176" s="41">
        <f t="shared" si="53"/>
        <v>2.4106323250686703</v>
      </c>
      <c r="X176" s="41">
        <f t="shared" si="40"/>
        <v>2.3392261358720527</v>
      </c>
      <c r="Y176" s="41">
        <f t="shared" si="41"/>
        <v>-0.98392793790146682</v>
      </c>
      <c r="Z176" s="41">
        <f t="shared" si="42"/>
        <v>0.61556167852824184</v>
      </c>
      <c r="AA176" s="41">
        <f t="shared" si="43"/>
        <v>6.0081653023853071E-2</v>
      </c>
      <c r="AB176" s="41">
        <f t="shared" si="44"/>
        <v>1.6017738810589621</v>
      </c>
      <c r="AC176" s="41">
        <f t="shared" si="45"/>
        <v>-0.54644022460680786</v>
      </c>
      <c r="AD176" s="41">
        <f t="shared" si="46"/>
        <v>-0.23674612358555613</v>
      </c>
      <c r="AF176" s="61" t="str">
        <f t="shared" si="47"/>
        <v/>
      </c>
      <c r="AG176" s="61" t="str">
        <f t="shared" si="48"/>
        <v/>
      </c>
      <c r="AH176" s="62" t="str">
        <f t="shared" si="49"/>
        <v/>
      </c>
      <c r="AI176" s="62" t="str">
        <f t="shared" si="50"/>
        <v/>
      </c>
      <c r="AK176">
        <f t="shared" si="51"/>
        <v>0</v>
      </c>
      <c r="AL176">
        <f t="shared" si="57"/>
        <v>1</v>
      </c>
      <c r="AM176">
        <f t="shared" si="54"/>
        <v>1</v>
      </c>
      <c r="AN176">
        <f t="shared" si="55"/>
        <v>0</v>
      </c>
      <c r="AO176" t="str">
        <f t="shared" si="52"/>
        <v/>
      </c>
      <c r="AP176" s="41" t="str">
        <f>IF(AN176=0, "", GDP!S175)</f>
        <v/>
      </c>
      <c r="AQ176" s="41" t="str">
        <f t="shared" si="56"/>
        <v/>
      </c>
    </row>
    <row r="177" spans="1:43" x14ac:dyDescent="0.15">
      <c r="A177" t="str">
        <f>'CA-GDP'!A180</f>
        <v>Switzerland</v>
      </c>
      <c r="B177" s="41">
        <f>AVERAGE('CA-GDP'!L180:P180)</f>
        <v>7.9721153551507573</v>
      </c>
      <c r="C177" s="41">
        <f>AVERAGE(GoodsGDP!L180:P180)</f>
        <v>9.3702083110055412</v>
      </c>
      <c r="D177" s="41">
        <f>AVERAGE(Serv_GDP!L180:P180)</f>
        <v>1.5755026892953037</v>
      </c>
      <c r="E177" s="41">
        <f>AVERAGE('Travel balance'!W180:AA180)</f>
        <v>-0.13593450445901267</v>
      </c>
      <c r="F177" s="41">
        <f>AVERAGE(Trans_balance!U180:Y180)</f>
        <v>0.25687521467317381</v>
      </c>
      <c r="G177" s="41">
        <f>AVERAGE(Pr_inc_GDP!L180:P180)</f>
        <v>-1.3961127381005869</v>
      </c>
      <c r="H177" s="41">
        <f>AVERAGE(Sec_inc_GDP!L180:P180)</f>
        <v>-1.5774829070494942</v>
      </c>
      <c r="I177" s="41">
        <f>IF(Oil_net!L180="", "", AVERAGE(OIl_GDP!L180:Q180))</f>
        <v>-1.0690563442171732</v>
      </c>
      <c r="J177" s="41">
        <f>Trav_cr!AG180</f>
        <v>2.4325511802578794</v>
      </c>
      <c r="K177" s="41">
        <f>Trav_deb!AG180</f>
        <v>2.5684856847168924</v>
      </c>
      <c r="L177">
        <f t="shared" si="39"/>
        <v>0</v>
      </c>
      <c r="M177" s="41">
        <f>'CA-GDP'!Q180</f>
        <v>3.7532905070875828</v>
      </c>
      <c r="N177" s="41">
        <f>GoodsGDP!Q180</f>
        <v>9.087928354460475</v>
      </c>
      <c r="O177" s="41">
        <f>Serv_GDP!Q180</f>
        <v>0.13048961507683712</v>
      </c>
      <c r="P177" s="41">
        <f>'Travel balance'!AB180</f>
        <v>-6.7942680513604553E-2</v>
      </c>
      <c r="Q177" s="41">
        <f>Trans_balance!Z180</f>
        <v>0.12275762090853988</v>
      </c>
      <c r="R177" s="41">
        <f>Pr_inc_GDP!Q180</f>
        <v>-3.410619060058997</v>
      </c>
      <c r="S177" s="41">
        <f>Sec_inc_GDP!Q180</f>
        <v>-2.0545084023907298</v>
      </c>
      <c r="T177" s="41">
        <f>IF(Oil_net!Q180="","",OIl_GDP!Q180)</f>
        <v>-0.77148851543584041</v>
      </c>
      <c r="U177" s="41">
        <f>Trav_cr!AE180</f>
        <v>1.2073909805143708</v>
      </c>
      <c r="W177" s="41">
        <f t="shared" si="53"/>
        <v>-4.2188248480631749</v>
      </c>
      <c r="X177" s="41">
        <f t="shared" si="40"/>
        <v>-0.28227995654506621</v>
      </c>
      <c r="Y177" s="41">
        <f t="shared" si="41"/>
        <v>-1.4450130742184666</v>
      </c>
      <c r="Z177" s="41">
        <f t="shared" si="42"/>
        <v>6.799182394540812E-2</v>
      </c>
      <c r="AA177" s="41">
        <f t="shared" si="43"/>
        <v>-0.13411759376463395</v>
      </c>
      <c r="AB177" s="41">
        <f t="shared" si="44"/>
        <v>-2.0145063219584101</v>
      </c>
      <c r="AC177" s="41">
        <f t="shared" si="45"/>
        <v>-0.47702549534123562</v>
      </c>
      <c r="AD177" s="41">
        <f t="shared" si="46"/>
        <v>0.29756782878133281</v>
      </c>
      <c r="AF177" s="61" t="str">
        <f t="shared" si="47"/>
        <v/>
      </c>
      <c r="AG177" s="61" t="str">
        <f t="shared" si="48"/>
        <v/>
      </c>
      <c r="AH177" s="62" t="str">
        <f t="shared" si="49"/>
        <v/>
      </c>
      <c r="AI177" s="62" t="str">
        <f t="shared" si="50"/>
        <v/>
      </c>
      <c r="AK177">
        <f t="shared" si="51"/>
        <v>0</v>
      </c>
      <c r="AL177">
        <f t="shared" si="57"/>
        <v>1</v>
      </c>
      <c r="AM177">
        <f t="shared" si="54"/>
        <v>1</v>
      </c>
      <c r="AN177">
        <f t="shared" si="55"/>
        <v>0</v>
      </c>
      <c r="AO177" t="str">
        <f t="shared" si="52"/>
        <v/>
      </c>
      <c r="AP177" s="41" t="str">
        <f>IF(AN177=0, "", GDP!S176)</f>
        <v/>
      </c>
      <c r="AQ177" s="41" t="str">
        <f t="shared" si="56"/>
        <v/>
      </c>
    </row>
    <row r="178" spans="1:43" x14ac:dyDescent="0.15">
      <c r="A178" t="str">
        <f>'CA-GDP'!A181</f>
        <v>Syrian Arab Rep.</v>
      </c>
      <c r="B178" s="41"/>
      <c r="C178" s="41"/>
      <c r="D178" s="41"/>
      <c r="E178" s="41"/>
      <c r="F178" s="41"/>
      <c r="G178" s="41"/>
      <c r="H178" s="41"/>
      <c r="I178" s="41" t="str">
        <f>IF(Oil_net!L181="", "", AVERAGE(OIl_GDP!L181:Q181))</f>
        <v/>
      </c>
      <c r="J178" s="41"/>
      <c r="K178" s="41"/>
      <c r="L178">
        <f t="shared" si="39"/>
        <v>0</v>
      </c>
      <c r="M178" s="41" t="str">
        <f>'CA-GDP'!Q181</f>
        <v/>
      </c>
      <c r="N178" s="41" t="str">
        <f>GoodsGDP!Q181</f>
        <v/>
      </c>
      <c r="O178" s="41" t="str">
        <f>Serv_GDP!Q181</f>
        <v/>
      </c>
      <c r="P178" s="41" t="str">
        <f>'Travel balance'!AB181</f>
        <v/>
      </c>
      <c r="Q178" s="41" t="str">
        <f>Trans_balance!Z181</f>
        <v/>
      </c>
      <c r="R178" s="41" t="str">
        <f>Pr_inc_GDP!Q181</f>
        <v/>
      </c>
      <c r="S178" s="41" t="str">
        <f>Sec_inc_GDP!Q181</f>
        <v/>
      </c>
      <c r="T178" s="41" t="str">
        <f>IF(Oil_net!Q181="","",OIl_GDP!Q181)</f>
        <v/>
      </c>
      <c r="U178" s="41"/>
      <c r="W178" s="41" t="str">
        <f t="shared" si="53"/>
        <v/>
      </c>
      <c r="X178" s="41" t="str">
        <f t="shared" si="40"/>
        <v/>
      </c>
      <c r="Y178" s="41" t="str">
        <f t="shared" si="41"/>
        <v/>
      </c>
      <c r="Z178" s="41" t="str">
        <f t="shared" si="42"/>
        <v/>
      </c>
      <c r="AA178" s="41" t="str">
        <f t="shared" si="43"/>
        <v/>
      </c>
      <c r="AB178" s="41" t="str">
        <f t="shared" si="44"/>
        <v/>
      </c>
      <c r="AC178" s="41" t="str">
        <f t="shared" si="45"/>
        <v/>
      </c>
      <c r="AD178" s="41" t="str">
        <f t="shared" si="46"/>
        <v/>
      </c>
      <c r="AF178" s="61" t="str">
        <f t="shared" si="47"/>
        <v/>
      </c>
      <c r="AG178" s="61" t="str">
        <f t="shared" si="48"/>
        <v/>
      </c>
      <c r="AH178" s="62" t="str">
        <f t="shared" si="49"/>
        <v/>
      </c>
      <c r="AI178" s="62" t="str">
        <f t="shared" si="50"/>
        <v/>
      </c>
      <c r="AK178">
        <f t="shared" si="51"/>
        <v>0</v>
      </c>
      <c r="AL178">
        <f t="shared" si="57"/>
        <v>0</v>
      </c>
      <c r="AM178">
        <f t="shared" si="54"/>
        <v>0</v>
      </c>
      <c r="AN178">
        <f t="shared" si="55"/>
        <v>0</v>
      </c>
      <c r="AO178" t="str">
        <f t="shared" si="52"/>
        <v/>
      </c>
      <c r="AP178" s="41" t="str">
        <f>IF(AN178=0, "", GDP!S177)</f>
        <v/>
      </c>
      <c r="AQ178" s="41" t="str">
        <f t="shared" si="56"/>
        <v/>
      </c>
    </row>
    <row r="179" spans="1:43" x14ac:dyDescent="0.15">
      <c r="A179" t="str">
        <f>'CA-GDP'!A182</f>
        <v>Taiwan Province of China</v>
      </c>
      <c r="B179" s="41">
        <f>AVERAGE('CA-GDP'!L182:P182)</f>
        <v>12.610735469731109</v>
      </c>
      <c r="C179" s="41">
        <f>AVERAGE(GoodsGDP!L182:P182)</f>
        <v>12.185864722917575</v>
      </c>
      <c r="D179" s="41">
        <f>AVERAGE(Serv_GDP!L182:P182)</f>
        <v>-1.4720079022372219</v>
      </c>
      <c r="E179" s="41">
        <f>AVERAGE('Travel balance'!W182:AA182)</f>
        <v>-0.73946311312517676</v>
      </c>
      <c r="F179" s="41">
        <f>AVERAGE(Trans_balance!U182:Y182)</f>
        <v>-0.22688196846817674</v>
      </c>
      <c r="G179" s="41">
        <f>AVERAGE(Pr_inc_GDP!L182:P182)</f>
        <v>2.4815224312469266</v>
      </c>
      <c r="H179" s="41">
        <f>AVERAGE(Sec_inc_GDP!L182:P182)</f>
        <v>-0.57883333104001655</v>
      </c>
      <c r="I179" s="41">
        <f>IF(Oil_net!L182="", "", AVERAGE(OIl_GDP!L182:Q182))</f>
        <v>-2.5842458505467474</v>
      </c>
      <c r="J179" s="41">
        <f>Trav_cr!AG182</f>
        <v>2.3685412108112467</v>
      </c>
      <c r="K179" s="41">
        <f>Trav_deb!AG182</f>
        <v>3.1080043239364237</v>
      </c>
      <c r="L179">
        <f t="shared" si="39"/>
        <v>0</v>
      </c>
      <c r="M179" s="41">
        <f>'CA-GDP'!Q182</f>
        <v>14.102409651559755</v>
      </c>
      <c r="N179" s="41">
        <f>GoodsGDP!Q182</f>
        <v>11.180388457050354</v>
      </c>
      <c r="O179" s="41">
        <f>Serv_GDP!Q182</f>
        <v>0.49587899353940118</v>
      </c>
      <c r="P179" s="41">
        <f>'Travel balance'!AB182</f>
        <v>-0.19506069610117019</v>
      </c>
      <c r="Q179" s="41">
        <f>Trans_balance!Z182</f>
        <v>0.16574175711663847</v>
      </c>
      <c r="R179" s="41">
        <f>Pr_inc_GDP!Q182</f>
        <v>2.89629232968624</v>
      </c>
      <c r="S179" s="41">
        <f>Sec_inc_GDP!Q182</f>
        <v>-0.42467585600553842</v>
      </c>
      <c r="T179" s="41">
        <f>IF(Oil_net!Q182="","",OIl_GDP!Q182)</f>
        <v>-1.8433328525143085</v>
      </c>
      <c r="U179" s="41">
        <f>Trav_cr!AE182</f>
        <v>0.2761365375788038</v>
      </c>
      <c r="W179" s="41">
        <f t="shared" si="53"/>
        <v>1.4916741818286461</v>
      </c>
      <c r="X179" s="41">
        <f t="shared" si="40"/>
        <v>-1.0054762658672214</v>
      </c>
      <c r="Y179" s="41">
        <f t="shared" si="41"/>
        <v>1.9678868957766231</v>
      </c>
      <c r="Z179" s="41">
        <f t="shared" si="42"/>
        <v>0.5444024170240066</v>
      </c>
      <c r="AA179" s="41">
        <f t="shared" si="43"/>
        <v>0.39262372558481518</v>
      </c>
      <c r="AB179" s="41">
        <f t="shared" si="44"/>
        <v>0.41476989843931333</v>
      </c>
      <c r="AC179" s="41">
        <f t="shared" si="45"/>
        <v>0.15415747503447813</v>
      </c>
      <c r="AD179" s="41">
        <f t="shared" si="46"/>
        <v>0.74091299803243893</v>
      </c>
      <c r="AF179" s="61" t="str">
        <f t="shared" si="47"/>
        <v/>
      </c>
      <c r="AG179" s="61" t="str">
        <f t="shared" si="48"/>
        <v/>
      </c>
      <c r="AH179" s="62" t="str">
        <f t="shared" si="49"/>
        <v/>
      </c>
      <c r="AI179" s="62" t="str">
        <f t="shared" si="50"/>
        <v/>
      </c>
      <c r="AK179">
        <f t="shared" si="51"/>
        <v>0</v>
      </c>
      <c r="AL179">
        <f t="shared" si="57"/>
        <v>1</v>
      </c>
      <c r="AM179">
        <f t="shared" si="54"/>
        <v>1</v>
      </c>
      <c r="AN179">
        <f t="shared" si="55"/>
        <v>0</v>
      </c>
      <c r="AO179" t="str">
        <f t="shared" si="52"/>
        <v/>
      </c>
      <c r="AP179" s="41" t="str">
        <f>IF(AN179=0, "", GDP!S178)</f>
        <v/>
      </c>
      <c r="AQ179" s="41" t="str">
        <f t="shared" si="56"/>
        <v/>
      </c>
    </row>
    <row r="180" spans="1:43" x14ac:dyDescent="0.15">
      <c r="A180" t="str">
        <f>'CA-GDP'!A183</f>
        <v>Tajikistan, Rep. of</v>
      </c>
      <c r="B180" s="41">
        <f>AVERAGE('CA-GDP'!L183:P183)</f>
        <v>-3.072276252320195</v>
      </c>
      <c r="C180" s="41">
        <f>AVERAGE(GoodsGDP!L183:P183)</f>
        <v>-25.254055931495841</v>
      </c>
      <c r="D180" s="41">
        <f>AVERAGE(Serv_GDP!L183:P183)</f>
        <v>-2.4645753932917187</v>
      </c>
      <c r="E180" s="41">
        <f>AVERAGE('Travel balance'!W183:AA183)</f>
        <v>2.9982255413832072E-2</v>
      </c>
      <c r="F180" s="41">
        <f>AVERAGE(Trans_balance!U183:Y183)</f>
        <v>-2.0342481831708734</v>
      </c>
      <c r="G180" s="41">
        <f>AVERAGE(Pr_inc_GDP!L183:P183)</f>
        <v>17.174974427411563</v>
      </c>
      <c r="H180" s="41">
        <f>AVERAGE(Sec_inc_GDP!L183:P183)</f>
        <v>7.4713806450558025</v>
      </c>
      <c r="I180" s="41">
        <f>IF(Oil_net!L183="", "", AVERAGE(OIl_GDP!L183:Q183))</f>
        <v>-4.0930846900173803</v>
      </c>
      <c r="J180" s="41">
        <f>Trav_cr!AG183</f>
        <v>9.1725700120422887E-2</v>
      </c>
      <c r="K180" s="41">
        <f>Trav_deb!AG183</f>
        <v>6.1743444706590822E-2</v>
      </c>
      <c r="L180">
        <f t="shared" si="39"/>
        <v>0</v>
      </c>
      <c r="M180" s="41">
        <f>'CA-GDP'!Q183</f>
        <v>4.2004714616494532</v>
      </c>
      <c r="N180" s="41">
        <f>GoodsGDP!Q183</f>
        <v>-18.068092821733387</v>
      </c>
      <c r="O180" s="41">
        <f>Serv_GDP!Q183</f>
        <v>-3.3941764137880575</v>
      </c>
      <c r="P180" s="41">
        <f>'Travel balance'!AB183</f>
        <v>3.5724882947597333E-2</v>
      </c>
      <c r="Q180" s="41">
        <f>Trans_balance!Z183</f>
        <v>-2.9883329261079967</v>
      </c>
      <c r="R180" s="41">
        <f>Pr_inc_GDP!Q183</f>
        <v>17.058625225132019</v>
      </c>
      <c r="S180" s="41">
        <f>Sec_inc_GDP!Q183</f>
        <v>8.6041154720388775</v>
      </c>
      <c r="T180" s="41">
        <f>IF(Oil_net!Q183="","",OIl_GDP!Q183)</f>
        <v>-3.2059604906420911</v>
      </c>
      <c r="U180" s="41">
        <f>Trav_cr!AE183</f>
        <v>7.9728512042771343E-2</v>
      </c>
      <c r="W180" s="41">
        <f t="shared" si="53"/>
        <v>7.2727477139696486</v>
      </c>
      <c r="X180" s="41">
        <f t="shared" si="40"/>
        <v>7.1859631097624543</v>
      </c>
      <c r="Y180" s="41">
        <f t="shared" si="41"/>
        <v>-0.92960102049633875</v>
      </c>
      <c r="Z180" s="41">
        <f t="shared" si="42"/>
        <v>5.7426275337652613E-3</v>
      </c>
      <c r="AA180" s="41">
        <f t="shared" si="43"/>
        <v>-0.95408474293712331</v>
      </c>
      <c r="AB180" s="41">
        <f t="shared" si="44"/>
        <v>-0.11634920227954382</v>
      </c>
      <c r="AC180" s="41">
        <f t="shared" si="45"/>
        <v>1.132734826983075</v>
      </c>
      <c r="AD180" s="41">
        <f t="shared" si="46"/>
        <v>0.88712419937528919</v>
      </c>
      <c r="AF180" s="61" t="str">
        <f t="shared" si="47"/>
        <v/>
      </c>
      <c r="AG180" s="61" t="str">
        <f t="shared" si="48"/>
        <v/>
      </c>
      <c r="AH180" s="62" t="str">
        <f t="shared" si="49"/>
        <v/>
      </c>
      <c r="AI180" s="62" t="str">
        <f t="shared" si="50"/>
        <v/>
      </c>
      <c r="AK180">
        <f t="shared" si="51"/>
        <v>0</v>
      </c>
      <c r="AL180">
        <f t="shared" si="57"/>
        <v>1</v>
      </c>
      <c r="AM180">
        <f t="shared" si="54"/>
        <v>1</v>
      </c>
      <c r="AN180">
        <f t="shared" si="55"/>
        <v>0</v>
      </c>
      <c r="AO180" t="str">
        <f t="shared" si="52"/>
        <v/>
      </c>
      <c r="AP180" s="41" t="str">
        <f>IF(AN180=0, "", GDP!S179)</f>
        <v/>
      </c>
      <c r="AQ180" s="41" t="str">
        <f t="shared" si="56"/>
        <v/>
      </c>
    </row>
    <row r="181" spans="1:43" x14ac:dyDescent="0.15">
      <c r="A181" t="str">
        <f>'CA-GDP'!A184</f>
        <v>Tanzania, United Rep. of</v>
      </c>
      <c r="B181" s="41">
        <f>AVERAGE('CA-GDP'!L184:P184)</f>
        <v>-4.8875037913563002</v>
      </c>
      <c r="C181" s="41">
        <f>AVERAGE(GoodsGDP!L184:P184)</f>
        <v>-7.2393522659568585</v>
      </c>
      <c r="D181" s="41">
        <f>AVERAGE(Serv_GDP!L184:P184)</f>
        <v>3.1528195812623721</v>
      </c>
      <c r="E181" s="41">
        <f>AVERAGE('Travel balance'!W184:AA184)</f>
        <v>2.5655868179153098</v>
      </c>
      <c r="F181" s="41">
        <f>AVERAGE(Trans_balance!U184:Y184)</f>
        <v>0.6453218026911387</v>
      </c>
      <c r="G181" s="41">
        <f>AVERAGE(Pr_inc_GDP!L184:P184)</f>
        <v>-1.625681614448095</v>
      </c>
      <c r="H181" s="41">
        <f>AVERAGE(Sec_inc_GDP!L184:P184)</f>
        <v>0.82471050778627608</v>
      </c>
      <c r="I181" s="41">
        <f>IF(Oil_net!L184="", "", AVERAGE(OIl_GDP!L184:Q184))</f>
        <v>-3.78025719443897</v>
      </c>
      <c r="J181" s="41">
        <f>Trav_cr!AG184</f>
        <v>4.2191506580673881</v>
      </c>
      <c r="K181" s="41">
        <f>Trav_deb!AG184</f>
        <v>1.6535638401520785</v>
      </c>
      <c r="L181">
        <f t="shared" si="39"/>
        <v>0</v>
      </c>
      <c r="M181" s="41" t="str">
        <f>'CA-GDP'!Q184</f>
        <v/>
      </c>
      <c r="N181" s="41" t="str">
        <f>GoodsGDP!Q184</f>
        <v/>
      </c>
      <c r="O181" s="41" t="str">
        <f>Serv_GDP!Q184</f>
        <v/>
      </c>
      <c r="P181" s="41">
        <f>'Travel balance'!AB184</f>
        <v>1.708001078948628</v>
      </c>
      <c r="Q181" s="41" t="str">
        <f>Trans_balance!Z184</f>
        <v/>
      </c>
      <c r="R181" s="41" t="str">
        <f>Pr_inc_GDP!Q184</f>
        <v/>
      </c>
      <c r="S181" s="41" t="str">
        <f>Sec_inc_GDP!Q184</f>
        <v/>
      </c>
      <c r="T181" s="41">
        <f>IF(Oil_net!Q184="","",OIl_GDP!Q184)</f>
        <v>-2.4019339747166732</v>
      </c>
      <c r="U181" s="41">
        <f>Trav_cr!AE184</f>
        <v>1.708001078948628</v>
      </c>
      <c r="W181" s="41" t="str">
        <f t="shared" si="53"/>
        <v/>
      </c>
      <c r="X181" s="41" t="str">
        <f t="shared" si="40"/>
        <v/>
      </c>
      <c r="Y181" s="41" t="str">
        <f t="shared" si="41"/>
        <v/>
      </c>
      <c r="Z181" s="41">
        <f t="shared" si="42"/>
        <v>-0.85758573896668189</v>
      </c>
      <c r="AA181" s="41" t="str">
        <f t="shared" si="43"/>
        <v/>
      </c>
      <c r="AB181" s="41" t="str">
        <f t="shared" si="44"/>
        <v/>
      </c>
      <c r="AC181" s="41" t="str">
        <f t="shared" si="45"/>
        <v/>
      </c>
      <c r="AD181" s="41">
        <f t="shared" si="46"/>
        <v>1.3783232197222968</v>
      </c>
      <c r="AF181" s="61" t="str">
        <f t="shared" si="47"/>
        <v/>
      </c>
      <c r="AG181" s="61" t="str">
        <f t="shared" si="48"/>
        <v/>
      </c>
      <c r="AH181" s="62" t="str">
        <f t="shared" si="49"/>
        <v/>
      </c>
      <c r="AI181" s="62" t="str">
        <f t="shared" si="50"/>
        <v/>
      </c>
      <c r="AK181">
        <f t="shared" si="51"/>
        <v>0</v>
      </c>
      <c r="AL181">
        <f t="shared" si="57"/>
        <v>1</v>
      </c>
      <c r="AM181">
        <f t="shared" si="54"/>
        <v>1</v>
      </c>
      <c r="AN181">
        <f t="shared" si="55"/>
        <v>0</v>
      </c>
      <c r="AO181" t="str">
        <f t="shared" si="52"/>
        <v/>
      </c>
      <c r="AP181" s="41" t="str">
        <f>IF(AN181=0, "", GDP!S180)</f>
        <v/>
      </c>
      <c r="AQ181" s="41" t="str">
        <f t="shared" si="56"/>
        <v/>
      </c>
    </row>
    <row r="182" spans="1:43" x14ac:dyDescent="0.15">
      <c r="A182" t="str">
        <f>'CA-GDP'!A185</f>
        <v>Thailand</v>
      </c>
      <c r="B182" s="41">
        <f>AVERAGE('CA-GDP'!L185:P185)</f>
        <v>7.9368046093516345</v>
      </c>
      <c r="C182" s="41">
        <f>AVERAGE(GoodsGDP!L185:P185)</f>
        <v>6.3262083028159459</v>
      </c>
      <c r="D182" s="41">
        <f>AVERAGE(Serv_GDP!L185:P185)</f>
        <v>4.6048815344489729</v>
      </c>
      <c r="E182" s="41">
        <f>AVERAGE('Travel balance'!W185:AA185)</f>
        <v>8.7262991641330387</v>
      </c>
      <c r="F182" s="41">
        <f>AVERAGE(Trans_balance!U185:Y185)</f>
        <v>-2.2561199833376482</v>
      </c>
      <c r="G182" s="41">
        <f>AVERAGE(Pr_inc_GDP!L185:P185)</f>
        <v>-4.5682193817417218</v>
      </c>
      <c r="H182" s="41">
        <f>AVERAGE(Sec_inc_GDP!L185:P185)</f>
        <v>1.5739341538284277</v>
      </c>
      <c r="I182" s="41">
        <f>IF(Oil_net!L185="", "", AVERAGE(OIl_GDP!L185:Q185))</f>
        <v>-6.4627162487949201</v>
      </c>
      <c r="J182" s="41">
        <f>Trav_cr!AG185</f>
        <v>10.941358248237847</v>
      </c>
      <c r="K182" s="41">
        <f>Trav_deb!AG185</f>
        <v>2.2150590841048095</v>
      </c>
      <c r="L182">
        <f t="shared" si="39"/>
        <v>1</v>
      </c>
      <c r="M182" s="41">
        <f>'CA-GDP'!Q185</f>
        <v>3.5073143900898742</v>
      </c>
      <c r="N182" s="41">
        <f>GoodsGDP!Q185</f>
        <v>8.1432318337235561</v>
      </c>
      <c r="O182" s="41">
        <f>Serv_GDP!Q185</f>
        <v>-3.0070787463092197</v>
      </c>
      <c r="P182" s="41">
        <f>'Travel balance'!AB185</f>
        <v>2.258688757007222</v>
      </c>
      <c r="Q182" s="41">
        <f>Trans_balance!Z185</f>
        <v>-2.979701192434919</v>
      </c>
      <c r="R182" s="41">
        <f>Pr_inc_GDP!Q185</f>
        <v>-2.80025884721119</v>
      </c>
      <c r="S182" s="41">
        <f>Sec_inc_GDP!Q185</f>
        <v>1.1714201498867278</v>
      </c>
      <c r="T182" s="41">
        <f>IF(Oil_net!Q185="","",OIl_GDP!Q185)</f>
        <v>-5.2252159105928238</v>
      </c>
      <c r="U182" s="41">
        <f>Trav_cr!AE185</f>
        <v>2.8298163750718035</v>
      </c>
      <c r="W182" s="41">
        <f t="shared" si="53"/>
        <v>-4.4294902192617602</v>
      </c>
      <c r="X182" s="41">
        <f t="shared" si="40"/>
        <v>1.8170235309076102</v>
      </c>
      <c r="Y182" s="41">
        <f t="shared" si="41"/>
        <v>-7.6119602807581925</v>
      </c>
      <c r="Z182" s="41">
        <f t="shared" si="42"/>
        <v>-6.4676104071258163</v>
      </c>
      <c r="AA182" s="41">
        <f t="shared" si="43"/>
        <v>-0.72358120909727086</v>
      </c>
      <c r="AB182" s="41">
        <f t="shared" si="44"/>
        <v>1.7679605345305318</v>
      </c>
      <c r="AC182" s="41">
        <f t="shared" si="45"/>
        <v>-0.40251400394169989</v>
      </c>
      <c r="AD182" s="41">
        <f t="shared" si="46"/>
        <v>1.2375003382020964</v>
      </c>
      <c r="AF182" s="61" t="str">
        <f t="shared" si="47"/>
        <v/>
      </c>
      <c r="AG182" s="61">
        <f t="shared" si="48"/>
        <v>-6.4676104071258163</v>
      </c>
      <c r="AH182" s="62" t="str">
        <f t="shared" si="49"/>
        <v/>
      </c>
      <c r="AI182" s="62">
        <f t="shared" si="50"/>
        <v>1</v>
      </c>
      <c r="AK182">
        <f t="shared" si="51"/>
        <v>1</v>
      </c>
      <c r="AL182">
        <f t="shared" si="57"/>
        <v>1</v>
      </c>
      <c r="AM182">
        <f t="shared" si="54"/>
        <v>2</v>
      </c>
      <c r="AN182">
        <f t="shared" si="55"/>
        <v>1</v>
      </c>
      <c r="AO182" t="str">
        <f t="shared" si="52"/>
        <v>Thailand</v>
      </c>
      <c r="AP182" s="41">
        <f>IF(AN182=0, "", GDP!S181)</f>
        <v>544.20954952918362</v>
      </c>
      <c r="AQ182" s="41">
        <f t="shared" si="56"/>
        <v>-6.4676104071258163</v>
      </c>
    </row>
    <row r="183" spans="1:43" x14ac:dyDescent="0.15">
      <c r="A183" t="str">
        <f>'CA-GDP'!A186</f>
        <v>Timor-Leste, Dem. Rep. of</v>
      </c>
      <c r="B183" s="41">
        <f>AVERAGE('CA-GDP'!L186:P186)</f>
        <v>-9.0024128068962277</v>
      </c>
      <c r="C183" s="41">
        <f>AVERAGE(GoodsGDP!L186:P186)</f>
        <v>-35.960241935764088</v>
      </c>
      <c r="D183" s="41">
        <f>AVERAGE(Serv_GDP!L186:P186)</f>
        <v>-26.231499531234324</v>
      </c>
      <c r="E183" s="41">
        <f>AVERAGE('Travel balance'!W186:AA186)</f>
        <v>-2.2426806953213108</v>
      </c>
      <c r="F183" s="41">
        <f>AVERAGE(Trans_balance!U186:Y186)</f>
        <v>-3.9899860676545531</v>
      </c>
      <c r="G183" s="41">
        <f>AVERAGE(Pr_inc_GDP!L186:P186)</f>
        <v>53.836596725830816</v>
      </c>
      <c r="H183" s="41">
        <f>AVERAGE(Sec_inc_GDP!L186:P186)</f>
        <v>-0.64726685405435991</v>
      </c>
      <c r="I183" s="41" t="str">
        <f>IF(Oil_net!L186="", "", AVERAGE(OIl_GDP!L186:Q186))</f>
        <v/>
      </c>
      <c r="J183" s="41">
        <f>Trav_cr!AG186</f>
        <v>3.9449682573437457</v>
      </c>
      <c r="K183" s="41">
        <f>Trav_deb!AG186</f>
        <v>6.1876489526650564</v>
      </c>
      <c r="L183">
        <f t="shared" si="39"/>
        <v>0</v>
      </c>
      <c r="M183" s="41">
        <f>'CA-GDP'!Q186</f>
        <v>-19.917483378133607</v>
      </c>
      <c r="N183" s="41">
        <f>GoodsGDP!Q186</f>
        <v>-28.46589897302859</v>
      </c>
      <c r="O183" s="41">
        <f>Serv_GDP!Q186</f>
        <v>-15.306165072299475</v>
      </c>
      <c r="P183" s="41">
        <f>'Travel balance'!AB186</f>
        <v>-1.5767129841523539</v>
      </c>
      <c r="Q183" s="41">
        <f>Trans_balance!Z186</f>
        <v>-2.7394785833560595</v>
      </c>
      <c r="R183" s="41">
        <f>Pr_inc_GDP!Q186</f>
        <v>31.829646908707186</v>
      </c>
      <c r="S183" s="41">
        <f>Sec_inc_GDP!Q186</f>
        <v>-7.9750662415127183</v>
      </c>
      <c r="T183" s="41" t="str">
        <f>IF(Oil_net!Q186="","",OIl_GDP!Q186)</f>
        <v/>
      </c>
      <c r="U183" s="41">
        <f>Trav_cr!AE186</f>
        <v>1.4314840381867475</v>
      </c>
      <c r="W183" s="41">
        <f t="shared" si="53"/>
        <v>-10.915070571237379</v>
      </c>
      <c r="X183" s="41">
        <f t="shared" si="40"/>
        <v>7.494342962735498</v>
      </c>
      <c r="Y183" s="41">
        <f t="shared" si="41"/>
        <v>10.925334458934849</v>
      </c>
      <c r="Z183" s="41">
        <f t="shared" si="42"/>
        <v>0.66596771116895681</v>
      </c>
      <c r="AA183" s="41">
        <f t="shared" si="43"/>
        <v>1.2505074842984936</v>
      </c>
      <c r="AB183" s="41">
        <f t="shared" si="44"/>
        <v>-22.00694981712363</v>
      </c>
      <c r="AC183" s="41">
        <f t="shared" si="45"/>
        <v>-7.3277993874583585</v>
      </c>
      <c r="AD183" s="41" t="str">
        <f t="shared" si="46"/>
        <v/>
      </c>
      <c r="AF183" s="61" t="str">
        <f t="shared" si="47"/>
        <v/>
      </c>
      <c r="AG183" s="61" t="str">
        <f t="shared" si="48"/>
        <v/>
      </c>
      <c r="AH183" s="62" t="str">
        <f t="shared" si="49"/>
        <v/>
      </c>
      <c r="AI183" s="62" t="str">
        <f t="shared" si="50"/>
        <v/>
      </c>
      <c r="AK183">
        <f t="shared" si="51"/>
        <v>0</v>
      </c>
      <c r="AL183">
        <f t="shared" si="57"/>
        <v>1</v>
      </c>
      <c r="AM183">
        <f t="shared" si="54"/>
        <v>1</v>
      </c>
      <c r="AN183">
        <f t="shared" si="55"/>
        <v>0</v>
      </c>
      <c r="AO183" t="str">
        <f t="shared" si="52"/>
        <v/>
      </c>
      <c r="AP183" t="str">
        <f>IF(AN183=0, "", GDP!S182)</f>
        <v/>
      </c>
      <c r="AQ183" s="41" t="str">
        <f t="shared" si="56"/>
        <v/>
      </c>
    </row>
    <row r="184" spans="1:43" x14ac:dyDescent="0.15">
      <c r="A184" t="str">
        <f>'CA-GDP'!A187</f>
        <v>Togo</v>
      </c>
      <c r="B184" s="41">
        <f>AVERAGE('CA-GDP'!L187:P187)</f>
        <v>-4.0579459677328158</v>
      </c>
      <c r="C184" s="41">
        <f>AVERAGE(GoodsGDP!L187:P187)</f>
        <v>-13.171360729889802</v>
      </c>
      <c r="D184" s="41">
        <f>AVERAGE(Serv_GDP!L187:P187)</f>
        <v>2.2106314288063529</v>
      </c>
      <c r="E184" s="41">
        <f>AVERAGE('Travel balance'!W187:AA187)</f>
        <v>1.4567048631298074</v>
      </c>
      <c r="F184" s="41">
        <f>AVERAGE(Trans_balance!U187:Y187)</f>
        <v>-1.0164085235585536</v>
      </c>
      <c r="G184" s="41">
        <f>AVERAGE(Pr_inc_GDP!L187:P187)</f>
        <v>0.77448487460467041</v>
      </c>
      <c r="H184" s="41">
        <f>AVERAGE(Sec_inc_GDP!L187:P187)</f>
        <v>6.1282984587459586</v>
      </c>
      <c r="I184" s="41">
        <f>IF(Oil_net!L187="", "", AVERAGE(OIl_GDP!L187:Q187))</f>
        <v>-2.4405056175687161</v>
      </c>
      <c r="J184" s="41">
        <f>Trav_cr!AG187</f>
        <v>2.0735161742074242</v>
      </c>
      <c r="K184" s="41">
        <f>Trav_deb!AG187</f>
        <v>0.61681131107761633</v>
      </c>
      <c r="L184">
        <f t="shared" si="39"/>
        <v>0</v>
      </c>
      <c r="M184" s="41" t="str">
        <f>'CA-GDP'!Q187</f>
        <v/>
      </c>
      <c r="N184" s="41" t="str">
        <f>GoodsGDP!Q187</f>
        <v/>
      </c>
      <c r="O184" s="41" t="str">
        <f>Serv_GDP!Q187</f>
        <v/>
      </c>
      <c r="P184" s="41" t="str">
        <f>'Travel balance'!AB187</f>
        <v/>
      </c>
      <c r="Q184" s="41" t="str">
        <f>Trans_balance!Z187</f>
        <v/>
      </c>
      <c r="R184" s="41" t="str">
        <f>Pr_inc_GDP!Q187</f>
        <v/>
      </c>
      <c r="S184" s="41" t="str">
        <f>Sec_inc_GDP!Q187</f>
        <v/>
      </c>
      <c r="T184" s="41">
        <f>IF(Oil_net!Q187="","",OIl_GDP!Q187)</f>
        <v>-1.5340993559941873</v>
      </c>
      <c r="U184" s="41" t="str">
        <f>Trav_cr!AE187</f>
        <v/>
      </c>
      <c r="W184" s="41" t="str">
        <f t="shared" si="53"/>
        <v/>
      </c>
      <c r="X184" s="41" t="str">
        <f t="shared" si="40"/>
        <v/>
      </c>
      <c r="Y184" s="41" t="str">
        <f t="shared" si="41"/>
        <v/>
      </c>
      <c r="Z184" s="41" t="str">
        <f t="shared" si="42"/>
        <v/>
      </c>
      <c r="AA184" s="41" t="str">
        <f t="shared" si="43"/>
        <v/>
      </c>
      <c r="AB184" s="41" t="str">
        <f t="shared" si="44"/>
        <v/>
      </c>
      <c r="AC184" s="41" t="str">
        <f t="shared" si="45"/>
        <v/>
      </c>
      <c r="AD184" s="41">
        <f t="shared" si="46"/>
        <v>0.90640626157452875</v>
      </c>
      <c r="AF184" s="61" t="str">
        <f t="shared" si="47"/>
        <v/>
      </c>
      <c r="AG184" s="61" t="str">
        <f t="shared" si="48"/>
        <v/>
      </c>
      <c r="AH184" s="62" t="str">
        <f t="shared" si="49"/>
        <v/>
      </c>
      <c r="AI184" s="62" t="str">
        <f t="shared" si="50"/>
        <v/>
      </c>
      <c r="AK184">
        <f t="shared" si="51"/>
        <v>0</v>
      </c>
      <c r="AL184">
        <f t="shared" si="57"/>
        <v>0</v>
      </c>
      <c r="AM184">
        <f t="shared" si="54"/>
        <v>0</v>
      </c>
      <c r="AN184">
        <f t="shared" si="55"/>
        <v>0</v>
      </c>
      <c r="AO184" t="str">
        <f t="shared" si="52"/>
        <v/>
      </c>
      <c r="AP184" t="str">
        <f>IF(AN184=0, "", GDP!S183)</f>
        <v/>
      </c>
      <c r="AQ184" s="41" t="str">
        <f t="shared" si="56"/>
        <v/>
      </c>
    </row>
    <row r="185" spans="1:43" x14ac:dyDescent="0.15">
      <c r="A185" t="str">
        <f>'CA-GDP'!A188</f>
        <v>Tonga</v>
      </c>
      <c r="B185" s="41">
        <f>AVERAGE('CA-GDP'!L188:P188)</f>
        <v>-6.0237335461440882</v>
      </c>
      <c r="C185" s="41">
        <f>AVERAGE(GoodsGDP!L188:P188)</f>
        <v>-40.586293165266525</v>
      </c>
      <c r="D185" s="41">
        <f>AVERAGE(Serv_GDP!L188:P188)</f>
        <v>-1.7170476911826378</v>
      </c>
      <c r="E185" s="41">
        <f>AVERAGE('Travel balance'!W188:AA188)</f>
        <v>4.1601140505940446</v>
      </c>
      <c r="F185" s="41">
        <f>AVERAGE(Trans_balance!U188:Y188)</f>
        <v>-3.1008348078816712</v>
      </c>
      <c r="G185" s="41">
        <f>AVERAGE(Pr_inc_GDP!L188:P188)</f>
        <v>4.3488895566698975</v>
      </c>
      <c r="H185" s="41">
        <f>AVERAGE(Sec_inc_GDP!L188:P188)</f>
        <v>31.930717753635129</v>
      </c>
      <c r="I185" s="41" t="str">
        <f>IF(Oil_net!L188="", "", AVERAGE(OIl_GDP!L188:Q188))</f>
        <v/>
      </c>
      <c r="J185" s="41">
        <f>Trav_cr!AG188</f>
        <v>10.166603937238005</v>
      </c>
      <c r="K185" s="41">
        <f>Trav_deb!AG188</f>
        <v>6.006489886643962</v>
      </c>
      <c r="L185">
        <f t="shared" si="39"/>
        <v>0</v>
      </c>
      <c r="M185" s="41">
        <f>'CA-GDP'!Q188</f>
        <v>-3.6869009303485929</v>
      </c>
      <c r="N185" s="41">
        <f>GoodsGDP!Q188</f>
        <v>-37.242138540711409</v>
      </c>
      <c r="O185" s="41">
        <f>Serv_GDP!Q188</f>
        <v>-3.9730484097492522</v>
      </c>
      <c r="P185" s="41">
        <f>'Travel balance'!AB188</f>
        <v>1.6042474914646381</v>
      </c>
      <c r="Q185" s="41">
        <f>Trans_balance!Z188</f>
        <v>-2.5100659625689539</v>
      </c>
      <c r="R185" s="41">
        <f>Pr_inc_GDP!Q188</f>
        <v>8.0706904806223143</v>
      </c>
      <c r="S185" s="41">
        <f>Sec_inc_GDP!Q188</f>
        <v>29.457595539489738</v>
      </c>
      <c r="T185" s="41" t="str">
        <f>IF(Oil_net!Q188="","",OIl_GDP!Q188)</f>
        <v/>
      </c>
      <c r="U185" s="41">
        <f>Trav_cr!AE188</f>
        <v>7.7662313822948006</v>
      </c>
      <c r="W185" s="41">
        <f t="shared" si="53"/>
        <v>2.3368326157954953</v>
      </c>
      <c r="X185" s="41">
        <f t="shared" si="40"/>
        <v>3.3441546245551166</v>
      </c>
      <c r="Y185" s="41">
        <f t="shared" si="41"/>
        <v>-2.2560007185666144</v>
      </c>
      <c r="Z185" s="41">
        <f t="shared" si="42"/>
        <v>-2.5558665591294067</v>
      </c>
      <c r="AA185" s="41">
        <f t="shared" si="43"/>
        <v>0.59076884531271734</v>
      </c>
      <c r="AB185" s="41">
        <f t="shared" si="44"/>
        <v>3.7218009239524168</v>
      </c>
      <c r="AC185" s="41">
        <f t="shared" si="45"/>
        <v>-2.4731222141453912</v>
      </c>
      <c r="AD185" s="41" t="str">
        <f t="shared" si="46"/>
        <v/>
      </c>
      <c r="AF185" s="61" t="str">
        <f t="shared" si="47"/>
        <v/>
      </c>
      <c r="AG185" s="61" t="str">
        <f t="shared" si="48"/>
        <v/>
      </c>
      <c r="AH185" s="62" t="str">
        <f t="shared" si="49"/>
        <v/>
      </c>
      <c r="AI185" s="62" t="str">
        <f t="shared" si="50"/>
        <v/>
      </c>
      <c r="AK185">
        <f t="shared" si="51"/>
        <v>0</v>
      </c>
      <c r="AL185">
        <f t="shared" si="57"/>
        <v>1</v>
      </c>
      <c r="AM185">
        <f t="shared" si="54"/>
        <v>1</v>
      </c>
      <c r="AN185">
        <f t="shared" si="55"/>
        <v>0</v>
      </c>
      <c r="AO185" t="str">
        <f t="shared" si="52"/>
        <v/>
      </c>
      <c r="AP185" t="str">
        <f>IF(AN185=0, "", GDP!S184)</f>
        <v/>
      </c>
      <c r="AQ185" s="41" t="str">
        <f t="shared" si="56"/>
        <v/>
      </c>
    </row>
    <row r="186" spans="1:43" x14ac:dyDescent="0.15">
      <c r="A186" t="str">
        <f>'CA-GDP'!A189</f>
        <v>Trinidad and Tobago</v>
      </c>
      <c r="B186" s="41">
        <f>AVERAGE('CA-GDP'!L189:P189)</f>
        <v>4.4663307413748656</v>
      </c>
      <c r="C186" s="41">
        <f>AVERAGE(GoodsGDP!L189:P189)</f>
        <v>13.329807753251277</v>
      </c>
      <c r="D186" s="41">
        <f>AVERAGE(Serv_GDP!L189:P189)</f>
        <v>-7.3250029938881287</v>
      </c>
      <c r="E186" s="41">
        <f>AVERAGE('Travel balance'!W189:AA189)</f>
        <v>1.4064681017212801</v>
      </c>
      <c r="F186" s="41">
        <f>AVERAGE(Trans_balance!U189:Y189)</f>
        <v>-1.537322297127516</v>
      </c>
      <c r="G186" s="41">
        <f>AVERAGE(Pr_inc_GDP!L189:P189)</f>
        <v>-1.6427488007523319</v>
      </c>
      <c r="H186" s="41">
        <f>AVERAGE(Sec_inc_GDP!L189:P189)</f>
        <v>0.10427478276404187</v>
      </c>
      <c r="I186" s="41">
        <f>IF(Oil_net!L189="", "", AVERAGE(OIl_GDP!L189:Q189))</f>
        <v>4.1573875649911498</v>
      </c>
      <c r="J186" s="41">
        <f>Trav_cr!AG189</f>
        <v>1.9827217644922968</v>
      </c>
      <c r="K186" s="41">
        <f>Trav_deb!AG189</f>
        <v>0.5762536627710162</v>
      </c>
      <c r="L186">
        <f t="shared" si="39"/>
        <v>0</v>
      </c>
      <c r="M186" s="41">
        <f>'CA-GDP'!Q189</f>
        <v>5.833836339650899E-2</v>
      </c>
      <c r="N186" s="41">
        <f>GoodsGDP!Q189</f>
        <v>4.5000240844845543</v>
      </c>
      <c r="O186" s="41">
        <f>Serv_GDP!Q189</f>
        <v>-5.3765703474987259</v>
      </c>
      <c r="P186" s="41">
        <f>'Travel balance'!AB189</f>
        <v>0.51318776403024624</v>
      </c>
      <c r="Q186" s="41">
        <f>Trans_balance!Z189</f>
        <v>-1.6784556834553399</v>
      </c>
      <c r="R186" s="41">
        <f>Pr_inc_GDP!Q189</f>
        <v>0.63419137986054408</v>
      </c>
      <c r="S186" s="41">
        <f>Sec_inc_GDP!Q189</f>
        <v>0.30069324655013813</v>
      </c>
      <c r="T186" s="41">
        <f>IF(Oil_net!Q189="","",OIl_GDP!Q189)</f>
        <v>2.8765189896641763</v>
      </c>
      <c r="U186" s="41">
        <f>Trav_cr!AE189</f>
        <v>0.66458039620796261</v>
      </c>
      <c r="W186" s="41">
        <f t="shared" si="53"/>
        <v>-4.4079923779783563</v>
      </c>
      <c r="X186" s="41">
        <f t="shared" si="40"/>
        <v>-8.8297836687667228</v>
      </c>
      <c r="Y186" s="41">
        <f t="shared" si="41"/>
        <v>1.9484326463894028</v>
      </c>
      <c r="Z186" s="41">
        <f t="shared" si="42"/>
        <v>-0.89328033769103388</v>
      </c>
      <c r="AA186" s="41">
        <f t="shared" si="43"/>
        <v>-0.14113338632782391</v>
      </c>
      <c r="AB186" s="41">
        <f t="shared" si="44"/>
        <v>2.276940180612876</v>
      </c>
      <c r="AC186" s="41">
        <f t="shared" si="45"/>
        <v>0.19641846378609626</v>
      </c>
      <c r="AD186" s="41">
        <f t="shared" si="46"/>
        <v>-1.2808685753269735</v>
      </c>
      <c r="AF186" s="61" t="str">
        <f t="shared" si="47"/>
        <v/>
      </c>
      <c r="AG186" s="61" t="str">
        <f t="shared" si="48"/>
        <v/>
      </c>
      <c r="AH186" s="62" t="str">
        <f t="shared" si="49"/>
        <v/>
      </c>
      <c r="AI186" s="62" t="str">
        <f t="shared" si="50"/>
        <v/>
      </c>
      <c r="AK186">
        <f t="shared" si="51"/>
        <v>0</v>
      </c>
      <c r="AL186">
        <f t="shared" si="57"/>
        <v>1</v>
      </c>
      <c r="AM186">
        <f t="shared" si="54"/>
        <v>1</v>
      </c>
      <c r="AN186">
        <f t="shared" si="55"/>
        <v>0</v>
      </c>
      <c r="AO186" t="str">
        <f t="shared" si="52"/>
        <v/>
      </c>
      <c r="AP186" t="str">
        <f>IF(AN186=0, "", GDP!S185)</f>
        <v/>
      </c>
      <c r="AQ186" s="41" t="str">
        <f t="shared" si="56"/>
        <v/>
      </c>
    </row>
    <row r="187" spans="1:43" x14ac:dyDescent="0.15">
      <c r="A187" t="str">
        <f>'CA-GDP'!A190</f>
        <v>Tunisia</v>
      </c>
      <c r="B187" s="41">
        <f>AVERAGE('CA-GDP'!L190:P190)</f>
        <v>-9.5009159558135003</v>
      </c>
      <c r="C187" s="41">
        <f>AVERAGE(GoodsGDP!L190:P190)</f>
        <v>-12.857493439389824</v>
      </c>
      <c r="D187" s="41">
        <f>AVERAGE(Serv_GDP!L190:P190)</f>
        <v>1.2214933259010157</v>
      </c>
      <c r="E187" s="41">
        <f>AVERAGE('Travel balance'!W190:AA190)</f>
        <v>1.9178352827792793</v>
      </c>
      <c r="F187" s="41">
        <f>AVERAGE(Trans_balance!U190:Y190)</f>
        <v>-0.88807119175442428</v>
      </c>
      <c r="G187" s="41">
        <f>AVERAGE(Pr_inc_GDP!L190:P190)</f>
        <v>-2.3487333925846392</v>
      </c>
      <c r="H187" s="41">
        <f>AVERAGE(Sec_inc_GDP!L190:P190)</f>
        <v>4.4838175502599489</v>
      </c>
      <c r="I187" s="41">
        <f>IF(Oil_net!L190="", "", AVERAGE(OIl_GDP!L190:Q190))</f>
        <v>-4.6597750010169694</v>
      </c>
      <c r="J187" s="41">
        <f>Trav_cr!AG190</f>
        <v>3.8377944394462502</v>
      </c>
      <c r="K187" s="41">
        <f>Trav_deb!AG190</f>
        <v>1.9199591566669703</v>
      </c>
      <c r="L187">
        <f t="shared" si="39"/>
        <v>0</v>
      </c>
      <c r="M187" s="41">
        <f>'CA-GDP'!Q190</f>
        <v>-6.7423886986697203</v>
      </c>
      <c r="N187" s="41">
        <f>GoodsGDP!Q190</f>
        <v>-8.9243763854220486</v>
      </c>
      <c r="O187" s="41">
        <f>Serv_GDP!Q190</f>
        <v>-0.14967903339002256</v>
      </c>
      <c r="P187" s="41">
        <f>'Travel balance'!AB190</f>
        <v>1.1903303790494228</v>
      </c>
      <c r="Q187" s="41">
        <f>Trans_balance!Z190</f>
        <v>-1.4342218010236756</v>
      </c>
      <c r="R187" s="41">
        <f>Pr_inc_GDP!Q190</f>
        <v>-3.0133904009486185</v>
      </c>
      <c r="S187" s="41">
        <f>Sec_inc_GDP!Q190</f>
        <v>5.345057121090969</v>
      </c>
      <c r="T187" s="41">
        <f>IF(Oil_net!Q190="","",OIl_GDP!Q190)</f>
        <v>-4.1711087015208115</v>
      </c>
      <c r="U187" s="41">
        <f>Trav_cr!AE190</f>
        <v>2.1223857653483744</v>
      </c>
      <c r="W187" s="41">
        <f t="shared" si="53"/>
        <v>2.75852725714378</v>
      </c>
      <c r="X187" s="41">
        <f t="shared" si="40"/>
        <v>3.9331170539677753</v>
      </c>
      <c r="Y187" s="41">
        <f t="shared" si="41"/>
        <v>-1.3711723592910383</v>
      </c>
      <c r="Z187" s="41">
        <f t="shared" si="42"/>
        <v>-0.72750490372985643</v>
      </c>
      <c r="AA187" s="41">
        <f t="shared" si="43"/>
        <v>-0.5461506092692513</v>
      </c>
      <c r="AB187" s="41">
        <f t="shared" si="44"/>
        <v>-0.66465700836397934</v>
      </c>
      <c r="AC187" s="41">
        <f t="shared" si="45"/>
        <v>0.8612395708310201</v>
      </c>
      <c r="AD187" s="41">
        <f t="shared" si="46"/>
        <v>0.48866629949615792</v>
      </c>
      <c r="AF187" s="61" t="str">
        <f t="shared" si="47"/>
        <v/>
      </c>
      <c r="AG187" s="61" t="str">
        <f t="shared" si="48"/>
        <v/>
      </c>
      <c r="AH187" s="62" t="str">
        <f t="shared" si="49"/>
        <v/>
      </c>
      <c r="AI187" s="62" t="str">
        <f t="shared" si="50"/>
        <v/>
      </c>
      <c r="AK187">
        <f t="shared" si="51"/>
        <v>0</v>
      </c>
      <c r="AL187">
        <f t="shared" si="57"/>
        <v>1</v>
      </c>
      <c r="AM187">
        <f t="shared" si="54"/>
        <v>1</v>
      </c>
      <c r="AN187">
        <f t="shared" si="55"/>
        <v>0</v>
      </c>
      <c r="AO187" t="str">
        <f t="shared" si="52"/>
        <v/>
      </c>
      <c r="AP187" t="str">
        <f>IF(AN187=0, "", GDP!S186)</f>
        <v/>
      </c>
      <c r="AQ187" s="41" t="str">
        <f t="shared" si="56"/>
        <v/>
      </c>
    </row>
    <row r="188" spans="1:43" x14ac:dyDescent="0.15">
      <c r="A188" t="str">
        <f>'CA-GDP'!A191</f>
        <v>Turkey</v>
      </c>
      <c r="B188" s="41">
        <f>AVERAGE('CA-GDP'!L191:P191)</f>
        <v>-2.5847881190188362</v>
      </c>
      <c r="C188" s="41">
        <f>AVERAGE(GoodsGDP!L191:P191)</f>
        <v>-4.9018725376843175</v>
      </c>
      <c r="D188" s="41">
        <f>AVERAGE(Serv_GDP!L191:P191)</f>
        <v>3.4873331664039489</v>
      </c>
      <c r="E188" s="41">
        <f>AVERAGE('Travel balance'!W191:AA191)</f>
        <v>2.4291867050663392</v>
      </c>
      <c r="F188" s="41">
        <f>AVERAGE(Trans_balance!U191:Y191)</f>
        <v>1.7231170383745937</v>
      </c>
      <c r="G188" s="41">
        <f>AVERAGE(Pr_inc_GDP!L191:P191)</f>
        <v>-1.3378180537261293</v>
      </c>
      <c r="H188" s="41">
        <f>AVERAGE(Sec_inc_GDP!L191:P191)</f>
        <v>0.16756930598766201</v>
      </c>
      <c r="I188" s="41">
        <f>IF(Oil_net!L191="", "", AVERAGE(OIl_GDP!L191:Q191))</f>
        <v>-3.8881808228983972</v>
      </c>
      <c r="J188" s="41">
        <f>Trav_cr!AG191</f>
        <v>3.0016885092209118</v>
      </c>
      <c r="K188" s="41">
        <f>Trav_deb!AG191</f>
        <v>0.57250180415457241</v>
      </c>
      <c r="L188">
        <f t="shared" si="39"/>
        <v>0</v>
      </c>
      <c r="M188" s="41">
        <f>'CA-GDP'!Q191</f>
        <v>-5.2120989812591203</v>
      </c>
      <c r="N188" s="41">
        <f>GoodsGDP!Q191</f>
        <v>-5.2901791991480085</v>
      </c>
      <c r="O188" s="41">
        <f>Serv_GDP!Q191</f>
        <v>1.2786159473253647</v>
      </c>
      <c r="P188" s="41">
        <f>'Travel balance'!AB191</f>
        <v>1.2822475853667084</v>
      </c>
      <c r="Q188" s="41">
        <f>Trans_balance!Z191</f>
        <v>0.79197644978531989</v>
      </c>
      <c r="R188" s="41">
        <f>Pr_inc_GDP!Q191</f>
        <v>-1.2171574573949342</v>
      </c>
      <c r="S188" s="41">
        <f>Sec_inc_GDP!Q191</f>
        <v>1.662172795845733E-2</v>
      </c>
      <c r="T188" s="41">
        <f>IF(Oil_net!Q191="","",OIl_GDP!Q191)</f>
        <v>-3.6327182246696421</v>
      </c>
      <c r="U188" s="41">
        <f>Trav_cr!AE191</f>
        <v>1.4275131070204532</v>
      </c>
      <c r="W188" s="41">
        <f t="shared" si="53"/>
        <v>-2.6273108622402841</v>
      </c>
      <c r="X188" s="41">
        <f t="shared" si="40"/>
        <v>-0.38830666146369097</v>
      </c>
      <c r="Y188" s="41">
        <f t="shared" si="41"/>
        <v>-2.2087172190785842</v>
      </c>
      <c r="Z188" s="41">
        <f t="shared" si="42"/>
        <v>-1.1469391196996308</v>
      </c>
      <c r="AA188" s="41">
        <f t="shared" si="43"/>
        <v>-0.93114058858927384</v>
      </c>
      <c r="AB188" s="41">
        <f t="shared" si="44"/>
        <v>0.12066059633119508</v>
      </c>
      <c r="AC188" s="41">
        <f t="shared" si="45"/>
        <v>-0.15094757802920467</v>
      </c>
      <c r="AD188" s="41">
        <f t="shared" si="46"/>
        <v>0.25546259822875506</v>
      </c>
      <c r="AF188" s="61" t="str">
        <f t="shared" si="47"/>
        <v/>
      </c>
      <c r="AG188" s="61" t="str">
        <f t="shared" si="48"/>
        <v/>
      </c>
      <c r="AH188" s="62" t="str">
        <f t="shared" si="49"/>
        <v/>
      </c>
      <c r="AI188" s="62" t="str">
        <f t="shared" si="50"/>
        <v/>
      </c>
      <c r="AK188">
        <f t="shared" si="51"/>
        <v>0</v>
      </c>
      <c r="AL188">
        <f t="shared" si="57"/>
        <v>1</v>
      </c>
      <c r="AM188">
        <f t="shared" si="54"/>
        <v>1</v>
      </c>
      <c r="AN188">
        <f t="shared" si="55"/>
        <v>0</v>
      </c>
      <c r="AO188" t="str">
        <f t="shared" si="52"/>
        <v/>
      </c>
      <c r="AP188" t="str">
        <f>IF(AN188=0, "", GDP!S187)</f>
        <v/>
      </c>
      <c r="AQ188" s="41" t="str">
        <f t="shared" si="56"/>
        <v/>
      </c>
    </row>
    <row r="189" spans="1:43" x14ac:dyDescent="0.15">
      <c r="A189" t="str">
        <f>'CA-GDP'!A192</f>
        <v>Turkmenistan</v>
      </c>
      <c r="B189" s="41"/>
      <c r="C189" s="41"/>
      <c r="D189" s="41"/>
      <c r="E189" s="41"/>
      <c r="F189" s="41"/>
      <c r="G189" s="41"/>
      <c r="H189" s="41"/>
      <c r="I189" s="41">
        <f>IF(Oil_net!L192="", "", AVERAGE(OIl_GDP!L192:Q192))</f>
        <v>21.224302101409485</v>
      </c>
      <c r="J189" s="41"/>
      <c r="K189" s="41"/>
      <c r="L189">
        <f t="shared" si="39"/>
        <v>0</v>
      </c>
      <c r="M189" s="41" t="str">
        <f>'CA-GDP'!Q192</f>
        <v/>
      </c>
      <c r="N189" s="41" t="str">
        <f>GoodsGDP!Q192</f>
        <v/>
      </c>
      <c r="O189" s="41" t="str">
        <f>Serv_GDP!Q192</f>
        <v/>
      </c>
      <c r="P189" s="41" t="str">
        <f>'Travel balance'!AB192</f>
        <v/>
      </c>
      <c r="Q189" s="41" t="str">
        <f>Trans_balance!Z192</f>
        <v/>
      </c>
      <c r="R189" s="41" t="str">
        <f>Pr_inc_GDP!Q192</f>
        <v/>
      </c>
      <c r="S189" s="41" t="str">
        <f>Sec_inc_GDP!Q192</f>
        <v/>
      </c>
      <c r="T189" s="41">
        <f>IF(Oil_net!Q192="","",OIl_GDP!Q192)</f>
        <v>14.181004485969522</v>
      </c>
      <c r="U189" s="41"/>
      <c r="W189" s="41" t="str">
        <f t="shared" si="53"/>
        <v/>
      </c>
      <c r="X189" s="41" t="str">
        <f t="shared" si="40"/>
        <v/>
      </c>
      <c r="Y189" s="41" t="str">
        <f t="shared" si="41"/>
        <v/>
      </c>
      <c r="Z189" s="41" t="str">
        <f t="shared" si="42"/>
        <v/>
      </c>
      <c r="AA189" s="41" t="str">
        <f t="shared" si="43"/>
        <v/>
      </c>
      <c r="AB189" s="41" t="str">
        <f t="shared" si="44"/>
        <v/>
      </c>
      <c r="AC189" s="41" t="str">
        <f t="shared" si="45"/>
        <v/>
      </c>
      <c r="AD189" s="41">
        <f t="shared" si="46"/>
        <v>-7.0432976154399629</v>
      </c>
      <c r="AF189" s="61" t="str">
        <f t="shared" si="47"/>
        <v/>
      </c>
      <c r="AG189" s="61" t="str">
        <f t="shared" si="48"/>
        <v/>
      </c>
      <c r="AH189" s="62" t="str">
        <f t="shared" si="49"/>
        <v/>
      </c>
      <c r="AI189" s="62" t="str">
        <f t="shared" si="50"/>
        <v/>
      </c>
      <c r="AK189">
        <f t="shared" si="51"/>
        <v>0</v>
      </c>
      <c r="AL189">
        <f t="shared" si="57"/>
        <v>0</v>
      </c>
      <c r="AM189">
        <f t="shared" si="54"/>
        <v>0</v>
      </c>
      <c r="AN189">
        <f t="shared" si="55"/>
        <v>0</v>
      </c>
      <c r="AO189" t="str">
        <f t="shared" si="52"/>
        <v/>
      </c>
      <c r="AP189" t="str">
        <f>IF(AN189=0, "", GDP!S188)</f>
        <v/>
      </c>
      <c r="AQ189" s="41" t="str">
        <f t="shared" si="56"/>
        <v/>
      </c>
    </row>
    <row r="190" spans="1:43" x14ac:dyDescent="0.15">
      <c r="A190" t="str">
        <f>'CA-GDP'!A193</f>
        <v>Turks and Caicos Islands</v>
      </c>
      <c r="B190" s="41">
        <f>AVERAGE('CA-GDP'!L193:P193)</f>
        <v>14.792886628569164</v>
      </c>
      <c r="C190" s="41">
        <f>AVERAGE(GoodsGDP!L193:P193)</f>
        <v>-39.992804593594542</v>
      </c>
      <c r="D190" s="41">
        <f>AVERAGE(Serv_GDP!L193:P193)</f>
        <v>61.866381373697038</v>
      </c>
      <c r="E190" s="41">
        <f>AVERAGE('Travel balance'!W193:AA193)</f>
        <v>64.756210402315816</v>
      </c>
      <c r="F190" s="41">
        <f>AVERAGE(Trans_balance!U193:Y193)</f>
        <v>-2.3204674732058752</v>
      </c>
      <c r="G190" s="41">
        <f>AVERAGE(Pr_inc_GDP!L193:P193)</f>
        <v>-1.0068813034225004</v>
      </c>
      <c r="H190" s="41">
        <f>AVERAGE(Sec_inc_GDP!L193:P193)</f>
        <v>-6.0738088481107884</v>
      </c>
      <c r="I190" s="41" t="str">
        <f>IF(Oil_net!L193="", "", AVERAGE(OIl_GDP!L193:Q193))</f>
        <v/>
      </c>
      <c r="J190" s="41">
        <f>Trav_cr!AG193</f>
        <v>65.178835092394451</v>
      </c>
      <c r="K190" s="41">
        <f>Trav_deb!AG193</f>
        <v>0.42262469007861986</v>
      </c>
      <c r="L190">
        <f t="shared" si="39"/>
        <v>1</v>
      </c>
      <c r="M190" s="41" t="str">
        <f>'CA-GDP'!Q193</f>
        <v/>
      </c>
      <c r="N190" s="41" t="str">
        <f>GoodsGDP!Q193</f>
        <v/>
      </c>
      <c r="O190" s="41" t="str">
        <f>Serv_GDP!Q193</f>
        <v/>
      </c>
      <c r="P190" s="41" t="str">
        <f>'Travel balance'!AB193</f>
        <v/>
      </c>
      <c r="Q190" s="41" t="str">
        <f>Trans_balance!Z193</f>
        <v/>
      </c>
      <c r="R190" s="41" t="str">
        <f>Pr_inc_GDP!Q193</f>
        <v/>
      </c>
      <c r="S190" s="41" t="str">
        <f>Sec_inc_GDP!Q193</f>
        <v/>
      </c>
      <c r="T190" s="41" t="str">
        <f>IF(Oil_net!Q193="","",OIl_GDP!Q193)</f>
        <v/>
      </c>
      <c r="U190" s="41" t="str">
        <f>Trav_cr!AE193</f>
        <v/>
      </c>
      <c r="W190" s="41" t="str">
        <f t="shared" si="53"/>
        <v/>
      </c>
      <c r="X190" s="41" t="str">
        <f t="shared" si="40"/>
        <v/>
      </c>
      <c r="Y190" s="41" t="str">
        <f t="shared" si="41"/>
        <v/>
      </c>
      <c r="Z190" s="41" t="str">
        <f t="shared" si="42"/>
        <v/>
      </c>
      <c r="AA190" s="41" t="str">
        <f t="shared" si="43"/>
        <v/>
      </c>
      <c r="AB190" s="41" t="str">
        <f t="shared" si="44"/>
        <v/>
      </c>
      <c r="AC190" s="41" t="str">
        <f t="shared" si="45"/>
        <v/>
      </c>
      <c r="AD190" s="41" t="str">
        <f t="shared" si="46"/>
        <v/>
      </c>
      <c r="AF190" s="61" t="str">
        <f t="shared" si="47"/>
        <v/>
      </c>
      <c r="AG190" s="61" t="str">
        <f t="shared" si="48"/>
        <v/>
      </c>
      <c r="AH190" s="63">
        <f t="shared" si="49"/>
        <v>1</v>
      </c>
      <c r="AI190" s="63">
        <f t="shared" si="50"/>
        <v>1</v>
      </c>
      <c r="AK190">
        <f t="shared" si="51"/>
        <v>1</v>
      </c>
      <c r="AL190">
        <f t="shared" si="57"/>
        <v>0</v>
      </c>
      <c r="AM190">
        <f t="shared" si="54"/>
        <v>1</v>
      </c>
      <c r="AN190">
        <f t="shared" si="55"/>
        <v>0</v>
      </c>
      <c r="AO190" t="str">
        <f t="shared" si="52"/>
        <v/>
      </c>
      <c r="AP190" t="str">
        <f>IF(AN190=0, "", GDP!S189)</f>
        <v/>
      </c>
      <c r="AQ190" s="41" t="str">
        <f t="shared" si="56"/>
        <v/>
      </c>
    </row>
    <row r="191" spans="1:43" x14ac:dyDescent="0.15">
      <c r="A191" t="str">
        <f>'CA-GDP'!A194</f>
        <v>Tuvalu</v>
      </c>
      <c r="B191" s="41">
        <f>AVERAGE('CA-GDP'!L194:P194)</f>
        <v>-1.5969646233972647</v>
      </c>
      <c r="C191" s="41">
        <f>AVERAGE(GoodsGDP!L194:P194)</f>
        <v>-62.213816026558519</v>
      </c>
      <c r="D191" s="41">
        <f>AVERAGE(Serv_GDP!L194:P194)</f>
        <v>-70.866328044514901</v>
      </c>
      <c r="E191" s="41">
        <f>AVERAGE('Travel balance'!W194:AA194)</f>
        <v>-2.6483021100893511</v>
      </c>
      <c r="F191" s="41">
        <f>AVERAGE(Trans_balance!U194:Y194)</f>
        <v>-16.082311363016633</v>
      </c>
      <c r="G191" s="41">
        <f>AVERAGE(Pr_inc_GDP!L194:P194)</f>
        <v>83.936309705562934</v>
      </c>
      <c r="H191" s="41">
        <f>AVERAGE(Sec_inc_GDP!L194:P194)</f>
        <v>47.546869742113167</v>
      </c>
      <c r="I191" s="41" t="str">
        <f>IF(Oil_net!L194="", "", AVERAGE(OIl_GDP!L194:Q194))</f>
        <v/>
      </c>
      <c r="J191" s="41">
        <f>Trav_cr!AG194</f>
        <v>12.581219599232471</v>
      </c>
      <c r="K191" s="41">
        <f>Trav_deb!AG194</f>
        <v>15.229521709321821</v>
      </c>
      <c r="L191">
        <f t="shared" si="39"/>
        <v>0</v>
      </c>
      <c r="M191" s="41" t="str">
        <f>'CA-GDP'!Q194</f>
        <v/>
      </c>
      <c r="N191" s="41" t="str">
        <f>GoodsGDP!Q194</f>
        <v/>
      </c>
      <c r="O191" s="41" t="str">
        <f>Serv_GDP!Q194</f>
        <v/>
      </c>
      <c r="P191" s="41" t="str">
        <f>'Travel balance'!AB194</f>
        <v/>
      </c>
      <c r="Q191" s="41" t="str">
        <f>Trans_balance!Z194</f>
        <v/>
      </c>
      <c r="R191" s="41" t="str">
        <f>Pr_inc_GDP!Q194</f>
        <v/>
      </c>
      <c r="S191" s="41" t="str">
        <f>Sec_inc_GDP!Q194</f>
        <v/>
      </c>
      <c r="T191" s="41" t="str">
        <f>IF(Oil_net!Q194="","",OIl_GDP!Q194)</f>
        <v/>
      </c>
      <c r="U191" s="41" t="str">
        <f>Trav_cr!AE194</f>
        <v/>
      </c>
      <c r="W191" s="41" t="str">
        <f t="shared" si="53"/>
        <v/>
      </c>
      <c r="X191" s="41" t="str">
        <f t="shared" si="40"/>
        <v/>
      </c>
      <c r="Y191" s="41" t="str">
        <f t="shared" si="41"/>
        <v/>
      </c>
      <c r="Z191" s="41" t="str">
        <f t="shared" si="42"/>
        <v/>
      </c>
      <c r="AA191" s="41" t="str">
        <f t="shared" si="43"/>
        <v/>
      </c>
      <c r="AB191" s="41" t="str">
        <f t="shared" si="44"/>
        <v/>
      </c>
      <c r="AC191" s="41" t="str">
        <f t="shared" si="45"/>
        <v/>
      </c>
      <c r="AD191" s="41" t="str">
        <f t="shared" si="46"/>
        <v/>
      </c>
      <c r="AF191" s="61" t="str">
        <f t="shared" si="47"/>
        <v/>
      </c>
      <c r="AG191" s="61" t="str">
        <f t="shared" si="48"/>
        <v/>
      </c>
      <c r="AH191" s="62" t="str">
        <f t="shared" si="49"/>
        <v/>
      </c>
      <c r="AI191" s="62" t="str">
        <f t="shared" si="50"/>
        <v/>
      </c>
      <c r="AK191">
        <f t="shared" si="51"/>
        <v>0</v>
      </c>
      <c r="AL191">
        <f t="shared" si="57"/>
        <v>0</v>
      </c>
      <c r="AM191">
        <f t="shared" si="54"/>
        <v>0</v>
      </c>
      <c r="AN191">
        <f t="shared" si="55"/>
        <v>0</v>
      </c>
      <c r="AO191" t="str">
        <f t="shared" si="52"/>
        <v/>
      </c>
      <c r="AP191" t="str">
        <f>IF(AN191=0, "", GDP!S190)</f>
        <v/>
      </c>
      <c r="AQ191" s="41" t="str">
        <f t="shared" si="56"/>
        <v/>
      </c>
    </row>
    <row r="192" spans="1:43" x14ac:dyDescent="0.15">
      <c r="A192" t="str">
        <f>'CA-GDP'!A195</f>
        <v>Uganda</v>
      </c>
      <c r="B192" s="41">
        <f>AVERAGE('CA-GDP'!L195:P195)</f>
        <v>-5.1464011496951869</v>
      </c>
      <c r="C192" s="41">
        <f>AVERAGE(GoodsGDP!L195:P195)</f>
        <v>-6.7328707510435226</v>
      </c>
      <c r="D192" s="41">
        <f>AVERAGE(Serv_GDP!L195:P195)</f>
        <v>-1.0699143543291973</v>
      </c>
      <c r="E192" s="41">
        <f>AVERAGE('Travel balance'!W195:AA195)</f>
        <v>2.8660537540014253</v>
      </c>
      <c r="F192" s="41">
        <f>AVERAGE(Trans_balance!U195:Y195)</f>
        <v>-3.4294051797878105</v>
      </c>
      <c r="G192" s="41">
        <f>AVERAGE(Pr_inc_GDP!L195:P195)</f>
        <v>-2.2227576925874013</v>
      </c>
      <c r="H192" s="41">
        <f>AVERAGE(Sec_inc_GDP!L195:P195)</f>
        <v>4.879141648264933</v>
      </c>
      <c r="I192" s="41">
        <f>IF(Oil_net!L195="", "", AVERAGE(OIl_GDP!L195:Q195))</f>
        <v>-2.4654016864628865</v>
      </c>
      <c r="J192" s="41">
        <f>Trav_cr!AG195</f>
        <v>3.7106434482997335</v>
      </c>
      <c r="K192" s="41">
        <f>Trav_deb!AG195</f>
        <v>0.84458969429830832</v>
      </c>
      <c r="L192">
        <f t="shared" si="39"/>
        <v>0</v>
      </c>
      <c r="M192" s="41">
        <f>'CA-GDP'!Q195</f>
        <v>-8.7039455578982405</v>
      </c>
      <c r="N192" s="41">
        <f>GoodsGDP!Q195</f>
        <v>-6.4668655896671403</v>
      </c>
      <c r="O192" s="41">
        <f>Serv_GDP!Q195</f>
        <v>-5.1557136992545045</v>
      </c>
      <c r="P192" s="41">
        <f>'Travel balance'!AB195</f>
        <v>0.84846723936715152</v>
      </c>
      <c r="Q192" s="41">
        <f>Trans_balance!Z195</f>
        <v>-3.4332009247266306</v>
      </c>
      <c r="R192" s="41">
        <f>Pr_inc_GDP!Q195</f>
        <v>-1.6249832663378363</v>
      </c>
      <c r="S192" s="41">
        <f>Sec_inc_GDP!Q195</f>
        <v>4.5436169973612417</v>
      </c>
      <c r="T192" s="41">
        <f>IF(Oil_net!Q195="","",OIl_GDP!Q195)</f>
        <v>-1.9524433122168046</v>
      </c>
      <c r="U192" s="41">
        <f>Trav_cr!AE195</f>
        <v>1.2194379913972344</v>
      </c>
      <c r="W192" s="41">
        <f t="shared" si="53"/>
        <v>-3.5575444082030536</v>
      </c>
      <c r="X192" s="41">
        <f t="shared" si="40"/>
        <v>0.2660051613763823</v>
      </c>
      <c r="Y192" s="41">
        <f t="shared" si="41"/>
        <v>-4.0857993449253076</v>
      </c>
      <c r="Z192" s="41">
        <f t="shared" si="42"/>
        <v>-2.0175865146342735</v>
      </c>
      <c r="AA192" s="41">
        <f t="shared" si="43"/>
        <v>-3.795744938820178E-3</v>
      </c>
      <c r="AB192" s="41">
        <f t="shared" si="44"/>
        <v>0.59777442624956501</v>
      </c>
      <c r="AC192" s="41">
        <f t="shared" si="45"/>
        <v>-0.33552465090369132</v>
      </c>
      <c r="AD192" s="41">
        <f t="shared" si="46"/>
        <v>0.51295837424608193</v>
      </c>
      <c r="AF192" s="61" t="str">
        <f t="shared" si="47"/>
        <v/>
      </c>
      <c r="AG192" s="61" t="str">
        <f t="shared" si="48"/>
        <v/>
      </c>
      <c r="AH192" s="62" t="str">
        <f t="shared" si="49"/>
        <v/>
      </c>
      <c r="AI192" s="62" t="str">
        <f t="shared" si="50"/>
        <v/>
      </c>
      <c r="AK192">
        <f t="shared" si="51"/>
        <v>0</v>
      </c>
      <c r="AL192">
        <f t="shared" si="57"/>
        <v>1</v>
      </c>
      <c r="AM192">
        <f t="shared" si="54"/>
        <v>1</v>
      </c>
      <c r="AN192">
        <f t="shared" si="55"/>
        <v>0</v>
      </c>
      <c r="AO192" t="str">
        <f t="shared" si="52"/>
        <v/>
      </c>
      <c r="AP192" t="str">
        <f>IF(AN192=0, "", GDP!S191)</f>
        <v/>
      </c>
      <c r="AQ192" s="41" t="str">
        <f t="shared" si="56"/>
        <v/>
      </c>
    </row>
    <row r="193" spans="1:43" x14ac:dyDescent="0.15">
      <c r="A193" t="str">
        <f>'CA-GDP'!A196</f>
        <v>Ukraine</v>
      </c>
      <c r="B193" s="41">
        <f>AVERAGE('CA-GDP'!L196:P196)</f>
        <v>-1.4250761078303331</v>
      </c>
      <c r="C193" s="41">
        <f>AVERAGE(GoodsGDP!L196:P196)</f>
        <v>-7.7706250375438461</v>
      </c>
      <c r="D193" s="41">
        <f>AVERAGE(Serv_GDP!L196:P196)</f>
        <v>0.94181886933643855</v>
      </c>
      <c r="E193" s="41">
        <f>AVERAGE('Travel balance'!W196:AA196)</f>
        <v>-4.864274971165754</v>
      </c>
      <c r="F193" s="41">
        <f>AVERAGE(Trans_balance!U196:Y196)</f>
        <v>3.2104974633661691</v>
      </c>
      <c r="G193" s="41">
        <f>AVERAGE(Pr_inc_GDP!L196:P196)</f>
        <v>1.7840466538759738</v>
      </c>
      <c r="H193" s="41">
        <f>AVERAGE(Sec_inc_GDP!L196:P196)</f>
        <v>3.6196834065010997</v>
      </c>
      <c r="I193" s="41">
        <f>IF(Oil_net!L196="", "", AVERAGE(OIl_GDP!L196:Q196))</f>
        <v>-3.4968166200366722</v>
      </c>
      <c r="J193" s="41">
        <f>Trav_cr!AG196</f>
        <v>1.1263886897416424</v>
      </c>
      <c r="K193" s="41">
        <f>Trav_deb!AG196</f>
        <v>5.9906636609073969</v>
      </c>
      <c r="L193">
        <f t="shared" si="39"/>
        <v>0</v>
      </c>
      <c r="M193" s="41">
        <f>'CA-GDP'!Q196</f>
        <v>3.4359930850779308</v>
      </c>
      <c r="N193" s="41">
        <f>GoodsGDP!Q196</f>
        <v>-4.5353525011985045</v>
      </c>
      <c r="O193" s="41">
        <f>Serv_GDP!Q196</f>
        <v>2.9265660327099332</v>
      </c>
      <c r="P193" s="41">
        <f>'Travel balance'!AB196</f>
        <v>-2.8137266208512188</v>
      </c>
      <c r="Q193" s="41">
        <f>Trans_balance!Z196</f>
        <v>2.1109548452399269</v>
      </c>
      <c r="R193" s="41">
        <f>Pr_inc_GDP!Q196</f>
        <v>2.3419127057694595</v>
      </c>
      <c r="S193" s="41">
        <f>Sec_inc_GDP!Q196</f>
        <v>2.7028668477970434</v>
      </c>
      <c r="T193" s="41">
        <f>IF(Oil_net!Q196="","",OIl_GDP!Q196)</f>
        <v>-2.266224515475924</v>
      </c>
      <c r="U193" s="41">
        <f>Trav_cr!AE196</f>
        <v>0.2467949709658433</v>
      </c>
      <c r="W193" s="41">
        <f t="shared" si="53"/>
        <v>4.8610691929082641</v>
      </c>
      <c r="X193" s="41">
        <f t="shared" si="40"/>
        <v>3.2352725363453416</v>
      </c>
      <c r="Y193" s="41">
        <f t="shared" si="41"/>
        <v>1.9847471633734948</v>
      </c>
      <c r="Z193" s="41">
        <f t="shared" si="42"/>
        <v>2.0505483503145352</v>
      </c>
      <c r="AA193" s="41">
        <f t="shared" si="43"/>
        <v>-1.0995426181262422</v>
      </c>
      <c r="AB193" s="41">
        <f t="shared" si="44"/>
        <v>0.5578660518934857</v>
      </c>
      <c r="AC193" s="41">
        <f t="shared" si="45"/>
        <v>-0.91681655870405621</v>
      </c>
      <c r="AD193" s="41">
        <f t="shared" si="46"/>
        <v>1.2305921045607482</v>
      </c>
      <c r="AF193" s="61" t="str">
        <f t="shared" si="47"/>
        <v/>
      </c>
      <c r="AG193" s="61" t="str">
        <f t="shared" si="48"/>
        <v/>
      </c>
      <c r="AH193" s="62" t="str">
        <f t="shared" si="49"/>
        <v/>
      </c>
      <c r="AI193" s="62" t="str">
        <f t="shared" si="50"/>
        <v/>
      </c>
      <c r="AK193">
        <f t="shared" si="51"/>
        <v>0</v>
      </c>
      <c r="AL193">
        <f t="shared" si="57"/>
        <v>1</v>
      </c>
      <c r="AM193">
        <f t="shared" si="54"/>
        <v>1</v>
      </c>
      <c r="AN193">
        <f t="shared" si="55"/>
        <v>0</v>
      </c>
      <c r="AO193" t="str">
        <f t="shared" si="52"/>
        <v/>
      </c>
      <c r="AP193" t="str">
        <f>IF(AN193=0, "", GDP!S192)</f>
        <v/>
      </c>
      <c r="AQ193" s="41" t="str">
        <f t="shared" si="56"/>
        <v/>
      </c>
    </row>
    <row r="194" spans="1:43" x14ac:dyDescent="0.15">
      <c r="A194" t="s">
        <v>303</v>
      </c>
      <c r="B194" s="41">
        <f>AVERAGE('CA-GDP'!L197:P197)</f>
        <v>6.8368093786033297</v>
      </c>
      <c r="C194" s="41">
        <f>AVERAGE(GoodsGDP!L197:P197)</f>
        <v>19.47493033367244</v>
      </c>
      <c r="D194" s="41">
        <f>AVERAGE(Serv_GDP!L197:P197)</f>
        <v>-2.1946600109138137</v>
      </c>
      <c r="E194" s="41">
        <f>AVERAGE('Travel balance'!W197:AA197)</f>
        <v>0.75554114279505546</v>
      </c>
      <c r="F194" s="41">
        <f>AVERAGE(Trans_balance!U197:Y197)</f>
        <v>3.1652758935326522</v>
      </c>
      <c r="G194" s="41">
        <f>AVERAGE(Pr_inc_GDP!L197:P197)</f>
        <v>0.52416785203523841</v>
      </c>
      <c r="H194" s="41">
        <f>AVERAGE(Sec_inc_GDP!L197:P197)</f>
        <v>-10.969657277849675</v>
      </c>
      <c r="I194" s="41">
        <f>IF(Oil_net!L197="", "", AVERAGE(OIl_GDP!L197:Q197))</f>
        <v>14.357491673623253</v>
      </c>
      <c r="J194" s="41">
        <f>Trav_cr!AG197</f>
        <v>5.997147547647911</v>
      </c>
      <c r="K194" s="41">
        <f>Trav_deb!AG197</f>
        <v>5.2416064048528561</v>
      </c>
      <c r="M194" s="41">
        <f>'CA-GDP'!Q197</f>
        <v>5.9257967597394963</v>
      </c>
      <c r="N194" s="41">
        <f>GoodsGDP!Q197</f>
        <v>17.592929679693526</v>
      </c>
      <c r="O194" s="41">
        <f>Serv_GDP!Q197</f>
        <v>0.73784239809985952</v>
      </c>
      <c r="P194" s="41">
        <f>'Travel balance'!AB197</f>
        <v>2.6900504097390714</v>
      </c>
      <c r="Q194" s="41">
        <f>Trans_balance!Z197</f>
        <v>2.3288150690026814</v>
      </c>
      <c r="R194" s="41">
        <f>Pr_inc_GDP!Q197</f>
        <v>-0.13065959133018346</v>
      </c>
      <c r="S194" s="41">
        <f>Sec_inc_GDP!Q197</f>
        <v>-12.274315726723705</v>
      </c>
      <c r="T194" s="41">
        <f>IF(Oil_net!Q197="","",OIl_GDP!Q197)</f>
        <v>10.675657197507343</v>
      </c>
      <c r="U194" s="41">
        <f>Trav_cr!AE197</f>
        <v>6.9480159154403438</v>
      </c>
      <c r="W194" s="41">
        <f t="shared" si="53"/>
        <v>-0.91101261886383345</v>
      </c>
      <c r="X194" s="41">
        <f t="shared" ref="X194" si="58">IF(N194="", "", N194-C194)</f>
        <v>-1.8820006539789134</v>
      </c>
      <c r="Y194" s="41">
        <f t="shared" ref="Y194" si="59">IF(O194="", "", O194-D194)</f>
        <v>2.9325024090136731</v>
      </c>
      <c r="Z194" s="41">
        <f t="shared" ref="Z194" si="60">IF(P194="", "", P194-E194)</f>
        <v>1.934509266944016</v>
      </c>
      <c r="AA194" s="41">
        <f t="shared" ref="AA194" si="61">IF(Q194="", "", Q194-F194)</f>
        <v>-0.83646082452997073</v>
      </c>
      <c r="AB194" s="41">
        <f t="shared" ref="AB194" si="62">IF(R194="", "", R194-G194)</f>
        <v>-0.65482744336542187</v>
      </c>
      <c r="AC194" s="41">
        <f t="shared" ref="AC194" si="63">IF(S194="", "", S194-H194)</f>
        <v>-1.3046584488740294</v>
      </c>
      <c r="AD194" s="41">
        <f t="shared" si="46"/>
        <v>-3.6818344761159096</v>
      </c>
      <c r="AF194" s="61"/>
      <c r="AG194" s="61"/>
      <c r="AH194" s="62"/>
      <c r="AI194" s="62"/>
      <c r="AQ194" s="41"/>
    </row>
    <row r="195" spans="1:43" x14ac:dyDescent="0.15">
      <c r="A195" t="str">
        <f>'CA-GDP'!A198</f>
        <v>United Kingdom</v>
      </c>
      <c r="B195" s="41">
        <f>AVERAGE('CA-GDP'!L198:P198)</f>
        <v>-4.2012467006586185</v>
      </c>
      <c r="C195" s="41">
        <f>AVERAGE(GoodsGDP!L198:P198)</f>
        <v>-6.3009727237887132</v>
      </c>
      <c r="D195" s="41">
        <f>AVERAGE(Serv_GDP!L198:P198)</f>
        <v>4.874147928654871</v>
      </c>
      <c r="E195" s="41">
        <f>AVERAGE('Travel balance'!W198:AA198)</f>
        <v>-0.66573950581603858</v>
      </c>
      <c r="F195" s="41">
        <f>AVERAGE(Trans_balance!U198:Y198)</f>
        <v>-1.7756729337327991E-2</v>
      </c>
      <c r="G195" s="41">
        <f>AVERAGE(Pr_inc_GDP!L198:P198)</f>
        <v>-1.5943022210690867</v>
      </c>
      <c r="H195" s="41">
        <f>AVERAGE(Sec_inc_GDP!L198:P198)</f>
        <v>-1.1801196844556894</v>
      </c>
      <c r="I195" s="41">
        <f>IF(Oil_net!L198="", "", AVERAGE(OIl_GDP!L198:Q198))</f>
        <v>-6.8738880748089967E-2</v>
      </c>
      <c r="J195" s="41">
        <f>Trav_cr!AG198</f>
        <v>1.7964816251746629</v>
      </c>
      <c r="K195" s="41">
        <f>Trav_deb!AG198</f>
        <v>2.4622211309907014</v>
      </c>
      <c r="L195">
        <f t="shared" si="39"/>
        <v>0</v>
      </c>
      <c r="M195" s="41">
        <f>'CA-GDP'!Q198</f>
        <v>-3.5214943040251376</v>
      </c>
      <c r="N195" s="41">
        <f>GoodsGDP!Q198</f>
        <v>-5.4892193310905792</v>
      </c>
      <c r="O195" s="41">
        <f>Serv_GDP!Q198</f>
        <v>5.0899485869214551</v>
      </c>
      <c r="P195" s="41">
        <f>'Travel balance'!AB198</f>
        <v>-9.5949205232031778E-2</v>
      </c>
      <c r="Q195" s="41">
        <f>Trans_balance!Z198</f>
        <v>-4.285793192123305E-2</v>
      </c>
      <c r="R195" s="41">
        <f>Pr_inc_GDP!Q198</f>
        <v>-1.787846528545689</v>
      </c>
      <c r="S195" s="41">
        <f>Sec_inc_GDP!Q198</f>
        <v>-1.3343770313103243</v>
      </c>
      <c r="T195" s="41">
        <f>IF(Oil_net!Q198="","",OIl_GDP!Q198)</f>
        <v>5.9184513164772896E-3</v>
      </c>
      <c r="U195" s="41">
        <f>Trav_cr!AE198</f>
        <v>0.70480662540056427</v>
      </c>
      <c r="W195" s="41">
        <f t="shared" si="53"/>
        <v>0.67975239663348086</v>
      </c>
      <c r="X195" s="41">
        <f t="shared" si="40"/>
        <v>0.81175339269813396</v>
      </c>
      <c r="Y195" s="41">
        <f t="shared" si="41"/>
        <v>0.21580065826658412</v>
      </c>
      <c r="Z195" s="41">
        <f t="shared" si="42"/>
        <v>0.56979030058400681</v>
      </c>
      <c r="AA195" s="41">
        <f t="shared" si="43"/>
        <v>-2.5101202583905059E-2</v>
      </c>
      <c r="AB195" s="41">
        <f t="shared" si="44"/>
        <v>-0.19354430747660234</v>
      </c>
      <c r="AC195" s="41">
        <f t="shared" si="45"/>
        <v>-0.15425734685463488</v>
      </c>
      <c r="AD195" s="41">
        <f t="shared" si="46"/>
        <v>7.4657332064567261E-2</v>
      </c>
      <c r="AF195" s="61" t="str">
        <f t="shared" si="47"/>
        <v/>
      </c>
      <c r="AG195" s="61" t="str">
        <f t="shared" si="48"/>
        <v/>
      </c>
      <c r="AH195" s="62" t="str">
        <f t="shared" si="49"/>
        <v/>
      </c>
      <c r="AI195" s="62" t="str">
        <f t="shared" si="50"/>
        <v/>
      </c>
      <c r="AK195">
        <f t="shared" si="51"/>
        <v>0</v>
      </c>
      <c r="AL195">
        <f t="shared" si="57"/>
        <v>1</v>
      </c>
      <c r="AM195">
        <f t="shared" si="54"/>
        <v>1</v>
      </c>
      <c r="AN195">
        <f t="shared" si="55"/>
        <v>0</v>
      </c>
      <c r="AO195" t="str">
        <f t="shared" si="52"/>
        <v/>
      </c>
      <c r="AP195" t="str">
        <f>IF(AN195=0, "", GDP!S194)</f>
        <v/>
      </c>
      <c r="AQ195" s="41" t="str">
        <f t="shared" si="56"/>
        <v/>
      </c>
    </row>
    <row r="196" spans="1:43" x14ac:dyDescent="0.15">
      <c r="A196" t="str">
        <f>'CA-GDP'!A199</f>
        <v>United States</v>
      </c>
      <c r="B196" s="41">
        <f>AVERAGE('CA-GDP'!L199:P199)</f>
        <v>-2.1085334240484057</v>
      </c>
      <c r="C196" s="41">
        <f>AVERAGE(GoodsGDP!L199:P199)</f>
        <v>-4.110054157262697</v>
      </c>
      <c r="D196" s="41">
        <f>AVERAGE(Serv_GDP!L199:P199)</f>
        <v>1.4312222174734803</v>
      </c>
      <c r="E196" s="41">
        <f>AVERAGE('Travel balance'!W199:AA199)</f>
        <v>0.40234218685353146</v>
      </c>
      <c r="F196" s="41">
        <f>AVERAGE(Trans_balance!U199:Y199)</f>
        <v>-7.5458913735158645E-2</v>
      </c>
      <c r="G196" s="41">
        <f>AVERAGE(Pr_inc_GDP!L199:P199)</f>
        <v>1.1469566537652913</v>
      </c>
      <c r="H196" s="41">
        <f>AVERAGE(Sec_inc_GDP!L199:P199)</f>
        <v>-0.5766581380244804</v>
      </c>
      <c r="I196" s="41">
        <f>IF(Oil_net!L199="", "", AVERAGE(OIl_GDP!L199:Q199))</f>
        <v>-0.28203207254683588</v>
      </c>
      <c r="J196" s="41">
        <f>Trav_cr!AG199</f>
        <v>0.99884318352012436</v>
      </c>
      <c r="K196" s="41">
        <f>Trav_deb!AG199</f>
        <v>0.59650099666659295</v>
      </c>
      <c r="L196">
        <f t="shared" ref="L196:L205" si="64">IF(E196&gt;5, 1, 0)</f>
        <v>0</v>
      </c>
      <c r="M196" s="41">
        <f>'CA-GDP'!Q199</f>
        <v>-2.9426385913629511</v>
      </c>
      <c r="N196" s="41">
        <f>GoodsGDP!Q199</f>
        <v>-4.4039060876792027</v>
      </c>
      <c r="O196" s="41">
        <f>Serv_GDP!Q199</f>
        <v>1.1718597381134905</v>
      </c>
      <c r="P196" s="41">
        <f>'Travel balance'!AB199</f>
        <v>0.17675309446876397</v>
      </c>
      <c r="Q196" s="41">
        <f>Trans_balance!Z199</f>
        <v>-7.5012358769711338E-2</v>
      </c>
      <c r="R196" s="41">
        <f>Pr_inc_GDP!Q199</f>
        <v>0.90016263424489706</v>
      </c>
      <c r="S196" s="41">
        <f>Sec_inc_GDP!Q199</f>
        <v>-0.61075487604213685</v>
      </c>
      <c r="T196" s="41">
        <f>IF(Oil_net!Q199="","",OIl_GDP!Q199)</f>
        <v>3.6099548397419821E-2</v>
      </c>
      <c r="U196" s="41">
        <f>Trav_cr!AE199</f>
        <v>0.3477745855931374</v>
      </c>
      <c r="W196" s="41">
        <f t="shared" si="53"/>
        <v>-0.83410516731454543</v>
      </c>
      <c r="X196" s="41">
        <f t="shared" ref="X196:X205" si="65">IF(N196="", "", N196-C196)</f>
        <v>-0.2938519304165057</v>
      </c>
      <c r="Y196" s="41">
        <f t="shared" ref="Y196:Y205" si="66">IF(O196="", "", O196-D196)</f>
        <v>-0.25936247935998979</v>
      </c>
      <c r="Z196" s="41">
        <f t="shared" ref="Z196:Z205" si="67">IF(P196="", "", P196-E196)</f>
        <v>-0.22558909238476749</v>
      </c>
      <c r="AA196" s="41">
        <f t="shared" ref="AA196:AA205" si="68">IF(Q196="", "", Q196-F196)</f>
        <v>4.4655496544730722E-4</v>
      </c>
      <c r="AB196" s="41">
        <f t="shared" ref="AB196:AB205" si="69">IF(R196="", "", R196-G196)</f>
        <v>-0.24679401952039426</v>
      </c>
      <c r="AC196" s="41">
        <f t="shared" ref="AC196:AC205" si="70">IF(S196="", "", S196-H196)</f>
        <v>-3.4096738017656447E-2</v>
      </c>
      <c r="AD196" s="41">
        <f t="shared" ref="AD196:AD205" si="71">IF(T196="", "", T196-I196)</f>
        <v>0.31813162094425568</v>
      </c>
      <c r="AF196" s="61" t="str">
        <f t="shared" ref="AF196:AF204" si="72">IF(E196&gt;10, Z196, "")</f>
        <v/>
      </c>
      <c r="AG196" s="61" t="str">
        <f t="shared" ref="AG196:AG204" si="73">IF(E196&gt;5, Z196, "")</f>
        <v/>
      </c>
      <c r="AH196" s="62" t="str">
        <f t="shared" ref="AH196:AH205" si="74">IF(E196&gt;10, 1, "")</f>
        <v/>
      </c>
      <c r="AI196" s="62" t="str">
        <f t="shared" ref="AI196:AI205" si="75">IF(E196&gt;5, 1, "")</f>
        <v/>
      </c>
      <c r="AK196">
        <f t="shared" ref="AK196:AK205" si="76">IF(E196&gt;5, 1, 0)</f>
        <v>0</v>
      </c>
      <c r="AL196">
        <f t="shared" si="57"/>
        <v>1</v>
      </c>
      <c r="AM196">
        <f t="shared" si="54"/>
        <v>1</v>
      </c>
      <c r="AN196">
        <f t="shared" si="55"/>
        <v>0</v>
      </c>
      <c r="AO196" t="str">
        <f t="shared" ref="AO196:AO205" si="77">IF(AN196=0, "", A196)</f>
        <v/>
      </c>
      <c r="AP196" t="str">
        <f>IF(AN196=0, "", GDP!S195)</f>
        <v/>
      </c>
      <c r="AQ196" s="41" t="str">
        <f t="shared" si="56"/>
        <v/>
      </c>
    </row>
    <row r="197" spans="1:43" x14ac:dyDescent="0.15">
      <c r="A197" t="str">
        <f>'CA-GDP'!A200</f>
        <v>Uruguay</v>
      </c>
      <c r="B197" s="41">
        <f>AVERAGE('CA-GDP'!L200:P200)</f>
        <v>0.25693781169649232</v>
      </c>
      <c r="C197" s="41">
        <f>AVERAGE(GoodsGDP!L200:P200)</f>
        <v>3.4852157441213309</v>
      </c>
      <c r="D197" s="41">
        <f>AVERAGE(Serv_GDP!L200:P200)</f>
        <v>1.5993247030467246</v>
      </c>
      <c r="E197" s="41">
        <f>AVERAGE('Travel balance'!W200:AA200)</f>
        <v>2.2695918798588135</v>
      </c>
      <c r="F197" s="41">
        <f>AVERAGE(Trans_balance!U200:Y200)</f>
        <v>-0.96271309696375218</v>
      </c>
      <c r="G197" s="41">
        <f>AVERAGE(Pr_inc_GDP!L200:P200)</f>
        <v>-4.993733495396862</v>
      </c>
      <c r="H197" s="41">
        <f>AVERAGE(Sec_inc_GDP!L200:P200)</f>
        <v>0.16613085992529747</v>
      </c>
      <c r="I197" s="41">
        <f>IF(Oil_net!L200="", "", AVERAGE(OIl_GDP!L200:Q200))</f>
        <v>-1.4917288094146997</v>
      </c>
      <c r="J197" s="41">
        <f>Trav_cr!AG200</f>
        <v>3.9870247010047799</v>
      </c>
      <c r="K197" s="41">
        <f>Trav_deb!AG200</f>
        <v>1.7174328211459664</v>
      </c>
      <c r="L197">
        <f t="shared" si="64"/>
        <v>0</v>
      </c>
      <c r="M197" s="41">
        <f>'CA-GDP'!Q200</f>
        <v>-0.67257150436542112</v>
      </c>
      <c r="N197" s="41">
        <f>GoodsGDP!Q200</f>
        <v>4.0500402510613114</v>
      </c>
      <c r="O197" s="41">
        <f>Serv_GDP!Q200</f>
        <v>0.25781006228532</v>
      </c>
      <c r="P197" s="41">
        <f>'Travel balance'!AB200</f>
        <v>1.2821693414127384</v>
      </c>
      <c r="Q197" s="41">
        <f>Trans_balance!Z200</f>
        <v>-0.98190200773715264</v>
      </c>
      <c r="R197" s="41">
        <f>Pr_inc_GDP!Q200</f>
        <v>-5.3141276341514585</v>
      </c>
      <c r="S197" s="41">
        <f>Sec_inc_GDP!Q200</f>
        <v>0.33370581643941094</v>
      </c>
      <c r="T197" s="41">
        <f>IF(Oil_net!Q200="","",OIl_GDP!Q200)</f>
        <v>-1.0376771099062285</v>
      </c>
      <c r="U197" s="41">
        <f>Trav_cr!AE200</f>
        <v>1.8937996499063492</v>
      </c>
      <c r="W197" s="41">
        <f t="shared" ref="W197:W205" si="78">IF(M197="", "", M197-B197)</f>
        <v>-0.92950931606191345</v>
      </c>
      <c r="X197" s="41">
        <f t="shared" si="65"/>
        <v>0.56482450693998043</v>
      </c>
      <c r="Y197" s="41">
        <f t="shared" si="66"/>
        <v>-1.3415146407614045</v>
      </c>
      <c r="Z197" s="41">
        <f t="shared" si="67"/>
        <v>-0.98742253844607508</v>
      </c>
      <c r="AA197" s="41">
        <f t="shared" si="68"/>
        <v>-1.9188910773400458E-2</v>
      </c>
      <c r="AB197" s="41">
        <f t="shared" si="69"/>
        <v>-0.32039413875459655</v>
      </c>
      <c r="AC197" s="41">
        <f t="shared" si="70"/>
        <v>0.16757495651411347</v>
      </c>
      <c r="AD197" s="41">
        <f t="shared" si="71"/>
        <v>0.45405169950847113</v>
      </c>
      <c r="AF197" s="61" t="str">
        <f t="shared" si="72"/>
        <v/>
      </c>
      <c r="AG197" s="61" t="str">
        <f t="shared" si="73"/>
        <v/>
      </c>
      <c r="AH197" s="62" t="str">
        <f t="shared" si="74"/>
        <v/>
      </c>
      <c r="AI197" s="62" t="str">
        <f t="shared" si="75"/>
        <v/>
      </c>
      <c r="AK197">
        <f t="shared" si="76"/>
        <v>0</v>
      </c>
      <c r="AL197">
        <f t="shared" si="57"/>
        <v>1</v>
      </c>
      <c r="AM197">
        <f t="shared" ref="AM197:AM205" si="79">SUM(AK197:AL197)</f>
        <v>1</v>
      </c>
      <c r="AN197">
        <f t="shared" ref="AN197:AN205" si="80">IF(AM197=2, 1, 0)</f>
        <v>0</v>
      </c>
      <c r="AO197" t="str">
        <f t="shared" si="77"/>
        <v/>
      </c>
      <c r="AP197" t="str">
        <f>IF(AN197=0, "", GDP!S196)</f>
        <v/>
      </c>
      <c r="AQ197" s="41" t="str">
        <f t="shared" ref="AQ197:AQ205" si="81">IF(AN197=1,Z197, "")</f>
        <v/>
      </c>
    </row>
    <row r="198" spans="1:43" x14ac:dyDescent="0.15">
      <c r="A198" t="str">
        <f>'CA-GDP'!A201</f>
        <v>Uzbekistan, Rep. of</v>
      </c>
      <c r="B198" s="41">
        <f>AVERAGE('CA-GDP'!L201:P201)</f>
        <v>-1.8135401104530207</v>
      </c>
      <c r="C198" s="41">
        <f>AVERAGE(GoodsGDP!L201:P201)</f>
        <v>-7.1177444940989929</v>
      </c>
      <c r="D198" s="41">
        <f>AVERAGE(Serv_GDP!L201:P201)</f>
        <v>-2.9473458450510437</v>
      </c>
      <c r="E198" s="41">
        <f>AVERAGE('Travel balance'!W201:AA201)</f>
        <v>-1.5399111039361542</v>
      </c>
      <c r="F198" s="41">
        <f>AVERAGE(Trans_balance!U201:Y201)</f>
        <v>-1.3363295977874217</v>
      </c>
      <c r="G198" s="41">
        <f>AVERAGE(Pr_inc_GDP!L201:P201)</f>
        <v>1.8314593448469119</v>
      </c>
      <c r="H198" s="41">
        <f>AVERAGE(Sec_inc_GDP!L201:P201)</f>
        <v>6.4200908838501007</v>
      </c>
      <c r="I198" s="41" t="str">
        <f>IF(Oil_net!L201="", "", AVERAGE(OIl_GDP!L201:Q201))</f>
        <v/>
      </c>
      <c r="J198" s="41">
        <f>Trav_cr!AG201</f>
        <v>1.4448788584039107</v>
      </c>
      <c r="K198" s="41">
        <f>Trav_deb!AG201</f>
        <v>2.9847899623400647</v>
      </c>
      <c r="L198">
        <f t="shared" si="64"/>
        <v>0</v>
      </c>
      <c r="M198" s="41">
        <f>'CA-GDP'!Q201</f>
        <v>-5.2101216779272113</v>
      </c>
      <c r="N198" s="41">
        <f>GoodsGDP!Q201</f>
        <v>-10.772100723573468</v>
      </c>
      <c r="O198" s="41">
        <f>Serv_GDP!Q201</f>
        <v>-3.1396348469036637</v>
      </c>
      <c r="P198" s="41">
        <f>'Travel balance'!AB201</f>
        <v>-0.94121675400727123</v>
      </c>
      <c r="Q198" s="41">
        <f>Trans_balance!Z201</f>
        <v>-1.430874299453778</v>
      </c>
      <c r="R198" s="41">
        <f>Pr_inc_GDP!Q201</f>
        <v>-0.33052637631949622</v>
      </c>
      <c r="S198" s="41">
        <f>Sec_inc_GDP!Q201</f>
        <v>9.0321402688694228</v>
      </c>
      <c r="T198" s="41" t="str">
        <f>IF(Oil_net!Q201="","",OIl_GDP!Q201)</f>
        <v/>
      </c>
      <c r="U198" s="41">
        <f>Trav_cr!AE201</f>
        <v>0.597941723728867</v>
      </c>
      <c r="W198" s="41">
        <f t="shared" si="78"/>
        <v>-3.3965815674741906</v>
      </c>
      <c r="X198" s="41">
        <f t="shared" si="65"/>
        <v>-3.6543562294744749</v>
      </c>
      <c r="Y198" s="41">
        <f t="shared" si="66"/>
        <v>-0.19228900185261999</v>
      </c>
      <c r="Z198" s="41">
        <f t="shared" si="67"/>
        <v>0.59869434992888293</v>
      </c>
      <c r="AA198" s="41">
        <f t="shared" si="68"/>
        <v>-9.4544701666356312E-2</v>
      </c>
      <c r="AB198" s="41">
        <f t="shared" si="69"/>
        <v>-2.161985721166408</v>
      </c>
      <c r="AC198" s="41">
        <f t="shared" si="70"/>
        <v>2.612049385019322</v>
      </c>
      <c r="AD198" s="41" t="str">
        <f t="shared" si="71"/>
        <v/>
      </c>
      <c r="AF198" s="61" t="str">
        <f t="shared" si="72"/>
        <v/>
      </c>
      <c r="AG198" s="61" t="str">
        <f t="shared" si="73"/>
        <v/>
      </c>
      <c r="AH198" s="62" t="str">
        <f t="shared" si="74"/>
        <v/>
      </c>
      <c r="AI198" s="62" t="str">
        <f t="shared" si="75"/>
        <v/>
      </c>
      <c r="AK198">
        <f t="shared" si="76"/>
        <v>0</v>
      </c>
      <c r="AL198">
        <f t="shared" si="57"/>
        <v>1</v>
      </c>
      <c r="AM198">
        <f t="shared" si="79"/>
        <v>1</v>
      </c>
      <c r="AN198">
        <f t="shared" si="80"/>
        <v>0</v>
      </c>
      <c r="AO198" t="str">
        <f t="shared" si="77"/>
        <v/>
      </c>
      <c r="AP198" t="str">
        <f>IF(AN198=0, "", GDP!S197)</f>
        <v/>
      </c>
      <c r="AQ198" s="41" t="str">
        <f t="shared" si="81"/>
        <v/>
      </c>
    </row>
    <row r="199" spans="1:43" x14ac:dyDescent="0.15">
      <c r="A199" t="str">
        <f>'CA-GDP'!A202</f>
        <v>Vanuatu</v>
      </c>
      <c r="B199" s="41">
        <f>AVERAGE('CA-GDP'!L202:P202)</f>
        <v>5.4686671386698062</v>
      </c>
      <c r="C199" s="41">
        <f>AVERAGE(GoodsGDP!L202:P202)</f>
        <v>-31.186307458926414</v>
      </c>
      <c r="D199" s="41">
        <f>AVERAGE(Serv_GDP!L202:P202)</f>
        <v>19.193443674986309</v>
      </c>
      <c r="E199" s="41">
        <f>AVERAGE('Travel balance'!W202:AA202)</f>
        <v>28.029657202706129</v>
      </c>
      <c r="F199" s="41">
        <f>AVERAGE(Trans_balance!U202:Y202)</f>
        <v>-6.1549148869114552</v>
      </c>
      <c r="G199" s="41">
        <f>AVERAGE(Pr_inc_GDP!L202:P202)</f>
        <v>3.0308825592475754</v>
      </c>
      <c r="H199" s="41">
        <f>AVERAGE(Sec_inc_GDP!L202:P202)</f>
        <v>14.430648363362337</v>
      </c>
      <c r="I199" s="41" t="str">
        <f>IF(Oil_net!L202="", "", AVERAGE(OIl_GDP!L202:Q202))</f>
        <v/>
      </c>
      <c r="J199" s="41">
        <f>Trav_cr!AG202</f>
        <v>30.780005835248083</v>
      </c>
      <c r="K199" s="41">
        <f>Trav_deb!AG202</f>
        <v>2.7503486325419528</v>
      </c>
      <c r="L199">
        <f t="shared" si="64"/>
        <v>1</v>
      </c>
      <c r="M199" s="41">
        <f>'CA-GDP'!Q202</f>
        <v>3.2806931724336068</v>
      </c>
      <c r="N199" s="41">
        <f>GoodsGDP!Q202</f>
        <v>-24.010890861643713</v>
      </c>
      <c r="O199" s="41">
        <f>Serv_GDP!Q202</f>
        <v>-2.7736048343620521</v>
      </c>
      <c r="P199" s="41">
        <f>'Travel balance'!AB202</f>
        <v>5.129619998265512</v>
      </c>
      <c r="Q199" s="41">
        <f>Trans_balance!Z202</f>
        <v>-5.4022408243800992</v>
      </c>
      <c r="R199" s="41">
        <f>Pr_inc_GDP!Q202</f>
        <v>10.379540273783912</v>
      </c>
      <c r="S199" s="41">
        <f>Sec_inc_GDP!Q202</f>
        <v>19.685648594655447</v>
      </c>
      <c r="T199" s="41" t="str">
        <f>IF(Oil_net!Q202="","",OIl_GDP!Q202)</f>
        <v/>
      </c>
      <c r="U199" s="41">
        <f>Trav_cr!AE202</f>
        <v>7.1693319698191207</v>
      </c>
      <c r="W199" s="41">
        <f t="shared" si="78"/>
        <v>-2.1879739662361994</v>
      </c>
      <c r="X199" s="41">
        <f t="shared" si="65"/>
        <v>7.1754165972827018</v>
      </c>
      <c r="Y199" s="41">
        <f t="shared" si="66"/>
        <v>-21.967048509348359</v>
      </c>
      <c r="Z199" s="41">
        <f t="shared" si="67"/>
        <v>-22.900037204440618</v>
      </c>
      <c r="AA199" s="41">
        <f t="shared" si="68"/>
        <v>0.75267406253135594</v>
      </c>
      <c r="AB199" s="41">
        <f t="shared" si="69"/>
        <v>7.3486577145363361</v>
      </c>
      <c r="AC199" s="41">
        <f t="shared" si="70"/>
        <v>5.2550002312931099</v>
      </c>
      <c r="AD199" s="41" t="str">
        <f t="shared" si="71"/>
        <v/>
      </c>
      <c r="AF199" s="61">
        <f t="shared" si="72"/>
        <v>-22.900037204440618</v>
      </c>
      <c r="AG199" s="61">
        <f t="shared" si="73"/>
        <v>-22.900037204440618</v>
      </c>
      <c r="AH199" s="62">
        <f t="shared" si="74"/>
        <v>1</v>
      </c>
      <c r="AI199" s="62">
        <f t="shared" si="75"/>
        <v>1</v>
      </c>
      <c r="AK199">
        <f t="shared" si="76"/>
        <v>1</v>
      </c>
      <c r="AL199">
        <f t="shared" si="57"/>
        <v>1</v>
      </c>
      <c r="AM199">
        <f t="shared" si="79"/>
        <v>2</v>
      </c>
      <c r="AN199">
        <f t="shared" si="80"/>
        <v>1</v>
      </c>
      <c r="AO199" t="str">
        <f t="shared" si="77"/>
        <v>Vanuatu</v>
      </c>
      <c r="AP199">
        <f>IF(AN199=0, "", GDP!S198)</f>
        <v>0.92359608895041967</v>
      </c>
      <c r="AQ199" s="41">
        <f t="shared" si="81"/>
        <v>-22.900037204440618</v>
      </c>
    </row>
    <row r="200" spans="1:43" x14ac:dyDescent="0.15">
      <c r="A200" t="str">
        <f>'CA-GDP'!A203</f>
        <v>Venezuela, Rep. Bolivariana de</v>
      </c>
      <c r="B200" s="41">
        <f>AVERAGE('CA-GDP'!L203:P203)</f>
        <v>-3.1730351558175585</v>
      </c>
      <c r="C200" s="41">
        <f>AVERAGE(GoodsGDP!L203:P203)</f>
        <v>2.591749765609062</v>
      </c>
      <c r="D200" s="41">
        <f>AVERAGE(Serv_GDP!L203:P203)</f>
        <v>-3.3495777801075572</v>
      </c>
      <c r="E200" s="41">
        <f>AVERAGE('Travel balance'!W203:AA203)</f>
        <v>-0.47553879869601812</v>
      </c>
      <c r="F200" s="41">
        <f>AVERAGE(Trans_balance!U203:Y203)</f>
        <v>-0.86825601731154178</v>
      </c>
      <c r="G200" s="41">
        <f>AVERAGE(Pr_inc_GDP!L203:P203)</f>
        <v>-2.4224124862930081</v>
      </c>
      <c r="H200" s="41">
        <f>AVERAGE(Sec_inc_GDP!L203:P203)</f>
        <v>7.2053449739448959E-3</v>
      </c>
      <c r="I200" s="41">
        <f>IF(Oil_net!L203="", "", AVERAGE(OIl_GDP!L203:Q203))</f>
        <v>13.029247740382266</v>
      </c>
      <c r="J200" s="41">
        <f>Trav_cr!AG203</f>
        <v>0.17353707851999206</v>
      </c>
      <c r="K200" s="41">
        <f>Trav_deb!AG203</f>
        <v>0.64907587721601012</v>
      </c>
      <c r="L200">
        <f t="shared" si="64"/>
        <v>0</v>
      </c>
      <c r="M200" s="41" t="str">
        <f>'CA-GDP'!Q203</f>
        <v/>
      </c>
      <c r="N200" s="41" t="str">
        <f>GoodsGDP!Q203</f>
        <v/>
      </c>
      <c r="O200" s="41" t="str">
        <f>Serv_GDP!Q203</f>
        <v/>
      </c>
      <c r="P200" s="41" t="str">
        <f>'Travel balance'!AB203</f>
        <v/>
      </c>
      <c r="Q200" s="41" t="str">
        <f>Trans_balance!Z203</f>
        <v/>
      </c>
      <c r="R200" s="41" t="str">
        <f>Pr_inc_GDP!Q203</f>
        <v/>
      </c>
      <c r="S200" s="41" t="str">
        <f>Sec_inc_GDP!Q203</f>
        <v/>
      </c>
      <c r="T200" s="41">
        <f>IF(Oil_net!Q203="","",OIl_GDP!Q203)</f>
        <v>4.8035194926216231</v>
      </c>
      <c r="U200" s="41" t="str">
        <f>Trav_cr!AE203</f>
        <v/>
      </c>
      <c r="W200" s="41" t="str">
        <f t="shared" si="78"/>
        <v/>
      </c>
      <c r="X200" s="41" t="str">
        <f t="shared" si="65"/>
        <v/>
      </c>
      <c r="Y200" s="41" t="str">
        <f t="shared" si="66"/>
        <v/>
      </c>
      <c r="Z200" s="41" t="str">
        <f t="shared" si="67"/>
        <v/>
      </c>
      <c r="AA200" s="41" t="str">
        <f t="shared" si="68"/>
        <v/>
      </c>
      <c r="AB200" s="41" t="str">
        <f t="shared" si="69"/>
        <v/>
      </c>
      <c r="AC200" s="41" t="str">
        <f t="shared" si="70"/>
        <v/>
      </c>
      <c r="AD200" s="41">
        <f t="shared" si="71"/>
        <v>-8.2257282477606424</v>
      </c>
      <c r="AF200" s="61" t="str">
        <f t="shared" si="72"/>
        <v/>
      </c>
      <c r="AG200" s="61" t="str">
        <f t="shared" si="73"/>
        <v/>
      </c>
      <c r="AH200" s="62" t="str">
        <f t="shared" si="74"/>
        <v/>
      </c>
      <c r="AI200" s="62" t="str">
        <f t="shared" si="75"/>
        <v/>
      </c>
      <c r="AK200">
        <f t="shared" si="76"/>
        <v>0</v>
      </c>
      <c r="AL200">
        <f t="shared" si="57"/>
        <v>0</v>
      </c>
      <c r="AM200">
        <f t="shared" si="79"/>
        <v>0</v>
      </c>
      <c r="AN200">
        <f t="shared" si="80"/>
        <v>0</v>
      </c>
      <c r="AO200" t="str">
        <f t="shared" si="77"/>
        <v/>
      </c>
      <c r="AP200" t="str">
        <f>IF(AN200=0, "", GDP!S199)</f>
        <v/>
      </c>
      <c r="AQ200" s="41" t="str">
        <f t="shared" si="81"/>
        <v/>
      </c>
    </row>
    <row r="201" spans="1:43" x14ac:dyDescent="0.15">
      <c r="A201" t="str">
        <f>'CA-GDP'!A204</f>
        <v>Vietnam</v>
      </c>
      <c r="B201" s="41">
        <f>AVERAGE('CA-GDP'!L204:P204)</f>
        <v>0.94141698578465038</v>
      </c>
      <c r="C201" s="41">
        <f>AVERAGE(GoodsGDP!L204:P204)</f>
        <v>4.6740143125576212</v>
      </c>
      <c r="D201" s="41">
        <f>AVERAGE(Serv_GDP!L204:P204)</f>
        <v>-1.4157602682769288</v>
      </c>
      <c r="E201" s="41">
        <f>AVERAGE('Travel balance'!W204:AA204)</f>
        <v>1.5100690965715449</v>
      </c>
      <c r="F201" s="41"/>
      <c r="G201" s="41">
        <f>AVERAGE(Pr_inc_GDP!L204:P204)</f>
        <v>-5.3427014826399386</v>
      </c>
      <c r="H201" s="41">
        <f>AVERAGE(Sec_inc_GDP!L204:P204)</f>
        <v>3.0258644241438981</v>
      </c>
      <c r="I201" s="41">
        <f>IF(Oil_net!L204="", "", AVERAGE(OIl_GDP!L204:Q204))</f>
        <v>-1.0531929399443489</v>
      </c>
      <c r="J201" s="41">
        <f>Trav_cr!AG204</f>
        <v>3.3216366341110954</v>
      </c>
      <c r="K201" s="41">
        <f>Trav_deb!AG204</f>
        <v>1.8115675375395512</v>
      </c>
      <c r="L201">
        <f t="shared" si="64"/>
        <v>0</v>
      </c>
      <c r="M201" s="41">
        <f>'CA-GDP'!Q204</f>
        <v>3.663757017248209</v>
      </c>
      <c r="N201" s="41">
        <f>GoodsGDP!Q204</f>
        <v>9.0293229736822784</v>
      </c>
      <c r="O201" s="41">
        <f>Serv_GDP!Q204</f>
        <v>-3.5578745987706855</v>
      </c>
      <c r="P201" s="41">
        <f>'Travel balance'!AB204</f>
        <v>-0.44011313690879339</v>
      </c>
      <c r="Q201" s="41" t="str">
        <f>Trans_balance!Z204</f>
        <v/>
      </c>
      <c r="R201" s="41">
        <f>Pr_inc_GDP!Q204</f>
        <v>-4.582164572736418</v>
      </c>
      <c r="S201" s="41">
        <f>Sec_inc_GDP!Q204</f>
        <v>2.7744732150730336</v>
      </c>
      <c r="T201" s="41">
        <f>IF(Oil_net!Q204="","",OIl_GDP!Q204)</f>
        <v>-0.74095273275246953</v>
      </c>
      <c r="U201" s="41">
        <f>Trav_cr!AE204</f>
        <v>0.73352189484798891</v>
      </c>
      <c r="W201" s="41">
        <f t="shared" si="78"/>
        <v>2.7223400314635589</v>
      </c>
      <c r="X201" s="41">
        <f t="shared" si="65"/>
        <v>4.3553086611246572</v>
      </c>
      <c r="Y201" s="41">
        <f t="shared" si="66"/>
        <v>-2.1421143304937567</v>
      </c>
      <c r="Z201" s="41">
        <f t="shared" si="67"/>
        <v>-1.9501822334803383</v>
      </c>
      <c r="AA201" s="41" t="str">
        <f t="shared" si="68"/>
        <v/>
      </c>
      <c r="AB201" s="41">
        <f t="shared" si="69"/>
        <v>0.76053690990352063</v>
      </c>
      <c r="AC201" s="41">
        <f t="shared" si="70"/>
        <v>-0.25139120907086454</v>
      </c>
      <c r="AD201" s="41">
        <f t="shared" si="71"/>
        <v>0.31224020719187939</v>
      </c>
      <c r="AF201" s="61" t="str">
        <f t="shared" si="72"/>
        <v/>
      </c>
      <c r="AG201" s="61" t="str">
        <f t="shared" si="73"/>
        <v/>
      </c>
      <c r="AH201" s="62" t="str">
        <f t="shared" si="74"/>
        <v/>
      </c>
      <c r="AI201" s="62" t="str">
        <f t="shared" si="75"/>
        <v/>
      </c>
      <c r="AK201">
        <f t="shared" si="76"/>
        <v>0</v>
      </c>
      <c r="AL201">
        <f t="shared" si="57"/>
        <v>1</v>
      </c>
      <c r="AM201">
        <f t="shared" si="79"/>
        <v>1</v>
      </c>
      <c r="AN201">
        <f t="shared" si="80"/>
        <v>0</v>
      </c>
      <c r="AO201" t="str">
        <f t="shared" si="77"/>
        <v/>
      </c>
      <c r="AP201" t="str">
        <f>IF(AN201=0, "", GDP!S200)</f>
        <v/>
      </c>
      <c r="AQ201" s="41" t="str">
        <f t="shared" si="81"/>
        <v/>
      </c>
    </row>
    <row r="202" spans="1:43" x14ac:dyDescent="0.15">
      <c r="A202" t="str">
        <f>'CA-GDP'!A205</f>
        <v>West Bank and Gaza</v>
      </c>
      <c r="B202" s="41">
        <f>AVERAGE('CA-GDP'!L205:P205)</f>
        <v>-12.968967581797363</v>
      </c>
      <c r="C202" s="41">
        <f>AVERAGE(GoodsGDP!L205:P205)</f>
        <v>-31.800792109852132</v>
      </c>
      <c r="D202" s="41">
        <f>AVERAGE(Serv_GDP!L205:P205)</f>
        <v>-6.1683312078050729</v>
      </c>
      <c r="E202" s="41">
        <f>AVERAGE('Travel balance'!W205:AA205)</f>
        <v>-2.8080380979592201</v>
      </c>
      <c r="F202" s="41">
        <f>AVERAGE(Trans_balance!U205:Y205)</f>
        <v>-2.2521979291473242</v>
      </c>
      <c r="G202" s="41">
        <f>AVERAGE(Pr_inc_GDP!L205:P205)</f>
        <v>14.078792834320421</v>
      </c>
      <c r="H202" s="41">
        <f>AVERAGE(Sec_inc_GDP!L205:P205)</f>
        <v>10.921362901539405</v>
      </c>
      <c r="I202" s="41" t="str">
        <f>IF(Oil_net!L205="", "", AVERAGE(OIl_GDP!L205:Q205))</f>
        <v/>
      </c>
      <c r="J202" s="41">
        <f>Trav_cr!AG205</f>
        <v>1.7922935963055948</v>
      </c>
      <c r="K202" s="41">
        <f>Trav_deb!AG205</f>
        <v>4.6003316942648151</v>
      </c>
      <c r="L202">
        <f t="shared" si="64"/>
        <v>0</v>
      </c>
      <c r="M202" s="41" t="str">
        <f>'CA-GDP'!Q205</f>
        <v/>
      </c>
      <c r="N202" s="41" t="str">
        <f>GoodsGDP!Q205</f>
        <v/>
      </c>
      <c r="O202" s="41" t="str">
        <f>Serv_GDP!Q205</f>
        <v/>
      </c>
      <c r="P202" s="41" t="str">
        <f>'Travel balance'!AB205</f>
        <v/>
      </c>
      <c r="Q202" s="41" t="str">
        <f>Trans_balance!Z205</f>
        <v/>
      </c>
      <c r="R202" s="41" t="str">
        <f>Pr_inc_GDP!Q205</f>
        <v/>
      </c>
      <c r="S202" s="41" t="str">
        <f>Sec_inc_GDP!Q205</f>
        <v/>
      </c>
      <c r="T202" s="41" t="str">
        <f>IF(Oil_net!Q205="","",OIl_GDP!Q205)</f>
        <v/>
      </c>
      <c r="U202" s="41" t="str">
        <f>Trav_cr!AE205</f>
        <v/>
      </c>
      <c r="W202" s="41" t="str">
        <f t="shared" si="78"/>
        <v/>
      </c>
      <c r="X202" s="41" t="str">
        <f t="shared" si="65"/>
        <v/>
      </c>
      <c r="Y202" s="41" t="str">
        <f t="shared" si="66"/>
        <v/>
      </c>
      <c r="Z202" s="41" t="str">
        <f t="shared" si="67"/>
        <v/>
      </c>
      <c r="AA202" s="41" t="str">
        <f t="shared" si="68"/>
        <v/>
      </c>
      <c r="AB202" s="41" t="str">
        <f t="shared" si="69"/>
        <v/>
      </c>
      <c r="AC202" s="41" t="str">
        <f t="shared" si="70"/>
        <v/>
      </c>
      <c r="AD202" s="41" t="str">
        <f t="shared" si="71"/>
        <v/>
      </c>
      <c r="AF202" s="61" t="str">
        <f t="shared" si="72"/>
        <v/>
      </c>
      <c r="AG202" s="61" t="str">
        <f t="shared" si="73"/>
        <v/>
      </c>
      <c r="AH202" s="62" t="str">
        <f t="shared" si="74"/>
        <v/>
      </c>
      <c r="AI202" s="62" t="str">
        <f t="shared" si="75"/>
        <v/>
      </c>
      <c r="AK202">
        <f t="shared" si="76"/>
        <v>0</v>
      </c>
      <c r="AL202">
        <f t="shared" ref="AL202:AL205" si="82">IF(Z202="", 0, 1)</f>
        <v>0</v>
      </c>
      <c r="AM202">
        <f t="shared" si="79"/>
        <v>0</v>
      </c>
      <c r="AN202">
        <f t="shared" si="80"/>
        <v>0</v>
      </c>
      <c r="AO202" t="str">
        <f t="shared" si="77"/>
        <v/>
      </c>
      <c r="AP202" t="str">
        <f>IF(AN202=0, "", GDP!S201)</f>
        <v/>
      </c>
      <c r="AQ202" s="41" t="str">
        <f t="shared" si="81"/>
        <v/>
      </c>
    </row>
    <row r="203" spans="1:43" x14ac:dyDescent="0.15">
      <c r="A203" t="str">
        <f>'CA-GDP'!A206</f>
        <v>Yemen, Rep. of</v>
      </c>
      <c r="B203" s="41">
        <f>AVERAGE('CA-GDP'!L206:P206)</f>
        <v>-7.4745294161278277</v>
      </c>
      <c r="C203" s="41">
        <f>AVERAGE(GoodsGDP!L206:P206)</f>
        <v>-16.095146849370533</v>
      </c>
      <c r="D203" s="41">
        <f>AVERAGE(Serv_GDP!L206:P206)</f>
        <v>-2.6005999410411995</v>
      </c>
      <c r="E203" s="41">
        <f>AVERAGE('Travel balance'!W206:AA206)</f>
        <v>0.11518171563309826</v>
      </c>
      <c r="F203" s="41">
        <f>AVERAGE(Trans_balance!U206:Y206)</f>
        <v>-1.9060864911731754</v>
      </c>
      <c r="G203" s="41">
        <f>AVERAGE(Pr_inc_GDP!L206:P206)</f>
        <v>-1.2282895514462164</v>
      </c>
      <c r="H203" s="41">
        <f>AVERAGE(Sec_inc_GDP!L206:P206)</f>
        <v>12.445466041690073</v>
      </c>
      <c r="I203" s="41">
        <f>IF(Oil_net!L206="", "", AVERAGE(OIl_GDP!L206:Q206))</f>
        <v>-5.2672235329998216</v>
      </c>
      <c r="J203" s="41">
        <f>Trav_cr!AG206</f>
        <v>0.27943458268666049</v>
      </c>
      <c r="K203" s="41">
        <f>Trav_deb!AG206</f>
        <v>0.16425286705356223</v>
      </c>
      <c r="L203">
        <f t="shared" si="64"/>
        <v>0</v>
      </c>
      <c r="M203" s="41" t="str">
        <f>'CA-GDP'!Q206</f>
        <v/>
      </c>
      <c r="N203" s="41" t="str">
        <f>GoodsGDP!Q206</f>
        <v/>
      </c>
      <c r="O203" s="41" t="str">
        <f>Serv_GDP!Q206</f>
        <v/>
      </c>
      <c r="P203" s="41" t="str">
        <f>'Travel balance'!AB206</f>
        <v/>
      </c>
      <c r="Q203" s="41" t="str">
        <f>Trans_balance!Z206</f>
        <v/>
      </c>
      <c r="R203" s="41" t="str">
        <f>Pr_inc_GDP!Q206</f>
        <v/>
      </c>
      <c r="S203" s="41" t="str">
        <f>Sec_inc_GDP!Q206</f>
        <v/>
      </c>
      <c r="T203" s="41">
        <f>IF(Oil_net!Q206="","",OIl_GDP!Q206)</f>
        <v>-3.0178133741615554</v>
      </c>
      <c r="U203" s="41" t="str">
        <f>Trav_cr!AE206</f>
        <v/>
      </c>
      <c r="W203" s="41" t="str">
        <f t="shared" si="78"/>
        <v/>
      </c>
      <c r="X203" s="41" t="str">
        <f t="shared" si="65"/>
        <v/>
      </c>
      <c r="Y203" s="41" t="str">
        <f t="shared" si="66"/>
        <v/>
      </c>
      <c r="Z203" s="41" t="str">
        <f t="shared" si="67"/>
        <v/>
      </c>
      <c r="AA203" s="41" t="str">
        <f t="shared" si="68"/>
        <v/>
      </c>
      <c r="AB203" s="41" t="str">
        <f t="shared" si="69"/>
        <v/>
      </c>
      <c r="AC203" s="41" t="str">
        <f t="shared" si="70"/>
        <v/>
      </c>
      <c r="AD203" s="41">
        <f t="shared" si="71"/>
        <v>2.2494101588382662</v>
      </c>
      <c r="AF203" s="61" t="str">
        <f t="shared" si="72"/>
        <v/>
      </c>
      <c r="AG203" s="61" t="str">
        <f t="shared" si="73"/>
        <v/>
      </c>
      <c r="AH203" s="62" t="str">
        <f t="shared" si="74"/>
        <v/>
      </c>
      <c r="AI203" s="62" t="str">
        <f t="shared" si="75"/>
        <v/>
      </c>
      <c r="AK203">
        <f t="shared" si="76"/>
        <v>0</v>
      </c>
      <c r="AL203">
        <f t="shared" si="82"/>
        <v>0</v>
      </c>
      <c r="AM203">
        <f t="shared" si="79"/>
        <v>0</v>
      </c>
      <c r="AN203">
        <f t="shared" si="80"/>
        <v>0</v>
      </c>
      <c r="AO203" t="str">
        <f t="shared" si="77"/>
        <v/>
      </c>
      <c r="AP203" t="str">
        <f>IF(AN203=0, "", GDP!S202)</f>
        <v/>
      </c>
      <c r="AQ203" s="41" t="str">
        <f t="shared" si="81"/>
        <v/>
      </c>
    </row>
    <row r="204" spans="1:43" x14ac:dyDescent="0.15">
      <c r="A204" t="str">
        <f>'CA-GDP'!A207</f>
        <v>Zambia</v>
      </c>
      <c r="B204" s="41">
        <f>AVERAGE('CA-GDP'!L207:P207)</f>
        <v>-2.1084562443813724</v>
      </c>
      <c r="C204" s="41">
        <f>AVERAGE(GoodsGDP!L207:P207)</f>
        <v>1.6980782268551984</v>
      </c>
      <c r="D204" s="41">
        <f>AVERAGE(Serv_GDP!L207:P207)</f>
        <v>-2.4918417500615959</v>
      </c>
      <c r="E204" s="41">
        <f>AVERAGE('Travel balance'!W207:AA207)</f>
        <v>1.9465091779829002</v>
      </c>
      <c r="F204" s="41">
        <f>AVERAGE(Trans_balance!U207:Y207)</f>
        <v>-3.3973520478065433</v>
      </c>
      <c r="G204" s="41">
        <f>AVERAGE(Pr_inc_GDP!L207:P207)</f>
        <v>-2.493909312122442</v>
      </c>
      <c r="H204" s="41">
        <f>AVERAGE(Sec_inc_GDP!L207:P207)</f>
        <v>1.1792165909474688</v>
      </c>
      <c r="I204" s="41">
        <f>IF(Oil_net!L207="", "", AVERAGE(OIl_GDP!L207:Q207))</f>
        <v>-5.155572500822756</v>
      </c>
      <c r="J204" s="41">
        <f>Trav_cr!AG207</f>
        <v>3.0441328946689454</v>
      </c>
      <c r="K204" s="41">
        <f>Trav_deb!AG207</f>
        <v>1.0976237166860454</v>
      </c>
      <c r="L204">
        <f t="shared" si="64"/>
        <v>0</v>
      </c>
      <c r="M204" s="41">
        <f>'CA-GDP'!Q207</f>
        <v>11.665323396813299</v>
      </c>
      <c r="N204" s="41">
        <f>GoodsGDP!Q207</f>
        <v>16.645919973717248</v>
      </c>
      <c r="O204" s="41">
        <f>Serv_GDP!Q207</f>
        <v>-3.2838428387052754</v>
      </c>
      <c r="P204" s="41">
        <f>'Travel balance'!AB207</f>
        <v>0.91939602534469811</v>
      </c>
      <c r="Q204" s="41">
        <f>Trans_balance!Z207</f>
        <v>-3.1393793180326552</v>
      </c>
      <c r="R204" s="41">
        <f>Pr_inc_GDP!Q207</f>
        <v>-2.8417671473961783</v>
      </c>
      <c r="S204" s="41">
        <f>Sec_inc_GDP!Q207</f>
        <v>1.1450134091975208</v>
      </c>
      <c r="T204" s="41">
        <f>IF(Oil_net!Q207="","",OIl_GDP!Q207)</f>
        <v>-4.1650622412839571</v>
      </c>
      <c r="U204" s="41">
        <f>Trav_cr!AE207</f>
        <v>2.1301984683688189</v>
      </c>
      <c r="W204" s="41">
        <f t="shared" si="78"/>
        <v>13.773779641194672</v>
      </c>
      <c r="X204" s="41">
        <f t="shared" si="65"/>
        <v>14.94784174686205</v>
      </c>
      <c r="Y204" s="41">
        <f t="shared" si="66"/>
        <v>-0.79200108864367946</v>
      </c>
      <c r="Z204" s="41">
        <f t="shared" si="67"/>
        <v>-1.027113152638202</v>
      </c>
      <c r="AA204" s="41">
        <f t="shared" si="68"/>
        <v>0.25797272977388808</v>
      </c>
      <c r="AB204" s="41">
        <f t="shared" si="69"/>
        <v>-0.34785783527373626</v>
      </c>
      <c r="AC204" s="41">
        <f t="shared" si="70"/>
        <v>-3.4203181749947964E-2</v>
      </c>
      <c r="AD204" s="41">
        <f t="shared" si="71"/>
        <v>0.9905102595387989</v>
      </c>
      <c r="AF204" s="61" t="str">
        <f t="shared" si="72"/>
        <v/>
      </c>
      <c r="AG204" s="61" t="str">
        <f t="shared" si="73"/>
        <v/>
      </c>
      <c r="AH204" s="62" t="str">
        <f t="shared" si="74"/>
        <v/>
      </c>
      <c r="AI204" s="62" t="str">
        <f t="shared" si="75"/>
        <v/>
      </c>
      <c r="AK204">
        <f t="shared" si="76"/>
        <v>0</v>
      </c>
      <c r="AL204">
        <f t="shared" si="82"/>
        <v>1</v>
      </c>
      <c r="AM204">
        <f t="shared" si="79"/>
        <v>1</v>
      </c>
      <c r="AN204">
        <f t="shared" si="80"/>
        <v>0</v>
      </c>
      <c r="AO204" t="str">
        <f t="shared" si="77"/>
        <v/>
      </c>
      <c r="AP204" t="str">
        <f>IF(AN204=0, "", GDP!S203)</f>
        <v/>
      </c>
      <c r="AQ204" s="41" t="str">
        <f t="shared" si="81"/>
        <v/>
      </c>
    </row>
    <row r="205" spans="1:43" x14ac:dyDescent="0.15">
      <c r="A205" t="str">
        <f>'CA-GDP'!A208</f>
        <v>Zimbabwe</v>
      </c>
      <c r="B205" s="41">
        <f>AVERAGE('CA-GDP'!L208:P208)</f>
        <v>-4.4647215989571274</v>
      </c>
      <c r="C205" s="41">
        <f>AVERAGE(GoodsGDP!L208:P208)</f>
        <v>-8.2874009575946701</v>
      </c>
      <c r="D205" s="41">
        <f>AVERAGE(Serv_GDP!L208:P208)</f>
        <v>-4.3660914468020247</v>
      </c>
      <c r="E205" s="41">
        <f>AVERAGE('Travel balance'!W208:AA208)</f>
        <v>-1.0038786579058627</v>
      </c>
      <c r="F205" s="41">
        <f>AVERAGE(Trans_balance!U208:Y208)</f>
        <v>-1.219392582979179</v>
      </c>
      <c r="G205" s="41">
        <f>AVERAGE(Pr_inc_GDP!L208:P208)</f>
        <v>-0.80645352929850034</v>
      </c>
      <c r="H205" s="41">
        <f>AVERAGE(Sec_inc_GDP!L208:P208)</f>
        <v>8.9952243347380847</v>
      </c>
      <c r="I205" s="41">
        <f>IF(Oil_net!L208="", "", AVERAGE(OIl_GDP!L208:Q208))</f>
        <v>-6.4214026759430602</v>
      </c>
      <c r="J205" s="41">
        <f>Trav_cr!AG208</f>
        <v>0.81366899204282495</v>
      </c>
      <c r="K205" s="41">
        <f>Trav_deb!AG208</f>
        <v>1.8175476499486878</v>
      </c>
      <c r="L205">
        <f t="shared" si="64"/>
        <v>0</v>
      </c>
      <c r="M205" s="41" t="str">
        <f>'CA-GDP'!Q208</f>
        <v/>
      </c>
      <c r="N205" s="41" t="str">
        <f>GoodsGDP!Q208</f>
        <v/>
      </c>
      <c r="O205" s="41" t="str">
        <f>Serv_GDP!Q208</f>
        <v/>
      </c>
      <c r="P205" s="41" t="str">
        <f>'Travel balance'!AB208</f>
        <v/>
      </c>
      <c r="Q205" s="41" t="str">
        <f>'TT balance'!AB208</f>
        <v/>
      </c>
      <c r="R205" s="41" t="str">
        <f>Pr_inc_GDP!Q208</f>
        <v/>
      </c>
      <c r="S205" s="41" t="str">
        <f>Sec_inc_GDP!Q208</f>
        <v/>
      </c>
      <c r="T205" s="41">
        <f>IF(Oil_net!Q208="","",OIl_GDP!Q208)</f>
        <v>-3.3681106290555434</v>
      </c>
      <c r="U205" s="41" t="str">
        <f>Trav_cr!AE208</f>
        <v/>
      </c>
      <c r="W205" s="41" t="str">
        <f t="shared" si="78"/>
        <v/>
      </c>
      <c r="X205" s="41" t="str">
        <f t="shared" si="65"/>
        <v/>
      </c>
      <c r="Y205" s="41" t="str">
        <f t="shared" si="66"/>
        <v/>
      </c>
      <c r="Z205" s="41" t="str">
        <f t="shared" si="67"/>
        <v/>
      </c>
      <c r="AA205" s="41" t="str">
        <f t="shared" si="68"/>
        <v/>
      </c>
      <c r="AB205" s="41" t="str">
        <f t="shared" si="69"/>
        <v/>
      </c>
      <c r="AC205" s="41" t="str">
        <f t="shared" si="70"/>
        <v/>
      </c>
      <c r="AD205" s="41">
        <f t="shared" si="71"/>
        <v>3.0532920468875169</v>
      </c>
      <c r="AH205" s="62" t="str">
        <f t="shared" si="74"/>
        <v/>
      </c>
      <c r="AI205" s="62" t="str">
        <f t="shared" si="75"/>
        <v/>
      </c>
      <c r="AK205">
        <f t="shared" si="76"/>
        <v>0</v>
      </c>
      <c r="AL205">
        <f t="shared" si="82"/>
        <v>0</v>
      </c>
      <c r="AM205">
        <f t="shared" si="79"/>
        <v>0</v>
      </c>
      <c r="AN205">
        <f t="shared" si="80"/>
        <v>0</v>
      </c>
      <c r="AO205" t="str">
        <f t="shared" si="77"/>
        <v/>
      </c>
      <c r="AP205" t="str">
        <f>IF(AN205=0, "", GDP!S204)</f>
        <v/>
      </c>
      <c r="AQ205" s="41" t="str">
        <f t="shared" si="81"/>
        <v/>
      </c>
    </row>
    <row r="206" spans="1:43" x14ac:dyDescent="0.15">
      <c r="W206" s="41"/>
      <c r="X206" s="41"/>
      <c r="Y206" s="41"/>
      <c r="Z206" s="41"/>
      <c r="AA206" s="41"/>
      <c r="AB206" s="41"/>
      <c r="AC206" s="41"/>
      <c r="AD206" s="41"/>
    </row>
    <row r="207" spans="1:43" x14ac:dyDescent="0.15">
      <c r="A207" s="46" t="s">
        <v>523</v>
      </c>
      <c r="D207" s="43">
        <f t="shared" ref="D207:I207" si="83">CORREL($C3:$C205,D3:D205)</f>
        <v>-0.37197826170905046</v>
      </c>
      <c r="E207" s="43">
        <f t="shared" si="83"/>
        <v>-0.55858527827672477</v>
      </c>
      <c r="F207" s="43">
        <f t="shared" si="83"/>
        <v>0.31973550568635334</v>
      </c>
      <c r="G207" s="43">
        <f t="shared" si="83"/>
        <v>-0.32746712630751978</v>
      </c>
      <c r="H207" s="43">
        <f t="shared" si="83"/>
        <v>-0.54488371012816594</v>
      </c>
      <c r="I207" s="43">
        <f t="shared" si="83"/>
        <v>0.51514167658235155</v>
      </c>
      <c r="J207" s="43">
        <f t="shared" ref="J207" si="84">CORREL($C3:$C205,J3:J205)</f>
        <v>-0.60014205511314</v>
      </c>
      <c r="K207" s="43"/>
      <c r="L207">
        <f>SUM(L3:L205)</f>
        <v>44</v>
      </c>
      <c r="U207" s="43"/>
      <c r="W207" s="41"/>
      <c r="X207" s="41"/>
      <c r="Y207" s="41"/>
      <c r="Z207" s="41"/>
      <c r="AA207" s="41"/>
      <c r="AB207" s="41"/>
      <c r="AC207" s="41"/>
      <c r="AD207" s="41"/>
    </row>
    <row r="208" spans="1:43" x14ac:dyDescent="0.15">
      <c r="A208" s="46" t="s">
        <v>766</v>
      </c>
      <c r="B208" s="43">
        <f t="shared" ref="B208:J208" si="85">CORREL(B3:B205,$E3:$E205)</f>
        <v>-3.0757659633695467E-2</v>
      </c>
      <c r="C208" s="43">
        <f t="shared" si="85"/>
        <v>-0.55858527827672477</v>
      </c>
      <c r="D208" s="43">
        <f t="shared" si="85"/>
        <v>0.82892565956621733</v>
      </c>
      <c r="E208" s="43">
        <f t="shared" si="85"/>
        <v>1</v>
      </c>
      <c r="F208" s="43">
        <f t="shared" si="85"/>
        <v>-2.7792677648283554E-3</v>
      </c>
      <c r="G208" s="43">
        <f t="shared" si="85"/>
        <v>-0.18424208810324869</v>
      </c>
      <c r="H208" s="43">
        <f t="shared" si="85"/>
        <v>-0.11643730556062187</v>
      </c>
      <c r="I208" s="43">
        <f t="shared" si="85"/>
        <v>-0.26743471922687279</v>
      </c>
      <c r="J208" s="43">
        <f t="shared" si="85"/>
        <v>0.9822496094088109</v>
      </c>
      <c r="K208" s="43"/>
      <c r="U208" s="43"/>
      <c r="W208" s="41">
        <f t="shared" ref="W208:AC208" si="86">CORREL(W3:W204,$AA3:$AA204)</f>
        <v>0.15527798902412981</v>
      </c>
      <c r="X208" s="41">
        <f t="shared" si="86"/>
        <v>-1.6639743755752855E-2</v>
      </c>
      <c r="Y208" s="41">
        <f t="shared" si="86"/>
        <v>0.21537424231233696</v>
      </c>
      <c r="Z208" s="41">
        <f t="shared" si="86"/>
        <v>4.8205860157981097E-2</v>
      </c>
      <c r="AA208" s="41">
        <f t="shared" si="86"/>
        <v>1.0000000000000002</v>
      </c>
      <c r="AB208" s="41">
        <f t="shared" si="86"/>
        <v>1.9851623648116573E-2</v>
      </c>
      <c r="AC208" s="41">
        <f t="shared" si="86"/>
        <v>-0.13924140894805687</v>
      </c>
      <c r="AD208" s="41"/>
      <c r="AF208" s="61">
        <f>AVERAGE(AF3:AF204)</f>
        <v>-16.285742411111489</v>
      </c>
      <c r="AG208" s="61">
        <f>AVERAGE(AG3:AG204)</f>
        <v>-12.45628936288319</v>
      </c>
      <c r="AH208" s="62">
        <f>SUM(AH3:AH204)</f>
        <v>31</v>
      </c>
      <c r="AI208" s="62">
        <f>SUM(AI3:AI204)</f>
        <v>44</v>
      </c>
      <c r="AN208">
        <f>SUM(AN3:AN57, AN59:AN205)</f>
        <v>35</v>
      </c>
      <c r="AP208" s="41">
        <f>MEDIAN(AP3:AP57, AP59:AP205)</f>
        <v>5.6319177003723295</v>
      </c>
      <c r="AQ208" s="41">
        <f>MEDIAN(AQ3:AQ57, AQ59:AQ205)</f>
        <v>-10.784063670294664</v>
      </c>
    </row>
    <row r="209" spans="1:35" x14ac:dyDescent="0.15">
      <c r="AF209" s="61">
        <f>MEDIAN(AF3:AF204)</f>
        <v>-16.341398054252927</v>
      </c>
      <c r="AG209" s="61">
        <f>MEDIAN(AG3:AG204)</f>
        <v>-10.818630229919396</v>
      </c>
      <c r="AH209" s="62"/>
      <c r="AI209" s="62"/>
    </row>
    <row r="210" spans="1:35" x14ac:dyDescent="0.15">
      <c r="A210" s="46" t="s">
        <v>540</v>
      </c>
      <c r="AH210">
        <v>7</v>
      </c>
      <c r="AI210">
        <v>8</v>
      </c>
    </row>
    <row r="211" spans="1:35" x14ac:dyDescent="0.15">
      <c r="AH211" s="46" t="s">
        <v>541</v>
      </c>
      <c r="AI211" s="46" t="s">
        <v>541</v>
      </c>
    </row>
    <row r="212" spans="1:35" x14ac:dyDescent="0.15">
      <c r="AH212" s="46" t="s">
        <v>35</v>
      </c>
      <c r="AI212" s="46" t="s">
        <v>35</v>
      </c>
    </row>
    <row r="213" spans="1:35" x14ac:dyDescent="0.15">
      <c r="AH213" s="46" t="s">
        <v>55</v>
      </c>
      <c r="AI213" s="46" t="s">
        <v>55</v>
      </c>
    </row>
    <row r="214" spans="1:35" x14ac:dyDescent="0.15">
      <c r="AH214" s="46" t="s">
        <v>543</v>
      </c>
      <c r="AI214" s="46" t="s">
        <v>92</v>
      </c>
    </row>
    <row r="215" spans="1:35" x14ac:dyDescent="0.15">
      <c r="AH215" s="46" t="s">
        <v>289</v>
      </c>
      <c r="AI215" s="46" t="s">
        <v>543</v>
      </c>
    </row>
    <row r="216" spans="1:35" x14ac:dyDescent="0.15">
      <c r="AH216" s="46" t="s">
        <v>177</v>
      </c>
      <c r="AI216" s="46" t="s">
        <v>289</v>
      </c>
    </row>
    <row r="217" spans="1:35" x14ac:dyDescent="0.15">
      <c r="AH217" s="46" t="s">
        <v>542</v>
      </c>
      <c r="AI217" s="46" t="s">
        <v>177</v>
      </c>
    </row>
    <row r="218" spans="1:35" x14ac:dyDescent="0.15">
      <c r="AI218" s="46" t="s">
        <v>542</v>
      </c>
    </row>
  </sheetData>
  <phoneticPr fontId="7" type="noConversion"/>
  <conditionalFormatting sqref="F209:F1048576 F2:F206">
    <cfRule type="cellIs" dxfId="16" priority="23" operator="between">
      <formula>5</formula>
      <formula>10</formula>
    </cfRule>
    <cfRule type="cellIs" dxfId="15" priority="24" operator="greaterThan">
      <formula>10</formula>
    </cfRule>
  </conditionalFormatting>
  <conditionalFormatting sqref="P2">
    <cfRule type="cellIs" dxfId="14" priority="17" operator="between">
      <formula>5</formula>
      <formula>10</formula>
    </cfRule>
    <cfRule type="cellIs" dxfId="13" priority="18" operator="greaterThan">
      <formula>10</formula>
    </cfRule>
  </conditionalFormatting>
  <conditionalFormatting sqref="E209:E1048576 E2:E206">
    <cfRule type="cellIs" dxfId="12" priority="15" operator="between">
      <formula>5</formula>
      <formula>10</formula>
    </cfRule>
    <cfRule type="cellIs" dxfId="11" priority="16" operator="greaterThan">
      <formula>10</formula>
    </cfRule>
  </conditionalFormatting>
  <conditionalFormatting sqref="Z2">
    <cfRule type="cellIs" dxfId="10" priority="13" operator="between">
      <formula>5</formula>
      <formula>10</formula>
    </cfRule>
    <cfRule type="cellIs" dxfId="9" priority="14" operator="greaterThan">
      <formula>10</formula>
    </cfRule>
  </conditionalFormatting>
  <conditionalFormatting sqref="Z3:AA188">
    <cfRule type="cellIs" dxfId="8" priority="12" operator="lessThan">
      <formula>-2</formula>
    </cfRule>
  </conditionalFormatting>
  <conditionalFormatting sqref="F3:F205">
    <cfRule type="cellIs" dxfId="7" priority="11" operator="greaterThan">
      <formula>3</formula>
    </cfRule>
  </conditionalFormatting>
  <conditionalFormatting sqref="Q2">
    <cfRule type="cellIs" dxfId="6" priority="9" operator="between">
      <formula>5</formula>
      <formula>10</formula>
    </cfRule>
    <cfRule type="cellIs" dxfId="5" priority="10" operator="greaterThan">
      <formula>10</formula>
    </cfRule>
  </conditionalFormatting>
  <conditionalFormatting sqref="AA2">
    <cfRule type="cellIs" dxfId="4" priority="7" operator="between">
      <formula>5</formula>
      <formula>10</formula>
    </cfRule>
    <cfRule type="cellIs" dxfId="3" priority="8" operator="greaterThan">
      <formula>10</formula>
    </cfRule>
  </conditionalFormatting>
  <pageMargins left="0.7" right="0.7" top="0.75" bottom="0.75" header="0.3" footer="0.3"/>
  <pageSetup orientation="portrait" r:id="rId1"/>
  <ignoredErrors>
    <ignoredError sqref="AH6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F4400-DBC3-41E1-8977-1FD7254E5F58}">
  <dimension ref="A2:Q212"/>
  <sheetViews>
    <sheetView workbookViewId="0">
      <pane xSplit="1" ySplit="5" topLeftCell="M99" activePane="bottomRight" state="frozen"/>
      <selection pane="topRight" activeCell="B1" sqref="B1"/>
      <selection pane="bottomLeft" activeCell="A6" sqref="A6"/>
      <selection pane="bottomRight" activeCell="Q103" sqref="Q103"/>
    </sheetView>
  </sheetViews>
  <sheetFormatPr baseColWidth="10" defaultColWidth="8.83203125" defaultRowHeight="13" x14ac:dyDescent="0.15"/>
  <cols>
    <col min="1" max="1" width="34" customWidth="1"/>
  </cols>
  <sheetData>
    <row r="2" spans="1:17" x14ac:dyDescent="0.15">
      <c r="A2" s="74" t="s">
        <v>738</v>
      </c>
    </row>
    <row r="3" spans="1:17" x14ac:dyDescent="0.15">
      <c r="A3" s="2"/>
    </row>
    <row r="5" spans="1:17" ht="14.25" customHeight="1" x14ac:dyDescent="0.15">
      <c r="A5" s="5"/>
      <c r="B5" s="6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7" t="s">
        <v>15</v>
      </c>
      <c r="O5" s="7" t="s">
        <v>16</v>
      </c>
      <c r="P5" s="7" t="s">
        <v>17</v>
      </c>
      <c r="Q5" s="8" t="s">
        <v>18</v>
      </c>
    </row>
    <row r="6" spans="1:17" s="20" customFormat="1" ht="14.25" customHeight="1" x14ac:dyDescent="0.15">
      <c r="A6" s="28" t="s">
        <v>19</v>
      </c>
      <c r="B6" s="26" t="str">
        <f>IF(CA!B6="","",CA!B6/10/GDP!E2)</f>
        <v/>
      </c>
      <c r="C6" s="26" t="str">
        <f>IF(CA!C6="","",CA!C6/10/GDP!F2)</f>
        <v/>
      </c>
      <c r="D6" s="26" t="str">
        <f>IF(CA!D6="","",CA!D6/10/GDP!G2)</f>
        <v/>
      </c>
      <c r="E6" s="26">
        <f>IF(CA!E6="","",CA!E6/10/GDP!H2)</f>
        <v>-2.3152740364798974</v>
      </c>
      <c r="F6" s="26">
        <f>IF(CA!F6="","",CA!F6/10/GDP!I2)</f>
        <v>2.3008802505361232</v>
      </c>
      <c r="G6" s="26">
        <f>IF(CA!G6="","",CA!G6/10/GDP!J2)</f>
        <v>-3.7696203808186586</v>
      </c>
      <c r="H6" s="26">
        <f>IF(CA!H6="","",CA!H6/10/GDP!K2)</f>
        <v>-12.559649140260968</v>
      </c>
      <c r="I6" s="26">
        <f>IF(CA!I6="","",CA!I6/10/GDP!L2)</f>
        <v>-25.378536414492135</v>
      </c>
      <c r="J6" s="26">
        <f>IF(CA!J6="","",CA!J6/10/GDP!M2)</f>
        <v>-25.260805644723895</v>
      </c>
      <c r="K6" s="26">
        <f>IF(CA!K6="","",CA!K6/10/GDP!N2)</f>
        <v>-15.667051809322173</v>
      </c>
      <c r="L6" s="26">
        <f>IF(CA!L6="","",CA!L6/10/GDP!O2)</f>
        <v>-20.736047064588721</v>
      </c>
      <c r="M6" s="26">
        <f>IF(CA!M6="","",CA!M6/10/GDP!P2)</f>
        <v>-15.051999419089443</v>
      </c>
      <c r="N6" s="26">
        <f>IF(CA!N6="","",CA!N6/10/GDP!Q2)</f>
        <v>-18.79924942505145</v>
      </c>
      <c r="O6" s="26">
        <f>IF(CA!O6="","",CA!O6/10/GDP!R2)</f>
        <v>-21.176839505517655</v>
      </c>
      <c r="P6" s="26">
        <f>IF(CA!P6="","",CA!P6/10/GDP!S2)</f>
        <v>-20.088921905715129</v>
      </c>
      <c r="Q6" s="26">
        <f>IF(CA!Q6="","",CA!Q6/10/GDP!T2)</f>
        <v>-15.853693273662207</v>
      </c>
    </row>
    <row r="7" spans="1:17" x14ac:dyDescent="0.15">
      <c r="A7" s="12" t="s">
        <v>20</v>
      </c>
      <c r="B7" s="26">
        <f>IF(CA!B7="","",CA!B7/10/GDP!E3)</f>
        <v>-7.0972806355528597</v>
      </c>
      <c r="C7" s="26">
        <f>IF(CA!C7="","",CA!C7/10/GDP!F3)</f>
        <v>-7.5415717577572261</v>
      </c>
      <c r="D7" s="26">
        <f>IF(CA!D7="","",CA!D7/10/GDP!G3)</f>
        <v>-10.778058098493554</v>
      </c>
      <c r="E7" s="26">
        <f>IF(CA!E7="","",CA!E7/10/GDP!H3)</f>
        <v>-15.628712684087052</v>
      </c>
      <c r="F7" s="26">
        <f>IF(CA!F7="","",CA!F7/10/GDP!I3)</f>
        <v>-15.380651114825023</v>
      </c>
      <c r="G7" s="26">
        <f>IF(CA!G7="","",CA!G7/10/GDP!J3)</f>
        <v>-11.356203776243557</v>
      </c>
      <c r="H7" s="26">
        <f>IF(CA!H7="","",CA!H7/10/GDP!K3)</f>
        <v>-12.925093333676214</v>
      </c>
      <c r="I7" s="26">
        <f>IF(CA!I7="","",CA!I7/10/GDP!L3)</f>
        <v>-10.197110025090728</v>
      </c>
      <c r="J7" s="26">
        <f>IF(CA!J7="","",CA!J7/10/GDP!M3)</f>
        <v>-9.2688592922808155</v>
      </c>
      <c r="K7" s="26">
        <f>IF(CA!K7="","",CA!K7/10/GDP!N3)</f>
        <v>-10.760625531012357</v>
      </c>
      <c r="L7" s="26">
        <f>IF(CA!L7="","",CA!L7/10/GDP!O3)</f>
        <v>-8.6031240977703494</v>
      </c>
      <c r="M7" s="26">
        <f>IF(CA!M7="","",CA!M7/10/GDP!P3)</f>
        <v>-7.5901824721660143</v>
      </c>
      <c r="N7" s="26">
        <f>IF(CA!N7="","",CA!N7/10/GDP!Q3)</f>
        <v>-7.5247529932099342</v>
      </c>
      <c r="O7" s="26">
        <f>IF(CA!O7="","",CA!O7/10/GDP!R3)</f>
        <v>-6.6694728725757244</v>
      </c>
      <c r="P7" s="26">
        <f>IF(CA!P7="","",CA!P7/10/GDP!S3)</f>
        <v>-7.9788093835423268</v>
      </c>
      <c r="Q7" s="26">
        <f>IF(CA!Q7="","",CA!Q7/10/GDP!T3)</f>
        <v>-8.7034249589344821</v>
      </c>
    </row>
    <row r="8" spans="1:17" x14ac:dyDescent="0.15">
      <c r="A8" s="12" t="s">
        <v>21</v>
      </c>
      <c r="B8" s="26">
        <f>IF(CA!B8="","",CA!B8/10/GDP!E4)</f>
        <v>20.523567978047343</v>
      </c>
      <c r="C8" s="26">
        <f>IF(CA!C8="","",CA!C8/10/GDP!F4)</f>
        <v>24.71475071409423</v>
      </c>
      <c r="D8" s="26">
        <f>IF(CA!D8="","",CA!D8/10/GDP!G4)</f>
        <v>22.487957964483119</v>
      </c>
      <c r="E8" s="26">
        <f>IF(CA!E8="","",CA!E8/10/GDP!H4)</f>
        <v>19.856239827897387</v>
      </c>
      <c r="F8" s="26">
        <f>IF(CA!F8="","",CA!F8/10/GDP!I4)</f>
        <v>0.31459956491963248</v>
      </c>
      <c r="G8" s="26">
        <f>IF(CA!G8="","",CA!G8/10/GDP!J4)</f>
        <v>7.5804877558407382</v>
      </c>
      <c r="H8" s="26">
        <f>IF(CA!H8="","",CA!H8/10/GDP!K4)</f>
        <v>8.8360721002375087</v>
      </c>
      <c r="I8" s="26">
        <f>IF(CA!I8="","",CA!I8/10/GDP!L4)</f>
        <v>5.7842381950512527</v>
      </c>
      <c r="J8" s="26">
        <f>IF(CA!J8="","",CA!J8/10/GDP!M4)</f>
        <v>0.56632531295100719</v>
      </c>
      <c r="K8" s="26">
        <f>IF(CA!K8="","",CA!K8/10/GDP!N4)</f>
        <v>-4.3329697809807444</v>
      </c>
      <c r="L8" s="26">
        <f>IF(CA!L8="","",CA!L8/10/GDP!O4)</f>
        <v>-16.289770761818968</v>
      </c>
      <c r="M8" s="26">
        <f>IF(CA!M8="","",CA!M8/10/GDP!P4)</f>
        <v>-16.374060441878104</v>
      </c>
      <c r="N8" s="26">
        <f>IF(CA!N8="","",CA!N8/10/GDP!Q4)</f>
        <v>-12.965090555957783</v>
      </c>
      <c r="O8" s="26">
        <f>IF(CA!O8="","",CA!O8/10/GDP!R4)</f>
        <v>-9.6401238924529551</v>
      </c>
      <c r="P8" s="26">
        <f>IF(CA!P8="","",CA!P8/10/GDP!S4)</f>
        <v>-9.9107101413921157</v>
      </c>
      <c r="Q8" s="26">
        <f>IF(CA!Q8="","",CA!Q8/10/GDP!T4)</f>
        <v>-12.469245974721831</v>
      </c>
    </row>
    <row r="9" spans="1:17" x14ac:dyDescent="0.15">
      <c r="A9" s="12" t="s">
        <v>22</v>
      </c>
      <c r="B9" s="26" t="str">
        <f>IF(CA!B9="","",CA!B9/10/GDP!E5)</f>
        <v/>
      </c>
      <c r="C9" s="26" t="str">
        <f>IF(CA!C9="","",CA!C9/10/GDP!F5)</f>
        <v/>
      </c>
      <c r="D9" s="26" t="str">
        <f>IF(CA!D9="","",CA!D9/10/GDP!G5)</f>
        <v/>
      </c>
      <c r="E9" s="26" t="str">
        <f>IF(CA!E9="","",CA!E9/10/GDP!H5)</f>
        <v/>
      </c>
      <c r="F9" s="26" t="str">
        <f>IF(CA!F9="","",CA!F9/10/GDP!I5)</f>
        <v/>
      </c>
      <c r="G9" s="26" t="str">
        <f>IF(CA!G9="","",CA!G9/10/GDP!J5)</f>
        <v/>
      </c>
      <c r="H9" s="26" t="str">
        <f>IF(CA!H9="","",CA!H9/10/GDP!K5)</f>
        <v/>
      </c>
      <c r="I9" s="26" t="str">
        <f>IF(CA!I9="","",CA!I9/10/GDP!L5)</f>
        <v/>
      </c>
      <c r="J9" s="26" t="str">
        <f>IF(CA!J9="","",CA!J9/10/GDP!M5)</f>
        <v/>
      </c>
      <c r="K9" s="26" t="str">
        <f>IF(CA!K9="","",CA!K9/10/GDP!N5)</f>
        <v/>
      </c>
      <c r="L9" s="26" t="str">
        <f>IF(CA!L9="","",CA!L9/10/GDP!O5)</f>
        <v/>
      </c>
      <c r="M9" s="26" t="str">
        <f>IF(CA!M9="","",CA!M9/10/GDP!P5)</f>
        <v/>
      </c>
      <c r="N9" s="26" t="str">
        <f>IF(CA!N9="","",CA!N9/10/GDP!Q5)</f>
        <v/>
      </c>
      <c r="O9" s="26" t="str">
        <f>IF(CA!O9="","",CA!O9/10/GDP!R5)</f>
        <v/>
      </c>
      <c r="P9" s="26">
        <f>IF(CA!P9="","",CA!P9/10/GDP!S5)</f>
        <v>18.012063722806801</v>
      </c>
      <c r="Q9" s="26" t="str">
        <f>IF(CA!Q9="","",CA!Q9/10/GDP!T5)</f>
        <v/>
      </c>
    </row>
    <row r="10" spans="1:17" x14ac:dyDescent="0.15">
      <c r="A10" s="12" t="s">
        <v>23</v>
      </c>
      <c r="B10" s="26">
        <f>IF(CA!B10="","",CA!B10/10/GDP!E6)</f>
        <v>13.897098823692939</v>
      </c>
      <c r="C10" s="26">
        <f>IF(CA!C10="","",CA!C10/10/GDP!F6)</f>
        <v>20.407807816165072</v>
      </c>
      <c r="D10" s="26">
        <f>IF(CA!D10="","",CA!D10/10/GDP!G6)</f>
        <v>16.212397433293283</v>
      </c>
      <c r="E10" s="26">
        <f>IF(CA!E10="","",CA!E10/10/GDP!H6)</f>
        <v>8.1255425859603481</v>
      </c>
      <c r="F10" s="26">
        <f>IF(CA!F10="","",CA!F10/10/GDP!I6)</f>
        <v>-10.769452815739621</v>
      </c>
      <c r="G10" s="26">
        <f>IF(CA!G10="","",CA!G10/10/GDP!J6)</f>
        <v>8.9570417482111573</v>
      </c>
      <c r="H10" s="26">
        <f>IF(CA!H10="","",CA!H10/10/GDP!K6)</f>
        <v>11.704683729344188</v>
      </c>
      <c r="I10" s="26">
        <f>IF(CA!I10="","",CA!I10/10/GDP!L6)</f>
        <v>10.808957632776931</v>
      </c>
      <c r="J10" s="26">
        <f>IF(CA!J10="","",CA!J10/10/GDP!M6)</f>
        <v>5.9579230139450017</v>
      </c>
      <c r="K10" s="26">
        <f>IF(CA!K10="","",CA!K10/10/GDP!N6)</f>
        <v>-2.5718630497309456</v>
      </c>
      <c r="L10" s="26">
        <f>IF(CA!L10="","",CA!L10/10/GDP!O6)</f>
        <v>-8.8411390144684106</v>
      </c>
      <c r="M10" s="26">
        <f>IF(CA!M10="","",CA!M10/10/GDP!P6)</f>
        <v>-3.0509109096866061</v>
      </c>
      <c r="N10" s="26">
        <f>IF(CA!N10="","",CA!N10/10/GDP!Q6)</f>
        <v>-0.51865123923733947</v>
      </c>
      <c r="O10" s="26">
        <f>IF(CA!O10="","",CA!O10/10/GDP!R6)</f>
        <v>7.3037799068087006</v>
      </c>
      <c r="P10" s="26">
        <f>IF(CA!P10="","",CA!P10/10/GDP!S6)</f>
        <v>6.0786395407215839</v>
      </c>
      <c r="Q10" s="26">
        <f>IF(CA!Q10="","",CA!Q10/10/GDP!T6)</f>
        <v>1.4900991044444705</v>
      </c>
    </row>
    <row r="11" spans="1:17" x14ac:dyDescent="0.15">
      <c r="A11" s="12" t="s">
        <v>24</v>
      </c>
      <c r="B11" s="26">
        <f>IF(CA!B11="","",CA!B11/10/GDP!E7)</f>
        <v>-22.731403458653414</v>
      </c>
      <c r="C11" s="26">
        <f>IF(CA!C11="","",CA!C11/10/GDP!F7)</f>
        <v>-51.004009495876332</v>
      </c>
      <c r="D11" s="26">
        <f>IF(CA!D11="","",CA!D11/10/GDP!G7)</f>
        <v>-51.66526918864038</v>
      </c>
      <c r="E11" s="26">
        <f>IF(CA!E11="","",CA!E11/10/GDP!H7)</f>
        <v>-62.007496640572398</v>
      </c>
      <c r="F11" s="26">
        <f>IF(CA!F11="","",CA!F11/10/GDP!I7)</f>
        <v>-33.827633611286473</v>
      </c>
      <c r="G11" s="26">
        <f>IF(CA!G11="","",CA!G11/10/GDP!J7)</f>
        <v>-18.914824832171995</v>
      </c>
      <c r="H11" s="26">
        <f>IF(CA!H11="","",CA!H11/10/GDP!K7)</f>
        <v>-12.778450452013184</v>
      </c>
      <c r="I11" s="26">
        <f>IF(CA!I11="","",CA!I11/10/GDP!L7)</f>
        <v>-19.802975298254761</v>
      </c>
      <c r="J11" s="26">
        <f>IF(CA!J11="","",CA!J11/10/GDP!M7)</f>
        <v>-17.000645616202505</v>
      </c>
      <c r="K11" s="26">
        <f>IF(CA!K11="","",CA!K11/10/GDP!N7)</f>
        <v>-26.519037206663036</v>
      </c>
      <c r="L11" s="26">
        <f>IF(CA!L11="","",CA!L11/10/GDP!O7)</f>
        <v>-27.011361742067564</v>
      </c>
      <c r="M11" s="26">
        <f>IF(CA!M11="","",CA!M11/10/GDP!P7)</f>
        <v>-24.208136654356654</v>
      </c>
      <c r="N11" s="26">
        <f>IF(CA!N11="","",CA!N11/10/GDP!Q7)</f>
        <v>-3.9390409035856071</v>
      </c>
      <c r="O11" s="26">
        <f>IF(CA!O11="","",CA!O11/10/GDP!R7)</f>
        <v>-62.018821524778843</v>
      </c>
      <c r="P11" s="26">
        <f>IF(CA!P11="","",CA!P11/10/GDP!S7)</f>
        <v>-39.153405102243113</v>
      </c>
      <c r="Q11" s="26">
        <f>IF(CA!Q11="","",CA!Q11/10/GDP!T7)</f>
        <v>-21.215586818659492</v>
      </c>
    </row>
    <row r="12" spans="1:17" x14ac:dyDescent="0.15">
      <c r="A12" s="12" t="s">
        <v>25</v>
      </c>
      <c r="B12" s="26">
        <f>IF(CA!B12="","",CA!B12/10/GDP!E8)</f>
        <v>-16.776984702494403</v>
      </c>
      <c r="C12" s="26">
        <f>IF(CA!C12="","",CA!C12/10/GDP!F8)</f>
        <v>-25.217114379511365</v>
      </c>
      <c r="D12" s="26">
        <f>IF(CA!D12="","",CA!D12/10/GDP!G8)</f>
        <v>-29.397145774875558</v>
      </c>
      <c r="E12" s="26">
        <f>IF(CA!E12="","",CA!E12/10/GDP!H8)</f>
        <v>-26.246946761198075</v>
      </c>
      <c r="F12" s="26">
        <f>IF(CA!F12="","",CA!F12/10/GDP!I8)</f>
        <v>-13.80636333889124</v>
      </c>
      <c r="G12" s="26">
        <f>IF(CA!G12="","",CA!G12/10/GDP!J8)</f>
        <v>-14.547536788887891</v>
      </c>
      <c r="H12" s="26">
        <f>IF(CA!H12="","",CA!H12/10/GDP!K8)</f>
        <v>-10.345315564323943</v>
      </c>
      <c r="I12" s="26">
        <f>IF(CA!I12="","",CA!I12/10/GDP!L8)</f>
        <v>-13.902457713961182</v>
      </c>
      <c r="J12" s="26">
        <f>IF(CA!J12="","",CA!J12/10/GDP!M8)</f>
        <v>-17.300959973415928</v>
      </c>
      <c r="K12" s="26">
        <f>IF(CA!K12="","",CA!K12/10/GDP!N8)</f>
        <v>0.26663900287296249</v>
      </c>
      <c r="L12" s="26">
        <f>IF(CA!L12="","",CA!L12/10/GDP!O8)</f>
        <v>2.1944422759215323</v>
      </c>
      <c r="M12" s="26">
        <f>IF(CA!M12="","",CA!M12/10/GDP!P8)</f>
        <v>-2.4275571067308017</v>
      </c>
      <c r="N12" s="26">
        <f>IF(CA!N12="","",CA!N12/10/GDP!Q8)</f>
        <v>-7.8339750645971815</v>
      </c>
      <c r="O12" s="26">
        <f>IF(CA!O12="","",CA!O12/10/GDP!R8)</f>
        <v>-14.540891984194873</v>
      </c>
      <c r="P12" s="26">
        <f>IF(CA!P12="","",CA!P12/10/GDP!S8)</f>
        <v>-6.7383709779604493</v>
      </c>
      <c r="Q12" s="26">
        <f>IF(CA!Q12="","",CA!Q12/10/GDP!T8)</f>
        <v>-7.8460795169407458</v>
      </c>
    </row>
    <row r="13" spans="1:17" x14ac:dyDescent="0.15">
      <c r="A13" s="12" t="s">
        <v>26</v>
      </c>
      <c r="B13" s="26">
        <f>IF(CA!B13="","",CA!B13/10/GDP!E9)</f>
        <v>2.6465015568013737</v>
      </c>
      <c r="C13" s="26">
        <f>IF(CA!C13="","",CA!C13/10/GDP!F9)</f>
        <v>2.7904830648785981</v>
      </c>
      <c r="D13" s="26">
        <f>IF(CA!D13="","",CA!D13/10/GDP!G9)</f>
        <v>2.1007666328708825</v>
      </c>
      <c r="E13" s="26">
        <f>IF(CA!E13="","",CA!E13/10/GDP!H9)</f>
        <v>1.4912072842687092</v>
      </c>
      <c r="F13" s="26">
        <f>IF(CA!F13="","",CA!F13/10/GDP!I9)</f>
        <v>2.16778094828243</v>
      </c>
      <c r="G13" s="26">
        <f>IF(CA!G13="","",CA!G13/10/GDP!J9)</f>
        <v>-0.38212496200515872</v>
      </c>
      <c r="H13" s="26">
        <f>IF(CA!H13="","",CA!H13/10/GDP!K9)</f>
        <v>-1.0120804798062935</v>
      </c>
      <c r="I13" s="26">
        <f>IF(CA!I13="","",CA!I13/10/GDP!L9)</f>
        <v>-0.3688397621995867</v>
      </c>
      <c r="J13" s="26">
        <f>IF(CA!J13="","",CA!J13/10/GDP!M9)</f>
        <v>-2.1463603964034208</v>
      </c>
      <c r="K13" s="26">
        <f>IF(CA!K13="","",CA!K13/10/GDP!N9)</f>
        <v>-1.6286008560657619</v>
      </c>
      <c r="L13" s="26">
        <f>IF(CA!L13="","",CA!L13/10/GDP!O9)</f>
        <v>-2.7428740042982405</v>
      </c>
      <c r="M13" s="26">
        <f>IF(CA!M13="","",CA!M13/10/GDP!P9)</f>
        <v>-2.7129114857761985</v>
      </c>
      <c r="N13" s="26">
        <f>IF(CA!N13="","",CA!N13/10/GDP!Q9)</f>
        <v>-4.8382074166669593</v>
      </c>
      <c r="O13" s="26">
        <f>IF(CA!O13="","",CA!O13/10/GDP!R9)</f>
        <v>-5.2361399913133262</v>
      </c>
      <c r="P13" s="26">
        <f>IF(CA!P13="","",CA!P13/10/GDP!S9)</f>
        <v>-0.83472451617269916</v>
      </c>
      <c r="Q13" s="26">
        <f>IF(CA!Q13="","",CA!Q13/10/GDP!T9)</f>
        <v>0.86596855677135143</v>
      </c>
    </row>
    <row r="14" spans="1:17" x14ac:dyDescent="0.15">
      <c r="A14" s="12" t="s">
        <v>27</v>
      </c>
      <c r="B14" s="26">
        <f>IF(CA!B14="","",CA!B14/10/GDP!E10)</f>
        <v>-2.5283241435729518</v>
      </c>
      <c r="C14" s="26">
        <f>IF(CA!C14="","",CA!C14/10/GDP!F10)</f>
        <v>-2.3953728958701941</v>
      </c>
      <c r="D14" s="26">
        <f>IF(CA!D14="","",CA!D14/10/GDP!G10)</f>
        <v>-7.3566013423160683</v>
      </c>
      <c r="E14" s="26">
        <f>IF(CA!E14="","",CA!E14/10/GDP!H10)</f>
        <v>-14.224647948231848</v>
      </c>
      <c r="F14" s="26">
        <f>IF(CA!F14="","",CA!F14/10/GDP!I10)</f>
        <v>-16.483711622673667</v>
      </c>
      <c r="G14" s="26">
        <f>IF(CA!G14="","",CA!G14/10/GDP!J10)</f>
        <v>-13.621948289051828</v>
      </c>
      <c r="H14" s="26">
        <f>IF(CA!H14="","",CA!H14/10/GDP!K10)</f>
        <v>-10.440328206023686</v>
      </c>
      <c r="I14" s="26">
        <f>IF(CA!I14="","",CA!I14/10/GDP!L10)</f>
        <v>-9.9623316328985414</v>
      </c>
      <c r="J14" s="26">
        <f>IF(CA!J14="","",CA!J14/10/GDP!M10)</f>
        <v>-7.3162465754814701</v>
      </c>
      <c r="K14" s="26">
        <f>IF(CA!K14="","",CA!K14/10/GDP!N10)</f>
        <v>-7.7678663362287326</v>
      </c>
      <c r="L14" s="26">
        <f>IF(CA!L14="","",CA!L14/10/GDP!O10)</f>
        <v>-2.6979549376965783</v>
      </c>
      <c r="M14" s="26">
        <f>IF(CA!M14="","",CA!M14/10/GDP!P10)</f>
        <v>-1.022892592847845</v>
      </c>
      <c r="N14" s="26">
        <f>IF(CA!N14="","",CA!N14/10/GDP!Q10)</f>
        <v>-1.5082447274155473</v>
      </c>
      <c r="O14" s="26">
        <f>IF(CA!O14="","",CA!O14/10/GDP!R10)</f>
        <v>-7.030518694345961</v>
      </c>
      <c r="P14" s="26">
        <f>IF(CA!P14="","",CA!P14/10/GDP!S10)</f>
        <v>-7.3302741745913726</v>
      </c>
      <c r="Q14" s="26">
        <f>IF(CA!Q14="","",CA!Q14/10/GDP!T10)</f>
        <v>-3.8795822407935625</v>
      </c>
    </row>
    <row r="15" spans="1:17" x14ac:dyDescent="0.15">
      <c r="A15" s="12" t="s">
        <v>28</v>
      </c>
      <c r="B15" s="26">
        <f>IF(CA!B15="","",CA!B15/10/GDP!E11)</f>
        <v>4.4475729276002829</v>
      </c>
      <c r="C15" s="26">
        <f>IF(CA!C15="","",CA!C15/10/GDP!F11)</f>
        <v>12.574211328013202</v>
      </c>
      <c r="D15" s="26">
        <f>IF(CA!D15="","",CA!D15/10/GDP!G11)</f>
        <v>9.6453603584243464</v>
      </c>
      <c r="E15" s="26">
        <f>IF(CA!E15="","",CA!E15/10/GDP!H11)</f>
        <v>3.9300343838705272E-3</v>
      </c>
      <c r="F15" s="26">
        <f>IF(CA!F15="","",CA!F15/10/GDP!I11)</f>
        <v>6.7223912724854449</v>
      </c>
      <c r="G15" s="26">
        <f>IF(CA!G15="","",CA!G15/10/GDP!J11)</f>
        <v>-18.752524509658819</v>
      </c>
      <c r="H15" s="26">
        <f>IF(CA!H15="","",CA!H15/10/GDP!K11)</f>
        <v>-9.8776497208356773</v>
      </c>
      <c r="I15" s="26">
        <f>IF(CA!I15="","",CA!I15/10/GDP!L11)</f>
        <v>3.4734527594403257</v>
      </c>
      <c r="J15" s="26">
        <f>IF(CA!J15="","",CA!J15/10/GDP!M11)</f>
        <v>-12.142913228357779</v>
      </c>
      <c r="K15" s="26">
        <f>IF(CA!K15="","",CA!K15/10/GDP!N11)</f>
        <v>-4.8551049519378999</v>
      </c>
      <c r="L15" s="26">
        <f>IF(CA!L15="","",CA!L15/10/GDP!O11)</f>
        <v>3.7358639791839519</v>
      </c>
      <c r="M15" s="26">
        <f>IF(CA!M15="","",CA!M15/10/GDP!P11)</f>
        <v>4.5581945924428409</v>
      </c>
      <c r="N15" s="26">
        <f>IF(CA!N15="","",CA!N15/10/GDP!Q11)</f>
        <v>0.95462137491531662</v>
      </c>
      <c r="O15" s="26">
        <f>IF(CA!O15="","",CA!O15/10/GDP!R11)</f>
        <v>-0.46023322263131516</v>
      </c>
      <c r="P15" s="26">
        <f>IF(CA!P15="","",CA!P15/10/GDP!S11)</f>
        <v>2.5375854250565362</v>
      </c>
      <c r="Q15" s="26">
        <f>IF(CA!Q15="","",CA!Q15/10/GDP!T11)</f>
        <v>-13.264348723360118</v>
      </c>
    </row>
    <row r="16" spans="1:17" x14ac:dyDescent="0.15">
      <c r="A16" s="12" t="s">
        <v>29</v>
      </c>
      <c r="B16" s="26">
        <f>IF(CA!B16="","",CA!B16/10/GDP!E12)</f>
        <v>-5.9046086521120555</v>
      </c>
      <c r="C16" s="26">
        <f>IF(CA!C16="","",CA!C16/10/GDP!F12)</f>
        <v>-5.8004543187013162</v>
      </c>
      <c r="D16" s="26">
        <f>IF(CA!D16="","",CA!D16/10/GDP!G12)</f>
        <v>-6.7690319933058731</v>
      </c>
      <c r="E16" s="26">
        <f>IF(CA!E16="","",CA!E16/10/GDP!H12)</f>
        <v>-4.9380609073278352</v>
      </c>
      <c r="F16" s="26">
        <f>IF(CA!F16="","",CA!F16/10/GDP!I12)</f>
        <v>-4.8950985657274968</v>
      </c>
      <c r="G16" s="26">
        <f>IF(CA!G16="","",CA!G16/10/GDP!J12)</f>
        <v>-3.5718390717755804</v>
      </c>
      <c r="H16" s="26">
        <f>IF(CA!H16="","",CA!H16/10/GDP!K12)</f>
        <v>-2.9353037075030382</v>
      </c>
      <c r="I16" s="26">
        <f>IF(CA!I16="","",CA!I16/10/GDP!L12)</f>
        <v>-4.1089834386753381</v>
      </c>
      <c r="J16" s="26">
        <f>IF(CA!J16="","",CA!J16/10/GDP!M12)</f>
        <v>-3.1527812992188928</v>
      </c>
      <c r="K16" s="26">
        <f>IF(CA!K16="","",CA!K16/10/GDP!N12)</f>
        <v>-2.9777531409540932</v>
      </c>
      <c r="L16" s="26">
        <f>IF(CA!L16="","",CA!L16/10/GDP!O12)</f>
        <v>-4.6127240552377851</v>
      </c>
      <c r="M16" s="26">
        <f>IF(CA!M16="","",CA!M16/10/GDP!P12)</f>
        <v>-3.2407293040373668</v>
      </c>
      <c r="N16" s="26">
        <f>IF(CA!N16="","",CA!N16/10/GDP!Q12)</f>
        <v>-2.5954077166792677</v>
      </c>
      <c r="O16" s="26">
        <f>IF(CA!O16="","",CA!O16/10/GDP!R12)</f>
        <v>-2.0955970517781131</v>
      </c>
      <c r="P16" s="26">
        <f>IF(CA!P16="","",CA!P16/10/GDP!S12)</f>
        <v>0.56846388177655016</v>
      </c>
      <c r="Q16" s="26">
        <f>IF(CA!Q16="","",CA!Q16/10/GDP!T12)</f>
        <v>2.5290183299150009</v>
      </c>
    </row>
    <row r="17" spans="1:17" x14ac:dyDescent="0.15">
      <c r="A17" s="12" t="s">
        <v>30</v>
      </c>
      <c r="B17" s="26">
        <f>IF(CA!B17="","",CA!B17/10/GDP!E13)</f>
        <v>1.9707862242636873</v>
      </c>
      <c r="C17" s="26">
        <f>IF(CA!C17="","",CA!C17/10/GDP!F13)</f>
        <v>3.2690964298520488</v>
      </c>
      <c r="D17" s="26">
        <f>IF(CA!D17="","",CA!D17/10/GDP!G13)</f>
        <v>3.7892756788053927</v>
      </c>
      <c r="E17" s="26">
        <f>IF(CA!E17="","",CA!E17/10/GDP!H13)</f>
        <v>4.4673258123919251</v>
      </c>
      <c r="F17" s="26">
        <f>IF(CA!F17="","",CA!F17/10/GDP!I13)</f>
        <v>2.5674418993461599</v>
      </c>
      <c r="G17" s="26">
        <f>IF(CA!G17="","",CA!G17/10/GDP!J13)</f>
        <v>2.9222018352633614</v>
      </c>
      <c r="H17" s="26">
        <f>IF(CA!H17="","",CA!H17/10/GDP!K13)</f>
        <v>1.5752621744270503</v>
      </c>
      <c r="I17" s="26">
        <f>IF(CA!I17="","",CA!I17/10/GDP!L13)</f>
        <v>1.4992715672624448</v>
      </c>
      <c r="J17" s="26">
        <f>IF(CA!J17="","",CA!J17/10/GDP!M13)</f>
        <v>1.947754412730651</v>
      </c>
      <c r="K17" s="26">
        <f>IF(CA!K17="","",CA!K17/10/GDP!N13)</f>
        <v>2.3921378607577632</v>
      </c>
      <c r="L17" s="26">
        <f>IF(CA!L17="","",CA!L17/10/GDP!O13)</f>
        <v>1.7366227404786712</v>
      </c>
      <c r="M17" s="26">
        <f>IF(CA!M17="","",CA!M17/10/GDP!P13)</f>
        <v>2.7219650369089492</v>
      </c>
      <c r="N17" s="26">
        <f>IF(CA!N17="","",CA!N17/10/GDP!Q13)</f>
        <v>1.3548086707939693</v>
      </c>
      <c r="O17" s="26">
        <f>IF(CA!O17="","",CA!O17/10/GDP!R13)</f>
        <v>1.3158175025324816</v>
      </c>
      <c r="P17" s="26">
        <f>IF(CA!P17="","",CA!P17/10/GDP!S13)</f>
        <v>2.845523677261879</v>
      </c>
      <c r="Q17" s="26">
        <f>IF(CA!Q17="","",CA!Q17/10/GDP!T13)</f>
        <v>2.503606360940962</v>
      </c>
    </row>
    <row r="18" spans="1:17" x14ac:dyDescent="0.15">
      <c r="A18" s="12" t="s">
        <v>31</v>
      </c>
      <c r="B18" s="26">
        <f>IF(CA!B18="","",CA!B18/10/GDP!E14)</f>
        <v>1.2605354215744988</v>
      </c>
      <c r="C18" s="26">
        <f>IF(CA!C18="","",CA!C18/10/GDP!F14)</f>
        <v>17.632493772737941</v>
      </c>
      <c r="D18" s="26">
        <f>IF(CA!D18="","",CA!D18/10/GDP!G14)</f>
        <v>27.255993437174933</v>
      </c>
      <c r="E18" s="26">
        <f>IF(CA!E18="","",CA!E18/10/GDP!H14)</f>
        <v>33.59143731345236</v>
      </c>
      <c r="F18" s="26">
        <f>IF(CA!F18="","",CA!F18/10/GDP!I14)</f>
        <v>22.973959166327258</v>
      </c>
      <c r="G18" s="26">
        <f>IF(CA!G18="","",CA!G18/10/GDP!J14)</f>
        <v>28.424765276894711</v>
      </c>
      <c r="H18" s="26">
        <f>IF(CA!H18="","",CA!H18/10/GDP!K14)</f>
        <v>25.981139499811206</v>
      </c>
      <c r="I18" s="26">
        <f>IF(CA!I18="","",CA!I18/10/GDP!L14)</f>
        <v>21.490392844534323</v>
      </c>
      <c r="J18" s="26">
        <f>IF(CA!J18="","",CA!J18/10/GDP!M14)</f>
        <v>16.493551792937112</v>
      </c>
      <c r="K18" s="26">
        <f>IF(CA!K18="","",CA!K18/10/GDP!N14)</f>
        <v>13.568265142892413</v>
      </c>
      <c r="L18" s="26">
        <f>IF(CA!L18="","",CA!L18/10/GDP!O14)</f>
        <v>-0.43760145848657728</v>
      </c>
      <c r="M18" s="26">
        <f>IF(CA!M18="","",CA!M18/10/GDP!P14)</f>
        <v>-3.6040678544713129</v>
      </c>
      <c r="N18" s="26">
        <f>IF(CA!N18="","",CA!N18/10/GDP!Q14)</f>
        <v>4.0714243266067456</v>
      </c>
      <c r="O18" s="26">
        <f>IF(CA!O18="","",CA!O18/10/GDP!R14)</f>
        <v>12.843768291464816</v>
      </c>
      <c r="P18" s="26">
        <f>IF(CA!P18="","",CA!P18/10/GDP!S14)</f>
        <v>9.0844948429750971</v>
      </c>
      <c r="Q18" s="26">
        <f>IF(CA!Q18="","",CA!Q18/10/GDP!T14)</f>
        <v>-0.53410720646342436</v>
      </c>
    </row>
    <row r="19" spans="1:17" x14ac:dyDescent="0.15">
      <c r="A19" s="12" t="s">
        <v>32</v>
      </c>
      <c r="B19" s="26">
        <f>IF(CA!B19="","",CA!B19/10/GDP!E15)</f>
        <v>-7.1230538632369313</v>
      </c>
      <c r="C19" s="26">
        <f>IF(CA!C19="","",CA!C19/10/GDP!F15)</f>
        <v>-13.806185862717301</v>
      </c>
      <c r="D19" s="26">
        <f>IF(CA!D19="","",CA!D19/10/GDP!G15)</f>
        <v>-12.385150354375691</v>
      </c>
      <c r="E19" s="26">
        <f>IF(CA!E19="","",CA!E19/10/GDP!H15)</f>
        <v>-11.610091261739068</v>
      </c>
      <c r="F19" s="26">
        <f>IF(CA!F19="","",CA!F19/10/GDP!I15)</f>
        <v>-8.1044207152623482</v>
      </c>
      <c r="G19" s="26">
        <f>IF(CA!G19="","",CA!G19/10/GDP!J15)</f>
        <v>-8.0632141418625025</v>
      </c>
      <c r="H19" s="26">
        <f>IF(CA!H19="","",CA!H19/10/GDP!K15)</f>
        <v>-11.947268892305518</v>
      </c>
      <c r="I19" s="26">
        <f>IF(CA!I19="","",CA!I19/10/GDP!L15)</f>
        <v>-14.036685280142217</v>
      </c>
      <c r="J19" s="26">
        <f>IF(CA!J19="","",CA!J19/10/GDP!M15)</f>
        <v>-14.135782142992316</v>
      </c>
      <c r="K19" s="26">
        <f>IF(CA!K19="","",CA!K19/10/GDP!N15)</f>
        <v>-16.966802358093744</v>
      </c>
      <c r="L19" s="26">
        <f>IF(CA!L19="","",CA!L19/10/GDP!O15)</f>
        <v>-10.273980794212195</v>
      </c>
      <c r="M19" s="26">
        <f>IF(CA!M19="","",CA!M19/10/GDP!P15)</f>
        <v>-5.9587167002324293</v>
      </c>
      <c r="N19" s="26">
        <f>IF(CA!N19="","",CA!N19/10/GDP!Q15)</f>
        <v>-12.606547622553293</v>
      </c>
      <c r="O19" s="26">
        <f>IF(CA!O19="","",CA!O19/10/GDP!R15)</f>
        <v>-8.564469791640839</v>
      </c>
      <c r="P19" s="26">
        <f>IF(CA!P19="","",CA!P19/10/GDP!S15)</f>
        <v>3.8760471524784084</v>
      </c>
      <c r="Q19" s="26">
        <f>IF(CA!Q19="","",CA!Q19/10/GDP!T15)</f>
        <v>-18.355159532136636</v>
      </c>
    </row>
    <row r="20" spans="1:17" x14ac:dyDescent="0.15">
      <c r="A20" s="12" t="s">
        <v>33</v>
      </c>
      <c r="B20" s="26">
        <f>IF(CA!B20="","",CA!B20/10/GDP!E16)</f>
        <v>9.2317688097168507</v>
      </c>
      <c r="C20" s="26">
        <f>IF(CA!C20="","",CA!C20/10/GDP!F16)</f>
        <v>11.820821891796649</v>
      </c>
      <c r="D20" s="26">
        <f>IF(CA!D20="","",CA!D20/10/GDP!G16)</f>
        <v>13.375877115159469</v>
      </c>
      <c r="E20" s="26">
        <f>IF(CA!E20="","",CA!E20/10/GDP!H16)</f>
        <v>8.7779364462414424</v>
      </c>
      <c r="F20" s="26">
        <f>IF(CA!F20="","",CA!F20/10/GDP!I16)</f>
        <v>2.4412366992966761</v>
      </c>
      <c r="G20" s="26">
        <f>IF(CA!G20="","",CA!G20/10/GDP!J16)</f>
        <v>2.994838932412538</v>
      </c>
      <c r="H20" s="26">
        <f>IF(CA!H20="","",CA!H20/10/GDP!K16)</f>
        <v>11.284658040665432</v>
      </c>
      <c r="I20" s="26">
        <f>IF(CA!I20="","",CA!I20/10/GDP!L16)</f>
        <v>8.383844211697026</v>
      </c>
      <c r="J20" s="26">
        <f>IF(CA!J20="","",CA!J20/10/GDP!M16)</f>
        <v>7.4055269054233364</v>
      </c>
      <c r="K20" s="26">
        <f>IF(CA!K20="","",CA!K20/10/GDP!N16)</f>
        <v>4.5623177009813789</v>
      </c>
      <c r="L20" s="26">
        <f>IF(CA!L20="","",CA!L20/10/GDP!O16)</f>
        <v>-2.4221724293878224</v>
      </c>
      <c r="M20" s="26">
        <f>IF(CA!M20="","",CA!M20/10/GDP!P16)</f>
        <v>-4.6310543837430513</v>
      </c>
      <c r="N20" s="26">
        <f>IF(CA!N20="","",CA!N20/10/GDP!Q16)</f>
        <v>-4.5097026344772617</v>
      </c>
      <c r="O20" s="26">
        <f>IF(CA!O20="","",CA!O20/10/GDP!R16)</f>
        <v>-6.4656527208503523</v>
      </c>
      <c r="P20" s="26">
        <f>IF(CA!P20="","",CA!P20/10/GDP!S16)</f>
        <v>-2.0641332990463237</v>
      </c>
      <c r="Q20" s="26">
        <f>IF(CA!Q20="","",CA!Q20/10/GDP!T16)</f>
        <v>-9.5702332927481653</v>
      </c>
    </row>
    <row r="21" spans="1:17" x14ac:dyDescent="0.15">
      <c r="A21" s="12" t="s">
        <v>34</v>
      </c>
      <c r="B21" s="26">
        <f>IF(CA!B21="","",CA!B21/10/GDP!E17)</f>
        <v>-0.25006863332902912</v>
      </c>
      <c r="C21" s="26">
        <f>IF(CA!C21="","",CA!C21/10/GDP!F17)</f>
        <v>1.6654829351565834</v>
      </c>
      <c r="D21" s="26">
        <f>IF(CA!D21="","",CA!D21/10/GDP!G17)</f>
        <v>1.0761451092732801</v>
      </c>
      <c r="E21" s="26">
        <f>IF(CA!E21="","",CA!E21/10/GDP!H17)</f>
        <v>1.0107864458882785</v>
      </c>
      <c r="F21" s="26">
        <f>IF(CA!F21="","",CA!F21/10/GDP!I17)</f>
        <v>3.4701438952478396</v>
      </c>
      <c r="G21" s="26">
        <f>IF(CA!G21="","",CA!G21/10/GDP!J17)</f>
        <v>1.8290418201669694</v>
      </c>
      <c r="H21" s="26">
        <f>IF(CA!H21="","",CA!H21/10/GDP!K17)</f>
        <v>-0.12584426556945941</v>
      </c>
      <c r="I21" s="26">
        <f>IF(CA!I21="","",CA!I21/10/GDP!L17)</f>
        <v>1.9320479602914213</v>
      </c>
      <c r="J21" s="26">
        <f>IF(CA!J21="","",CA!J21/10/GDP!M17)</f>
        <v>1.3720789762390477</v>
      </c>
      <c r="K21" s="26">
        <f>IF(CA!K21="","",CA!K21/10/GDP!N17)</f>
        <v>0.4371597057504617</v>
      </c>
      <c r="L21" s="26">
        <f>IF(CA!L21="","",CA!L21/10/GDP!O17)</f>
        <v>1.3218886001793502</v>
      </c>
      <c r="M21" s="26">
        <f>IF(CA!M21="","",CA!M21/10/GDP!P17)</f>
        <v>0.42068851223256853</v>
      </c>
      <c r="N21" s="26">
        <f>IF(CA!N21="","",CA!N21/10/GDP!Q17)</f>
        <v>-2.3969237380963695</v>
      </c>
      <c r="O21" s="26">
        <f>IF(CA!O21="","",CA!O21/10/GDP!R17)</f>
        <v>-2.5961130057409774</v>
      </c>
      <c r="P21" s="26">
        <f>IF(CA!P21="","",CA!P21/10/GDP!S17)</f>
        <v>-0.97505690476683948</v>
      </c>
      <c r="Q21" s="26">
        <f>IF(CA!Q21="","",CA!Q21/10/GDP!T17)</f>
        <v>0.33051674620862964</v>
      </c>
    </row>
    <row r="22" spans="1:17" x14ac:dyDescent="0.15">
      <c r="A22" s="12" t="s">
        <v>35</v>
      </c>
      <c r="B22" s="26">
        <f>IF(CA!B22="","",CA!B22/10/GDP!E18)</f>
        <v>-12.978930253345419</v>
      </c>
      <c r="C22" s="26">
        <f>IF(CA!C22="","",CA!C22/10/GDP!F18)</f>
        <v>-10.489049306906116</v>
      </c>
      <c r="D22" s="26">
        <f>IF(CA!D22="","",CA!D22/10/GDP!G18)</f>
        <v>-7.4319784396519095</v>
      </c>
      <c r="E22" s="26">
        <f>IF(CA!E22="","",CA!E22/10/GDP!H18)</f>
        <v>-9.0265018080976187</v>
      </c>
      <c r="F22" s="26">
        <f>IF(CA!F22="","",CA!F22/10/GDP!I18)</f>
        <v>-8.5329195349681974</v>
      </c>
      <c r="G22" s="26">
        <f>IF(CA!G22="","",CA!G22/10/GDP!J18)</f>
        <v>-6.0123022303892268</v>
      </c>
      <c r="H22" s="26">
        <f>IF(CA!H22="","",CA!H22/10/GDP!K18)</f>
        <v>-3.7274089544274527</v>
      </c>
      <c r="I22" s="26">
        <f>IF(CA!I22="","",CA!I22/10/GDP!L18)</f>
        <v>-9.6703899565377522</v>
      </c>
      <c r="J22" s="26">
        <f>IF(CA!J22="","",CA!J22/10/GDP!M18)</f>
        <v>-5.3981611041686186</v>
      </c>
      <c r="K22" s="26">
        <f>IF(CA!K22="","",CA!K22/10/GDP!N18)</f>
        <v>-13.746064873646628</v>
      </c>
      <c r="L22" s="26">
        <f>IF(CA!L22="","",CA!L22/10/GDP!O18)</f>
        <v>-2.0940058555386258</v>
      </c>
      <c r="M22" s="26">
        <f>IF(CA!M22="","",CA!M22/10/GDP!P18)</f>
        <v>-9.3792054517207202</v>
      </c>
      <c r="N22" s="26" t="str">
        <f>IF(CA!N22="","",CA!N22/10/GDP!Q18)</f>
        <v/>
      </c>
      <c r="O22" s="26" t="str">
        <f>IF(CA!O22="","",CA!O22/10/GDP!R18)</f>
        <v/>
      </c>
      <c r="P22" s="26" t="str">
        <f>IF(CA!P22="","",CA!P22/10/GDP!S18)</f>
        <v/>
      </c>
      <c r="Q22" s="26" t="str">
        <f>IF(CA!Q22="","",CA!Q22/10/GDP!T18)</f>
        <v/>
      </c>
    </row>
    <row r="23" spans="1:17" x14ac:dyDescent="0.15">
      <c r="A23" s="12" t="s">
        <v>36</v>
      </c>
      <c r="B23" s="26">
        <f>IF(CA!B23="","",CA!B23/10/GDP!E19)</f>
        <v>1.468059209828058</v>
      </c>
      <c r="C23" s="26">
        <f>IF(CA!C23="","",CA!C23/10/GDP!F19)</f>
        <v>-3.6314310071156961</v>
      </c>
      <c r="D23" s="26">
        <f>IF(CA!D23="","",CA!D23/10/GDP!G19)</f>
        <v>-6.4348742198675817</v>
      </c>
      <c r="E23" s="26">
        <f>IF(CA!E23="","",CA!E23/10/GDP!H19)</f>
        <v>-7.8961646718754679</v>
      </c>
      <c r="F23" s="26">
        <f>IF(CA!F23="","",CA!F23/10/GDP!I19)</f>
        <v>-12.058891129021747</v>
      </c>
      <c r="G23" s="26">
        <f>IF(CA!G23="","",CA!G23/10/GDP!J19)</f>
        <v>-14.470835870527017</v>
      </c>
      <c r="H23" s="26">
        <f>IF(CA!H23="","",CA!H23/10/GDP!K19)</f>
        <v>-8.2331135256858659</v>
      </c>
      <c r="I23" s="26">
        <f>IF(CA!I23="","",CA!I23/10/GDP!L19)</f>
        <v>-2.8357451936939322</v>
      </c>
      <c r="J23" s="26">
        <f>IF(CA!J23="","",CA!J23/10/GDP!M19)</f>
        <v>-10.023482756754484</v>
      </c>
      <c r="K23" s="26">
        <f>IF(CA!K23="","",CA!K23/10/GDP!N19)</f>
        <v>-6.6395297000320435</v>
      </c>
      <c r="L23" s="26">
        <f>IF(CA!L23="","",CA!L23/10/GDP!O19)</f>
        <v>-3.2507292936925847</v>
      </c>
      <c r="M23" s="26">
        <f>IF(CA!M23="","",CA!M23/10/GDP!P19)</f>
        <v>-3.3787917459800436</v>
      </c>
      <c r="N23" s="26">
        <f>IF(CA!N23="","",CA!N23/10/GDP!Q19)</f>
        <v>-1.7404016164297911</v>
      </c>
      <c r="O23" s="26">
        <f>IF(CA!O23="","",CA!O23/10/GDP!R19)</f>
        <v>3.8159395674913006E-2</v>
      </c>
      <c r="P23" s="26">
        <f>IF(CA!P23="","",CA!P23/10/GDP!S19)</f>
        <v>-1.9340407516258666</v>
      </c>
      <c r="Q23" s="26">
        <f>IF(CA!Q23="","",CA!Q23/10/GDP!T19)</f>
        <v>-0.39999623653098043</v>
      </c>
    </row>
    <row r="24" spans="1:17" x14ac:dyDescent="0.15">
      <c r="A24" s="12" t="s">
        <v>37</v>
      </c>
      <c r="B24" s="26">
        <f>IF(CA!B24="","",CA!B24/10/GDP!E20)</f>
        <v>1.9954539486859375</v>
      </c>
      <c r="C24" s="26">
        <f>IF(CA!C24="","",CA!C24/10/GDP!F20)</f>
        <v>1.8501941367630004</v>
      </c>
      <c r="D24" s="26">
        <f>IF(CA!D24="","",CA!D24/10/GDP!G20)</f>
        <v>1.4955156590823908</v>
      </c>
      <c r="E24" s="26">
        <f>IF(CA!E24="","",CA!E24/10/GDP!H20)</f>
        <v>-0.83132633238724651</v>
      </c>
      <c r="F24" s="26">
        <f>IF(CA!F24="","",CA!F24/10/GDP!I20)</f>
        <v>1.8182749409681149</v>
      </c>
      <c r="G24" s="26">
        <f>IF(CA!G24="","",CA!G24/10/GDP!J20)</f>
        <v>1.5229795000536619</v>
      </c>
      <c r="H24" s="26">
        <f>IF(CA!H24="","",CA!H24/10/GDP!K20)</f>
        <v>-1.9434687287850863</v>
      </c>
      <c r="I24" s="26">
        <f>IF(CA!I24="","",CA!I24/10/GDP!L20)</f>
        <v>-8.3311928971363386E-2</v>
      </c>
      <c r="J24" s="26">
        <f>IF(CA!J24="","",CA!J24/10/GDP!M20)</f>
        <v>0.97335333747445163</v>
      </c>
      <c r="K24" s="26">
        <f>IF(CA!K24="","",CA!K24/10/GDP!N20)</f>
        <v>0.75466782814239619</v>
      </c>
      <c r="L24" s="26">
        <f>IF(CA!L24="","",CA!L24/10/GDP!O20)</f>
        <v>1.3761844071996006</v>
      </c>
      <c r="M24" s="26">
        <f>IF(CA!M24="","",CA!M24/10/GDP!P20)</f>
        <v>0.55613101415156951</v>
      </c>
      <c r="N24" s="26">
        <f>IF(CA!N24="","",CA!N24/10/GDP!Q20)</f>
        <v>0.70011094688093156</v>
      </c>
      <c r="O24" s="26">
        <f>IF(CA!O24="","",CA!O24/10/GDP!R20)</f>
        <v>-0.76070913119750749</v>
      </c>
      <c r="P24" s="26">
        <f>IF(CA!P24="","",CA!P24/10/GDP!S20)</f>
        <v>0.34560988746464072</v>
      </c>
      <c r="Q24" s="26">
        <f>IF(CA!Q24="","",CA!Q24/10/GDP!T20)</f>
        <v>-0.18186106666547144</v>
      </c>
    </row>
    <row r="25" spans="1:17" x14ac:dyDescent="0.15">
      <c r="A25" s="12" t="s">
        <v>39</v>
      </c>
      <c r="B25" s="26">
        <f>IF(CA!B25="","",CA!B25/10/GDP!E21)</f>
        <v>-13.71539791327227</v>
      </c>
      <c r="C25" s="26">
        <f>IF(CA!C25="","",CA!C25/10/GDP!F21)</f>
        <v>-2.0968035238487301</v>
      </c>
      <c r="D25" s="26">
        <f>IF(CA!D25="","",CA!D25/10/GDP!G21)</f>
        <v>-4.0964200264016384</v>
      </c>
      <c r="E25" s="26">
        <f>IF(CA!E25="","",CA!E25/10/GDP!H21)</f>
        <v>-10.721016864743302</v>
      </c>
      <c r="F25" s="26">
        <f>IF(CA!F25="","",CA!F25/10/GDP!I21)</f>
        <v>-6.3748262811076106</v>
      </c>
      <c r="G25" s="26">
        <f>IF(CA!G25="","",CA!G25/10/GDP!J21)</f>
        <v>-3.3210444477083438</v>
      </c>
      <c r="H25" s="26">
        <f>IF(CA!H25="","",CA!H25/10/GDP!K21)</f>
        <v>-1.3622692061607833</v>
      </c>
      <c r="I25" s="26">
        <f>IF(CA!I25="","",CA!I25/10/GDP!L21)</f>
        <v>-2.1743498640734034</v>
      </c>
      <c r="J25" s="26">
        <f>IF(CA!J25="","",CA!J25/10/GDP!M21)</f>
        <v>-4.5957781644896389</v>
      </c>
      <c r="K25" s="26">
        <f>IF(CA!K25="","",CA!K25/10/GDP!N21)</f>
        <v>-8.1484175783694646</v>
      </c>
      <c r="L25" s="26">
        <f>IF(CA!L25="","",CA!L25/10/GDP!O21)</f>
        <v>-10.149006663703071</v>
      </c>
      <c r="M25" s="26">
        <f>IF(CA!M25="","",CA!M25/10/GDP!P21)</f>
        <v>-9.1351886211820776</v>
      </c>
      <c r="N25" s="26">
        <f>IF(CA!N25="","",CA!N25/10/GDP!Q21)</f>
        <v>-8.5032287793614092</v>
      </c>
      <c r="O25" s="26">
        <f>IF(CA!O25="","",CA!O25/10/GDP!R21)</f>
        <v>-7.8706830621385429</v>
      </c>
      <c r="P25" s="26">
        <f>IF(CA!P25="","",CA!P25/10/GDP!S21)</f>
        <v>-9.3136937133754287</v>
      </c>
      <c r="Q25" s="26">
        <f>IF(CA!Q25="","",CA!Q25/10/GDP!T21)</f>
        <v>-7.4986613106223334</v>
      </c>
    </row>
    <row r="26" spans="1:17" x14ac:dyDescent="0.15">
      <c r="A26" s="12" t="s">
        <v>40</v>
      </c>
      <c r="B26" s="26">
        <f>IF(CA!B26="","",CA!B26/10/GDP!E22)</f>
        <v>-3.4418639979473036</v>
      </c>
      <c r="C26" s="26">
        <f>IF(CA!C26="","",CA!C26/10/GDP!F22)</f>
        <v>-3.0876235838164927</v>
      </c>
      <c r="D26" s="26">
        <f>IF(CA!D26="","",CA!D26/10/GDP!G22)</f>
        <v>-6.5454474765258084</v>
      </c>
      <c r="E26" s="26">
        <f>IF(CA!E26="","",CA!E26/10/GDP!H22)</f>
        <v>-5.4992246775999369</v>
      </c>
      <c r="F26" s="26">
        <f>IF(CA!F26="","",CA!F26/10/GDP!I22)</f>
        <v>-6.697603962279663</v>
      </c>
      <c r="G26" s="26">
        <f>IF(CA!G26="","",CA!G26/10/GDP!J22)</f>
        <v>-5.5626912140734666</v>
      </c>
      <c r="H26" s="26">
        <f>IF(CA!H26="","",CA!H26/10/GDP!K22)</f>
        <v>-4.8337741848125741</v>
      </c>
      <c r="I26" s="26">
        <f>IF(CA!I26="","",CA!I26/10/GDP!L22)</f>
        <v>-5.175049406538176</v>
      </c>
      <c r="J26" s="26">
        <f>IF(CA!J26="","",CA!J26/10/GDP!M22)</f>
        <v>-5.379176884610553</v>
      </c>
      <c r="K26" s="26">
        <f>IF(CA!K26="","",CA!K26/10/GDP!N22)</f>
        <v>-6.6683964042239463</v>
      </c>
      <c r="L26" s="26">
        <f>IF(CA!L26="","",CA!L26/10/GDP!O22)</f>
        <v>-5.9634893794557584</v>
      </c>
      <c r="M26" s="26">
        <f>IF(CA!M26="","",CA!M26/10/GDP!P22)</f>
        <v>-2.9975216982461306</v>
      </c>
      <c r="N26" s="26">
        <f>IF(CA!N26="","",CA!N26/10/GDP!Q22)</f>
        <v>-4.1822654939973285</v>
      </c>
      <c r="O26" s="26">
        <f>IF(CA!O26="","",CA!O26/10/GDP!R22)</f>
        <v>-4.5504643572653078</v>
      </c>
      <c r="P26" s="26">
        <f>IF(CA!P26="","",CA!P26/10/GDP!S22)</f>
        <v>-4.0337945559002399</v>
      </c>
      <c r="Q26" s="26" t="str">
        <f>IF(CA!Q26="","",CA!Q26/10/GDP!T22)</f>
        <v/>
      </c>
    </row>
    <row r="27" spans="1:17" x14ac:dyDescent="0.15">
      <c r="A27" s="12" t="s">
        <v>41</v>
      </c>
      <c r="B27" s="26" t="str">
        <f>IF(CA!B27="","",CA!B27/10/GDP!E23)</f>
        <v/>
      </c>
      <c r="C27" s="26">
        <f>IF(CA!C27="","",CA!C27/10/GDP!F23)</f>
        <v>20.384114583333336</v>
      </c>
      <c r="D27" s="26">
        <f>IF(CA!D27="","",CA!D27/10/GDP!G23)</f>
        <v>17.97054081402678</v>
      </c>
      <c r="E27" s="26">
        <f>IF(CA!E27="","",CA!E27/10/GDP!H23)</f>
        <v>12.990617442482019</v>
      </c>
      <c r="F27" s="26">
        <f>IF(CA!F27="","",CA!F27/10/GDP!I23)</f>
        <v>8.7343926812000756</v>
      </c>
      <c r="G27" s="26">
        <f>IF(CA!G27="","",CA!G27/10/GDP!J23)</f>
        <v>10.489959197288414</v>
      </c>
      <c r="H27" s="26">
        <f>IF(CA!H27="","",CA!H27/10/GDP!K23)</f>
        <v>13.743691471234406</v>
      </c>
      <c r="I27" s="26">
        <f>IF(CA!I27="","",CA!I27/10/GDP!L23)</f>
        <v>14.533720623421308</v>
      </c>
      <c r="J27" s="26">
        <f>IF(CA!J27="","",CA!J27/10/GDP!M23)</f>
        <v>13.001568080638719</v>
      </c>
      <c r="K27" s="26">
        <f>IF(CA!K27="","",CA!K27/10/GDP!N23)</f>
        <v>12.746791868561868</v>
      </c>
      <c r="L27" s="26">
        <f>IF(CA!L27="","",CA!L27/10/GDP!O23)</f>
        <v>14.169214181950476</v>
      </c>
      <c r="M27" s="26">
        <f>IF(CA!M27="","",CA!M27/10/GDP!P23)</f>
        <v>12.260830387227486</v>
      </c>
      <c r="N27" s="26">
        <f>IF(CA!N27="","",CA!N27/10/GDP!Q23)</f>
        <v>13.163798713511458</v>
      </c>
      <c r="O27" s="26">
        <f>IF(CA!O27="","",CA!O27/10/GDP!R23)</f>
        <v>12.304908379197764</v>
      </c>
      <c r="P27" s="26">
        <f>IF(CA!P27="","",CA!P27/10/GDP!S23)</f>
        <v>11.067478966345311</v>
      </c>
      <c r="Q27" s="26">
        <f>IF(CA!Q27="","",CA!Q27/10/GDP!T23)</f>
        <v>13.285234121464997</v>
      </c>
    </row>
    <row r="28" spans="1:17" x14ac:dyDescent="0.15">
      <c r="A28" s="12" t="s">
        <v>42</v>
      </c>
      <c r="B28" s="26" t="str">
        <f>IF(CA!B28="","",CA!B28/10/GDP!E24)</f>
        <v/>
      </c>
      <c r="C28" s="26">
        <f>IF(CA!C28="","",CA!C28/10/GDP!F24)</f>
        <v>-4.6154508712225226</v>
      </c>
      <c r="D28" s="26">
        <f>IF(CA!D28="","",CA!D28/10/GDP!G24)</f>
        <v>8.4535134340773102</v>
      </c>
      <c r="E28" s="26">
        <f>IF(CA!E28="","",CA!E28/10/GDP!H24)</f>
        <v>-8.9283178513251578</v>
      </c>
      <c r="F28" s="26">
        <f>IF(CA!F28="","",CA!F28/10/GDP!I24)</f>
        <v>-5.5690239328223257</v>
      </c>
      <c r="G28" s="26">
        <f>IF(CA!G28="","",CA!G28/10/GDP!J24)</f>
        <v>-23.096832420783308</v>
      </c>
      <c r="H28" s="26">
        <f>IF(CA!H28="","",CA!H28/10/GDP!K24)</f>
        <v>-31.034585257231178</v>
      </c>
      <c r="I28" s="26">
        <f>IF(CA!I28="","",CA!I28/10/GDP!L24)</f>
        <v>-21.281323006421747</v>
      </c>
      <c r="J28" s="26">
        <f>IF(CA!J28="","",CA!J28/10/GDP!M24)</f>
        <v>-26.153365640050357</v>
      </c>
      <c r="K28" s="26">
        <f>IF(CA!K28="","",CA!K28/10/GDP!N24)</f>
        <v>-27.485490569699991</v>
      </c>
      <c r="L28" s="26">
        <f>IF(CA!L28="","",CA!L28/10/GDP!O24)</f>
        <v>-28.535223438136789</v>
      </c>
      <c r="M28" s="26">
        <f>IF(CA!M28="","",CA!M28/10/GDP!P24)</f>
        <v>-30.754591760908028</v>
      </c>
      <c r="N28" s="26">
        <f>IF(CA!N28="","",CA!N28/10/GDP!Q24)</f>
        <v>-22.852276801153611</v>
      </c>
      <c r="O28" s="26">
        <f>IF(CA!O28="","",CA!O28/10/GDP!R24)</f>
        <v>-19.830429664117968</v>
      </c>
      <c r="P28" s="26">
        <f>IF(CA!P28="","",CA!P28/10/GDP!S24)</f>
        <v>-20.129579772809688</v>
      </c>
      <c r="Q28" s="26">
        <f>IF(CA!Q28="","",CA!Q28/10/GDP!T24)</f>
        <v>-15.225161959397301</v>
      </c>
    </row>
    <row r="29" spans="1:17" x14ac:dyDescent="0.15">
      <c r="A29" s="12" t="s">
        <v>43</v>
      </c>
      <c r="B29" s="26">
        <f>IF(CA!B29="","",CA!B29/10/GDP!E25)</f>
        <v>6.5019393035434678</v>
      </c>
      <c r="C29" s="26">
        <f>IF(CA!C29="","",CA!C29/10/GDP!F25)</f>
        <v>11.436317432843929</v>
      </c>
      <c r="D29" s="26">
        <f>IF(CA!D29="","",CA!D29/10/GDP!G25)</f>
        <v>12.040128253931847</v>
      </c>
      <c r="E29" s="26">
        <f>IF(CA!E29="","",CA!E29/10/GDP!H25)</f>
        <v>11.866830570251164</v>
      </c>
      <c r="F29" s="26">
        <f>IF(CA!F29="","",CA!F29/10/GDP!I25)</f>
        <v>4.6582809648795394</v>
      </c>
      <c r="G29" s="26">
        <f>IF(CA!G29="","",CA!G29/10/GDP!J25)</f>
        <v>4.4159753350591133</v>
      </c>
      <c r="H29" s="26">
        <f>IF(CA!H29="","",CA!H29/10/GDP!K25)</f>
        <v>2.2258101453371344</v>
      </c>
      <c r="I29" s="26">
        <f>IF(CA!I29="","",CA!I29/10/GDP!L25)</f>
        <v>7.2210463757787</v>
      </c>
      <c r="J29" s="26">
        <f>IF(CA!J29="","",CA!J29/10/GDP!M25)</f>
        <v>3.4128456597017811</v>
      </c>
      <c r="K29" s="26">
        <f>IF(CA!K29="","",CA!K29/10/GDP!N25)</f>
        <v>1.7035393266029566</v>
      </c>
      <c r="L29" s="26">
        <f>IF(CA!L29="","",CA!L29/10/GDP!O25)</f>
        <v>-5.8248110533448125</v>
      </c>
      <c r="M29" s="26">
        <f>IF(CA!M29="","",CA!M29/10/GDP!P25)</f>
        <v>-5.5786117229759364</v>
      </c>
      <c r="N29" s="26">
        <f>IF(CA!N29="","",CA!N29/10/GDP!Q25)</f>
        <v>-5.0241923107546693</v>
      </c>
      <c r="O29" s="26">
        <f>IF(CA!O29="","",CA!O29/10/GDP!R25)</f>
        <v>-4.4925673113395073</v>
      </c>
      <c r="P29" s="26">
        <f>IF(CA!P29="","",CA!P29/10/GDP!S25)</f>
        <v>-3.3733282001204001</v>
      </c>
      <c r="Q29" s="26">
        <f>IF(CA!Q29="","",CA!Q29/10/GDP!T25)</f>
        <v>-0.47879073898250457</v>
      </c>
    </row>
    <row r="30" spans="1:17" x14ac:dyDescent="0.15">
      <c r="A30" s="12" t="s">
        <v>44</v>
      </c>
      <c r="B30" s="26">
        <f>IF(CA!B30="","",CA!B30/10/GDP!E26)</f>
        <v>-16.866980587370044</v>
      </c>
      <c r="C30" s="26">
        <f>IF(CA!C30="","",CA!C30/10/GDP!F26)</f>
        <v>-8.0104879240209694</v>
      </c>
      <c r="D30" s="26">
        <f>IF(CA!D30="","",CA!D30/10/GDP!G26)</f>
        <v>-9.4637562815072673</v>
      </c>
      <c r="E30" s="26">
        <f>IF(CA!E30="","",CA!E30/10/GDP!H26)</f>
        <v>-14.129125154967195</v>
      </c>
      <c r="F30" s="26">
        <f>IF(CA!F30="","",CA!F30/10/GDP!I26)</f>
        <v>-6.4500437539165683</v>
      </c>
      <c r="G30" s="26">
        <f>IF(CA!G30="","",CA!G30/10/GDP!J26)</f>
        <v>-6.004832528391761</v>
      </c>
      <c r="H30" s="26">
        <f>IF(CA!H30="","",CA!H30/10/GDP!K26)</f>
        <v>-9.4870211787485523</v>
      </c>
      <c r="I30" s="26">
        <f>IF(CA!I30="","",CA!I30/10/GDP!L26)</f>
        <v>-8.6357156097540901</v>
      </c>
      <c r="J30" s="26">
        <f>IF(CA!J30="","",CA!J30/10/GDP!M26)</f>
        <v>-5.3329628788883019</v>
      </c>
      <c r="K30" s="26">
        <f>IF(CA!K30="","",CA!K30/10/GDP!N26)</f>
        <v>-7.3654915445635076</v>
      </c>
      <c r="L30" s="26">
        <f>IF(CA!L30="","",CA!L30/10/GDP!O26)</f>
        <v>-5.0958462215216409</v>
      </c>
      <c r="M30" s="26">
        <f>IF(CA!M30="","",CA!M30/10/GDP!P26)</f>
        <v>-4.7561953957181489</v>
      </c>
      <c r="N30" s="26">
        <f>IF(CA!N30="","",CA!N30/10/GDP!Q26)</f>
        <v>-4.8437381622827251</v>
      </c>
      <c r="O30" s="26">
        <f>IF(CA!O30="","",CA!O30/10/GDP!R26)</f>
        <v>-3.3515862263320302</v>
      </c>
      <c r="P30" s="26">
        <f>IF(CA!P30="","",CA!P30/10/GDP!S26)</f>
        <v>-3.0880190478226046</v>
      </c>
      <c r="Q30" s="26">
        <f>IF(CA!Q30="","",CA!Q30/10/GDP!T26)</f>
        <v>-3.2066815477936146</v>
      </c>
    </row>
    <row r="31" spans="1:17" x14ac:dyDescent="0.15">
      <c r="A31" s="12" t="s">
        <v>45</v>
      </c>
      <c r="B31" s="26">
        <f>IF(CA!B31="","",CA!B31/10/GDP!E27)</f>
        <v>15.954704043359293</v>
      </c>
      <c r="C31" s="26">
        <f>IF(CA!C31="","",CA!C31/10/GDP!F27)</f>
        <v>19.169780092163823</v>
      </c>
      <c r="D31" s="26">
        <f>IF(CA!D31="","",CA!D31/10/GDP!G27)</f>
        <v>15.120019287079737</v>
      </c>
      <c r="E31" s="26">
        <f>IF(CA!E31="","",CA!E31/10/GDP!H27)</f>
        <v>1.3559698411065537</v>
      </c>
      <c r="F31" s="26">
        <f>IF(CA!F31="","",CA!F31/10/GDP!I27)</f>
        <v>-6.3102682159590824</v>
      </c>
      <c r="G31" s="26">
        <f>IF(CA!G31="","",CA!G31/10/GDP!J27)</f>
        <v>-5.8158878715405162</v>
      </c>
      <c r="H31" s="26">
        <f>IF(CA!H31="","",CA!H31/10/GDP!K27)</f>
        <v>-0.8569622337927133</v>
      </c>
      <c r="I31" s="26">
        <f>IF(CA!I31="","",CA!I31/10/GDP!L27)</f>
        <v>-5.692775802477656</v>
      </c>
      <c r="J31" s="26">
        <f>IF(CA!J31="","",CA!J31/10/GDP!M27)</f>
        <v>4.3353197013862879</v>
      </c>
      <c r="K31" s="26">
        <f>IF(CA!K31="","",CA!K31/10/GDP!N27)</f>
        <v>10.537465166200487</v>
      </c>
      <c r="L31" s="26">
        <f>IF(CA!L31="","",CA!L31/10/GDP!O27)</f>
        <v>2.0852665435128235</v>
      </c>
      <c r="M31" s="26">
        <f>IF(CA!M31="","",CA!M31/10/GDP!P27)</f>
        <v>7.6799783201147669</v>
      </c>
      <c r="N31" s="26">
        <f>IF(CA!N31="","",CA!N31/10/GDP!Q27)</f>
        <v>5.333039687861123</v>
      </c>
      <c r="O31" s="26">
        <f>IF(CA!O31="","",CA!O31/10/GDP!R27)</f>
        <v>0.61438248142339424</v>
      </c>
      <c r="P31" s="26">
        <f>IF(CA!P31="","",CA!P31/10/GDP!S27)</f>
        <v>-6.3874164828472546</v>
      </c>
      <c r="Q31" s="26">
        <f>IF(CA!Q31="","",CA!Q31/10/GDP!T27)</f>
        <v>-10.012904485780382</v>
      </c>
    </row>
    <row r="32" spans="1:17" x14ac:dyDescent="0.15">
      <c r="A32" s="12" t="s">
        <v>46</v>
      </c>
      <c r="B32" s="26">
        <f>IF(CA!B32="","",CA!B32/10/GDP!E28)</f>
        <v>1.552583355603502</v>
      </c>
      <c r="C32" s="26">
        <f>IF(CA!C32="","",CA!C32/10/GDP!F28)</f>
        <v>1.181713548149063</v>
      </c>
      <c r="D32" s="26">
        <f>IF(CA!D32="","",CA!D32/10/GDP!G28)</f>
        <v>3.0390420561698203E-2</v>
      </c>
      <c r="E32" s="26">
        <f>IF(CA!E32="","",CA!E32/10/GDP!H28)</f>
        <v>-1.8241751017887113</v>
      </c>
      <c r="F32" s="26">
        <f>IF(CA!F32="","",CA!F32/10/GDP!I28)</f>
        <v>-1.5833209076437627</v>
      </c>
      <c r="G32" s="26">
        <f>IF(CA!G32="","",CA!G32/10/GDP!J28)</f>
        <v>-3.5874862946230697</v>
      </c>
      <c r="H32" s="26">
        <f>IF(CA!H32="","",CA!H32/10/GDP!K28)</f>
        <v>-2.926053622988523</v>
      </c>
      <c r="I32" s="26">
        <f>IF(CA!I32="","",CA!I32/10/GDP!L28)</f>
        <v>-3.4265325863317608</v>
      </c>
      <c r="J32" s="26">
        <f>IF(CA!J32="","",CA!J32/10/GDP!M28)</f>
        <v>-3.236225085214818</v>
      </c>
      <c r="K32" s="26">
        <f>IF(CA!K32="","",CA!K32/10/GDP!N28)</f>
        <v>-4.1399433919008199</v>
      </c>
      <c r="L32" s="26">
        <f>IF(CA!L32="","",CA!L32/10/GDP!O28)</f>
        <v>-3.0437611791635262</v>
      </c>
      <c r="M32" s="26">
        <f>IF(CA!M32="","",CA!M32/10/GDP!P28)</f>
        <v>-1.3622920028961152</v>
      </c>
      <c r="N32" s="26">
        <f>IF(CA!N32="","",CA!N32/10/GDP!Q28)</f>
        <v>-1.0677533345288341</v>
      </c>
      <c r="O32" s="26">
        <f>IF(CA!O32="","",CA!O32/10/GDP!R28)</f>
        <v>-2.6843269123505982</v>
      </c>
      <c r="P32" s="26">
        <f>IF(CA!P32="","",CA!P32/10/GDP!S28)</f>
        <v>-3.4643549401333917</v>
      </c>
      <c r="Q32" s="26">
        <f>IF(CA!Q32="","",CA!Q32/10/GDP!T28)</f>
        <v>-1.8076661377754704</v>
      </c>
    </row>
    <row r="33" spans="1:17" x14ac:dyDescent="0.15">
      <c r="A33" s="12" t="s">
        <v>47</v>
      </c>
      <c r="B33" s="26">
        <f>IF(CA!B33="","",CA!B33/10/GDP!E29)</f>
        <v>38.234120949718857</v>
      </c>
      <c r="C33" s="26">
        <f>IF(CA!C33="","",CA!C33/10/GDP!F29)</f>
        <v>41.356806285025961</v>
      </c>
      <c r="D33" s="26">
        <f>IF(CA!D33="","",CA!D33/10/GDP!G29)</f>
        <v>35.946735266278623</v>
      </c>
      <c r="E33" s="26">
        <f>IF(CA!E33="","",CA!E33/10/GDP!H29)</f>
        <v>43.568385067323675</v>
      </c>
      <c r="F33" s="26">
        <f>IF(CA!F33="","",CA!F33/10/GDP!I29)</f>
        <v>33.387192292720982</v>
      </c>
      <c r="G33" s="26">
        <f>IF(CA!G33="","",CA!G33/10/GDP!J29)</f>
        <v>36.595589479160047</v>
      </c>
      <c r="H33" s="26">
        <f>IF(CA!H33="","",CA!H33/10/GDP!K29)</f>
        <v>34.710665502693374</v>
      </c>
      <c r="I33" s="26">
        <f>IF(CA!I33="","",CA!I33/10/GDP!L29)</f>
        <v>29.840926637089066</v>
      </c>
      <c r="J33" s="26">
        <f>IF(CA!J33="","",CA!J33/10/GDP!M29)</f>
        <v>20.883224530946332</v>
      </c>
      <c r="K33" s="26">
        <f>IF(CA!K33="","",CA!K33/10/GDP!N29)</f>
        <v>30.709426046017008</v>
      </c>
      <c r="L33" s="26">
        <f>IF(CA!L33="","",CA!L33/10/GDP!O29)</f>
        <v>16.678000041967778</v>
      </c>
      <c r="M33" s="26">
        <f>IF(CA!M33="","",CA!M33/10/GDP!P29)</f>
        <v>12.895766648119308</v>
      </c>
      <c r="N33" s="26">
        <f>IF(CA!N33="","",CA!N33/10/GDP!Q29)</f>
        <v>16.362857832686583</v>
      </c>
      <c r="O33" s="26">
        <f>IF(CA!O33="","",CA!O33/10/GDP!R29)</f>
        <v>6.9278338380586648</v>
      </c>
      <c r="P33" s="26">
        <f>IF(CA!P33="","",CA!P33/10/GDP!S29)</f>
        <v>6.6352599533146535</v>
      </c>
      <c r="Q33" s="26">
        <f>IF(CA!Q33="","",CA!Q33/10/GDP!T29)</f>
        <v>4.275351248118314</v>
      </c>
    </row>
    <row r="34" spans="1:17" x14ac:dyDescent="0.15">
      <c r="A34" s="12" t="s">
        <v>48</v>
      </c>
      <c r="B34" s="26">
        <f>IF(CA!B34="","",CA!B34/10/GDP!E30)</f>
        <v>-11.205825709450217</v>
      </c>
      <c r="C34" s="26">
        <f>IF(CA!C34="","",CA!C34/10/GDP!F30)</f>
        <v>-17.053996265839981</v>
      </c>
      <c r="D34" s="26">
        <f>IF(CA!D34="","",CA!D34/10/GDP!G30)</f>
        <v>-25.756754913770752</v>
      </c>
      <c r="E34" s="26">
        <f>IF(CA!E34="","",CA!E34/10/GDP!H30)</f>
        <v>-21.816100938825809</v>
      </c>
      <c r="F34" s="26">
        <f>IF(CA!F34="","",CA!F34/10/GDP!I30)</f>
        <v>-8.1815247236224806</v>
      </c>
      <c r="G34" s="26">
        <f>IF(CA!G34="","",CA!G34/10/GDP!J30)</f>
        <v>-1.9145479780423384</v>
      </c>
      <c r="H34" s="26">
        <f>IF(CA!H34="","",CA!H34/10/GDP!K30)</f>
        <v>0.47481895660259288</v>
      </c>
      <c r="I34" s="26">
        <f>IF(CA!I34="","",CA!I34/10/GDP!L30)</f>
        <v>-0.97835566572765509</v>
      </c>
      <c r="J34" s="26">
        <f>IF(CA!J34="","",CA!J34/10/GDP!M30)</f>
        <v>1.2201996583077988</v>
      </c>
      <c r="K34" s="26">
        <f>IF(CA!K34="","",CA!K34/10/GDP!N30)</f>
        <v>1.3131787937190762</v>
      </c>
      <c r="L34" s="26">
        <f>IF(CA!L34="","",CA!L34/10/GDP!O30)</f>
        <v>-0.24323159300081609</v>
      </c>
      <c r="M34" s="26">
        <f>IF(CA!M34="","",CA!M34/10/GDP!P30)</f>
        <v>2.9010989377864678</v>
      </c>
      <c r="N34" s="26">
        <f>IF(CA!N34="","",CA!N34/10/GDP!Q30)</f>
        <v>3.3630530914287191</v>
      </c>
      <c r="O34" s="26">
        <f>IF(CA!O34="","",CA!O34/10/GDP!R30)</f>
        <v>0.8437507353153193</v>
      </c>
      <c r="P34" s="26">
        <f>IF(CA!P34="","",CA!P34/10/GDP!S30)</f>
        <v>1.7992609729586932</v>
      </c>
      <c r="Q34" s="26">
        <f>IF(CA!Q34="","",CA!Q34/10/GDP!T30)</f>
        <v>-0.77685972681285687</v>
      </c>
    </row>
    <row r="35" spans="1:17" x14ac:dyDescent="0.15">
      <c r="A35" s="12" t="s">
        <v>49</v>
      </c>
      <c r="B35" s="26">
        <f>IF(CA!B35="","",CA!B35/10/GDP!E31)</f>
        <v>-10.31861953508454</v>
      </c>
      <c r="C35" s="26">
        <f>IF(CA!C35="","",CA!C35/10/GDP!F31)</f>
        <v>-8.3071957471323348</v>
      </c>
      <c r="D35" s="26">
        <f>IF(CA!D35="","",CA!D35/10/GDP!G31)</f>
        <v>-7.3523467539979634</v>
      </c>
      <c r="E35" s="26">
        <f>IF(CA!E35="","",CA!E35/10/GDP!H31)</f>
        <v>-10.232702315747174</v>
      </c>
      <c r="F35" s="26">
        <f>IF(CA!F35="","",CA!F35/10/GDP!I31)</f>
        <v>-4.0418493943358342</v>
      </c>
      <c r="G35" s="26">
        <f>IF(CA!G35="","",CA!G35/10/GDP!J31)</f>
        <v>-1.7950899248557424</v>
      </c>
      <c r="H35" s="26">
        <f>IF(CA!H35="","",CA!H35/10/GDP!K31)</f>
        <v>-1.3280157304862559</v>
      </c>
      <c r="I35" s="26">
        <f>IF(CA!I35="","",CA!I35/10/GDP!L31)</f>
        <v>-1.2912239978976907</v>
      </c>
      <c r="J35" s="26">
        <f>IF(CA!J35="","",CA!J35/10/GDP!M31)</f>
        <v>-10.008139886472513</v>
      </c>
      <c r="K35" s="26">
        <f>IF(CA!K35="","",CA!K35/10/GDP!N31)</f>
        <v>-7.1627034815609862</v>
      </c>
      <c r="L35" s="26">
        <f>IF(CA!L35="","",CA!L35/10/GDP!O31)</f>
        <v>-7.5667458908242242</v>
      </c>
      <c r="M35" s="26">
        <f>IF(CA!M35="","",CA!M35/10/GDP!P31)</f>
        <v>-6.0864415173227675</v>
      </c>
      <c r="N35" s="26">
        <f>IF(CA!N35="","",CA!N35/10/GDP!Q31)</f>
        <v>-6.3275024897213692</v>
      </c>
      <c r="O35" s="26">
        <f>IF(CA!O35="","",CA!O35/10/GDP!R31)</f>
        <v>-4.101965866621363</v>
      </c>
      <c r="P35" s="26">
        <f>IF(CA!P35="","",CA!P35/10/GDP!S31)</f>
        <v>-3.3266945551761307</v>
      </c>
      <c r="Q35" s="26" t="str">
        <f>IF(CA!Q35="","",CA!Q35/10/GDP!T31)</f>
        <v/>
      </c>
    </row>
    <row r="36" spans="1:17" x14ac:dyDescent="0.15">
      <c r="A36" s="12" t="s">
        <v>50</v>
      </c>
      <c r="B36" s="26">
        <f>IF(CA!B36="","",CA!B36/10/GDP!E32)</f>
        <v>-0.51024393665517909</v>
      </c>
      <c r="C36" s="26">
        <f>IF(CA!C36="","",CA!C36/10/GDP!F32)</f>
        <v>-10.487044812581113</v>
      </c>
      <c r="D36" s="26">
        <f>IF(CA!D36="","",CA!D36/10/GDP!G32)</f>
        <v>-8.2072761548794997</v>
      </c>
      <c r="E36" s="26">
        <f>IF(CA!E36="","",CA!E36/10/GDP!H32)</f>
        <v>-16.090734373585644</v>
      </c>
      <c r="F36" s="26">
        <f>IF(CA!F36="","",CA!F36/10/GDP!I32)</f>
        <v>-9.0780646440283661</v>
      </c>
      <c r="G36" s="26">
        <f>IF(CA!G36="","",CA!G36/10/GDP!J32)</f>
        <v>-14.811121102482318</v>
      </c>
      <c r="H36" s="26">
        <f>IF(CA!H36="","",CA!H36/10/GDP!K32)</f>
        <v>-12.683631408594502</v>
      </c>
      <c r="I36" s="26">
        <f>IF(CA!I36="","",CA!I36/10/GDP!L32)</f>
        <v>-11.192574744266611</v>
      </c>
      <c r="J36" s="26">
        <f>IF(CA!J36="","",CA!J36/10/GDP!M32)</f>
        <v>-10.523785197977759</v>
      </c>
      <c r="K36" s="26">
        <f>IF(CA!K36="","",CA!K36/10/GDP!N32)</f>
        <v>-14.601064687655905</v>
      </c>
      <c r="L36" s="26">
        <f>IF(CA!L36="","",CA!L36/10/GDP!O32)</f>
        <v>-12.022958702957945</v>
      </c>
      <c r="M36" s="26">
        <f>IF(CA!M36="","",CA!M36/10/GDP!P32)</f>
        <v>-11.477470737515949</v>
      </c>
      <c r="N36" s="26">
        <f>IF(CA!N36="","",CA!N36/10/GDP!Q32)</f>
        <v>-11.772486744733866</v>
      </c>
      <c r="O36" s="26">
        <f>IF(CA!O36="","",CA!O36/10/GDP!R32)</f>
        <v>-11.942383588243777</v>
      </c>
      <c r="P36" s="26" t="str">
        <f>IF(CA!P36="","",CA!P36/10/GDP!S32)</f>
        <v/>
      </c>
      <c r="Q36" s="26" t="str">
        <f>IF(CA!Q36="","",CA!Q36/10/GDP!T32)</f>
        <v/>
      </c>
    </row>
    <row r="37" spans="1:17" x14ac:dyDescent="0.15">
      <c r="A37" s="12" t="s">
        <v>51</v>
      </c>
      <c r="B37" s="26">
        <f>IF(CA!B37="","",CA!B37/10/GDP!E33)</f>
        <v>-3.7277096243067125</v>
      </c>
      <c r="C37" s="26">
        <f>IF(CA!C37="","",CA!C37/10/GDP!F33)</f>
        <v>-6.6905437496210807</v>
      </c>
      <c r="D37" s="26">
        <f>IF(CA!D37="","",CA!D37/10/GDP!G33)</f>
        <v>-13.097007162959732</v>
      </c>
      <c r="E37" s="26">
        <f>IF(CA!E37="","",CA!E37/10/GDP!H33)</f>
        <v>-11.47989521069046</v>
      </c>
      <c r="F37" s="26">
        <f>IF(CA!F37="","",CA!F37/10/GDP!I33)</f>
        <v>-14.42665532830747</v>
      </c>
      <c r="G37" s="26">
        <f>IF(CA!G37="","",CA!G37/10/GDP!J33)</f>
        <v>-13.388272121763146</v>
      </c>
      <c r="H37" s="26">
        <f>IF(CA!H37="","",CA!H37/10/GDP!K33)</f>
        <v>-16.321067021987997</v>
      </c>
      <c r="I37" s="26">
        <f>IF(CA!I37="","",CA!I37/10/GDP!L33)</f>
        <v>-13.985446023720785</v>
      </c>
      <c r="J37" s="26">
        <f>IF(CA!J37="","",CA!J37/10/GDP!M33)</f>
        <v>-5.8017124504444189</v>
      </c>
      <c r="K37" s="26">
        <f>IF(CA!K37="","",CA!K37/10/GDP!N33)</f>
        <v>-9.0843982341752145</v>
      </c>
      <c r="L37" s="26">
        <f>IF(CA!L37="","",CA!L37/10/GDP!O33)</f>
        <v>-3.1684146497777639</v>
      </c>
      <c r="M37" s="26">
        <f>IF(CA!M37="","",CA!M37/10/GDP!P33)</f>
        <v>-3.856575601705452</v>
      </c>
      <c r="N37" s="26">
        <f>IF(CA!N37="","",CA!N37/10/GDP!Q33)</f>
        <v>-7.8899041980252074</v>
      </c>
      <c r="O37" s="26">
        <f>IF(CA!O37="","",CA!O37/10/GDP!R33)</f>
        <v>-5.2073744396550214</v>
      </c>
      <c r="P37" s="26">
        <f>IF(CA!P37="","",CA!P37/10/GDP!S33)</f>
        <v>5.2743604736469642E-3</v>
      </c>
      <c r="Q37" s="26">
        <f>IF(CA!Q37="","",CA!Q37/10/GDP!T33)</f>
        <v>-15.624995633714931</v>
      </c>
    </row>
    <row r="38" spans="1:17" x14ac:dyDescent="0.15">
      <c r="A38" s="12" t="s">
        <v>52</v>
      </c>
      <c r="B38" s="26">
        <f>IF(CA!B38="","",CA!B38/10/GDP!E34)</f>
        <v>-4.8832666933863562</v>
      </c>
      <c r="C38" s="26">
        <f>IF(CA!C38="","",CA!C38/10/GDP!F34)</f>
        <v>-3.2179813564667574</v>
      </c>
      <c r="D38" s="26">
        <f>IF(CA!D38="","",CA!D38/10/GDP!G34)</f>
        <v>-4.9051762726358366</v>
      </c>
      <c r="E38" s="26">
        <f>IF(CA!E38="","",CA!E38/10/GDP!H34)</f>
        <v>-7.9287202635667944</v>
      </c>
      <c r="F38" s="26">
        <f>IF(CA!F38="","",CA!F38/10/GDP!I34)</f>
        <v>-7.1350764348102862</v>
      </c>
      <c r="G38" s="26">
        <f>IF(CA!G38="","",CA!G38/10/GDP!J34)</f>
        <v>-8.7338824605778171</v>
      </c>
      <c r="H38" s="26">
        <f>IF(CA!H38="","",CA!H38/10/GDP!K34)</f>
        <v>-8.0034670744952887</v>
      </c>
      <c r="I38" s="26">
        <f>IF(CA!I38="","",CA!I38/10/GDP!L34)</f>
        <v>-8.6268634570380751</v>
      </c>
      <c r="J38" s="26">
        <f>IF(CA!J38="","",CA!J38/10/GDP!M34)</f>
        <v>-8.5087444884531962</v>
      </c>
      <c r="K38" s="26">
        <f>IF(CA!K38="","",CA!K38/10/GDP!N34)</f>
        <v>-8.6461351621432119</v>
      </c>
      <c r="L38" s="26">
        <f>IF(CA!L38="","",CA!L38/10/GDP!O34)</f>
        <v>-8.8395541917954041</v>
      </c>
      <c r="M38" s="26">
        <f>IF(CA!M38="","",CA!M38/10/GDP!P34)</f>
        <v>-8.6489880609755794</v>
      </c>
      <c r="N38" s="26">
        <f>IF(CA!N38="","",CA!N38/10/GDP!Q34)</f>
        <v>-8.1452470177697478</v>
      </c>
      <c r="O38" s="26">
        <f>IF(CA!O38="","",CA!O38/10/GDP!R34)</f>
        <v>-11.845575582232346</v>
      </c>
      <c r="P38" s="26">
        <f>IF(CA!P38="","",CA!P38/10/GDP!S34)</f>
        <v>-15.207411802002945</v>
      </c>
      <c r="Q38" s="26">
        <f>IF(CA!Q38="","",CA!Q38/10/GDP!T34)</f>
        <v>-11.850649485038707</v>
      </c>
    </row>
    <row r="39" spans="1:17" x14ac:dyDescent="0.15">
      <c r="A39" s="12" t="s">
        <v>53</v>
      </c>
      <c r="B39" s="26">
        <f>IF(CA!B39="","",CA!B39/10/GDP!E35)</f>
        <v>-2.7571640250946854</v>
      </c>
      <c r="C39" s="26">
        <f>IF(CA!C39="","",CA!C39/10/GDP!F35)</f>
        <v>0.99884195823226363</v>
      </c>
      <c r="D39" s="26">
        <f>IF(CA!D39="","",CA!D39/10/GDP!G35)</f>
        <v>1.2772625156715849</v>
      </c>
      <c r="E39" s="26">
        <f>IF(CA!E39="","",CA!E39/10/GDP!H35)</f>
        <v>-1.7031166338764128</v>
      </c>
      <c r="F39" s="26">
        <f>IF(CA!F39="","",CA!F39/10/GDP!I35)</f>
        <v>-4.3043021786122146</v>
      </c>
      <c r="G39" s="26">
        <f>IF(CA!G39="","",CA!G39/10/GDP!J35)</f>
        <v>-3.2726889097647534</v>
      </c>
      <c r="H39" s="26">
        <f>IF(CA!H39="","",CA!H39/10/GDP!K35)</f>
        <v>-2.550867541350438</v>
      </c>
      <c r="I39" s="26">
        <f>IF(CA!I39="","",CA!I39/10/GDP!L35)</f>
        <v>-3.282604035392001</v>
      </c>
      <c r="J39" s="26">
        <f>IF(CA!J39="","",CA!J39/10/GDP!M35)</f>
        <v>-3.4862904508200212</v>
      </c>
      <c r="K39" s="26">
        <f>IF(CA!K39="","",CA!K39/10/GDP!N35)</f>
        <v>-4.0057776960957243</v>
      </c>
      <c r="L39" s="26">
        <f>IF(CA!L39="","",CA!L39/10/GDP!O35)</f>
        <v>-3.7944504035428404</v>
      </c>
      <c r="M39" s="26">
        <f>IF(CA!M39="","",CA!M39/10/GDP!P35)</f>
        <v>-3.1788260721139219</v>
      </c>
      <c r="N39" s="26">
        <f>IF(CA!N39="","",CA!N39/10/GDP!Q35)</f>
        <v>-2.7138486329382747</v>
      </c>
      <c r="O39" s="26">
        <f>IF(CA!O39="","",CA!O39/10/GDP!R35)</f>
        <v>-3.6405893990109055</v>
      </c>
      <c r="P39" s="26">
        <f>IF(CA!P39="","",CA!P39/10/GDP!S35)</f>
        <v>-4.3616636500980617</v>
      </c>
      <c r="Q39" s="26" t="str">
        <f>IF(CA!Q39="","",CA!Q39/10/GDP!T35)</f>
        <v/>
      </c>
    </row>
    <row r="40" spans="1:17" x14ac:dyDescent="0.15">
      <c r="A40" s="12" t="s">
        <v>54</v>
      </c>
      <c r="B40" s="26">
        <f>IF(CA!B40="","",CA!B40/10/GDP!E36)</f>
        <v>2193.3097496406876</v>
      </c>
      <c r="C40" s="26">
        <f>IF(CA!C40="","",CA!C40/10/GDP!F36)</f>
        <v>1.3635624670759809</v>
      </c>
      <c r="D40" s="26">
        <f>IF(CA!D40="","",CA!D40/10/GDP!G36)</f>
        <v>0.75232093080139983</v>
      </c>
      <c r="E40" s="26">
        <f>IF(CA!E40="","",CA!E40/10/GDP!H36)</f>
        <v>0.20465054740252042</v>
      </c>
      <c r="F40" s="26">
        <f>IF(CA!F40="","",CA!F40/10/GDP!I36)</f>
        <v>-2.9622223864555881</v>
      </c>
      <c r="G40" s="26">
        <f>IF(CA!G40="","",CA!G40/10/GDP!J36)</f>
        <v>-3.5961813544715913</v>
      </c>
      <c r="H40" s="26">
        <f>IF(CA!H40="","",CA!H40/10/GDP!K36)</f>
        <v>-2.7740060259985557</v>
      </c>
      <c r="I40" s="26">
        <f>IF(CA!I40="","",CA!I40/10/GDP!L36)</f>
        <v>-3.5322554094742662</v>
      </c>
      <c r="J40" s="26">
        <f>IF(CA!J40="","",CA!J40/10/GDP!M36)</f>
        <v>-3.1468787595001699</v>
      </c>
      <c r="K40" s="26">
        <f>IF(CA!K40="","",CA!K40/10/GDP!N36)</f>
        <v>-2.3189202148827164</v>
      </c>
      <c r="L40" s="26">
        <f>IF(CA!L40="","",CA!L40/10/GDP!O36)</f>
        <v>-3.5139889320917104</v>
      </c>
      <c r="M40" s="26">
        <f>IF(CA!M40="","",CA!M40/10/GDP!P36)</f>
        <v>-3.0931083927890026</v>
      </c>
      <c r="N40" s="26">
        <f>IF(CA!N40="","",CA!N40/10/GDP!Q36)</f>
        <v>-2.8034274767599037</v>
      </c>
      <c r="O40" s="26">
        <f>IF(CA!O40="","",CA!O40/10/GDP!R36)</f>
        <v>-2.3484222838314359</v>
      </c>
      <c r="P40" s="26">
        <f>IF(CA!P40="","",CA!P40/10/GDP!S36)</f>
        <v>-2.0491894853581591</v>
      </c>
      <c r="Q40" s="26">
        <f>IF(CA!Q40="","",CA!Q40/10/GDP!T36)</f>
        <v>-1.8078635073814602</v>
      </c>
    </row>
    <row r="41" spans="1:17" x14ac:dyDescent="0.15">
      <c r="A41" s="12" t="s">
        <v>55</v>
      </c>
      <c r="B41" s="26" t="str">
        <f>IF(CA!B41="","",CA!B41/10/GDP!E37)</f>
        <v/>
      </c>
      <c r="C41" s="26" t="str">
        <f>IF(CA!C41="","",CA!C41/10/GDP!F37)</f>
        <v/>
      </c>
      <c r="D41" s="26" t="str">
        <f>IF(CA!D41="","",CA!D41/10/GDP!G37)</f>
        <v/>
      </c>
      <c r="E41" s="26" t="str">
        <f>IF(CA!E41="","",CA!E41/10/GDP!H37)</f>
        <v/>
      </c>
      <c r="F41" s="26" t="str">
        <f>IF(CA!F41="","",CA!F41/10/GDP!I37)</f>
        <v/>
      </c>
      <c r="G41" s="26" t="str">
        <f>IF(CA!G41="","",CA!G41/10/GDP!J37)</f>
        <v/>
      </c>
      <c r="H41" s="26" t="str">
        <f>IF(CA!H41="","",CA!H41/10/GDP!K37)</f>
        <v/>
      </c>
      <c r="I41" s="26" t="str">
        <f>IF(CA!I41="","",CA!I41/10/GDP!L37)</f>
        <v/>
      </c>
      <c r="J41" s="26" t="str">
        <f>IF(CA!J41="","",CA!J41/10/GDP!M37)</f>
        <v/>
      </c>
      <c r="K41" s="26" t="str">
        <f>IF(CA!K41="","",CA!K41/10/GDP!N37)</f>
        <v/>
      </c>
      <c r="L41" s="26" t="str">
        <f>IF(CA!L41="","",CA!L41/10/GDP!O37)</f>
        <v/>
      </c>
      <c r="M41" s="26">
        <f>IF(CA!M41="","",CA!M41/10/GDP!P37)</f>
        <v>-14.392507427969253</v>
      </c>
      <c r="N41" s="26">
        <f>IF(CA!N41="","",CA!N41/10/GDP!Q37)</f>
        <v>-16.912235946769563</v>
      </c>
      <c r="O41" s="26">
        <f>IF(CA!O41="","",CA!O41/10/GDP!R37)</f>
        <v>-16.81136217734387</v>
      </c>
      <c r="P41" s="26">
        <f>IF(CA!P41="","",CA!P41/10/GDP!S37)</f>
        <v>-9.6605575809852908</v>
      </c>
      <c r="Q41" s="26" t="str">
        <f>IF(CA!Q41="","",CA!Q41/10/GDP!T37)</f>
        <v/>
      </c>
    </row>
    <row r="42" spans="1:17" x14ac:dyDescent="0.15">
      <c r="A42" s="12" t="s">
        <v>58</v>
      </c>
      <c r="B42" s="26">
        <f>IF(CA!B42="","",CA!B42/10/GDP!E38)</f>
        <v>1.4834328118661362</v>
      </c>
      <c r="C42" s="26">
        <f>IF(CA!C42="","",CA!C42/10/GDP!F38)</f>
        <v>4.5228322874542473</v>
      </c>
      <c r="D42" s="26">
        <f>IF(CA!D42="","",CA!D42/10/GDP!G38)</f>
        <v>4.2766871871955088</v>
      </c>
      <c r="E42" s="26">
        <f>IF(CA!E42="","",CA!E42/10/GDP!H38)</f>
        <v>-3.732106002958604</v>
      </c>
      <c r="F42" s="26">
        <f>IF(CA!F42="","",CA!F42/10/GDP!I38)</f>
        <v>1.8663974538131114</v>
      </c>
      <c r="G42" s="26">
        <f>IF(CA!G42="","",CA!G42/10/GDP!J38)</f>
        <v>1.4056334434440292</v>
      </c>
      <c r="H42" s="26">
        <f>IF(CA!H42="","",CA!H42/10/GDP!K38)</f>
        <v>-2.7106540289095258</v>
      </c>
      <c r="I42" s="26">
        <f>IF(CA!I42="","",CA!I42/10/GDP!L38)</f>
        <v>-4.4334131592682429</v>
      </c>
      <c r="J42" s="26">
        <f>IF(CA!J42="","",CA!J42/10/GDP!M38)</f>
        <v>-4.7643343414110921</v>
      </c>
      <c r="K42" s="26">
        <f>IF(CA!K42="","",CA!K42/10/GDP!N38)</f>
        <v>-2.0061212543211853</v>
      </c>
      <c r="L42" s="26">
        <f>IF(CA!L42="","",CA!L42/10/GDP!O38)</f>
        <v>-2.351575218439248</v>
      </c>
      <c r="M42" s="26">
        <f>IF(CA!M42="","",CA!M42/10/GDP!P38)</f>
        <v>-1.9870008884076023</v>
      </c>
      <c r="N42" s="26">
        <f>IF(CA!N42="","",CA!N42/10/GDP!Q38)</f>
        <v>-2.3272163938840551</v>
      </c>
      <c r="O42" s="26">
        <f>IF(CA!O42="","",CA!O42/10/GDP!R38)</f>
        <v>-3.9129655955274711</v>
      </c>
      <c r="P42" s="26">
        <f>IF(CA!P42="","",CA!P42/10/GDP!S38)</f>
        <v>-3.7425389006103122</v>
      </c>
      <c r="Q42" s="26">
        <f>IF(CA!Q42="","",CA!Q42/10/GDP!T38)</f>
        <v>1.3328038815463592</v>
      </c>
    </row>
    <row r="43" spans="1:17" x14ac:dyDescent="0.15">
      <c r="A43" s="12" t="s">
        <v>59</v>
      </c>
      <c r="B43" s="26">
        <f>IF(CA!B43="","",CA!B43/10/GDP!E39)</f>
        <v>11.883211390983533</v>
      </c>
      <c r="C43" s="26">
        <f>IF(CA!C43="","",CA!C43/10/GDP!F39)</f>
        <v>12.689072773011819</v>
      </c>
      <c r="D43" s="26">
        <f>IF(CA!D43="","",CA!D43/10/GDP!G39)</f>
        <v>13.023059072512689</v>
      </c>
      <c r="E43" s="26">
        <f>IF(CA!E43="","",CA!E43/10/GDP!H39)</f>
        <v>14.990981023984064</v>
      </c>
      <c r="F43" s="26">
        <f>IF(CA!F43="","",CA!F43/10/GDP!I39)</f>
        <v>9.8835904234812126</v>
      </c>
      <c r="G43" s="26">
        <f>IF(CA!G43="","",CA!G43/10/GDP!J39)</f>
        <v>7.0032727630226601</v>
      </c>
      <c r="H43" s="26">
        <f>IF(CA!H43="","",CA!H43/10/GDP!K39)</f>
        <v>5.5564178788682081</v>
      </c>
      <c r="I43" s="26">
        <f>IF(CA!I43="","",CA!I43/10/GDP!L39)</f>
        <v>1.579162466607207</v>
      </c>
      <c r="J43" s="26">
        <f>IF(CA!J43="","",CA!J43/10/GDP!M39)</f>
        <v>1.5200321052864845</v>
      </c>
      <c r="K43" s="26">
        <f>IF(CA!K43="","",CA!K43/10/GDP!N39)</f>
        <v>1.3920110471881317</v>
      </c>
      <c r="L43" s="26">
        <f>IF(CA!L43="","",CA!L43/10/GDP!O39)</f>
        <v>3.317562788239814</v>
      </c>
      <c r="M43" s="26">
        <f>IF(CA!M43="","",CA!M43/10/GDP!P39)</f>
        <v>3.9546634297487104</v>
      </c>
      <c r="N43" s="26">
        <f>IF(CA!N43="","",CA!N43/10/GDP!Q39)</f>
        <v>4.5777119009045499</v>
      </c>
      <c r="O43" s="26">
        <f>IF(CA!O43="","",CA!O43/10/GDP!R39)</f>
        <v>3.7364441672217072</v>
      </c>
      <c r="P43" s="26">
        <f>IF(CA!P43="","",CA!P43/10/GDP!S39)</f>
        <v>5.8483011225491897</v>
      </c>
      <c r="Q43" s="26">
        <f>IF(CA!Q43="","",CA!Q43/10/GDP!T39)</f>
        <v>6.5399377995363972</v>
      </c>
    </row>
    <row r="44" spans="1:17" x14ac:dyDescent="0.15">
      <c r="A44" s="12" t="s">
        <v>60</v>
      </c>
      <c r="B44" s="26">
        <f>IF(CA!B44="","",CA!B44/10/GDP!E40)</f>
        <v>23.653447492503851</v>
      </c>
      <c r="C44" s="26">
        <f>IF(CA!C44="","",CA!C44/10/GDP!F40)</f>
        <v>14.892557522280093</v>
      </c>
      <c r="D44" s="26">
        <f>IF(CA!D44="","",CA!D44/10/GDP!G40)</f>
        <v>21.684822213456837</v>
      </c>
      <c r="E44" s="26">
        <f>IF(CA!E44="","",CA!E44/10/GDP!H40)</f>
        <v>15.561970945950995</v>
      </c>
      <c r="F44" s="26">
        <f>IF(CA!F44="","",CA!F44/10/GDP!I40)</f>
        <v>27.546787247038804</v>
      </c>
      <c r="G44" s="26">
        <f>IF(CA!G44="","",CA!G44/10/GDP!J40)</f>
        <v>38.919654916276961</v>
      </c>
      <c r="H44" s="26">
        <f>IF(CA!H44="","",CA!H44/10/GDP!K40)</f>
        <v>40.382527104666593</v>
      </c>
      <c r="I44" s="26">
        <f>IF(CA!I44="","",CA!I44/10/GDP!L40)</f>
        <v>38.833757903806784</v>
      </c>
      <c r="J44" s="26">
        <f>IF(CA!J44="","",CA!J44/10/GDP!M40)</f>
        <v>39.335092008571714</v>
      </c>
      <c r="K44" s="26">
        <f>IF(CA!K44="","",CA!K44/10/GDP!N40)</f>
        <v>32.705732607353958</v>
      </c>
      <c r="L44" s="26">
        <f>IF(CA!L44="","",CA!L44/10/GDP!O40)</f>
        <v>23.331069104274725</v>
      </c>
      <c r="M44" s="26">
        <f>IF(CA!M44="","",CA!M44/10/GDP!P40)</f>
        <v>26.519596051812226</v>
      </c>
      <c r="N44" s="26">
        <f>IF(CA!N44="","",CA!N44/10/GDP!Q40)</f>
        <v>30.764308551236397</v>
      </c>
      <c r="O44" s="26">
        <f>IF(CA!O44="","",CA!O44/10/GDP!R40)</f>
        <v>33.095813972010895</v>
      </c>
      <c r="P44" s="26">
        <f>IF(CA!P44="","",CA!P44/10/GDP!S40)</f>
        <v>33.643639034988396</v>
      </c>
      <c r="Q44" s="26" t="str">
        <f>IF(CA!Q44="","",CA!Q44/10/GDP!T40)</f>
        <v/>
      </c>
    </row>
    <row r="45" spans="1:17" x14ac:dyDescent="0.15">
      <c r="A45" s="12" t="s">
        <v>61</v>
      </c>
      <c r="B45" s="26">
        <f>IF(CA!B45="","",CA!B45/10/GDP!E41)</f>
        <v>5.7806716895680834</v>
      </c>
      <c r="C45" s="26">
        <f>IF(CA!C45="","",CA!C45/10/GDP!F41)</f>
        <v>8.4179541317511113</v>
      </c>
      <c r="D45" s="26">
        <f>IF(CA!D45="","",CA!D45/10/GDP!G41)</f>
        <v>9.9329853822873933</v>
      </c>
      <c r="E45" s="26">
        <f>IF(CA!E45="","",CA!E45/10/GDP!H41)</f>
        <v>9.1881754044414414</v>
      </c>
      <c r="F45" s="26">
        <f>IF(CA!F45="","",CA!F45/10/GDP!I41)</f>
        <v>4.7800537147992541</v>
      </c>
      <c r="G45" s="26">
        <f>IF(CA!G45="","",CA!G45/10/GDP!J41)</f>
        <v>3.9412839918819946</v>
      </c>
      <c r="H45" s="26">
        <f>IF(CA!H45="","",CA!H45/10/GDP!K41)</f>
        <v>1.8165096479135623</v>
      </c>
      <c r="I45" s="26">
        <f>IF(CA!I45="","",CA!I45/10/GDP!L41)</f>
        <v>2.5222744045456245</v>
      </c>
      <c r="J45" s="26">
        <f>IF(CA!J45="","",CA!J45/10/GDP!M41)</f>
        <v>1.5397928564107004</v>
      </c>
      <c r="K45" s="26">
        <f>IF(CA!K45="","",CA!K45/10/GDP!N41)</f>
        <v>2.2428846253586099</v>
      </c>
      <c r="L45" s="26">
        <f>IF(CA!L45="","",CA!L45/10/GDP!O41)</f>
        <v>2.6366321232557643</v>
      </c>
      <c r="M45" s="26">
        <f>IF(CA!M45="","",CA!M45/10/GDP!P41)</f>
        <v>1.704273591745322</v>
      </c>
      <c r="N45" s="26">
        <f>IF(CA!N45="","",CA!N45/10/GDP!Q41)</f>
        <v>1.5382886385869243</v>
      </c>
      <c r="O45" s="26">
        <f>IF(CA!O45="","",CA!O45/10/GDP!R41)</f>
        <v>0.174333460760426</v>
      </c>
      <c r="P45" s="26">
        <f>IF(CA!P45="","",CA!P45/10/GDP!S41)</f>
        <v>0.71761207029388729</v>
      </c>
      <c r="Q45" s="26">
        <f>IF(CA!Q45="","",CA!Q45/10/GDP!T41)</f>
        <v>1.842908305476501</v>
      </c>
    </row>
    <row r="46" spans="1:17" x14ac:dyDescent="0.15">
      <c r="A46" s="12" t="s">
        <v>62</v>
      </c>
      <c r="B46" s="26">
        <f>IF(CA!B46="","",CA!B46/10/GDP!E42)</f>
        <v>-1.2861517197975225</v>
      </c>
      <c r="C46" s="26">
        <f>IF(CA!C46="","",CA!C46/10/GDP!F42)</f>
        <v>-1.809152739909097</v>
      </c>
      <c r="D46" s="26">
        <f>IF(CA!D46="","",CA!D46/10/GDP!G42)</f>
        <v>-2.9448847880247273</v>
      </c>
      <c r="E46" s="26">
        <f>IF(CA!E46="","",CA!E46/10/GDP!H42)</f>
        <v>-2.6391590147718555</v>
      </c>
      <c r="F46" s="26">
        <f>IF(CA!F46="","",CA!F46/10/GDP!I42)</f>
        <v>-1.988072379146355</v>
      </c>
      <c r="G46" s="26">
        <f>IF(CA!G46="","",CA!G46/10/GDP!J42)</f>
        <v>-3.0792359924837616</v>
      </c>
      <c r="H46" s="26">
        <f>IF(CA!H46="","",CA!H46/10/GDP!K42)</f>
        <v>-2.9588863907920282</v>
      </c>
      <c r="I46" s="26">
        <f>IF(CA!I46="","",CA!I46/10/GDP!L42)</f>
        <v>-3.1402703818919955</v>
      </c>
      <c r="J46" s="26">
        <f>IF(CA!J46="","",CA!J46/10/GDP!M42)</f>
        <v>-3.2942203610073149</v>
      </c>
      <c r="K46" s="26">
        <f>IF(CA!K46="","",CA!K46/10/GDP!N42)</f>
        <v>-5.3071811453665196</v>
      </c>
      <c r="L46" s="26">
        <f>IF(CA!L46="","",CA!L46/10/GDP!O42)</f>
        <v>-6.5765998288727863</v>
      </c>
      <c r="M46" s="26">
        <f>IF(CA!M46="","",CA!M46/10/GDP!P42)</f>
        <v>-4.5210505760102766</v>
      </c>
      <c r="N46" s="26">
        <f>IF(CA!N46="","",CA!N46/10/GDP!Q42)</f>
        <v>-3.444845809038152</v>
      </c>
      <c r="O46" s="26">
        <f>IF(CA!O46="","",CA!O46/10/GDP!R42)</f>
        <v>-4.0908703283823824</v>
      </c>
      <c r="P46" s="26">
        <f>IF(CA!P46="","",CA!P46/10/GDP!S42)</f>
        <v>-4.4863726853453691</v>
      </c>
      <c r="Q46" s="26">
        <f>IF(CA!Q46="","",CA!Q46/10/GDP!T42)</f>
        <v>-3.4343216343418024</v>
      </c>
    </row>
    <row r="47" spans="1:17" x14ac:dyDescent="0.15">
      <c r="A47" s="12" t="s">
        <v>63</v>
      </c>
      <c r="B47" s="26">
        <f>IF(CA!B47="","",CA!B47/10/GDP!E43)</f>
        <v>-4.0917300339873934</v>
      </c>
      <c r="C47" s="26">
        <f>IF(CA!C47="","",CA!C47/10/GDP!F43)</f>
        <v>-3.2734011207540057</v>
      </c>
      <c r="D47" s="26">
        <f>IF(CA!D47="","",CA!D47/10/GDP!G43)</f>
        <v>-3.9733896134624636</v>
      </c>
      <c r="E47" s="26">
        <f>IF(CA!E47="","",CA!E47/10/GDP!H43)</f>
        <v>-7.5355218397446624</v>
      </c>
      <c r="F47" s="26">
        <f>IF(CA!F47="","",CA!F47/10/GDP!I43)</f>
        <v>-4.3550315985723387</v>
      </c>
      <c r="G47" s="26">
        <f>IF(CA!G47="","",CA!G47/10/GDP!J43)</f>
        <v>-4.3286838935387149</v>
      </c>
      <c r="H47" s="26">
        <f>IF(CA!H47="","",CA!H47/10/GDP!K43)</f>
        <v>-5.4256786575314022</v>
      </c>
      <c r="I47" s="26">
        <f>IF(CA!I47="","",CA!I47/10/GDP!L43)</f>
        <v>-4.04714377237541</v>
      </c>
      <c r="J47" s="26" t="str">
        <f>IF(CA!J47="","",CA!J47/10/GDP!M43)</f>
        <v/>
      </c>
      <c r="K47" s="26">
        <f>IF(CA!K47="","",CA!K47/10/GDP!N43)</f>
        <v>-3.7793554753725904</v>
      </c>
      <c r="L47" s="26">
        <f>IF(CA!L47="","",CA!L47/10/GDP!O43)</f>
        <v>-0.25643969399785543</v>
      </c>
      <c r="M47" s="26">
        <f>IF(CA!M47="","",CA!M47/10/GDP!P43)</f>
        <v>-4.3497894901536105</v>
      </c>
      <c r="N47" s="26">
        <f>IF(CA!N47="","",CA!N47/10/GDP!Q43)</f>
        <v>-2.1327947961766123</v>
      </c>
      <c r="O47" s="26">
        <f>IF(CA!O47="","",CA!O47/10/GDP!R43)</f>
        <v>-2.8556284318534897</v>
      </c>
      <c r="P47" s="26">
        <f>IF(CA!P47="","",CA!P47/10/GDP!S43)</f>
        <v>-3.1419967784764027</v>
      </c>
      <c r="Q47" s="26" t="str">
        <f>IF(CA!Q47="","",CA!Q47/10/GDP!T43)</f>
        <v/>
      </c>
    </row>
    <row r="48" spans="1:17" x14ac:dyDescent="0.15">
      <c r="A48" s="12" t="s">
        <v>64</v>
      </c>
      <c r="B48" s="26">
        <f>IF(CA!B48="","",CA!B48/10/GDP!E44)</f>
        <v>-3.2198432902150715</v>
      </c>
      <c r="C48" s="26">
        <f>IF(CA!C48="","",CA!C48/10/GDP!F44)</f>
        <v>0.33249682266468716</v>
      </c>
      <c r="D48" s="26">
        <f>IF(CA!D48="","",CA!D48/10/GDP!G44)</f>
        <v>3.1411044165324737</v>
      </c>
      <c r="E48" s="26">
        <f>IF(CA!E48="","",CA!E48/10/GDP!H44)</f>
        <v>-0.77244416005592342</v>
      </c>
      <c r="F48" s="26">
        <f>IF(CA!F48="","",CA!F48/10/GDP!I44)</f>
        <v>-6.0723813380977072</v>
      </c>
      <c r="G48" s="26">
        <f>IF(CA!G48="","",CA!G48/10/GDP!J44)</f>
        <v>-10.090109477384969</v>
      </c>
      <c r="H48" s="26">
        <f>IF(CA!H48="","",CA!H48/10/GDP!K44)</f>
        <v>-4.9533705402907335</v>
      </c>
      <c r="I48" s="26">
        <f>IF(CA!I48="","",CA!I48/10/GDP!L44)</f>
        <v>-4.2946240006321155</v>
      </c>
      <c r="J48" s="26">
        <f>IF(CA!J48="","",CA!J48/10/GDP!M44)</f>
        <v>-9.5083905078644673</v>
      </c>
      <c r="K48" s="26">
        <f>IF(CA!K48="","",CA!K48/10/GDP!N44)</f>
        <v>-4.7968718876267138</v>
      </c>
      <c r="L48" s="26">
        <f>IF(CA!L48="","",CA!L48/10/GDP!O44)</f>
        <v>-3.9134192110786392</v>
      </c>
      <c r="M48" s="26">
        <f>IF(CA!M48="","",CA!M48/10/GDP!P44)</f>
        <v>-4.1050276035698454</v>
      </c>
      <c r="N48" s="26">
        <f>IF(CA!N48="","",CA!N48/10/GDP!Q44)</f>
        <v>-3.3003308558243121</v>
      </c>
      <c r="O48" s="26">
        <f>IF(CA!O48="","",CA!O48/10/GDP!R44)</f>
        <v>-3.5506207312059237</v>
      </c>
      <c r="P48" s="26">
        <f>IF(CA!P48="","",CA!P48/10/GDP!S44)</f>
        <v>-3.3583694803928474</v>
      </c>
      <c r="Q48" s="26">
        <f>IF(CA!Q48="","",CA!Q48/10/GDP!T44)</f>
        <v>-2.2304724450971389</v>
      </c>
    </row>
    <row r="49" spans="1:17" x14ac:dyDescent="0.15">
      <c r="A49" s="12" t="s">
        <v>65</v>
      </c>
      <c r="B49" s="26">
        <f>IF(CA!B49="","",CA!B49/10/GDP!E45)</f>
        <v>10.454174296776946</v>
      </c>
      <c r="C49" s="26">
        <f>IF(CA!C49="","",CA!C49/10/GDP!F45)</f>
        <v>1.5374949391008121</v>
      </c>
      <c r="D49" s="26">
        <f>IF(CA!D49="","",CA!D49/10/GDP!G45)</f>
        <v>-23.965876941308878</v>
      </c>
      <c r="E49" s="26">
        <f>IF(CA!E49="","",CA!E49/10/GDP!H45)</f>
        <v>7.4324387335725985</v>
      </c>
      <c r="F49" s="26">
        <f>IF(CA!F49="","",CA!F49/10/GDP!I45)</f>
        <v>-14.061783844966509</v>
      </c>
      <c r="G49" s="26">
        <f>IF(CA!G49="","",CA!G49/10/GDP!J45)</f>
        <v>6.8418664268940272</v>
      </c>
      <c r="H49" s="26">
        <f>IF(CA!H49="","",CA!H49/10/GDP!K45)</f>
        <v>13.227346593870791</v>
      </c>
      <c r="I49" s="26">
        <f>IF(CA!I49="","",CA!I49/10/GDP!L45)</f>
        <v>13.67703050469343</v>
      </c>
      <c r="J49" s="26">
        <f>IF(CA!J49="","",CA!J49/10/GDP!M45)</f>
        <v>10.782357917348584</v>
      </c>
      <c r="K49" s="26">
        <f>IF(CA!K49="","",CA!K49/10/GDP!N45)</f>
        <v>3.7888889682347027</v>
      </c>
      <c r="L49" s="26">
        <f>IF(CA!L49="","",CA!L49/10/GDP!O45)</f>
        <v>-38.924643343328782</v>
      </c>
      <c r="M49" s="26">
        <f>IF(CA!M49="","",CA!M49/10/GDP!P45)</f>
        <v>-35.373148748931939</v>
      </c>
      <c r="N49" s="26" t="str">
        <f>IF(CA!N49="","",CA!N49/10/GDP!Q45)</f>
        <v/>
      </c>
      <c r="O49" s="26" t="str">
        <f>IF(CA!O49="","",CA!O49/10/GDP!R45)</f>
        <v/>
      </c>
      <c r="P49" s="26" t="str">
        <f>IF(CA!P49="","",CA!P49/10/GDP!S45)</f>
        <v/>
      </c>
      <c r="Q49" s="26" t="str">
        <f>IF(CA!Q49="","",CA!Q49/10/GDP!T45)</f>
        <v/>
      </c>
    </row>
    <row r="50" spans="1:17" x14ac:dyDescent="0.15">
      <c r="A50" s="12" t="s">
        <v>66</v>
      </c>
      <c r="B50" s="26">
        <f>IF(CA!B50="","",CA!B50/10/GDP!E46)</f>
        <v>-4.2896952538184925</v>
      </c>
      <c r="C50" s="26">
        <f>IF(CA!C50="","",CA!C50/10/GDP!F46)</f>
        <v>-4.1323021944174192</v>
      </c>
      <c r="D50" s="26">
        <f>IF(CA!D50="","",CA!D50/10/GDP!G46)</f>
        <v>-5.5749783382241569</v>
      </c>
      <c r="E50" s="26">
        <f>IF(CA!E50="","",CA!E50/10/GDP!H46)</f>
        <v>-8.3779257311098796</v>
      </c>
      <c r="F50" s="26">
        <f>IF(CA!F50="","",CA!F50/10/GDP!I46)</f>
        <v>-1.8232791190741027</v>
      </c>
      <c r="G50" s="26">
        <f>IF(CA!G50="","",CA!G50/10/GDP!J46)</f>
        <v>-3.2236164767750566</v>
      </c>
      <c r="H50" s="26">
        <f>IF(CA!H50="","",CA!H50/10/GDP!K46)</f>
        <v>-5.2968741026265684</v>
      </c>
      <c r="I50" s="26">
        <f>IF(CA!I50="","",CA!I50/10/GDP!L46)</f>
        <v>-5.1048384421752324</v>
      </c>
      <c r="J50" s="26">
        <f>IF(CA!J50="","",CA!J50/10/GDP!M46)</f>
        <v>-4.771760968756392</v>
      </c>
      <c r="K50" s="26">
        <f>IF(CA!K50="","",CA!K50/10/GDP!N46)</f>
        <v>-4.7159215110169406</v>
      </c>
      <c r="L50" s="26">
        <f>IF(CA!L50="","",CA!L50/10/GDP!O46)</f>
        <v>-3.4039862811436756</v>
      </c>
      <c r="M50" s="26">
        <f>IF(CA!M50="","",CA!M50/10/GDP!P46)</f>
        <v>-2.1365045540706777</v>
      </c>
      <c r="N50" s="26">
        <f>IF(CA!N50="","",CA!N50/10/GDP!Q46)</f>
        <v>-3.6167068403755493</v>
      </c>
      <c r="O50" s="26">
        <f>IF(CA!O50="","",CA!O50/10/GDP!R46)</f>
        <v>-2.9954891646347748</v>
      </c>
      <c r="P50" s="26">
        <f>IF(CA!P50="","",CA!P50/10/GDP!S46)</f>
        <v>-2.1513452526351964</v>
      </c>
      <c r="Q50" s="26">
        <f>IF(CA!Q50="","",CA!Q50/10/GDP!T46)</f>
        <v>-2.1873104405229755</v>
      </c>
    </row>
    <row r="51" spans="1:17" x14ac:dyDescent="0.15">
      <c r="A51" s="12" t="s">
        <v>67</v>
      </c>
      <c r="B51" s="26">
        <f>IF(CA!B51="","",CA!B51/10/GDP!E47)</f>
        <v>0.16800189127633736</v>
      </c>
      <c r="C51" s="26">
        <f>IF(CA!C51="","",CA!C51/10/GDP!F47)</f>
        <v>1.9465272322828171</v>
      </c>
      <c r="D51" s="26">
        <f>IF(CA!D51="","",CA!D51/10/GDP!G47)</f>
        <v>-0.49443974915775113</v>
      </c>
      <c r="E51" s="26">
        <f>IF(CA!E51="","",CA!E51/10/GDP!H47)</f>
        <v>1.3485363654164391</v>
      </c>
      <c r="F51" s="26">
        <f>IF(CA!F51="","",CA!F51/10/GDP!I47)</f>
        <v>4.8202868593874424</v>
      </c>
      <c r="G51" s="26">
        <f>IF(CA!G51="","",CA!G51/10/GDP!J47)</f>
        <v>1.350485709735574</v>
      </c>
      <c r="H51" s="26">
        <f>IF(CA!H51="","",CA!H51/10/GDP!K47)</f>
        <v>7.5042922682878768</v>
      </c>
      <c r="I51" s="26">
        <f>IF(CA!I51="","",CA!I51/10/GDP!L47)</f>
        <v>-0.86560706484873318</v>
      </c>
      <c r="J51" s="26">
        <f>IF(CA!J51="","",CA!J51/10/GDP!M47)</f>
        <v>-1.4641065633658183</v>
      </c>
      <c r="K51" s="26">
        <f>IF(CA!K51="","",CA!K51/10/GDP!N47)</f>
        <v>1.0447900163667294</v>
      </c>
      <c r="L51" s="26">
        <f>IF(CA!L51="","",CA!L51/10/GDP!O47)</f>
        <v>-0.43953834481514287</v>
      </c>
      <c r="M51" s="26">
        <f>IF(CA!M51="","",CA!M51/10/GDP!P47)</f>
        <v>-0.86371224415081504</v>
      </c>
      <c r="N51" s="26">
        <f>IF(CA!N51="","",CA!N51/10/GDP!Q47)</f>
        <v>-2.0335902742145637</v>
      </c>
      <c r="O51" s="26">
        <f>IF(CA!O51="","",CA!O51/10/GDP!R47)</f>
        <v>-3.938016871165833</v>
      </c>
      <c r="P51" s="26">
        <f>IF(CA!P51="","",CA!P51/10/GDP!S47)</f>
        <v>-2.3041351223230913</v>
      </c>
      <c r="Q51" s="26" t="str">
        <f>IF(CA!Q51="","",CA!Q51/10/GDP!T47)</f>
        <v/>
      </c>
    </row>
    <row r="52" spans="1:17" x14ac:dyDescent="0.15">
      <c r="A52" s="12" t="s">
        <v>68</v>
      </c>
      <c r="B52" s="26">
        <f>IF(CA!B52="","",CA!B52/10/GDP!E48)</f>
        <v>-7.4754772638702969</v>
      </c>
      <c r="C52" s="26">
        <f>IF(CA!C52="","",CA!C52/10/GDP!F48)</f>
        <v>-7.7532476116408242</v>
      </c>
      <c r="D52" s="26">
        <f>IF(CA!D52="","",CA!D52/10/GDP!G48)</f>
        <v>-7.9113152259583757</v>
      </c>
      <c r="E52" s="26">
        <f>IF(CA!E52="","",CA!E52/10/GDP!H48)</f>
        <v>-10.654325259467697</v>
      </c>
      <c r="F52" s="26">
        <f>IF(CA!F52="","",CA!F52/10/GDP!I48)</f>
        <v>-6.5273296064000457</v>
      </c>
      <c r="G52" s="26">
        <f>IF(CA!G52="","",CA!G52/10/GDP!J48)</f>
        <v>-2.4787643621997195</v>
      </c>
      <c r="H52" s="26">
        <f>IF(CA!H52="","",CA!H52/10/GDP!K48)</f>
        <v>-1.6719718230450429</v>
      </c>
      <c r="I52" s="26">
        <f>IF(CA!I52="","",CA!I52/10/GDP!L48)</f>
        <v>-0.36752371110942272</v>
      </c>
      <c r="J52" s="26">
        <f>IF(CA!J52="","",CA!J52/10/GDP!M48)</f>
        <v>0.97416165049791359</v>
      </c>
      <c r="K52" s="26">
        <f>IF(CA!K52="","",CA!K52/10/GDP!N48)</f>
        <v>0.11033465576995984</v>
      </c>
      <c r="L52" s="26">
        <f>IF(CA!L52="","",CA!L52/10/GDP!O48)</f>
        <v>3.2198113892584765</v>
      </c>
      <c r="M52" s="26">
        <f>IF(CA!M52="","",CA!M52/10/GDP!P48)</f>
        <v>2.208608643318541</v>
      </c>
      <c r="N52" s="26">
        <f>IF(CA!N52="","",CA!N52/10/GDP!Q48)</f>
        <v>3.7899667716544054</v>
      </c>
      <c r="O52" s="26">
        <f>IF(CA!O52="","",CA!O52/10/GDP!R48)</f>
        <v>1.6745425899635464</v>
      </c>
      <c r="P52" s="26">
        <f>IF(CA!P52="","",CA!P52/10/GDP!S48)</f>
        <v>2.3958844629097129</v>
      </c>
      <c r="Q52" s="26">
        <f>IF(CA!Q52="","",CA!Q52/10/GDP!T48)</f>
        <v>-0.94799149738563881</v>
      </c>
    </row>
    <row r="53" spans="1:17" x14ac:dyDescent="0.15">
      <c r="A53" s="12" t="s">
        <v>69</v>
      </c>
      <c r="B53" s="26" t="str">
        <f>IF(CA!B53="","",CA!B53/10/GDP!E49)</f>
        <v/>
      </c>
      <c r="C53" s="26" t="str">
        <f>IF(CA!C53="","",CA!C53/10/GDP!F49)</f>
        <v/>
      </c>
      <c r="D53" s="26" t="str">
        <f>IF(CA!D53="","",CA!D53/10/GDP!G49)</f>
        <v/>
      </c>
      <c r="E53" s="26" t="str">
        <f>IF(CA!E53="","",CA!E53/10/GDP!H49)</f>
        <v/>
      </c>
      <c r="F53" s="26" t="str">
        <f>IF(CA!F53="","",CA!F53/10/GDP!I49)</f>
        <v/>
      </c>
      <c r="G53" s="26" t="str">
        <f>IF(CA!G53="","",CA!G53/10/GDP!J49)</f>
        <v/>
      </c>
      <c r="H53" s="26">
        <f>IF(CA!H53="","",CA!H53/10/GDP!K49)</f>
        <v>-21.903195181483152</v>
      </c>
      <c r="I53" s="26">
        <f>IF(CA!I53="","",CA!I53/10/GDP!L49)</f>
        <v>-19.35964568103827</v>
      </c>
      <c r="J53" s="26">
        <f>IF(CA!J53="","",CA!J53/10/GDP!M49)</f>
        <v>-17.90863550505733</v>
      </c>
      <c r="K53" s="26">
        <f>IF(CA!K53="","",CA!K53/10/GDP!N49)</f>
        <v>-14.385934752891892</v>
      </c>
      <c r="L53" s="26">
        <f>IF(CA!L53="","",CA!L53/10/GDP!O49)</f>
        <v>-11.751451757077275</v>
      </c>
      <c r="M53" s="26">
        <f>IF(CA!M53="","",CA!M53/10/GDP!P49)</f>
        <v>-14.396231391096258</v>
      </c>
      <c r="N53" s="26">
        <f>IF(CA!N53="","",CA!N53/10/GDP!Q49)</f>
        <v>-15.114194310331532</v>
      </c>
      <c r="O53" s="26">
        <f>IF(CA!O53="","",CA!O53/10/GDP!R49)</f>
        <v>-18.081322375744051</v>
      </c>
      <c r="P53" s="26">
        <f>IF(CA!P53="","",CA!P53/10/GDP!S49)</f>
        <v>-16.876029898577283</v>
      </c>
      <c r="Q53" s="26">
        <f>IF(CA!Q53="","",CA!Q53/10/GDP!T49)</f>
        <v>-27.45251714241445</v>
      </c>
    </row>
    <row r="54" spans="1:17" x14ac:dyDescent="0.15">
      <c r="A54" s="12" t="s">
        <v>70</v>
      </c>
      <c r="B54" s="26" t="str">
        <f>IF(CA!B54="","",CA!B54/10/GDP!E50)</f>
        <v/>
      </c>
      <c r="C54" s="26" t="str">
        <f>IF(CA!C54="","",CA!C54/10/GDP!F50)</f>
        <v/>
      </c>
      <c r="D54" s="26" t="str">
        <f>IF(CA!D54="","",CA!D54/10/GDP!G50)</f>
        <v/>
      </c>
      <c r="E54" s="26" t="str">
        <f>IF(CA!E54="","",CA!E54/10/GDP!H50)</f>
        <v/>
      </c>
      <c r="F54" s="26" t="str">
        <f>IF(CA!F54="","",CA!F54/10/GDP!I50)</f>
        <v/>
      </c>
      <c r="G54" s="26" t="str">
        <f>IF(CA!G54="","",CA!G54/10/GDP!J50)</f>
        <v/>
      </c>
      <c r="H54" s="26">
        <f>IF(CA!H54="","",CA!H54/10/GDP!K50)</f>
        <v>-28.943302271420425</v>
      </c>
      <c r="I54" s="26">
        <f>IF(CA!I54="","",CA!I54/10/GDP!L50)</f>
        <v>-28.585741836085784</v>
      </c>
      <c r="J54" s="26">
        <f>IF(CA!J54="","",CA!J54/10/GDP!M50)</f>
        <v>-24.276596437678606</v>
      </c>
      <c r="K54" s="26">
        <f>IF(CA!K54="","",CA!K54/10/GDP!N50)</f>
        <v>-16.014902367489015</v>
      </c>
      <c r="L54" s="26">
        <f>IF(CA!L54="","",CA!L54/10/GDP!O50)</f>
        <v>-16.477014160508041</v>
      </c>
      <c r="M54" s="26">
        <f>IF(CA!M54="","",CA!M54/10/GDP!P50)</f>
        <v>-18.743954175450465</v>
      </c>
      <c r="N54" s="26">
        <f>IF(CA!N54="","",CA!N54/10/GDP!Q50)</f>
        <v>-21.809895241410278</v>
      </c>
      <c r="O54" s="26">
        <f>IF(CA!O54="","",CA!O54/10/GDP!R50)</f>
        <v>-25.983355365681348</v>
      </c>
      <c r="P54" s="26">
        <f>IF(CA!P54="","",CA!P54/10/GDP!S50)</f>
        <v>-17.382446486257734</v>
      </c>
      <c r="Q54" s="26">
        <f>IF(CA!Q54="","",CA!Q54/10/GDP!T50)</f>
        <v>-26.682727366076548</v>
      </c>
    </row>
    <row r="55" spans="1:17" x14ac:dyDescent="0.15">
      <c r="A55" s="12" t="s">
        <v>71</v>
      </c>
      <c r="B55" s="26">
        <f>IF(CA!B55="","",CA!B55/10/GDP!E51)</f>
        <v>-5.1881190351424218</v>
      </c>
      <c r="C55" s="26">
        <f>IF(CA!C55="","",CA!C55/10/GDP!F51)</f>
        <v>-6.2590185830039013</v>
      </c>
      <c r="D55" s="26">
        <f>IF(CA!D55="","",CA!D55/10/GDP!G51)</f>
        <v>-7.6006186738771166</v>
      </c>
      <c r="E55" s="26">
        <f>IF(CA!E55="","",CA!E55/10/GDP!H51)</f>
        <v>-14.386763879593646</v>
      </c>
      <c r="F55" s="26">
        <f>IF(CA!F55="","",CA!F55/10/GDP!I51)</f>
        <v>-6.6780120232869331</v>
      </c>
      <c r="G55" s="26">
        <f>IF(CA!G55="","",CA!G55/10/GDP!J51)</f>
        <v>-10.866778317316156</v>
      </c>
      <c r="H55" s="26">
        <f>IF(CA!H55="","",CA!H55/10/GDP!K51)</f>
        <v>-2.2005379958310636</v>
      </c>
      <c r="I55" s="26">
        <f>IF(CA!I55="","",CA!I55/10/GDP!L51)</f>
        <v>-3.9948173032933489</v>
      </c>
      <c r="J55" s="26">
        <f>IF(CA!J55="","",CA!J55/10/GDP!M51)</f>
        <v>-1.4639042785179306</v>
      </c>
      <c r="K55" s="26">
        <f>IF(CA!K55="","",CA!K55/10/GDP!N51)</f>
        <v>-4.1358772146959089</v>
      </c>
      <c r="L55" s="26">
        <f>IF(CA!L55="","",CA!L55/10/GDP!O51)</f>
        <v>-0.42082751454555778</v>
      </c>
      <c r="M55" s="26">
        <f>IF(CA!M55="","",CA!M55/10/GDP!P51)</f>
        <v>-4.1227695872432601</v>
      </c>
      <c r="N55" s="26">
        <f>IF(CA!N55="","",CA!N55/10/GDP!Q51)</f>
        <v>-5.2419869440310434</v>
      </c>
      <c r="O55" s="26">
        <f>IF(CA!O55="","",CA!O55/10/GDP!R51)</f>
        <v>-3.7838517230924618</v>
      </c>
      <c r="P55" s="26">
        <f>IF(CA!P55="","",CA!P55/10/GDP!S51)</f>
        <v>-6.3219444451708506</v>
      </c>
      <c r="Q55" s="26">
        <f>IF(CA!Q55="","",CA!Q55/10/GDP!T51)</f>
        <v>-11.983284921998962</v>
      </c>
    </row>
    <row r="56" spans="1:17" x14ac:dyDescent="0.15">
      <c r="A56" s="12" t="s">
        <v>72</v>
      </c>
      <c r="B56" s="26">
        <f>IF(CA!B56="","",CA!B56/10/GDP!E52)</f>
        <v>-2.0487349148712339</v>
      </c>
      <c r="C56" s="26">
        <f>IF(CA!C56="","",CA!C56/10/GDP!F52)</f>
        <v>-2.5572641966688696</v>
      </c>
      <c r="D56" s="26">
        <f>IF(CA!D56="","",CA!D56/10/GDP!G52)</f>
        <v>-4.7085229151798069</v>
      </c>
      <c r="E56" s="26">
        <f>IF(CA!E56="","",CA!E56/10/GDP!H52)</f>
        <v>-1.8588706264846797</v>
      </c>
      <c r="F56" s="26">
        <f>IF(CA!F56="","",CA!F56/10/GDP!I52)</f>
        <v>-2.3462203584954255</v>
      </c>
      <c r="G56" s="26">
        <f>IF(CA!G56="","",CA!G56/10/GDP!J52)</f>
        <v>-3.5161460561201658</v>
      </c>
      <c r="H56" s="26">
        <f>IF(CA!H56="","",CA!H56/10/GDP!K52)</f>
        <v>-2.1867918402405118</v>
      </c>
      <c r="I56" s="26">
        <f>IF(CA!I56="","",CA!I56/10/GDP!L52)</f>
        <v>-1.5122722999930971</v>
      </c>
      <c r="J56" s="26">
        <f>IF(CA!J56="","",CA!J56/10/GDP!M52)</f>
        <v>-0.52242112853365774</v>
      </c>
      <c r="K56" s="26">
        <f>IF(CA!K56="","",CA!K56/10/GDP!N52)</f>
        <v>0.21862935518318996</v>
      </c>
      <c r="L56" s="26">
        <f>IF(CA!L56="","",CA!L56/10/GDP!O52)</f>
        <v>0.44952573959010389</v>
      </c>
      <c r="M56" s="26">
        <f>IF(CA!M56="","",CA!M56/10/GDP!P52)</f>
        <v>1.7641627534951421</v>
      </c>
      <c r="N56" s="26">
        <f>IF(CA!N56="","",CA!N56/10/GDP!Q52)</f>
        <v>1.3541969507893039</v>
      </c>
      <c r="O56" s="26">
        <f>IF(CA!O56="","",CA!O56/10/GDP!R52)</f>
        <v>0.50600182626788148</v>
      </c>
      <c r="P56" s="26">
        <f>IF(CA!P56="","",CA!P56/10/GDP!S52)</f>
        <v>0.35824607362933308</v>
      </c>
      <c r="Q56" s="26">
        <f>IF(CA!Q56="","",CA!Q56/10/GDP!T52)</f>
        <v>3.6318848532027874</v>
      </c>
    </row>
    <row r="57" spans="1:17" x14ac:dyDescent="0.15">
      <c r="A57" s="12" t="s">
        <v>74</v>
      </c>
      <c r="B57" s="26">
        <f>IF(CA!B57="","",CA!B57/10/GDP!E53)</f>
        <v>4.1621118974163034</v>
      </c>
      <c r="C57" s="26">
        <f>IF(CA!C57="","",CA!C57/10/GDP!F53)</f>
        <v>3.3446896275053297</v>
      </c>
      <c r="D57" s="26">
        <f>IF(CA!D57="","",CA!D57/10/GDP!G53)</f>
        <v>1.5157053059575516</v>
      </c>
      <c r="E57" s="26">
        <f>IF(CA!E57="","",CA!E57/10/GDP!H53)</f>
        <v>2.9468951481206274</v>
      </c>
      <c r="F57" s="26">
        <f>IF(CA!F57="","",CA!F57/10/GDP!I53)</f>
        <v>3.5248853700681644</v>
      </c>
      <c r="G57" s="26">
        <f>IF(CA!G57="","",CA!G57/10/GDP!J53)</f>
        <v>6.5376755787846408</v>
      </c>
      <c r="H57" s="26">
        <f>IF(CA!H57="","",CA!H57/10/GDP!K53)</f>
        <v>6.5935295469880728</v>
      </c>
      <c r="I57" s="26">
        <f>IF(CA!I57="","",CA!I57/10/GDP!L53)</f>
        <v>6.254335785627628</v>
      </c>
      <c r="J57" s="26">
        <f>IF(CA!J57="","",CA!J57/10/GDP!M53)</f>
        <v>7.7668389655930943</v>
      </c>
      <c r="K57" s="26">
        <f>IF(CA!K57="","",CA!K57/10/GDP!N53)</f>
        <v>8.8821241022030311</v>
      </c>
      <c r="L57" s="26">
        <f>IF(CA!L57="","",CA!L57/10/GDP!O53)</f>
        <v>8.244292946058934</v>
      </c>
      <c r="M57" s="26">
        <f>IF(CA!M57="","",CA!M57/10/GDP!P53)</f>
        <v>7.7648477590085028</v>
      </c>
      <c r="N57" s="26">
        <f>IF(CA!N57="","",CA!N57/10/GDP!Q53)</f>
        <v>8.0495060709150312</v>
      </c>
      <c r="O57" s="26">
        <f>IF(CA!O57="","",CA!O57/10/GDP!R53)</f>
        <v>7.2186903505359643</v>
      </c>
      <c r="P57" s="26">
        <f>IF(CA!P57="","",CA!P57/10/GDP!S53)</f>
        <v>8.6684928182527035</v>
      </c>
      <c r="Q57" s="26">
        <f>IF(CA!Q57="","",CA!Q57/10/GDP!T53)</f>
        <v>8.2546918809374201</v>
      </c>
    </row>
    <row r="58" spans="1:17" x14ac:dyDescent="0.15">
      <c r="A58" s="12" t="s">
        <v>75</v>
      </c>
      <c r="B58" s="26">
        <f>IF(CA!B58="","",CA!B58/10/GDP!E54)</f>
        <v>2.0233849120236145</v>
      </c>
      <c r="C58" s="26">
        <f>IF(CA!C58="","",CA!C58/10/GDP!F54)</f>
        <v>-1.5352447210070532</v>
      </c>
      <c r="D58" s="26">
        <f>IF(CA!D58="","",CA!D58/10/GDP!G54)</f>
        <v>-14.399399228296604</v>
      </c>
      <c r="E58" s="26">
        <f>IF(CA!E58="","",CA!E58/10/GDP!H54)</f>
        <v>-16.32049430935448</v>
      </c>
      <c r="F58" s="26">
        <f>IF(CA!F58="","",CA!F58/10/GDP!I54)</f>
        <v>-4.9894882546534349</v>
      </c>
      <c r="G58" s="26">
        <f>IF(CA!G58="","",CA!G58/10/GDP!J54)</f>
        <v>3.274270428289241</v>
      </c>
      <c r="H58" s="26">
        <f>IF(CA!H58="","",CA!H58/10/GDP!K54)</f>
        <v>-9.881678100103656</v>
      </c>
      <c r="I58" s="26">
        <f>IF(CA!I58="","",CA!I58/10/GDP!L54)</f>
        <v>-7.7877832759153254</v>
      </c>
      <c r="J58" s="26">
        <f>IF(CA!J58="","",CA!J58/10/GDP!M54)</f>
        <v>-30.775645467755144</v>
      </c>
      <c r="K58" s="26">
        <f>IF(CA!K58="","",CA!K58/10/GDP!N54)</f>
        <v>23.941082116973245</v>
      </c>
      <c r="L58" s="26">
        <f>IF(CA!L58="","",CA!L58/10/GDP!O54)</f>
        <v>29.206027634590747</v>
      </c>
      <c r="M58" s="26">
        <f>IF(CA!M58="","",CA!M58/10/GDP!P54)</f>
        <v>-0.99514750714175126</v>
      </c>
      <c r="N58" s="26">
        <f>IF(CA!N58="","",CA!N58/10/GDP!Q54)</f>
        <v>-4.7877116754994198</v>
      </c>
      <c r="O58" s="26">
        <f>IF(CA!O58="","",CA!O58/10/GDP!R54)</f>
        <v>14.226699955621545</v>
      </c>
      <c r="P58" s="26">
        <f>IF(CA!P58="","",CA!P58/10/GDP!S54)</f>
        <v>16.853889649128007</v>
      </c>
      <c r="Q58" s="26">
        <f>IF(CA!Q58="","",CA!Q58/10/GDP!T54)</f>
        <v>10.749443571729737</v>
      </c>
    </row>
    <row r="59" spans="1:17" x14ac:dyDescent="0.15">
      <c r="A59" s="12" t="s">
        <v>76</v>
      </c>
      <c r="B59" s="26">
        <f>IF(CA!B59="","",CA!B59/10/GDP!E55)</f>
        <v>-20.886768907461775</v>
      </c>
      <c r="C59" s="26">
        <f>IF(CA!C59="","",CA!C59/10/GDP!F55)</f>
        <v>-12.774257043487967</v>
      </c>
      <c r="D59" s="26">
        <f>IF(CA!D59="","",CA!D59/10/GDP!G55)</f>
        <v>-20.634660197792979</v>
      </c>
      <c r="E59" s="26">
        <f>IF(CA!E59="","",CA!E59/10/GDP!H55)</f>
        <v>-28.347469896658634</v>
      </c>
      <c r="F59" s="26">
        <f>IF(CA!F59="","",CA!F59/10/GDP!I55)</f>
        <v>-22.712104507025252</v>
      </c>
      <c r="G59" s="26">
        <f>IF(CA!G59="","",CA!G59/10/GDP!J55)</f>
        <v>-16.237487623993502</v>
      </c>
      <c r="H59" s="26">
        <f>IF(CA!H59="","",CA!H59/10/GDP!K55)</f>
        <v>-13.553504321471756</v>
      </c>
      <c r="I59" s="26">
        <f>IF(CA!I59="","",CA!I59/10/GDP!L55)</f>
        <v>-18.951725910166068</v>
      </c>
      <c r="J59" s="26">
        <f>IF(CA!J59="","",CA!J59/10/GDP!M55)</f>
        <v>-14.3729359483644</v>
      </c>
      <c r="K59" s="26">
        <f>IF(CA!K59="","",CA!K59/10/GDP!N55)</f>
        <v>-5.3805543030896334</v>
      </c>
      <c r="L59" s="26">
        <f>IF(CA!L59="","",CA!L59/10/GDP!O55)</f>
        <v>-4.6529999819171675</v>
      </c>
      <c r="M59" s="26">
        <f>IF(CA!M59="","",CA!M59/10/GDP!P55)</f>
        <v>-7.6795330794423871</v>
      </c>
      <c r="N59" s="26">
        <f>IF(CA!N59="","",CA!N59/10/GDP!Q55)</f>
        <v>-8.8554678993878273</v>
      </c>
      <c r="O59" s="26">
        <f>IF(CA!O59="","",CA!O59/10/GDP!R55)</f>
        <v>-45.109986288293314</v>
      </c>
      <c r="P59" s="26">
        <f>IF(CA!P59="","",CA!P59/10/GDP!S55)</f>
        <v>-38.462428994136445</v>
      </c>
      <c r="Q59" s="26">
        <f>IF(CA!Q59="","",CA!Q59/10/GDP!T55)</f>
        <v>-27.160282629632498</v>
      </c>
    </row>
    <row r="60" spans="1:17" x14ac:dyDescent="0.15">
      <c r="A60" s="12" t="s">
        <v>77</v>
      </c>
      <c r="B60" s="26">
        <f>IF(CA!B60="","",CA!B60/10/GDP!E56)</f>
        <v>-1.3155568941314955</v>
      </c>
      <c r="C60" s="26">
        <f>IF(CA!C60="","",CA!C60/10/GDP!F56)</f>
        <v>-3.3881216339526454</v>
      </c>
      <c r="D60" s="26">
        <f>IF(CA!D60="","",CA!D60/10/GDP!G56)</f>
        <v>-4.9158855715468155</v>
      </c>
      <c r="E60" s="26">
        <f>IF(CA!E60="","",CA!E60/10/GDP!H56)</f>
        <v>-9.3758683441808053</v>
      </c>
      <c r="F60" s="26">
        <f>IF(CA!F60="","",CA!F60/10/GDP!I56)</f>
        <v>-4.7660562446813124</v>
      </c>
      <c r="G60" s="26">
        <f>IF(CA!G60="","",CA!G60/10/GDP!J56)</f>
        <v>-7.461778450006169</v>
      </c>
      <c r="H60" s="26">
        <f>IF(CA!H60="","",CA!H60/10/GDP!K56)</f>
        <v>-7.5036498057732137</v>
      </c>
      <c r="I60" s="26">
        <f>IF(CA!I60="","",CA!I60/10/GDP!L56)</f>
        <v>-6.5362685733898021</v>
      </c>
      <c r="J60" s="26">
        <f>IF(CA!J60="","",CA!J60/10/GDP!M56)</f>
        <v>-4.0917304184861862</v>
      </c>
      <c r="K60" s="26">
        <f>IF(CA!K60="","",CA!K60/10/GDP!N56)</f>
        <v>-3.2264076894387377</v>
      </c>
      <c r="L60" s="26">
        <f>IF(CA!L60="","",CA!L60/10/GDP!O56)</f>
        <v>-1.7968109638666339</v>
      </c>
      <c r="M60" s="26">
        <f>IF(CA!M60="","",CA!M60/10/GDP!P56)</f>
        <v>-1.0751266741796957</v>
      </c>
      <c r="N60" s="26">
        <f>IF(CA!N60="","",CA!N60/10/GDP!Q56)</f>
        <v>-0.16620540653081128</v>
      </c>
      <c r="O60" s="26">
        <f>IF(CA!O60="","",CA!O60/10/GDP!R56)</f>
        <v>-1.5432757176592711</v>
      </c>
      <c r="P60" s="26">
        <f>IF(CA!P60="","",CA!P60/10/GDP!S56)</f>
        <v>-1.3342450726763069</v>
      </c>
      <c r="Q60" s="26">
        <f>IF(CA!Q60="","",CA!Q60/10/GDP!T56)</f>
        <v>-1.9525401963258844</v>
      </c>
    </row>
    <row r="61" spans="1:17" x14ac:dyDescent="0.15">
      <c r="A61" s="12" t="s">
        <v>78</v>
      </c>
      <c r="B61" s="26">
        <f>IF(CA!B61="","",CA!B61/10/GDP!E57)</f>
        <v>-17.969993508432339</v>
      </c>
      <c r="C61" s="26">
        <f>IF(CA!C61="","",CA!C61/10/GDP!F57)</f>
        <v>-24.825182841728566</v>
      </c>
      <c r="D61" s="26">
        <f>IF(CA!D61="","",CA!D61/10/GDP!G57)</f>
        <v>-28.001146652957463</v>
      </c>
      <c r="E61" s="26">
        <f>IF(CA!E61="","",CA!E61/10/GDP!H57)</f>
        <v>-30.254249103323442</v>
      </c>
      <c r="F61" s="26">
        <f>IF(CA!F61="","",CA!F61/10/GDP!I57)</f>
        <v>-19.891234515741054</v>
      </c>
      <c r="G61" s="26">
        <f>IF(CA!G61="","",CA!G61/10/GDP!J57)</f>
        <v>-19.197883336512458</v>
      </c>
      <c r="H61" s="26">
        <f>IF(CA!H61="","",CA!H61/10/GDP!K57)</f>
        <v>-17.22057798798545</v>
      </c>
      <c r="I61" s="26">
        <f>IF(CA!I61="","",CA!I61/10/GDP!L57)</f>
        <v>-17.03618992867894</v>
      </c>
      <c r="J61" s="26">
        <f>IF(CA!J61="","",CA!J61/10/GDP!M57)</f>
        <v>-15.876549891774552</v>
      </c>
      <c r="K61" s="26">
        <f>IF(CA!K61="","",CA!K61/10/GDP!N57)</f>
        <v>-6.3049697585357558</v>
      </c>
      <c r="L61" s="26">
        <f>IF(CA!L61="","",CA!L61/10/GDP!O57)</f>
        <v>-5.3976353241678572</v>
      </c>
      <c r="M61" s="26">
        <f>IF(CA!M61="","",CA!M61/10/GDP!P57)</f>
        <v>-8.23879527710546</v>
      </c>
      <c r="N61" s="26">
        <f>IF(CA!N61="","",CA!N61/10/GDP!Q57)</f>
        <v>-7.6510516071537005</v>
      </c>
      <c r="O61" s="26">
        <f>IF(CA!O61="","",CA!O61/10/GDP!R57)</f>
        <v>-12.289597675108503</v>
      </c>
      <c r="P61" s="26">
        <f>IF(CA!P61="","",CA!P61/10/GDP!S57)</f>
        <v>-8.2479255157228923</v>
      </c>
      <c r="Q61" s="26">
        <f>IF(CA!Q61="","",CA!Q61/10/GDP!T57)</f>
        <v>-14.32005301443343</v>
      </c>
    </row>
    <row r="62" spans="1:17" x14ac:dyDescent="0.15">
      <c r="A62" s="12" t="s">
        <v>79</v>
      </c>
      <c r="B62" s="26">
        <f>IF(CA!B62="","",CA!B62/10/GDP!E58)</f>
        <v>1.1417941068379138</v>
      </c>
      <c r="C62" s="26">
        <f>IF(CA!C62="","",CA!C62/10/GDP!F58)</f>
        <v>3.7176301622675432</v>
      </c>
      <c r="D62" s="26">
        <f>IF(CA!D62="","",CA!D62/10/GDP!G58)</f>
        <v>3.698433669665075</v>
      </c>
      <c r="E62" s="26">
        <f>IF(CA!E62="","",CA!E62/10/GDP!H58)</f>
        <v>2.8648513300441496</v>
      </c>
      <c r="F62" s="26">
        <f>IF(CA!F62="","",CA!F62/10/GDP!I58)</f>
        <v>0.50072126972297826</v>
      </c>
      <c r="G62" s="26">
        <f>IF(CA!G62="","",CA!G62/10/GDP!J58)</f>
        <v>-2.2748600232396199</v>
      </c>
      <c r="H62" s="26">
        <f>IF(CA!H62="","",CA!H62/10/GDP!K58)</f>
        <v>-0.50473385177149765</v>
      </c>
      <c r="I62" s="26">
        <f>IF(CA!I62="","",CA!I62/10/GDP!L58)</f>
        <v>-0.16654983107651775</v>
      </c>
      <c r="J62" s="26">
        <f>IF(CA!J62="","",CA!J62/10/GDP!M58)</f>
        <v>-0.9806678286677869</v>
      </c>
      <c r="K62" s="26">
        <f>IF(CA!K62="","",CA!K62/10/GDP!N58)</f>
        <v>-0.65739332877769752</v>
      </c>
      <c r="L62" s="26">
        <f>IF(CA!L62="","",CA!L62/10/GDP!O58)</f>
        <v>-2.2369607353043803</v>
      </c>
      <c r="M62" s="26">
        <f>IF(CA!M62="","",CA!M62/10/GDP!P58)</f>
        <v>1.1107920678899781</v>
      </c>
      <c r="N62" s="26">
        <f>IF(CA!N62="","",CA!N62/10/GDP!Q58)</f>
        <v>-0.15061938460497212</v>
      </c>
      <c r="O62" s="26">
        <f>IF(CA!O62="","",CA!O62/10/GDP!R58)</f>
        <v>-1.238972782488458</v>
      </c>
      <c r="P62" s="26">
        <f>IF(CA!P62="","",CA!P62/10/GDP!S58)</f>
        <v>-5.6813679628243068E-2</v>
      </c>
      <c r="Q62" s="26">
        <f>IF(CA!Q62="","",CA!Q62/10/GDP!T58)</f>
        <v>2.5539711045408304</v>
      </c>
    </row>
    <row r="63" spans="1:17" x14ac:dyDescent="0.15">
      <c r="A63" s="12" t="s">
        <v>80</v>
      </c>
      <c r="B63" s="26">
        <f>IF(CA!B63="","",CA!B63/10/GDP!E59)</f>
        <v>2.2339963959940228</v>
      </c>
      <c r="C63" s="26">
        <f>IF(CA!C63="","",CA!C63/10/GDP!F59)</f>
        <v>2.3342378754897726</v>
      </c>
      <c r="D63" s="26">
        <f>IF(CA!D63="","",CA!D63/10/GDP!G59)</f>
        <v>0.30031678206501322</v>
      </c>
      <c r="E63" s="26">
        <f>IF(CA!E63="","",CA!E63/10/GDP!H59)</f>
        <v>-0.82823645874666196</v>
      </c>
      <c r="F63" s="26">
        <f>IF(CA!F63="","",CA!F63/10/GDP!I59)</f>
        <v>-1.6888685124147391</v>
      </c>
      <c r="G63" s="26">
        <f>IF(CA!G63="","",CA!G63/10/GDP!J59)</f>
        <v>-1.9579690409194537</v>
      </c>
      <c r="H63" s="26">
        <f>IF(CA!H63="","",CA!H63/10/GDP!K59)</f>
        <v>-2.2136950655543464</v>
      </c>
      <c r="I63" s="26">
        <f>IF(CA!I63="","",CA!I63/10/GDP!L59)</f>
        <v>-2.500999618158827</v>
      </c>
      <c r="J63" s="26">
        <f>IF(CA!J63="","",CA!J63/10/GDP!M59)</f>
        <v>-1.2269484021943333</v>
      </c>
      <c r="K63" s="26">
        <f>IF(CA!K63="","",CA!K63/10/GDP!N59)</f>
        <v>-1.9486724544107079</v>
      </c>
      <c r="L63" s="26">
        <f>IF(CA!L63="","",CA!L63/10/GDP!O59)</f>
        <v>-5.1925959724983839</v>
      </c>
      <c r="M63" s="26">
        <f>IF(CA!M63="","",CA!M63/10/GDP!P59)</f>
        <v>-6.1638843324091672</v>
      </c>
      <c r="N63" s="26">
        <f>IF(CA!N63="","",CA!N63/10/GDP!Q59)</f>
        <v>-3.3567713062680111</v>
      </c>
      <c r="O63" s="26">
        <f>IF(CA!O63="","",CA!O63/10/GDP!R59)</f>
        <v>-3.0761552941579349</v>
      </c>
      <c r="P63" s="26">
        <f>IF(CA!P63="","",CA!P63/10/GDP!S59)</f>
        <v>-3.3809855046703974</v>
      </c>
      <c r="Q63" s="26">
        <f>IF(CA!Q63="","",CA!Q63/10/GDP!T59)</f>
        <v>-3.9275043495520059</v>
      </c>
    </row>
    <row r="64" spans="1:17" x14ac:dyDescent="0.15">
      <c r="A64" s="12" t="s">
        <v>81</v>
      </c>
      <c r="B64" s="26">
        <f>IF(CA!B64="","",CA!B64/10/GDP!E60)</f>
        <v>-4.2290787862294197</v>
      </c>
      <c r="C64" s="26">
        <f>IF(CA!C64="","",CA!C64/10/GDP!F60)</f>
        <v>-4.7847828953824054</v>
      </c>
      <c r="D64" s="26">
        <f>IF(CA!D64="","",CA!D64/10/GDP!G60)</f>
        <v>-7.1512966927545323</v>
      </c>
      <c r="E64" s="26">
        <f>IF(CA!E64="","",CA!E64/10/GDP!H60)</f>
        <v>-8.518259688028337</v>
      </c>
      <c r="F64" s="26">
        <f>IF(CA!F64="","",CA!F64/10/GDP!I60)</f>
        <v>-1.7736793222351457</v>
      </c>
      <c r="G64" s="26">
        <f>IF(CA!G64="","",CA!G64/10/GDP!J60)</f>
        <v>-2.8882162278829444</v>
      </c>
      <c r="H64" s="26">
        <f>IF(CA!H64="","",CA!H64/10/GDP!K60)</f>
        <v>-5.4810492917389206</v>
      </c>
      <c r="I64" s="26">
        <f>IF(CA!I64="","",CA!I64/10/GDP!L60)</f>
        <v>-5.7972150325467187</v>
      </c>
      <c r="J64" s="26">
        <f>IF(CA!J64="","",CA!J64/10/GDP!M60)</f>
        <v>-6.9047437526650439</v>
      </c>
      <c r="K64" s="26">
        <f>IF(CA!K64="","",CA!K64/10/GDP!N60)</f>
        <v>-5.3713893647090618</v>
      </c>
      <c r="L64" s="26">
        <f>IF(CA!L64="","",CA!L64/10/GDP!O60)</f>
        <v>-3.2159293549396972</v>
      </c>
      <c r="M64" s="26">
        <f>IF(CA!M64="","",CA!M64/10/GDP!P60)</f>
        <v>-2.274032866138938</v>
      </c>
      <c r="N64" s="26">
        <f>IF(CA!N64="","",CA!N64/10/GDP!Q60)</f>
        <v>-1.8599065915536395</v>
      </c>
      <c r="O64" s="26">
        <f>IF(CA!O64="","",CA!O64/10/GDP!R60)</f>
        <v>-3.3017930652222285</v>
      </c>
      <c r="P64" s="26">
        <f>IF(CA!P64="","",CA!P64/10/GDP!S60)</f>
        <v>-0.61495200916899384</v>
      </c>
      <c r="Q64" s="26">
        <f>IF(CA!Q64="","",CA!Q64/10/GDP!T60)</f>
        <v>0.49089387057336537</v>
      </c>
    </row>
    <row r="65" spans="1:17" x14ac:dyDescent="0.15">
      <c r="A65" s="12" t="s">
        <v>84</v>
      </c>
      <c r="B65" s="26">
        <f>IF(CA!B65="","",CA!B65/10/GDP!E61)</f>
        <v>-8.6282448079235436</v>
      </c>
      <c r="C65" s="26">
        <f>IF(CA!C65="","",CA!C65/10/GDP!F61)</f>
        <v>-14.96269655679005</v>
      </c>
      <c r="D65" s="26">
        <f>IF(CA!D65="","",CA!D65/10/GDP!G61)</f>
        <v>-14.787145026392739</v>
      </c>
      <c r="E65" s="26">
        <f>IF(CA!E65="","",CA!E65/10/GDP!H61)</f>
        <v>-8.815115519610897</v>
      </c>
      <c r="F65" s="26">
        <f>IF(CA!F65="","",CA!F65/10/GDP!I61)</f>
        <v>2.6545263797776921</v>
      </c>
      <c r="G65" s="26">
        <f>IF(CA!G65="","",CA!G65/10/GDP!J61)</f>
        <v>1.7254532515890453</v>
      </c>
      <c r="H65" s="26">
        <f>IF(CA!H65="","",CA!H65/10/GDP!K61)</f>
        <v>1.298940784152872</v>
      </c>
      <c r="I65" s="26">
        <f>IF(CA!I65="","",CA!I65/10/GDP!L61)</f>
        <v>-1.8605804213905259</v>
      </c>
      <c r="J65" s="26">
        <f>IF(CA!J65="","",CA!J65/10/GDP!M61)</f>
        <v>0.29831341042844123</v>
      </c>
      <c r="K65" s="26">
        <f>IF(CA!K65="","",CA!K65/10/GDP!N61)</f>
        <v>0.64534139334337859</v>
      </c>
      <c r="L65" s="26">
        <f>IF(CA!L65="","",CA!L65/10/GDP!O61)</f>
        <v>1.7487691113124773</v>
      </c>
      <c r="M65" s="26">
        <f>IF(CA!M65="","",CA!M65/10/GDP!P61)</f>
        <v>1.238448497524367</v>
      </c>
      <c r="N65" s="26">
        <f>IF(CA!N65="","",CA!N65/10/GDP!Q61)</f>
        <v>2.3079444218655207</v>
      </c>
      <c r="O65" s="26">
        <f>IF(CA!O65="","",CA!O65/10/GDP!R61)</f>
        <v>0.91397641347540004</v>
      </c>
      <c r="P65" s="26">
        <f>IF(CA!P65="","",CA!P65/10/GDP!S61)</f>
        <v>1.9572791428456626</v>
      </c>
      <c r="Q65" s="26">
        <f>IF(CA!Q65="","",CA!Q65/10/GDP!T61)</f>
        <v>-0.78654242396612473</v>
      </c>
    </row>
    <row r="66" spans="1:17" x14ac:dyDescent="0.15">
      <c r="A66" s="12" t="s">
        <v>85</v>
      </c>
      <c r="B66" s="26">
        <f>IF(CA!B66="","",CA!B66/10/GDP!E62)</f>
        <v>-3.2310980357773067</v>
      </c>
      <c r="C66" s="26">
        <f>IF(CA!C66="","",CA!C66/10/GDP!F62)</f>
        <v>-5.9701486754535056</v>
      </c>
      <c r="D66" s="26">
        <f>IF(CA!D66="","",CA!D66/10/GDP!G62)</f>
        <v>-1.8915955904259727</v>
      </c>
      <c r="E66" s="26">
        <f>IF(CA!E66="","",CA!E66/10/GDP!H62)</f>
        <v>-7.0117582626666897</v>
      </c>
      <c r="F66" s="26">
        <f>IF(CA!F66="","",CA!F66/10/GDP!I62)</f>
        <v>-11.521644272623909</v>
      </c>
      <c r="G66" s="26">
        <f>IF(CA!G66="","",CA!G66/10/GDP!J62)</f>
        <v>-8.7491717059652387</v>
      </c>
      <c r="H66" s="26">
        <f>IF(CA!H66="","",CA!H66/10/GDP!K62)</f>
        <v>-5.8373403428882087</v>
      </c>
      <c r="I66" s="26">
        <f>IF(CA!I66="","",CA!I66/10/GDP!L62)</f>
        <v>4.910028004245202</v>
      </c>
      <c r="J66" s="26">
        <f>IF(CA!J66="","",CA!J66/10/GDP!M62)</f>
        <v>10.587506242821251</v>
      </c>
      <c r="K66" s="26">
        <f>IF(CA!K66="","",CA!K66/10/GDP!N62)</f>
        <v>11.570872184455411</v>
      </c>
      <c r="L66" s="26">
        <f>IF(CA!L66="","",CA!L66/10/GDP!O62)</f>
        <v>13.133753877718219</v>
      </c>
      <c r="M66" s="26">
        <f>IF(CA!M66="","",CA!M66/10/GDP!P62)</f>
        <v>7.7958263915132351</v>
      </c>
      <c r="N66" s="26">
        <f>IF(CA!N66="","",CA!N66/10/GDP!Q62)</f>
        <v>6.1902457904640604</v>
      </c>
      <c r="O66" s="26">
        <f>IF(CA!O66="","",CA!O66/10/GDP!R62)</f>
        <v>1.30167306960142</v>
      </c>
      <c r="P66" s="26">
        <f>IF(CA!P66="","",CA!P66/10/GDP!S62)</f>
        <v>4.3759135616540412</v>
      </c>
      <c r="Q66" s="26">
        <f>IF(CA!Q66="","",CA!Q66/10/GDP!T62)</f>
        <v>6.4542226441557435</v>
      </c>
    </row>
    <row r="67" spans="1:17" x14ac:dyDescent="0.15">
      <c r="A67" s="12" t="s">
        <v>86</v>
      </c>
      <c r="B67" s="26">
        <f>IF(CA!B67="","",CA!B67/10/GDP!E63)</f>
        <v>-12.656674580187273</v>
      </c>
      <c r="C67" s="26">
        <f>IF(CA!C67="","",CA!C67/10/GDP!F63)</f>
        <v>-11.664912724382621</v>
      </c>
      <c r="D67" s="26">
        <f>IF(CA!D67="","",CA!D67/10/GDP!G63)</f>
        <v>-4.2837974402918348</v>
      </c>
      <c r="E67" s="26">
        <f>IF(CA!E67="","",CA!E67/10/GDP!H63)</f>
        <v>-6.8788932411609371</v>
      </c>
      <c r="F67" s="26">
        <f>IF(CA!F67="","",CA!F67/10/GDP!I63)</f>
        <v>-7.6405200482671498</v>
      </c>
      <c r="G67" s="26">
        <f>IF(CA!G67="","",CA!G67/10/GDP!J63)</f>
        <v>-2.3627508063259084</v>
      </c>
      <c r="H67" s="26">
        <f>IF(CA!H67="","",CA!H67/10/GDP!K63)</f>
        <v>-3.4633248336121194</v>
      </c>
      <c r="I67" s="26">
        <f>IF(CA!I67="","",CA!I67/10/GDP!L63)</f>
        <v>-7.2901044881450305</v>
      </c>
      <c r="J67" s="26">
        <f>IF(CA!J67="","",CA!J67/10/GDP!M63)</f>
        <v>-6.5172916057057426</v>
      </c>
      <c r="K67" s="26">
        <f>IF(CA!K67="","",CA!K67/10/GDP!N63)</f>
        <v>-10.655368631344054</v>
      </c>
      <c r="L67" s="26">
        <f>IF(CA!L67="","",CA!L67/10/GDP!O63)</f>
        <v>-11.995097783727561</v>
      </c>
      <c r="M67" s="26">
        <f>IF(CA!M67="","",CA!M67/10/GDP!P63)</f>
        <v>-10.961578811650323</v>
      </c>
      <c r="N67" s="26">
        <f>IF(CA!N67="","",CA!N67/10/GDP!Q63)</f>
        <v>-7.7154973616093425</v>
      </c>
      <c r="O67" s="26">
        <f>IF(CA!O67="","",CA!O67/10/GDP!R63)</f>
        <v>-5.7492628889710602</v>
      </c>
      <c r="P67" s="26">
        <f>IF(CA!P67="","",CA!P67/10/GDP!S63)</f>
        <v>-5.4262489214161116</v>
      </c>
      <c r="Q67" s="26">
        <f>IF(CA!Q67="","",CA!Q67/10/GDP!T63)</f>
        <v>-2.8141842799104557</v>
      </c>
    </row>
    <row r="68" spans="1:17" x14ac:dyDescent="0.15">
      <c r="A68" s="12" t="s">
        <v>87</v>
      </c>
      <c r="B68" s="26">
        <f>IF(CA!B68="","",CA!B68/10/GDP!E64)</f>
        <v>0.18247449952416731</v>
      </c>
      <c r="C68" s="26">
        <f>IF(CA!C68="","",CA!C68/10/GDP!F64)</f>
        <v>-3.1900265234945623E-3</v>
      </c>
      <c r="D68" s="26">
        <f>IF(CA!D68="","",CA!D68/10/GDP!G64)</f>
        <v>0.19322553782853275</v>
      </c>
      <c r="E68" s="26">
        <f>IF(CA!E68="","",CA!E68/10/GDP!H64)</f>
        <v>-1.8540901165631059</v>
      </c>
      <c r="F68" s="26">
        <f>IF(CA!F68="","",CA!F68/10/GDP!I64)</f>
        <v>-0.26637299083294824</v>
      </c>
      <c r="G68" s="26">
        <f>IF(CA!G68="","",CA!G68/10/GDP!J64)</f>
        <v>-0.32594784004947192</v>
      </c>
      <c r="H68" s="26">
        <f>IF(CA!H68="","",CA!H68/10/GDP!K64)</f>
        <v>-0.36387454540694542</v>
      </c>
      <c r="I68" s="26">
        <f>IF(CA!I68="","",CA!I68/10/GDP!L64)</f>
        <v>1.0139119099085245</v>
      </c>
      <c r="J68" s="26">
        <f>IF(CA!J68="","",CA!J68/10/GDP!M64)</f>
        <v>2.1172790830039081</v>
      </c>
      <c r="K68" s="26">
        <f>IF(CA!K68="","",CA!K68/10/GDP!N64)</f>
        <v>2.3251386174714348</v>
      </c>
      <c r="L68" s="26">
        <f>IF(CA!L68="","",CA!L68/10/GDP!O64)</f>
        <v>2.7613576272278371</v>
      </c>
      <c r="M68" s="26">
        <f>IF(CA!M68="","",CA!M68/10/GDP!P64)</f>
        <v>3.0607939737776952</v>
      </c>
      <c r="N68" s="26">
        <f>IF(CA!N68="","",CA!N68/10/GDP!Q64)</f>
        <v>3.22454829273277</v>
      </c>
      <c r="O68" s="26">
        <f>IF(CA!O68="","",CA!O68/10/GDP!R64)</f>
        <v>2.9910003980500095</v>
      </c>
      <c r="P68" s="26">
        <f>IF(CA!P68="","",CA!P68/10/GDP!S64)</f>
        <v>2.3659412921813399</v>
      </c>
      <c r="Q68" s="26">
        <f>IF(CA!Q68="","",CA!Q68/10/GDP!T64)</f>
        <v>2.2241568900976163</v>
      </c>
    </row>
    <row r="69" spans="1:17" x14ac:dyDescent="0.15">
      <c r="A69" s="12" t="s">
        <v>88</v>
      </c>
      <c r="B69" s="26">
        <f>IF(CA!B69="","",CA!B69/10/GDP!E65)</f>
        <v>1.8046797706905686</v>
      </c>
      <c r="C69" s="26">
        <f>IF(CA!C69="","",CA!C69/10/GDP!F65)</f>
        <v>1.0703434841869939</v>
      </c>
      <c r="D69" s="26">
        <f>IF(CA!D69="","",CA!D69/10/GDP!G65)</f>
        <v>-3.5181186228596584</v>
      </c>
      <c r="E69" s="26">
        <f>IF(CA!E69="","",CA!E69/10/GDP!H65)</f>
        <v>-1.2571488296118518</v>
      </c>
      <c r="F69" s="26">
        <f>IF(CA!F69="","",CA!F69/10/GDP!I65)</f>
        <v>-1.0860291170422831</v>
      </c>
      <c r="G69" s="26">
        <f>IF(CA!G69="","",CA!G69/10/GDP!J65)</f>
        <v>6.2176395318510611</v>
      </c>
      <c r="H69" s="26">
        <f>IF(CA!H69="","",CA!H69/10/GDP!K65)</f>
        <v>7.8008755223944339</v>
      </c>
      <c r="I69" s="26" t="str">
        <f>IF(CA!I69="","",CA!I69/10/GDP!L65)</f>
        <v/>
      </c>
      <c r="J69" s="26" t="str">
        <f>IF(CA!J69="","",CA!J69/10/GDP!M65)</f>
        <v/>
      </c>
      <c r="K69" s="26" t="str">
        <f>IF(CA!K69="","",CA!K69/10/GDP!N65)</f>
        <v/>
      </c>
      <c r="L69" s="26" t="str">
        <f>IF(CA!L69="","",CA!L69/10/GDP!O65)</f>
        <v/>
      </c>
      <c r="M69" s="26" t="str">
        <f>IF(CA!M69="","",CA!M69/10/GDP!P65)</f>
        <v/>
      </c>
      <c r="N69" s="26" t="str">
        <f>IF(CA!N69="","",CA!N69/10/GDP!Q65)</f>
        <v/>
      </c>
      <c r="O69" s="26" t="str">
        <f>IF(CA!O69="","",CA!O69/10/GDP!R65)</f>
        <v/>
      </c>
      <c r="P69" s="26" t="str">
        <f>IF(CA!P69="","",CA!P69/10/GDP!S65)</f>
        <v/>
      </c>
      <c r="Q69" s="26" t="str">
        <f>IF(CA!Q69="","",CA!Q69/10/GDP!T65)</f>
        <v/>
      </c>
    </row>
    <row r="70" spans="1:17" x14ac:dyDescent="0.15">
      <c r="A70" s="12" t="s">
        <v>89</v>
      </c>
      <c r="B70" s="26">
        <f>IF(CA!B70="","",CA!B70/10/GDP!E66)</f>
        <v>-6.3094974054056845</v>
      </c>
      <c r="C70" s="26">
        <f>IF(CA!C70="","",CA!C70/10/GDP!F66)</f>
        <v>-15.055723823845375</v>
      </c>
      <c r="D70" s="26">
        <f>IF(CA!D70="","",CA!D70/10/GDP!G66)</f>
        <v>-10.491823557363064</v>
      </c>
      <c r="E70" s="26">
        <f>IF(CA!E70="","",CA!E70/10/GDP!H66)</f>
        <v>-13.792888546278677</v>
      </c>
      <c r="F70" s="26">
        <f>IF(CA!F70="","",CA!F70/10/GDP!I66)</f>
        <v>-3.9921295007675512</v>
      </c>
      <c r="G70" s="26">
        <f>IF(CA!G70="","",CA!G70/10/GDP!J66)</f>
        <v>-4.3933760614563422</v>
      </c>
      <c r="H70" s="26">
        <f>IF(CA!H70="","",CA!H70/10/GDP!K66)</f>
        <v>-4.7644634429407695</v>
      </c>
      <c r="I70" s="26">
        <f>IF(CA!I70="","",CA!I70/10/GDP!L66)</f>
        <v>-1.3238150209544894</v>
      </c>
      <c r="J70" s="26">
        <f>IF(CA!J70="","",CA!J70/10/GDP!M66)</f>
        <v>-8.9652737979548665</v>
      </c>
      <c r="K70" s="26">
        <f>IF(CA!K70="","",CA!K70/10/GDP!N66)</f>
        <v>-5.7778134761844004</v>
      </c>
      <c r="L70" s="26">
        <f>IF(CA!L70="","",CA!L70/10/GDP!O66)</f>
        <v>-3.4982436882410939</v>
      </c>
      <c r="M70" s="26">
        <f>IF(CA!M70="","",CA!M70/10/GDP!P66)</f>
        <v>-3.6729299202649859</v>
      </c>
      <c r="N70" s="26">
        <f>IF(CA!N70="","",CA!N70/10/GDP!Q66)</f>
        <v>-6.6095533473587462</v>
      </c>
      <c r="O70" s="26">
        <f>IF(CA!O70="","",CA!O70/10/GDP!R66)</f>
        <v>-8.2881475652934817</v>
      </c>
      <c r="P70" s="26">
        <f>IF(CA!P70="","",CA!P70/10/GDP!S66)</f>
        <v>-12.449700244950387</v>
      </c>
      <c r="Q70" s="26">
        <f>IF(CA!Q70="","",CA!Q70/10/GDP!T66)</f>
        <v>-13.035248157698492</v>
      </c>
    </row>
    <row r="71" spans="1:17" x14ac:dyDescent="0.15">
      <c r="A71" s="12" t="s">
        <v>90</v>
      </c>
      <c r="B71" s="26">
        <f>IF(CA!B71="","",CA!B71/10/GDP!E67)</f>
        <v>3.7965121319473134</v>
      </c>
      <c r="C71" s="26">
        <f>IF(CA!C71="","",CA!C71/10/GDP!F67)</f>
        <v>3.6835944000278542</v>
      </c>
      <c r="D71" s="26">
        <f>IF(CA!D71="","",CA!D71/10/GDP!G67)</f>
        <v>3.7355427607381144</v>
      </c>
      <c r="E71" s="26">
        <f>IF(CA!E71="","",CA!E71/10/GDP!H67)</f>
        <v>1.9987185098065277</v>
      </c>
      <c r="F71" s="26">
        <f>IF(CA!F71="","",CA!F71/10/GDP!I67)</f>
        <v>1.7406301682397025</v>
      </c>
      <c r="G71" s="26">
        <f>IF(CA!G71="","",CA!G71/10/GDP!J67)</f>
        <v>1.1185544321275229</v>
      </c>
      <c r="H71" s="26">
        <f>IF(CA!H71="","",CA!H71/10/GDP!K67)</f>
        <v>-1.7410023073781475</v>
      </c>
      <c r="I71" s="26">
        <f>IF(CA!I71="","",CA!I71/10/GDP!L67)</f>
        <v>-2.2824475799783275</v>
      </c>
      <c r="J71" s="26">
        <f>IF(CA!J71="","",CA!J71/10/GDP!M67)</f>
        <v>-1.7894995835695897</v>
      </c>
      <c r="K71" s="26">
        <f>IF(CA!K71="","",CA!K71/10/GDP!N67)</f>
        <v>-1.3785674882966237</v>
      </c>
      <c r="L71" s="26">
        <f>IF(CA!L71="","",CA!L71/10/GDP!O67)</f>
        <v>-0.94195483988472051</v>
      </c>
      <c r="M71" s="26">
        <f>IF(CA!M71="","",CA!M71/10/GDP!P67)</f>
        <v>-2.0114454484306936</v>
      </c>
      <c r="N71" s="26">
        <f>IF(CA!N71="","",CA!N71/10/GDP!Q67)</f>
        <v>-0.76400301416713656</v>
      </c>
      <c r="O71" s="26">
        <f>IF(CA!O71="","",CA!O71/10/GDP!R67)</f>
        <v>-1.8683646157640221</v>
      </c>
      <c r="P71" s="26">
        <f>IF(CA!P71="","",CA!P71/10/GDP!S67)</f>
        <v>-0.3269362126749546</v>
      </c>
      <c r="Q71" s="26">
        <f>IF(CA!Q71="","",CA!Q71/10/GDP!T67)</f>
        <v>0.86397133257036407</v>
      </c>
    </row>
    <row r="72" spans="1:17" x14ac:dyDescent="0.15">
      <c r="A72" s="12" t="s">
        <v>91</v>
      </c>
      <c r="B72" s="26">
        <f>IF(CA!B72="","",CA!B72/10/GDP!E68)</f>
        <v>-6.4913855875926374E-3</v>
      </c>
      <c r="C72" s="26">
        <f>IF(CA!C72="","",CA!C72/10/GDP!F68)</f>
        <v>2.2162908210068541E-2</v>
      </c>
      <c r="D72" s="26">
        <f>IF(CA!D72="","",CA!D72/10/GDP!G68)</f>
        <v>-0.32765224279862321</v>
      </c>
      <c r="E72" s="26">
        <f>IF(CA!E72="","",CA!E72/10/GDP!H68)</f>
        <v>-0.96120065592011827</v>
      </c>
      <c r="F72" s="26">
        <f>IF(CA!F72="","",CA!F72/10/GDP!I68)</f>
        <v>-0.81912365817408406</v>
      </c>
      <c r="G72" s="26">
        <f>IF(CA!G72="","",CA!G72/10/GDP!J68)</f>
        <v>-0.83219378993510151</v>
      </c>
      <c r="H72" s="26">
        <f>IF(CA!H72="","",CA!H72/10/GDP!K68)</f>
        <v>-1.0300933277650395</v>
      </c>
      <c r="I72" s="26">
        <f>IF(CA!I72="","",CA!I72/10/GDP!L68)</f>
        <v>-1.2242293872466381</v>
      </c>
      <c r="J72" s="26">
        <f>IF(CA!J72="","",CA!J72/10/GDP!M68)</f>
        <v>-0.86712159978509618</v>
      </c>
      <c r="K72" s="26">
        <f>IF(CA!K72="","",CA!K72/10/GDP!N68)</f>
        <v>-1.3076098002014533</v>
      </c>
      <c r="L72" s="26">
        <f>IF(CA!L72="","",CA!L72/10/GDP!O68)</f>
        <v>-0.37428480150298837</v>
      </c>
      <c r="M72" s="26">
        <f>IF(CA!M72="","",CA!M72/10/GDP!P68)</f>
        <v>-0.49368071769060495</v>
      </c>
      <c r="N72" s="26">
        <f>IF(CA!N72="","",CA!N72/10/GDP!Q68)</f>
        <v>-0.69301692752896771</v>
      </c>
      <c r="O72" s="26">
        <f>IF(CA!O72="","",CA!O72/10/GDP!R68)</f>
        <v>-0.87330293863230057</v>
      </c>
      <c r="P72" s="26">
        <f>IF(CA!P72="","",CA!P72/10/GDP!S68)</f>
        <v>-0.30093495825861544</v>
      </c>
      <c r="Q72" s="26">
        <f>IF(CA!Q72="","",CA!Q72/10/GDP!T68)</f>
        <v>-1.8666750628421083</v>
      </c>
    </row>
    <row r="73" spans="1:17" x14ac:dyDescent="0.15">
      <c r="A73" s="12" t="s">
        <v>92</v>
      </c>
      <c r="B73" s="26">
        <f>IF(CA!B73="","",CA!B73/10/GDP!E69)</f>
        <v>0.15315728534306003</v>
      </c>
      <c r="C73" s="26">
        <f>IF(CA!C73="","",CA!C73/10/GDP!F69)</f>
        <v>2.7209802503566722</v>
      </c>
      <c r="D73" s="26">
        <f>IF(CA!D73="","",CA!D73/10/GDP!G69)</f>
        <v>4.0976910463374319</v>
      </c>
      <c r="E73" s="26">
        <f>IF(CA!E73="","",CA!E73/10/GDP!H69)</f>
        <v>-6.0608009577694819</v>
      </c>
      <c r="F73" s="26">
        <f>IF(CA!F73="","",CA!F73/10/GDP!I69)</f>
        <v>-2.6068325281288973</v>
      </c>
      <c r="G73" s="26">
        <f>IF(CA!G73="","",CA!G73/10/GDP!J69)</f>
        <v>-0.29469336430472559</v>
      </c>
      <c r="H73" s="26">
        <f>IF(CA!H73="","",CA!H73/10/GDP!K69)</f>
        <v>2.83033743741316</v>
      </c>
      <c r="I73" s="26">
        <f>IF(CA!I73="","",CA!I73/10/GDP!L69)</f>
        <v>1.3723286828493402</v>
      </c>
      <c r="J73" s="26">
        <f>IF(CA!J73="","",CA!J73/10/GDP!M69)</f>
        <v>3.2744759231752854</v>
      </c>
      <c r="K73" s="26">
        <f>IF(CA!K73="","",CA!K73/10/GDP!N69)</f>
        <v>4.3022198044151416</v>
      </c>
      <c r="L73" s="26">
        <f>IF(CA!L73="","",CA!L73/10/GDP!O69)</f>
        <v>5.4695280083168676</v>
      </c>
      <c r="M73" s="26">
        <f>IF(CA!M73="","",CA!M73/10/GDP!P69)</f>
        <v>7.499365440637991</v>
      </c>
      <c r="N73" s="26" t="str">
        <f>IF(CA!N73="","",CA!N73/10/GDP!Q69)</f>
        <v/>
      </c>
      <c r="O73" s="26" t="str">
        <f>IF(CA!O73="","",CA!O73/10/GDP!R69)</f>
        <v/>
      </c>
      <c r="P73" s="26" t="str">
        <f>IF(CA!P73="","",CA!P73/10/GDP!S69)</f>
        <v/>
      </c>
      <c r="Q73" s="26" t="str">
        <f>IF(CA!Q73="","",CA!Q73/10/GDP!T69)</f>
        <v/>
      </c>
    </row>
    <row r="74" spans="1:17" x14ac:dyDescent="0.15">
      <c r="A74" s="12" t="s">
        <v>93</v>
      </c>
      <c r="B74" s="26">
        <f>IF(CA!B74="","",CA!B74/10/GDP!E70)</f>
        <v>20.944196580398994</v>
      </c>
      <c r="C74" s="26" t="str">
        <f>IF(CA!C74="","",CA!C74/10/GDP!F70)</f>
        <v/>
      </c>
      <c r="D74" s="26">
        <f>IF(CA!D74="","",CA!D74/10/GDP!G70)</f>
        <v>22.061335982645939</v>
      </c>
      <c r="E74" s="26">
        <f>IF(CA!E74="","",CA!E74/10/GDP!H70)</f>
        <v>24.59665366992526</v>
      </c>
      <c r="F74" s="26">
        <f>IF(CA!F74="","",CA!F74/10/GDP!I70)</f>
        <v>6.5974085574994099</v>
      </c>
      <c r="G74" s="26">
        <f>IF(CA!G74="","",CA!G74/10/GDP!J70)</f>
        <v>17.054576861818095</v>
      </c>
      <c r="H74" s="26">
        <f>IF(CA!H74="","",CA!H74/10/GDP!K70)</f>
        <v>14.30457174698809</v>
      </c>
      <c r="I74" s="26">
        <f>IF(CA!I74="","",CA!I74/10/GDP!L70)</f>
        <v>11.510363441822266</v>
      </c>
      <c r="J74" s="26">
        <f>IF(CA!J74="","",CA!J74/10/GDP!M70)</f>
        <v>8.3123140023517905</v>
      </c>
      <c r="K74" s="26">
        <f>IF(CA!K74="","",CA!K74/10/GDP!N70)</f>
        <v>6.1073580865037016</v>
      </c>
      <c r="L74" s="26">
        <f>IF(CA!L74="","",CA!L74/10/GDP!O70)</f>
        <v>0.98019134006388564</v>
      </c>
      <c r="M74" s="26" t="str">
        <f>IF(CA!M74="","",CA!M74/10/GDP!P70)</f>
        <v/>
      </c>
      <c r="N74" s="26" t="str">
        <f>IF(CA!N74="","",CA!N74/10/GDP!Q70)</f>
        <v/>
      </c>
      <c r="O74" s="26" t="str">
        <f>IF(CA!O74="","",CA!O74/10/GDP!R70)</f>
        <v/>
      </c>
      <c r="P74" s="26" t="str">
        <f>IF(CA!P74="","",CA!P74/10/GDP!S70)</f>
        <v/>
      </c>
      <c r="Q74" s="26" t="str">
        <f>IF(CA!Q74="","",CA!Q74/10/GDP!T70)</f>
        <v/>
      </c>
    </row>
    <row r="75" spans="1:17" x14ac:dyDescent="0.15">
      <c r="A75" s="12" t="s">
        <v>94</v>
      </c>
      <c r="B75" s="26">
        <f>IF(CA!B75="","",CA!B75/10/GDP!E71)</f>
        <v>-4.2221970729335814</v>
      </c>
      <c r="C75" s="26">
        <f>IF(CA!C75="","",CA!C75/10/GDP!F71)</f>
        <v>-6.2232462406903073</v>
      </c>
      <c r="D75" s="26">
        <f>IF(CA!D75="","",CA!D75/10/GDP!G71)</f>
        <v>-6.1947797563263158</v>
      </c>
      <c r="E75" s="26">
        <f>IF(CA!E75="","",CA!E75/10/GDP!H71)</f>
        <v>-0.40265026525117292</v>
      </c>
      <c r="F75" s="26">
        <f>IF(CA!F75="","",CA!F75/10/GDP!I71)</f>
        <v>1.9311041437920133</v>
      </c>
      <c r="G75" s="26">
        <f>IF(CA!G75="","",CA!G75/10/GDP!J71)</f>
        <v>1.1339118040508953</v>
      </c>
      <c r="H75" s="26">
        <f>IF(CA!H75="","",CA!H75/10/GDP!K71)</f>
        <v>-7.671352302023708</v>
      </c>
      <c r="I75" s="26">
        <f>IF(CA!I75="","",CA!I75/10/GDP!L71)</f>
        <v>-6.5570715006136542</v>
      </c>
      <c r="J75" s="26">
        <f>IF(CA!J75="","",CA!J75/10/GDP!M71)</f>
        <v>-7.0593565617327458</v>
      </c>
      <c r="K75" s="26">
        <f>IF(CA!K75="","",CA!K75/10/GDP!N71)</f>
        <v>-6.877587134407336</v>
      </c>
      <c r="L75" s="26">
        <f>IF(CA!L75="","",CA!L75/10/GDP!O71)</f>
        <v>-7.3202420218037769</v>
      </c>
      <c r="M75" s="26">
        <f>IF(CA!M75="","",CA!M75/10/GDP!P71)</f>
        <v>-6.5035968626260656</v>
      </c>
      <c r="N75" s="26">
        <f>IF(CA!N75="","",CA!N75/10/GDP!Q71)</f>
        <v>-7.3981208314521067</v>
      </c>
      <c r="O75" s="26">
        <f>IF(CA!O75="","",CA!O75/10/GDP!R71)</f>
        <v>-4.7312210019410719</v>
      </c>
      <c r="P75" s="26" t="str">
        <f>IF(CA!P75="","",CA!P75/10/GDP!S71)</f>
        <v/>
      </c>
      <c r="Q75" s="26" t="str">
        <f>IF(CA!Q75="","",CA!Q75/10/GDP!T71)</f>
        <v/>
      </c>
    </row>
    <row r="76" spans="1:17" x14ac:dyDescent="0.15">
      <c r="A76" s="12" t="s">
        <v>95</v>
      </c>
      <c r="B76" s="26">
        <f>IF(CA!B76="","",CA!B76/10/GDP!E72)</f>
        <v>-10.554716081515762</v>
      </c>
      <c r="C76" s="26">
        <f>IF(CA!C76="","",CA!C76/10/GDP!F72)</f>
        <v>-14.961015035308487</v>
      </c>
      <c r="D76" s="26">
        <f>IF(CA!D76="","",CA!D76/10/GDP!G72)</f>
        <v>-19.047138508773198</v>
      </c>
      <c r="E76" s="26">
        <f>IF(CA!E76="","",CA!E76/10/GDP!H72)</f>
        <v>-21.37088114715235</v>
      </c>
      <c r="F76" s="26">
        <f>IF(CA!F76="","",CA!F76/10/GDP!I72)</f>
        <v>-10.309234261105875</v>
      </c>
      <c r="G76" s="26">
        <f>IF(CA!G76="","",CA!G76/10/GDP!J72)</f>
        <v>-9.7915872862112092</v>
      </c>
      <c r="H76" s="26">
        <f>IF(CA!H76="","",CA!H76/10/GDP!K72)</f>
        <v>-12.199769354002161</v>
      </c>
      <c r="I76" s="26">
        <f>IF(CA!I76="","",CA!I76/10/GDP!L72)</f>
        <v>-11.418278520836751</v>
      </c>
      <c r="J76" s="26">
        <f>IF(CA!J76="","",CA!J76/10/GDP!M72)</f>
        <v>-5.5584087844893579</v>
      </c>
      <c r="K76" s="26">
        <f>IF(CA!K76="","",CA!K76/10/GDP!N72)</f>
        <v>-10.121652212169547</v>
      </c>
      <c r="L76" s="26">
        <f>IF(CA!L76="","",CA!L76/10/GDP!O72)</f>
        <v>-11.817024811868377</v>
      </c>
      <c r="M76" s="26">
        <f>IF(CA!M76="","",CA!M76/10/GDP!P72)</f>
        <v>-12.454912509442329</v>
      </c>
      <c r="N76" s="26">
        <f>IF(CA!N76="","",CA!N76/10/GDP!Q72)</f>
        <v>-8.0408678718927931</v>
      </c>
      <c r="O76" s="26">
        <f>IF(CA!O76="","",CA!O76/10/GDP!R72)</f>
        <v>-6.7712423923916614</v>
      </c>
      <c r="P76" s="26">
        <f>IF(CA!P76="","",CA!P76/10/GDP!S72)</f>
        <v>-5.4955311353729686</v>
      </c>
      <c r="Q76" s="26">
        <f>IF(CA!Q76="","",CA!Q76/10/GDP!T72)</f>
        <v>-12.6342607447029</v>
      </c>
    </row>
    <row r="77" spans="1:17" x14ac:dyDescent="0.15">
      <c r="A77" s="12" t="s">
        <v>96</v>
      </c>
      <c r="B77" s="26">
        <f>IF(CA!B77="","",CA!B77/10/GDP!E73)</f>
        <v>4.6722889286935283</v>
      </c>
      <c r="C77" s="26">
        <f>IF(CA!C77="","",CA!C77/10/GDP!F73)</f>
        <v>5.7928031069100179</v>
      </c>
      <c r="D77" s="26">
        <f>IF(CA!D77="","",CA!D77/10/GDP!G73)</f>
        <v>6.8820322380549159</v>
      </c>
      <c r="E77" s="26">
        <f>IF(CA!E77="","",CA!E77/10/GDP!H73)</f>
        <v>5.69448224355025</v>
      </c>
      <c r="F77" s="26">
        <f>IF(CA!F77="","",CA!F77/10/GDP!I73)</f>
        <v>5.9026124695466677</v>
      </c>
      <c r="G77" s="26">
        <f>IF(CA!G77="","",CA!G77/10/GDP!J73)</f>
        <v>5.7656166267870299</v>
      </c>
      <c r="H77" s="26">
        <f>IF(CA!H77="","",CA!H77/10/GDP!K73)</f>
        <v>6.1881308078795731</v>
      </c>
      <c r="I77" s="26">
        <f>IF(CA!I77="","",CA!I77/10/GDP!L73)</f>
        <v>7.1273447729981463</v>
      </c>
      <c r="J77" s="26">
        <f>IF(CA!J77="","",CA!J77/10/GDP!M73)</f>
        <v>6.5718682198508516</v>
      </c>
      <c r="K77" s="26">
        <f>IF(CA!K77="","",CA!K77/10/GDP!N73)</f>
        <v>7.163340965837631</v>
      </c>
      <c r="L77" s="26">
        <f>IF(CA!L77="","",CA!L77/10/GDP!O73)</f>
        <v>8.5952090910995587</v>
      </c>
      <c r="M77" s="26">
        <f>IF(CA!M77="","",CA!M77/10/GDP!P73)</f>
        <v>8.506454048658961</v>
      </c>
      <c r="N77" s="26">
        <f>IF(CA!N77="","",CA!N77/10/GDP!Q73)</f>
        <v>7.8378430716090257</v>
      </c>
      <c r="O77" s="26">
        <f>IF(CA!O77="","",CA!O77/10/GDP!R73)</f>
        <v>7.8851773133331386</v>
      </c>
      <c r="P77" s="26">
        <f>IF(CA!P77="","",CA!P77/10/GDP!S73)</f>
        <v>7.4996608670463392</v>
      </c>
      <c r="Q77" s="26">
        <f>IF(CA!Q77="","",CA!Q77/10/GDP!T73)</f>
        <v>6.994722885455694</v>
      </c>
    </row>
    <row r="78" spans="1:17" x14ac:dyDescent="0.15">
      <c r="A78" s="12" t="s">
        <v>97</v>
      </c>
      <c r="B78" s="26">
        <f>IF(CA!B78="","",CA!B78/10/GDP!E74)</f>
        <v>-4.4903413643685601</v>
      </c>
      <c r="C78" s="26">
        <f>IF(CA!C78="","",CA!C78/10/GDP!F74)</f>
        <v>-3.6564811802844974</v>
      </c>
      <c r="D78" s="26">
        <f>IF(CA!D78="","",CA!D78/10/GDP!G74)</f>
        <v>-6.9874475246683323</v>
      </c>
      <c r="E78" s="26">
        <f>IF(CA!E78="","",CA!E78/10/GDP!H74)</f>
        <v>-8.6073255286214589</v>
      </c>
      <c r="F78" s="26">
        <f>IF(CA!F78="","",CA!F78/10/GDP!I74)</f>
        <v>-5.4829806930859988</v>
      </c>
      <c r="G78" s="26">
        <f>IF(CA!G78="","",CA!G78/10/GDP!J74)</f>
        <v>-6.3410482509298607</v>
      </c>
      <c r="H78" s="26">
        <f>IF(CA!H78="","",CA!H78/10/GDP!K74)</f>
        <v>-6.5763535614703414</v>
      </c>
      <c r="I78" s="26">
        <f>IF(CA!I78="","",CA!I78/10/GDP!L74)</f>
        <v>-8.6392529680990702</v>
      </c>
      <c r="J78" s="26">
        <f>IF(CA!J78="","",CA!J78/10/GDP!M74)</f>
        <v>-8.9541675732067478</v>
      </c>
      <c r="K78" s="26">
        <f>IF(CA!K78="","",CA!K78/10/GDP!N74)</f>
        <v>-6.8059048433071672</v>
      </c>
      <c r="L78" s="26">
        <f>IF(CA!L78="","",CA!L78/10/GDP!O74)</f>
        <v>-5.711603676265268</v>
      </c>
      <c r="M78" s="26">
        <f>IF(CA!M78="","",CA!M78/10/GDP!P74)</f>
        <v>-5.04423110022858</v>
      </c>
      <c r="N78" s="26">
        <f>IF(CA!N78="","",CA!N78/10/GDP!Q74)</f>
        <v>-3.3164296401851456</v>
      </c>
      <c r="O78" s="26">
        <f>IF(CA!O78="","",CA!O78/10/GDP!R74)</f>
        <v>-3.0398702086306324</v>
      </c>
      <c r="P78" s="26">
        <f>IF(CA!P78="","",CA!P78/10/GDP!S74)</f>
        <v>-2.7269956757236051</v>
      </c>
      <c r="Q78" s="26">
        <f>IF(CA!Q78="","",CA!Q78/10/GDP!T74)</f>
        <v>-3.1153663344015317</v>
      </c>
    </row>
    <row r="79" spans="1:17" x14ac:dyDescent="0.15">
      <c r="A79" s="12" t="s">
        <v>98</v>
      </c>
      <c r="B79" s="26">
        <f>IF(CA!B79="","",CA!B79/10/GDP!E75)</f>
        <v>-7.4084196745172353</v>
      </c>
      <c r="C79" s="26">
        <f>IF(CA!C79="","",CA!C79/10/GDP!F75)</f>
        <v>-10.903581911353015</v>
      </c>
      <c r="D79" s="26">
        <f>IF(CA!D79="","",CA!D79/10/GDP!G75)</f>
        <v>-14.096186936714879</v>
      </c>
      <c r="E79" s="26">
        <f>IF(CA!E79="","",CA!E79/10/GDP!H75)</f>
        <v>-14.537254596670099</v>
      </c>
      <c r="F79" s="26">
        <f>IF(CA!F79="","",CA!F79/10/GDP!I75)</f>
        <v>-10.953801409878814</v>
      </c>
      <c r="G79" s="26">
        <f>IF(CA!G79="","",CA!G79/10/GDP!J75)</f>
        <v>-10.176835524065444</v>
      </c>
      <c r="H79" s="26">
        <f>IF(CA!H79="","",CA!H79/10/GDP!K75)</f>
        <v>-10.107699699773807</v>
      </c>
      <c r="I79" s="26">
        <f>IF(CA!I79="","",CA!I79/10/GDP!L75)</f>
        <v>-2.5484175009153649</v>
      </c>
      <c r="J79" s="26">
        <f>IF(CA!J79="","",CA!J79/10/GDP!M75)</f>
        <v>-2.0746355709892845</v>
      </c>
      <c r="K79" s="26">
        <f>IF(CA!K79="","",CA!K79/10/GDP!N75)</f>
        <v>-1.5847277097591743</v>
      </c>
      <c r="L79" s="26">
        <f>IF(CA!L79="","",CA!L79/10/GDP!O75)</f>
        <v>-0.82459521977876593</v>
      </c>
      <c r="M79" s="26">
        <f>IF(CA!M79="","",CA!M79/10/GDP!P75)</f>
        <v>-1.6913300163734986</v>
      </c>
      <c r="N79" s="26">
        <f>IF(CA!N79="","",CA!N79/10/GDP!Q75)</f>
        <v>-1.8025048085080422</v>
      </c>
      <c r="O79" s="26">
        <f>IF(CA!O79="","",CA!O79/10/GDP!R75)</f>
        <v>-2.9426186622741919</v>
      </c>
      <c r="P79" s="26">
        <f>IF(CA!P79="","",CA!P79/10/GDP!S75)</f>
        <v>-1.5155238230407051</v>
      </c>
      <c r="Q79" s="26">
        <f>IF(CA!Q79="","",CA!Q79/10/GDP!T75)</f>
        <v>-6.6671798246138474</v>
      </c>
    </row>
    <row r="80" spans="1:17" x14ac:dyDescent="0.15">
      <c r="A80" s="12" t="s">
        <v>99</v>
      </c>
      <c r="B80" s="26">
        <f>IF(CA!B80="","",CA!B80/10/GDP!E76)</f>
        <v>-27.79276597273347</v>
      </c>
      <c r="C80" s="26">
        <f>IF(CA!C80="","",CA!C80/10/GDP!F76)</f>
        <v>-32.446261032924518</v>
      </c>
      <c r="D80" s="26">
        <f>IF(CA!D80="","",CA!D80/10/GDP!G76)</f>
        <v>-31.858456242444454</v>
      </c>
      <c r="E80" s="26">
        <f>IF(CA!E80="","",CA!E80/10/GDP!H76)</f>
        <v>-30.502922863356169</v>
      </c>
      <c r="F80" s="26">
        <f>IF(CA!F80="","",CA!F80/10/GDP!I76)</f>
        <v>-25.563307821310985</v>
      </c>
      <c r="G80" s="26">
        <f>IF(CA!G80="","",CA!G80/10/GDP!J76)</f>
        <v>-26.445982068303145</v>
      </c>
      <c r="H80" s="26">
        <f>IF(CA!H80="","",CA!H80/10/GDP!K76)</f>
        <v>-26.585361592692056</v>
      </c>
      <c r="I80" s="26">
        <f>IF(CA!I80="","",CA!I80/10/GDP!L76)</f>
        <v>-24.153928135163021</v>
      </c>
      <c r="J80" s="26">
        <f>IF(CA!J80="","",CA!J80/10/GDP!M76)</f>
        <v>-25.258289784740729</v>
      </c>
      <c r="K80" s="26">
        <f>IF(CA!K80="","",CA!K80/10/GDP!N76)</f>
        <v>-11.552702287711115</v>
      </c>
      <c r="L80" s="26">
        <f>IF(CA!L80="","",CA!L80/10/GDP!O76)</f>
        <v>-12.506827108194907</v>
      </c>
      <c r="M80" s="26">
        <f>IF(CA!M80="","",CA!M80/10/GDP!P76)</f>
        <v>-11.049426211629157</v>
      </c>
      <c r="N80" s="26">
        <f>IF(CA!N80="","",CA!N80/10/GDP!Q76)</f>
        <v>-14.435223131707223</v>
      </c>
      <c r="O80" s="26">
        <f>IF(CA!O80="","",CA!O80/10/GDP!R76)</f>
        <v>-15.518905225332192</v>
      </c>
      <c r="P80" s="26">
        <f>IF(CA!P80="","",CA!P80/10/GDP!S76)</f>
        <v>-16.755450806686554</v>
      </c>
      <c r="Q80" s="26">
        <f>IF(CA!Q80="","",CA!Q80/10/GDP!T76)</f>
        <v>-16.795451899253788</v>
      </c>
    </row>
    <row r="81" spans="1:17" x14ac:dyDescent="0.15">
      <c r="A81" s="12" t="s">
        <v>100</v>
      </c>
      <c r="B81" s="26">
        <f>IF(CA!B81="","",CA!B81/10/GDP!E77)</f>
        <v>-4.403945180502145</v>
      </c>
      <c r="C81" s="26">
        <f>IF(CA!C81="","",CA!C81/10/GDP!F77)</f>
        <v>-4.8677293498998404</v>
      </c>
      <c r="D81" s="26">
        <f>IF(CA!D81="","",CA!D81/10/GDP!G77)</f>
        <v>-5.0975716372686648</v>
      </c>
      <c r="E81" s="26">
        <f>IF(CA!E81="","",CA!E81/10/GDP!H77)</f>
        <v>-3.8606763651421452</v>
      </c>
      <c r="F81" s="26">
        <f>IF(CA!F81="","",CA!F81/10/GDP!I77)</f>
        <v>0.19018169203247465</v>
      </c>
      <c r="G81" s="26">
        <f>IF(CA!G81="","",CA!G81/10/GDP!J77)</f>
        <v>-1.8483978600890372</v>
      </c>
      <c r="H81" s="26">
        <f>IF(CA!H81="","",CA!H81/10/GDP!K77)</f>
        <v>-3.3316195437165419</v>
      </c>
      <c r="I81" s="26">
        <f>IF(CA!I81="","",CA!I81/10/GDP!L77)</f>
        <v>-3.7018273949294698</v>
      </c>
      <c r="J81" s="26">
        <f>IF(CA!J81="","",CA!J81/10/GDP!M77)</f>
        <v>-4.2250116580869319</v>
      </c>
      <c r="K81" s="26">
        <f>IF(CA!K81="","",CA!K81/10/GDP!N77)</f>
        <v>-3.3013102939904604</v>
      </c>
      <c r="L81" s="26">
        <f>IF(CA!L81="","",CA!L81/10/GDP!O77)</f>
        <v>-1.2444341752456858</v>
      </c>
      <c r="M81" s="26">
        <f>IF(CA!M81="","",CA!M81/10/GDP!P77)</f>
        <v>0.96505778827317767</v>
      </c>
      <c r="N81" s="26">
        <f>IF(CA!N81="","",CA!N81/10/GDP!Q77)</f>
        <v>1.1966308664969625</v>
      </c>
      <c r="O81" s="26">
        <f>IF(CA!O81="","",CA!O81/10/GDP!R77)</f>
        <v>0.85004842338236719</v>
      </c>
      <c r="P81" s="26">
        <f>IF(CA!P81="","",CA!P81/10/GDP!S77)</f>
        <v>2.326046043526242</v>
      </c>
      <c r="Q81" s="26">
        <f>IF(CA!Q81="","",CA!Q81/10/GDP!T77)</f>
        <v>5.4752509965610994</v>
      </c>
    </row>
    <row r="82" spans="1:17" x14ac:dyDescent="0.15">
      <c r="A82" s="12" t="s">
        <v>101</v>
      </c>
      <c r="B82" s="26">
        <f>IF(CA!B82="","",CA!B82/10/GDP!E78)</f>
        <v>-3.5581032588476109</v>
      </c>
      <c r="C82" s="26">
        <f>IF(CA!C82="","",CA!C82/10/GDP!F78)</f>
        <v>-5.2974042709867453</v>
      </c>
      <c r="D82" s="26">
        <f>IF(CA!D82="","",CA!D82/10/GDP!G78)</f>
        <v>-7.1967120826323407</v>
      </c>
      <c r="E82" s="26">
        <f>IF(CA!E82="","",CA!E82/10/GDP!H78)</f>
        <v>-6.2903347446357856</v>
      </c>
      <c r="F82" s="26">
        <f>IF(CA!F82="","",CA!F82/10/GDP!I78)</f>
        <v>-5.9736760662769086</v>
      </c>
      <c r="G82" s="26">
        <f>IF(CA!G82="","",CA!G82/10/GDP!J78)</f>
        <v>-4.7666403015693604</v>
      </c>
      <c r="H82" s="26">
        <f>IF(CA!H82="","",CA!H82/10/GDP!K78)</f>
        <v>-19.248851770146249</v>
      </c>
      <c r="I82" s="26">
        <f>IF(CA!I82="","",CA!I82/10/GDP!L78)</f>
        <v>-14.22082601483929</v>
      </c>
      <c r="J82" s="26">
        <f>IF(CA!J82="","",CA!J82/10/GDP!M78)</f>
        <v>-14.207721903573686</v>
      </c>
      <c r="K82" s="26">
        <f>IF(CA!K82="","",CA!K82/10/GDP!N78)</f>
        <v>-11.168498940882591</v>
      </c>
      <c r="L82" s="26">
        <f>IF(CA!L82="","",CA!L82/10/GDP!O78)</f>
        <v>-11.60595606395408</v>
      </c>
      <c r="M82" s="26">
        <f>IF(CA!M82="","",CA!M82/10/GDP!P78)</f>
        <v>-31.903478831819747</v>
      </c>
      <c r="N82" s="26">
        <f>IF(CA!N82="","",CA!N82/10/GDP!Q78)</f>
        <v>5.0243734880646418</v>
      </c>
      <c r="O82" s="26">
        <f>IF(CA!O82="","",CA!O82/10/GDP!R78)</f>
        <v>-1.5637212383883452</v>
      </c>
      <c r="P82" s="26">
        <f>IF(CA!P82="","",CA!P82/10/GDP!S78)</f>
        <v>-2.28035899330767</v>
      </c>
      <c r="Q82" s="26" t="str">
        <f>IF(CA!Q82="","",CA!Q82/10/GDP!T78)</f>
        <v/>
      </c>
    </row>
    <row r="83" spans="1:17" x14ac:dyDescent="0.15">
      <c r="A83" s="12" t="s">
        <v>102</v>
      </c>
      <c r="B83" s="26">
        <f>IF(CA!B83="","",CA!B83/10/GDP!E79)</f>
        <v>-1.6377706568284602</v>
      </c>
      <c r="C83" s="26">
        <f>IF(CA!C83="","",CA!C83/10/GDP!F79)</f>
        <v>-6.3129113650828845</v>
      </c>
      <c r="D83" s="26">
        <f>IF(CA!D83="","",CA!D83/10/GDP!G79)</f>
        <v>-4.0756624857747541</v>
      </c>
      <c r="E83" s="26">
        <f>IF(CA!E83="","",CA!E83/10/GDP!H79)</f>
        <v>-3.0213556657360341</v>
      </c>
      <c r="F83" s="26">
        <f>IF(CA!F83="","",CA!F83/10/GDP!I79)</f>
        <v>-5.3542887358797699</v>
      </c>
      <c r="G83" s="26">
        <f>IF(CA!G83="","",CA!G83/10/GDP!J79)</f>
        <v>-7.5238501693532003</v>
      </c>
      <c r="H83" s="26">
        <f>IF(CA!H83="","",CA!H83/10/GDP!K79)</f>
        <v>-1.2145328291610382</v>
      </c>
      <c r="I83" s="26">
        <f>IF(CA!I83="","",CA!I83/10/GDP!L79)</f>
        <v>-7.9272327521599895</v>
      </c>
      <c r="J83" s="26">
        <f>IF(CA!J83="","",CA!J83/10/GDP!M79)</f>
        <v>-4.7318075776059647</v>
      </c>
      <c r="K83" s="26">
        <f>IF(CA!K83="","",CA!K83/10/GDP!N79)</f>
        <v>0.55570637371523779</v>
      </c>
      <c r="L83" s="26">
        <f>IF(CA!L83="","",CA!L83/10/GDP!O79)</f>
        <v>1.8170793898104975</v>
      </c>
      <c r="M83" s="26">
        <f>IF(CA!M83="","",CA!M83/10/GDP!P79)</f>
        <v>0.80790728939591194</v>
      </c>
      <c r="N83" s="26">
        <f>IF(CA!N83="","",CA!N83/10/GDP!Q79)</f>
        <v>0.26397834905608664</v>
      </c>
      <c r="O83" s="26">
        <f>IF(CA!O83="","",CA!O83/10/GDP!R79)</f>
        <v>-3.5950504212562042</v>
      </c>
      <c r="P83" s="26">
        <f>IF(CA!P83="","",CA!P83/10/GDP!S79)</f>
        <v>-8.850028028572769</v>
      </c>
      <c r="Q83" s="26" t="str">
        <f>IF(CA!Q83="","",CA!Q83/10/GDP!T79)</f>
        <v/>
      </c>
    </row>
    <row r="84" spans="1:17" x14ac:dyDescent="0.15">
      <c r="A84" s="12" t="s">
        <v>103</v>
      </c>
      <c r="B84" s="26">
        <f>IF(CA!B84="","",CA!B84/10/GDP!E80)</f>
        <v>-5.6227227582662032</v>
      </c>
      <c r="C84" s="26">
        <f>IF(CA!C84="","",CA!C84/10/GDP!F80)</f>
        <v>-9.5148560406553866</v>
      </c>
      <c r="D84" s="26">
        <f>IF(CA!D84="","",CA!D84/10/GDP!G80)</f>
        <v>-7.4470479022708664</v>
      </c>
      <c r="E84" s="26">
        <f>IF(CA!E84="","",CA!E84/10/GDP!H80)</f>
        <v>-12.903225426063706</v>
      </c>
      <c r="F84" s="26">
        <f>IF(CA!F84="","",CA!F84/10/GDP!I80)</f>
        <v>-8.8808611252406156</v>
      </c>
      <c r="G84" s="26">
        <f>IF(CA!G84="","",CA!G84/10/GDP!J80)</f>
        <v>-8.525874871363218</v>
      </c>
      <c r="H84" s="26">
        <f>IF(CA!H84="","",CA!H84/10/GDP!K80)</f>
        <v>-11.184880552089204</v>
      </c>
      <c r="I84" s="26">
        <f>IF(CA!I84="","",CA!I84/10/GDP!L80)</f>
        <v>-9.0244172833456116</v>
      </c>
      <c r="J84" s="26">
        <f>IF(CA!J84="","",CA!J84/10/GDP!M80)</f>
        <v>-10.941732499899747</v>
      </c>
      <c r="K84" s="26">
        <f>IF(CA!K84="","",CA!K84/10/GDP!N80)</f>
        <v>-9.3317360565990377</v>
      </c>
      <c r="L84" s="26">
        <f>IF(CA!L84="","",CA!L84/10/GDP!O80)</f>
        <v>-0.90657587015089591</v>
      </c>
      <c r="M84" s="26">
        <f>IF(CA!M84="","",CA!M84/10/GDP!P80)</f>
        <v>-1.1150356162597652</v>
      </c>
      <c r="N84" s="26">
        <f>IF(CA!N84="","",CA!N84/10/GDP!Q80)</f>
        <v>-8.2270057366329468</v>
      </c>
      <c r="O84" s="26">
        <f>IF(CA!O84="","",CA!O84/10/GDP!R80)</f>
        <v>-24.576499319642213</v>
      </c>
      <c r="P84" s="26">
        <f>IF(CA!P84="","",CA!P84/10/GDP!S80)</f>
        <v>-32.785549751892546</v>
      </c>
      <c r="Q84" s="26" t="str">
        <f>IF(CA!Q84="","",CA!Q84/10/GDP!T80)</f>
        <v/>
      </c>
    </row>
    <row r="85" spans="1:17" x14ac:dyDescent="0.15">
      <c r="A85" s="12" t="s">
        <v>104</v>
      </c>
      <c r="B85" s="26">
        <f>IF(CA!B85="","",CA!B85/10/GDP!E81)</f>
        <v>9.9942713525149968E-2</v>
      </c>
      <c r="C85" s="26">
        <f>IF(CA!C85="","",CA!C85/10/GDP!F81)</f>
        <v>-1.1493581261082473</v>
      </c>
      <c r="D85" s="26">
        <f>IF(CA!D85="","",CA!D85/10/GDP!G81)</f>
        <v>-0.9207387316791974</v>
      </c>
      <c r="E85" s="26">
        <f>IF(CA!E85="","",CA!E85/10/GDP!H81)</f>
        <v>-1.9714459797882962</v>
      </c>
      <c r="F85" s="26">
        <f>IF(CA!F85="","",CA!F85/10/GDP!I81)</f>
        <v>-1.0841148485292795</v>
      </c>
      <c r="G85" s="26">
        <f>IF(CA!G85="","",CA!G85/10/GDP!J81)</f>
        <v>-0.87368854836242504</v>
      </c>
      <c r="H85" s="26">
        <f>IF(CA!H85="","",CA!H85/10/GDP!K81)</f>
        <v>-2.487762137929252</v>
      </c>
      <c r="I85" s="26">
        <f>IF(CA!I85="","",CA!I85/10/GDP!L81)</f>
        <v>-3.1450119292585503</v>
      </c>
      <c r="J85" s="26">
        <f>IF(CA!J85="","",CA!J85/10/GDP!M81)</f>
        <v>-3.8679390771904938</v>
      </c>
      <c r="K85" s="26">
        <f>IF(CA!K85="","",CA!K85/10/GDP!N81)</f>
        <v>-5.0758717015117929</v>
      </c>
      <c r="L85" s="26">
        <f>IF(CA!L85="","",CA!L85/10/GDP!O81)</f>
        <v>-1.8227124376464596</v>
      </c>
      <c r="M85" s="26">
        <f>IF(CA!M85="","",CA!M85/10/GDP!P81)</f>
        <v>-0.51770141405190051</v>
      </c>
      <c r="N85" s="26">
        <f>IF(CA!N85="","",CA!N85/10/GDP!Q81)</f>
        <v>-1.762516534010897</v>
      </c>
      <c r="O85" s="26">
        <f>IF(CA!O85="","",CA!O85/10/GDP!R81)</f>
        <v>-2.0845629219325641</v>
      </c>
      <c r="P85" s="26">
        <f>IF(CA!P85="","",CA!P85/10/GDP!S81)</f>
        <v>0.4883573887861567</v>
      </c>
      <c r="Q85" s="26" t="str">
        <f>IF(CA!Q85="","",CA!Q85/10/GDP!T81)</f>
        <v/>
      </c>
    </row>
    <row r="86" spans="1:17" x14ac:dyDescent="0.15">
      <c r="A86" s="12" t="s">
        <v>105</v>
      </c>
      <c r="B86" s="26">
        <f>IF(CA!B86="","",CA!B86/10/GDP!E82)</f>
        <v>-3.1465483026292564</v>
      </c>
      <c r="C86" s="26">
        <f>IF(CA!C86="","",CA!C86/10/GDP!F82)</f>
        <v>-3.5294525478537375</v>
      </c>
      <c r="D86" s="26">
        <f>IF(CA!D86="","",CA!D86/10/GDP!G82)</f>
        <v>-9.0925587752470225</v>
      </c>
      <c r="E86" s="26">
        <f>IF(CA!E86="","",CA!E86/10/GDP!H82)</f>
        <v>-15.445219126369937</v>
      </c>
      <c r="F86" s="26">
        <f>IF(CA!F86="","",CA!F86/10/GDP!I82)</f>
        <v>-3.8426631535233535</v>
      </c>
      <c r="G86" s="26">
        <f>IF(CA!G86="","",CA!G86/10/GDP!J82)</f>
        <v>-5.1118324629283842</v>
      </c>
      <c r="H86" s="26">
        <f>IF(CA!H86="","",CA!H86/10/GDP!K82)</f>
        <v>-7.9808679952786541</v>
      </c>
      <c r="I86" s="26">
        <f>IF(CA!I86="","",CA!I86/10/GDP!L82)</f>
        <v>-8.5321950153040991</v>
      </c>
      <c r="J86" s="26">
        <f>IF(CA!J86="","",CA!J86/10/GDP!M82)</f>
        <v>-9.528586601163342</v>
      </c>
      <c r="K86" s="26">
        <f>IF(CA!K86="","",CA!K86/10/GDP!N82)</f>
        <v>-6.9456504422026653</v>
      </c>
      <c r="L86" s="26">
        <f>IF(CA!L86="","",CA!L86/10/GDP!O82)</f>
        <v>-4.6712350153198763</v>
      </c>
      <c r="M86" s="26">
        <f>IF(CA!M86="","",CA!M86/10/GDP!P82)</f>
        <v>-3.1439001042783059</v>
      </c>
      <c r="N86" s="26">
        <f>IF(CA!N86="","",CA!N86/10/GDP!Q82)</f>
        <v>-1.2458764172565107</v>
      </c>
      <c r="O86" s="26">
        <f>IF(CA!O86="","",CA!O86/10/GDP!R82)</f>
        <v>-6.6303637123440495</v>
      </c>
      <c r="P86" s="26">
        <f>IF(CA!P86="","",CA!P86/10/GDP!S82)</f>
        <v>-2.3932407544833159</v>
      </c>
      <c r="Q86" s="26">
        <f>IF(CA!Q86="","",CA!Q86/10/GDP!T82)</f>
        <v>2.9535208626819616</v>
      </c>
    </row>
    <row r="87" spans="1:17" x14ac:dyDescent="0.15">
      <c r="A87" s="12" t="s">
        <v>106</v>
      </c>
      <c r="B87" s="26">
        <f>IF(CA!B87="","",CA!B87/10/GDP!E83)</f>
        <v>-9.8970740727896871</v>
      </c>
      <c r="C87" s="26">
        <f>IF(CA!C87="","",CA!C87/10/GDP!F83)</f>
        <v>-7.2871355081485936</v>
      </c>
      <c r="D87" s="26">
        <f>IF(CA!D87="","",CA!D87/10/GDP!G83)</f>
        <v>-7.2945557861098527</v>
      </c>
      <c r="E87" s="26">
        <f>IF(CA!E87="","",CA!E87/10/GDP!H83)</f>
        <v>-7.0350775632474214</v>
      </c>
      <c r="F87" s="26">
        <f>IF(CA!F87="","",CA!F87/10/GDP!I83)</f>
        <v>-0.6821897926114292</v>
      </c>
      <c r="G87" s="26">
        <f>IF(CA!G87="","",CA!G87/10/GDP!J83)</f>
        <v>0.25898672120138033</v>
      </c>
      <c r="H87" s="26">
        <f>IF(CA!H87="","",CA!H87/10/GDP!K83)</f>
        <v>0.62539220911264515</v>
      </c>
      <c r="I87" s="26">
        <f>IF(CA!I87="","",CA!I87/10/GDP!L83)</f>
        <v>1.5486786445386269</v>
      </c>
      <c r="J87" s="26">
        <f>IF(CA!J87="","",CA!J87/10/GDP!M83)</f>
        <v>3.4457861276535833</v>
      </c>
      <c r="K87" s="26">
        <f>IF(CA!K87="","",CA!K87/10/GDP!N83)</f>
        <v>1.1399195623026974</v>
      </c>
      <c r="L87" s="26">
        <f>IF(CA!L87="","",CA!L87/10/GDP!O83)</f>
        <v>2.3390229783501257</v>
      </c>
      <c r="M87" s="26">
        <f>IF(CA!M87="","",CA!M87/10/GDP!P83)</f>
        <v>4.557396912235868</v>
      </c>
      <c r="N87" s="26">
        <f>IF(CA!N87="","",CA!N87/10/GDP!Q83)</f>
        <v>1.9368516647033345</v>
      </c>
      <c r="O87" s="26">
        <f>IF(CA!O87="","",CA!O87/10/GDP!R83)</f>
        <v>0.39670204899311284</v>
      </c>
      <c r="P87" s="26">
        <f>IF(CA!P87="","",CA!P87/10/GDP!S83)</f>
        <v>-0.37946078481258949</v>
      </c>
      <c r="Q87" s="26">
        <f>IF(CA!Q87="","",CA!Q87/10/GDP!T83)</f>
        <v>1.2942431316944912E-2</v>
      </c>
    </row>
    <row r="88" spans="1:17" x14ac:dyDescent="0.15">
      <c r="A88" s="12" t="s">
        <v>107</v>
      </c>
      <c r="B88" s="26">
        <f>IF(CA!B88="","",CA!B88/10/GDP!E84)</f>
        <v>-15.717379816211963</v>
      </c>
      <c r="C88" s="26">
        <f>IF(CA!C88="","",CA!C88/10/GDP!F84)</f>
        <v>-22.73378088315107</v>
      </c>
      <c r="D88" s="26">
        <f>IF(CA!D88="","",CA!D88/10/GDP!G84)</f>
        <v>-13.468431218333432</v>
      </c>
      <c r="E88" s="26">
        <f>IF(CA!E88="","",CA!E88/10/GDP!H84)</f>
        <v>-22.939227559669721</v>
      </c>
      <c r="F88" s="26">
        <f>IF(CA!F88="","",CA!F88/10/GDP!I84)</f>
        <v>-9.0101554032340161</v>
      </c>
      <c r="G88" s="26">
        <f>IF(CA!G88="","",CA!G88/10/GDP!J84)</f>
        <v>-6.1449107542898131</v>
      </c>
      <c r="H88" s="26">
        <f>IF(CA!H88="","",CA!H88/10/GDP!K84)</f>
        <v>-4.7035401845030602</v>
      </c>
      <c r="I88" s="26">
        <f>IF(CA!I88="","",CA!I88/10/GDP!L84)</f>
        <v>-3.512067768136987</v>
      </c>
      <c r="J88" s="26">
        <f>IF(CA!J88="","",CA!J88/10/GDP!M84)</f>
        <v>6.2622001061028501</v>
      </c>
      <c r="K88" s="26">
        <f>IF(CA!K88="","",CA!K88/10/GDP!N84)</f>
        <v>4.34246423416797</v>
      </c>
      <c r="L88" s="26">
        <f>IF(CA!L88="","",CA!L88/10/GDP!O84)</f>
        <v>5.6315671918304053</v>
      </c>
      <c r="M88" s="26">
        <f>IF(CA!M88="","",CA!M88/10/GDP!P84)</f>
        <v>8.2587494616983985</v>
      </c>
      <c r="N88" s="26">
        <f>IF(CA!N88="","",CA!N88/10/GDP!Q84)</f>
        <v>4.2663233448742028</v>
      </c>
      <c r="O88" s="26">
        <f>IF(CA!O88="","",CA!O88/10/GDP!R84)</f>
        <v>3.7586328479175362</v>
      </c>
      <c r="P88" s="26">
        <f>IF(CA!P88="","",CA!P88/10/GDP!S84)</f>
        <v>6.3564730815686428</v>
      </c>
      <c r="Q88" s="26">
        <f>IF(CA!Q88="","",CA!Q88/10/GDP!T84)</f>
        <v>1.1228797918848323</v>
      </c>
    </row>
    <row r="89" spans="1:17" x14ac:dyDescent="0.15">
      <c r="A89" s="12" t="s">
        <v>108</v>
      </c>
      <c r="B89" s="26">
        <f>IF(CA!B89="","",CA!B89/10/GDP!E85)</f>
        <v>-1.2327159176632769</v>
      </c>
      <c r="C89" s="26">
        <f>IF(CA!C89="","",CA!C89/10/GDP!F85)</f>
        <v>-0.97975859791315045</v>
      </c>
      <c r="D89" s="26">
        <f>IF(CA!D89="","",CA!D89/10/GDP!G85)</f>
        <v>-0.65194907629743781</v>
      </c>
      <c r="E89" s="26">
        <f>IF(CA!E89="","",CA!E89/10/GDP!H85)</f>
        <v>-2.5301927613645927</v>
      </c>
      <c r="F89" s="26">
        <f>IF(CA!F89="","",CA!F89/10/GDP!I85)</f>
        <v>-1.917892869000885</v>
      </c>
      <c r="G89" s="26">
        <f>IF(CA!G89="","",CA!G89/10/GDP!J85)</f>
        <v>-3.1909362544480966</v>
      </c>
      <c r="H89" s="26">
        <f>IF(CA!H89="","",CA!H89/10/GDP!K85)</f>
        <v>-3.4292841802327505</v>
      </c>
      <c r="I89" s="26">
        <f>IF(CA!I89="","",CA!I89/10/GDP!L85)</f>
        <v>-5.0048913110555091</v>
      </c>
      <c r="J89" s="26">
        <f>IF(CA!J89="","",CA!J89/10/GDP!M85)</f>
        <v>-2.6456675151252558</v>
      </c>
      <c r="K89" s="26">
        <f>IF(CA!K89="","",CA!K89/10/GDP!N85)</f>
        <v>-1.3395088948665679</v>
      </c>
      <c r="L89" s="26">
        <f>IF(CA!L89="","",CA!L89/10/GDP!O85)</f>
        <v>-1.0675493788533108</v>
      </c>
      <c r="M89" s="26">
        <f>IF(CA!M89="","",CA!M89/10/GDP!P85)</f>
        <v>-0.52803670652604173</v>
      </c>
      <c r="N89" s="26">
        <f>IF(CA!N89="","",CA!N89/10/GDP!Q85)</f>
        <v>-1.4394884018146812</v>
      </c>
      <c r="O89" s="26">
        <f>IF(CA!O89="","",CA!O89/10/GDP!R85)</f>
        <v>-2.4286084955798146</v>
      </c>
      <c r="P89" s="26">
        <f>IF(CA!P89="","",CA!P89/10/GDP!S85)</f>
        <v>-1.0368513994833384</v>
      </c>
      <c r="Q89" s="26">
        <f>IF(CA!Q89="","",CA!Q89/10/GDP!T85)</f>
        <v>1.2303401784614607</v>
      </c>
    </row>
    <row r="90" spans="1:17" x14ac:dyDescent="0.15">
      <c r="A90" s="12" t="s">
        <v>109</v>
      </c>
      <c r="B90" s="26">
        <f>IF(CA!B90="","",CA!B90/10/GDP!E86)</f>
        <v>8.9295778747203541E-2</v>
      </c>
      <c r="C90" s="26">
        <f>IF(CA!C90="","",CA!C90/10/GDP!F86)</f>
        <v>2.740270870389597</v>
      </c>
      <c r="D90" s="26">
        <f>IF(CA!D90="","",CA!D90/10/GDP!G86)</f>
        <v>2.2314513689982158</v>
      </c>
      <c r="E90" s="26">
        <f>IF(CA!E90="","",CA!E90/10/GDP!H86)</f>
        <v>2.2555777897478955E-2</v>
      </c>
      <c r="F90" s="26">
        <f>IF(CA!F90="","",CA!F90/10/GDP!I86)</f>
        <v>1.8403061903446816</v>
      </c>
      <c r="G90" s="26">
        <f>IF(CA!G90="","",CA!G90/10/GDP!J86)</f>
        <v>0.68113362189620774</v>
      </c>
      <c r="H90" s="26">
        <f>IF(CA!H90="","",CA!H90/10/GDP!K86)</f>
        <v>0.18878405786115493</v>
      </c>
      <c r="I90" s="26">
        <f>IF(CA!I90="","",CA!I90/10/GDP!L86)</f>
        <v>-2.656996316485515</v>
      </c>
      <c r="J90" s="26">
        <f>IF(CA!J90="","",CA!J90/10/GDP!M86)</f>
        <v>-3.1756208425565737</v>
      </c>
      <c r="K90" s="26">
        <f>IF(CA!K90="","",CA!K90/10/GDP!N86)</f>
        <v>-3.0873497402278596</v>
      </c>
      <c r="L90" s="26">
        <f>IF(CA!L90="","",CA!L90/10/GDP!O86)</f>
        <v>-2.0353092501887824</v>
      </c>
      <c r="M90" s="26">
        <f>IF(CA!M90="","",CA!M90/10/GDP!P86)</f>
        <v>-1.81878221286971</v>
      </c>
      <c r="N90" s="26">
        <f>IF(CA!N90="","",CA!N90/10/GDP!Q86)</f>
        <v>-1.5948627460808795</v>
      </c>
      <c r="O90" s="26">
        <f>IF(CA!O90="","",CA!O90/10/GDP!R86)</f>
        <v>-2.9378332234616495</v>
      </c>
      <c r="P90" s="26">
        <f>IF(CA!P90="","",CA!P90/10/GDP!S86)</f>
        <v>-2.7033869486755941</v>
      </c>
      <c r="Q90" s="26">
        <f>IF(CA!Q90="","",CA!Q90/10/GDP!T86)</f>
        <v>-0.40971494668322161</v>
      </c>
    </row>
    <row r="91" spans="1:17" x14ac:dyDescent="0.15">
      <c r="A91" s="12" t="s">
        <v>111</v>
      </c>
      <c r="B91" s="26">
        <f>IF(CA!B91="","",CA!B91/10/GDP!E87)</f>
        <v>-6.6620821546465159</v>
      </c>
      <c r="C91" s="26">
        <f>IF(CA!C91="","",CA!C91/10/GDP!F87)</f>
        <v>4.11611233678157</v>
      </c>
      <c r="D91" s="26">
        <f>IF(CA!D91="","",CA!D91/10/GDP!G87)</f>
        <v>17.470229184115443</v>
      </c>
      <c r="E91" s="26">
        <f>IF(CA!E91="","",CA!E91/10/GDP!H87)</f>
        <v>21.608927574987909</v>
      </c>
      <c r="F91" s="26">
        <f>IF(CA!F91="","",CA!F91/10/GDP!I87)</f>
        <v>-1.0106574532467065</v>
      </c>
      <c r="G91" s="26">
        <f>IF(CA!G91="","",CA!G91/10/GDP!J87)</f>
        <v>4.6841275738341457</v>
      </c>
      <c r="H91" s="26">
        <f>IF(CA!H91="","",CA!H91/10/GDP!K87)</f>
        <v>14.065166727563042</v>
      </c>
      <c r="I91" s="26">
        <f>IF(CA!I91="","",CA!I91/10/GDP!L87)</f>
        <v>13.548919073833849</v>
      </c>
      <c r="J91" s="26">
        <f>IF(CA!J91="","",CA!J91/10/GDP!M87)</f>
        <v>6.8584467482372364</v>
      </c>
      <c r="K91" s="26">
        <f>IF(CA!K91="","",CA!K91/10/GDP!N87)</f>
        <v>6.7570573507982932</v>
      </c>
      <c r="L91" s="26">
        <f>IF(CA!L91="","",CA!L91/10/GDP!O87)</f>
        <v>-1.5547750503679085</v>
      </c>
      <c r="M91" s="26">
        <f>IF(CA!M91="","",CA!M91/10/GDP!P87)</f>
        <v>1.2866604074059664</v>
      </c>
      <c r="N91" s="26">
        <f>IF(CA!N91="","",CA!N91/10/GDP!Q87)</f>
        <v>7.7426709955152582</v>
      </c>
      <c r="O91" s="26">
        <f>IF(CA!O91="","",CA!O91/10/GDP!R87)</f>
        <v>15.842429723264566</v>
      </c>
      <c r="P91" s="26">
        <f>IF(CA!P91="","",CA!P91/10/GDP!S87)</f>
        <v>7.0864122785447892</v>
      </c>
      <c r="Q91" s="26">
        <f>IF(CA!Q91="","",CA!Q91/10/GDP!T87)</f>
        <v>-3.6003617812036297</v>
      </c>
    </row>
    <row r="92" spans="1:17" x14ac:dyDescent="0.15">
      <c r="A92" s="12" t="s">
        <v>112</v>
      </c>
      <c r="B92" s="26">
        <f>IF(CA!B92="","",CA!B92/10/GDP!E88)</f>
        <v>-3.3716756063057036</v>
      </c>
      <c r="C92" s="26">
        <f>IF(CA!C92="","",CA!C92/10/GDP!F88)</f>
        <v>-3.3860726346363896</v>
      </c>
      <c r="D92" s="26">
        <f>IF(CA!D92="","",CA!D92/10/GDP!G88)</f>
        <v>-5.125406642509712</v>
      </c>
      <c r="E92" s="26">
        <f>IF(CA!E92="","",CA!E92/10/GDP!H88)</f>
        <v>-5.5463384301762639</v>
      </c>
      <c r="F92" s="26">
        <f>IF(CA!F92="","",CA!F92/10/GDP!I88)</f>
        <v>-2.1167742466944754</v>
      </c>
      <c r="G92" s="26">
        <f>IF(CA!G92="","",CA!G92/10/GDP!J88)</f>
        <v>1.0426860929061754</v>
      </c>
      <c r="H92" s="26">
        <f>IF(CA!H92="","",CA!H92/10/GDP!K88)</f>
        <v>1.1890985226744513</v>
      </c>
      <c r="I92" s="26">
        <f>IF(CA!I92="","",CA!I92/10/GDP!L88)</f>
        <v>-3.4242963646970481</v>
      </c>
      <c r="J92" s="26">
        <f>IF(CA!J92="","",CA!J92/10/GDP!M88)</f>
        <v>1.5558463172905739</v>
      </c>
      <c r="K92" s="26">
        <f>IF(CA!K92="","",CA!K92/10/GDP!N88)</f>
        <v>1.0743382889151598</v>
      </c>
      <c r="L92" s="26">
        <f>IF(CA!L92="","",CA!L92/10/GDP!O88)</f>
        <v>4.4271000248160659</v>
      </c>
      <c r="M92" s="26">
        <f>IF(CA!M92="","",CA!M92/10/GDP!P88)</f>
        <v>-4.178117775299568</v>
      </c>
      <c r="N92" s="26">
        <f>IF(CA!N92="","",CA!N92/10/GDP!Q88)</f>
        <v>1.0015793664743418</v>
      </c>
      <c r="O92" s="26">
        <f>IF(CA!O92="","",CA!O92/10/GDP!R88)</f>
        <v>6.2562153015086874</v>
      </c>
      <c r="P92" s="26">
        <f>IF(CA!P92="","",CA!P92/10/GDP!S88)</f>
        <v>-10.135612898947469</v>
      </c>
      <c r="Q92" s="26">
        <f>IF(CA!Q92="","",CA!Q92/10/GDP!T88)</f>
        <v>4.0460292085850273</v>
      </c>
    </row>
    <row r="93" spans="1:17" x14ac:dyDescent="0.15">
      <c r="A93" s="12" t="s">
        <v>113</v>
      </c>
      <c r="B93" s="26">
        <f>IF(CA!B93="","",CA!B93/10/GDP!E89)</f>
        <v>3.182448286364957</v>
      </c>
      <c r="C93" s="26">
        <f>IF(CA!C93="","",CA!C93/10/GDP!F89)</f>
        <v>4.4863225922604499</v>
      </c>
      <c r="D93" s="26">
        <f>IF(CA!D93="","",CA!D93/10/GDP!G89)</f>
        <v>3.0430781828876725</v>
      </c>
      <c r="E93" s="26">
        <f>IF(CA!E93="","",CA!E93/10/GDP!H89)</f>
        <v>1.1801460545686691</v>
      </c>
      <c r="F93" s="26">
        <f>IF(CA!F93="","",CA!F93/10/GDP!I89)</f>
        <v>3.5518008748940515</v>
      </c>
      <c r="G93" s="26">
        <f>IF(CA!G93="","",CA!G93/10/GDP!J89)</f>
        <v>3.484611999254791</v>
      </c>
      <c r="H93" s="26">
        <f>IF(CA!H93="","",CA!H93/10/GDP!K89)</f>
        <v>1.6737796686533439</v>
      </c>
      <c r="I93" s="26">
        <f>IF(CA!I93="","",CA!I93/10/GDP!L89)</f>
        <v>0.47870450559134231</v>
      </c>
      <c r="J93" s="26">
        <f>IF(CA!J93="","",CA!J93/10/GDP!M89)</f>
        <v>2.8940922814457744</v>
      </c>
      <c r="K93" s="26">
        <f>IF(CA!K93="","",CA!K93/10/GDP!N89)</f>
        <v>4.2221261183582479</v>
      </c>
      <c r="L93" s="26">
        <f>IF(CA!L93="","",CA!L93/10/GDP!O89)</f>
        <v>5.3993912528385497</v>
      </c>
      <c r="M93" s="26">
        <f>IF(CA!M93="","",CA!M93/10/GDP!P89)</f>
        <v>3.6535769922887606</v>
      </c>
      <c r="N93" s="26">
        <f>IF(CA!N93="","",CA!N93/10/GDP!Q89)</f>
        <v>2.8679098887768277</v>
      </c>
      <c r="O93" s="26">
        <f>IF(CA!O93="","",CA!O93/10/GDP!R89)</f>
        <v>2.612106655191742</v>
      </c>
      <c r="P93" s="26">
        <f>IF(CA!P93="","",CA!P93/10/GDP!S89)</f>
        <v>3.1641014767097762</v>
      </c>
      <c r="Q93" s="26">
        <f>IF(CA!Q93="","",CA!Q93/10/GDP!T89)</f>
        <v>5.0586622386396387</v>
      </c>
    </row>
    <row r="94" spans="1:17" x14ac:dyDescent="0.15">
      <c r="A94" s="12" t="s">
        <v>114</v>
      </c>
      <c r="B94" s="26">
        <f>IF(CA!B94="","",CA!B94/10/GDP!E90)</f>
        <v>-0.89901036439250326</v>
      </c>
      <c r="C94" s="26">
        <f>IF(CA!C94="","",CA!C94/10/GDP!F90)</f>
        <v>-1.4526458151744159</v>
      </c>
      <c r="D94" s="26">
        <f>IF(CA!D94="","",CA!D94/10/GDP!G90)</f>
        <v>-1.361272815756335</v>
      </c>
      <c r="E94" s="26">
        <f>IF(CA!E94="","",CA!E94/10/GDP!H90)</f>
        <v>-2.757061302639781</v>
      </c>
      <c r="F94" s="26">
        <f>IF(CA!F94="","",CA!F94/10/GDP!I90)</f>
        <v>-1.8389092712054829</v>
      </c>
      <c r="G94" s="26">
        <f>IF(CA!G94="","",CA!G94/10/GDP!J90)</f>
        <v>-3.3126474977687836</v>
      </c>
      <c r="H94" s="26">
        <f>IF(CA!H94="","",CA!H94/10/GDP!K90)</f>
        <v>-2.8243871747833538</v>
      </c>
      <c r="I94" s="26">
        <f>IF(CA!I94="","",CA!I94/10/GDP!L90)</f>
        <v>-0.24562399004743507</v>
      </c>
      <c r="J94" s="26">
        <f>IF(CA!J94="","",CA!J94/10/GDP!M90)</f>
        <v>1.1189999257207008</v>
      </c>
      <c r="K94" s="26">
        <f>IF(CA!K94="","",CA!K94/10/GDP!N90)</f>
        <v>1.8542289007023884</v>
      </c>
      <c r="L94" s="26">
        <f>IF(CA!L94="","",CA!L94/10/GDP!O90)</f>
        <v>1.381685971216269</v>
      </c>
      <c r="M94" s="26">
        <f>IF(CA!M94="","",CA!M94/10/GDP!P90)</f>
        <v>2.5801763063882412</v>
      </c>
      <c r="N94" s="26">
        <f>IF(CA!N94="","",CA!N94/10/GDP!Q90)</f>
        <v>2.623839688184749</v>
      </c>
      <c r="O94" s="26">
        <f>IF(CA!O94="","",CA!O94/10/GDP!R90)</f>
        <v>2.4879729522540304</v>
      </c>
      <c r="P94" s="26">
        <f>IF(CA!P94="","",CA!P94/10/GDP!S90)</f>
        <v>3.1924196484772107</v>
      </c>
      <c r="Q94" s="26">
        <f>IF(CA!Q94="","",CA!Q94/10/GDP!T90)</f>
        <v>3.6995952497781874</v>
      </c>
    </row>
    <row r="95" spans="1:17" x14ac:dyDescent="0.15">
      <c r="A95" s="12" t="s">
        <v>115</v>
      </c>
      <c r="B95" s="26">
        <f>IF(CA!B95="","",CA!B95/10/GDP!E91)</f>
        <v>-9.5376108987507759</v>
      </c>
      <c r="C95" s="26">
        <f>IF(CA!C95="","",CA!C95/10/GDP!F91)</f>
        <v>-9.9020018264212393</v>
      </c>
      <c r="D95" s="26">
        <f>IF(CA!D95="","",CA!D95/10/GDP!G91)</f>
        <v>-15.823196730801154</v>
      </c>
      <c r="E95" s="26">
        <f>IF(CA!E95="","",CA!E95/10/GDP!H91)</f>
        <v>-20.325495100738177</v>
      </c>
      <c r="F95" s="26">
        <f>IF(CA!F95="","",CA!F95/10/GDP!I91)</f>
        <v>-9.3129858439700701</v>
      </c>
      <c r="G95" s="26">
        <f>IF(CA!G95="","",CA!G95/10/GDP!J91)</f>
        <v>-7.0795622061125396</v>
      </c>
      <c r="H95" s="26">
        <f>IF(CA!H95="","",CA!H95/10/GDP!K91)</f>
        <v>-14.314572624573051</v>
      </c>
      <c r="I95" s="26">
        <f>IF(CA!I95="","",CA!I95/10/GDP!L91)</f>
        <v>-9.7538480408778518</v>
      </c>
      <c r="J95" s="26">
        <f>IF(CA!J95="","",CA!J95/10/GDP!M91)</f>
        <v>-9.5464489218845046</v>
      </c>
      <c r="K95" s="26">
        <f>IF(CA!K95="","",CA!K95/10/GDP!N91)</f>
        <v>-8.0372798424301202</v>
      </c>
      <c r="L95" s="26">
        <f>IF(CA!L95="","",CA!L95/10/GDP!O91)</f>
        <v>-3.038645290357151</v>
      </c>
      <c r="M95" s="26">
        <f>IF(CA!M95="","",CA!M95/10/GDP!P91)</f>
        <v>-0.30808143887117395</v>
      </c>
      <c r="N95" s="26">
        <f>IF(CA!N95="","",CA!N95/10/GDP!Q91)</f>
        <v>-2.6865483723137706</v>
      </c>
      <c r="O95" s="26">
        <f>IF(CA!O95="","",CA!O95/10/GDP!R91)</f>
        <v>-1.5588084040245642</v>
      </c>
      <c r="P95" s="26">
        <f>IF(CA!P95="","",CA!P95/10/GDP!S91)</f>
        <v>-2.2956036655075192</v>
      </c>
      <c r="Q95" s="26">
        <f>IF(CA!Q95="","",CA!Q95/10/GDP!T91)</f>
        <v>-0.25278661805019831</v>
      </c>
    </row>
    <row r="96" spans="1:17" x14ac:dyDescent="0.15">
      <c r="A96" s="12" t="s">
        <v>116</v>
      </c>
      <c r="B96" s="26">
        <f>IF(CA!B96="","",CA!B96/10/GDP!E92)</f>
        <v>3.5211416903485588</v>
      </c>
      <c r="C96" s="26">
        <f>IF(CA!C96="","",CA!C96/10/GDP!F92)</f>
        <v>3.7958621094139793</v>
      </c>
      <c r="D96" s="26">
        <f>IF(CA!D96="","",CA!D96/10/GDP!G92)</f>
        <v>4.6233024850572315</v>
      </c>
      <c r="E96" s="26">
        <f>IF(CA!E96="","",CA!E96/10/GDP!H92)</f>
        <v>2.7829421854925034</v>
      </c>
      <c r="F96" s="26">
        <f>IF(CA!F96="","",CA!F96/10/GDP!I92)</f>
        <v>2.7540955137378687</v>
      </c>
      <c r="G96" s="26">
        <f>IF(CA!G96="","",CA!G96/10/GDP!J92)</f>
        <v>3.8354789626437538</v>
      </c>
      <c r="H96" s="26">
        <f>IF(CA!H96="","",CA!H96/10/GDP!K92)</f>
        <v>2.0791532884655548</v>
      </c>
      <c r="I96" s="26">
        <f>IF(CA!I96="","",CA!I96/10/GDP!L92)</f>
        <v>0.95844241990537227</v>
      </c>
      <c r="J96" s="26">
        <f>IF(CA!J96="","",CA!J96/10/GDP!M92)</f>
        <v>0.88978541580886383</v>
      </c>
      <c r="K96" s="26">
        <f>IF(CA!K96="","",CA!K96/10/GDP!N92)</f>
        <v>0.74232190654625696</v>
      </c>
      <c r="L96" s="26">
        <f>IF(CA!L96="","",CA!L96/10/GDP!O92)</f>
        <v>3.0702796590697972</v>
      </c>
      <c r="M96" s="26">
        <f>IF(CA!M96="","",CA!M96/10/GDP!P92)</f>
        <v>3.9380912840480398</v>
      </c>
      <c r="N96" s="26">
        <f>IF(CA!N96="","",CA!N96/10/GDP!Q92)</f>
        <v>4.1203696628380078</v>
      </c>
      <c r="O96" s="26">
        <f>IF(CA!O96="","",CA!O96/10/GDP!R92)</f>
        <v>3.5194033225999721</v>
      </c>
      <c r="P96" s="26">
        <f>IF(CA!P96="","",CA!P96/10/GDP!S92)</f>
        <v>3.4428749618221248</v>
      </c>
      <c r="Q96" s="26">
        <f>IF(CA!Q96="","",CA!Q96/10/GDP!T92)</f>
        <v>3.2610035075290993</v>
      </c>
    </row>
    <row r="97" spans="1:17" x14ac:dyDescent="0.15">
      <c r="A97" s="12" t="s">
        <v>117</v>
      </c>
      <c r="B97" s="26">
        <f>IF(CA!B97="","",CA!B97/10/GDP!E93)</f>
        <v>-17.49574558873519</v>
      </c>
      <c r="C97" s="26">
        <f>IF(CA!C97="","",CA!C97/10/GDP!F93)</f>
        <v>-11.115740453739514</v>
      </c>
      <c r="D97" s="26">
        <f>IF(CA!D97="","",CA!D97/10/GDP!G93)</f>
        <v>-16.292088959662827</v>
      </c>
      <c r="E97" s="26">
        <f>IF(CA!E97="","",CA!E97/10/GDP!H93)</f>
        <v>-9.0694311854407754</v>
      </c>
      <c r="F97" s="26">
        <f>IF(CA!F97="","",CA!F97/10/GDP!I93)</f>
        <v>-5.0664352386383058</v>
      </c>
      <c r="G97" s="26">
        <f>IF(CA!G97="","",CA!G97/10/GDP!J93)</f>
        <v>-6.9356290148319077</v>
      </c>
      <c r="H97" s="26">
        <f>IF(CA!H97="","",CA!H97/10/GDP!K93)</f>
        <v>-10.01220115680656</v>
      </c>
      <c r="I97" s="26">
        <f>IF(CA!I97="","",CA!I97/10/GDP!L93)</f>
        <v>-14.871685615332197</v>
      </c>
      <c r="J97" s="26">
        <f>IF(CA!J97="","",CA!J97/10/GDP!M93)</f>
        <v>-10.155240808927021</v>
      </c>
      <c r="K97" s="26">
        <f>IF(CA!K97="","",CA!K97/10/GDP!N93)</f>
        <v>-7.0678869307105572</v>
      </c>
      <c r="L97" s="26">
        <f>IF(CA!L97="","",CA!L97/10/GDP!O93)</f>
        <v>-8.9794316829952106</v>
      </c>
      <c r="M97" s="26">
        <f>IF(CA!M97="","",CA!M97/10/GDP!P93)</f>
        <v>-9.6418960987479725</v>
      </c>
      <c r="N97" s="26">
        <f>IF(CA!N97="","",CA!N97/10/GDP!Q93)</f>
        <v>-10.593541083933605</v>
      </c>
      <c r="O97" s="26">
        <f>IF(CA!O97="","",CA!O97/10/GDP!R93)</f>
        <v>-6.8912917416746255</v>
      </c>
      <c r="P97" s="26">
        <f>IF(CA!P97="","",CA!P97/10/GDP!S93)</f>
        <v>-2.2516500884379127</v>
      </c>
      <c r="Q97" s="26">
        <f>IF(CA!Q97="","",CA!Q97/10/GDP!T93)</f>
        <v>-8.0105648540591421</v>
      </c>
    </row>
    <row r="98" spans="1:17" x14ac:dyDescent="0.15">
      <c r="A98" s="12" t="s">
        <v>118</v>
      </c>
      <c r="B98" s="26">
        <f>IF(CA!B98="","",CA!B98/10/GDP!E94)</f>
        <v>-1.8135984840356532</v>
      </c>
      <c r="C98" s="26">
        <f>IF(CA!C98="","",CA!C98/10/GDP!F94)</f>
        <v>-2.4689315906582077</v>
      </c>
      <c r="D98" s="26">
        <f>IF(CA!D98="","",CA!D98/10/GDP!G94)</f>
        <v>-7.9850202543026292</v>
      </c>
      <c r="E98" s="26">
        <f>IF(CA!E98="","",CA!E98/10/GDP!H94)</f>
        <v>4.6837762905244542</v>
      </c>
      <c r="F98" s="26">
        <f>IF(CA!F98="","",CA!F98/10/GDP!I94)</f>
        <v>-3.5736892695922244</v>
      </c>
      <c r="G98" s="26">
        <f>IF(CA!G98="","",CA!G98/10/GDP!J94)</f>
        <v>0.93599404078907955</v>
      </c>
      <c r="H98" s="26">
        <f>IF(CA!H98="","",CA!H98/10/GDP!K94)</f>
        <v>5.2945125472706751</v>
      </c>
      <c r="I98" s="26">
        <f>IF(CA!I98="","",CA!I98/10/GDP!L94)</f>
        <v>1.0801719380347397</v>
      </c>
      <c r="J98" s="26">
        <f>IF(CA!J98="","",CA!J98/10/GDP!M94)</f>
        <v>0.82579796289892238</v>
      </c>
      <c r="K98" s="26">
        <f>IF(CA!K98="","",CA!K98/10/GDP!N94)</f>
        <v>2.7611906877114141</v>
      </c>
      <c r="L98" s="26">
        <f>IF(CA!L98="","",CA!L98/10/GDP!O94)</f>
        <v>-3.2602934167247217</v>
      </c>
      <c r="M98" s="26">
        <f>IF(CA!M98="","",CA!M98/10/GDP!P94)</f>
        <v>-5.9233156318955036</v>
      </c>
      <c r="N98" s="26">
        <f>IF(CA!N98="","",CA!N98/10/GDP!Q94)</f>
        <v>-3.0585604661576484</v>
      </c>
      <c r="O98" s="26">
        <f>IF(CA!O98="","",CA!O98/10/GDP!R94)</f>
        <v>-7.7201363331343698E-2</v>
      </c>
      <c r="P98" s="26">
        <f>IF(CA!P98="","",CA!P98/10/GDP!S94)</f>
        <v>-4.0163670625652159</v>
      </c>
      <c r="Q98" s="26">
        <f>IF(CA!Q98="","",CA!Q98/10/GDP!T94)</f>
        <v>-3.6631809632764174</v>
      </c>
    </row>
    <row r="99" spans="1:17" x14ac:dyDescent="0.15">
      <c r="A99" s="12" t="s">
        <v>119</v>
      </c>
      <c r="B99" s="26">
        <f>IF(CA!B99="","",CA!B99/10/GDP!E95)</f>
        <v>-1.2014307114926299</v>
      </c>
      <c r="C99" s="26">
        <f>IF(CA!C99="","",CA!C99/10/GDP!F95)</f>
        <v>-1.9764702243082013</v>
      </c>
      <c r="D99" s="26">
        <f>IF(CA!D99="","",CA!D99/10/GDP!G95)</f>
        <v>-3.229370981272079</v>
      </c>
      <c r="E99" s="26">
        <f>IF(CA!E99="","",CA!E99/10/GDP!H95)</f>
        <v>-5.5232978851077981</v>
      </c>
      <c r="F99" s="26">
        <f>IF(CA!F99="","",CA!F99/10/GDP!I95)</f>
        <v>-4.5608784895561252</v>
      </c>
      <c r="G99" s="26">
        <f>IF(CA!G99="","",CA!G99/10/GDP!J95)</f>
        <v>-5.9217267135989307</v>
      </c>
      <c r="H99" s="26">
        <f>IF(CA!H99="","",CA!H99/10/GDP!K95)</f>
        <v>-9.1653438940786014</v>
      </c>
      <c r="I99" s="26">
        <f>IF(CA!I99="","",CA!I99/10/GDP!L95)</f>
        <v>-8.3616847324024537</v>
      </c>
      <c r="J99" s="26">
        <f>IF(CA!J99="","",CA!J99/10/GDP!M95)</f>
        <v>-8.7838851370830682</v>
      </c>
      <c r="K99" s="26">
        <f>IF(CA!K99="","",CA!K99/10/GDP!N95)</f>
        <v>-10.362755257534012</v>
      </c>
      <c r="L99" s="26">
        <f>IF(CA!L99="","",CA!L99/10/GDP!O95)</f>
        <v>-6.8822103112196364</v>
      </c>
      <c r="M99" s="26">
        <f>IF(CA!M99="","",CA!M99/10/GDP!P95)</f>
        <v>-5.831478517487982</v>
      </c>
      <c r="N99" s="26">
        <f>IF(CA!N99="","",CA!N99/10/GDP!Q95)</f>
        <v>-7.2088106933171545</v>
      </c>
      <c r="O99" s="26">
        <f>IF(CA!O99="","",CA!O99/10/GDP!R95)</f>
        <v>-5.7489700350141</v>
      </c>
      <c r="P99" s="26">
        <f>IF(CA!P99="","",CA!P99/10/GDP!S95)</f>
        <v>-5.8266509717072541</v>
      </c>
      <c r="Q99" s="26" t="str">
        <f>IF(CA!Q99="","",CA!Q99/10/GDP!T95)</f>
        <v/>
      </c>
    </row>
    <row r="100" spans="1:17" x14ac:dyDescent="0.15">
      <c r="A100" s="12" t="s">
        <v>120</v>
      </c>
      <c r="B100" s="26" t="str">
        <f>IF(CA!B100="","",CA!B100/10/GDP!E96)</f>
        <v/>
      </c>
      <c r="C100" s="26">
        <f>IF(CA!C100="","",CA!C100/10/GDP!F96)</f>
        <v>-8.7954357270976224</v>
      </c>
      <c r="D100" s="26">
        <f>IF(CA!D100="","",CA!D100/10/GDP!G96)</f>
        <v>-1.8873871916026541</v>
      </c>
      <c r="E100" s="26">
        <f>IF(CA!E100="","",CA!E100/10/GDP!H96)</f>
        <v>-3.6486149637925331</v>
      </c>
      <c r="F100" s="26">
        <f>IF(CA!F100="","",CA!F100/10/GDP!I96)</f>
        <v>-12.329504920230807</v>
      </c>
      <c r="G100" s="26">
        <f>IF(CA!G100="","",CA!G100/10/GDP!J96)</f>
        <v>0.12433675634745991</v>
      </c>
      <c r="H100" s="26">
        <f>IF(CA!H100="","",CA!H100/10/GDP!K96)</f>
        <v>-9.5151075273886896</v>
      </c>
      <c r="I100" s="26">
        <f>IF(CA!I100="","",CA!I100/10/GDP!L96)</f>
        <v>1.9021048818154733</v>
      </c>
      <c r="J100" s="26">
        <f>IF(CA!J100="","",CA!J100/10/GDP!M96)</f>
        <v>-5.4561519306166613</v>
      </c>
      <c r="K100" s="26">
        <f>IF(CA!K100="","",CA!K100/10/GDP!N96)</f>
        <v>31.143083766348674</v>
      </c>
      <c r="L100" s="26">
        <f>IF(CA!L100="","",CA!L100/10/GDP!O96)</f>
        <v>32.811764456237022</v>
      </c>
      <c r="M100" s="26">
        <f>IF(CA!M100="","",CA!M100/10/GDP!P96)</f>
        <v>10.770328937331431</v>
      </c>
      <c r="N100" s="26">
        <f>IF(CA!N100="","",CA!N100/10/GDP!Q96)</f>
        <v>37.627267735664596</v>
      </c>
      <c r="O100" s="26">
        <f>IF(CA!O100="","",CA!O100/10/GDP!R96)</f>
        <v>38.387129652781901</v>
      </c>
      <c r="P100" s="26">
        <f>IF(CA!P100="","",CA!P100/10/GDP!S96)</f>
        <v>43.933918095537457</v>
      </c>
      <c r="Q100" s="26" t="str">
        <f>IF(CA!Q100="","",CA!Q100/10/GDP!T96)</f>
        <v/>
      </c>
    </row>
    <row r="101" spans="1:17" x14ac:dyDescent="0.15">
      <c r="A101" s="12" t="s">
        <v>121</v>
      </c>
      <c r="B101" s="26">
        <f>IF(CA!B101="","",CA!B101/10/GDP!E97)</f>
        <v>1.3061406470758294</v>
      </c>
      <c r="C101" s="26">
        <f>IF(CA!C101="","",CA!C101/10/GDP!F97)</f>
        <v>0.19901004301074215</v>
      </c>
      <c r="D101" s="26">
        <f>IF(CA!D101="","",CA!D101/10/GDP!G97)</f>
        <v>0.89320399282118768</v>
      </c>
      <c r="E101" s="26">
        <f>IF(CA!E101="","",CA!E101/10/GDP!H97)</f>
        <v>0.16708480763778025</v>
      </c>
      <c r="F101" s="26">
        <f>IF(CA!F101="","",CA!F101/10/GDP!I97)</f>
        <v>3.5060127462047905</v>
      </c>
      <c r="G101" s="26">
        <f>IF(CA!G101="","",CA!G101/10/GDP!J97)</f>
        <v>2.444148003105127</v>
      </c>
      <c r="H101" s="26">
        <f>IF(CA!H101="","",CA!H101/10/GDP!K97)</f>
        <v>1.3274252497578689</v>
      </c>
      <c r="I101" s="26">
        <f>IF(CA!I101="","",CA!I101/10/GDP!L97)</f>
        <v>3.8175919701947221</v>
      </c>
      <c r="J101" s="26">
        <f>IF(CA!J101="","",CA!J101/10/GDP!M97)</f>
        <v>5.6367311578403321</v>
      </c>
      <c r="K101" s="26">
        <f>IF(CA!K101="","",CA!K101/10/GDP!N97)</f>
        <v>5.5931449262250563</v>
      </c>
      <c r="L101" s="26">
        <f>IF(CA!L101="","",CA!L101/10/GDP!O97)</f>
        <v>7.1702461240223592</v>
      </c>
      <c r="M101" s="26">
        <f>IF(CA!M101="","",CA!M101/10/GDP!P97)</f>
        <v>6.5310251386951244</v>
      </c>
      <c r="N101" s="26">
        <f>IF(CA!N101="","",CA!N101/10/GDP!Q97)</f>
        <v>4.6350868545455652</v>
      </c>
      <c r="O101" s="26">
        <f>IF(CA!O101="","",CA!O101/10/GDP!R97)</f>
        <v>4.4898395906540989</v>
      </c>
      <c r="P101" s="26">
        <f>IF(CA!P101="","",CA!P101/10/GDP!S97)</f>
        <v>3.6136171981342664</v>
      </c>
      <c r="Q101" s="26">
        <f>IF(CA!Q101="","",CA!Q101/10/GDP!T97)</f>
        <v>4.5948637123771006</v>
      </c>
    </row>
    <row r="102" spans="1:17" x14ac:dyDescent="0.15">
      <c r="A102" s="12" t="s">
        <v>122</v>
      </c>
      <c r="B102" s="26">
        <f>IF(CA!B102="","",CA!B102/10/GDP!E98)</f>
        <v>-8.2363636831178777</v>
      </c>
      <c r="C102" s="26">
        <f>IF(CA!C102="","",CA!C102/10/GDP!F98)</f>
        <v>-7.2441823623128379</v>
      </c>
      <c r="D102" s="26">
        <f>IF(CA!D102="","",CA!D102/10/GDP!G98)</f>
        <v>-10.229996152239114</v>
      </c>
      <c r="E102" s="26">
        <f>IF(CA!E102="","",CA!E102/10/GDP!H98)</f>
        <v>-16.193880873165714</v>
      </c>
      <c r="F102" s="26">
        <f>IF(CA!F102="","",CA!F102/10/GDP!I98)</f>
        <v>-9.2130665129048452</v>
      </c>
      <c r="G102" s="26">
        <f>IF(CA!G102="","",CA!G102/10/GDP!J98)</f>
        <v>-11.600126973115442</v>
      </c>
      <c r="H102" s="26">
        <f>IF(CA!H102="","",CA!H102/10/GDP!K98)</f>
        <v>-12.618227740195545</v>
      </c>
      <c r="I102" s="26">
        <f>IF(CA!I102="","",CA!I102/10/GDP!L98)</f>
        <v>-5.8384786679379541</v>
      </c>
      <c r="J102" s="26">
        <f>IF(CA!J102="","",CA!J102/10/GDP!M98)</f>
        <v>-3.4094385316637514</v>
      </c>
      <c r="K102" s="26">
        <f>IF(CA!K102="","",CA!K102/10/GDP!N98)</f>
        <v>-6.7800626837843101</v>
      </c>
      <c r="L102" s="26">
        <f>IF(CA!L102="","",CA!L102/10/GDP!O98)</f>
        <v>-8.4944105174301274</v>
      </c>
      <c r="M102" s="26">
        <f>IF(CA!M102="","",CA!M102/10/GDP!P98)</f>
        <v>-7.8936785880934748</v>
      </c>
      <c r="N102" s="26">
        <f>IF(CA!N102="","",CA!N102/10/GDP!Q98)</f>
        <v>-5.2182105329745943</v>
      </c>
      <c r="O102" s="26">
        <f>IF(CA!O102="","",CA!O102/10/GDP!R98)</f>
        <v>-7.5564721869461664</v>
      </c>
      <c r="P102" s="26">
        <f>IF(CA!P102="","",CA!P102/10/GDP!S98)</f>
        <v>-5.6232000699820146</v>
      </c>
      <c r="Q102" s="26">
        <f>IF(CA!Q102="","",CA!Q102/10/GDP!T98)</f>
        <v>-7.0787889558637005</v>
      </c>
    </row>
    <row r="103" spans="1:17" x14ac:dyDescent="0.15">
      <c r="A103" s="12" t="s">
        <v>123</v>
      </c>
      <c r="B103" s="26">
        <f>IF(CA!B103="","",CA!B103/10/GDP!E99)</f>
        <v>37.212990556174795</v>
      </c>
      <c r="C103" s="26">
        <f>IF(CA!C103="","",CA!C103/10/GDP!F99)</f>
        <v>44.616059915116892</v>
      </c>
      <c r="D103" s="26">
        <f>IF(CA!D103="","",CA!D103/10/GDP!G99)</f>
        <v>36.040445140802838</v>
      </c>
      <c r="E103" s="26">
        <f>IF(CA!E103="","",CA!E103/10/GDP!H99)</f>
        <v>40.867278451924378</v>
      </c>
      <c r="F103" s="26">
        <f>IF(CA!F103="","",CA!F103/10/GDP!I99)</f>
        <v>27.33424337294489</v>
      </c>
      <c r="G103" s="26">
        <f>IF(CA!G103="","",CA!G103/10/GDP!J99)</f>
        <v>32.052806590192858</v>
      </c>
      <c r="H103" s="26">
        <f>IF(CA!H103="","",CA!H103/10/GDP!K99)</f>
        <v>42.946334171920064</v>
      </c>
      <c r="I103" s="26">
        <f>IF(CA!I103="","",CA!I103/10/GDP!L99)</f>
        <v>45.455243138847216</v>
      </c>
      <c r="J103" s="26">
        <f>IF(CA!J103="","",CA!J103/10/GDP!M99)</f>
        <v>39.897247403664366</v>
      </c>
      <c r="K103" s="26">
        <f>IF(CA!K103="","",CA!K103/10/GDP!N99)</f>
        <v>33.169969221612277</v>
      </c>
      <c r="L103" s="26">
        <f>IF(CA!L103="","",CA!L103/10/GDP!O99)</f>
        <v>7.4902079961207413</v>
      </c>
      <c r="M103" s="26">
        <f>IF(CA!M103="","",CA!M103/10/GDP!P99)</f>
        <v>0.58666795857155896</v>
      </c>
      <c r="N103" s="26">
        <f>IF(CA!N103="","",CA!N103/10/GDP!Q99)</f>
        <v>6.4275359048948308</v>
      </c>
      <c r="O103" s="26">
        <f>IF(CA!O103="","",CA!O103/10/GDP!R99)</f>
        <v>17.096734071521212</v>
      </c>
      <c r="P103" s="26">
        <f>IF(CA!P103="","",CA!P103/10/GDP!S99)</f>
        <v>25.114942639016675</v>
      </c>
      <c r="Q103" s="26">
        <f>IF(CA!Q103="","",CA!Q103/10/GDP!T99)</f>
        <v>31.036713584167178</v>
      </c>
    </row>
    <row r="104" spans="1:17" x14ac:dyDescent="0.15">
      <c r="A104" s="12" t="s">
        <v>124</v>
      </c>
      <c r="B104" s="26">
        <f>IF(CA!B104="","",CA!B104/10/GDP!E100)</f>
        <v>-1.5225939410185252</v>
      </c>
      <c r="C104" s="26">
        <f>IF(CA!C104="","",CA!C104/10/GDP!F100)</f>
        <v>-10.087044963872364</v>
      </c>
      <c r="D104" s="26">
        <f>IF(CA!D104="","",CA!D104/10/GDP!G100)</f>
        <v>-5.9789281270815264</v>
      </c>
      <c r="E104" s="26">
        <f>IF(CA!E104="","",CA!E104/10/GDP!H100)</f>
        <v>-13.877867235460371</v>
      </c>
      <c r="F104" s="26">
        <f>IF(CA!F104="","",CA!F104/10/GDP!I100)</f>
        <v>-4.3142376919386312</v>
      </c>
      <c r="G104" s="26">
        <f>IF(CA!G104="","",CA!G104/10/GDP!J100)</f>
        <v>-9.8991277191633671</v>
      </c>
      <c r="H104" s="26">
        <f>IF(CA!H104="","",CA!H104/10/GDP!K100)</f>
        <v>-7.6973026722467504</v>
      </c>
      <c r="I104" s="26">
        <f>IF(CA!I104="","",CA!I104/10/GDP!L100)</f>
        <v>-15.527771718054845</v>
      </c>
      <c r="J104" s="26">
        <f>IF(CA!J104="","",CA!J104/10/GDP!M100)</f>
        <v>-13.775418991744422</v>
      </c>
      <c r="K104" s="26">
        <f>IF(CA!K104="","",CA!K104/10/GDP!N100)</f>
        <v>-17.427184995653217</v>
      </c>
      <c r="L104" s="26">
        <f>IF(CA!L104="","",CA!L104/10/GDP!O100)</f>
        <v>-15.759247907744596</v>
      </c>
      <c r="M104" s="26">
        <f>IF(CA!M104="","",CA!M104/10/GDP!P100)</f>
        <v>-11.628233281692491</v>
      </c>
      <c r="N104" s="26">
        <f>IF(CA!N104="","",CA!N104/10/GDP!Q100)</f>
        <v>-6.9526922800872279</v>
      </c>
      <c r="O104" s="26">
        <f>IF(CA!O104="","",CA!O104/10/GDP!R100)</f>
        <v>-11.627556099358285</v>
      </c>
      <c r="P104" s="26">
        <f>IF(CA!P104="","",CA!P104/10/GDP!S100)</f>
        <v>-12.61720856158769</v>
      </c>
      <c r="Q104" s="26" t="str">
        <f>IF(CA!Q104="","",CA!Q104/10/GDP!T100)</f>
        <v/>
      </c>
    </row>
    <row r="105" spans="1:17" x14ac:dyDescent="0.15">
      <c r="A105" s="12" t="s">
        <v>125</v>
      </c>
      <c r="B105" s="26">
        <f>IF(CA!B105="","",CA!B105/10/GDP!E101)</f>
        <v>-5.7002948364543373</v>
      </c>
      <c r="C105" s="26">
        <f>IF(CA!C105="","",CA!C105/10/GDP!F101)</f>
        <v>1.923467850015282</v>
      </c>
      <c r="D105" s="26">
        <f>IF(CA!D105="","",CA!D105/10/GDP!G101)</f>
        <v>2.9308128052944551</v>
      </c>
      <c r="E105" s="26">
        <f>IF(CA!E105="","",CA!E105/10/GDP!H101)</f>
        <v>1.3035982611661152</v>
      </c>
      <c r="F105" s="26">
        <f>IF(CA!F105="","",CA!F105/10/GDP!I101)</f>
        <v>-0.94709683792812849</v>
      </c>
      <c r="G105" s="26">
        <f>IF(CA!G105="","",CA!G105/10/GDP!J101)</f>
        <v>0.39055852423697973</v>
      </c>
      <c r="H105" s="26">
        <f>IF(CA!H105="","",CA!H105/10/GDP!K101)</f>
        <v>-2.301977326470857</v>
      </c>
      <c r="I105" s="26">
        <f>IF(CA!I105="","",CA!I105/10/GDP!L101)</f>
        <v>-7.3117253715524919</v>
      </c>
      <c r="J105" s="26">
        <f>IF(CA!J105="","",CA!J105/10/GDP!M101)</f>
        <v>-7.8170091937171176</v>
      </c>
      <c r="K105" s="26">
        <f>IF(CA!K105="","",CA!K105/10/GDP!N101)</f>
        <v>-14.506588034390699</v>
      </c>
      <c r="L105" s="26">
        <f>IF(CA!L105="","",CA!L105/10/GDP!O101)</f>
        <v>-15.787947309578716</v>
      </c>
      <c r="M105" s="26">
        <f>IF(CA!M105="","",CA!M105/10/GDP!P101)</f>
        <v>-8.7061515645090495</v>
      </c>
      <c r="N105" s="26">
        <f>IF(CA!N105="","",CA!N105/10/GDP!Q101)</f>
        <v>-7.386430205824829</v>
      </c>
      <c r="O105" s="26">
        <f>IF(CA!O105="","",CA!O105/10/GDP!R101)</f>
        <v>-9.0934953376587604</v>
      </c>
      <c r="P105" s="26">
        <f>IF(CA!P105="","",CA!P105/10/GDP!S101)</f>
        <v>-5.0368123711995123</v>
      </c>
      <c r="Q105" s="26" t="str">
        <f>IF(CA!Q105="","",CA!Q105/10/GDP!T101)</f>
        <v/>
      </c>
    </row>
    <row r="106" spans="1:17" x14ac:dyDescent="0.15">
      <c r="A106" s="12" t="s">
        <v>126</v>
      </c>
      <c r="B106" s="26">
        <f>IF(CA!B106="","",CA!B106/10/GDP!E102)</f>
        <v>-11.689854092399653</v>
      </c>
      <c r="C106" s="26">
        <f>IF(CA!C106="","",CA!C106/10/GDP!F102)</f>
        <v>-20.990280253775477</v>
      </c>
      <c r="D106" s="26">
        <f>IF(CA!D106="","",CA!D106/10/GDP!G102)</f>
        <v>-20.698192301696199</v>
      </c>
      <c r="E106" s="26">
        <f>IF(CA!E106="","",CA!E106/10/GDP!H102)</f>
        <v>-12.480730302509397</v>
      </c>
      <c r="F106" s="26">
        <f>IF(CA!F106="","",CA!F106/10/GDP!I102)</f>
        <v>7.8034985582669263</v>
      </c>
      <c r="G106" s="26">
        <f>IF(CA!G106="","",CA!G106/10/GDP!J102)</f>
        <v>1.7259427449011679</v>
      </c>
      <c r="H106" s="26">
        <f>IF(CA!H106="","",CA!H106/10/GDP!K102)</f>
        <v>-3.2933416525393451</v>
      </c>
      <c r="I106" s="26">
        <f>IF(CA!I106="","",CA!I106/10/GDP!L102)</f>
        <v>-3.7018443335960627</v>
      </c>
      <c r="J106" s="26">
        <f>IF(CA!J106="","",CA!J106/10/GDP!M102)</f>
        <v>-2.7632585654157249</v>
      </c>
      <c r="K106" s="26">
        <f>IF(CA!K106="","",CA!K106/10/GDP!N102)</f>
        <v>-1.6899916645689741</v>
      </c>
      <c r="L106" s="26">
        <f>IF(CA!L106="","",CA!L106/10/GDP!O102)</f>
        <v>-0.61290497550357226</v>
      </c>
      <c r="M106" s="26">
        <f>IF(CA!M106="","",CA!M106/10/GDP!P102)</f>
        <v>1.5601611606825665</v>
      </c>
      <c r="N106" s="26">
        <f>IF(CA!N106="","",CA!N106/10/GDP!Q102)</f>
        <v>1.3100581279698835</v>
      </c>
      <c r="O106" s="26">
        <f>IF(CA!O106="","",CA!O106/10/GDP!R102)</f>
        <v>-0.28731349599259759</v>
      </c>
      <c r="P106" s="26">
        <f>IF(CA!P106="","",CA!P106/10/GDP!S102)</f>
        <v>-0.65114266201030879</v>
      </c>
      <c r="Q106" s="26">
        <f>IF(CA!Q106="","",CA!Q106/10/GDP!T102)</f>
        <v>2.9992765293693835</v>
      </c>
    </row>
    <row r="107" spans="1:17" x14ac:dyDescent="0.15">
      <c r="A107" s="12" t="s">
        <v>127</v>
      </c>
      <c r="B107" s="26">
        <f>IF(CA!B107="","",CA!B107/10/GDP!E103)</f>
        <v>-12.782983037073066</v>
      </c>
      <c r="C107" s="26">
        <f>IF(CA!C107="","",CA!C107/10/GDP!F103)</f>
        <v>-5.0691468210106692</v>
      </c>
      <c r="D107" s="26">
        <f>IF(CA!D107="","",CA!D107/10/GDP!G103)</f>
        <v>-6.4637503870537145</v>
      </c>
      <c r="E107" s="26">
        <f>IF(CA!E107="","",CA!E107/10/GDP!H103)</f>
        <v>-14.089322491154396</v>
      </c>
      <c r="F107" s="26">
        <f>IF(CA!F107="","",CA!F107/10/GDP!I103)</f>
        <v>-19.04241763513857</v>
      </c>
      <c r="G107" s="26">
        <f>IF(CA!G107="","",CA!G107/10/GDP!J103)</f>
        <v>-19.644337959528645</v>
      </c>
      <c r="H107" s="26">
        <f>IF(CA!H107="","",CA!H107/10/GDP!K103)</f>
        <v>-13.834069048863217</v>
      </c>
      <c r="I107" s="26">
        <f>IF(CA!I107="","",CA!I107/10/GDP!L103)</f>
        <v>-23.427998927744564</v>
      </c>
      <c r="J107" s="26">
        <f>IF(CA!J107="","",CA!J107/10/GDP!M103)</f>
        <v>-25.495534231194938</v>
      </c>
      <c r="K107" s="26">
        <f>IF(CA!K107="","",CA!K107/10/GDP!N103)</f>
        <v>-26.208464640719559</v>
      </c>
      <c r="L107" s="26">
        <f>IF(CA!L107="","",CA!L107/10/GDP!O103)</f>
        <v>-17.104299434292123</v>
      </c>
      <c r="M107" s="26">
        <f>IF(CA!M107="","",CA!M107/10/GDP!P103)</f>
        <v>-20.454902765274841</v>
      </c>
      <c r="N107" s="26">
        <f>IF(CA!N107="","",CA!N107/10/GDP!Q103)</f>
        <v>-22.833564827626621</v>
      </c>
      <c r="O107" s="26">
        <f>IF(CA!O107="","",CA!O107/10/GDP!R103)</f>
        <v>-24.315975258536167</v>
      </c>
      <c r="P107" s="26">
        <f>IF(CA!P107="","",CA!P107/10/GDP!S103)</f>
        <v>-21.950496027623991</v>
      </c>
      <c r="Q107" s="26" t="str">
        <f>IF(CA!Q107="","",CA!Q107/10/GDP!T103)</f>
        <v/>
      </c>
    </row>
    <row r="108" spans="1:17" x14ac:dyDescent="0.15">
      <c r="A108" s="12" t="s">
        <v>128</v>
      </c>
      <c r="B108" s="26">
        <f>IF(CA!B108="","",CA!B108/10/GDP!E104)</f>
        <v>11.165768194070081</v>
      </c>
      <c r="C108" s="26">
        <f>IF(CA!C108="","",CA!C108/10/GDP!F104)</f>
        <v>18.650458922935691</v>
      </c>
      <c r="D108" s="26">
        <f>IF(CA!D108="","",CA!D108/10/GDP!G104)</f>
        <v>21.223038810783677</v>
      </c>
      <c r="E108" s="26">
        <f>IF(CA!E108="","",CA!E108/10/GDP!H104)</f>
        <v>20.86786873910555</v>
      </c>
      <c r="F108" s="26">
        <f>IF(CA!F108="","",CA!F108/10/GDP!I104)</f>
        <v>2.8495012863130911</v>
      </c>
      <c r="G108" s="26">
        <f>IF(CA!G108="","",CA!G108/10/GDP!J104)</f>
        <v>-6.7193716242199235</v>
      </c>
      <c r="H108" s="26">
        <f>IF(CA!H108="","",CA!H108/10/GDP!K104)</f>
        <v>-8.2011952246142421</v>
      </c>
      <c r="I108" s="26">
        <f>IF(CA!I108="","",CA!I108/10/GDP!L104)</f>
        <v>-15.29944528045675</v>
      </c>
      <c r="J108" s="26">
        <f>IF(CA!J108="","",CA!J108/10/GDP!M104)</f>
        <v>-7.1514285394794062</v>
      </c>
      <c r="K108" s="26">
        <f>IF(CA!K108="","",CA!K108/10/GDP!N104)</f>
        <v>-4.9465759187290512</v>
      </c>
      <c r="L108" s="26">
        <f>IF(CA!L108="","",CA!L108/10/GDP!O104)</f>
        <v>-3.5182799475083564</v>
      </c>
      <c r="M108" s="26">
        <f>IF(CA!M108="","",CA!M108/10/GDP!P104)</f>
        <v>-7.753858216771035</v>
      </c>
      <c r="N108" s="26">
        <f>IF(CA!N108="","",CA!N108/10/GDP!Q104)</f>
        <v>-6.1506976362950043</v>
      </c>
      <c r="O108" s="26">
        <f>IF(CA!O108="","",CA!O108/10/GDP!R104)</f>
        <v>-2.5820471847210129</v>
      </c>
      <c r="P108" s="26">
        <f>IF(CA!P108="","",CA!P108/10/GDP!S104)</f>
        <v>-4.3662689115589171</v>
      </c>
      <c r="Q108" s="26">
        <f>IF(CA!Q108="","",CA!Q108/10/GDP!T104)</f>
        <v>-2.5094145716416283</v>
      </c>
    </row>
    <row r="109" spans="1:17" x14ac:dyDescent="0.15">
      <c r="A109" s="12" t="s">
        <v>129</v>
      </c>
      <c r="B109" s="26">
        <f>IF(CA!B109="","",CA!B109/10/GDP!E105)</f>
        <v>-19.38089969607601</v>
      </c>
      <c r="C109" s="26">
        <f>IF(CA!C109="","",CA!C109/10/GDP!F105)</f>
        <v>-15.562821521042663</v>
      </c>
      <c r="D109" s="26">
        <f>IF(CA!D109="","",CA!D109/10/GDP!G105)</f>
        <v>-16.573811268395069</v>
      </c>
      <c r="E109" s="26">
        <f>IF(CA!E109="","",CA!E109/10/GDP!H105)</f>
        <v>-21.131331981811915</v>
      </c>
      <c r="F109" s="26">
        <f>IF(CA!F109="","",CA!F109/10/GDP!I105)</f>
        <v>-15.668830004083432</v>
      </c>
      <c r="G109" s="26">
        <f>IF(CA!G109="","",CA!G109/10/GDP!J105)</f>
        <v>-43.257163248268739</v>
      </c>
      <c r="H109" s="26">
        <f>IF(CA!H109="","",CA!H109/10/GDP!K105)</f>
        <v>-53.745991815478106</v>
      </c>
      <c r="I109" s="26">
        <f>IF(CA!I109="","",CA!I109/10/GDP!L105)</f>
        <v>-62.651705080236127</v>
      </c>
      <c r="J109" s="26">
        <f>IF(CA!J109="","",CA!J109/10/GDP!M105)</f>
        <v>-34.239719792132021</v>
      </c>
      <c r="K109" s="26">
        <f>IF(CA!K109="","",CA!K109/10/GDP!N105)</f>
        <v>-20.7915945037944</v>
      </c>
      <c r="L109" s="26">
        <f>IF(CA!L109="","",CA!L109/10/GDP!O105)</f>
        <v>5.5413815542856524</v>
      </c>
      <c r="M109" s="26">
        <f>IF(CA!M109="","",CA!M109/10/GDP!P105)</f>
        <v>-8.4724684448888983</v>
      </c>
      <c r="N109" s="26">
        <f>IF(CA!N109="","",CA!N109/10/GDP!Q105)</f>
        <v>-16.960034997248474</v>
      </c>
      <c r="O109" s="26">
        <f>IF(CA!O109="","",CA!O109/10/GDP!R105)</f>
        <v>-20.651203457695971</v>
      </c>
      <c r="P109" s="26">
        <f>IF(CA!P109="","",CA!P109/10/GDP!S105)</f>
        <v>-21.327342637499118</v>
      </c>
      <c r="Q109" s="26" t="str">
        <f>IF(CA!Q109="","",CA!Q109/10/GDP!T105)</f>
        <v/>
      </c>
    </row>
    <row r="110" spans="1:17" x14ac:dyDescent="0.15">
      <c r="A110" s="12" t="s">
        <v>130</v>
      </c>
      <c r="B110" s="26">
        <f>IF(CA!B110="","",CA!B110/10/GDP!E106)</f>
        <v>31.573145054843831</v>
      </c>
      <c r="C110" s="26">
        <f>IF(CA!C110="","",CA!C110/10/GDP!F106)</f>
        <v>40.33597865140387</v>
      </c>
      <c r="D110" s="26">
        <f>IF(CA!D110="","",CA!D110/10/GDP!G106)</f>
        <v>42.118689399908476</v>
      </c>
      <c r="E110" s="26">
        <f>IF(CA!E110="","",CA!E110/10/GDP!H106)</f>
        <v>48.299897143872407</v>
      </c>
      <c r="F110" s="26">
        <f>IF(CA!F110="","",CA!F110/10/GDP!I106)</f>
        <v>18.462971638247851</v>
      </c>
      <c r="G110" s="26">
        <f>IF(CA!G110="","",CA!G110/10/GDP!J106)</f>
        <v>24.358140868738158</v>
      </c>
      <c r="H110" s="26">
        <f>IF(CA!H110="","",CA!H110/10/GDP!K106)</f>
        <v>9.9765479263328523</v>
      </c>
      <c r="I110" s="26">
        <f>IF(CA!I110="","",CA!I110/10/GDP!L106)</f>
        <v>29.885315041382789</v>
      </c>
      <c r="J110" s="26">
        <f>IF(CA!J110="","",CA!J110/10/GDP!M106)</f>
        <v>1.8498589661431714E-2</v>
      </c>
      <c r="K110" s="26">
        <f>IF(CA!K110="","",CA!K110/10/GDP!N106)</f>
        <v>-78.447734742480122</v>
      </c>
      <c r="L110" s="26">
        <f>IF(CA!L110="","",CA!L110/10/GDP!O106)</f>
        <v>-54.287395626718848</v>
      </c>
      <c r="M110" s="26">
        <f>IF(CA!M110="","",CA!M110/10/GDP!P106)</f>
        <v>-25.347015594975737</v>
      </c>
      <c r="N110" s="26">
        <f>IF(CA!N110="","",CA!N110/10/GDP!Q106)</f>
        <v>14.651411755666636</v>
      </c>
      <c r="O110" s="26">
        <f>IF(CA!O110="","",CA!O110/10/GDP!R106)</f>
        <v>27.215608745403834</v>
      </c>
      <c r="P110" s="26" t="str">
        <f>IF(CA!P110="","",CA!P110/10/GDP!S106)</f>
        <v/>
      </c>
      <c r="Q110" s="26" t="str">
        <f>IF(CA!Q110="","",CA!Q110/10/GDP!T106)</f>
        <v/>
      </c>
    </row>
    <row r="111" spans="1:17" x14ac:dyDescent="0.15">
      <c r="A111" s="12" t="s">
        <v>131</v>
      </c>
      <c r="B111" s="26">
        <f>IF(CA!B111="","",CA!B111/10/GDP!E107)</f>
        <v>-7.3344050339378022</v>
      </c>
      <c r="C111" s="26">
        <f>IF(CA!C111="","",CA!C111/10/GDP!F107)</f>
        <v>-10.653133983644345</v>
      </c>
      <c r="D111" s="26">
        <f>IF(CA!D111="","",CA!D111/10/GDP!G107)</f>
        <v>-15.331341713228191</v>
      </c>
      <c r="E111" s="26">
        <f>IF(CA!E111="","",CA!E111/10/GDP!H107)</f>
        <v>-13.530444617869941</v>
      </c>
      <c r="F111" s="26">
        <f>IF(CA!F111="","",CA!F111/10/GDP!I107)</f>
        <v>2.2457599249805487</v>
      </c>
      <c r="G111" s="26">
        <f>IF(CA!G111="","",CA!G111/10/GDP!J107)</f>
        <v>0.194994753967766</v>
      </c>
      <c r="H111" s="26">
        <f>IF(CA!H111="","",CA!H111/10/GDP!K107)</f>
        <v>-3.653240260264691</v>
      </c>
      <c r="I111" s="26">
        <f>IF(CA!I111="","",CA!I111/10/GDP!L107)</f>
        <v>-1.5977532954334495</v>
      </c>
      <c r="J111" s="26">
        <f>IF(CA!J111="","",CA!J111/10/GDP!M107)</f>
        <v>1.698896888123143</v>
      </c>
      <c r="K111" s="26">
        <f>IF(CA!K111="","",CA!K111/10/GDP!N107)</f>
        <v>3.3997977318967894</v>
      </c>
      <c r="L111" s="26">
        <f>IF(CA!L111="","",CA!L111/10/GDP!O107)</f>
        <v>-2.4470959173655458</v>
      </c>
      <c r="M111" s="26">
        <f>IF(CA!M111="","",CA!M111/10/GDP!P107)</f>
        <v>-1.1017316376887105</v>
      </c>
      <c r="N111" s="26">
        <f>IF(CA!N111="","",CA!N111/10/GDP!Q107)</f>
        <v>0.63730935667808419</v>
      </c>
      <c r="O111" s="26">
        <f>IF(CA!O111="","",CA!O111/10/GDP!R107)</f>
        <v>0.2439377925809558</v>
      </c>
      <c r="P111" s="26">
        <f>IF(CA!P111="","",CA!P111/10/GDP!S107)</f>
        <v>3.3246201520155658</v>
      </c>
      <c r="Q111" s="26">
        <f>IF(CA!Q111="","",CA!Q111/10/GDP!T107)</f>
        <v>8.4163023241840644</v>
      </c>
    </row>
    <row r="112" spans="1:17" x14ac:dyDescent="0.15">
      <c r="A112" s="12" t="s">
        <v>132</v>
      </c>
      <c r="B112" s="26">
        <f>IF(CA!B112="","",CA!B112/10/GDP!E108)</f>
        <v>6.9796590738283992</v>
      </c>
      <c r="C112" s="26">
        <f>IF(CA!C112="","",CA!C112/10/GDP!F108)</f>
        <v>6.7183658005305791</v>
      </c>
      <c r="D112" s="26">
        <f>IF(CA!D112="","",CA!D112/10/GDP!G108)</f>
        <v>6.6279246914789054</v>
      </c>
      <c r="E112" s="26">
        <f>IF(CA!E112="","",CA!E112/10/GDP!H108)</f>
        <v>6.5261415517134855</v>
      </c>
      <c r="F112" s="26">
        <f>IF(CA!F112="","",CA!F112/10/GDP!I108)</f>
        <v>5.8319740388940184</v>
      </c>
      <c r="G112" s="26">
        <f>IF(CA!G112="","",CA!G112/10/GDP!J108)</f>
        <v>6.1312733382691667</v>
      </c>
      <c r="H112" s="26">
        <f>IF(CA!H112="","",CA!H112/10/GDP!K108)</f>
        <v>5.7816792914611383</v>
      </c>
      <c r="I112" s="26">
        <f>IF(CA!I112="","",CA!I112/10/GDP!L108)</f>
        <v>5.620495753503846</v>
      </c>
      <c r="J112" s="26">
        <f>IF(CA!J112="","",CA!J112/10/GDP!M108)</f>
        <v>5.566050048113965</v>
      </c>
      <c r="K112" s="26">
        <f>IF(CA!K112="","",CA!K112/10/GDP!N108)</f>
        <v>5.0518095879072735</v>
      </c>
      <c r="L112" s="26">
        <f>IF(CA!L112="","",CA!L112/10/GDP!O108)</f>
        <v>5.1045751722880013</v>
      </c>
      <c r="M112" s="26">
        <f>IF(CA!M112="","",CA!M112/10/GDP!P108)</f>
        <v>4.8710783249304317</v>
      </c>
      <c r="N112" s="26">
        <f>IF(CA!N112="","",CA!N112/10/GDP!Q108)</f>
        <v>5.1991351277232933</v>
      </c>
      <c r="O112" s="26">
        <f>IF(CA!O112="","",CA!O112/10/GDP!R108)</f>
        <v>4.6979269782596997</v>
      </c>
      <c r="P112" s="26">
        <f>IF(CA!P112="","",CA!P112/10/GDP!S108)</f>
        <v>4.3527072415093899</v>
      </c>
      <c r="Q112" s="26">
        <f>IF(CA!Q112="","",CA!Q112/10/GDP!T108)</f>
        <v>4.0967951120812236</v>
      </c>
    </row>
    <row r="113" spans="1:17" x14ac:dyDescent="0.15">
      <c r="A113" s="12" t="s">
        <v>133</v>
      </c>
      <c r="B113" s="26">
        <f>IF(CA!B113="","",CA!B113/10/GDP!E109)</f>
        <v>-12.53057174563013</v>
      </c>
      <c r="C113" s="26">
        <f>IF(CA!C113="","",CA!C113/10/GDP!F109)</f>
        <v>-9.1551743318922902</v>
      </c>
      <c r="D113" s="26">
        <f>IF(CA!D113="","",CA!D113/10/GDP!G109)</f>
        <v>-9.8857019750995008</v>
      </c>
      <c r="E113" s="26">
        <f>IF(CA!E113="","",CA!E113/10/GDP!H109)</f>
        <v>-15.636462048240226</v>
      </c>
      <c r="F113" s="26">
        <f>IF(CA!F113="","",CA!F113/10/GDP!I109)</f>
        <v>-18.171855108750851</v>
      </c>
      <c r="G113" s="26">
        <f>IF(CA!G113="","",CA!G113/10/GDP!J109)</f>
        <v>-8.9485364472487241</v>
      </c>
      <c r="H113" s="26">
        <f>IF(CA!H113="","",CA!H113/10/GDP!K109)</f>
        <v>-6.7277503028487287</v>
      </c>
      <c r="I113" s="26">
        <f>IF(CA!I113="","",CA!I113/10/GDP!L109)</f>
        <v>-7.4627081372296242</v>
      </c>
      <c r="J113" s="26">
        <f>IF(CA!J113="","",CA!J113/10/GDP!M109)</f>
        <v>-6.5054971609145511</v>
      </c>
      <c r="K113" s="26">
        <f>IF(CA!K113="","",CA!K113/10/GDP!N109)</f>
        <v>-0.64912366650170561</v>
      </c>
      <c r="L113" s="26">
        <f>IF(CA!L113="","",CA!L113/10/GDP!O109)</f>
        <v>-2.2594178234273814</v>
      </c>
      <c r="M113" s="26">
        <f>IF(CA!M113="","",CA!M113/10/GDP!P109)</f>
        <v>0.37814253433104172</v>
      </c>
      <c r="N113" s="26">
        <f>IF(CA!N113="","",CA!N113/10/GDP!Q109)</f>
        <v>-0.22858980563462616</v>
      </c>
      <c r="O113" s="26">
        <f>IF(CA!O113="","",CA!O113/10/GDP!R109)</f>
        <v>0.70163730794364731</v>
      </c>
      <c r="P113" s="26">
        <f>IF(CA!P113="","",CA!P113/10/GDP!S109)</f>
        <v>-2.276461162307859</v>
      </c>
      <c r="Q113" s="26" t="str">
        <f>IF(CA!Q113="","",CA!Q113/10/GDP!T109)</f>
        <v/>
      </c>
    </row>
    <row r="114" spans="1:17" x14ac:dyDescent="0.15">
      <c r="A114" s="12" t="s">
        <v>134</v>
      </c>
      <c r="B114" s="26">
        <f>IF(CA!B114="","",CA!B114/10/GDP!E110)</f>
        <v>-13.857909483878998</v>
      </c>
      <c r="C114" s="26">
        <f>IF(CA!C114="","",CA!C114/10/GDP!F110)</f>
        <v>-7.6675390514687676</v>
      </c>
      <c r="D114" s="26">
        <f>IF(CA!D114="","",CA!D114/10/GDP!G110)</f>
        <v>-9.4331464371049041</v>
      </c>
      <c r="E114" s="26">
        <f>IF(CA!E114="","",CA!E114/10/GDP!H110)</f>
        <v>-13.030836850053264</v>
      </c>
      <c r="F114" s="26">
        <f>IF(CA!F114="","",CA!F114/10/GDP!I110)</f>
        <v>-8.7748709051147973</v>
      </c>
      <c r="G114" s="26">
        <f>IF(CA!G114="","",CA!G114/10/GDP!J110)</f>
        <v>-13.931655314442967</v>
      </c>
      <c r="H114" s="26">
        <f>IF(CA!H114="","",CA!H114/10/GDP!K110)</f>
        <v>-14.238141515901878</v>
      </c>
      <c r="I114" s="26">
        <f>IF(CA!I114="","",CA!I114/10/GDP!L110)</f>
        <v>-12.451418306666156</v>
      </c>
      <c r="J114" s="26">
        <f>IF(CA!J114="","",CA!J114/10/GDP!M110)</f>
        <v>-22.756778514466678</v>
      </c>
      <c r="K114" s="26">
        <f>IF(CA!K114="","",CA!K114/10/GDP!N110)</f>
        <v>-18.637321047665122</v>
      </c>
      <c r="L114" s="26">
        <f>IF(CA!L114="","",CA!L114/10/GDP!O110)</f>
        <v>-16.625900619481193</v>
      </c>
      <c r="M114" s="26">
        <f>IF(CA!M114="","",CA!M114/10/GDP!P110)</f>
        <v>-18.310770470949599</v>
      </c>
      <c r="N114" s="26">
        <f>IF(CA!N114="","",CA!N114/10/GDP!Q110)</f>
        <v>-24.677740662660231</v>
      </c>
      <c r="O114" s="26">
        <f>IF(CA!O114="","",CA!O114/10/GDP!R110)</f>
        <v>-23.413820810191165</v>
      </c>
      <c r="P114" s="26">
        <f>IF(CA!P114="","",CA!P114/10/GDP!S110)</f>
        <v>-23.976189431246397</v>
      </c>
      <c r="Q114" s="26" t="str">
        <f>IF(CA!Q114="","",CA!Q114/10/GDP!T110)</f>
        <v/>
      </c>
    </row>
    <row r="115" spans="1:17" x14ac:dyDescent="0.15">
      <c r="A115" s="12" t="s">
        <v>135</v>
      </c>
      <c r="B115" s="26">
        <f>IF(CA!B115="","",CA!B115/10/GDP!E111)</f>
        <v>13.289382205782069</v>
      </c>
      <c r="C115" s="26">
        <f>IF(CA!C115="","",CA!C115/10/GDP!F111)</f>
        <v>15.374249965937155</v>
      </c>
      <c r="D115" s="26">
        <f>IF(CA!D115="","",CA!D115/10/GDP!G111)</f>
        <v>14.684358226635922</v>
      </c>
      <c r="E115" s="26">
        <f>IF(CA!E115="","",CA!E115/10/GDP!H111)</f>
        <v>16.096102705071967</v>
      </c>
      <c r="F115" s="26">
        <f>IF(CA!F115="","",CA!F115/10/GDP!I111)</f>
        <v>15.010811648363566</v>
      </c>
      <c r="G115" s="26">
        <f>IF(CA!G115="","",CA!G115/10/GDP!J111)</f>
        <v>9.9148375981560068</v>
      </c>
      <c r="H115" s="26">
        <f>IF(CA!H115="","",CA!H115/10/GDP!K111)</f>
        <v>10.752256382872174</v>
      </c>
      <c r="I115" s="26">
        <f>IF(CA!I115="","",CA!I115/10/GDP!L111)</f>
        <v>5.1161035504447403</v>
      </c>
      <c r="J115" s="26">
        <f>IF(CA!J115="","",CA!J115/10/GDP!M111)</f>
        <v>3.4175908354315183</v>
      </c>
      <c r="K115" s="26">
        <f>IF(CA!K115="","",CA!K115/10/GDP!N111)</f>
        <v>4.330082587426384</v>
      </c>
      <c r="L115" s="26">
        <f>IF(CA!L115="","",CA!L115/10/GDP!O111)</f>
        <v>3.0089238045988767</v>
      </c>
      <c r="M115" s="26">
        <f>IF(CA!M115="","",CA!M115/10/GDP!P111)</f>
        <v>2.3676927433533583</v>
      </c>
      <c r="N115" s="26">
        <f>IF(CA!N115="","",CA!N115/10/GDP!Q111)</f>
        <v>2.8078704875719116</v>
      </c>
      <c r="O115" s="26">
        <f>IF(CA!O115="","",CA!O115/10/GDP!R111)</f>
        <v>2.2370815814619931</v>
      </c>
      <c r="P115" s="26">
        <f>IF(CA!P115="","",CA!P115/10/GDP!S111)</f>
        <v>3.5029133466916273</v>
      </c>
      <c r="Q115" s="26">
        <f>IF(CA!Q115="","",CA!Q115/10/GDP!T111)</f>
        <v>4.2363578376236868</v>
      </c>
    </row>
    <row r="116" spans="1:17" x14ac:dyDescent="0.15">
      <c r="A116" s="12" t="s">
        <v>136</v>
      </c>
      <c r="B116" s="26">
        <f>IF(CA!B116="","",CA!B116/10/GDP!E112)</f>
        <v>-23.46730916201146</v>
      </c>
      <c r="C116" s="26">
        <f>IF(CA!C116="","",CA!C116/10/GDP!F112)</f>
        <v>-19.170583931274898</v>
      </c>
      <c r="D116" s="26">
        <f>IF(CA!D116="","",CA!D116/10/GDP!G112)</f>
        <v>-14.39487465609348</v>
      </c>
      <c r="E116" s="26">
        <f>IF(CA!E116="","",CA!E116/10/GDP!H112)</f>
        <v>-26.92775276183961</v>
      </c>
      <c r="F116" s="26">
        <f>IF(CA!F116="","",CA!F116/10/GDP!I112)</f>
        <v>-9.4159321648461827</v>
      </c>
      <c r="G116" s="26">
        <f>IF(CA!G116="","",CA!G116/10/GDP!J112)</f>
        <v>-7.5760463938256368</v>
      </c>
      <c r="H116" s="26">
        <f>IF(CA!H116="","",CA!H116/10/GDP!K112)</f>
        <v>-14.584141827601375</v>
      </c>
      <c r="I116" s="26">
        <f>IF(CA!I116="","",CA!I116/10/GDP!L112)</f>
        <v>-6.3944399151188014</v>
      </c>
      <c r="J116" s="26">
        <f>IF(CA!J116="","",CA!J116/10/GDP!M112)</f>
        <v>-3.8771591999647592</v>
      </c>
      <c r="K116" s="26">
        <f>IF(CA!K116="","",CA!K116/10/GDP!N112)</f>
        <v>-3.1927923109812806</v>
      </c>
      <c r="L116" s="26">
        <f>IF(CA!L116="","",CA!L116/10/GDP!O112)</f>
        <v>-7.3624587860658552</v>
      </c>
      <c r="M116" s="26">
        <f>IF(CA!M116="","",CA!M116/10/GDP!P112)</f>
        <v>-23.63946191488839</v>
      </c>
      <c r="N116" s="26">
        <f>IF(CA!N116="","",CA!N116/10/GDP!Q112)</f>
        <v>-21.627049713939027</v>
      </c>
      <c r="O116" s="26">
        <f>IF(CA!O116="","",CA!O116/10/GDP!R112)</f>
        <v>-28.386159083470449</v>
      </c>
      <c r="P116" s="26">
        <f>IF(CA!P116="","",CA!P116/10/GDP!S112)</f>
        <v>-26.449771275743778</v>
      </c>
      <c r="Q116" s="26">
        <f>IF(CA!Q116="","",CA!Q116/10/GDP!T112)</f>
        <v>-29.785949501517567</v>
      </c>
    </row>
    <row r="117" spans="1:17" x14ac:dyDescent="0.15">
      <c r="A117" s="12" t="s">
        <v>137</v>
      </c>
      <c r="B117" s="26">
        <f>IF(CA!B117="","",CA!B117/10/GDP!E113)</f>
        <v>-7.0021142423601574</v>
      </c>
      <c r="C117" s="26">
        <f>IF(CA!C117="","",CA!C117/10/GDP!F113)</f>
        <v>-3.1645674513254649</v>
      </c>
      <c r="D117" s="26">
        <f>IF(CA!D117="","",CA!D117/10/GDP!G113)</f>
        <v>-7.1240291572985051</v>
      </c>
      <c r="E117" s="26">
        <f>IF(CA!E117="","",CA!E117/10/GDP!H113)</f>
        <v>-10.810164315866428</v>
      </c>
      <c r="F117" s="26">
        <f>IF(CA!F117="","",CA!F117/10/GDP!I113)</f>
        <v>-6.4071824703768412</v>
      </c>
      <c r="G117" s="26">
        <f>IF(CA!G117="","",CA!G117/10/GDP!J113)</f>
        <v>-11.123120521780526</v>
      </c>
      <c r="H117" s="26">
        <f>IF(CA!H117="","",CA!H117/10/GDP!K113)</f>
        <v>-5.0522321300810589</v>
      </c>
      <c r="I117" s="26">
        <f>IF(CA!I117="","",CA!I117/10/GDP!L113)</f>
        <v>-2.1901106509657473</v>
      </c>
      <c r="J117" s="26">
        <f>IF(CA!J117="","",CA!J117/10/GDP!M113)</f>
        <v>-2.8293291754918108</v>
      </c>
      <c r="K117" s="26">
        <f>IF(CA!K117="","",CA!K117/10/GDP!N113)</f>
        <v>-4.7033863457089202</v>
      </c>
      <c r="L117" s="26">
        <f>IF(CA!L117="","",CA!L117/10/GDP!O113)</f>
        <v>-5.3213487319453865</v>
      </c>
      <c r="M117" s="26">
        <f>IF(CA!M117="","",CA!M117/10/GDP!P113)</f>
        <v>-7.2395830641236598</v>
      </c>
      <c r="N117" s="26">
        <f>IF(CA!N117="","",CA!N117/10/GDP!Q113)</f>
        <v>-7.8770991031522639</v>
      </c>
      <c r="O117" s="26">
        <f>IF(CA!O117="","",CA!O117/10/GDP!R113)</f>
        <v>-4.8941125860435601</v>
      </c>
      <c r="P117" s="26" t="str">
        <f>IF(CA!P117="","",CA!P117/10/GDP!S113)</f>
        <v/>
      </c>
      <c r="Q117" s="26" t="str">
        <f>IF(CA!Q117="","",CA!Q117/10/GDP!T113)</f>
        <v/>
      </c>
    </row>
    <row r="118" spans="1:17" x14ac:dyDescent="0.15">
      <c r="A118" s="12" t="s">
        <v>138</v>
      </c>
      <c r="B118" s="26">
        <f>IF(CA!B118="","",CA!B118/10/GDP!E114)</f>
        <v>-6.5144223224248936</v>
      </c>
      <c r="C118" s="26">
        <f>IF(CA!C118="","",CA!C118/10/GDP!F114)</f>
        <v>-7.7914943059364452</v>
      </c>
      <c r="D118" s="26">
        <f>IF(CA!D118="","",CA!D118/10/GDP!G114)</f>
        <v>-1.9932083139865855</v>
      </c>
      <c r="E118" s="26">
        <f>IF(CA!E118="","",CA!E118/10/GDP!H114)</f>
        <v>-0.84327946878140658</v>
      </c>
      <c r="F118" s="26">
        <f>IF(CA!F118="","",CA!F118/10/GDP!I114)</f>
        <v>-6.395726184374845</v>
      </c>
      <c r="G118" s="26">
        <f>IF(CA!G118="","",CA!G118/10/GDP!J114)</f>
        <v>-4.6410821557465542</v>
      </c>
      <c r="H118" s="26">
        <f>IF(CA!H118="","",CA!H118/10/GDP!K114)</f>
        <v>-0.13499150734485796</v>
      </c>
      <c r="I118" s="26">
        <f>IF(CA!I118="","",CA!I118/10/GDP!L114)</f>
        <v>1.5971569972013797</v>
      </c>
      <c r="J118" s="26">
        <f>IF(CA!J118="","",CA!J118/10/GDP!M114)</f>
        <v>2.5619315507438887</v>
      </c>
      <c r="K118" s="26">
        <f>IF(CA!K118="","",CA!K118/10/GDP!N114)</f>
        <v>8.5281748688764836</v>
      </c>
      <c r="L118" s="26">
        <f>IF(CA!L118="","",CA!L118/10/GDP!O114)</f>
        <v>2.7093960285284151</v>
      </c>
      <c r="M118" s="26">
        <f>IF(CA!M118="","",CA!M118/10/GDP!P114)</f>
        <v>-0.56747472620055228</v>
      </c>
      <c r="N118" s="26">
        <f>IF(CA!N118="","",CA!N118/10/GDP!Q114)</f>
        <v>5.8008245180974853</v>
      </c>
      <c r="O118" s="26">
        <f>IF(CA!O118="","",CA!O118/10/GDP!R114)</f>
        <v>6.2670014082139724</v>
      </c>
      <c r="P118" s="26">
        <f>IF(CA!P118="","",CA!P118/10/GDP!S114)</f>
        <v>5.6960548054354758</v>
      </c>
      <c r="Q118" s="26">
        <f>IF(CA!Q118="","",CA!Q118/10/GDP!T114)</f>
        <v>-3.5511325411854258</v>
      </c>
    </row>
    <row r="119" spans="1:17" x14ac:dyDescent="0.15">
      <c r="A119" s="12" t="s">
        <v>139</v>
      </c>
      <c r="B119" s="26">
        <f>IF(CA!B119="","",CA!B119/10/GDP!E115)</f>
        <v>-1.8305251464258154</v>
      </c>
      <c r="C119" s="26">
        <f>IF(CA!C119="","",CA!C119/10/GDP!F115)</f>
        <v>-4.3689450497033571</v>
      </c>
      <c r="D119" s="26">
        <f>IF(CA!D119="","",CA!D119/10/GDP!G115)</f>
        <v>-5.5415758809553157</v>
      </c>
      <c r="E119" s="26">
        <f>IF(CA!E119="","",CA!E119/10/GDP!H115)</f>
        <v>-3.6319002050516778</v>
      </c>
      <c r="F119" s="26">
        <f>IF(CA!F119="","",CA!F119/10/GDP!I115)</f>
        <v>-17.628713110875886</v>
      </c>
      <c r="G119" s="26">
        <f>IF(CA!G119="","",CA!G119/10/GDP!J115)</f>
        <v>-8.9420976488609671</v>
      </c>
      <c r="H119" s="26">
        <f>IF(CA!H119="","",CA!H119/10/GDP!K115)</f>
        <v>-3.3564275792103881</v>
      </c>
      <c r="I119" s="26">
        <f>IF(CA!I119="","",CA!I119/10/GDP!L115)</f>
        <v>-10.863225220909499</v>
      </c>
      <c r="J119" s="26">
        <f>IF(CA!J119="","",CA!J119/10/GDP!M115)</f>
        <v>-15.6458759604305</v>
      </c>
      <c r="K119" s="26">
        <f>IF(CA!K119="","",CA!K119/10/GDP!N115)</f>
        <v>-2.6789938667853113</v>
      </c>
      <c r="L119" s="26">
        <f>IF(CA!L119="","",CA!L119/10/GDP!O115)</f>
        <v>-3.8262793544393072</v>
      </c>
      <c r="M119" s="26">
        <f>IF(CA!M119="","",CA!M119/10/GDP!P115)</f>
        <v>-8.046866726172123</v>
      </c>
      <c r="N119" s="26">
        <f>IF(CA!N119="","",CA!N119/10/GDP!Q115)</f>
        <v>6.0973406904472256</v>
      </c>
      <c r="O119" s="26">
        <f>IF(CA!O119="","",CA!O119/10/GDP!R115)</f>
        <v>23.932268166993691</v>
      </c>
      <c r="P119" s="26" t="str">
        <f>IF(CA!P119="","",CA!P119/10/GDP!S115)</f>
        <v/>
      </c>
      <c r="Q119" s="26" t="str">
        <f>IF(CA!Q119="","",CA!Q119/10/GDP!T115)</f>
        <v/>
      </c>
    </row>
    <row r="120" spans="1:17" x14ac:dyDescent="0.15">
      <c r="A120" s="12" t="s">
        <v>140</v>
      </c>
      <c r="B120" s="26" t="str">
        <f>IF(CA!B120="","",CA!B120/10/GDP!E116)</f>
        <v/>
      </c>
      <c r="C120" s="26" t="str">
        <f>IF(CA!C120="","",CA!C120/10/GDP!F116)</f>
        <v/>
      </c>
      <c r="D120" s="26" t="str">
        <f>IF(CA!D120="","",CA!D120/10/GDP!G116)</f>
        <v/>
      </c>
      <c r="E120" s="26" t="str">
        <f>IF(CA!E120="","",CA!E120/10/GDP!H116)</f>
        <v/>
      </c>
      <c r="F120" s="26" t="str">
        <f>IF(CA!F120="","",CA!F120/10/GDP!I116)</f>
        <v/>
      </c>
      <c r="G120" s="26" t="str">
        <f>IF(CA!G120="","",CA!G120/10/GDP!J116)</f>
        <v/>
      </c>
      <c r="H120" s="26" t="str">
        <f>IF(CA!H120="","",CA!H120/10/GDP!K116)</f>
        <v/>
      </c>
      <c r="I120" s="26">
        <f>IF(CA!I120="","",CA!I120/10/GDP!L116)</f>
        <v>-18.243117220974515</v>
      </c>
      <c r="J120" s="26">
        <f>IF(CA!J120="","",CA!J120/10/GDP!M116)</f>
        <v>-17.210886911481715</v>
      </c>
      <c r="K120" s="26">
        <f>IF(CA!K120="","",CA!K120/10/GDP!N116)</f>
        <v>-22.267767633807111</v>
      </c>
      <c r="L120" s="26">
        <f>IF(CA!L120="","",CA!L120/10/GDP!O116)</f>
        <v>-15.464000684875364</v>
      </c>
      <c r="M120" s="26">
        <f>IF(CA!M120="","",CA!M120/10/GDP!P116)</f>
        <v>-11.019211120578129</v>
      </c>
      <c r="N120" s="26">
        <f>IF(CA!N120="","",CA!N120/10/GDP!Q116)</f>
        <v>-10.4512357701865</v>
      </c>
      <c r="O120" s="26">
        <f>IF(CA!O120="","",CA!O120/10/GDP!R116)</f>
        <v>-13.80426264597155</v>
      </c>
      <c r="P120" s="26">
        <f>IF(CA!P120="","",CA!P120/10/GDP!S116)</f>
        <v>-10.480901179688598</v>
      </c>
      <c r="Q120" s="26" t="str">
        <f>IF(CA!Q120="","",CA!Q120/10/GDP!T116)</f>
        <v/>
      </c>
    </row>
    <row r="121" spans="1:17" x14ac:dyDescent="0.15">
      <c r="A121" s="12" t="s">
        <v>141</v>
      </c>
      <c r="B121" s="26">
        <f>IF(CA!B121="","",CA!B121/10/GDP!E117)</f>
        <v>-4.7813657510912391</v>
      </c>
      <c r="C121" s="26">
        <f>IF(CA!C121="","",CA!C121/10/GDP!F117)</f>
        <v>-8.59904042662167</v>
      </c>
      <c r="D121" s="26">
        <f>IF(CA!D121="","",CA!D121/10/GDP!G117)</f>
        <v>-5.3242571940598209</v>
      </c>
      <c r="E121" s="26">
        <f>IF(CA!E121="","",CA!E121/10/GDP!H117)</f>
        <v>-9.7670595001903084</v>
      </c>
      <c r="F121" s="26">
        <f>IF(CA!F121="","",CA!F121/10/GDP!I117)</f>
        <v>-7.1747497411416008</v>
      </c>
      <c r="G121" s="26">
        <f>IF(CA!G121="","",CA!G121/10/GDP!J117)</f>
        <v>-10.054044763835746</v>
      </c>
      <c r="H121" s="26">
        <f>IF(CA!H121="","",CA!H121/10/GDP!K117)</f>
        <v>-13.546128855022671</v>
      </c>
      <c r="I121" s="26">
        <f>IF(CA!I121="","",CA!I121/10/GDP!L117)</f>
        <v>-7.0917268025626257</v>
      </c>
      <c r="J121" s="26">
        <f>IF(CA!J121="","",CA!J121/10/GDP!M117)</f>
        <v>-6.1856645347572545</v>
      </c>
      <c r="K121" s="26">
        <f>IF(CA!K121="","",CA!K121/10/GDP!N117)</f>
        <v>-5.389417321518911</v>
      </c>
      <c r="L121" s="26">
        <f>IF(CA!L121="","",CA!L121/10/GDP!O117)</f>
        <v>-3.56632038731312</v>
      </c>
      <c r="M121" s="26">
        <f>IF(CA!M121="","",CA!M121/10/GDP!P117)</f>
        <v>-4.0167810899476963</v>
      </c>
      <c r="N121" s="26">
        <f>IF(CA!N121="","",CA!N121/10/GDP!Q117)</f>
        <v>-4.6173265188759904</v>
      </c>
      <c r="O121" s="26">
        <f>IF(CA!O121="","",CA!O121/10/GDP!R117)</f>
        <v>-3.916201611872435</v>
      </c>
      <c r="P121" s="26">
        <f>IF(CA!P121="","",CA!P121/10/GDP!S117)</f>
        <v>-5.3832764740561361</v>
      </c>
      <c r="Q121" s="26">
        <f>IF(CA!Q121="","",CA!Q121/10/GDP!T117)</f>
        <v>-12.132510944409839</v>
      </c>
    </row>
    <row r="122" spans="1:17" x14ac:dyDescent="0.15">
      <c r="A122" s="12" t="s">
        <v>142</v>
      </c>
      <c r="B122" s="26">
        <f>IF(CA!B122="","",CA!B122/10/GDP!E118)</f>
        <v>-1.0317314295356501</v>
      </c>
      <c r="C122" s="26">
        <f>IF(CA!C122="","",CA!C122/10/GDP!F118)</f>
        <v>-0.364102976299293</v>
      </c>
      <c r="D122" s="26">
        <f>IF(CA!D122="","",CA!D122/10/GDP!G118)</f>
        <v>-0.94020277183254375</v>
      </c>
      <c r="E122" s="26">
        <f>IF(CA!E122="","",CA!E122/10/GDP!H118)</f>
        <v>-1.5143136201504972</v>
      </c>
      <c r="F122" s="26">
        <f>IF(CA!F122="","",CA!F122/10/GDP!I118)</f>
        <v>-0.86186186130381259</v>
      </c>
      <c r="G122" s="26">
        <f>IF(CA!G122="","",CA!G122/10/GDP!J118)</f>
        <v>-0.45660795984053687</v>
      </c>
      <c r="H122" s="26">
        <f>IF(CA!H122="","",CA!H122/10/GDP!K118)</f>
        <v>-1.0071199961016128</v>
      </c>
      <c r="I122" s="26">
        <f>IF(CA!I122="","",CA!I122/10/GDP!L118)</f>
        <v>-1.5516332435767421</v>
      </c>
      <c r="J122" s="26">
        <f>IF(CA!J122="","",CA!J122/10/GDP!M118)</f>
        <v>-2.4729788104837582</v>
      </c>
      <c r="K122" s="26">
        <f>IF(CA!K122="","",CA!K122/10/GDP!N118)</f>
        <v>-1.9331054866315809</v>
      </c>
      <c r="L122" s="26">
        <f>IF(CA!L122="","",CA!L122/10/GDP!O118)</f>
        <v>-2.6502771794278934</v>
      </c>
      <c r="M122" s="26">
        <f>IF(CA!M122="","",CA!M122/10/GDP!P118)</f>
        <v>-2.2579602553079381</v>
      </c>
      <c r="N122" s="26">
        <f>IF(CA!N122="","",CA!N122/10/GDP!Q118)</f>
        <v>-1.7622915790239706</v>
      </c>
      <c r="O122" s="26">
        <f>IF(CA!O122="","",CA!O122/10/GDP!R118)</f>
        <v>-2.0541054848484874</v>
      </c>
      <c r="P122" s="26">
        <f>IF(CA!P122="","",CA!P122/10/GDP!S118)</f>
        <v>-0.29756934213105968</v>
      </c>
      <c r="Q122" s="26">
        <f>IF(CA!Q122="","",CA!Q122/10/GDP!T118)</f>
        <v>2.4166432249729097</v>
      </c>
    </row>
    <row r="123" spans="1:17" x14ac:dyDescent="0.15">
      <c r="A123" s="12" t="s">
        <v>143</v>
      </c>
      <c r="B123" s="26" t="str">
        <f>IF(CA!B123="","",CA!B123/10/GDP!E119)</f>
        <v/>
      </c>
      <c r="C123" s="26" t="str">
        <f>IF(CA!C123="","",CA!C123/10/GDP!F119)</f>
        <v/>
      </c>
      <c r="D123" s="26" t="str">
        <f>IF(CA!D123="","",CA!D123/10/GDP!G119)</f>
        <v/>
      </c>
      <c r="E123" s="26" t="str">
        <f>IF(CA!E123="","",CA!E123/10/GDP!H119)</f>
        <v/>
      </c>
      <c r="F123" s="26">
        <f>IF(CA!F123="","",CA!F123/10/GDP!I119)</f>
        <v>-13.664683812189436</v>
      </c>
      <c r="G123" s="26">
        <f>IF(CA!G123="","",CA!G123/10/GDP!J119)</f>
        <v>-8.2751932695686374</v>
      </c>
      <c r="H123" s="26">
        <f>IF(CA!H123="","",CA!H123/10/GDP!K119)</f>
        <v>-14.205325669989653</v>
      </c>
      <c r="I123" s="26">
        <f>IF(CA!I123="","",CA!I123/10/GDP!L119)</f>
        <v>-7.2825662238861177</v>
      </c>
      <c r="J123" s="26">
        <f>IF(CA!J123="","",CA!J123/10/GDP!M119)</f>
        <v>-0.6851518537378577</v>
      </c>
      <c r="K123" s="26">
        <f>IF(CA!K123="","",CA!K123/10/GDP!N119)</f>
        <v>7.0183602727971897</v>
      </c>
      <c r="L123" s="26" t="str">
        <f>IF(CA!L123="","",CA!L123/10/GDP!O119)</f>
        <v/>
      </c>
      <c r="M123" s="26" t="str">
        <f>IF(CA!M123="","",CA!M123/10/GDP!P119)</f>
        <v/>
      </c>
      <c r="N123" s="26" t="str">
        <f>IF(CA!N123="","",CA!N123/10/GDP!Q119)</f>
        <v/>
      </c>
      <c r="O123" s="26" t="str">
        <f>IF(CA!O123="","",CA!O123/10/GDP!R119)</f>
        <v/>
      </c>
      <c r="P123" s="26" t="str">
        <f>IF(CA!P123="","",CA!P123/10/GDP!S119)</f>
        <v/>
      </c>
      <c r="Q123" s="26" t="str">
        <f>IF(CA!Q123="","",CA!Q123/10/GDP!T119)</f>
        <v/>
      </c>
    </row>
    <row r="124" spans="1:17" x14ac:dyDescent="0.15">
      <c r="A124" s="12" t="s">
        <v>144</v>
      </c>
      <c r="B124" s="26">
        <f>IF(CA!B124="","",CA!B124/10/GDP!E120)</f>
        <v>-7.556388027510665</v>
      </c>
      <c r="C124" s="26">
        <f>IF(CA!C124="","",CA!C124/10/GDP!F120)</f>
        <v>-11.337140057937468</v>
      </c>
      <c r="D124" s="26">
        <f>IF(CA!D124="","",CA!D124/10/GDP!G120)</f>
        <v>-15.248325412345205</v>
      </c>
      <c r="E124" s="26">
        <f>IF(CA!E124="","",CA!E124/10/GDP!H120)</f>
        <v>-16.112388989733219</v>
      </c>
      <c r="F124" s="26">
        <f>IF(CA!F124="","",CA!F124/10/GDP!I120)</f>
        <v>-8.9228621733771263</v>
      </c>
      <c r="G124" s="26">
        <f>IF(CA!G124="","",CA!G124/10/GDP!J120)</f>
        <v>-6.9006870632264263</v>
      </c>
      <c r="H124" s="26">
        <f>IF(CA!H124="","",CA!H124/10/GDP!K120)</f>
        <v>-10.121376443038811</v>
      </c>
      <c r="I124" s="26">
        <f>IF(CA!I124="","",CA!I124/10/GDP!L120)</f>
        <v>-7.391467754348807</v>
      </c>
      <c r="J124" s="26">
        <f>IF(CA!J124="","",CA!J124/10/GDP!M120)</f>
        <v>-5.1632536386873156</v>
      </c>
      <c r="K124" s="26">
        <f>IF(CA!K124="","",CA!K124/10/GDP!N120)</f>
        <v>-5.9756877624410523</v>
      </c>
      <c r="L124" s="26">
        <f>IF(CA!L124="","",CA!L124/10/GDP!O120)</f>
        <v>-5.9910587085369249</v>
      </c>
      <c r="M124" s="26">
        <f>IF(CA!M124="","",CA!M124/10/GDP!P120)</f>
        <v>-3.4973796579841645</v>
      </c>
      <c r="N124" s="26">
        <f>IF(CA!N124="","",CA!N124/10/GDP!Q120)</f>
        <v>-5.7343617437104317</v>
      </c>
      <c r="O124" s="26">
        <f>IF(CA!O124="","",CA!O124/10/GDP!R120)</f>
        <v>-10.486246106941341</v>
      </c>
      <c r="P124" s="26">
        <f>IF(CA!P124="","",CA!P124/10/GDP!S120)</f>
        <v>-9.360149646688166</v>
      </c>
      <c r="Q124" s="26">
        <f>IF(CA!Q124="","",CA!Q124/10/GDP!T120)</f>
        <v>-6.9196801927456297</v>
      </c>
    </row>
    <row r="125" spans="1:17" x14ac:dyDescent="0.15">
      <c r="A125" s="12" t="s">
        <v>145</v>
      </c>
      <c r="B125" s="26">
        <f>IF(CA!B125="","",CA!B125/10/GDP!E121)</f>
        <v>3.4678535910395167</v>
      </c>
      <c r="C125" s="26">
        <f>IF(CA!C125="","",CA!C125/10/GDP!F121)</f>
        <v>10.900727743377972</v>
      </c>
      <c r="D125" s="26">
        <f>IF(CA!D125="","",CA!D125/10/GDP!G121)</f>
        <v>4.0563689420707831</v>
      </c>
      <c r="E125" s="26">
        <f>IF(CA!E125="","",CA!E125/10/GDP!H121)</f>
        <v>-12.283756692105339</v>
      </c>
      <c r="F125" s="26">
        <f>IF(CA!F125="","",CA!F125/10/GDP!I121)</f>
        <v>-7.4562474529244005</v>
      </c>
      <c r="G125" s="26">
        <f>IF(CA!G125="","",CA!G125/10/GDP!J121)</f>
        <v>-12.323779083847663</v>
      </c>
      <c r="H125" s="26">
        <f>IF(CA!H125="","",CA!H125/10/GDP!K121)</f>
        <v>-43.345519339927044</v>
      </c>
      <c r="I125" s="26">
        <f>IF(CA!I125="","",CA!I125/10/GDP!L121)</f>
        <v>-43.824756450076521</v>
      </c>
      <c r="J125" s="26">
        <f>IF(CA!J125="","",CA!J125/10/GDP!M121)</f>
        <v>-37.60766571666052</v>
      </c>
      <c r="K125" s="26">
        <f>IF(CA!K125="","",CA!K125/10/GDP!N121)</f>
        <v>-15.820882147656766</v>
      </c>
      <c r="L125" s="26">
        <f>IF(CA!L125="","",CA!L125/10/GDP!O121)</f>
        <v>-8.0722213742131803</v>
      </c>
      <c r="M125" s="26">
        <f>IF(CA!M125="","",CA!M125/10/GDP!P121)</f>
        <v>-6.2697706589809385</v>
      </c>
      <c r="N125" s="26">
        <f>IF(CA!N125="","",CA!N125/10/GDP!Q121)</f>
        <v>-10.112625785935364</v>
      </c>
      <c r="O125" s="26">
        <f>IF(CA!O125="","",CA!O125/10/GDP!R121)</f>
        <v>-14.481359600521435</v>
      </c>
      <c r="P125" s="26">
        <f>IF(CA!P125="","",CA!P125/10/GDP!S121)</f>
        <v>-15.444240759743728</v>
      </c>
      <c r="Q125" s="26">
        <f>IF(CA!Q125="","",CA!Q125/10/GDP!T121)</f>
        <v>-5.1351555392183199</v>
      </c>
    </row>
    <row r="126" spans="1:17" x14ac:dyDescent="0.15">
      <c r="A126" s="12" t="s">
        <v>146</v>
      </c>
      <c r="B126" s="26" t="str">
        <f>IF(CA!B126="","",CA!B126/10/GDP!E122)</f>
        <v/>
      </c>
      <c r="C126" s="26" t="str">
        <f>IF(CA!C126="","",CA!C126/10/GDP!F122)</f>
        <v/>
      </c>
      <c r="D126" s="26">
        <f>IF(CA!D126="","",CA!D126/10/GDP!G122)</f>
        <v>-39.721617978602623</v>
      </c>
      <c r="E126" s="26">
        <f>IF(CA!E126="","",CA!E126/10/GDP!H122)</f>
        <v>-49.450680836318234</v>
      </c>
      <c r="F126" s="26">
        <f>IF(CA!F126="","",CA!F126/10/GDP!I122)</f>
        <v>-27.606401802321884</v>
      </c>
      <c r="G126" s="26">
        <f>IF(CA!G126="","",CA!G126/10/GDP!J122)</f>
        <v>-20.550517392380659</v>
      </c>
      <c r="H126" s="26">
        <f>IF(CA!H126="","",CA!H126/10/GDP!K122)</f>
        <v>-14.629985220668553</v>
      </c>
      <c r="I126" s="26">
        <f>IF(CA!I126="","",CA!I126/10/GDP!L122)</f>
        <v>-15.614781782093649</v>
      </c>
      <c r="J126" s="26">
        <f>IF(CA!J126="","",CA!J126/10/GDP!M122)</f>
        <v>-11.452127678022133</v>
      </c>
      <c r="K126" s="26">
        <f>IF(CA!K126="","",CA!K126/10/GDP!N122)</f>
        <v>-12.414234060160471</v>
      </c>
      <c r="L126" s="26">
        <f>IF(CA!L126="","",CA!L126/10/GDP!O122)</f>
        <v>-10.927822985668659</v>
      </c>
      <c r="M126" s="26">
        <f>IF(CA!M126="","",CA!M126/10/GDP!P122)</f>
        <v>-16.168471052899779</v>
      </c>
      <c r="N126" s="26">
        <f>IF(CA!N126="","",CA!N126/10/GDP!Q122)</f>
        <v>-15.683381381285605</v>
      </c>
      <c r="O126" s="26">
        <f>IF(CA!O126="","",CA!O126/10/GDP!R122)</f>
        <v>-17.116646247273906</v>
      </c>
      <c r="P126" s="26">
        <f>IF(CA!P126="","",CA!P126/10/GDP!S122)</f>
        <v>-14.345790562680442</v>
      </c>
      <c r="Q126" s="26">
        <f>IF(CA!Q126="","",CA!Q126/10/GDP!T122)</f>
        <v>-25.822966802374513</v>
      </c>
    </row>
    <row r="127" spans="1:17" x14ac:dyDescent="0.15">
      <c r="A127" s="12" t="s">
        <v>147</v>
      </c>
      <c r="B127" s="26">
        <f>IF(CA!B127="","",CA!B127/10/GDP!E123)</f>
        <v>-32.382670506214005</v>
      </c>
      <c r="C127" s="26">
        <f>IF(CA!C127="","",CA!C127/10/GDP!F123)</f>
        <v>-14.606104492608011</v>
      </c>
      <c r="D127" s="26">
        <f>IF(CA!D127="","",CA!D127/10/GDP!G123)</f>
        <v>-19.265833276251797</v>
      </c>
      <c r="E127" s="26">
        <f>IF(CA!E127="","",CA!E127/10/GDP!H123)</f>
        <v>-34.29559197367572</v>
      </c>
      <c r="F127" s="26">
        <f>IF(CA!F127="","",CA!F127/10/GDP!I123)</f>
        <v>-21.387117650726356</v>
      </c>
      <c r="G127" s="26">
        <f>IF(CA!G127="","",CA!G127/10/GDP!J123)</f>
        <v>-35.087156391780091</v>
      </c>
      <c r="H127" s="26">
        <f>IF(CA!H127="","",CA!H127/10/GDP!K123)</f>
        <v>-15.803686522472237</v>
      </c>
      <c r="I127" s="26">
        <f>IF(CA!I127="","",CA!I127/10/GDP!L123)</f>
        <v>-21.434820001167608</v>
      </c>
      <c r="J127" s="26">
        <f>IF(CA!J127="","",CA!J127/10/GDP!M123)</f>
        <v>-46.166021723429417</v>
      </c>
      <c r="K127" s="26">
        <f>IF(CA!K127="","",CA!K127/10/GDP!N123)</f>
        <v>-19.872466983218775</v>
      </c>
      <c r="L127" s="26">
        <f>IF(CA!L127="","",CA!L127/10/GDP!O123)</f>
        <v>-1.2668029133512548</v>
      </c>
      <c r="M127" s="26">
        <f>IF(CA!M127="","",CA!M127/10/GDP!P123)</f>
        <v>-12.138587496194932</v>
      </c>
      <c r="N127" s="26">
        <f>IF(CA!N127="","",CA!N127/10/GDP!Q123)</f>
        <v>-10.147443673696726</v>
      </c>
      <c r="O127" s="26">
        <f>IF(CA!O127="","",CA!O127/10/GDP!R123)</f>
        <v>-3.3616845087494345</v>
      </c>
      <c r="P127" s="26">
        <f>IF(CA!P127="","",CA!P127/10/GDP!S123)</f>
        <v>-1.0737298058964659</v>
      </c>
      <c r="Q127" s="26">
        <f>IF(CA!Q127="","",CA!Q127/10/GDP!T123)</f>
        <v>10.767875169762275</v>
      </c>
    </row>
    <row r="128" spans="1:17" x14ac:dyDescent="0.15">
      <c r="A128" s="12" t="s">
        <v>148</v>
      </c>
      <c r="B128" s="26">
        <f>IF(CA!B128="","",CA!B128/10/GDP!E124)</f>
        <v>1.6691013880767231</v>
      </c>
      <c r="C128" s="26">
        <f>IF(CA!C128="","",CA!C128/10/GDP!F124)</f>
        <v>2.0559655566844679</v>
      </c>
      <c r="D128" s="26">
        <f>IF(CA!D128="","",CA!D128/10/GDP!G124)</f>
        <v>-0.15439599465734749</v>
      </c>
      <c r="E128" s="26">
        <f>IF(CA!E128="","",CA!E128/10/GDP!H124)</f>
        <v>-4.8952827009496458</v>
      </c>
      <c r="F128" s="26">
        <f>IF(CA!F128="","",CA!F128/10/GDP!I124)</f>
        <v>-5.3514252426259858</v>
      </c>
      <c r="G128" s="26">
        <f>IF(CA!G128="","",CA!G128/10/GDP!J124)</f>
        <v>-4.210777392272151</v>
      </c>
      <c r="H128" s="26">
        <f>IF(CA!H128="","",CA!H128/10/GDP!K124)</f>
        <v>-7.8914237669411103</v>
      </c>
      <c r="I128" s="26">
        <f>IF(CA!I128="","",CA!I128/10/GDP!L124)</f>
        <v>-9.7401819979897279</v>
      </c>
      <c r="J128" s="26">
        <f>IF(CA!J128="","",CA!J128/10/GDP!M124)</f>
        <v>-7.3428285334355952</v>
      </c>
      <c r="K128" s="26">
        <f>IF(CA!K128="","",CA!K128/10/GDP!N124)</f>
        <v>-5.9931449522645641</v>
      </c>
      <c r="L128" s="26">
        <f>IF(CA!L128="","",CA!L128/10/GDP!O124)</f>
        <v>-2.1355124130287684</v>
      </c>
      <c r="M128" s="26">
        <f>IF(CA!M128="","",CA!M128/10/GDP!P124)</f>
        <v>-4.0456806202188851</v>
      </c>
      <c r="N128" s="26">
        <f>IF(CA!N128="","",CA!N128/10/GDP!Q124)</f>
        <v>-3.3526283298738506</v>
      </c>
      <c r="O128" s="26">
        <f>IF(CA!O128="","",CA!O128/10/GDP!R124)</f>
        <v>-5.2543680681544371</v>
      </c>
      <c r="P128" s="26">
        <f>IF(CA!P128="","",CA!P128/10/GDP!S124)</f>
        <v>-3.6762599866621937</v>
      </c>
      <c r="Q128" s="26">
        <f>IF(CA!Q128="","",CA!Q128/10/GDP!T124)</f>
        <v>-1.4252395624470666</v>
      </c>
    </row>
    <row r="129" spans="1:17" x14ac:dyDescent="0.15">
      <c r="A129" s="12" t="s">
        <v>149</v>
      </c>
      <c r="B129" s="26">
        <f>IF(CA!B129="","",CA!B129/10/GDP!E125)</f>
        <v>-8.9354026687143051</v>
      </c>
      <c r="C129" s="26">
        <f>IF(CA!C129="","",CA!C129/10/GDP!F125)</f>
        <v>-8.120414660925821</v>
      </c>
      <c r="D129" s="26">
        <f>IF(CA!D129="","",CA!D129/10/GDP!G125)</f>
        <v>-7.4632488348242525</v>
      </c>
      <c r="E129" s="26">
        <f>IF(CA!E129="","",CA!E129/10/GDP!H125)</f>
        <v>-9.0756735599831799</v>
      </c>
      <c r="F129" s="26">
        <f>IF(CA!F129="","",CA!F129/10/GDP!I125)</f>
        <v>-10.001052372340853</v>
      </c>
      <c r="G129" s="26">
        <f>IF(CA!G129="","",CA!G129/10/GDP!J125)</f>
        <v>-14.708465874619375</v>
      </c>
      <c r="H129" s="26">
        <f>IF(CA!H129="","",CA!H129/10/GDP!K125)</f>
        <v>-23.146749341472105</v>
      </c>
      <c r="I129" s="26">
        <f>IF(CA!I129="","",CA!I129/10/GDP!L125)</f>
        <v>-41.766414154678948</v>
      </c>
      <c r="J129" s="26">
        <f>IF(CA!J129="","",CA!J129/10/GDP!M125)</f>
        <v>-36.85498662545384</v>
      </c>
      <c r="K129" s="26">
        <f>IF(CA!K129="","",CA!K129/10/GDP!N125)</f>
        <v>-32.896239152250288</v>
      </c>
      <c r="L129" s="26">
        <f>IF(CA!L129="","",CA!L129/10/GDP!O125)</f>
        <v>-37.413692106758113</v>
      </c>
      <c r="M129" s="26">
        <f>IF(CA!M129="","",CA!M129/10/GDP!P125)</f>
        <v>-32.219168678572707</v>
      </c>
      <c r="N129" s="26">
        <f>IF(CA!N129="","",CA!N129/10/GDP!Q125)</f>
        <v>-19.661873664272811</v>
      </c>
      <c r="O129" s="26">
        <f>IF(CA!O129="","",CA!O129/10/GDP!R125)</f>
        <v>-30.595623775325731</v>
      </c>
      <c r="P129" s="26">
        <f>IF(CA!P129="","",CA!P129/10/GDP!S125)</f>
        <v>-19.89073531173155</v>
      </c>
      <c r="Q129" s="26">
        <f>IF(CA!Q129="","",CA!Q129/10/GDP!T125)</f>
        <v>-26.505314875037662</v>
      </c>
    </row>
    <row r="130" spans="1:17" x14ac:dyDescent="0.15">
      <c r="A130" s="12" t="s">
        <v>150</v>
      </c>
      <c r="B130" s="26">
        <f>IF(CA!B130="","",CA!B130/10/GDP!E126)</f>
        <v>4.798218977928598</v>
      </c>
      <c r="C130" s="26">
        <f>IF(CA!C130="","",CA!C130/10/GDP!F126)</f>
        <v>5.8436456188708865</v>
      </c>
      <c r="D130" s="26">
        <f>IF(CA!D130="","",CA!D130/10/GDP!G126)</f>
        <v>7.733113911394347</v>
      </c>
      <c r="E130" s="26">
        <f>IF(CA!E130="","",CA!E130/10/GDP!H126)</f>
        <v>4.8961235541065884</v>
      </c>
      <c r="F130" s="26">
        <f>IF(CA!F130="","",CA!F130/10/GDP!I126)</f>
        <v>3.1946500510504645</v>
      </c>
      <c r="G130" s="26">
        <f>IF(CA!G130="","",CA!G130/10/GDP!J126)</f>
        <v>4.1333477803928496</v>
      </c>
      <c r="H130" s="26">
        <f>IF(CA!H130="","",CA!H130/10/GDP!K126)</f>
        <v>-2.8954587255680826</v>
      </c>
      <c r="I130" s="26">
        <f>IF(CA!I130="","",CA!I130/10/GDP!L126)</f>
        <v>-2.1350025634234826</v>
      </c>
      <c r="J130" s="26">
        <f>IF(CA!J130="","",CA!J130/10/GDP!M126)</f>
        <v>-0.63806839707731211</v>
      </c>
      <c r="K130" s="26">
        <f>IF(CA!K130="","",CA!K130/10/GDP!N126)</f>
        <v>-3.8402921853219487</v>
      </c>
      <c r="L130" s="26">
        <f>IF(CA!L130="","",CA!L130/10/GDP!O126)</f>
        <v>-4.8491655599541987</v>
      </c>
      <c r="M130" s="26">
        <f>IF(CA!M130="","",CA!M130/10/GDP!P126)</f>
        <v>-3.0410215513975944</v>
      </c>
      <c r="N130" s="26">
        <f>IF(CA!N130="","",CA!N130/10/GDP!Q126)</f>
        <v>-8.0252057872785283</v>
      </c>
      <c r="O130" s="26">
        <f>IF(CA!O130="","",CA!O130/10/GDP!R126)</f>
        <v>-3.8398949802474602</v>
      </c>
      <c r="P130" s="26">
        <f>IF(CA!P130="","",CA!P130/10/GDP!S126)</f>
        <v>9.842802969776529E-2</v>
      </c>
      <c r="Q130" s="26" t="str">
        <f>IF(CA!Q130="","",CA!Q130/10/GDP!T126)</f>
        <v/>
      </c>
    </row>
    <row r="131" spans="1:17" x14ac:dyDescent="0.15">
      <c r="A131" s="12" t="s">
        <v>151</v>
      </c>
      <c r="B131" s="26">
        <f>IF(CA!B131="","",CA!B131/10/GDP!E127)</f>
        <v>4.5389153120111105</v>
      </c>
      <c r="C131" s="26">
        <f>IF(CA!C131="","",CA!C131/10/GDP!F127)</f>
        <v>13.563659983360358</v>
      </c>
      <c r="D131" s="26">
        <f>IF(CA!D131="","",CA!D131/10/GDP!G127)</f>
        <v>8.5664383408374185</v>
      </c>
      <c r="E131" s="26">
        <f>IF(CA!E131="","",CA!E131/10/GDP!H127)</f>
        <v>-0.10845478489640042</v>
      </c>
      <c r="F131" s="26">
        <f>IF(CA!F131="","",CA!F131/10/GDP!I127)</f>
        <v>-3.4246753952951181</v>
      </c>
      <c r="G131" s="26">
        <f>IF(CA!G131="","",CA!G131/10/GDP!J127)</f>
        <v>-3.8876206872084582</v>
      </c>
      <c r="H131" s="26">
        <f>IF(CA!H131="","",CA!H131/10/GDP!K127)</f>
        <v>-6.7507768135928838</v>
      </c>
      <c r="I131" s="26">
        <f>IF(CA!I131="","",CA!I131/10/GDP!L127)</f>
        <v>-8.450651902216654</v>
      </c>
      <c r="J131" s="26">
        <f>IF(CA!J131="","",CA!J131/10/GDP!M127)</f>
        <v>-8.0265857827864053</v>
      </c>
      <c r="K131" s="26">
        <f>IF(CA!K131="","",CA!K131/10/GDP!N127)</f>
        <v>-9.2865766824973104</v>
      </c>
      <c r="L131" s="26">
        <f>IF(CA!L131="","",CA!L131/10/GDP!O127)</f>
        <v>-13.449555909940285</v>
      </c>
      <c r="M131" s="26">
        <f>IF(CA!M131="","",CA!M131/10/GDP!P127)</f>
        <v>-16.331003761538213</v>
      </c>
      <c r="N131" s="26">
        <f>IF(CA!N131="","",CA!N131/10/GDP!Q127)</f>
        <v>-4.4058812946379948</v>
      </c>
      <c r="O131" s="26">
        <f>IF(CA!O131="","",CA!O131/10/GDP!R127)</f>
        <v>-3.4410066164155806</v>
      </c>
      <c r="P131" s="26">
        <f>IF(CA!P131="","",CA!P131/10/GDP!S127)</f>
        <v>-1.7550259072721373</v>
      </c>
      <c r="Q131" s="26">
        <f>IF(CA!Q131="","",CA!Q131/10/GDP!T127)</f>
        <v>2.3871182404667981</v>
      </c>
    </row>
    <row r="132" spans="1:17" x14ac:dyDescent="0.15">
      <c r="A132" s="12" t="s">
        <v>152</v>
      </c>
      <c r="B132" s="26" t="str">
        <f>IF(CA!B132="","",CA!B132/10/GDP!E128)</f>
        <v/>
      </c>
      <c r="C132" s="26" t="str">
        <f>IF(CA!C132="","",CA!C132/10/GDP!F128)</f>
        <v/>
      </c>
      <c r="D132" s="26" t="str">
        <f>IF(CA!D132="","",CA!D132/10/GDP!G128)</f>
        <v/>
      </c>
      <c r="E132" s="26">
        <f>IF(CA!E132="","",CA!E132/10/GDP!H128)</f>
        <v>49.91090370716158</v>
      </c>
      <c r="F132" s="26">
        <f>IF(CA!F132="","",CA!F132/10/GDP!I128)</f>
        <v>68.296960131653591</v>
      </c>
      <c r="G132" s="26">
        <f>IF(CA!G132="","",CA!G132/10/GDP!J128)</f>
        <v>49.990283567175489</v>
      </c>
      <c r="H132" s="26">
        <f>IF(CA!H132="","",CA!H132/10/GDP!K128)</f>
        <v>30.011268762216073</v>
      </c>
      <c r="I132" s="26">
        <f>IF(CA!I132="","",CA!I132/10/GDP!L128)</f>
        <v>35.809325210198843</v>
      </c>
      <c r="J132" s="26">
        <f>IF(CA!J132="","",CA!J132/10/GDP!M128)</f>
        <v>46.549029649421243</v>
      </c>
      <c r="K132" s="26">
        <f>IF(CA!K132="","",CA!K132/10/GDP!N128)</f>
        <v>24.770190315417548</v>
      </c>
      <c r="L132" s="26">
        <f>IF(CA!L132="","",CA!L132/10/GDP!O128)</f>
        <v>-19.142177579491591</v>
      </c>
      <c r="M132" s="26">
        <f>IF(CA!M132="","",CA!M132/10/GDP!P128)</f>
        <v>2.0763744249177991</v>
      </c>
      <c r="N132" s="26">
        <f>IF(CA!N132="","",CA!N132/10/GDP!Q128)</f>
        <v>12.87015601208779</v>
      </c>
      <c r="O132" s="26">
        <f>IF(CA!O132="","",CA!O132/10/GDP!R128)</f>
        <v>6.7756883475218768</v>
      </c>
      <c r="P132" s="26" t="str">
        <f>IF(CA!P132="","",CA!P132/10/GDP!S128)</f>
        <v/>
      </c>
      <c r="Q132" s="26" t="str">
        <f>IF(CA!Q132="","",CA!Q132/10/GDP!T128)</f>
        <v/>
      </c>
    </row>
    <row r="133" spans="1:17" x14ac:dyDescent="0.15">
      <c r="A133" s="12" t="s">
        <v>153</v>
      </c>
      <c r="B133" s="26">
        <f>IF(CA!B133="","",CA!B133/10/GDP!E129)</f>
        <v>1.6372014461577211</v>
      </c>
      <c r="C133" s="26">
        <f>IF(CA!C133="","",CA!C133/10/GDP!F129)</f>
        <v>1.4515970542362933</v>
      </c>
      <c r="D133" s="26">
        <f>IF(CA!D133="","",CA!D133/10/GDP!G129)</f>
        <v>4.7949526920710375E-2</v>
      </c>
      <c r="E133" s="26">
        <f>IF(CA!E133="","",CA!E133/10/GDP!H129)</f>
        <v>5.1132464950040486</v>
      </c>
      <c r="F133" s="26">
        <f>IF(CA!F133="","",CA!F133/10/GDP!I129)</f>
        <v>0.14571417820719909</v>
      </c>
      <c r="G133" s="26">
        <f>IF(CA!G133="","",CA!G133/10/GDP!J129)</f>
        <v>-0.69762063647415506</v>
      </c>
      <c r="H133" s="26">
        <f>IF(CA!H133="","",CA!H133/10/GDP!K129)</f>
        <v>1.3279282404473516</v>
      </c>
      <c r="I133" s="26">
        <f>IF(CA!I133="","",CA!I133/10/GDP!L129)</f>
        <v>2.6607068966403968</v>
      </c>
      <c r="J133" s="26">
        <f>IF(CA!J133="","",CA!J133/10/GDP!M129)</f>
        <v>5.2316225799316678</v>
      </c>
      <c r="K133" s="26">
        <f>IF(CA!K133="","",CA!K133/10/GDP!N129)</f>
        <v>2.1839079604481118</v>
      </c>
      <c r="L133" s="26">
        <f>IF(CA!L133="","",CA!L133/10/GDP!O129)</f>
        <v>10.043308371067754</v>
      </c>
      <c r="M133" s="26">
        <f>IF(CA!M133="","",CA!M133/10/GDP!P129)</f>
        <v>-0.6843466385179815</v>
      </c>
      <c r="N133" s="26">
        <f>IF(CA!N133="","",CA!N133/10/GDP!Q129)</f>
        <v>-3.564329247501977</v>
      </c>
      <c r="O133" s="26">
        <f>IF(CA!O133="","",CA!O133/10/GDP!R129)</f>
        <v>-8.3797777522479571</v>
      </c>
      <c r="P133" s="26">
        <f>IF(CA!P133="","",CA!P133/10/GDP!S129)</f>
        <v>-5.0075412734847164</v>
      </c>
      <c r="Q133" s="26">
        <f>IF(CA!Q133="","",CA!Q133/10/GDP!T129)</f>
        <v>-0.19207238084067249</v>
      </c>
    </row>
    <row r="134" spans="1:17" x14ac:dyDescent="0.15">
      <c r="A134" s="12" t="s">
        <v>154</v>
      </c>
      <c r="B134" s="26" t="e">
        <f>IF(CA!B134="","",CA!B134/10/GDP!E130)</f>
        <v>#DIV/0!</v>
      </c>
      <c r="C134" s="26" t="e">
        <f>IF(CA!C134="","",CA!C134/10/GDP!F130)</f>
        <v>#DIV/0!</v>
      </c>
      <c r="D134" s="26" t="e">
        <f>IF(CA!D134="","",CA!D134/10/GDP!G130)</f>
        <v>#DIV/0!</v>
      </c>
      <c r="E134" s="26" t="e">
        <f>IF(CA!E134="","",CA!E134/10/GDP!H130)</f>
        <v>#DIV/0!</v>
      </c>
      <c r="F134" s="26" t="e">
        <f>IF(CA!F134="","",CA!F134/10/GDP!I130)</f>
        <v>#DIV/0!</v>
      </c>
      <c r="G134" s="26" t="str">
        <f>IF(CA!G134="","",CA!G134/10/GDP!J130)</f>
        <v/>
      </c>
      <c r="H134" s="26" t="str">
        <f>IF(CA!H134="","",CA!H134/10/GDP!K130)</f>
        <v/>
      </c>
      <c r="I134" s="26" t="str">
        <f>IF(CA!I134="","",CA!I134/10/GDP!L130)</f>
        <v/>
      </c>
      <c r="J134" s="26" t="str">
        <f>IF(CA!J134="","",CA!J134/10/GDP!M130)</f>
        <v/>
      </c>
      <c r="K134" s="26" t="str">
        <f>IF(CA!K134="","",CA!K134/10/GDP!N130)</f>
        <v/>
      </c>
      <c r="L134" s="26" t="str">
        <f>IF(CA!L134="","",CA!L134/10/GDP!O130)</f>
        <v/>
      </c>
      <c r="M134" s="26" t="str">
        <f>IF(CA!M134="","",CA!M134/10/GDP!P130)</f>
        <v/>
      </c>
      <c r="N134" s="26" t="str">
        <f>IF(CA!N134="","",CA!N134/10/GDP!Q130)</f>
        <v/>
      </c>
      <c r="O134" s="26" t="str">
        <f>IF(CA!O134="","",CA!O134/10/GDP!R130)</f>
        <v/>
      </c>
      <c r="P134" s="26" t="str">
        <f>IF(CA!P134="","",CA!P134/10/GDP!S130)</f>
        <v/>
      </c>
      <c r="Q134" s="26" t="str">
        <f>IF(CA!Q134="","",CA!Q134/10/GDP!T130)</f>
        <v/>
      </c>
    </row>
    <row r="135" spans="1:17" x14ac:dyDescent="0.15">
      <c r="A135" s="12" t="s">
        <v>155</v>
      </c>
      <c r="B135" s="26">
        <f>IF(CA!B135="","",CA!B135/10/GDP!E131)</f>
        <v>6.062218554934752</v>
      </c>
      <c r="C135" s="26">
        <f>IF(CA!C135="","",CA!C135/10/GDP!F131)</f>
        <v>7.7922826648702683</v>
      </c>
      <c r="D135" s="26">
        <f>IF(CA!D135="","",CA!D135/10/GDP!G131)</f>
        <v>5.8979579917449847</v>
      </c>
      <c r="E135" s="26">
        <f>IF(CA!E135="","",CA!E135/10/GDP!H131)</f>
        <v>4.093724359082529</v>
      </c>
      <c r="F135" s="26">
        <f>IF(CA!F135="","",CA!F135/10/GDP!I131)</f>
        <v>5.7505698737370166</v>
      </c>
      <c r="G135" s="26">
        <f>IF(CA!G135="","",CA!G135/10/GDP!J131)</f>
        <v>7.2875036674907188</v>
      </c>
      <c r="H135" s="26">
        <f>IF(CA!H135="","",CA!H135/10/GDP!K131)</f>
        <v>8.9904229415014196</v>
      </c>
      <c r="I135" s="26">
        <f>IF(CA!I135="","",CA!I135/10/GDP!L131)</f>
        <v>10.663359511996054</v>
      </c>
      <c r="J135" s="26">
        <f>IF(CA!J135="","",CA!J135/10/GDP!M131)</f>
        <v>9.7467095411201274</v>
      </c>
      <c r="K135" s="26">
        <f>IF(CA!K135="","",CA!K135/10/GDP!N131)</f>
        <v>8.5111111749961541</v>
      </c>
      <c r="L135" s="26">
        <f>IF(CA!L135="","",CA!L135/10/GDP!O131)</f>
        <v>6.3409434543064833</v>
      </c>
      <c r="M135" s="26">
        <f>IF(CA!M135="","",CA!M135/10/GDP!P131)</f>
        <v>8.0277080354695194</v>
      </c>
      <c r="N135" s="26">
        <f>IF(CA!N135="","",CA!N135/10/GDP!Q131)</f>
        <v>10.824614541352636</v>
      </c>
      <c r="O135" s="26">
        <f>IF(CA!O135="","",CA!O135/10/GDP!R131)</f>
        <v>10.832612831244342</v>
      </c>
      <c r="P135" s="26">
        <f>IF(CA!P135="","",CA!P135/10/GDP!S131)</f>
        <v>9.4009486400156099</v>
      </c>
      <c r="Q135" s="26">
        <f>IF(CA!Q135="","",CA!Q135/10/GDP!T131)</f>
        <v>6.9834579117046669</v>
      </c>
    </row>
    <row r="136" spans="1:17" x14ac:dyDescent="0.15">
      <c r="A136" s="12" t="s">
        <v>156</v>
      </c>
      <c r="B136" s="26">
        <f>IF(CA!B136="","",CA!B136/10/GDP!E132)</f>
        <v>-1.8032449924966836</v>
      </c>
      <c r="C136" s="26">
        <f>IF(CA!C136="","",CA!C136/10/GDP!F132)</f>
        <v>-5.9343288211766394</v>
      </c>
      <c r="D136" s="26">
        <f>IF(CA!D136="","",CA!D136/10/GDP!G132)</f>
        <v>-3.3377010845376915</v>
      </c>
      <c r="E136" s="26">
        <f>IF(CA!E136="","",CA!E136/10/GDP!H132)</f>
        <v>-15.709095911966168</v>
      </c>
      <c r="F136" s="26">
        <f>IF(CA!F136="","",CA!F136/10/GDP!I132)</f>
        <v>-9.5002201618068547</v>
      </c>
      <c r="G136" s="26">
        <f>IF(CA!G136="","",CA!G136/10/GDP!J132)</f>
        <v>-14.536019787113272</v>
      </c>
      <c r="H136" s="26">
        <f>IF(CA!H136="","",CA!H136/10/GDP!K132)</f>
        <v>-13.461360356086539</v>
      </c>
      <c r="I136" s="26">
        <f>IF(CA!I136="","",CA!I136/10/GDP!L132)</f>
        <v>-20.018847397525047</v>
      </c>
      <c r="J136" s="26">
        <f>IF(CA!J136="","",CA!J136/10/GDP!M132)</f>
        <v>-17.772046417623596</v>
      </c>
      <c r="K136" s="26">
        <f>IF(CA!K136="","",CA!K136/10/GDP!N132)</f>
        <v>-12.244472972463795</v>
      </c>
      <c r="L136" s="26">
        <f>IF(CA!L136="","",CA!L136/10/GDP!O132)</f>
        <v>-12.735145630088617</v>
      </c>
      <c r="M136" s="26">
        <f>IF(CA!M136="","",CA!M136/10/GDP!P132)</f>
        <v>-7.2677828003292078</v>
      </c>
      <c r="N136" s="26" t="str">
        <f>IF(CA!N136="","",CA!N136/10/GDP!Q132)</f>
        <v/>
      </c>
      <c r="O136" s="26" t="str">
        <f>IF(CA!O136="","",CA!O136/10/GDP!R132)</f>
        <v/>
      </c>
      <c r="P136" s="26" t="str">
        <f>IF(CA!P136="","",CA!P136/10/GDP!S132)</f>
        <v/>
      </c>
      <c r="Q136" s="26" t="str">
        <f>IF(CA!Q136="","",CA!Q136/10/GDP!T132)</f>
        <v/>
      </c>
    </row>
    <row r="137" spans="1:17" x14ac:dyDescent="0.15">
      <c r="A137" s="12" t="s">
        <v>157</v>
      </c>
      <c r="B137" s="26">
        <f>IF(CA!B137="","",CA!B137/10/GDP!E133)</f>
        <v>-7.0889384630047516</v>
      </c>
      <c r="C137" s="26">
        <f>IF(CA!C137="","",CA!C137/10/GDP!F133)</f>
        <v>-7.1838202760243108</v>
      </c>
      <c r="D137" s="26">
        <f>IF(CA!D137="","",CA!D137/10/GDP!G133)</f>
        <v>-6.9156051880635889</v>
      </c>
      <c r="E137" s="26">
        <f>IF(CA!E137="","",CA!E137/10/GDP!H133)</f>
        <v>-7.5825603392612564</v>
      </c>
      <c r="F137" s="26">
        <f>IF(CA!F137="","",CA!F137/10/GDP!I133)</f>
        <v>-2.4723334980763716</v>
      </c>
      <c r="G137" s="26">
        <f>IF(CA!G137="","",CA!G137/10/GDP!J133)</f>
        <v>-2.3604070531518566</v>
      </c>
      <c r="H137" s="26">
        <f>IF(CA!H137="","",CA!H137/10/GDP!K133)</f>
        <v>-2.8888906551723221</v>
      </c>
      <c r="I137" s="26">
        <f>IF(CA!I137="","",CA!I137/10/GDP!L133)</f>
        <v>-3.9346157659784593</v>
      </c>
      <c r="J137" s="26">
        <f>IF(CA!J137="","",CA!J137/10/GDP!M133)</f>
        <v>-3.1195806821343832</v>
      </c>
      <c r="K137" s="26">
        <f>IF(CA!K137="","",CA!K137/10/GDP!N133)</f>
        <v>-3.1098066224078775</v>
      </c>
      <c r="L137" s="26">
        <f>IF(CA!L137="","",CA!L137/10/GDP!O133)</f>
        <v>-2.7052862575655428</v>
      </c>
      <c r="M137" s="26">
        <f>IF(CA!M137="","",CA!M137/10/GDP!P133)</f>
        <v>-2.3261951593369341</v>
      </c>
      <c r="N137" s="26">
        <f>IF(CA!N137="","",CA!N137/10/GDP!Q133)</f>
        <v>-3.0004583598320966</v>
      </c>
      <c r="O137" s="26">
        <f>IF(CA!O137="","",CA!O137/10/GDP!R133)</f>
        <v>-4.1082717414485881</v>
      </c>
      <c r="P137" s="26">
        <f>IF(CA!P137="","",CA!P137/10/GDP!S133)</f>
        <v>-3.2549539976858624</v>
      </c>
      <c r="Q137" s="26">
        <f>IF(CA!Q137="","",CA!Q137/10/GDP!T133)</f>
        <v>-0.86668520532037097</v>
      </c>
    </row>
    <row r="138" spans="1:17" x14ac:dyDescent="0.15">
      <c r="A138" s="12" t="s">
        <v>158</v>
      </c>
      <c r="B138" s="26">
        <f>IF(CA!B138="","",CA!B138/10/GDP!E134)</f>
        <v>-12.396139186854523</v>
      </c>
      <c r="C138" s="26">
        <f>IF(CA!C138="","",CA!C138/10/GDP!F134)</f>
        <v>-13.080179975143924</v>
      </c>
      <c r="D138" s="26">
        <f>IF(CA!D138="","",CA!D138/10/GDP!G134)</f>
        <v>-16.259460090201127</v>
      </c>
      <c r="E138" s="26">
        <f>IF(CA!E138="","",CA!E138/10/GDP!H134)</f>
        <v>-17.068445688977878</v>
      </c>
      <c r="F138" s="26">
        <f>IF(CA!F138="","",CA!F138/10/GDP!I134)</f>
        <v>-8.454559595487801</v>
      </c>
      <c r="G138" s="26">
        <f>IF(CA!G138="","",CA!G138/10/GDP!J134)</f>
        <v>-8.8747041609545434</v>
      </c>
      <c r="H138" s="26">
        <f>IF(CA!H138="","",CA!H138/10/GDP!K134)</f>
        <v>-11.907759890571818</v>
      </c>
      <c r="I138" s="26">
        <f>IF(CA!I138="","",CA!I138/10/GDP!L134)</f>
        <v>-11.72424689076286</v>
      </c>
      <c r="J138" s="26">
        <f>IF(CA!J138="","",CA!J138/10/GDP!M134)</f>
        <v>-12.568529785156123</v>
      </c>
      <c r="K138" s="26">
        <f>IF(CA!K138="","",CA!K138/10/GDP!N134)</f>
        <v>-8.0283233488916252</v>
      </c>
      <c r="L138" s="26">
        <f>IF(CA!L138="","",CA!L138/10/GDP!O134)</f>
        <v>-9.8732475422494552</v>
      </c>
      <c r="M138" s="26">
        <f>IF(CA!M138="","",CA!M138/10/GDP!P134)</f>
        <v>-8.4833545968315178</v>
      </c>
      <c r="N138" s="26">
        <f>IF(CA!N138="","",CA!N138/10/GDP!Q134)</f>
        <v>-7.1601550051307452</v>
      </c>
      <c r="O138" s="26">
        <f>IF(CA!O138="","",CA!O138/10/GDP!R134)</f>
        <v>-1.7972821281629199</v>
      </c>
      <c r="P138" s="26">
        <f>IF(CA!P138="","",CA!P138/10/GDP!S134)</f>
        <v>5.972839333472808</v>
      </c>
      <c r="Q138" s="26">
        <f>IF(CA!Q138="","",CA!Q138/10/GDP!T134)</f>
        <v>7.5894349945625859</v>
      </c>
    </row>
    <row r="139" spans="1:17" x14ac:dyDescent="0.15">
      <c r="A139" s="12" t="s">
        <v>159</v>
      </c>
      <c r="B139" s="26">
        <f>IF(CA!B139="","",CA!B139/10/GDP!E135)</f>
        <v>-7.1272997083121163</v>
      </c>
      <c r="C139" s="26">
        <f>IF(CA!C139="","",CA!C139/10/GDP!F135)</f>
        <v>-6.6204740156830351</v>
      </c>
      <c r="D139" s="26">
        <f>IF(CA!D139="","",CA!D139/10/GDP!G135)</f>
        <v>-6.1530292516901977</v>
      </c>
      <c r="E139" s="26">
        <f>IF(CA!E139="","",CA!E139/10/GDP!H135)</f>
        <v>-8.9860777333666988</v>
      </c>
      <c r="F139" s="26">
        <f>IF(CA!F139="","",CA!F139/10/GDP!I135)</f>
        <v>-18.09686246806994</v>
      </c>
      <c r="G139" s="26">
        <f>IF(CA!G139="","",CA!G139/10/GDP!J135)</f>
        <v>-14.507469501687735</v>
      </c>
      <c r="H139" s="26">
        <f>IF(CA!H139="","",CA!H139/10/GDP!K135)</f>
        <v>-16.368530666199863</v>
      </c>
      <c r="I139" s="26">
        <f>IF(CA!I139="","",CA!I139/10/GDP!L135)</f>
        <v>-10.854308021351997</v>
      </c>
      <c r="J139" s="26">
        <f>IF(CA!J139="","",CA!J139/10/GDP!M135)</f>
        <v>-11.273630511046132</v>
      </c>
      <c r="K139" s="26">
        <f>IF(CA!K139="","",CA!K139/10/GDP!N135)</f>
        <v>-12.067675788061408</v>
      </c>
      <c r="L139" s="26">
        <f>IF(CA!L139="","",CA!L139/10/GDP!O135)</f>
        <v>-15.346778936145656</v>
      </c>
      <c r="M139" s="26">
        <f>IF(CA!M139="","",CA!M139/10/GDP!P135)</f>
        <v>-11.416592340175097</v>
      </c>
      <c r="N139" s="26">
        <f>IF(CA!N139="","",CA!N139/10/GDP!Q135)</f>
        <v>-11.393471471436412</v>
      </c>
      <c r="O139" s="26">
        <f>IF(CA!O139="","",CA!O139/10/GDP!R135)</f>
        <v>-12.646151987501796</v>
      </c>
      <c r="P139" s="26">
        <f>IF(CA!P139="","",CA!P139/10/GDP!S135)</f>
        <v>-12.178201301426538</v>
      </c>
      <c r="Q139" s="26" t="str">
        <f>IF(CA!Q139="","",CA!Q139/10/GDP!T135)</f>
        <v/>
      </c>
    </row>
    <row r="140" spans="1:17" x14ac:dyDescent="0.15">
      <c r="A140" s="12" t="s">
        <v>160</v>
      </c>
      <c r="B140" s="26">
        <f>IF(CA!B140="","",CA!B140/10/GDP!E136)</f>
        <v>21.532676870204142</v>
      </c>
      <c r="C140" s="26">
        <f>IF(CA!C140="","",CA!C140/10/GDP!F136)</f>
        <v>16.390936685765467</v>
      </c>
      <c r="D140" s="26">
        <f>IF(CA!D140="","",CA!D140/10/GDP!G136)</f>
        <v>10.544098993650149</v>
      </c>
      <c r="E140" s="26">
        <f>IF(CA!E140="","",CA!E140/10/GDP!H136)</f>
        <v>8.8249343755087377</v>
      </c>
      <c r="F140" s="26">
        <f>IF(CA!F140="","",CA!F140/10/GDP!I136)</f>
        <v>4.6626771448985673</v>
      </c>
      <c r="G140" s="26">
        <f>IF(CA!G140="","",CA!G140/10/GDP!J136)</f>
        <v>3.5525907430446164</v>
      </c>
      <c r="H140" s="26">
        <f>IF(CA!H140="","",CA!H140/10/GDP!K136)</f>
        <v>2.576310032413208</v>
      </c>
      <c r="I140" s="26">
        <f>IF(CA!I140="","",CA!I140/10/GDP!L136)</f>
        <v>3.769217878087785</v>
      </c>
      <c r="J140" s="26">
        <f>IF(CA!J140="","",CA!J140/10/GDP!M136)</f>
        <v>3.6990740120847168</v>
      </c>
      <c r="K140" s="26">
        <f>IF(CA!K140="","",CA!K140/10/GDP!N136)</f>
        <v>0.15945504446524211</v>
      </c>
      <c r="L140" s="26">
        <f>IF(CA!L140="","",CA!L140/10/GDP!O136)</f>
        <v>-3.1351533372936387</v>
      </c>
      <c r="M140" s="26">
        <f>IF(CA!M140="","",CA!M140/10/GDP!P136)</f>
        <v>1.2547209573167264</v>
      </c>
      <c r="N140" s="26">
        <f>IF(CA!N140="","",CA!N140/10/GDP!Q136)</f>
        <v>3.3771105396787662</v>
      </c>
      <c r="O140" s="26">
        <f>IF(CA!O140="","",CA!O140/10/GDP!R136)</f>
        <v>1.4844727220383334</v>
      </c>
      <c r="P140" s="26">
        <f>IF(CA!P140="","",CA!P140/10/GDP!S136)</f>
        <v>-3.2640811199060695</v>
      </c>
      <c r="Q140" s="26">
        <f>IF(CA!Q140="","",CA!Q140/10/GDP!T136)</f>
        <v>-3.9531938162686551</v>
      </c>
    </row>
    <row r="141" spans="1:17" x14ac:dyDescent="0.15">
      <c r="A141" s="12" t="s">
        <v>161</v>
      </c>
      <c r="B141" s="26">
        <f>IF(CA!B141="","",CA!B141/10/GDP!E137)</f>
        <v>-2.5459830918551405</v>
      </c>
      <c r="C141" s="26">
        <f>IF(CA!C141="","",CA!C141/10/GDP!F137)</f>
        <v>-0.41614772892740276</v>
      </c>
      <c r="D141" s="26">
        <f>IF(CA!D141="","",CA!D141/10/GDP!G137)</f>
        <v>-7.2659954486110294</v>
      </c>
      <c r="E141" s="26">
        <f>IF(CA!E141="","",CA!E141/10/GDP!H137)</f>
        <v>-12.468276548259521</v>
      </c>
      <c r="F141" s="26">
        <f>IF(CA!F141="","",CA!F141/10/GDP!I137)</f>
        <v>-6.4850121647777899</v>
      </c>
      <c r="G141" s="26">
        <f>IF(CA!G141="","",CA!G141/10/GDP!J137)</f>
        <v>-2.1062488160520947</v>
      </c>
      <c r="H141" s="26">
        <f>IF(CA!H141="","",CA!H141/10/GDP!K137)</f>
        <v>-2.4925643863304883</v>
      </c>
      <c r="I141" s="26">
        <f>IF(CA!I141="","",CA!I141/10/GDP!L137)</f>
        <v>-3.2727578645021977</v>
      </c>
      <c r="J141" s="26">
        <f>IF(CA!J141="","",CA!J141/10/GDP!M137)</f>
        <v>-1.6367018180855666</v>
      </c>
      <c r="K141" s="26">
        <f>IF(CA!K141="","",CA!K141/10/GDP!N137)</f>
        <v>-0.62902889491004488</v>
      </c>
      <c r="L141" s="26">
        <f>IF(CA!L141="","",CA!L141/10/GDP!O137)</f>
        <v>-1.912851975919007</v>
      </c>
      <c r="M141" s="26">
        <f>IF(CA!M141="","",CA!M141/10/GDP!P137)</f>
        <v>-2.8987572539859352</v>
      </c>
      <c r="N141" s="26">
        <f>IF(CA!N141="","",CA!N141/10/GDP!Q137)</f>
        <v>-0.85331323899325429</v>
      </c>
      <c r="O141" s="26">
        <f>IF(CA!O141="","",CA!O141/10/GDP!R137)</f>
        <v>-0.13048957556457777</v>
      </c>
      <c r="P141" s="26">
        <f>IF(CA!P141="","",CA!P141/10/GDP!S137)</f>
        <v>-3.3357104859613731</v>
      </c>
      <c r="Q141" s="26">
        <f>IF(CA!Q141="","",CA!Q141/10/GDP!T137)</f>
        <v>-3.4519332211106089</v>
      </c>
    </row>
    <row r="142" spans="1:17" x14ac:dyDescent="0.15">
      <c r="A142" s="12" t="s">
        <v>162</v>
      </c>
      <c r="B142" s="26">
        <f>IF(CA!B142="","",CA!B142/10/GDP!E138)</f>
        <v>16.176766051248677</v>
      </c>
      <c r="C142" s="26">
        <f>IF(CA!C142="","",CA!C142/10/GDP!F138)</f>
        <v>16.179514395933666</v>
      </c>
      <c r="D142" s="26">
        <f>IF(CA!D142="","",CA!D142/10/GDP!G138)</f>
        <v>12.403961800754908</v>
      </c>
      <c r="E142" s="26">
        <f>IF(CA!E142="","",CA!E142/10/GDP!H138)</f>
        <v>15.773939084708426</v>
      </c>
      <c r="F142" s="26">
        <f>IF(CA!F142="","",CA!F142/10/GDP!I138)</f>
        <v>11.696107285383635</v>
      </c>
      <c r="G142" s="26">
        <f>IF(CA!G142="","",CA!G142/10/GDP!J138)</f>
        <v>11.721819759644108</v>
      </c>
      <c r="H142" s="26">
        <f>IF(CA!H142="","",CA!H142/10/GDP!K138)</f>
        <v>13.336497434935117</v>
      </c>
      <c r="I142" s="26">
        <f>IF(CA!I142="","",CA!I142/10/GDP!L138)</f>
        <v>12.481768696443664</v>
      </c>
      <c r="J142" s="26">
        <f>IF(CA!J142="","",CA!J142/10/GDP!M138)</f>
        <v>10.224506428444281</v>
      </c>
      <c r="K142" s="26">
        <f>IF(CA!K142="","",CA!K142/10/GDP!N138)</f>
        <v>11.028000355363492</v>
      </c>
      <c r="L142" s="26">
        <f>IF(CA!L142="","",CA!L142/10/GDP!O138)</f>
        <v>8.0625850733520821</v>
      </c>
      <c r="M142" s="26">
        <f>IF(CA!M142="","",CA!M142/10/GDP!P138)</f>
        <v>4.0034764234237281</v>
      </c>
      <c r="N142" s="26">
        <f>IF(CA!N142="","",CA!N142/10/GDP!Q138)</f>
        <v>5.4342980456352423</v>
      </c>
      <c r="O142" s="26">
        <f>IF(CA!O142="","",CA!O142/10/GDP!R138)</f>
        <v>8.0003286501113031</v>
      </c>
      <c r="P142" s="26">
        <f>IF(CA!P142="","",CA!P142/10/GDP!S138)</f>
        <v>2.8821816239799238</v>
      </c>
      <c r="Q142" s="26">
        <f>IF(CA!Q142="","",CA!Q142/10/GDP!T138)</f>
        <v>1.9847114175053095</v>
      </c>
    </row>
    <row r="143" spans="1:17" x14ac:dyDescent="0.15">
      <c r="A143" s="12" t="s">
        <v>163</v>
      </c>
      <c r="B143" s="26">
        <f>IF(CA!B143="","",CA!B143/10/GDP!E139)</f>
        <v>16.657649563200309</v>
      </c>
      <c r="C143" s="26">
        <f>IF(CA!C143="","",CA!C143/10/GDP!F139)</f>
        <v>15.220412875978063</v>
      </c>
      <c r="D143" s="26">
        <f>IF(CA!D143="","",CA!D143/10/GDP!G139)</f>
        <v>5.8503895592409112</v>
      </c>
      <c r="E143" s="26">
        <f>IF(CA!E143="","",CA!E143/10/GDP!H139)</f>
        <v>8.2406180286990054</v>
      </c>
      <c r="F143" s="26">
        <f>IF(CA!F143="","",CA!F143/10/GDP!I139)</f>
        <v>-1.0355000517607356</v>
      </c>
      <c r="G143" s="26">
        <f>IF(CA!G143="","",CA!G143/10/GDP!J139)</f>
        <v>8.1229548896517461</v>
      </c>
      <c r="H143" s="26">
        <f>IF(CA!H143="","",CA!H143/10/GDP!K139)</f>
        <v>13.004302982867106</v>
      </c>
      <c r="I143" s="26">
        <f>IF(CA!I143="","",CA!I143/10/GDP!L139)</f>
        <v>10.205739031800515</v>
      </c>
      <c r="J143" s="26">
        <f>IF(CA!J143="","",CA!J143/10/GDP!M139)</f>
        <v>6.6049190029455369</v>
      </c>
      <c r="K143" s="26">
        <f>IF(CA!K143="","",CA!K143/10/GDP!N139)</f>
        <v>5.1870179596576627</v>
      </c>
      <c r="L143" s="26">
        <f>IF(CA!L143="","",CA!L143/10/GDP!O139)</f>
        <v>-15.893931510386309</v>
      </c>
      <c r="M143" s="26">
        <f>IF(CA!M143="","",CA!M143/10/GDP!P139)</f>
        <v>-19.149812257653522</v>
      </c>
      <c r="N143" s="26">
        <f>IF(CA!N143="","",CA!N143/10/GDP!Q139)</f>
        <v>-15.553708968376489</v>
      </c>
      <c r="O143" s="26">
        <f>IF(CA!O143="","",CA!O143/10/GDP!R139)</f>
        <v>-5.3755589850642771</v>
      </c>
      <c r="P143" s="26">
        <f>IF(CA!P143="","",CA!P143/10/GDP!S139)</f>
        <v>-5.4241513876902436</v>
      </c>
      <c r="Q143" s="26">
        <f>IF(CA!Q143="","",CA!Q143/10/GDP!T139)</f>
        <v>-13.705213703783897</v>
      </c>
    </row>
    <row r="144" spans="1:17" x14ac:dyDescent="0.15">
      <c r="A144" s="12" t="s">
        <v>164</v>
      </c>
      <c r="B144" s="26">
        <f>IF(CA!B144="","",CA!B144/10/GDP!E140)</f>
        <v>-3.0613465453737261</v>
      </c>
      <c r="C144" s="26">
        <f>IF(CA!C144="","",CA!C144/10/GDP!F140)</f>
        <v>-4.9152489867529363</v>
      </c>
      <c r="D144" s="26">
        <f>IF(CA!D144="","",CA!D144/10/GDP!G140)</f>
        <v>-5.4469147434799874</v>
      </c>
      <c r="E144" s="26">
        <f>IF(CA!E144="","",CA!E144/10/GDP!H140)</f>
        <v>-9.2234151798108321</v>
      </c>
      <c r="F144" s="26">
        <f>IF(CA!F144="","",CA!F144/10/GDP!I140)</f>
        <v>-2.3894921309478065</v>
      </c>
      <c r="G144" s="26">
        <f>IF(CA!G144="","",CA!G144/10/GDP!J140)</f>
        <v>-0.76610377947232922</v>
      </c>
      <c r="H144" s="26">
        <f>IF(CA!H144="","",CA!H144/10/GDP!K140)</f>
        <v>-1.0346540694832616</v>
      </c>
      <c r="I144" s="26">
        <f>IF(CA!I144="","",CA!I144/10/GDP!L140)</f>
        <v>-1.0496639005146364</v>
      </c>
      <c r="J144" s="26">
        <f>IF(CA!J144="","",CA!J144/10/GDP!M140)</f>
        <v>-1.9146413116219909</v>
      </c>
      <c r="K144" s="26">
        <f>IF(CA!K144="","",CA!K144/10/GDP!N140)</f>
        <v>-1.4995512054836615</v>
      </c>
      <c r="L144" s="26">
        <f>IF(CA!L144="","",CA!L144/10/GDP!O140)</f>
        <v>-1.0374935325866952</v>
      </c>
      <c r="M144" s="26">
        <f>IF(CA!M144="","",CA!M144/10/GDP!P140)</f>
        <v>-2.5864361221659391</v>
      </c>
      <c r="N144" s="26">
        <f>IF(CA!N144="","",CA!N144/10/GDP!Q140)</f>
        <v>-5.3117098224948629</v>
      </c>
      <c r="O144" s="26">
        <f>IF(CA!O144="","",CA!O144/10/GDP!R140)</f>
        <v>-6.0238263874877509</v>
      </c>
      <c r="P144" s="26">
        <f>IF(CA!P144="","",CA!P144/10/GDP!S140)</f>
        <v>-3.090150760803537</v>
      </c>
      <c r="Q144" s="26">
        <f>IF(CA!Q144="","",CA!Q144/10/GDP!T140)</f>
        <v>9.3613393874657586E-2</v>
      </c>
    </row>
    <row r="145" spans="1:17" x14ac:dyDescent="0.15">
      <c r="A145" s="12" t="s">
        <v>165</v>
      </c>
      <c r="B145" s="26">
        <f>IF(CA!B145="","",CA!B145/10/GDP!E141)</f>
        <v>-21.435792089055973</v>
      </c>
      <c r="C145" s="26">
        <f>IF(CA!C145="","",CA!C145/10/GDP!F141)</f>
        <v>-25.772375428086384</v>
      </c>
      <c r="D145" s="26">
        <f>IF(CA!D145="","",CA!D145/10/GDP!G141)</f>
        <v>-18.572103112901395</v>
      </c>
      <c r="E145" s="26">
        <f>IF(CA!E145="","",CA!E145/10/GDP!H141)</f>
        <v>-17.264224097825345</v>
      </c>
      <c r="F145" s="26">
        <f>IF(CA!F145="","",CA!F145/10/GDP!I141)</f>
        <v>-3.3444412544760356</v>
      </c>
      <c r="G145" s="26">
        <f>IF(CA!G145="","",CA!G145/10/GDP!J141)</f>
        <v>-10.168539984603552</v>
      </c>
      <c r="H145" s="26">
        <f>IF(CA!H145="","",CA!H145/10/GDP!K141)</f>
        <v>-13.097844989971266</v>
      </c>
      <c r="I145" s="26">
        <f>IF(CA!I145="","",CA!I145/10/GDP!L141)</f>
        <v>-16.299726110932056</v>
      </c>
      <c r="J145" s="26">
        <f>IF(CA!J145="","",CA!J145/10/GDP!M141)</f>
        <v>-13.038585140487788</v>
      </c>
      <c r="K145" s="26">
        <f>IF(CA!K145="","",CA!K145/10/GDP!N141)</f>
        <v>-19.860449283104622</v>
      </c>
      <c r="L145" s="26">
        <f>IF(CA!L145="","",CA!L145/10/GDP!O141)</f>
        <v>-8.6957592786760944</v>
      </c>
      <c r="M145" s="26">
        <f>IF(CA!M145="","",CA!M145/10/GDP!P141)</f>
        <v>-15.585124679577367</v>
      </c>
      <c r="N145" s="26">
        <f>IF(CA!N145="","",CA!N145/10/GDP!Q141)</f>
        <v>-18.01240383618558</v>
      </c>
      <c r="O145" s="26">
        <f>IF(CA!O145="","",CA!O145/10/GDP!R141)</f>
        <v>-15.162858939831782</v>
      </c>
      <c r="P145" s="26">
        <f>IF(CA!P145="","",CA!P145/10/GDP!S141)</f>
        <v>-26.619475685696067</v>
      </c>
      <c r="Q145" s="26" t="str">
        <f>IF(CA!Q145="","",CA!Q145/10/GDP!T141)</f>
        <v/>
      </c>
    </row>
    <row r="146" spans="1:17" x14ac:dyDescent="0.15">
      <c r="A146" s="12" t="s">
        <v>166</v>
      </c>
      <c r="B146" s="26">
        <f>IF(CA!B146="","",CA!B146/10/GDP!E142)</f>
        <v>-6.3954237965111318</v>
      </c>
      <c r="C146" s="26">
        <f>IF(CA!C146="","",CA!C146/10/GDP!F142)</f>
        <v>-2.5094255475220528</v>
      </c>
      <c r="D146" s="26">
        <f>IF(CA!D146="","",CA!D146/10/GDP!G142)</f>
        <v>-7.2182627117987463</v>
      </c>
      <c r="E146" s="26">
        <f>IF(CA!E146="","",CA!E146/10/GDP!H142)</f>
        <v>-10.498138646506934</v>
      </c>
      <c r="F146" s="26">
        <f>IF(CA!F146="","",CA!F146/10/GDP!I142)</f>
        <v>-0.78254547439237943</v>
      </c>
      <c r="G146" s="26">
        <f>IF(CA!G146="","",CA!G146/10/GDP!J142)</f>
        <v>-10.573605442528095</v>
      </c>
      <c r="H146" s="26">
        <f>IF(CA!H146="","",CA!H146/10/GDP!K142)</f>
        <v>-13.038604255268115</v>
      </c>
      <c r="I146" s="26">
        <f>IF(CA!I146="","",CA!I146/10/GDP!L142)</f>
        <v>-9.2384969014267888</v>
      </c>
      <c r="J146" s="26">
        <f>IF(CA!J146="","",CA!J146/10/GDP!M142)</f>
        <v>-8.9561423149434898</v>
      </c>
      <c r="K146" s="26">
        <f>IF(CA!K146="","",CA!K146/10/GDP!N142)</f>
        <v>-13.375409290388784</v>
      </c>
      <c r="L146" s="26">
        <f>IF(CA!L146="","",CA!L146/10/GDP!O142)</f>
        <v>-8.9632941973374098</v>
      </c>
      <c r="M146" s="26">
        <f>IF(CA!M146="","",CA!M146/10/GDP!P142)</f>
        <v>-7.7846993369625785</v>
      </c>
      <c r="N146" s="26">
        <f>IF(CA!N146="","",CA!N146/10/GDP!Q142)</f>
        <v>-5.9192260325689467</v>
      </c>
      <c r="O146" s="26">
        <f>IF(CA!O146="","",CA!O146/10/GDP!R142)</f>
        <v>-7.6496556634123225</v>
      </c>
      <c r="P146" s="26">
        <f>IF(CA!P146="","",CA!P146/10/GDP!S142)</f>
        <v>-4.9895675126121928</v>
      </c>
      <c r="Q146" s="26">
        <f>IF(CA!Q146="","",CA!Q146/10/GDP!T142)</f>
        <v>2.3292771623499706</v>
      </c>
    </row>
    <row r="147" spans="1:17" x14ac:dyDescent="0.15">
      <c r="A147" s="12" t="s">
        <v>167</v>
      </c>
      <c r="B147" s="26">
        <f>IF(CA!B147="","",CA!B147/10/GDP!E143)</f>
        <v>8.8523165729868545</v>
      </c>
      <c r="C147" s="26">
        <f>IF(CA!C147="","",CA!C147/10/GDP!F143)</f>
        <v>5.2763805133323585</v>
      </c>
      <c r="D147" s="26">
        <f>IF(CA!D147="","",CA!D147/10/GDP!G143)</f>
        <v>1.8944766511463436</v>
      </c>
      <c r="E147" s="26">
        <f>IF(CA!E147="","",CA!E147/10/GDP!H143)</f>
        <v>6.8129925232163497</v>
      </c>
      <c r="F147" s="26">
        <f>IF(CA!F147="","",CA!F147/10/GDP!I143)</f>
        <v>-5.091673819682379</v>
      </c>
      <c r="G147" s="26">
        <f>IF(CA!G147="","",CA!G147/10/GDP!J143)</f>
        <v>-4.5084918086918888</v>
      </c>
      <c r="H147" s="26">
        <f>IF(CA!H147="","",CA!H147/10/GDP!K143)</f>
        <v>-1.1001848112785662</v>
      </c>
      <c r="I147" s="26">
        <f>IF(CA!I147="","",CA!I147/10/GDP!L143)</f>
        <v>-10.788161781430647</v>
      </c>
      <c r="J147" s="26">
        <f>IF(CA!J147="","",CA!J147/10/GDP!M143)</f>
        <v>-16.225681962471921</v>
      </c>
      <c r="K147" s="26">
        <f>IF(CA!K147="","",CA!K147/10/GDP!N143)</f>
        <v>12.13931772480475</v>
      </c>
      <c r="L147" s="26">
        <f>IF(CA!L147="","",CA!L147/10/GDP!O143)</f>
        <v>20.286401576951643</v>
      </c>
      <c r="M147" s="26">
        <f>IF(CA!M147="","",CA!M147/10/GDP!P143)</f>
        <v>24.929490860692567</v>
      </c>
      <c r="N147" s="26">
        <f>IF(CA!N147="","",CA!N147/10/GDP!Q143)</f>
        <v>23.514502467057799</v>
      </c>
      <c r="O147" s="26">
        <f>IF(CA!O147="","",CA!O147/10/GDP!R143)</f>
        <v>22.608248304089628</v>
      </c>
      <c r="P147" s="26" t="str">
        <f>IF(CA!P147="","",CA!P147/10/GDP!S143)</f>
        <v/>
      </c>
      <c r="Q147" s="26" t="str">
        <f>IF(CA!Q147="","",CA!Q147/10/GDP!T143)</f>
        <v/>
      </c>
    </row>
    <row r="148" spans="1:17" x14ac:dyDescent="0.15">
      <c r="A148" s="12" t="s">
        <v>168</v>
      </c>
      <c r="B148" s="26">
        <f>IF(CA!B148="","",CA!B148/10/GDP!E144)</f>
        <v>-0.62868993270675155</v>
      </c>
      <c r="C148" s="26">
        <f>IF(CA!C148="","",CA!C148/10/GDP!F144)</f>
        <v>1.2443854142236814</v>
      </c>
      <c r="D148" s="26">
        <f>IF(CA!D148="","",CA!D148/10/GDP!G144)</f>
        <v>4.3623863086456423</v>
      </c>
      <c r="E148" s="26">
        <f>IF(CA!E148="","",CA!E148/10/GDP!H144)</f>
        <v>0.81087627762127457</v>
      </c>
      <c r="F148" s="26">
        <f>IF(CA!F148="","",CA!F148/10/GDP!I144)</f>
        <v>2.7006950176626305</v>
      </c>
      <c r="G148" s="26">
        <f>IF(CA!G148="","",CA!G148/10/GDP!J144)</f>
        <v>0.18221250600211417</v>
      </c>
      <c r="H148" s="26">
        <f>IF(CA!H148="","",CA!H148/10/GDP!K144)</f>
        <v>0.59196072625128471</v>
      </c>
      <c r="I148" s="26">
        <f>IF(CA!I148="","",CA!I148/10/GDP!L144)</f>
        <v>-0.85957435696834705</v>
      </c>
      <c r="J148" s="26">
        <f>IF(CA!J148="","",CA!J148/10/GDP!M144)</f>
        <v>1.6073337867599828</v>
      </c>
      <c r="K148" s="26">
        <f>IF(CA!K148="","",CA!K148/10/GDP!N144)</f>
        <v>-0.12546923360985587</v>
      </c>
      <c r="L148" s="26">
        <f>IF(CA!L148="","",CA!L148/10/GDP!O144)</f>
        <v>-0.40016682502838252</v>
      </c>
      <c r="M148" s="26">
        <f>IF(CA!M148="","",CA!M148/10/GDP!P144)</f>
        <v>3.6169955655795616</v>
      </c>
      <c r="N148" s="26">
        <f>IF(CA!N148="","",CA!N148/10/GDP!Q144)</f>
        <v>2.9028747920105671</v>
      </c>
      <c r="O148" s="26">
        <f>IF(CA!O148="","",CA!O148/10/GDP!R144)</f>
        <v>-0.16838291722575818</v>
      </c>
      <c r="P148" s="26">
        <f>IF(CA!P148="","",CA!P148/10/GDP!S144)</f>
        <v>-0.55918713001406362</v>
      </c>
      <c r="Q148" s="26">
        <f>IF(CA!Q148="","",CA!Q148/10/GDP!T144)</f>
        <v>2.4872065525908833</v>
      </c>
    </row>
    <row r="149" spans="1:17" x14ac:dyDescent="0.15">
      <c r="A149" s="12" t="s">
        <v>169</v>
      </c>
      <c r="B149" s="26">
        <f>IF(CA!B149="","",CA!B149/10/GDP!E145)</f>
        <v>1.5459721857357398</v>
      </c>
      <c r="C149" s="26">
        <f>IF(CA!C149="","",CA!C149/10/GDP!F145)</f>
        <v>3.2843979881840943</v>
      </c>
      <c r="D149" s="26">
        <f>IF(CA!D149="","",CA!D149/10/GDP!G145)</f>
        <v>1.4290862367764616</v>
      </c>
      <c r="E149" s="26">
        <f>IF(CA!E149="","",CA!E149/10/GDP!H145)</f>
        <v>-4.3675151076157253</v>
      </c>
      <c r="F149" s="26">
        <f>IF(CA!F149="","",CA!F149/10/GDP!I145)</f>
        <v>-0.59498741090744522</v>
      </c>
      <c r="G149" s="26">
        <f>IF(CA!G149="","",CA!G149/10/GDP!J145)</f>
        <v>-2.393341457064448</v>
      </c>
      <c r="H149" s="26">
        <f>IF(CA!H149="","",CA!H149/10/GDP!K145)</f>
        <v>-1.9731672897634651</v>
      </c>
      <c r="I149" s="26">
        <f>IF(CA!I149="","",CA!I149/10/GDP!L145)</f>
        <v>-3.1578787224874691</v>
      </c>
      <c r="J149" s="26">
        <f>IF(CA!J149="","",CA!J149/10/GDP!M145)</f>
        <v>-5.1361075254013677</v>
      </c>
      <c r="K149" s="26">
        <f>IF(CA!K149="","",CA!K149/10/GDP!N145)</f>
        <v>-4.4911362428672312</v>
      </c>
      <c r="L149" s="26">
        <f>IF(CA!L149="","",CA!L149/10/GDP!O145)</f>
        <v>-4.979129605579141</v>
      </c>
      <c r="M149" s="26">
        <f>IF(CA!M149="","",CA!M149/10/GDP!P145)</f>
        <v>-2.5978001332094762</v>
      </c>
      <c r="N149" s="26">
        <f>IF(CA!N149="","",CA!N149/10/GDP!Q145)</f>
        <v>-1.2466429466375888</v>
      </c>
      <c r="O149" s="26">
        <f>IF(CA!O149="","",CA!O149/10/GDP!R145)</f>
        <v>-1.6972038088486567</v>
      </c>
      <c r="P149" s="26">
        <f>IF(CA!P149="","",CA!P149/10/GDP!S145)</f>
        <v>-1.5303140586911947</v>
      </c>
      <c r="Q149" s="26">
        <f>IF(CA!Q149="","",CA!Q149/10/GDP!T145)</f>
        <v>0.48485597453108059</v>
      </c>
    </row>
    <row r="150" spans="1:17" x14ac:dyDescent="0.15">
      <c r="A150" s="12" t="s">
        <v>170</v>
      </c>
      <c r="B150" s="26">
        <f>IF(CA!B150="","",CA!B150/10/GDP!E146)</f>
        <v>1.8528776158415119</v>
      </c>
      <c r="C150" s="26">
        <f>IF(CA!C150="","",CA!C150/10/GDP!F146)</f>
        <v>5.4545228854986734</v>
      </c>
      <c r="D150" s="26">
        <f>IF(CA!D150="","",CA!D150/10/GDP!G146)</f>
        <v>5.1749747866205906</v>
      </c>
      <c r="E150" s="26">
        <f>IF(CA!E150="","",CA!E150/10/GDP!H146)</f>
        <v>7.956662040500416E-2</v>
      </c>
      <c r="F150" s="26">
        <f>IF(CA!F150="","",CA!F150/10/GDP!I146)</f>
        <v>4.7965082334508073</v>
      </c>
      <c r="G150" s="26">
        <f>IF(CA!G150="","",CA!G150/10/GDP!J146)</f>
        <v>3.4454099287213471</v>
      </c>
      <c r="H150" s="26">
        <f>IF(CA!H150="","",CA!H150/10/GDP!K146)</f>
        <v>2.4091907988340275</v>
      </c>
      <c r="I150" s="26">
        <f>IF(CA!I150="","",CA!I150/10/GDP!L146)</f>
        <v>2.6532790179678365</v>
      </c>
      <c r="J150" s="26">
        <f>IF(CA!J150="","",CA!J150/10/GDP!M146)</f>
        <v>4.0096490882912832</v>
      </c>
      <c r="K150" s="26">
        <f>IF(CA!K150="","",CA!K150/10/GDP!N146)</f>
        <v>3.6156395554075345</v>
      </c>
      <c r="L150" s="26">
        <f>IF(CA!L150="","",CA!L150/10/GDP!O146)</f>
        <v>2.3709492482624444</v>
      </c>
      <c r="M150" s="26">
        <f>IF(CA!M150="","",CA!M150/10/GDP!P146)</f>
        <v>-0.37626273554037404</v>
      </c>
      <c r="N150" s="26">
        <f>IF(CA!N150="","",CA!N150/10/GDP!Q146)</f>
        <v>-0.65238788955689297</v>
      </c>
      <c r="O150" s="26">
        <f>IF(CA!O150="","",CA!O150/10/GDP!R146)</f>
        <v>-2.5593931211836458</v>
      </c>
      <c r="P150" s="26">
        <f>IF(CA!P150="","",CA!P150/10/GDP!S146)</f>
        <v>-0.80855783341964949</v>
      </c>
      <c r="Q150" s="26">
        <f>IF(CA!Q150="","",CA!Q150/10/GDP!T146)</f>
        <v>3.5903408250813538</v>
      </c>
    </row>
    <row r="151" spans="1:17" x14ac:dyDescent="0.15">
      <c r="A151" s="12" t="s">
        <v>171</v>
      </c>
      <c r="B151" s="26">
        <f>IF(CA!B151="","",CA!B151/10/GDP!E147)</f>
        <v>-2.8876557869063579</v>
      </c>
      <c r="C151" s="26">
        <f>IF(CA!C151="","",CA!C151/10/GDP!F147)</f>
        <v>-4.3243885153986144</v>
      </c>
      <c r="D151" s="26">
        <f>IF(CA!D151="","",CA!D151/10/GDP!G147)</f>
        <v>-6.697577498629272</v>
      </c>
      <c r="E151" s="26">
        <f>IF(CA!E151="","",CA!E151/10/GDP!H147)</f>
        <v>-6.9913823195631695</v>
      </c>
      <c r="F151" s="26">
        <f>IF(CA!F151="","",CA!F151/10/GDP!I147)</f>
        <v>-4.2206149671525539</v>
      </c>
      <c r="G151" s="26">
        <f>IF(CA!G151="","",CA!G151/10/GDP!J147)</f>
        <v>-5.5560879943131383</v>
      </c>
      <c r="H151" s="26">
        <f>IF(CA!H151="","",CA!H151/10/GDP!K147)</f>
        <v>-5.3655886502058809</v>
      </c>
      <c r="I151" s="26">
        <f>IF(CA!I151="","",CA!I151/10/GDP!L147)</f>
        <v>-4.0506115815996964</v>
      </c>
      <c r="J151" s="26">
        <f>IF(CA!J151="","",CA!J151/10/GDP!M147)</f>
        <v>-1.8166516408731321</v>
      </c>
      <c r="K151" s="26">
        <f>IF(CA!K151="","",CA!K151/10/GDP!N147)</f>
        <v>-2.6192316853433306</v>
      </c>
      <c r="L151" s="26">
        <f>IF(CA!L151="","",CA!L151/10/GDP!O147)</f>
        <v>-0.91038961844740174</v>
      </c>
      <c r="M151" s="26">
        <f>IF(CA!M151="","",CA!M151/10/GDP!P147)</f>
        <v>-0.78749659375102621</v>
      </c>
      <c r="N151" s="26">
        <f>IF(CA!N151="","",CA!N151/10/GDP!Q147)</f>
        <v>-0.37216828641603311</v>
      </c>
      <c r="O151" s="26">
        <f>IF(CA!O151="","",CA!O151/10/GDP!R147)</f>
        <v>-1.2818473713856122</v>
      </c>
      <c r="P151" s="26">
        <f>IF(CA!P151="","",CA!P151/10/GDP!S147)</f>
        <v>0.49079545223129928</v>
      </c>
      <c r="Q151" s="26">
        <f>IF(CA!Q151="","",CA!Q151/10/GDP!T147)</f>
        <v>3.4483045919883004</v>
      </c>
    </row>
    <row r="152" spans="1:17" x14ac:dyDescent="0.15">
      <c r="A152" s="12" t="s">
        <v>172</v>
      </c>
      <c r="B152" s="26">
        <f>IF(CA!B152="","",CA!B152/10/GDP!E148)</f>
        <v>-9.594907297939077</v>
      </c>
      <c r="C152" s="26">
        <f>IF(CA!C152="","",CA!C152/10/GDP!F148)</f>
        <v>-10.229676284286763</v>
      </c>
      <c r="D152" s="26">
        <f>IF(CA!D152="","",CA!D152/10/GDP!G148)</f>
        <v>-9.6567859283433357</v>
      </c>
      <c r="E152" s="26">
        <f>IF(CA!E152="","",CA!E152/10/GDP!H148)</f>
        <v>-11.857276550044103</v>
      </c>
      <c r="F152" s="26">
        <f>IF(CA!F152="","",CA!F152/10/GDP!I148)</f>
        <v>-10.278644584267761</v>
      </c>
      <c r="G152" s="26">
        <f>IF(CA!G152="","",CA!G152/10/GDP!J148)</f>
        <v>-10.241618179695768</v>
      </c>
      <c r="H152" s="26">
        <f>IF(CA!H152="","",CA!H152/10/GDP!K148)</f>
        <v>-6.006046741765827</v>
      </c>
      <c r="I152" s="26">
        <f>IF(CA!I152="","",CA!I152/10/GDP!L148)</f>
        <v>-1.6461954865174682</v>
      </c>
      <c r="J152" s="26">
        <f>IF(CA!J152="","",CA!J152/10/GDP!M148)</f>
        <v>1.6432291803925982</v>
      </c>
      <c r="K152" s="26">
        <f>IF(CA!K152="","",CA!K152/10/GDP!N148)</f>
        <v>0.14822306445251837</v>
      </c>
      <c r="L152" s="26">
        <f>IF(CA!L152="","",CA!L152/10/GDP!O148)</f>
        <v>0.23601234179342995</v>
      </c>
      <c r="M152" s="26">
        <f>IF(CA!M152="","",CA!M152/10/GDP!P148)</f>
        <v>1.1693078421624776</v>
      </c>
      <c r="N152" s="26">
        <f>IF(CA!N152="","",CA!N152/10/GDP!Q148)</f>
        <v>1.372619040871083</v>
      </c>
      <c r="O152" s="26">
        <f>IF(CA!O152="","",CA!O152/10/GDP!R148)</f>
        <v>0.54525413301310333</v>
      </c>
      <c r="P152" s="26">
        <f>IF(CA!P152="","",CA!P152/10/GDP!S148)</f>
        <v>0.37057125724340367</v>
      </c>
      <c r="Q152" s="26">
        <f>IF(CA!Q152="","",CA!Q152/10/GDP!T148)</f>
        <v>-1.1282216903055446</v>
      </c>
    </row>
    <row r="153" spans="1:17" x14ac:dyDescent="0.15">
      <c r="A153" s="12" t="s">
        <v>173</v>
      </c>
      <c r="B153" s="26" t="str">
        <f>IF(CA!B153="","",CA!B153/10/GDP!E149)</f>
        <v/>
      </c>
      <c r="C153" s="26" t="str">
        <f>IF(CA!C153="","",CA!C153/10/GDP!F149)</f>
        <v/>
      </c>
      <c r="D153" s="26" t="str">
        <f>IF(CA!D153="","",CA!D153/10/GDP!G149)</f>
        <v/>
      </c>
      <c r="E153" s="26" t="str">
        <f>IF(CA!E153="","",CA!E153/10/GDP!H149)</f>
        <v/>
      </c>
      <c r="F153" s="26" t="str">
        <f>IF(CA!F153="","",CA!F153/10/GDP!I149)</f>
        <v/>
      </c>
      <c r="G153" s="26" t="str">
        <f>IF(CA!G153="","",CA!G153/10/GDP!J149)</f>
        <v/>
      </c>
      <c r="H153" s="26">
        <f>IF(CA!H153="","",CA!H153/10/GDP!K149)</f>
        <v>31.06751079476761</v>
      </c>
      <c r="I153" s="26">
        <f>IF(CA!I153="","",CA!I153/10/GDP!L149)</f>
        <v>33.18472205475679</v>
      </c>
      <c r="J153" s="26">
        <f>IF(CA!J153="","",CA!J153/10/GDP!M149)</f>
        <v>30.42402978286324</v>
      </c>
      <c r="K153" s="26">
        <f>IF(CA!K153="","",CA!K153/10/GDP!N149)</f>
        <v>23.959246421139849</v>
      </c>
      <c r="L153" s="26">
        <f>IF(CA!L153="","",CA!L153/10/GDP!O149)</f>
        <v>8.5018166129637702</v>
      </c>
      <c r="M153" s="26">
        <f>IF(CA!M153="","",CA!M153/10/GDP!P149)</f>
        <v>-5.4500683499153535</v>
      </c>
      <c r="N153" s="26">
        <f>IF(CA!N153="","",CA!N153/10/GDP!Q149)</f>
        <v>3.988567550191763</v>
      </c>
      <c r="O153" s="26">
        <f>IF(CA!O153="","",CA!O153/10/GDP!R149)</f>
        <v>9.0829262444930627</v>
      </c>
      <c r="P153" s="26">
        <f>IF(CA!P153="","",CA!P153/10/GDP!S149)</f>
        <v>2.4226270176189635</v>
      </c>
      <c r="Q153" s="26">
        <f>IF(CA!Q153="","",CA!Q153/10/GDP!T149)</f>
        <v>-2.4634237605238543</v>
      </c>
    </row>
    <row r="154" spans="1:17" x14ac:dyDescent="0.15">
      <c r="A154" s="12" t="s">
        <v>174</v>
      </c>
      <c r="B154" s="26">
        <f>IF(CA!B154="","",CA!B154/10/GDP!E150)</f>
        <v>-8.6746934192608602</v>
      </c>
      <c r="C154" s="26">
        <f>IF(CA!C154="","",CA!C154/10/GDP!F150)</f>
        <v>-10.666104957554159</v>
      </c>
      <c r="D154" s="26">
        <f>IF(CA!D154="","",CA!D154/10/GDP!G150)</f>
        <v>-13.703232604210426</v>
      </c>
      <c r="E154" s="26">
        <f>IF(CA!E154="","",CA!E154/10/GDP!H150)</f>
        <v>-11.658454999550761</v>
      </c>
      <c r="F154" s="26">
        <f>IF(CA!F154="","",CA!F154/10/GDP!I150)</f>
        <v>-4.7294814165698185</v>
      </c>
      <c r="G154" s="26">
        <f>IF(CA!G154="","",CA!G154/10/GDP!J150)</f>
        <v>-5.0979999560215195</v>
      </c>
      <c r="H154" s="26">
        <f>IF(CA!H154="","",CA!H154/10/GDP!K150)</f>
        <v>-5.060129686349832</v>
      </c>
      <c r="I154" s="26">
        <f>IF(CA!I154="","",CA!I154/10/GDP!L150)</f>
        <v>-4.8055962935267891</v>
      </c>
      <c r="J154" s="26">
        <f>IF(CA!J154="","",CA!J154/10/GDP!M150)</f>
        <v>-0.95832072100623966</v>
      </c>
      <c r="K154" s="26">
        <f>IF(CA!K154="","",CA!K154/10/GDP!N150)</f>
        <v>-0.28392089091719075</v>
      </c>
      <c r="L154" s="26">
        <f>IF(CA!L154="","",CA!L154/10/GDP!O150)</f>
        <v>-0.78550298564217014</v>
      </c>
      <c r="M154" s="26">
        <f>IF(CA!M154="","",CA!M154/10/GDP!P150)</f>
        <v>-1.5967858751452184</v>
      </c>
      <c r="N154" s="26">
        <f>IF(CA!N154="","",CA!N154/10/GDP!Q150)</f>
        <v>-3.1101992419135236</v>
      </c>
      <c r="O154" s="26">
        <f>IF(CA!O154="","",CA!O154/10/GDP!R150)</f>
        <v>-4.6120382611660693</v>
      </c>
      <c r="P154" s="26">
        <f>IF(CA!P154="","",CA!P154/10/GDP!S150)</f>
        <v>-4.8825292089488821</v>
      </c>
      <c r="Q154" s="26">
        <f>IF(CA!Q154="","",CA!Q154/10/GDP!T150)</f>
        <v>-5.2822181500557885</v>
      </c>
    </row>
    <row r="155" spans="1:17" x14ac:dyDescent="0.15">
      <c r="A155" s="12" t="s">
        <v>175</v>
      </c>
      <c r="B155" s="26">
        <f>IF(CA!B155="","",CA!B155/10/GDP!E151)</f>
        <v>10.320044749290494</v>
      </c>
      <c r="C155" s="26">
        <f>IF(CA!C155="","",CA!C155/10/GDP!F151)</f>
        <v>8.7016167973887821</v>
      </c>
      <c r="D155" s="26">
        <f>IF(CA!D155="","",CA!D155/10/GDP!G151)</f>
        <v>5.1810107990446443</v>
      </c>
      <c r="E155" s="26">
        <f>IF(CA!E155="","",CA!E155/10/GDP!H151)</f>
        <v>5.8419923528554234</v>
      </c>
      <c r="F155" s="26">
        <f>IF(CA!F155="","",CA!F155/10/GDP!I151)</f>
        <v>3.85217642746793</v>
      </c>
      <c r="G155" s="26">
        <f>IF(CA!G155="","",CA!G155/10/GDP!J151)</f>
        <v>4.1302888347820952</v>
      </c>
      <c r="H155" s="26">
        <f>IF(CA!H155="","",CA!H155/10/GDP!K151)</f>
        <v>4.752904727372754</v>
      </c>
      <c r="I155" s="26">
        <f>IF(CA!I155="","",CA!I155/10/GDP!L151)</f>
        <v>3.2526900068874851</v>
      </c>
      <c r="J155" s="26">
        <f>IF(CA!J155="","",CA!J155/10/GDP!M151)</f>
        <v>1.4607492533898079</v>
      </c>
      <c r="K155" s="26">
        <f>IF(CA!K155="","",CA!K155/10/GDP!N151)</f>
        <v>2.8070939344306689</v>
      </c>
      <c r="L155" s="26">
        <f>IF(CA!L155="","",CA!L155/10/GDP!O151)</f>
        <v>4.9957231917759772</v>
      </c>
      <c r="M155" s="26">
        <f>IF(CA!M155="","",CA!M155/10/GDP!P151)</f>
        <v>1.9106584624674761</v>
      </c>
      <c r="N155" s="26">
        <f>IF(CA!N155="","",CA!N155/10/GDP!Q151)</f>
        <v>2.0429054273178244</v>
      </c>
      <c r="O155" s="26">
        <f>IF(CA!O155="","",CA!O155/10/GDP!R151)</f>
        <v>6.9981557270123371</v>
      </c>
      <c r="P155" s="26">
        <f>IF(CA!P155="","",CA!P155/10/GDP!S151)</f>
        <v>3.8696670180361887</v>
      </c>
      <c r="Q155" s="26">
        <f>IF(CA!Q155="","",CA!Q155/10/GDP!T151)</f>
        <v>2.442428842359178</v>
      </c>
    </row>
    <row r="156" spans="1:17" x14ac:dyDescent="0.15">
      <c r="A156" s="12" t="s">
        <v>176</v>
      </c>
      <c r="B156" s="26" t="str">
        <f>IF(CA!B156="","",CA!B156/10/GDP!E152)</f>
        <v/>
      </c>
      <c r="C156" s="26" t="str">
        <f>IF(CA!C156="","",CA!C156/10/GDP!F152)</f>
        <v/>
      </c>
      <c r="D156" s="26" t="str">
        <f>IF(CA!D156="","",CA!D156/10/GDP!G152)</f>
        <v/>
      </c>
      <c r="E156" s="26" t="str">
        <f>IF(CA!E156="","",CA!E156/10/GDP!H152)</f>
        <v/>
      </c>
      <c r="F156" s="26" t="str">
        <f>IF(CA!F156="","",CA!F156/10/GDP!I152)</f>
        <v/>
      </c>
      <c r="G156" s="26">
        <f>IF(CA!G156="","",CA!G156/10/GDP!J152)</f>
        <v>-6.4915808506621193</v>
      </c>
      <c r="H156" s="26">
        <f>IF(CA!H156="","",CA!H156/10/GDP!K152)</f>
        <v>-6.9017238142925033</v>
      </c>
      <c r="I156" s="26">
        <f>IF(CA!I156="","",CA!I156/10/GDP!L152)</f>
        <v>-9.6400810485631023</v>
      </c>
      <c r="J156" s="26">
        <f>IF(CA!J156="","",CA!J156/10/GDP!M152)</f>
        <v>-7.4521092474682034</v>
      </c>
      <c r="K156" s="26">
        <f>IF(CA!K156="","",CA!K156/10/GDP!N152)</f>
        <v>-11.298763162508324</v>
      </c>
      <c r="L156" s="26">
        <f>IF(CA!L156="","",CA!L156/10/GDP!O152)</f>
        <v>-12.622363692974648</v>
      </c>
      <c r="M156" s="26">
        <f>IF(CA!M156="","",CA!M156/10/GDP!P152)</f>
        <v>-15.236981487732692</v>
      </c>
      <c r="N156" s="26">
        <f>IF(CA!N156="","",CA!N156/10/GDP!Q152)</f>
        <v>-9.310781885614551</v>
      </c>
      <c r="O156" s="26">
        <f>IF(CA!O156="","",CA!O156/10/GDP!R152)</f>
        <v>-10.16174806601885</v>
      </c>
      <c r="P156" s="26">
        <f>IF(CA!P156="","",CA!P156/10/GDP!S152)</f>
        <v>-12.385283316299315</v>
      </c>
      <c r="Q156" s="26" t="str">
        <f>IF(CA!Q156="","",CA!Q156/10/GDP!T152)</f>
        <v/>
      </c>
    </row>
    <row r="157" spans="1:17" x14ac:dyDescent="0.15">
      <c r="A157" s="12" t="s">
        <v>177</v>
      </c>
      <c r="B157" s="26">
        <f>IF(CA!B157="","",CA!B157/10/GDP!E153)</f>
        <v>-10.025160033058782</v>
      </c>
      <c r="C157" s="26">
        <f>IF(CA!C157="","",CA!C157/10/GDP!F153)</f>
        <v>-15.257688586229399</v>
      </c>
      <c r="D157" s="26">
        <f>IF(CA!D157="","",CA!D157/10/GDP!G153)</f>
        <v>-8.2601113086776525</v>
      </c>
      <c r="E157" s="26">
        <f>IF(CA!E157="","",CA!E157/10/GDP!H153)</f>
        <v>-8.1314658184525292</v>
      </c>
      <c r="F157" s="26">
        <f>IF(CA!F157="","",CA!F157/10/GDP!I153)</f>
        <v>-1.8596764068670857</v>
      </c>
      <c r="G157" s="26">
        <f>IF(CA!G157="","",CA!G157/10/GDP!J153)</f>
        <v>-6.5837849600105702</v>
      </c>
      <c r="H157" s="26">
        <f>IF(CA!H157="","",CA!H157/10/GDP!K153)</f>
        <v>-11.337041285545478</v>
      </c>
      <c r="I157" s="26">
        <f>IF(CA!I157="","",CA!I157/10/GDP!L153)</f>
        <v>-1.0131127425401469</v>
      </c>
      <c r="J157" s="26">
        <f>IF(CA!J157="","",CA!J157/10/GDP!M153)</f>
        <v>-5.8088631160485615</v>
      </c>
      <c r="K157" s="26">
        <f>IF(CA!K157="","",CA!K157/10/GDP!N153)</f>
        <v>-6.1383116608303663</v>
      </c>
      <c r="L157" s="26">
        <f>IF(CA!L157="","",CA!L157/10/GDP!O153)</f>
        <v>-1.612296024807637</v>
      </c>
      <c r="M157" s="26">
        <f>IF(CA!M157="","",CA!M157/10/GDP!P153)</f>
        <v>-4.8077842369285362</v>
      </c>
      <c r="N157" s="26">
        <f>IF(CA!N157="","",CA!N157/10/GDP!Q153)</f>
        <v>-1.2753582325926325</v>
      </c>
      <c r="O157" s="26">
        <f>IF(CA!O157="","",CA!O157/10/GDP!R153)</f>
        <v>2.6543448224366606</v>
      </c>
      <c r="P157" s="26">
        <f>IF(CA!P157="","",CA!P157/10/GDP!S153)</f>
        <v>1.7552212456952374</v>
      </c>
      <c r="Q157" s="26" t="str">
        <f>IF(CA!Q157="","",CA!Q157/10/GDP!T153)</f>
        <v/>
      </c>
    </row>
    <row r="158" spans="1:17" x14ac:dyDescent="0.15">
      <c r="A158" s="12" t="s">
        <v>178</v>
      </c>
      <c r="B158" s="26">
        <f>IF(CA!B158="","",CA!B158/10/GDP!E154)</f>
        <v>-28.925098357929745</v>
      </c>
      <c r="C158" s="26">
        <f>IF(CA!C158="","",CA!C158/10/GDP!F154)</f>
        <v>-43.247502827638655</v>
      </c>
      <c r="D158" s="26">
        <f>IF(CA!D158="","",CA!D158/10/GDP!G154)</f>
        <v>-44.49487046301121</v>
      </c>
      <c r="E158" s="26">
        <f>IF(CA!E158="","",CA!E158/10/GDP!H154)</f>
        <v>-49.731842830604904</v>
      </c>
      <c r="F158" s="26">
        <f>IF(CA!F158="","",CA!F158/10/GDP!I154)</f>
        <v>-41.944523059819524</v>
      </c>
      <c r="G158" s="26">
        <f>IF(CA!G158="","",CA!G158/10/GDP!J154)</f>
        <v>-44.352471522700625</v>
      </c>
      <c r="H158" s="26">
        <f>IF(CA!H158="","",CA!H158/10/GDP!K154)</f>
        <v>-45.352952633496706</v>
      </c>
      <c r="I158" s="26">
        <f>IF(CA!I158="","",CA!I158/10/GDP!L154)</f>
        <v>-39.147118154279511</v>
      </c>
      <c r="J158" s="26">
        <f>IF(CA!J158="","",CA!J158/10/GDP!M154)</f>
        <v>-26.828854909672572</v>
      </c>
      <c r="K158" s="26">
        <f>IF(CA!K158="","",CA!K158/10/GDP!N154)</f>
        <v>-29.786202150090379</v>
      </c>
      <c r="L158" s="26">
        <f>IF(CA!L158="","",CA!L158/10/GDP!O154)</f>
        <v>-21.583758084817923</v>
      </c>
      <c r="M158" s="26">
        <f>IF(CA!M158="","",CA!M158/10/GDP!P154)</f>
        <v>-17.693790947934577</v>
      </c>
      <c r="N158" s="26">
        <f>IF(CA!N158="","",CA!N158/10/GDP!Q154)</f>
        <v>-19.462018397222387</v>
      </c>
      <c r="O158" s="26">
        <f>IF(CA!O158="","",CA!O158/10/GDP!R154)</f>
        <v>-18.075897204172129</v>
      </c>
      <c r="P158" s="26">
        <f>IF(CA!P158="","",CA!P158/10/GDP!S154)</f>
        <v>-21.342573518894195</v>
      </c>
      <c r="Q158" s="26">
        <f>IF(CA!Q158="","",CA!Q158/10/GDP!T154)</f>
        <v>-14.252887897893492</v>
      </c>
    </row>
    <row r="159" spans="1:17" x14ac:dyDescent="0.15">
      <c r="A159" s="12" t="s">
        <v>179</v>
      </c>
      <c r="B159" s="26">
        <f>IF(CA!B159="","",CA!B159/10/GDP!E155)</f>
        <v>27.418842021443474</v>
      </c>
      <c r="C159" s="26">
        <f>IF(CA!C159="","",CA!C159/10/GDP!F155)</f>
        <v>26.284450109038094</v>
      </c>
      <c r="D159" s="26">
        <f>IF(CA!D159="","",CA!D159/10/GDP!G155)</f>
        <v>22.451842820787313</v>
      </c>
      <c r="E159" s="26">
        <f>IF(CA!E159="","",CA!E159/10/GDP!H155)</f>
        <v>25.45652985311256</v>
      </c>
      <c r="F159" s="26">
        <f>IF(CA!F159="","",CA!F159/10/GDP!I155)</f>
        <v>4.8834102820223704</v>
      </c>
      <c r="G159" s="26">
        <f>IF(CA!G159="","",CA!G159/10/GDP!J155)</f>
        <v>12.637270982230458</v>
      </c>
      <c r="H159" s="26">
        <f>IF(CA!H159="","",CA!H159/10/GDP!K155)</f>
        <v>23.61979188229083</v>
      </c>
      <c r="I159" s="26">
        <f>IF(CA!I159="","",CA!I159/10/GDP!L155)</f>
        <v>22.387130800896262</v>
      </c>
      <c r="J159" s="26">
        <f>IF(CA!J159="","",CA!J159/10/GDP!M155)</f>
        <v>18.140081704609614</v>
      </c>
      <c r="K159" s="26">
        <f>IF(CA!K159="","",CA!K159/10/GDP!N155)</f>
        <v>9.7518570035560952</v>
      </c>
      <c r="L159" s="26">
        <f>IF(CA!L159="","",CA!L159/10/GDP!O155)</f>
        <v>-8.669784326518867</v>
      </c>
      <c r="M159" s="26">
        <f>IF(CA!M159="","",CA!M159/10/GDP!P155)</f>
        <v>-3.6969202816564413</v>
      </c>
      <c r="N159" s="26">
        <f>IF(CA!N159="","",CA!N159/10/GDP!Q155)</f>
        <v>1.5196777382725326</v>
      </c>
      <c r="O159" s="26">
        <f>IF(CA!O159="","",CA!O159/10/GDP!R155)</f>
        <v>9.1506501337800739</v>
      </c>
      <c r="P159" s="26">
        <f>IF(CA!P159="","",CA!P159/10/GDP!S155)</f>
        <v>4.8211187055339142</v>
      </c>
      <c r="Q159" s="26">
        <f>IF(CA!Q159="","",CA!Q159/10/GDP!T155)</f>
        <v>-2.8062178292125965</v>
      </c>
    </row>
    <row r="160" spans="1:17" x14ac:dyDescent="0.15">
      <c r="A160" s="12" t="s">
        <v>180</v>
      </c>
      <c r="B160" s="26">
        <f>IF(CA!B160="","",CA!B160/10/GDP!E156)</f>
        <v>-6.1379275794061687</v>
      </c>
      <c r="C160" s="26">
        <f>IF(CA!C160="","",CA!C160/10/GDP!F156)</f>
        <v>-7.3682639110759514</v>
      </c>
      <c r="D160" s="26">
        <f>IF(CA!D160="","",CA!D160/10/GDP!G156)</f>
        <v>-9.3779655372927522</v>
      </c>
      <c r="E160" s="26">
        <f>IF(CA!E160="","",CA!E160/10/GDP!H156)</f>
        <v>-11.223305679588032</v>
      </c>
      <c r="F160" s="26">
        <f>IF(CA!F160="","",CA!F160/10/GDP!I156)</f>
        <v>-5.3149284883235719</v>
      </c>
      <c r="G160" s="26">
        <f>IF(CA!G160="","",CA!G160/10/GDP!J156)</f>
        <v>-3.6535247956153709</v>
      </c>
      <c r="H160" s="26">
        <f>IF(CA!H160="","",CA!H160/10/GDP!K156)</f>
        <v>-6.4464337590442486</v>
      </c>
      <c r="I160" s="26">
        <f>IF(CA!I160="","",CA!I160/10/GDP!L156)</f>
        <v>-8.6464432234422812</v>
      </c>
      <c r="J160" s="26">
        <f>IF(CA!J160="","",CA!J160/10/GDP!M156)</f>
        <v>-8.1921530646438505</v>
      </c>
      <c r="K160" s="26">
        <f>IF(CA!K160="","",CA!K160/10/GDP!N156)</f>
        <v>-6.8011924211283983</v>
      </c>
      <c r="L160" s="26">
        <f>IF(CA!L160="","",CA!L160/10/GDP!O156)</f>
        <v>-5.3156565539672105</v>
      </c>
      <c r="M160" s="26">
        <f>IF(CA!M160="","",CA!M160/10/GDP!P156)</f>
        <v>-4.1799095345732464</v>
      </c>
      <c r="N160" s="26">
        <f>IF(CA!N160="","",CA!N160/10/GDP!Q156)</f>
        <v>-7.271706895168089</v>
      </c>
      <c r="O160" s="26">
        <f>IF(CA!O160="","",CA!O160/10/GDP!R156)</f>
        <v>-9.5785806350246503</v>
      </c>
      <c r="P160" s="26" t="str">
        <f>IF(CA!P160="","",CA!P160/10/GDP!S156)</f>
        <v/>
      </c>
      <c r="Q160" s="26" t="str">
        <f>IF(CA!Q160="","",CA!Q160/10/GDP!T156)</f>
        <v/>
      </c>
    </row>
    <row r="161" spans="1:17" x14ac:dyDescent="0.15">
      <c r="A161" s="12" t="s">
        <v>181</v>
      </c>
      <c r="B161" s="26" t="str">
        <f>IF(CA!B161="","",CA!B161/10/GDP!E157)</f>
        <v/>
      </c>
      <c r="C161" s="26" t="str">
        <f>IF(CA!C161="","",CA!C161/10/GDP!F157)</f>
        <v/>
      </c>
      <c r="D161" s="26" t="e">
        <f>IF(CA!D161="","",CA!D161/10/GDP!G157)</f>
        <v>#DIV/0!</v>
      </c>
      <c r="E161" s="26" t="e">
        <f>IF(CA!E161="","",CA!E161/10/GDP!H157)</f>
        <v>#DIV/0!</v>
      </c>
      <c r="F161" s="26" t="e">
        <f>IF(CA!F161="","",CA!F161/10/GDP!I157)</f>
        <v>#DIV/0!</v>
      </c>
      <c r="G161" s="26" t="e">
        <f>IF(CA!G161="","",CA!G161/10/GDP!J157)</f>
        <v>#DIV/0!</v>
      </c>
      <c r="H161" s="26" t="e">
        <f>IF(CA!H161="","",CA!H161/10/GDP!K157)</f>
        <v>#DIV/0!</v>
      </c>
      <c r="I161" s="26" t="e">
        <f>IF(CA!I161="","",CA!I161/10/GDP!L157)</f>
        <v>#DIV/0!</v>
      </c>
      <c r="J161" s="26" t="e">
        <f>IF(CA!J161="","",CA!J161/10/GDP!M157)</f>
        <v>#DIV/0!</v>
      </c>
      <c r="K161" s="26" t="e">
        <f>IF(CA!K161="","",CA!K161/10/GDP!N157)</f>
        <v>#DIV/0!</v>
      </c>
      <c r="L161" s="26">
        <f>IF(CA!L161="","",CA!L161/10/GDP!O157)</f>
        <v>-3.4551525389213422</v>
      </c>
      <c r="M161" s="26">
        <f>IF(CA!M161="","",CA!M161/10/GDP!P157)</f>
        <v>-2.9244166785875989</v>
      </c>
      <c r="N161" s="26">
        <f>IF(CA!N161="","",CA!N161/10/GDP!Q157)</f>
        <v>-5.257536907733332</v>
      </c>
      <c r="O161" s="26">
        <f>IF(CA!O161="","",CA!O161/10/GDP!R157)</f>
        <v>-4.855963807289311</v>
      </c>
      <c r="P161" s="26">
        <f>IF(CA!P161="","",CA!P161/10/GDP!S157)</f>
        <v>-6.8680077591120439</v>
      </c>
      <c r="Q161" s="26">
        <f>IF(CA!Q161="","",CA!Q161/10/GDP!T157)</f>
        <v>-4.2212045004145518</v>
      </c>
    </row>
    <row r="162" spans="1:17" x14ac:dyDescent="0.15">
      <c r="A162" s="12" t="s">
        <v>182</v>
      </c>
      <c r="B162" s="26">
        <f>IF(CA!B162="","",CA!B162/10/GDP!E158)</f>
        <v>-18.939051460770564</v>
      </c>
      <c r="C162" s="26">
        <f>IF(CA!C162="","",CA!C162/10/GDP!F158)</f>
        <v>-13.160639899263654</v>
      </c>
      <c r="D162" s="26">
        <f>IF(CA!D162="","",CA!D162/10/GDP!G158)</f>
        <v>-18.768700251496263</v>
      </c>
      <c r="E162" s="26">
        <f>IF(CA!E162="","",CA!E162/10/GDP!H158)</f>
        <v>-26.33968573677242</v>
      </c>
      <c r="F162" s="26">
        <f>IF(CA!F162="","",CA!F162/10/GDP!I158)</f>
        <v>-22.357356320697072</v>
      </c>
      <c r="G162" s="26">
        <f>IF(CA!G162="","",CA!G162/10/GDP!J158)</f>
        <v>-22.102680998334424</v>
      </c>
      <c r="H162" s="26">
        <f>IF(CA!H162="","",CA!H162/10/GDP!K158)</f>
        <v>-29.583373133304164</v>
      </c>
      <c r="I162" s="26">
        <f>IF(CA!I162="","",CA!I162/10/GDP!L158)</f>
        <v>-15.223591122013032</v>
      </c>
      <c r="J162" s="26">
        <f>IF(CA!J162="","",CA!J162/10/GDP!M158)</f>
        <v>-11.944848443060513</v>
      </c>
      <c r="K162" s="26">
        <f>IF(CA!K162="","",CA!K162/10/GDP!N158)</f>
        <v>-23.110954112551049</v>
      </c>
      <c r="L162" s="26">
        <f>IF(CA!L162="","",CA!L162/10/GDP!O158)</f>
        <v>-18.601089595280843</v>
      </c>
      <c r="M162" s="26">
        <f>IF(CA!M162="","",CA!M162/10/GDP!P158)</f>
        <v>-20.032548047329609</v>
      </c>
      <c r="N162" s="26">
        <f>IF(CA!N162="","",CA!N162/10/GDP!Q158)</f>
        <v>-19.305381270993326</v>
      </c>
      <c r="O162" s="26">
        <f>IF(CA!O162="","",CA!O162/10/GDP!R158)</f>
        <v>-18.353724636527112</v>
      </c>
      <c r="P162" s="26">
        <f>IF(CA!P162="","",CA!P162/10/GDP!S158)</f>
        <v>-17.191371091918011</v>
      </c>
      <c r="Q162" s="26">
        <f>IF(CA!Q162="","",CA!Q162/10/GDP!T158)</f>
        <v>-29.210325525873913</v>
      </c>
    </row>
    <row r="163" spans="1:17" x14ac:dyDescent="0.15">
      <c r="A163" s="12" t="s">
        <v>183</v>
      </c>
      <c r="B163" s="26">
        <f>IF(CA!B163="","",CA!B163/10/GDP!E159)</f>
        <v>-6.5195019220202344</v>
      </c>
      <c r="C163" s="26">
        <f>IF(CA!C163="","",CA!C163/10/GDP!F159)</f>
        <v>-5.0425275933308749</v>
      </c>
      <c r="D163" s="26">
        <f>IF(CA!D163="","",CA!D163/10/GDP!G159)</f>
        <v>-7.4176696999757947</v>
      </c>
      <c r="E163" s="26">
        <f>IF(CA!E163="","",CA!E163/10/GDP!H159)</f>
        <v>-8.976986893489034</v>
      </c>
      <c r="F163" s="26">
        <f>IF(CA!F163="","",CA!F163/10/GDP!I159)</f>
        <v>-13.324714544764211</v>
      </c>
      <c r="G163" s="26">
        <f>IF(CA!G163="","",CA!G163/10/GDP!J159)</f>
        <v>-22.70332347759269</v>
      </c>
      <c r="H163" s="26">
        <f>IF(CA!H163="","",CA!H163/10/GDP!K159)</f>
        <v>-65.030949665019563</v>
      </c>
      <c r="I163" s="26">
        <f>IF(CA!I163="","",CA!I163/10/GDP!L159)</f>
        <v>-31.832571677699171</v>
      </c>
      <c r="J163" s="26">
        <f>IF(CA!J163="","",CA!J163/10/GDP!M159)</f>
        <v>-14.994955252692753</v>
      </c>
      <c r="K163" s="26">
        <f>IF(CA!K163="","",CA!K163/10/GDP!N159)</f>
        <v>-9.4414770997795188</v>
      </c>
      <c r="L163" s="26">
        <f>IF(CA!L163="","",CA!L163/10/GDP!O159)</f>
        <v>-23.589352064619739</v>
      </c>
      <c r="M163" s="26">
        <f>IF(CA!M163="","",CA!M163/10/GDP!P159)</f>
        <v>-9.4251280848270813</v>
      </c>
      <c r="N163" s="26">
        <f>IF(CA!N163="","",CA!N163/10/GDP!Q159)</f>
        <v>-21.792126861885773</v>
      </c>
      <c r="O163" s="26">
        <f>IF(CA!O163="","",CA!O163/10/GDP!R159)</f>
        <v>-18.646710381677146</v>
      </c>
      <c r="P163" s="26">
        <f>IF(CA!P163="","",CA!P163/10/GDP!S159)</f>
        <v>-22.225120085736226</v>
      </c>
      <c r="Q163" s="26" t="str">
        <f>IF(CA!Q163="","",CA!Q163/10/GDP!T159)</f>
        <v/>
      </c>
    </row>
    <row r="164" spans="1:17" x14ac:dyDescent="0.15">
      <c r="A164" s="12" t="s">
        <v>184</v>
      </c>
      <c r="B164" s="26">
        <f>IF(CA!B164="","",CA!B164/10/GDP!E160)</f>
        <v>23.260484291778514</v>
      </c>
      <c r="C164" s="26">
        <f>IF(CA!C164="","",CA!C164/10/GDP!F160)</f>
        <v>26.893386992142577</v>
      </c>
      <c r="D164" s="26">
        <f>IF(CA!D164="","",CA!D164/10/GDP!G160)</f>
        <v>27.143326527259539</v>
      </c>
      <c r="E164" s="26">
        <f>IF(CA!E164="","",CA!E164/10/GDP!H160)</f>
        <v>15.083433841373527</v>
      </c>
      <c r="F164" s="26">
        <f>IF(CA!F164="","",CA!F164/10/GDP!I160)</f>
        <v>16.393060063138737</v>
      </c>
      <c r="G164" s="26">
        <f>IF(CA!G164="","",CA!G164/10/GDP!J160)</f>
        <v>22.933352824835517</v>
      </c>
      <c r="H164" s="26">
        <f>IF(CA!H164="","",CA!H164/10/GDP!K160)</f>
        <v>22.218449664866935</v>
      </c>
      <c r="I164" s="26">
        <f>IF(CA!I164="","",CA!I164/10/GDP!L160)</f>
        <v>17.643276780545111</v>
      </c>
      <c r="J164" s="26">
        <f>IF(CA!J164="","",CA!J164/10/GDP!M160)</f>
        <v>15.707187590208964</v>
      </c>
      <c r="K164" s="26">
        <f>IF(CA!K164="","",CA!K164/10/GDP!N160)</f>
        <v>17.950213549187726</v>
      </c>
      <c r="L164" s="26">
        <f>IF(CA!L164="","",CA!L164/10/GDP!O160)</f>
        <v>18.693022290309319</v>
      </c>
      <c r="M164" s="26">
        <f>IF(CA!M164="","",CA!M164/10/GDP!P160)</f>
        <v>17.572202249598515</v>
      </c>
      <c r="N164" s="26">
        <f>IF(CA!N164="","",CA!N164/10/GDP!Q160)</f>
        <v>17.266562789651339</v>
      </c>
      <c r="O164" s="26">
        <f>IF(CA!O164="","",CA!O164/10/GDP!R160)</f>
        <v>15.409611777692531</v>
      </c>
      <c r="P164" s="26">
        <f>IF(CA!P164="","",CA!P164/10/GDP!S160)</f>
        <v>14.262867847744428</v>
      </c>
      <c r="Q164" s="26">
        <f>IF(CA!Q164="","",CA!Q164/10/GDP!T160)</f>
        <v>17.585031828353284</v>
      </c>
    </row>
    <row r="165" spans="1:17" x14ac:dyDescent="0.15">
      <c r="A165" s="12" t="s">
        <v>185</v>
      </c>
      <c r="B165" s="26" t="str">
        <f>IF(CA!B165="","",CA!B165/10/GDP!E161)</f>
        <v/>
      </c>
      <c r="C165" s="26" t="str">
        <f>IF(CA!C165="","",CA!C165/10/GDP!F161)</f>
        <v/>
      </c>
      <c r="D165" s="26" t="str">
        <f>IF(CA!D165="","",CA!D165/10/GDP!G161)</f>
        <v/>
      </c>
      <c r="E165" s="26" t="str">
        <f>IF(CA!E165="","",CA!E165/10/GDP!H161)</f>
        <v/>
      </c>
      <c r="F165" s="26" t="str">
        <f>IF(CA!F165="","",CA!F165/10/GDP!I161)</f>
        <v/>
      </c>
      <c r="G165" s="26" t="str">
        <f>IF(CA!G165="","",CA!G165/10/GDP!J161)</f>
        <v/>
      </c>
      <c r="H165" s="26">
        <f>IF(CA!H165="","",CA!H165/10/GDP!K161)</f>
        <v>-0.48073687921791813</v>
      </c>
      <c r="I165" s="26">
        <f>IF(CA!I165="","",CA!I165/10/GDP!L161)</f>
        <v>9.3959034906872922</v>
      </c>
      <c r="J165" s="26">
        <f>IF(CA!J165="","",CA!J165/10/GDP!M161)</f>
        <v>0.42211308994707675</v>
      </c>
      <c r="K165" s="26">
        <f>IF(CA!K165="","",CA!K165/10/GDP!N161)</f>
        <v>-10.473147805882711</v>
      </c>
      <c r="L165" s="26">
        <f>IF(CA!L165="","",CA!L165/10/GDP!O161)</f>
        <v>1.708313688511732</v>
      </c>
      <c r="M165" s="26">
        <f>IF(CA!M165="","",CA!M165/10/GDP!P161)</f>
        <v>-2.4794163626889127</v>
      </c>
      <c r="N165" s="26">
        <f>IF(CA!N165="","",CA!N165/10/GDP!Q161)</f>
        <v>4.6456903424680149</v>
      </c>
      <c r="O165" s="26">
        <f>IF(CA!O165="","",CA!O165/10/GDP!R161)</f>
        <v>7.8273070851340432</v>
      </c>
      <c r="P165" s="26">
        <f>IF(CA!P165="","",CA!P165/10/GDP!S161)</f>
        <v>-15.319244222112719</v>
      </c>
      <c r="Q165" s="26">
        <f>IF(CA!Q165="","",CA!Q165/10/GDP!T161)</f>
        <v>-29.499737557384176</v>
      </c>
    </row>
    <row r="166" spans="1:17" x14ac:dyDescent="0.15">
      <c r="A166" s="12" t="s">
        <v>186</v>
      </c>
      <c r="B166" s="26">
        <f>IF(CA!B166="","",CA!B166/10/GDP!E162)</f>
        <v>-10.434739698870688</v>
      </c>
      <c r="C166" s="26">
        <f>IF(CA!C166="","",CA!C166/10/GDP!F162)</f>
        <v>-9.4838708819014581</v>
      </c>
      <c r="D166" s="26">
        <f>IF(CA!D166="","",CA!D166/10/GDP!G162)</f>
        <v>-5.9982580566986039</v>
      </c>
      <c r="E166" s="26">
        <f>IF(CA!E166="","",CA!E166/10/GDP!H162)</f>
        <v>-6.4529894526758786</v>
      </c>
      <c r="F166" s="26">
        <f>IF(CA!F166="","",CA!F166/10/GDP!I162)</f>
        <v>-3.3825990401025603</v>
      </c>
      <c r="G166" s="26">
        <f>IF(CA!G166="","",CA!G166/10/GDP!J162)</f>
        <v>-4.6529661258920729</v>
      </c>
      <c r="H166" s="26">
        <f>IF(CA!H166="","",CA!H166/10/GDP!K162)</f>
        <v>-4.9470826606038347</v>
      </c>
      <c r="I166" s="26">
        <f>IF(CA!I166="","",CA!I166/10/GDP!L162)</f>
        <v>0.94028496788295979</v>
      </c>
      <c r="J166" s="26">
        <f>IF(CA!J166="","",CA!J166/10/GDP!M162)</f>
        <v>1.8175846302349077</v>
      </c>
      <c r="K166" s="26">
        <f>IF(CA!K166="","",CA!K166/10/GDP!N162)</f>
        <v>1.1828665714566948</v>
      </c>
      <c r="L166" s="26">
        <f>IF(CA!L166="","",CA!L166/10/GDP!O162)</f>
        <v>-2.089308610968958</v>
      </c>
      <c r="M166" s="26">
        <f>IF(CA!M166="","",CA!M166/10/GDP!P162)</f>
        <v>-2.7120600574920917</v>
      </c>
      <c r="N166" s="26">
        <f>IF(CA!N166="","",CA!N166/10/GDP!Q162)</f>
        <v>-1.9426094715060334</v>
      </c>
      <c r="O166" s="26">
        <f>IF(CA!O166="","",CA!O166/10/GDP!R162)</f>
        <v>-2.1719106882563013</v>
      </c>
      <c r="P166" s="26">
        <f>IF(CA!P166="","",CA!P166/10/GDP!S162)</f>
        <v>-2.7033042711632302</v>
      </c>
      <c r="Q166" s="26">
        <f>IF(CA!Q166="","",CA!Q166/10/GDP!T162)</f>
        <v>-0.28175906446505461</v>
      </c>
    </row>
    <row r="167" spans="1:17" x14ac:dyDescent="0.15">
      <c r="A167" s="12" t="s">
        <v>187</v>
      </c>
      <c r="B167" s="26">
        <f>IF(CA!B167="","",CA!B167/10/GDP!E163)</f>
        <v>-1.8767041031548801</v>
      </c>
      <c r="C167" s="26">
        <f>IF(CA!C167="","",CA!C167/10/GDP!F163)</f>
        <v>-1.7595496846082466</v>
      </c>
      <c r="D167" s="26">
        <f>IF(CA!D167="","",CA!D167/10/GDP!G163)</f>
        <v>-4.1907394964167226</v>
      </c>
      <c r="E167" s="26">
        <f>IF(CA!E167="","",CA!E167/10/GDP!H163)</f>
        <v>-5.2829780444714762</v>
      </c>
      <c r="F167" s="26">
        <f>IF(CA!F167="","",CA!F167/10/GDP!I163)</f>
        <v>-1.0795116614846951</v>
      </c>
      <c r="G167" s="26">
        <f>IF(CA!G167="","",CA!G167/10/GDP!J163)</f>
        <v>-0.75961081559422716</v>
      </c>
      <c r="H167" s="26">
        <f>IF(CA!H167="","",CA!H167/10/GDP!K163)</f>
        <v>-0.83663299836686233</v>
      </c>
      <c r="I167" s="26">
        <f>IF(CA!I167="","",CA!I167/10/GDP!L163)</f>
        <v>1.2874735850374268</v>
      </c>
      <c r="J167" s="26">
        <f>IF(CA!J167="","",CA!J167/10/GDP!M163)</f>
        <v>3.2903714446657713</v>
      </c>
      <c r="K167" s="26">
        <f>IF(CA!K167="","",CA!K167/10/GDP!N163)</f>
        <v>5.0961693803072006</v>
      </c>
      <c r="L167" s="26">
        <f>IF(CA!L167="","",CA!L167/10/GDP!O163)</f>
        <v>3.818663781653922</v>
      </c>
      <c r="M167" s="26">
        <f>IF(CA!M167="","",CA!M167/10/GDP!P163)</f>
        <v>4.7887341964249908</v>
      </c>
      <c r="N167" s="26">
        <f>IF(CA!N167="","",CA!N167/10/GDP!Q163)</f>
        <v>6.2483924919299785</v>
      </c>
      <c r="O167" s="26">
        <f>IF(CA!O167="","",CA!O167/10/GDP!R163)</f>
        <v>5.9599845353906629</v>
      </c>
      <c r="P167" s="26">
        <f>IF(CA!P167="","",CA!P167/10/GDP!S163)</f>
        <v>5.9907045365329195</v>
      </c>
      <c r="Q167" s="26">
        <f>IF(CA!Q167="","",CA!Q167/10/GDP!T163)</f>
        <v>7.4885060366975873</v>
      </c>
    </row>
    <row r="168" spans="1:17" x14ac:dyDescent="0.15">
      <c r="A168" s="12" t="s">
        <v>188</v>
      </c>
      <c r="B168" s="26">
        <f>IF(CA!B168="","",CA!B168/10/GDP!E164)</f>
        <v>-18.916691303260265</v>
      </c>
      <c r="C168" s="26">
        <f>IF(CA!C168="","",CA!C168/10/GDP!F164)</f>
        <v>-7.8348716737677702</v>
      </c>
      <c r="D168" s="26">
        <f>IF(CA!D168="","",CA!D168/10/GDP!G164)</f>
        <v>-12.926388730799465</v>
      </c>
      <c r="E168" s="26">
        <f>IF(CA!E168="","",CA!E168/10/GDP!H164)</f>
        <v>-11.383769308374728</v>
      </c>
      <c r="F168" s="26">
        <f>IF(CA!F168="","",CA!F168/10/GDP!I164)</f>
        <v>-8.0962530208413188</v>
      </c>
      <c r="G168" s="26">
        <f>IF(CA!G168="","",CA!G168/10/GDP!J164)</f>
        <v>-17.024222020715932</v>
      </c>
      <c r="H168" s="26">
        <f>IF(CA!H168="","",CA!H168/10/GDP!K164)</f>
        <v>-1.7880106453997027</v>
      </c>
      <c r="I168" s="26">
        <f>IF(CA!I168="","",CA!I168/10/GDP!L164)</f>
        <v>2.2157436750805779</v>
      </c>
      <c r="J168" s="26">
        <f>IF(CA!J168="","",CA!J168/10/GDP!M164)</f>
        <v>-3.0002933766115096</v>
      </c>
      <c r="K168" s="26">
        <f>IF(CA!K168="","",CA!K168/10/GDP!N164)</f>
        <v>-3.7054869110074127</v>
      </c>
      <c r="L168" s="26">
        <f>IF(CA!L168="","",CA!L168/10/GDP!O164)</f>
        <v>-2.7507881528744935</v>
      </c>
      <c r="M168" s="26">
        <f>IF(CA!M168="","",CA!M168/10/GDP!P164)</f>
        <v>-3.5337215698577817</v>
      </c>
      <c r="N168" s="26">
        <f>IF(CA!N168="","",CA!N168/10/GDP!Q164)</f>
        <v>-4.3107606411483266</v>
      </c>
      <c r="O168" s="26">
        <f>IF(CA!O168="","",CA!O168/10/GDP!R164)</f>
        <v>-3.0531651207375554</v>
      </c>
      <c r="P168" s="26">
        <f>IF(CA!P168="","",CA!P168/10/GDP!S164)</f>
        <v>-9.7557951319427243</v>
      </c>
      <c r="Q168" s="26">
        <f>IF(CA!Q168="","",CA!Q168/10/GDP!T164)</f>
        <v>-1.5990132314041081</v>
      </c>
    </row>
    <row r="169" spans="1:17" x14ac:dyDescent="0.15">
      <c r="A169" s="12" t="s">
        <v>189</v>
      </c>
      <c r="B169" s="26" t="str">
        <f>IF(CA!B169="","",CA!B169/10/GDP!E165)</f>
        <v/>
      </c>
      <c r="C169" s="26" t="str">
        <f>IF(CA!C169="","",CA!C169/10/GDP!F165)</f>
        <v/>
      </c>
      <c r="D169" s="26" t="str">
        <f>IF(CA!D169="","",CA!D169/10/GDP!G165)</f>
        <v/>
      </c>
      <c r="E169" s="26" t="str">
        <f>IF(CA!E169="","",CA!E169/10/GDP!H165)</f>
        <v/>
      </c>
      <c r="F169" s="26" t="str">
        <f>IF(CA!F169="","",CA!F169/10/GDP!I165)</f>
        <v/>
      </c>
      <c r="G169" s="26" t="str">
        <f>IF(CA!G169="","",CA!G169/10/GDP!J165)</f>
        <v/>
      </c>
      <c r="H169" s="26" t="str">
        <f>IF(CA!H169="","",CA!H169/10/GDP!K165)</f>
        <v/>
      </c>
      <c r="I169" s="26" t="str">
        <f>IF(CA!I169="","",CA!I169/10/GDP!L165)</f>
        <v/>
      </c>
      <c r="J169" s="26" t="str">
        <f>IF(CA!J169="","",CA!J169/10/GDP!M165)</f>
        <v/>
      </c>
      <c r="K169" s="26" t="str">
        <f>IF(CA!K169="","",CA!K169/10/GDP!N165)</f>
        <v/>
      </c>
      <c r="L169" s="26" t="str">
        <f>IF(CA!L169="","",CA!L169/10/GDP!O165)</f>
        <v/>
      </c>
      <c r="M169" s="26" t="str">
        <f>IF(CA!M169="","",CA!M169/10/GDP!P165)</f>
        <v/>
      </c>
      <c r="N169" s="26" t="str">
        <f>IF(CA!N169="","",CA!N169/10/GDP!Q165)</f>
        <v/>
      </c>
      <c r="O169" s="26" t="str">
        <f>IF(CA!O169="","",CA!O169/10/GDP!R165)</f>
        <v/>
      </c>
      <c r="P169" s="26" t="str">
        <f>IF(CA!P169="","",CA!P169/10/GDP!S165)</f>
        <v/>
      </c>
      <c r="Q169" s="26" t="str">
        <f>IF(CA!Q169="","",CA!Q169/10/GDP!T165)</f>
        <v/>
      </c>
    </row>
    <row r="170" spans="1:17" x14ac:dyDescent="0.15">
      <c r="A170" s="12" t="s">
        <v>190</v>
      </c>
      <c r="B170" s="26">
        <f>IF(CA!B170="","",CA!B170/10/GDP!E166)</f>
        <v>-3.1107680545816199</v>
      </c>
      <c r="C170" s="26">
        <f>IF(CA!C170="","",CA!C170/10/GDP!F166)</f>
        <v>-4.4426205005421853</v>
      </c>
      <c r="D170" s="26">
        <f>IF(CA!D170="","",CA!D170/10/GDP!G166)</f>
        <v>-5.4078503876971089</v>
      </c>
      <c r="E170" s="26">
        <f>IF(CA!E170="","",CA!E170/10/GDP!H166)</f>
        <v>-5.7161674657814405</v>
      </c>
      <c r="F170" s="26">
        <f>IF(CA!F170="","",CA!F170/10/GDP!I166)</f>
        <v>-2.6602515769940198</v>
      </c>
      <c r="G170" s="26">
        <f>IF(CA!G170="","",CA!G170/10/GDP!J166)</f>
        <v>-1.4634100195582731</v>
      </c>
      <c r="H170" s="26">
        <f>IF(CA!H170="","",CA!H170/10/GDP!K166)</f>
        <v>-2.2353793488674376</v>
      </c>
      <c r="I170" s="26">
        <f>IF(CA!I170="","",CA!I170/10/GDP!L166)</f>
        <v>-5.125740002191276</v>
      </c>
      <c r="J170" s="26">
        <f>IF(CA!J170="","",CA!J170/10/GDP!M166)</f>
        <v>-5.80119806252823</v>
      </c>
      <c r="K170" s="26">
        <f>IF(CA!K170="","",CA!K170/10/GDP!N166)</f>
        <v>-5.0794985637555996</v>
      </c>
      <c r="L170" s="26">
        <f>IF(CA!L170="","",CA!L170/10/GDP!O166)</f>
        <v>-4.587176736002478</v>
      </c>
      <c r="M170" s="26">
        <f>IF(CA!M170="","",CA!M170/10/GDP!P166)</f>
        <v>-2.8194915669707785</v>
      </c>
      <c r="N170" s="26">
        <f>IF(CA!N170="","",CA!N170/10/GDP!Q166)</f>
        <v>-2.5506810289579573</v>
      </c>
      <c r="O170" s="26">
        <f>IF(CA!O170="","",CA!O170/10/GDP!R166)</f>
        <v>-3.6356277441103746</v>
      </c>
      <c r="P170" s="26">
        <f>IF(CA!P170="","",CA!P170/10/GDP!S166)</f>
        <v>-3.0359151060507066</v>
      </c>
      <c r="Q170" s="26">
        <f>IF(CA!Q170="","",CA!Q170/10/GDP!T166)</f>
        <v>2.2218396821524076</v>
      </c>
    </row>
    <row r="171" spans="1:17" x14ac:dyDescent="0.15">
      <c r="A171" s="12" t="s">
        <v>191</v>
      </c>
      <c r="B171" s="26" t="str">
        <f>IF(CA!B171="","",CA!B171/10/GDP!E167)</f>
        <v/>
      </c>
      <c r="C171" s="26" t="str">
        <f>IF(CA!C171="","",CA!C171/10/GDP!F167)</f>
        <v/>
      </c>
      <c r="D171" s="26" t="str">
        <f>IF(CA!D171="","",CA!D171/10/GDP!G167)</f>
        <v/>
      </c>
      <c r="E171" s="26" t="str">
        <f>IF(CA!E171="","",CA!E171/10/GDP!H167)</f>
        <v/>
      </c>
      <c r="F171" s="26" t="str">
        <f>IF(CA!F171="","",CA!F171/10/GDP!I167)</f>
        <v/>
      </c>
      <c r="G171" s="26" t="str">
        <f>IF(CA!G171="","",CA!G171/10/GDP!J167)</f>
        <v/>
      </c>
      <c r="H171" s="26" t="str">
        <f>IF(CA!H171="","",CA!H171/10/GDP!K167)</f>
        <v/>
      </c>
      <c r="I171" s="26" t="str">
        <f>IF(CA!I171="","",CA!I171/10/GDP!L167)</f>
        <v/>
      </c>
      <c r="J171" s="26" t="str">
        <f>IF(CA!J171="","",CA!J171/10/GDP!M167)</f>
        <v/>
      </c>
      <c r="K171" s="26">
        <f>IF(CA!K171="","",CA!K171/10/GDP!N167)</f>
        <v>-5.1367259686945932</v>
      </c>
      <c r="L171" s="26">
        <f>IF(CA!L171="","",CA!L171/10/GDP!O167)</f>
        <v>-3.379346210631764</v>
      </c>
      <c r="M171" s="26">
        <f>IF(CA!M171="","",CA!M171/10/GDP!P167)</f>
        <v>-6.16093642454413</v>
      </c>
      <c r="N171" s="26">
        <f>IF(CA!N171="","",CA!N171/10/GDP!Q167)</f>
        <v>8.0607292333407692</v>
      </c>
      <c r="O171" s="26">
        <f>IF(CA!O171="","",CA!O171/10/GDP!R167)</f>
        <v>-6.7728631670585946</v>
      </c>
      <c r="P171" s="26">
        <f>IF(CA!P171="","",CA!P171/10/GDP!S167)</f>
        <v>6.1993357289076787</v>
      </c>
      <c r="Q171" s="26" t="str">
        <f>IF(CA!Q171="","",CA!Q171/10/GDP!T167)</f>
        <v/>
      </c>
    </row>
    <row r="172" spans="1:17" x14ac:dyDescent="0.15">
      <c r="A172" s="12" t="s">
        <v>192</v>
      </c>
      <c r="B172" s="26">
        <f>IF(CA!B172="","",CA!B172/10/GDP!E168)</f>
        <v>-7.2694775668201226</v>
      </c>
      <c r="C172" s="26">
        <f>IF(CA!C172="","",CA!C172/10/GDP!F168)</f>
        <v>-8.8485017688033167</v>
      </c>
      <c r="D172" s="26">
        <f>IF(CA!D172="","",CA!D172/10/GDP!G168)</f>
        <v>-9.4485051322685205</v>
      </c>
      <c r="E172" s="26">
        <f>IF(CA!E172="","",CA!E172/10/GDP!H168)</f>
        <v>-8.9303720421488979</v>
      </c>
      <c r="F172" s="26">
        <f>IF(CA!F172="","",CA!F172/10/GDP!I168)</f>
        <v>-4.0553606655555807</v>
      </c>
      <c r="G172" s="26">
        <f>IF(CA!G172="","",CA!G172/10/GDP!J168)</f>
        <v>-3.671092400799346</v>
      </c>
      <c r="H172" s="26">
        <f>IF(CA!H172="","",CA!H172/10/GDP!K168)</f>
        <v>-2.7002081618920006</v>
      </c>
      <c r="I172" s="26">
        <f>IF(CA!I172="","",CA!I172/10/GDP!L168)</f>
        <v>5.5458652498650382E-2</v>
      </c>
      <c r="J172" s="26">
        <f>IF(CA!J172="","",CA!J172/10/GDP!M168)</f>
        <v>2.0357711803642746</v>
      </c>
      <c r="K172" s="26">
        <f>IF(CA!K172="","",CA!K172/10/GDP!N168)</f>
        <v>1.6522843735893169</v>
      </c>
      <c r="L172" s="26">
        <f>IF(CA!L172="","",CA!L172/10/GDP!O168)</f>
        <v>2.0161622912662347</v>
      </c>
      <c r="M172" s="26">
        <f>IF(CA!M172="","",CA!M172/10/GDP!P168)</f>
        <v>3.1883433445818548</v>
      </c>
      <c r="N172" s="26">
        <f>IF(CA!N172="","",CA!N172/10/GDP!Q168)</f>
        <v>2.8091299140765904</v>
      </c>
      <c r="O172" s="26">
        <f>IF(CA!O172="","",CA!O172/10/GDP!R168)</f>
        <v>1.9123947457124431</v>
      </c>
      <c r="P172" s="26">
        <f>IF(CA!P172="","",CA!P172/10/GDP!S168)</f>
        <v>2.1243911842389998</v>
      </c>
      <c r="Q172" s="26">
        <f>IF(CA!Q172="","",CA!Q172/10/GDP!T168)</f>
        <v>0.70648639705758154</v>
      </c>
    </row>
    <row r="173" spans="1:17" x14ac:dyDescent="0.15">
      <c r="A173" s="12" t="s">
        <v>193</v>
      </c>
      <c r="B173" s="26">
        <f>IF(CA!B173="","",CA!B173/10/GDP!E169)</f>
        <v>-2.3269795833054481</v>
      </c>
      <c r="C173" s="26">
        <f>IF(CA!C173="","",CA!C173/10/GDP!F169)</f>
        <v>-4.6296185981798512</v>
      </c>
      <c r="D173" s="26">
        <f>IF(CA!D173="","",CA!D173/10/GDP!G169)</f>
        <v>-3.7838862314073172</v>
      </c>
      <c r="E173" s="26">
        <f>IF(CA!E173="","",CA!E173/10/GDP!H169)</f>
        <v>-8.3363807256322655</v>
      </c>
      <c r="F173" s="26">
        <f>IF(CA!F173="","",CA!F173/10/GDP!I169)</f>
        <v>-0.44609016043897398</v>
      </c>
      <c r="G173" s="26">
        <f>IF(CA!G173="","",CA!G173/10/GDP!J169)</f>
        <v>-1.8949231359285432</v>
      </c>
      <c r="H173" s="26">
        <f>IF(CA!H173="","",CA!H173/10/GDP!K169)</f>
        <v>-7.0718120259858797</v>
      </c>
      <c r="I173" s="26">
        <f>IF(CA!I173="","",CA!I173/10/GDP!L169)</f>
        <v>-5.8629208510732633</v>
      </c>
      <c r="J173" s="26">
        <f>IF(CA!J173="","",CA!J173/10/GDP!M169)</f>
        <v>-3.421501357823435</v>
      </c>
      <c r="K173" s="26">
        <f>IF(CA!K173="","",CA!K173/10/GDP!N169)</f>
        <v>-2.5061459287686025</v>
      </c>
      <c r="L173" s="26">
        <f>IF(CA!L173="","",CA!L173/10/GDP!O169)</f>
        <v>-2.337205098863016</v>
      </c>
      <c r="M173" s="26">
        <f>IF(CA!M173="","",CA!M173/10/GDP!P169)</f>
        <v>-2.114825024373602</v>
      </c>
      <c r="N173" s="26">
        <f>IF(CA!N173="","",CA!N173/10/GDP!Q169)</f>
        <v>-2.6412138336159656</v>
      </c>
      <c r="O173" s="26">
        <f>IF(CA!O173="","",CA!O173/10/GDP!R169)</f>
        <v>-3.1835550616553276</v>
      </c>
      <c r="P173" s="26">
        <f>IF(CA!P173="","",CA!P173/10/GDP!S169)</f>
        <v>-2.2002058034380854</v>
      </c>
      <c r="Q173" s="26">
        <f>IF(CA!Q173="","",CA!Q173/10/GDP!T169)</f>
        <v>-1.3420139801857811</v>
      </c>
    </row>
    <row r="174" spans="1:17" x14ac:dyDescent="0.15">
      <c r="A174" s="12" t="s">
        <v>194</v>
      </c>
      <c r="B174" s="26">
        <f>IF(CA!B174="","",CA!B174/10/GDP!E170)</f>
        <v>-11.827632645878317</v>
      </c>
      <c r="C174" s="26">
        <f>IF(CA!C174="","",CA!C174/10/GDP!F170)</f>
        <v>-13.207250965561636</v>
      </c>
      <c r="D174" s="26">
        <f>IF(CA!D174="","",CA!D174/10/GDP!G170)</f>
        <v>-16.398831478665496</v>
      </c>
      <c r="E174" s="26">
        <f>IF(CA!E174="","",CA!E174/10/GDP!H170)</f>
        <v>-27.066609344725411</v>
      </c>
      <c r="F174" s="26">
        <f>IF(CA!F174="","",CA!F174/10/GDP!I170)</f>
        <v>-23.262568253723405</v>
      </c>
      <c r="G174" s="26">
        <f>IF(CA!G174="","",CA!G174/10/GDP!J170)</f>
        <v>-17.796083853268982</v>
      </c>
      <c r="H174" s="26">
        <f>IF(CA!H174="","",CA!H174/10/GDP!K170)</f>
        <v>-12.223402567545184</v>
      </c>
      <c r="I174" s="26">
        <f>IF(CA!I174="","",CA!I174/10/GDP!L170)</f>
        <v>-10.257960707210275</v>
      </c>
      <c r="J174" s="26">
        <f>IF(CA!J174="","",CA!J174/10/GDP!M170)</f>
        <v>-7.1629881511557674</v>
      </c>
      <c r="K174" s="26">
        <f>IF(CA!K174="","",CA!K174/10/GDP!N170)</f>
        <v>9.5049807339545225E-2</v>
      </c>
      <c r="L174" s="26">
        <f>IF(CA!L174="","",CA!L174/10/GDP!O170)</f>
        <v>-8.338799813876733</v>
      </c>
      <c r="M174" s="26">
        <f>IF(CA!M174="","",CA!M174/10/GDP!P170)</f>
        <v>-12.258203721995267</v>
      </c>
      <c r="N174" s="26">
        <f>IF(CA!N174="","",CA!N174/10/GDP!Q170)</f>
        <v>-10.542996085947685</v>
      </c>
      <c r="O174" s="26">
        <f>IF(CA!O174="","",CA!O174/10/GDP!R170)</f>
        <v>-5.3775970751441067</v>
      </c>
      <c r="P174" s="26">
        <f>IF(CA!P174="","",CA!P174/10/GDP!S170)</f>
        <v>-4.7847434970656151</v>
      </c>
      <c r="Q174" s="26">
        <f>IF(CA!Q174="","",CA!Q174/10/GDP!T170)</f>
        <v>-14.395028573535154</v>
      </c>
    </row>
    <row r="175" spans="1:17" x14ac:dyDescent="0.15">
      <c r="A175" s="12" t="s">
        <v>195</v>
      </c>
      <c r="B175" s="26">
        <f>IF(CA!B175="","",CA!B175/10/GDP!E171)</f>
        <v>-11.397098428534168</v>
      </c>
      <c r="C175" s="26">
        <f>IF(CA!C175="","",CA!C175/10/GDP!F171)</f>
        <v>-24.363282454569717</v>
      </c>
      <c r="D175" s="26">
        <f>IF(CA!D175="","",CA!D175/10/GDP!G171)</f>
        <v>-25.796398910130492</v>
      </c>
      <c r="E175" s="26">
        <f>IF(CA!E175="","",CA!E175/10/GDP!H171)</f>
        <v>-23.63578277523338</v>
      </c>
      <c r="F175" s="26">
        <f>IF(CA!F175="","",CA!F175/10/GDP!I171)</f>
        <v>-9.7566318573204072</v>
      </c>
      <c r="G175" s="26">
        <f>IF(CA!G175="","",CA!G175/10/GDP!J171)</f>
        <v>-13.638502597458009</v>
      </c>
      <c r="H175" s="26">
        <f>IF(CA!H175="","",CA!H175/10/GDP!K171)</f>
        <v>-15.384862969003327</v>
      </c>
      <c r="I175" s="26">
        <f>IF(CA!I175="","",CA!I175/10/GDP!L171)</f>
        <v>-11.392005603875806</v>
      </c>
      <c r="J175" s="26">
        <f>IF(CA!J175="","",CA!J175/10/GDP!M171)</f>
        <v>-6.0227184966519616</v>
      </c>
      <c r="K175" s="26">
        <f>IF(CA!K175="","",CA!K175/10/GDP!N171)</f>
        <v>-2.4788299127902356</v>
      </c>
      <c r="L175" s="26">
        <f>IF(CA!L175="","",CA!L175/10/GDP!O171)</f>
        <v>1.1924825336458932E-2</v>
      </c>
      <c r="M175" s="26">
        <f>IF(CA!M175="","",CA!M175/10/GDP!P171)</f>
        <v>-6.5178013950318503</v>
      </c>
      <c r="N175" s="26">
        <f>IF(CA!N175="","",CA!N175/10/GDP!Q171)</f>
        <v>-0.96583617248614217</v>
      </c>
      <c r="O175" s="26">
        <f>IF(CA!O175="","",CA!O175/10/GDP!R171)</f>
        <v>2.1694463646196467</v>
      </c>
      <c r="P175" s="26">
        <f>IF(CA!P175="","",CA!P175/10/GDP!S171)</f>
        <v>6.0999958808032879</v>
      </c>
      <c r="Q175" s="26">
        <f>IF(CA!Q175="","",CA!Q175/10/GDP!T171)</f>
        <v>-13.532059642660757</v>
      </c>
    </row>
    <row r="176" spans="1:17" x14ac:dyDescent="0.15">
      <c r="A176" s="12" t="s">
        <v>196</v>
      </c>
      <c r="B176" s="26">
        <f>IF(CA!B176="","",CA!B176/10/GDP!E172)</f>
        <v>-18.556851920348091</v>
      </c>
      <c r="C176" s="26">
        <f>IF(CA!C176="","",CA!C176/10/GDP!F172)</f>
        <v>-19.54240416851065</v>
      </c>
      <c r="D176" s="26">
        <f>IF(CA!D176="","",CA!D176/10/GDP!G172)</f>
        <v>-28.014786038961038</v>
      </c>
      <c r="E176" s="26">
        <f>IF(CA!E176="","",CA!E176/10/GDP!H172)</f>
        <v>-33.120462810093414</v>
      </c>
      <c r="F176" s="26">
        <f>IF(CA!F176="","",CA!F176/10/GDP!I172)</f>
        <v>-29.236920029194032</v>
      </c>
      <c r="G176" s="26">
        <f>IF(CA!G176="","",CA!G176/10/GDP!J172)</f>
        <v>-30.579154248060412</v>
      </c>
      <c r="H176" s="26">
        <f>IF(CA!H176="","",CA!H176/10/GDP!K172)</f>
        <v>-29.41429399359097</v>
      </c>
      <c r="I176" s="26">
        <f>IF(CA!I176="","",CA!I176/10/GDP!L172)</f>
        <v>-27.834815919440704</v>
      </c>
      <c r="J176" s="26">
        <f>IF(CA!J176="","",CA!J176/10/GDP!M172)</f>
        <v>-29.156214013536967</v>
      </c>
      <c r="K176" s="26">
        <f>IF(CA!K176="","",CA!K176/10/GDP!N172)</f>
        <v>-26.144651049228408</v>
      </c>
      <c r="L176" s="26">
        <f>IF(CA!L176="","",CA!L176/10/GDP!O172)</f>
        <v>-15.331518035604683</v>
      </c>
      <c r="M176" s="26">
        <f>IF(CA!M176="","",CA!M176/10/GDP!P172)</f>
        <v>-13.395480153865902</v>
      </c>
      <c r="N176" s="26">
        <f>IF(CA!N176="","",CA!N176/10/GDP!Q172)</f>
        <v>-11.605848122608538</v>
      </c>
      <c r="O176" s="26">
        <f>IF(CA!O176="","",CA!O176/10/GDP!R172)</f>
        <v>-12.14001098005027</v>
      </c>
      <c r="P176" s="26">
        <f>IF(CA!P176="","",CA!P176/10/GDP!S172)</f>
        <v>-9.6966098398004625</v>
      </c>
      <c r="Q176" s="26">
        <f>IF(CA!Q176="","",CA!Q176/10/GDP!T172)</f>
        <v>-18.031579725799901</v>
      </c>
    </row>
    <row r="177" spans="1:17" x14ac:dyDescent="0.15">
      <c r="A177" s="12" t="s">
        <v>197</v>
      </c>
      <c r="B177" s="26">
        <f>IF(CA!B177="","",CA!B177/10/GDP!E173)</f>
        <v>-7.0281962769788819</v>
      </c>
      <c r="C177" s="26">
        <f>IF(CA!C177="","",CA!C177/10/GDP!F173)</f>
        <v>-14.351029708286626</v>
      </c>
      <c r="D177" s="26">
        <f>IF(CA!D177="","",CA!D177/10/GDP!G173)</f>
        <v>-6.0517362389613556</v>
      </c>
      <c r="E177" s="26">
        <f>IF(CA!E177="","",CA!E177/10/GDP!H173)</f>
        <v>-5.5432766895624619</v>
      </c>
      <c r="F177" s="26">
        <f>IF(CA!F177="","",CA!F177/10/GDP!I173)</f>
        <v>-8.988081077927168</v>
      </c>
      <c r="G177" s="26">
        <f>IF(CA!G177="","",CA!G177/10/GDP!J173)</f>
        <v>-2.6255392623457121</v>
      </c>
      <c r="H177" s="26">
        <f>IF(CA!H177="","",CA!H177/10/GDP!K173)</f>
        <v>-3.9924863878364136</v>
      </c>
      <c r="I177" s="26">
        <f>IF(CA!I177="","",CA!I177/10/GDP!L173)</f>
        <v>-12.787221614291351</v>
      </c>
      <c r="J177" s="26">
        <f>IF(CA!J177="","",CA!J177/10/GDP!M173)</f>
        <v>-11.007373158963855</v>
      </c>
      <c r="K177" s="26">
        <f>IF(CA!K177="","",CA!K177/10/GDP!N173)</f>
        <v>-5.8384951745404878</v>
      </c>
      <c r="L177" s="26">
        <f>IF(CA!L177="","",CA!L177/10/GDP!O173)</f>
        <v>-8.4616214691140073</v>
      </c>
      <c r="M177" s="26">
        <f>IF(CA!M177="","",CA!M177/10/GDP!P173)</f>
        <v>-6.4937721107541782</v>
      </c>
      <c r="N177" s="26">
        <f>IF(CA!N177="","",CA!N177/10/GDP!Q173)</f>
        <v>-9.6395432343935035</v>
      </c>
      <c r="O177" s="26">
        <f>IF(CA!O177="","",CA!O177/10/GDP!R173)</f>
        <v>-13.035172787611629</v>
      </c>
      <c r="P177" s="26">
        <f>IF(CA!P177="","",CA!P177/10/GDP!S173)</f>
        <v>-15.537624963645511</v>
      </c>
      <c r="Q177" s="26" t="str">
        <f>IF(CA!Q177="","",CA!Q177/10/GDP!T173)</f>
        <v/>
      </c>
    </row>
    <row r="178" spans="1:17" x14ac:dyDescent="0.15">
      <c r="A178" s="12" t="s">
        <v>198</v>
      </c>
      <c r="B178" s="26">
        <f>IF(CA!B178="","",CA!B178/10/GDP!E174)</f>
        <v>-6.5630703969138802</v>
      </c>
      <c r="C178" s="26">
        <f>IF(CA!C178="","",CA!C178/10/GDP!F174)</f>
        <v>8.3991690353041353</v>
      </c>
      <c r="D178" s="26">
        <f>IF(CA!D178="","",CA!D178/10/GDP!G174)</f>
        <v>11.050793186056005</v>
      </c>
      <c r="E178" s="26">
        <f>IF(CA!E178="","",CA!E178/10/GDP!H174)</f>
        <v>9.2188236939080763</v>
      </c>
      <c r="F178" s="26">
        <f>IF(CA!F178="","",CA!F178/10/GDP!I174)</f>
        <v>2.8718401214164917</v>
      </c>
      <c r="G178" s="26">
        <f>IF(CA!G178="","",CA!G178/10/GDP!J174)</f>
        <v>14.899030211012755</v>
      </c>
      <c r="H178" s="26">
        <f>IF(CA!H178="","",CA!H178/10/GDP!K174)</f>
        <v>9.7531126284667362</v>
      </c>
      <c r="I178" s="26">
        <f>IF(CA!I178="","",CA!I178/10/GDP!L174)</f>
        <v>3.2605314766049118</v>
      </c>
      <c r="J178" s="26">
        <f>IF(CA!J178="","",CA!J178/10/GDP!M174)</f>
        <v>-3.8091489347195862</v>
      </c>
      <c r="K178" s="26">
        <f>IF(CA!K178="","",CA!K178/10/GDP!N174)</f>
        <v>-7.9443495835041187</v>
      </c>
      <c r="L178" s="26">
        <f>IF(CA!L178="","",CA!L178/10/GDP!O174)</f>
        <v>-16.426950952770259</v>
      </c>
      <c r="M178" s="26">
        <f>IF(CA!M178="","",CA!M178/10/GDP!P174)</f>
        <v>-5.1288629452131049</v>
      </c>
      <c r="N178" s="26">
        <f>IF(CA!N178="","",CA!N178/10/GDP!Q174)</f>
        <v>2.1516230968230112</v>
      </c>
      <c r="O178" s="26">
        <f>IF(CA!O178="","",CA!O178/10/GDP!R174)</f>
        <v>-3.4264698343551747</v>
      </c>
      <c r="P178" s="26">
        <f>IF(CA!P178="","",CA!P178/10/GDP!S174)</f>
        <v>-12.123804608211318</v>
      </c>
      <c r="Q178" s="26">
        <f>IF(CA!Q178="","",CA!Q178/10/GDP!T174)</f>
        <v>10.75478681493577</v>
      </c>
    </row>
    <row r="179" spans="1:17" x14ac:dyDescent="0.15">
      <c r="A179" s="12" t="s">
        <v>199</v>
      </c>
      <c r="B179" s="26">
        <f>IF(CA!B179="","",CA!B179/10/GDP!E175)</f>
        <v>6.012803296524301</v>
      </c>
      <c r="C179" s="26">
        <f>IF(CA!C179="","",CA!C179/10/GDP!F175)</f>
        <v>8.1469129249263794</v>
      </c>
      <c r="D179" s="26">
        <f>IF(CA!D179="","",CA!D179/10/GDP!G175)</f>
        <v>8.1276598294540392</v>
      </c>
      <c r="E179" s="26">
        <f>IF(CA!E179="","",CA!E179/10/GDP!H175)</f>
        <v>7.8814846697063112</v>
      </c>
      <c r="F179" s="26">
        <f>IF(CA!F179="","",CA!F179/10/GDP!I175)</f>
        <v>5.9372427576080264</v>
      </c>
      <c r="G179" s="26">
        <f>IF(CA!G179="","",CA!G179/10/GDP!J175)</f>
        <v>5.8884803161269152</v>
      </c>
      <c r="H179" s="26">
        <f>IF(CA!H179="","",CA!H179/10/GDP!K175)</f>
        <v>5.4761578789248446</v>
      </c>
      <c r="I179" s="26">
        <f>IF(CA!I179="","",CA!I179/10/GDP!L175)</f>
        <v>5.5055620420099425</v>
      </c>
      <c r="J179" s="26">
        <f>IF(CA!J179="","",CA!J179/10/GDP!M175)</f>
        <v>5.2320621080934275</v>
      </c>
      <c r="K179" s="26">
        <f>IF(CA!K179="","",CA!K179/10/GDP!N175)</f>
        <v>4.2094271617990655</v>
      </c>
      <c r="L179" s="26">
        <f>IF(CA!L179="","",CA!L179/10/GDP!O175)</f>
        <v>3.3161687528526484</v>
      </c>
      <c r="M179" s="26">
        <f>IF(CA!M179="","",CA!M179/10/GDP!P175)</f>
        <v>2.3569789635921281</v>
      </c>
      <c r="N179" s="26">
        <f>IF(CA!N179="","",CA!N179/10/GDP!Q175)</f>
        <v>2.9738298696866479</v>
      </c>
      <c r="O179" s="26">
        <f>IF(CA!O179="","",CA!O179/10/GDP!R175)</f>
        <v>2.621667313324989</v>
      </c>
      <c r="P179" s="26">
        <f>IF(CA!P179="","",CA!P179/10/GDP!S175)</f>
        <v>5.4900200420379051</v>
      </c>
      <c r="Q179" s="26">
        <f>IF(CA!Q179="","",CA!Q179/10/GDP!T175)</f>
        <v>5.7623653133675337</v>
      </c>
    </row>
    <row r="180" spans="1:17" x14ac:dyDescent="0.15">
      <c r="A180" s="12" t="s">
        <v>200</v>
      </c>
      <c r="B180" s="26">
        <f>IF(CA!B180="","",CA!B180/10/GDP!E176)</f>
        <v>12.565722387289977</v>
      </c>
      <c r="C180" s="26">
        <f>IF(CA!C180="","",CA!C180/10/GDP!F176)</f>
        <v>13.595883088346797</v>
      </c>
      <c r="D180" s="26">
        <f>IF(CA!D180="","",CA!D180/10/GDP!G176)</f>
        <v>9.4945070202549307</v>
      </c>
      <c r="E180" s="26">
        <f>IF(CA!E180="","",CA!E180/10/GDP!H176)</f>
        <v>2.5185917067002253</v>
      </c>
      <c r="F180" s="26">
        <f>IF(CA!F180="","",CA!F180/10/GDP!I176)</f>
        <v>7.3388088230007762</v>
      </c>
      <c r="G180" s="26">
        <f>IF(CA!G180="","",CA!G180/10/GDP!J176)</f>
        <v>14.648542105606676</v>
      </c>
      <c r="H180" s="26">
        <f>IF(CA!H180="","",CA!H180/10/GDP!K176)</f>
        <v>7.9078619423246819</v>
      </c>
      <c r="I180" s="26">
        <f>IF(CA!I180="","",CA!I180/10/GDP!L176)</f>
        <v>10.851368240993889</v>
      </c>
      <c r="J180" s="26">
        <f>IF(CA!J180="","",CA!J180/10/GDP!M176)</f>
        <v>11.364044305061928</v>
      </c>
      <c r="K180" s="26">
        <f>IF(CA!K180="","",CA!K180/10/GDP!N176)</f>
        <v>8.042106467542034</v>
      </c>
      <c r="L180" s="26">
        <f>IF(CA!L180="","",CA!L180/10/GDP!O176)</f>
        <v>10.269197752369919</v>
      </c>
      <c r="M180" s="26">
        <f>IF(CA!M180="","",CA!M180/10/GDP!P176)</f>
        <v>9.004269481144064</v>
      </c>
      <c r="N180" s="26">
        <f>IF(CA!N180="","",CA!N180/10/GDP!Q176)</f>
        <v>7.2077926550593325</v>
      </c>
      <c r="O180" s="26">
        <f>IF(CA!O180="","",CA!O180/10/GDP!R176)</f>
        <v>6.6665089496793346</v>
      </c>
      <c r="P180" s="26">
        <f>IF(CA!P180="","",CA!P180/10/GDP!S176)</f>
        <v>6.7128079375011325</v>
      </c>
      <c r="Q180" s="26">
        <f>IF(CA!Q180="","",CA!Q180/10/GDP!T176)</f>
        <v>3.7532905070875828</v>
      </c>
    </row>
    <row r="181" spans="1:17" x14ac:dyDescent="0.15">
      <c r="A181" s="12" t="s">
        <v>201</v>
      </c>
      <c r="B181" s="26">
        <f>IF(CA!B181="","",CA!B181/10/GDP!E177)</f>
        <v>1.0352869308770258</v>
      </c>
      <c r="C181" s="26">
        <f>IF(CA!C181="","",CA!C181/10/GDP!F177)</f>
        <v>2.7194068080137592</v>
      </c>
      <c r="D181" s="26">
        <f>IF(CA!D181="","",CA!D181/10/GDP!G177)</f>
        <v>1.1350987034247337</v>
      </c>
      <c r="E181" s="26">
        <f>IF(CA!E181="","",CA!E181/10/GDP!H177)</f>
        <v>0.89672379218758591</v>
      </c>
      <c r="F181" s="26">
        <f>IF(CA!F181="","",CA!F181/10/GDP!I177)</f>
        <v>-1.9087005146843277</v>
      </c>
      <c r="G181" s="26">
        <f>IF(CA!G181="","",CA!G181/10/GDP!J177)</f>
        <v>-0.61187666803152008</v>
      </c>
      <c r="H181" s="26" t="str">
        <f>IF(CA!H181="","",CA!H181/10/GDP!K177)</f>
        <v/>
      </c>
      <c r="I181" s="26" t="str">
        <f>IF(CA!I181="","",CA!I181/10/GDP!L177)</f>
        <v/>
      </c>
      <c r="J181" s="26" t="str">
        <f>IF(CA!J181="","",CA!J181/10/GDP!M177)</f>
        <v/>
      </c>
      <c r="K181" s="26" t="str">
        <f>IF(CA!K181="","",CA!K181/10/GDP!N177)</f>
        <v/>
      </c>
      <c r="L181" s="26" t="str">
        <f>IF(CA!L181="","",CA!L181/10/GDP!O177)</f>
        <v/>
      </c>
      <c r="M181" s="26" t="str">
        <f>IF(CA!M181="","",CA!M181/10/GDP!P177)</f>
        <v/>
      </c>
      <c r="N181" s="26" t="str">
        <f>IF(CA!N181="","",CA!N181/10/GDP!Q177)</f>
        <v/>
      </c>
      <c r="O181" s="26" t="str">
        <f>IF(CA!O181="","",CA!O181/10/GDP!R177)</f>
        <v/>
      </c>
      <c r="P181" s="26" t="str">
        <f>IF(CA!P181="","",CA!P181/10/GDP!S177)</f>
        <v/>
      </c>
      <c r="Q181" s="26" t="str">
        <f>IF(CA!Q181="","",CA!Q181/10/GDP!T177)</f>
        <v/>
      </c>
    </row>
    <row r="182" spans="1:17" x14ac:dyDescent="0.15">
      <c r="A182" s="12" t="s">
        <v>202</v>
      </c>
      <c r="B182" s="26">
        <f>IF(CA!B182="","",CA!B182/10/GDP!E178)</f>
        <v>3.9961552338997275</v>
      </c>
      <c r="C182" s="26">
        <f>IF(CA!C182="","",CA!C182/10/GDP!F178)</f>
        <v>5.9922294393349596</v>
      </c>
      <c r="D182" s="26">
        <f>IF(CA!D182="","",CA!D182/10/GDP!G178)</f>
        <v>7.8750145684582433</v>
      </c>
      <c r="E182" s="26">
        <f>IF(CA!E182="","",CA!E182/10/GDP!H178)</f>
        <v>5.9615128119026668</v>
      </c>
      <c r="F182" s="26">
        <f>IF(CA!F182="","",CA!F182/10/GDP!I178)</f>
        <v>10.404033633023708</v>
      </c>
      <c r="G182" s="26">
        <f>IF(CA!G182="","",CA!G182/10/GDP!J178)</f>
        <v>8.2663905081987767</v>
      </c>
      <c r="H182" s="26">
        <f>IF(CA!H182="","",CA!H182/10/GDP!K178)</f>
        <v>7.833885572780817</v>
      </c>
      <c r="I182" s="26">
        <f>IF(CA!I182="","",CA!I182/10/GDP!L178)</f>
        <v>8.6610523780925224</v>
      </c>
      <c r="J182" s="26">
        <f>IF(CA!J182="","",CA!J182/10/GDP!M178)</f>
        <v>9.7353977110106662</v>
      </c>
      <c r="K182" s="26">
        <f>IF(CA!K182="","",CA!K182/10/GDP!N178)</f>
        <v>11.321468942425865</v>
      </c>
      <c r="L182" s="26">
        <f>IF(CA!L182="","",CA!L182/10/GDP!O178)</f>
        <v>13.606729114336202</v>
      </c>
      <c r="M182" s="26">
        <f>IF(CA!M182="","",CA!M182/10/GDP!P178)</f>
        <v>13.11443887194809</v>
      </c>
      <c r="N182" s="26">
        <f>IF(CA!N182="","",CA!N182/10/GDP!Q178)</f>
        <v>14.059307377078744</v>
      </c>
      <c r="O182" s="26">
        <f>IF(CA!O182="","",CA!O182/10/GDP!R178)</f>
        <v>11.628904687388504</v>
      </c>
      <c r="P182" s="26">
        <f>IF(CA!P182="","",CA!P182/10/GDP!S178)</f>
        <v>10.644297297904004</v>
      </c>
      <c r="Q182" s="26">
        <f>IF(CA!Q182="","",CA!Q182/10/GDP!T178)</f>
        <v>14.102409651559755</v>
      </c>
    </row>
    <row r="183" spans="1:17" x14ac:dyDescent="0.15">
      <c r="A183" s="12" t="s">
        <v>203</v>
      </c>
      <c r="B183" s="26">
        <f>IF(CA!B183="","",CA!B183/10/GDP!E179)</f>
        <v>-12.818791675969528</v>
      </c>
      <c r="C183" s="26">
        <f>IF(CA!C183="","",CA!C183/10/GDP!F179)</f>
        <v>-13.246815947180105</v>
      </c>
      <c r="D183" s="26">
        <f>IF(CA!D183="","",CA!D183/10/GDP!G179)</f>
        <v>-32.159037691271848</v>
      </c>
      <c r="E183" s="26">
        <f>IF(CA!E183="","",CA!E183/10/GDP!H179)</f>
        <v>-20.620192803946747</v>
      </c>
      <c r="F183" s="26">
        <f>IF(CA!F183="","",CA!F183/10/GDP!I179)</f>
        <v>-14.415473321973039</v>
      </c>
      <c r="G183" s="26">
        <f>IF(CA!G183="","",CA!G183/10/GDP!J179)</f>
        <v>-10.300058830465153</v>
      </c>
      <c r="H183" s="26">
        <f>IF(CA!H183="","",CA!H183/10/GDP!K179)</f>
        <v>-6.3367406390034882</v>
      </c>
      <c r="I183" s="26">
        <f>IF(CA!I183="","",CA!I183/10/GDP!L179)</f>
        <v>-8.974619292010253</v>
      </c>
      <c r="J183" s="26">
        <f>IF(CA!J183="","",CA!J183/10/GDP!M179)</f>
        <v>-10.401799055274472</v>
      </c>
      <c r="K183" s="26">
        <f>IF(CA!K183="","",CA!K183/10/GDP!N179)</f>
        <v>-3.423914872230081</v>
      </c>
      <c r="L183" s="26">
        <f>IF(CA!L183="","",CA!L183/10/GDP!O179)</f>
        <v>-6.0720995308746106</v>
      </c>
      <c r="M183" s="26">
        <f>IF(CA!M183="","",CA!M183/10/GDP!P179)</f>
        <v>-4.182839399238488</v>
      </c>
      <c r="N183" s="26">
        <f>IF(CA!N183="","",CA!N183/10/GDP!Q179)</f>
        <v>2.2251431241208377</v>
      </c>
      <c r="O183" s="26">
        <f>IF(CA!O183="","",CA!O183/10/GDP!R179)</f>
        <v>-5.0486606138651871</v>
      </c>
      <c r="P183" s="26">
        <f>IF(CA!P183="","",CA!P183/10/GDP!S179)</f>
        <v>-2.2829248417435259</v>
      </c>
      <c r="Q183" s="26">
        <f>IF(CA!Q183="","",CA!Q183/10/GDP!T179)</f>
        <v>4.2004714616494532</v>
      </c>
    </row>
    <row r="184" spans="1:17" x14ac:dyDescent="0.15">
      <c r="A184" s="12" t="s">
        <v>204</v>
      </c>
      <c r="B184" s="26">
        <f>IF(CA!B184="","",CA!B184/10/GDP!E180)</f>
        <v>-6.3617226718847171</v>
      </c>
      <c r="C184" s="26">
        <f>IF(CA!C184="","",CA!C184/10/GDP!F180)</f>
        <v>-5.8411577801559291</v>
      </c>
      <c r="D184" s="26">
        <f>IF(CA!D184="","",CA!D184/10/GDP!G180)</f>
        <v>-7.8630859718110493</v>
      </c>
      <c r="E184" s="26">
        <f>IF(CA!E184="","",CA!E184/10/GDP!H180)</f>
        <v>-9.2826504410175286</v>
      </c>
      <c r="F184" s="26">
        <f>IF(CA!F184="","",CA!F184/10/GDP!I180)</f>
        <v>-6.2442842251187178</v>
      </c>
      <c r="G184" s="26">
        <f>IF(CA!G184="","",CA!G184/10/GDP!J180)</f>
        <v>-7.0109808319035061</v>
      </c>
      <c r="H184" s="26">
        <f>IF(CA!H184="","",CA!H184/10/GDP!K180)</f>
        <v>-12.859957743679182</v>
      </c>
      <c r="I184" s="26">
        <f>IF(CA!I184="","",CA!I184/10/GDP!L180)</f>
        <v>-9.4937916729282943</v>
      </c>
      <c r="J184" s="26">
        <f>IF(CA!J184="","",CA!J184/10/GDP!M180)</f>
        <v>-10.919213113275184</v>
      </c>
      <c r="K184" s="26">
        <f>IF(CA!K184="","",CA!K184/10/GDP!N180)</f>
        <v>-10.123543063785693</v>
      </c>
      <c r="L184" s="26">
        <f>IF(CA!L184="","",CA!L184/10/GDP!O180)</f>
        <v>-9.4491564689994707</v>
      </c>
      <c r="M184" s="26">
        <f>IF(CA!M184="","",CA!M184/10/GDP!P180)</f>
        <v>-5.5035191607424041</v>
      </c>
      <c r="N184" s="26">
        <f>IF(CA!N184="","",CA!N184/10/GDP!Q180)</f>
        <v>-3.9976386405549822</v>
      </c>
      <c r="O184" s="26">
        <f>IF(CA!O184="","",CA!O184/10/GDP!R180)</f>
        <v>-3.3472182014756364</v>
      </c>
      <c r="P184" s="26">
        <f>IF(CA!P184="","",CA!P184/10/GDP!S180)</f>
        <v>-2.139986485009008</v>
      </c>
      <c r="Q184" s="26" t="str">
        <f>IF(CA!Q184="","",CA!Q184/10/GDP!T180)</f>
        <v/>
      </c>
    </row>
    <row r="185" spans="1:17" x14ac:dyDescent="0.15">
      <c r="A185" s="12" t="s">
        <v>205</v>
      </c>
      <c r="B185" s="26">
        <f>IF(CA!B185="","",CA!B185/10/GDP!E181)</f>
        <v>-4.0414769937910116</v>
      </c>
      <c r="C185" s="26">
        <f>IF(CA!C185="","",CA!C185/10/GDP!F181)</f>
        <v>1.0446537939875102</v>
      </c>
      <c r="D185" s="26">
        <f>IF(CA!D185="","",CA!D185/10/GDP!G181)</f>
        <v>5.9252002431969544</v>
      </c>
      <c r="E185" s="26">
        <f>IF(CA!E185="","",CA!E185/10/GDP!H181)</f>
        <v>0.31991961981586803</v>
      </c>
      <c r="F185" s="26">
        <f>IF(CA!F185="","",CA!F185/10/GDP!I181)</f>
        <v>7.8852726046409121</v>
      </c>
      <c r="G185" s="26">
        <f>IF(CA!G185="","",CA!G185/10/GDP!J181)</f>
        <v>3.3690730796287554</v>
      </c>
      <c r="H185" s="26">
        <f>IF(CA!H185="","",CA!H185/10/GDP!K181)</f>
        <v>2.5414178598008559</v>
      </c>
      <c r="I185" s="26">
        <f>IF(CA!I185="","",CA!I185/10/GDP!L181)</f>
        <v>-1.2318297833516503</v>
      </c>
      <c r="J185" s="26">
        <f>IF(CA!J185="","",CA!J185/10/GDP!M181)</f>
        <v>-2.1013848552829844</v>
      </c>
      <c r="K185" s="26">
        <f>IF(CA!K185="","",CA!K185/10/GDP!N181)</f>
        <v>2.8580442303793601</v>
      </c>
      <c r="L185" s="26">
        <f>IF(CA!L185="","",CA!L185/10/GDP!O181)</f>
        <v>6.9184727169143949</v>
      </c>
      <c r="M185" s="26">
        <f>IF(CA!M185="","",CA!M185/10/GDP!P181)</f>
        <v>10.505030492567343</v>
      </c>
      <c r="N185" s="26">
        <f>IF(CA!N185="","",CA!N185/10/GDP!Q181)</f>
        <v>9.6275148964274617</v>
      </c>
      <c r="O185" s="26">
        <f>IF(CA!O185="","",CA!O185/10/GDP!R181)</f>
        <v>5.612628237456553</v>
      </c>
      <c r="P185" s="26">
        <f>IF(CA!P185="","",CA!P185/10/GDP!S181)</f>
        <v>7.0203767033924116</v>
      </c>
      <c r="Q185" s="26">
        <f>IF(CA!Q185="","",CA!Q185/10/GDP!T181)</f>
        <v>3.5073143900898742</v>
      </c>
    </row>
    <row r="186" spans="1:17" x14ac:dyDescent="0.15">
      <c r="A186" s="12" t="s">
        <v>206</v>
      </c>
      <c r="B186" s="26" t="str">
        <f>IF(CA!B186="","",CA!B186/10/GDP!E182)</f>
        <v/>
      </c>
      <c r="C186" s="26">
        <f>IF(CA!C186="","",CA!C186/10/GDP!F182)</f>
        <v>119.20631541999563</v>
      </c>
      <c r="D186" s="26">
        <f>IF(CA!D186="","",CA!D186/10/GDP!G182)</f>
        <v>216.87809514102688</v>
      </c>
      <c r="E186" s="26">
        <f>IF(CA!E186="","",CA!E186/10/GDP!H182)</f>
        <v>311.76091144483718</v>
      </c>
      <c r="F186" s="26">
        <f>IF(CA!F186="","",CA!F186/10/GDP!I182)</f>
        <v>176.77651132348544</v>
      </c>
      <c r="G186" s="26">
        <f>IF(CA!G186="","",CA!G186/10/GDP!J182)</f>
        <v>189.53601153841609</v>
      </c>
      <c r="H186" s="26">
        <f>IF(CA!H186="","",CA!H186/10/GDP!K182)</f>
        <v>222.43188746619398</v>
      </c>
      <c r="I186" s="26">
        <f>IF(CA!I186="","",CA!I186/10/GDP!L182)</f>
        <v>238.37463796959179</v>
      </c>
      <c r="J186" s="26">
        <f>IF(CA!J186="","",CA!J186/10/GDP!M182)</f>
        <v>171.26432322422357</v>
      </c>
      <c r="K186" s="26">
        <f>IF(CA!K186="","",CA!K186/10/GDP!N182)</f>
        <v>76.428532148737418</v>
      </c>
      <c r="L186" s="26">
        <f>IF(CA!L186="","",CA!L186/10/GDP!O182)</f>
        <v>14.099252359471938</v>
      </c>
      <c r="M186" s="26">
        <f>IF(CA!M186="","",CA!M186/10/GDP!P182)</f>
        <v>-32.29566991775372</v>
      </c>
      <c r="N186" s="26">
        <f>IF(CA!N186="","",CA!N186/10/GDP!Q182)</f>
        <v>-21.201286165418189</v>
      </c>
      <c r="O186" s="26">
        <f>IF(CA!O186="","",CA!O186/10/GDP!R182)</f>
        <v>-12.253849870361512</v>
      </c>
      <c r="P186" s="26">
        <f>IF(CA!P186="","",CA!P186/10/GDP!S182)</f>
        <v>6.6394895595803449</v>
      </c>
      <c r="Q186" s="26">
        <f>IF(CA!Q186="","",CA!Q186/10/GDP!T182)</f>
        <v>-19.917483378133607</v>
      </c>
    </row>
    <row r="187" spans="1:17" x14ac:dyDescent="0.15">
      <c r="A187" s="12" t="s">
        <v>207</v>
      </c>
      <c r="B187" s="26">
        <f>IF(CA!B187="","",CA!B187/10/GDP!E183)</f>
        <v>-6.6232729497606213</v>
      </c>
      <c r="C187" s="26">
        <f>IF(CA!C187="","",CA!C187/10/GDP!F183)</f>
        <v>-5.5616717720235052</v>
      </c>
      <c r="D187" s="26">
        <f>IF(CA!D187="","",CA!D187/10/GDP!G183)</f>
        <v>-6.0140490158756128</v>
      </c>
      <c r="E187" s="26">
        <f>IF(CA!E187="","",CA!E187/10/GDP!H183)</f>
        <v>-4.9708439226711612</v>
      </c>
      <c r="F187" s="26">
        <f>IF(CA!F187="","",CA!F187/10/GDP!I183)</f>
        <v>-3.8951195728730257</v>
      </c>
      <c r="G187" s="26">
        <f>IF(CA!G187="","",CA!G187/10/GDP!J183)</f>
        <v>-4.3173033908167948</v>
      </c>
      <c r="H187" s="26">
        <f>IF(CA!H187="","",CA!H187/10/GDP!K183)</f>
        <v>-5.7834878208676423</v>
      </c>
      <c r="I187" s="26">
        <f>IF(CA!I187="","",CA!I187/10/GDP!L183)</f>
        <v>-5.6251517676299443</v>
      </c>
      <c r="J187" s="26">
        <f>IF(CA!J187="","",CA!J187/10/GDP!M183)</f>
        <v>-9.7489735795589407</v>
      </c>
      <c r="K187" s="26">
        <f>IF(CA!K187="","",CA!K187/10/GDP!N183)</f>
        <v>-7.4254051990184395</v>
      </c>
      <c r="L187" s="26">
        <f>IF(CA!L187="","",CA!L187/10/GDP!O183)</f>
        <v>-8.1720863725403934</v>
      </c>
      <c r="M187" s="26">
        <f>IF(CA!M187="","",CA!M187/10/GDP!P183)</f>
        <v>-7.24090224912604</v>
      </c>
      <c r="N187" s="26">
        <f>IF(CA!N187="","",CA!N187/10/GDP!Q183)</f>
        <v>-1.5116434587544203</v>
      </c>
      <c r="O187" s="26">
        <f>IF(CA!O187="","",CA!O187/10/GDP!R183)</f>
        <v>-2.5972723512942424</v>
      </c>
      <c r="P187" s="26">
        <f>IF(CA!P187="","",CA!P187/10/GDP!S183)</f>
        <v>-0.76782540694898271</v>
      </c>
      <c r="Q187" s="26" t="str">
        <f>IF(CA!Q187="","",CA!Q187/10/GDP!T183)</f>
        <v/>
      </c>
    </row>
    <row r="188" spans="1:17" x14ac:dyDescent="0.15">
      <c r="A188" s="12" t="s">
        <v>208</v>
      </c>
      <c r="B188" s="26">
        <f>IF(CA!B188="","",CA!B188/10/GDP!E184)</f>
        <v>-9.2940484167913002</v>
      </c>
      <c r="C188" s="26">
        <f>IF(CA!C188="","",CA!C188/10/GDP!F184)</f>
        <v>-8.1088527401695423</v>
      </c>
      <c r="D188" s="26">
        <f>IF(CA!D188="","",CA!D188/10/GDP!G184)</f>
        <v>-16.49544460982181</v>
      </c>
      <c r="E188" s="26">
        <f>IF(CA!E188="","",CA!E188/10/GDP!H184)</f>
        <v>-18.207596503513262</v>
      </c>
      <c r="F188" s="26">
        <f>IF(CA!F188="","",CA!F188/10/GDP!I184)</f>
        <v>-30.042440241367316</v>
      </c>
      <c r="G188" s="26">
        <f>IF(CA!G188="","",CA!G188/10/GDP!J184)</f>
        <v>-23.835696511244155</v>
      </c>
      <c r="H188" s="26">
        <f>IF(CA!H188="","",CA!H188/10/GDP!K184)</f>
        <v>-20.23964140036481</v>
      </c>
      <c r="I188" s="26">
        <f>IF(CA!I188="","",CA!I188/10/GDP!L184)</f>
        <v>-14.833174830374427</v>
      </c>
      <c r="J188" s="26">
        <f>IF(CA!J188="","",CA!J188/10/GDP!M184)</f>
        <v>-9.4974244652965254</v>
      </c>
      <c r="K188" s="26">
        <f>IF(CA!K188="","",CA!K188/10/GDP!N184)</f>
        <v>-6.2815177316956721</v>
      </c>
      <c r="L188" s="26">
        <f>IF(CA!L188="","",CA!L188/10/GDP!O184)</f>
        <v>-10.089671544586839</v>
      </c>
      <c r="M188" s="26">
        <f>IF(CA!M188="","",CA!M188/10/GDP!P184)</f>
        <v>-6.4568678689128554</v>
      </c>
      <c r="N188" s="26">
        <f>IF(CA!N188="","",CA!N188/10/GDP!Q184)</f>
        <v>-6.4039400294479893</v>
      </c>
      <c r="O188" s="26">
        <f>IF(CA!O188="","",CA!O188/10/GDP!R184)</f>
        <v>-6.3526701927345908</v>
      </c>
      <c r="P188" s="26">
        <f>IF(CA!P188="","",CA!P188/10/GDP!S184)</f>
        <v>-0.81551809503816775</v>
      </c>
      <c r="Q188" s="26">
        <f>IF(CA!Q188="","",CA!Q188/10/GDP!T184)</f>
        <v>-3.6869009303485929</v>
      </c>
    </row>
    <row r="189" spans="1:17" x14ac:dyDescent="0.15">
      <c r="A189" s="12" t="s">
        <v>209</v>
      </c>
      <c r="B189" s="26">
        <f>IF(CA!B189="","",CA!B189/10/GDP!E185)</f>
        <v>24.003605048632</v>
      </c>
      <c r="C189" s="26">
        <f>IF(CA!C189="","",CA!C189/10/GDP!F185)</f>
        <v>38.304471558108077</v>
      </c>
      <c r="D189" s="26">
        <f>IF(CA!D189="","",CA!D189/10/GDP!G185)</f>
        <v>23.477642678743852</v>
      </c>
      <c r="E189" s="26">
        <f>IF(CA!E189="","",CA!E189/10/GDP!H185)</f>
        <v>30.102724076937729</v>
      </c>
      <c r="F189" s="26">
        <f>IF(CA!F189="","",CA!F189/10/GDP!I185)</f>
        <v>8.3468660771092829</v>
      </c>
      <c r="G189" s="26">
        <f>IF(CA!G189="","",CA!G189/10/GDP!J185)</f>
        <v>18.525634731922569</v>
      </c>
      <c r="H189" s="26">
        <f>IF(CA!H189="","",CA!H189/10/GDP!K185)</f>
        <v>18.257122605648828</v>
      </c>
      <c r="I189" s="26">
        <f>IF(CA!I189="","",CA!I189/10/GDP!L185)</f>
        <v>15.007875879587154</v>
      </c>
      <c r="J189" s="26">
        <f>IF(CA!J189="","",CA!J189/10/GDP!M185)</f>
        <v>20.431508572104914</v>
      </c>
      <c r="K189" s="26">
        <f>IF(CA!K189="","",CA!K189/10/GDP!N185)</f>
        <v>15.043899715802839</v>
      </c>
      <c r="L189" s="26">
        <f>IF(CA!L189="","",CA!L189/10/GDP!O185)</f>
        <v>8.2418792296669103</v>
      </c>
      <c r="M189" s="26">
        <f>IF(CA!M189="","",CA!M189/10/GDP!P185)</f>
        <v>-3.4668777733623579</v>
      </c>
      <c r="N189" s="26">
        <f>IF(CA!N189="","",CA!N189/10/GDP!Q185)</f>
        <v>6.2951635937894643</v>
      </c>
      <c r="O189" s="26">
        <f>IF(CA!O189="","",CA!O189/10/GDP!R185)</f>
        <v>6.8658794917693609</v>
      </c>
      <c r="P189" s="26">
        <f>IF(CA!P189="","",CA!P189/10/GDP!S185)</f>
        <v>4.395609165010951</v>
      </c>
      <c r="Q189" s="26">
        <f>IF(CA!Q189="","",CA!Q189/10/GDP!T185)</f>
        <v>5.833836339650899E-2</v>
      </c>
    </row>
    <row r="190" spans="1:17" x14ac:dyDescent="0.15">
      <c r="A190" s="12" t="s">
        <v>210</v>
      </c>
      <c r="B190" s="26">
        <f>IF(CA!B190="","",CA!B190/10/GDP!E186)</f>
        <v>-0.92737216689355373</v>
      </c>
      <c r="C190" s="26">
        <f>IF(CA!C190="","",CA!C190/10/GDP!F186)</f>
        <v>-1.8017230451829476</v>
      </c>
      <c r="D190" s="26">
        <f>IF(CA!D190="","",CA!D190/10/GDP!G186)</f>
        <v>-2.3561852620601833</v>
      </c>
      <c r="E190" s="26">
        <f>IF(CA!E190="","",CA!E190/10/GDP!H186)</f>
        <v>-3.8159777613971482</v>
      </c>
      <c r="F190" s="26">
        <f>IF(CA!F190="","",CA!F190/10/GDP!I186)</f>
        <v>-2.8384267022246035</v>
      </c>
      <c r="G190" s="26">
        <f>IF(CA!G190="","",CA!G190/10/GDP!J186)</f>
        <v>-4.7769342690102592</v>
      </c>
      <c r="H190" s="26">
        <f>IF(CA!H190="","",CA!H190/10/GDP!K186)</f>
        <v>-7.3908799402796426</v>
      </c>
      <c r="I190" s="26">
        <f>IF(CA!I190="","",CA!I190/10/GDP!L186)</f>
        <v>-8.2615969511474425</v>
      </c>
      <c r="J190" s="26">
        <f>IF(CA!J190="","",CA!J190/10/GDP!M186)</f>
        <v>-8.3865734379423866</v>
      </c>
      <c r="K190" s="26">
        <f>IF(CA!K190="","",CA!K190/10/GDP!N186)</f>
        <v>-9.1123137599948727</v>
      </c>
      <c r="L190" s="26">
        <f>IF(CA!L190="","",CA!L190/10/GDP!O186)</f>
        <v>-8.9170716894267716</v>
      </c>
      <c r="M190" s="26">
        <f>IF(CA!M190="","",CA!M190/10/GDP!P186)</f>
        <v>-8.8378155425724287</v>
      </c>
      <c r="N190" s="26">
        <f>IF(CA!N190="","",CA!N190/10/GDP!Q186)</f>
        <v>-10.295397947298571</v>
      </c>
      <c r="O190" s="26">
        <f>IF(CA!O190="","",CA!O190/10/GDP!R186)</f>
        <v>-11.0698677889033</v>
      </c>
      <c r="P190" s="26">
        <f>IF(CA!P190="","",CA!P190/10/GDP!S186)</f>
        <v>-8.3844268108664366</v>
      </c>
      <c r="Q190" s="26">
        <f>IF(CA!Q190="","",CA!Q190/10/GDP!T186)</f>
        <v>-6.7423886986697203</v>
      </c>
    </row>
    <row r="191" spans="1:17" x14ac:dyDescent="0.15">
      <c r="A191" s="12" t="s">
        <v>211</v>
      </c>
      <c r="B191" s="26">
        <f>IF(CA!B191="","",CA!B191/10/GDP!E187)</f>
        <v>-4.1447210401996308</v>
      </c>
      <c r="C191" s="26">
        <f>IF(CA!C191="","",CA!C191/10/GDP!F187)</f>
        <v>-5.6133233358819696</v>
      </c>
      <c r="D191" s="26">
        <f>IF(CA!D191="","",CA!D191/10/GDP!G187)</f>
        <v>-5.4293283090514883</v>
      </c>
      <c r="E191" s="26">
        <f>IF(CA!E191="","",CA!E191/10/GDP!H187)</f>
        <v>-5.1146859418413575</v>
      </c>
      <c r="F191" s="26">
        <f>IF(CA!F191="","",CA!F191/10/GDP!I187)</f>
        <v>-1.7509323823704157</v>
      </c>
      <c r="G191" s="26">
        <f>IF(CA!G191="","",CA!G191/10/GDP!J187)</f>
        <v>-5.7458719131156997</v>
      </c>
      <c r="H191" s="26">
        <f>IF(CA!H191="","",CA!H191/10/GDP!K187)</f>
        <v>-8.8731406841954321</v>
      </c>
      <c r="I191" s="26">
        <f>IF(CA!I191="","",CA!I191/10/GDP!L187)</f>
        <v>-5.4491294076958168</v>
      </c>
      <c r="J191" s="26">
        <f>IF(CA!J191="","",CA!J191/10/GDP!M187)</f>
        <v>-5.8337082965542955</v>
      </c>
      <c r="K191" s="26">
        <f>IF(CA!K191="","",CA!K191/10/GDP!N187)</f>
        <v>-4.1393171550181052</v>
      </c>
      <c r="L191" s="26">
        <f>IF(CA!L191="","",CA!L191/10/GDP!O187)</f>
        <v>-3.1610822380090169</v>
      </c>
      <c r="M191" s="26">
        <f>IF(CA!M191="","",CA!M191/10/GDP!P187)</f>
        <v>-3.1105039585774339</v>
      </c>
      <c r="N191" s="26">
        <f>IF(CA!N191="","",CA!N191/10/GDP!Q187)</f>
        <v>-4.7515990017261069</v>
      </c>
      <c r="O191" s="26">
        <f>IF(CA!O191="","",CA!O191/10/GDP!R187)</f>
        <v>-2.7889990130093181</v>
      </c>
      <c r="P191" s="26">
        <f>IF(CA!P191="","",CA!P191/10/GDP!S187)</f>
        <v>0.88824361622769388</v>
      </c>
      <c r="Q191" s="26">
        <f>IF(CA!Q191="","",CA!Q191/10/GDP!T187)</f>
        <v>-5.2120989812591203</v>
      </c>
    </row>
    <row r="192" spans="1:17" x14ac:dyDescent="0.15">
      <c r="A192" s="12" t="s">
        <v>212</v>
      </c>
      <c r="B192" s="26" t="str">
        <f>IF(CA!B192="","",CA!B192/10/GDP!E188)</f>
        <v/>
      </c>
      <c r="C192" s="26" t="str">
        <f>IF(CA!C192="","",CA!C192/10/GDP!F188)</f>
        <v/>
      </c>
      <c r="D192" s="26" t="str">
        <f>IF(CA!D192="","",CA!D192/10/GDP!G188)</f>
        <v/>
      </c>
      <c r="E192" s="26" t="str">
        <f>IF(CA!E192="","",CA!E192/10/GDP!H188)</f>
        <v/>
      </c>
      <c r="F192" s="26" t="str">
        <f>IF(CA!F192="","",CA!F192/10/GDP!I188)</f>
        <v/>
      </c>
      <c r="G192" s="26" t="str">
        <f>IF(CA!G192="","",CA!G192/10/GDP!J188)</f>
        <v/>
      </c>
      <c r="H192" s="26" t="str">
        <f>IF(CA!H192="","",CA!H192/10/GDP!K188)</f>
        <v/>
      </c>
      <c r="I192" s="26" t="str">
        <f>IF(CA!I192="","",CA!I192/10/GDP!L188)</f>
        <v/>
      </c>
      <c r="J192" s="26" t="str">
        <f>IF(CA!J192="","",CA!J192/10/GDP!M188)</f>
        <v/>
      </c>
      <c r="K192" s="26" t="str">
        <f>IF(CA!K192="","",CA!K192/10/GDP!N188)</f>
        <v/>
      </c>
      <c r="L192" s="26" t="str">
        <f>IF(CA!L192="","",CA!L192/10/GDP!O188)</f>
        <v/>
      </c>
      <c r="M192" s="26" t="str">
        <f>IF(CA!M192="","",CA!M192/10/GDP!P188)</f>
        <v/>
      </c>
      <c r="N192" s="26" t="str">
        <f>IF(CA!N192="","",CA!N192/10/GDP!Q188)</f>
        <v/>
      </c>
      <c r="O192" s="26" t="str">
        <f>IF(CA!O192="","",CA!O192/10/GDP!R188)</f>
        <v/>
      </c>
      <c r="P192" s="26" t="str">
        <f>IF(CA!P192="","",CA!P192/10/GDP!S188)</f>
        <v/>
      </c>
      <c r="Q192" s="26" t="str">
        <f>IF(CA!Q192="","",CA!Q192/10/GDP!T188)</f>
        <v/>
      </c>
    </row>
    <row r="193" spans="1:17" x14ac:dyDescent="0.15">
      <c r="A193" s="12" t="s">
        <v>213</v>
      </c>
      <c r="B193" s="26" t="str">
        <f>IF(CA!B193="","",CA!B193/10/GDP!E189)</f>
        <v/>
      </c>
      <c r="C193" s="26" t="str">
        <f>IF(CA!C193="","",CA!C193/10/GDP!F189)</f>
        <v/>
      </c>
      <c r="D193" s="26" t="str">
        <f>IF(CA!D193="","",CA!D193/10/GDP!G189)</f>
        <v/>
      </c>
      <c r="E193" s="26" t="str">
        <f>IF(CA!E193="","",CA!E193/10/GDP!H189)</f>
        <v/>
      </c>
      <c r="F193" s="26" t="str">
        <f>IF(CA!F193="","",CA!F193/10/GDP!I189)</f>
        <v/>
      </c>
      <c r="G193" s="26" t="str">
        <f>IF(CA!G193="","",CA!G193/10/GDP!J189)</f>
        <v/>
      </c>
      <c r="H193" s="26" t="str">
        <f>IF(CA!H193="","",CA!H193/10/GDP!K189)</f>
        <v/>
      </c>
      <c r="I193" s="26" t="str">
        <f>IF(CA!I193="","",CA!I193/10/GDP!L189)</f>
        <v/>
      </c>
      <c r="J193" s="26" t="str">
        <f>IF(CA!J193="","",CA!J193/10/GDP!M189)</f>
        <v/>
      </c>
      <c r="K193" s="26">
        <f>IF(CA!K193="","",CA!K193/10/GDP!N189)</f>
        <v>12.819294285374838</v>
      </c>
      <c r="L193" s="26">
        <f>IF(CA!L193="","",CA!L193/10/GDP!O189)</f>
        <v>16.300088618062137</v>
      </c>
      <c r="M193" s="26">
        <f>IF(CA!M193="","",CA!M193/10/GDP!P189)</f>
        <v>23.931536864331637</v>
      </c>
      <c r="N193" s="26">
        <f>IF(CA!N193="","",CA!N193/10/GDP!Q189)</f>
        <v>3.424976544993251</v>
      </c>
      <c r="O193" s="26">
        <f>IF(CA!O193="","",CA!O193/10/GDP!R189)</f>
        <v>15.514944486889631</v>
      </c>
      <c r="P193" s="26" t="str">
        <f>IF(CA!P193="","",CA!P193/10/GDP!S189)</f>
        <v/>
      </c>
      <c r="Q193" s="26" t="str">
        <f>IF(CA!Q193="","",CA!Q193/10/GDP!T189)</f>
        <v/>
      </c>
    </row>
    <row r="194" spans="1:17" x14ac:dyDescent="0.15">
      <c r="A194" s="12" t="s">
        <v>214</v>
      </c>
      <c r="B194" s="26">
        <f>IF(CA!B194="","",CA!B194/10/GDP!E190)</f>
        <v>-18.726073555009052</v>
      </c>
      <c r="C194" s="26">
        <f>IF(CA!C194="","",CA!C194/10/GDP!F190)</f>
        <v>26.977280430154174</v>
      </c>
      <c r="D194" s="26">
        <f>IF(CA!D194="","",CA!D194/10/GDP!G190)</f>
        <v>-15.259772878274736</v>
      </c>
      <c r="E194" s="26">
        <f>IF(CA!E194="","",CA!E194/10/GDP!H190)</f>
        <v>-11.512984840785919</v>
      </c>
      <c r="F194" s="26">
        <f>IF(CA!F194="","",CA!F194/10/GDP!I190)</f>
        <v>-59.851549692037807</v>
      </c>
      <c r="G194" s="26">
        <f>IF(CA!G194="","",CA!G194/10/GDP!J190)</f>
        <v>-43.130946217299666</v>
      </c>
      <c r="H194" s="26">
        <f>IF(CA!H194="","",CA!H194/10/GDP!K190)</f>
        <v>-60.138728112490135</v>
      </c>
      <c r="I194" s="26">
        <f>IF(CA!I194="","",CA!I194/10/GDP!L190)</f>
        <v>16.519677877681708</v>
      </c>
      <c r="J194" s="26">
        <f>IF(CA!J194="","",CA!J194/10/GDP!M190)</f>
        <v>-7.1845159719083354</v>
      </c>
      <c r="K194" s="26">
        <f>IF(CA!K194="","",CA!K194/10/GDP!N190)</f>
        <v>-3.7383933191912178</v>
      </c>
      <c r="L194" s="26">
        <f>IF(CA!L194="","",CA!L194/10/GDP!O190)</f>
        <v>-70.431129672267673</v>
      </c>
      <c r="M194" s="26">
        <f>IF(CA!M194="","",CA!M194/10/GDP!P190)</f>
        <v>13.885583621442718</v>
      </c>
      <c r="N194" s="26">
        <f>IF(CA!N194="","",CA!N194/10/GDP!Q190)</f>
        <v>11.537480344550474</v>
      </c>
      <c r="O194" s="26">
        <f>IF(CA!O194="","",CA!O194/10/GDP!R190)</f>
        <v>53.876645541226985</v>
      </c>
      <c r="P194" s="26">
        <f>IF(CA!P194="","",CA!P194/10/GDP!S190)</f>
        <v>-16.853402951938829</v>
      </c>
      <c r="Q194" s="26" t="str">
        <f>IF(CA!Q194="","",CA!Q194/10/GDP!T190)</f>
        <v/>
      </c>
    </row>
    <row r="195" spans="1:17" x14ac:dyDescent="0.15">
      <c r="A195" s="12" t="s">
        <v>215</v>
      </c>
      <c r="B195" s="26">
        <f>IF(CA!B195="","",CA!B195/10/GDP!E191)</f>
        <v>0.39505687134345507</v>
      </c>
      <c r="C195" s="26">
        <f>IF(CA!C195="","",CA!C195/10/GDP!F191)</f>
        <v>-2.1764661102922864</v>
      </c>
      <c r="D195" s="26">
        <f>IF(CA!D195="","",CA!D195/10/GDP!G191)</f>
        <v>-3.1501646425407488</v>
      </c>
      <c r="E195" s="26">
        <f>IF(CA!E195="","",CA!E195/10/GDP!H191)</f>
        <v>-5.4589373482951249</v>
      </c>
      <c r="F195" s="26">
        <f>IF(CA!F195="","",CA!F195/10/GDP!I191)</f>
        <v>-4.3475496047141426</v>
      </c>
      <c r="G195" s="26">
        <f>IF(CA!G195="","",CA!G195/10/GDP!J191)</f>
        <v>-6.521870233628559</v>
      </c>
      <c r="H195" s="26">
        <f>IF(CA!H195="","",CA!H195/10/GDP!K191)</f>
        <v>-7.5896321755933869</v>
      </c>
      <c r="I195" s="26">
        <f>IF(CA!I195="","",CA!I195/10/GDP!L191)</f>
        <v>-5.3511964147322724</v>
      </c>
      <c r="J195" s="26">
        <f>IF(CA!J195="","",CA!J195/10/GDP!M191)</f>
        <v>-5.7006082908383178</v>
      </c>
      <c r="K195" s="26">
        <f>IF(CA!K195="","",CA!K195/10/GDP!N191)</f>
        <v>-6.5393926896733188</v>
      </c>
      <c r="L195" s="26">
        <f>IF(CA!L195="","",CA!L195/10/GDP!O191)</f>
        <v>-6.0894732215512208</v>
      </c>
      <c r="M195" s="26">
        <f>IF(CA!M195="","",CA!M195/10/GDP!P191)</f>
        <v>-2.8201212934399584</v>
      </c>
      <c r="N195" s="26">
        <f>IF(CA!N195="","",CA!N195/10/GDP!Q191)</f>
        <v>-4.7843683707772016</v>
      </c>
      <c r="O195" s="26">
        <f>IF(CA!O195="","",CA!O195/10/GDP!R191)</f>
        <v>-5.6674765364912503</v>
      </c>
      <c r="P195" s="26">
        <f>IF(CA!P195="","",CA!P195/10/GDP!S191)</f>
        <v>-6.3705663262163039</v>
      </c>
      <c r="Q195" s="26">
        <f>IF(CA!Q195="","",CA!Q195/10/GDP!T191)</f>
        <v>-8.7039455578982405</v>
      </c>
    </row>
    <row r="196" spans="1:17" x14ac:dyDescent="0.15">
      <c r="A196" s="12" t="s">
        <v>216</v>
      </c>
      <c r="B196" s="26">
        <f>IF(CA!B196="","",CA!B196/10/GDP!E192)</f>
        <v>2.9466533387550946</v>
      </c>
      <c r="C196" s="26">
        <f>IF(CA!C196="","",CA!C196/10/GDP!F192)</f>
        <v>-1.502311742103855</v>
      </c>
      <c r="D196" s="26">
        <f>IF(CA!D196="","",CA!D196/10/GDP!G192)</f>
        <v>-3.6653570245402083</v>
      </c>
      <c r="E196" s="26">
        <f>IF(CA!E196="","",CA!E196/10/GDP!H192)</f>
        <v>-7.0491394902991766</v>
      </c>
      <c r="F196" s="26">
        <f>IF(CA!F196="","",CA!F196/10/GDP!I192)</f>
        <v>-1.4827607267011558</v>
      </c>
      <c r="G196" s="26">
        <f>IF(CA!G196="","",CA!G196/10/GDP!J192)</f>
        <v>-2.2174687954889274</v>
      </c>
      <c r="H196" s="26">
        <f>IF(CA!H196="","",CA!H196/10/GDP!K192)</f>
        <v>-6.2717347607177896</v>
      </c>
      <c r="I196" s="26">
        <f>IF(CA!I196="","",CA!I196/10/GDP!L192)</f>
        <v>-8.1584533025546886</v>
      </c>
      <c r="J196" s="26">
        <f>IF(CA!J196="","",CA!J196/10/GDP!M192)</f>
        <v>-9.1985500054613922</v>
      </c>
      <c r="K196" s="26">
        <f>IF(CA!K196="","",CA!K196/10/GDP!N192)</f>
        <v>-3.5199141966761562</v>
      </c>
      <c r="L196" s="26">
        <f>IF(CA!L196="","",CA!L196/10/GDP!O192)</f>
        <v>5.564186564965115</v>
      </c>
      <c r="M196" s="26">
        <f>IF(CA!M196="","",CA!M196/10/GDP!P192)</f>
        <v>-1.9997240353627201</v>
      </c>
      <c r="N196" s="26">
        <f>IF(CA!N196="","",CA!N196/10/GDP!Q192)</f>
        <v>-3.0974292492994104</v>
      </c>
      <c r="O196" s="26">
        <f>IF(CA!O196="","",CA!O196/10/GDP!R192)</f>
        <v>-4.9126644514612954</v>
      </c>
      <c r="P196" s="26">
        <f>IF(CA!P196="","",CA!P196/10/GDP!S192)</f>
        <v>-2.6797493679933546</v>
      </c>
      <c r="Q196" s="26">
        <f>IF(CA!Q196="","",CA!Q196/10/GDP!T192)</f>
        <v>3.4359930850779308</v>
      </c>
    </row>
    <row r="197" spans="1:17" x14ac:dyDescent="0.15">
      <c r="A197" s="12" t="s">
        <v>303</v>
      </c>
      <c r="B197" s="26">
        <f>IF(CA!B197="","",CA!B197/10/GDP!E193)</f>
        <v>13.1700015003356</v>
      </c>
      <c r="C197" s="26">
        <f>IF(CA!C197="","",CA!C197/10/GDP!F193)</f>
        <v>17.323236842081943</v>
      </c>
      <c r="D197" s="26">
        <f>IF(CA!D197="","",CA!D197/10/GDP!G193)</f>
        <v>7.8509510465238384</v>
      </c>
      <c r="E197" s="26">
        <f>IF(CA!E197="","",CA!E197/10/GDP!H193)</f>
        <v>7.0618311064321952</v>
      </c>
      <c r="F197" s="26">
        <f>IF(CA!F197="","",CA!F197/10/GDP!I193)</f>
        <v>3.095410749915227</v>
      </c>
      <c r="G197" s="26">
        <f>IF(CA!G197="","",CA!G197/10/GDP!J193)</f>
        <v>4.208643882417987</v>
      </c>
      <c r="H197" s="26">
        <f>IF(CA!H197="","",CA!H197/10/GDP!K193)</f>
        <v>12.409865284072865</v>
      </c>
      <c r="I197" s="26">
        <f>IF(CA!I197="","",CA!I197/10/GDP!L193)</f>
        <v>19.514855446454263</v>
      </c>
      <c r="J197" s="26">
        <f>IF(CA!J197="","",CA!J197/10/GDP!M193)</f>
        <v>18.767294436262365</v>
      </c>
      <c r="K197" s="26">
        <f>IF(CA!K197="","",CA!K197/10/GDP!N193)</f>
        <v>13.516777202079552</v>
      </c>
      <c r="L197" s="26">
        <f>IF(CA!L197="","",CA!L197/10/GDP!O193)</f>
        <v>4.900635886230102</v>
      </c>
      <c r="M197" s="26">
        <f>IF(CA!M197="","",CA!M197/10/GDP!P193)</f>
        <v>3.6970503700420432</v>
      </c>
      <c r="N197" s="26">
        <f>IF(CA!N197="","",CA!N197/10/GDP!Q193)</f>
        <v>7.1320833592253861</v>
      </c>
      <c r="O197" s="26">
        <f>IF(CA!O197="","",CA!O197/10/GDP!R193)</f>
        <v>9.5899289622948771</v>
      </c>
      <c r="P197" s="26">
        <f>IF(CA!P197="","",CA!P197/10/GDP!S193)</f>
        <v>8.8643483152242428</v>
      </c>
      <c r="Q197" s="26">
        <f>IF(CA!Q197="","",CA!Q197/10/GDP!T193)</f>
        <v>5.9257967597394963</v>
      </c>
    </row>
    <row r="198" spans="1:17" x14ac:dyDescent="0.15">
      <c r="A198" s="12" t="s">
        <v>217</v>
      </c>
      <c r="B198" s="26">
        <f>IF(CA!B198="","",CA!B198/10/GDP!E194)</f>
        <v>-1.9672484971523958</v>
      </c>
      <c r="C198" s="26">
        <f>IF(CA!C198="","",CA!C198/10/GDP!F194)</f>
        <v>-2.8600778605546733</v>
      </c>
      <c r="D198" s="26">
        <f>IF(CA!D198="","",CA!D198/10/GDP!G194)</f>
        <v>-3.3907459109177558</v>
      </c>
      <c r="E198" s="26">
        <f>IF(CA!E198="","",CA!E198/10/GDP!H194)</f>
        <v>-3.9193089164518726</v>
      </c>
      <c r="F198" s="26">
        <f>IF(CA!F198="","",CA!F198/10/GDP!I194)</f>
        <v>-3.2952309180753359</v>
      </c>
      <c r="G198" s="26">
        <f>IF(CA!G198="","",CA!G198/10/GDP!J194)</f>
        <v>-3.1185135688505761</v>
      </c>
      <c r="H198" s="26">
        <f>IF(CA!H198="","",CA!H198/10/GDP!K194)</f>
        <v>-1.8038698942242479</v>
      </c>
      <c r="I198" s="26">
        <f>IF(CA!I198="","",CA!I198/10/GDP!L194)</f>
        <v>-3.4974464079708012</v>
      </c>
      <c r="J198" s="26">
        <f>IF(CA!J198="","",CA!J198/10/GDP!M194)</f>
        <v>-4.8998144048882271</v>
      </c>
      <c r="K198" s="26">
        <f>IF(CA!K198="","",CA!K198/10/GDP!N194)</f>
        <v>-4.8713554958210645</v>
      </c>
      <c r="L198" s="26">
        <f>IF(CA!L198="","",CA!L198/10/GDP!O194)</f>
        <v>-5.0197880755118529</v>
      </c>
      <c r="M198" s="26">
        <f>IF(CA!M198="","",CA!M198/10/GDP!P194)</f>
        <v>-5.4645521315668111</v>
      </c>
      <c r="N198" s="26">
        <f>IF(CA!N198="","",CA!N198/10/GDP!Q194)</f>
        <v>-3.7689930738756896</v>
      </c>
      <c r="O198" s="26">
        <f>IF(CA!O198="","",CA!O198/10/GDP!R194)</f>
        <v>-3.6630553689175445</v>
      </c>
      <c r="P198" s="26">
        <f>IF(CA!P198="","",CA!P198/10/GDP!S194)</f>
        <v>-3.0898448534211953</v>
      </c>
      <c r="Q198" s="26">
        <f>IF(CA!Q198="","",CA!Q198/10/GDP!T194)</f>
        <v>-3.5214943040251376</v>
      </c>
    </row>
    <row r="199" spans="1:17" x14ac:dyDescent="0.15">
      <c r="A199" s="12" t="s">
        <v>218</v>
      </c>
      <c r="B199" s="26">
        <f>IF(CA!B199="","",CA!B199/10/GDP!E195)</f>
        <v>-5.7471162973545686</v>
      </c>
      <c r="C199" s="26">
        <f>IF(CA!C199="","",CA!C199/10/GDP!F195)</f>
        <v>-5.9114415183935831</v>
      </c>
      <c r="D199" s="26">
        <f>IF(CA!D199="","",CA!D199/10/GDP!G195)</f>
        <v>-5.0965981922760886</v>
      </c>
      <c r="E199" s="26">
        <f>IF(CA!E199="","",CA!E199/10/GDP!H195)</f>
        <v>-4.7341418116507201</v>
      </c>
      <c r="F199" s="26">
        <f>IF(CA!F199="","",CA!F199/10/GDP!I195)</f>
        <v>-2.6281263138953244</v>
      </c>
      <c r="G199" s="26">
        <f>IF(CA!G199="","",CA!G199/10/GDP!J195)</f>
        <v>-2.8815405498247402</v>
      </c>
      <c r="H199" s="26">
        <f>IF(CA!H199="","",CA!H199/10/GDP!K195)</f>
        <v>-2.9293490149653207</v>
      </c>
      <c r="I199" s="26">
        <f>IF(CA!I199="","",CA!I199/10/GDP!L195)</f>
        <v>-2.5814083428772521</v>
      </c>
      <c r="J199" s="26">
        <f>IF(CA!J199="","",CA!J199/10/GDP!M195)</f>
        <v>-2.0223922501426137</v>
      </c>
      <c r="K199" s="26">
        <f>IF(CA!K199="","",CA!K199/10/GDP!N195)</f>
        <v>-2.1108700582378037</v>
      </c>
      <c r="L199" s="26">
        <f>IF(CA!L199="","",CA!L199/10/GDP!O195)</f>
        <v>-2.2418975452756014</v>
      </c>
      <c r="M199" s="26">
        <f>IF(CA!M199="","",CA!M199/10/GDP!P195)</f>
        <v>-2.1209436065958576</v>
      </c>
      <c r="N199" s="26">
        <f>IF(CA!N199="","",CA!N199/10/GDP!Q195)</f>
        <v>-1.8508031658434809</v>
      </c>
      <c r="O199" s="26">
        <f>IF(CA!O199="","",CA!O199/10/GDP!R195)</f>
        <v>-2.1261578580308682</v>
      </c>
      <c r="P199" s="26">
        <f>IF(CA!P199="","",CA!P199/10/GDP!S195)</f>
        <v>-2.2028649444962203</v>
      </c>
      <c r="Q199" s="26">
        <f>IF(CA!Q199="","",CA!Q199/10/GDP!T195)</f>
        <v>-2.9426385913629511</v>
      </c>
    </row>
    <row r="200" spans="1:17" x14ac:dyDescent="0.15">
      <c r="A200" s="12" t="s">
        <v>219</v>
      </c>
      <c r="B200" s="26">
        <f>IF(CA!B200="","",CA!B200/10/GDP!E196)</f>
        <v>0.22368159697883283</v>
      </c>
      <c r="C200" s="26">
        <f>IF(CA!C200="","",CA!C200/10/GDP!F196)</f>
        <v>-1.8386076190069898</v>
      </c>
      <c r="D200" s="26">
        <f>IF(CA!D200="","",CA!D200/10/GDP!G196)</f>
        <v>-0.86499300299956794</v>
      </c>
      <c r="E200" s="26">
        <f>IF(CA!E200="","",CA!E200/10/GDP!H196)</f>
        <v>-5.241268725212592</v>
      </c>
      <c r="F200" s="26">
        <f>IF(CA!F200="","",CA!F200/10/GDP!I196)</f>
        <v>-1.108549105756768</v>
      </c>
      <c r="G200" s="26">
        <f>IF(CA!G200="","",CA!G200/10/GDP!J196)</f>
        <v>-1.6699976416018316</v>
      </c>
      <c r="H200" s="26">
        <f>IF(CA!H200="","",CA!H200/10/GDP!K196)</f>
        <v>-2.5230901350186064</v>
      </c>
      <c r="I200" s="26">
        <f>IF(CA!I200="","",CA!I200/10/GDP!L196)</f>
        <v>-3.6567213097654885</v>
      </c>
      <c r="J200" s="26">
        <f>IF(CA!J200="","",CA!J200/10/GDP!M196)</f>
        <v>-3.2261499688073885</v>
      </c>
      <c r="K200" s="26">
        <f>IF(CA!K200="","",CA!K200/10/GDP!N196)</f>
        <v>-2.9566666096460028</v>
      </c>
      <c r="L200" s="26">
        <f>IF(CA!L200="","",CA!L200/10/GDP!O196)</f>
        <v>-0.2541602736094653</v>
      </c>
      <c r="M200" s="26">
        <f>IF(CA!M200="","",CA!M200/10/GDP!P196)</f>
        <v>0.74772777484046837</v>
      </c>
      <c r="N200" s="26">
        <f>IF(CA!N200="","",CA!N200/10/GDP!Q196)</f>
        <v>-2.7726354625561365E-2</v>
      </c>
      <c r="O200" s="26">
        <f>IF(CA!O200="","",CA!O200/10/GDP!R196)</f>
        <v>-0.51847665743621341</v>
      </c>
      <c r="P200" s="26">
        <f>IF(CA!P200="","",CA!P200/10/GDP!S196)</f>
        <v>1.3373245693132334</v>
      </c>
      <c r="Q200" s="26">
        <f>IF(CA!Q200="","",CA!Q200/10/GDP!T196)</f>
        <v>-0.67257150436542112</v>
      </c>
    </row>
    <row r="201" spans="1:17" x14ac:dyDescent="0.15">
      <c r="A201" s="12" t="s">
        <v>220</v>
      </c>
      <c r="B201" s="26" t="str">
        <f>IF(CA!B201="","",CA!B201/10/GDP!E197)</f>
        <v/>
      </c>
      <c r="C201" s="26" t="str">
        <f>IF(CA!C201="","",CA!C201/10/GDP!F197)</f>
        <v/>
      </c>
      <c r="D201" s="26" t="str">
        <f>IF(CA!D201="","",CA!D201/10/GDP!G197)</f>
        <v/>
      </c>
      <c r="E201" s="26" t="str">
        <f>IF(CA!E201="","",CA!E201/10/GDP!H197)</f>
        <v/>
      </c>
      <c r="F201" s="26" t="str">
        <f>IF(CA!F201="","",CA!F201/10/GDP!I197)</f>
        <v/>
      </c>
      <c r="G201" s="26">
        <f>IF(CA!G201="","",CA!G201/10/GDP!J197)</f>
        <v>5.3904658651927777</v>
      </c>
      <c r="H201" s="26">
        <f>IF(CA!H201="","",CA!H201/10/GDP!K197)</f>
        <v>4.8996900798205525</v>
      </c>
      <c r="I201" s="26">
        <f>IF(CA!I201="","",CA!I201/10/GDP!L197)</f>
        <v>1.8797592906985492</v>
      </c>
      <c r="J201" s="26">
        <f>IF(CA!J201="","",CA!J201/10/GDP!M197)</f>
        <v>1.8870269966716775</v>
      </c>
      <c r="K201" s="26">
        <f>IF(CA!K201="","",CA!K201/10/GDP!N197)</f>
        <v>2.7045749977210276</v>
      </c>
      <c r="L201" s="26">
        <f>IF(CA!L201="","",CA!L201/10/GDP!O197)</f>
        <v>1.091904936611656</v>
      </c>
      <c r="M201" s="26">
        <f>IF(CA!M201="","",CA!M201/10/GDP!P197)</f>
        <v>0.26216445532014315</v>
      </c>
      <c r="N201" s="26">
        <f>IF(CA!N201="","",CA!N201/10/GDP!Q197)</f>
        <v>2.5416341998533172</v>
      </c>
      <c r="O201" s="26">
        <f>IF(CA!O201="","",CA!O201/10/GDP!R197)</f>
        <v>-7.132426701311454</v>
      </c>
      <c r="P201" s="26">
        <f>IF(CA!P201="","",CA!P201/10/GDP!S197)</f>
        <v>-5.8309774427387655</v>
      </c>
      <c r="Q201" s="26">
        <f>IF(CA!Q201="","",CA!Q201/10/GDP!T197)</f>
        <v>-5.2101216779272113</v>
      </c>
    </row>
    <row r="202" spans="1:17" x14ac:dyDescent="0.15">
      <c r="A202" s="12" t="s">
        <v>221</v>
      </c>
      <c r="B202" s="26">
        <f>IF(CA!B202="","",CA!B202/10/GDP!E198)</f>
        <v>-8.7215610235283894</v>
      </c>
      <c r="C202" s="26">
        <f>IF(CA!C202="","",CA!C202/10/GDP!F198)</f>
        <v>-6.9338183313523523</v>
      </c>
      <c r="D202" s="26">
        <f>IF(CA!D202="","",CA!D202/10/GDP!G198)</f>
        <v>-6.6573885031786402</v>
      </c>
      <c r="E202" s="26">
        <f>IF(CA!E202="","",CA!E202/10/GDP!H198)</f>
        <v>-24.325953871027039</v>
      </c>
      <c r="F202" s="26">
        <f>IF(CA!F202="","",CA!F202/10/GDP!I198)</f>
        <v>1.7434325401352173</v>
      </c>
      <c r="G202" s="26">
        <f>IF(CA!G202="","",CA!G202/10/GDP!J198)</f>
        <v>-6.4734905962884524</v>
      </c>
      <c r="H202" s="26">
        <f>IF(CA!H202="","",CA!H202/10/GDP!K198)</f>
        <v>-8.2643149845912003</v>
      </c>
      <c r="I202" s="26">
        <f>IF(CA!I202="","",CA!I202/10/GDP!L198)</f>
        <v>-9.3186500889572148</v>
      </c>
      <c r="J202" s="26">
        <f>IF(CA!J202="","",CA!J202/10/GDP!M198)</f>
        <v>-0.68287070972398167</v>
      </c>
      <c r="K202" s="26">
        <f>IF(CA!K202="","",CA!K202/10/GDP!N198)</f>
        <v>7.7821637110319921</v>
      </c>
      <c r="L202" s="26">
        <f>IF(CA!L202="","",CA!L202/10/GDP!O198)</f>
        <v>0.26061367792108797</v>
      </c>
      <c r="M202" s="26">
        <f>IF(CA!M202="","",CA!M202/10/GDP!P198)</f>
        <v>3.3899387822549727</v>
      </c>
      <c r="N202" s="26">
        <f>IF(CA!N202="","",CA!N202/10/GDP!Q198)</f>
        <v>-4.4375540202552779</v>
      </c>
      <c r="O202" s="26">
        <f>IF(CA!O202="","",CA!O202/10/GDP!R198)</f>
        <v>11.900311903808687</v>
      </c>
      <c r="P202" s="26">
        <f>IF(CA!P202="","",CA!P202/10/GDP!S198)</f>
        <v>16.230025349619563</v>
      </c>
      <c r="Q202" s="26">
        <f>IF(CA!Q202="","",CA!Q202/10/GDP!T198)</f>
        <v>3.2806931724336068</v>
      </c>
    </row>
    <row r="203" spans="1:17" x14ac:dyDescent="0.15">
      <c r="A203" s="12" t="s">
        <v>222</v>
      </c>
      <c r="B203" s="26">
        <f>IF(CA!B203="","",CA!B203/10/GDP!E199)</f>
        <v>17.748529902667183</v>
      </c>
      <c r="C203" s="26">
        <f>IF(CA!C203="","",CA!C203/10/GDP!F199)</f>
        <v>14.822912104719736</v>
      </c>
      <c r="D203" s="26">
        <f>IF(CA!D203="","",CA!D203/10/GDP!G199)</f>
        <v>5.7820846859968116</v>
      </c>
      <c r="E203" s="26">
        <f>IF(CA!E203="","",CA!E203/10/GDP!H199)</f>
        <v>10.202294637674457</v>
      </c>
      <c r="F203" s="26">
        <f>IF(CA!F203="","",CA!F203/10/GDP!I199)</f>
        <v>0.15970297892134885</v>
      </c>
      <c r="G203" s="26">
        <f>IF(CA!G203="","",CA!G203/10/GDP!J199)</f>
        <v>1.7547414778204835</v>
      </c>
      <c r="H203" s="26">
        <f>IF(CA!H203="","",CA!H203/10/GDP!K199)</f>
        <v>4.6355078384680617</v>
      </c>
      <c r="I203" s="26">
        <f>IF(CA!I203="","",CA!I203/10/GDP!L199)</f>
        <v>0.73426003872999401</v>
      </c>
      <c r="J203" s="26">
        <f>IF(CA!J203="","",CA!J203/10/GDP!M199)</f>
        <v>1.7776551707061268</v>
      </c>
      <c r="K203" s="26">
        <f>IF(CA!K203="","",CA!K203/10/GDP!N199)</f>
        <v>2.4133793317436627</v>
      </c>
      <c r="L203" s="26">
        <f>IF(CA!L203="","",CA!L203/10/GDP!O199)</f>
        <v>-4.9602091464231286</v>
      </c>
      <c r="M203" s="26">
        <f>IF(CA!M203="","",CA!M203/10/GDP!P199)</f>
        <v>-1.3858611652119879</v>
      </c>
      <c r="N203" s="26" t="str">
        <f>IF(CA!N203="","",CA!N203/10/GDP!Q199)</f>
        <v/>
      </c>
      <c r="O203" s="26" t="str">
        <f>IF(CA!O203="","",CA!O203/10/GDP!R199)</f>
        <v/>
      </c>
      <c r="P203" s="26" t="str">
        <f>IF(CA!P203="","",CA!P203/10/GDP!S199)</f>
        <v/>
      </c>
      <c r="Q203" s="26" t="str">
        <f>IF(CA!Q203="","",CA!Q203/10/GDP!T199)</f>
        <v/>
      </c>
    </row>
    <row r="204" spans="1:17" x14ac:dyDescent="0.15">
      <c r="A204" s="12" t="s">
        <v>223</v>
      </c>
      <c r="B204" s="26">
        <f>IF(CA!B204="","",CA!B204/10/GDP!E200)</f>
        <v>-0.76531370261841991</v>
      </c>
      <c r="C204" s="26">
        <f>IF(CA!C204="","",CA!C204/10/GDP!F200)</f>
        <v>-0.19423547736160343</v>
      </c>
      <c r="D204" s="26">
        <f>IF(CA!D204="","",CA!D204/10/GDP!G200)</f>
        <v>-7.0640867796815483</v>
      </c>
      <c r="E204" s="26">
        <f>IF(CA!E204="","",CA!E204/10/GDP!H200)</f>
        <v>-8.6740666546145722</v>
      </c>
      <c r="F204" s="26">
        <f>IF(CA!F204="","",CA!F204/10/GDP!I200)</f>
        <v>-5.1203286464674109</v>
      </c>
      <c r="G204" s="26">
        <f>IF(CA!G204="","",CA!G204/10/GDP!J200)</f>
        <v>-2.9848447574011567</v>
      </c>
      <c r="H204" s="26">
        <f>IF(CA!H204="","",CA!H204/10/GDP!K200)</f>
        <v>0.13771505624408006</v>
      </c>
      <c r="I204" s="26">
        <f>IF(CA!I204="","",CA!I204/10/GDP!L200)</f>
        <v>4.8312188827727409</v>
      </c>
      <c r="J204" s="26">
        <f>IF(CA!J204="","",CA!J204/10/GDP!M200)</f>
        <v>3.6406298658848844</v>
      </c>
      <c r="K204" s="26">
        <f>IF(CA!K204="","",CA!K204/10/GDP!N200)</f>
        <v>4.0185843575894733</v>
      </c>
      <c r="L204" s="26">
        <f>IF(CA!L204="","",CA!L204/10/GDP!O200)</f>
        <v>-0.86176409114873453</v>
      </c>
      <c r="M204" s="26">
        <f>IF(CA!M204="","",CA!M204/10/GDP!P200)</f>
        <v>0.24786968630694861</v>
      </c>
      <c r="N204" s="26">
        <f>IF(CA!N204="","",CA!N204/10/GDP!Q200)</f>
        <v>-0.59514718053266691</v>
      </c>
      <c r="O204" s="26">
        <f>IF(CA!O204="","",CA!O204/10/GDP!R200)</f>
        <v>1.9404729906543794</v>
      </c>
      <c r="P204" s="26">
        <f>IF(CA!P204="","",CA!P204/10/GDP!S200)</f>
        <v>3.9756535236433259</v>
      </c>
      <c r="Q204" s="26">
        <f>IF(CA!Q204="","",CA!Q204/10/GDP!T200)</f>
        <v>3.663757017248209</v>
      </c>
    </row>
    <row r="205" spans="1:17" x14ac:dyDescent="0.15">
      <c r="A205" s="12" t="s">
        <v>224</v>
      </c>
      <c r="B205" s="26">
        <f>IF(CA!B205="","",CA!B205/10/GDP!E201)</f>
        <v>-26.63725924404179</v>
      </c>
      <c r="C205" s="26">
        <f>IF(CA!C205="","",CA!C205/10/GDP!F201)</f>
        <v>-23.063335251659407</v>
      </c>
      <c r="D205" s="26">
        <f>IF(CA!D205="","",CA!D205/10/GDP!G201)</f>
        <v>-7.1965067925247359</v>
      </c>
      <c r="E205" s="26">
        <f>IF(CA!E205="","",CA!E205/10/GDP!H201)</f>
        <v>5.2062712872608632</v>
      </c>
      <c r="F205" s="26">
        <f>IF(CA!F205="","",CA!F205/10/GDP!I201)</f>
        <v>-14.140704275788375</v>
      </c>
      <c r="G205" s="26">
        <f>IF(CA!G205="","",CA!G205/10/GDP!J201)</f>
        <v>-13.49939323325528</v>
      </c>
      <c r="H205" s="26">
        <f>IF(CA!H205="","",CA!H205/10/GDP!K201)</f>
        <v>-18.500705760575961</v>
      </c>
      <c r="I205" s="26">
        <f>IF(CA!I205="","",CA!I205/10/GDP!L201)</f>
        <v>-14.917075141058094</v>
      </c>
      <c r="J205" s="26">
        <f>IF(CA!J205="","",CA!J205/10/GDP!M201)</f>
        <v>-14.772392618337594</v>
      </c>
      <c r="K205" s="26">
        <f>IF(CA!K205="","",CA!K205/10/GDP!N201)</f>
        <v>-13.586910401454471</v>
      </c>
      <c r="L205" s="26">
        <f>IF(CA!L205="","",CA!L205/10/GDP!O201)</f>
        <v>-13.878917593084712</v>
      </c>
      <c r="M205" s="26">
        <f>IF(CA!M205="","",CA!M205/10/GDP!P201)</f>
        <v>-13.907762266620026</v>
      </c>
      <c r="N205" s="26">
        <f>IF(CA!N205="","",CA!N205/10/GDP!Q201)</f>
        <v>-13.206560787655141</v>
      </c>
      <c r="O205" s="26">
        <f>IF(CA!O205="","",CA!O205/10/GDP!R201)</f>
        <v>-13.150030546743112</v>
      </c>
      <c r="P205" s="26">
        <f>IF(CA!P205="","",CA!P205/10/GDP!S201)</f>
        <v>-10.701566714883826</v>
      </c>
      <c r="Q205" s="26" t="str">
        <f>IF(CA!Q205="","",CA!Q205/10/GDP!T201)</f>
        <v/>
      </c>
    </row>
    <row r="206" spans="1:17" x14ac:dyDescent="0.15">
      <c r="A206" s="12" t="s">
        <v>227</v>
      </c>
      <c r="B206" s="26">
        <f>IF(CA!B206="","",CA!B206/10/GDP!E202)</f>
        <v>3.7303495185027509</v>
      </c>
      <c r="C206" s="26">
        <f>IF(CA!C206="","",CA!C206/10/GDP!F202)</f>
        <v>1.0791504633243107</v>
      </c>
      <c r="D206" s="26">
        <f>IF(CA!D206="","",CA!D206/10/GDP!G202)</f>
        <v>-6.9667121076767815</v>
      </c>
      <c r="E206" s="26">
        <f>IF(CA!E206="","",CA!E206/10/GDP!H202)</f>
        <v>-4.6497592156898904</v>
      </c>
      <c r="F206" s="26">
        <f>IF(CA!F206="","",CA!F206/10/GDP!I202)</f>
        <v>-10.05726133783917</v>
      </c>
      <c r="G206" s="26">
        <f>IF(CA!G206="","",CA!G206/10/GDP!J202)</f>
        <v>-3.4106992352821885</v>
      </c>
      <c r="H206" s="26">
        <f>IF(CA!H206="","",CA!H206/10/GDP!K202)</f>
        <v>-1.6114399561889223</v>
      </c>
      <c r="I206" s="26">
        <f>IF(CA!I206="","",CA!I206/10/GDP!L202)</f>
        <v>-0.94521109936394232</v>
      </c>
      <c r="J206" s="26">
        <f>IF(CA!J206="","",CA!J206/10/GDP!M202)</f>
        <v>-3.7869135636892342</v>
      </c>
      <c r="K206" s="26">
        <f>IF(CA!K206="","",CA!K206/10/GDP!N202)</f>
        <v>-3.4427527518868701</v>
      </c>
      <c r="L206" s="26">
        <f>IF(CA!L206="","",CA!L206/10/GDP!O202)</f>
        <v>-7.1292666906165048</v>
      </c>
      <c r="M206" s="26">
        <f>IF(CA!M206="","",CA!M206/10/GDP!P202)</f>
        <v>-7.8197921416391516</v>
      </c>
      <c r="N206" s="26" t="str">
        <f>IF(CA!N206="","",CA!N206/10/GDP!Q202)</f>
        <v/>
      </c>
      <c r="O206" s="26" t="str">
        <f>IF(CA!O206="","",CA!O206/10/GDP!R202)</f>
        <v/>
      </c>
      <c r="P206" s="26" t="str">
        <f>IF(CA!P206="","",CA!P206/10/GDP!S202)</f>
        <v/>
      </c>
      <c r="Q206" s="26" t="str">
        <f>IF(CA!Q206="","",CA!Q206/10/GDP!T202)</f>
        <v/>
      </c>
    </row>
    <row r="207" spans="1:17" x14ac:dyDescent="0.15">
      <c r="A207" s="12" t="s">
        <v>229</v>
      </c>
      <c r="B207" s="26">
        <f>IF(CA!B207="","",CA!B207/10/GDP!E203)</f>
        <v>-2.7854246558897211</v>
      </c>
      <c r="C207" s="26">
        <f>IF(CA!C207="","",CA!C207/10/GDP!F203)</f>
        <v>4.6428973606628592</v>
      </c>
      <c r="D207" s="26">
        <f>IF(CA!D207="","",CA!D207/10/GDP!G203)</f>
        <v>-1.2377626385810849</v>
      </c>
      <c r="E207" s="26">
        <f>IF(CA!E207="","",CA!E207/10/GDP!H203)</f>
        <v>-3.3299566305176644</v>
      </c>
      <c r="F207" s="26">
        <f>IF(CA!F207="","",CA!F207/10/GDP!I203)</f>
        <v>5.952130394473631</v>
      </c>
      <c r="G207" s="26">
        <f>IF(CA!G207="","",CA!G207/10/GDP!J203)</f>
        <v>7.5261189819508347</v>
      </c>
      <c r="H207" s="26">
        <f>IF(CA!H207="","",CA!H207/10/GDP!K203)</f>
        <v>4.659162957911966</v>
      </c>
      <c r="I207" s="26">
        <f>IF(CA!I207="","",CA!I207/10/GDP!L203)</f>
        <v>5.3791938655577551</v>
      </c>
      <c r="J207" s="26">
        <f>IF(CA!J207="","",CA!J207/10/GDP!M203)</f>
        <v>-0.57584809034078654</v>
      </c>
      <c r="K207" s="26">
        <f>IF(CA!K207="","",CA!K207/10/GDP!N203)</f>
        <v>-1.4269050124183769</v>
      </c>
      <c r="L207" s="26">
        <f>IF(CA!L207="","",CA!L207/10/GDP!O203)</f>
        <v>-3.6133032339693991</v>
      </c>
      <c r="M207" s="26">
        <f>IF(CA!M207="","",CA!M207/10/GDP!P203)</f>
        <v>-4.550229891195718</v>
      </c>
      <c r="N207" s="26">
        <f>IF(CA!N207="","",CA!N207/10/GDP!Q203)</f>
        <v>-1.6812720886745898</v>
      </c>
      <c r="O207" s="26">
        <f>IF(CA!O207="","",CA!O207/10/GDP!R203)</f>
        <v>-1.3011668168462263</v>
      </c>
      <c r="P207" s="26">
        <f>IF(CA!P207="","",CA!P207/10/GDP!S203)</f>
        <v>0.60369080877907044</v>
      </c>
      <c r="Q207" s="26">
        <f>IF(CA!Q207="","",CA!Q207/10/GDP!T203)</f>
        <v>11.665323396813299</v>
      </c>
    </row>
    <row r="208" spans="1:17" x14ac:dyDescent="0.15">
      <c r="A208" s="18" t="s">
        <v>230</v>
      </c>
      <c r="B208" s="26" t="str">
        <f>IF(CA!B208="","",CA!B208/10/GDP!E204)</f>
        <v/>
      </c>
      <c r="C208" s="26" t="str">
        <f>IF(CA!C208="","",CA!C208/10/GDP!F204)</f>
        <v/>
      </c>
      <c r="D208" s="26" t="str">
        <f>IF(CA!D208="","",CA!D208/10/GDP!G204)</f>
        <v/>
      </c>
      <c r="E208" s="26" t="str">
        <f>IF(CA!E208="","",CA!E208/10/GDP!H204)</f>
        <v/>
      </c>
      <c r="F208" s="26">
        <f>IF(CA!F208="","",CA!F208/10/GDP!I204)</f>
        <v>-9.7341195944547891</v>
      </c>
      <c r="G208" s="26">
        <f>IF(CA!G208="","",CA!G208/10/GDP!J204)</f>
        <v>-11.988897849679704</v>
      </c>
      <c r="H208" s="26">
        <f>IF(CA!H208="","",CA!H208/10/GDP!K204)</f>
        <v>-17.244674187480072</v>
      </c>
      <c r="I208" s="26">
        <f>IF(CA!I208="","",CA!I208/10/GDP!L204)</f>
        <v>-10.727131631703362</v>
      </c>
      <c r="J208" s="26">
        <f>IF(CA!J208="","",CA!J208/10/GDP!M204)</f>
        <v>-13.229895165618093</v>
      </c>
      <c r="K208" s="26">
        <f>IF(CA!K208="","",CA!K208/10/GDP!N204)</f>
        <v>-12.336796896640696</v>
      </c>
      <c r="L208" s="26">
        <f>IF(CA!L208="","",CA!L208/10/GDP!O204)</f>
        <v>-8.4078107544443714</v>
      </c>
      <c r="M208" s="26">
        <f>IF(CA!M208="","",CA!M208/10/GDP!P204)</f>
        <v>-3.580207522657926</v>
      </c>
      <c r="N208" s="26">
        <f>IF(CA!N208="","",CA!N208/10/GDP!Q204)</f>
        <v>-1.406146519769085</v>
      </c>
      <c r="O208" s="26" t="str">
        <f>IF(CA!O208="","",CA!O208/10/GDP!R204)</f>
        <v/>
      </c>
      <c r="P208" s="26" t="str">
        <f>IF(CA!P208="","",CA!P208/10/GDP!S204)</f>
        <v/>
      </c>
      <c r="Q208" s="26" t="str">
        <f>IF(CA!Q208="","",CA!Q208/10/GDP!T204)</f>
        <v/>
      </c>
    </row>
    <row r="209" spans="1:17" x14ac:dyDescent="0.15">
      <c r="A209" s="1"/>
      <c r="B209" s="26"/>
      <c r="C209" s="26"/>
      <c r="D209" s="26"/>
      <c r="E209" s="26"/>
      <c r="F209" s="26"/>
      <c r="G209" s="26"/>
      <c r="H209" s="26"/>
      <c r="I209" s="26"/>
      <c r="J209" s="26"/>
      <c r="Q209" s="26"/>
    </row>
    <row r="210" spans="1:17" x14ac:dyDescent="0.1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</row>
    <row r="211" spans="1:17" x14ac:dyDescent="0.15">
      <c r="A211" s="1" t="s">
        <v>232</v>
      </c>
    </row>
    <row r="212" spans="1:17" x14ac:dyDescent="0.15">
      <c r="K212" s="26" t="e">
        <f t="shared" ref="K212:P212" si="0">(SUM(K6:K208)-K68)/1000</f>
        <v>#DIV/0!</v>
      </c>
      <c r="L212" s="26">
        <f t="shared" si="0"/>
        <v>-0.70726574559619404</v>
      </c>
      <c r="M212" s="26">
        <f t="shared" si="0"/>
        <v>-0.72842818175646862</v>
      </c>
      <c r="N212" s="26">
        <f t="shared" si="0"/>
        <v>-0.45615799582810934</v>
      </c>
      <c r="O212" s="26">
        <f t="shared" si="0"/>
        <v>-0.5051645967826579</v>
      </c>
      <c r="P212" s="26">
        <f t="shared" si="0"/>
        <v>-0.5111013552616378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0C48F-3C50-4047-82D0-8CA364ED8B94}">
  <dimension ref="A2:Q212"/>
  <sheetViews>
    <sheetView workbookViewId="0">
      <pane xSplit="1" ySplit="5" topLeftCell="D188" activePane="bottomRight" state="frozen"/>
      <selection pane="topRight" activeCell="B1" sqref="B1"/>
      <selection pane="bottomLeft" activeCell="A6" sqref="A6"/>
      <selection pane="bottomRight" activeCell="B196" sqref="B196:Q197"/>
    </sheetView>
  </sheetViews>
  <sheetFormatPr baseColWidth="10" defaultColWidth="8.83203125" defaultRowHeight="13" x14ac:dyDescent="0.15"/>
  <cols>
    <col min="1" max="1" width="34" customWidth="1"/>
  </cols>
  <sheetData>
    <row r="2" spans="1:17" x14ac:dyDescent="0.15">
      <c r="A2" s="74" t="s">
        <v>738</v>
      </c>
    </row>
    <row r="3" spans="1:17" x14ac:dyDescent="0.15">
      <c r="A3" s="2"/>
    </row>
    <row r="5" spans="1:17" ht="14.25" customHeight="1" x14ac:dyDescent="0.15">
      <c r="A5" s="5"/>
      <c r="B5" s="6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7" t="s">
        <v>15</v>
      </c>
      <c r="O5" s="7" t="s">
        <v>16</v>
      </c>
      <c r="P5" s="7" t="s">
        <v>17</v>
      </c>
      <c r="Q5" s="8" t="s">
        <v>18</v>
      </c>
    </row>
    <row r="6" spans="1:17" s="20" customFormat="1" ht="14.25" customHeight="1" x14ac:dyDescent="0.15">
      <c r="A6" s="28" t="s">
        <v>19</v>
      </c>
      <c r="B6" s="26" t="str">
        <f>IF(Goods_net!B6="","",Goods_net!B6/10/GDP!E2)</f>
        <v/>
      </c>
      <c r="C6" s="26" t="str">
        <f>IF(Goods_net!C6="","",Goods_net!C6/10/GDP!F2)</f>
        <v/>
      </c>
      <c r="D6" s="26" t="str">
        <f>IF(Goods_net!D6="","",Goods_net!D6/10/GDP!G2)</f>
        <v/>
      </c>
      <c r="E6" s="26">
        <f>IF(Goods_net!E6="","",Goods_net!E6/10/GDP!H2)</f>
        <v>-23.459630715271981</v>
      </c>
      <c r="F6" s="26">
        <f>IF(Goods_net!F6="","",Goods_net!F6/10/GDP!I2)</f>
        <v>-23.264573947850035</v>
      </c>
      <c r="G6" s="26">
        <f>IF(Goods_net!G6="","",Goods_net!G6/10/GDP!J2)</f>
        <v>-27.747288820157777</v>
      </c>
      <c r="H6" s="26">
        <f>IF(Goods_net!H6="","",Goods_net!H6/10/GDP!K2)</f>
        <v>-29.009338007501146</v>
      </c>
      <c r="I6" s="26">
        <f>IF(Goods_net!I6="","",Goods_net!I6/10/GDP!L2)</f>
        <v>-37.036036030031987</v>
      </c>
      <c r="J6" s="26">
        <f>IF(Goods_net!J6="","",Goods_net!J6/10/GDP!M2)</f>
        <v>-39.763896281470444</v>
      </c>
      <c r="K6" s="26">
        <f>IF(Goods_net!K6="","",Goods_net!K6/10/GDP!N2)</f>
        <v>-29.591715503189263</v>
      </c>
      <c r="L6" s="26">
        <f>IF(Goods_net!L6="","",Goods_net!L6/10/GDP!O2)</f>
        <v>-32.978917916338048</v>
      </c>
      <c r="M6" s="26">
        <f>IF(Goods_net!M6="","",Goods_net!M6/10/GDP!P2)</f>
        <v>-31.093494983410469</v>
      </c>
      <c r="N6" s="26">
        <f>IF(Goods_net!N6="","",Goods_net!N6/10/GDP!Q2)</f>
        <v>-31.371331687999348</v>
      </c>
      <c r="O6" s="26">
        <f>IF(Goods_net!O6="","",Goods_net!O6/10/GDP!R2)</f>
        <v>-31.223345300793682</v>
      </c>
      <c r="P6" s="26">
        <f>IF(Goods_net!P6="","",Goods_net!P6/10/GDP!S2)</f>
        <v>-28.048447496326048</v>
      </c>
      <c r="Q6" s="26">
        <f>IF(Goods_net!Q6="","",Goods_net!Q6/10/GDP!T2)</f>
        <v>-25.781026678261121</v>
      </c>
    </row>
    <row r="7" spans="1:17" x14ac:dyDescent="0.15">
      <c r="A7" s="12" t="s">
        <v>20</v>
      </c>
      <c r="B7" s="26">
        <f>IF(Goods_net!B7="","",Goods_net!B7/10/GDP!E3)</f>
        <v>-23.886401602130281</v>
      </c>
      <c r="C7" s="26">
        <f>IF(Goods_net!C7="","",Goods_net!C7/10/GDP!F3)</f>
        <v>-25.585896480263067</v>
      </c>
      <c r="D7" s="26">
        <f>IF(Goods_net!D7="","",Goods_net!D7/10/GDP!G3)</f>
        <v>-28.657449860432784</v>
      </c>
      <c r="E7" s="26">
        <f>IF(Goods_net!E7="","",Goods_net!E7/10/GDP!H3)</f>
        <v>-29.58214412576104</v>
      </c>
      <c r="F7" s="26">
        <f>IF(Goods_net!F7="","",Goods_net!F7/10/GDP!I3)</f>
        <v>-28.169557374312262</v>
      </c>
      <c r="G7" s="26">
        <f>IF(Goods_net!G7="","",Goods_net!G7/10/GDP!J3)</f>
        <v>-25.437737509877298</v>
      </c>
      <c r="H7" s="26">
        <f>IF(Goods_net!H7="","",Goods_net!H7/10/GDP!K3)</f>
        <v>-27.121143182235325</v>
      </c>
      <c r="I7" s="26">
        <f>IF(Goods_net!I7="","",Goods_net!I7/10/GDP!L3)</f>
        <v>-23.195222970375529</v>
      </c>
      <c r="J7" s="26">
        <f>IF(Goods_net!J7="","",Goods_net!J7/10/GDP!M3)</f>
        <v>-20.428848511007839</v>
      </c>
      <c r="K7" s="26">
        <f>IF(Goods_net!K7="","",Goods_net!K7/10/GDP!N3)</f>
        <v>-22.123553039368748</v>
      </c>
      <c r="L7" s="26">
        <f>IF(Goods_net!L7="","",Goods_net!L7/10/GDP!O3)</f>
        <v>-22.372381167357204</v>
      </c>
      <c r="M7" s="26">
        <f>IF(Goods_net!M7="","",Goods_net!M7/10/GDP!P3)</f>
        <v>-24.289785448297849</v>
      </c>
      <c r="N7" s="26">
        <f>IF(Goods_net!N7="","",Goods_net!N7/10/GDP!Q3)</f>
        <v>-24.549801370311389</v>
      </c>
      <c r="O7" s="26">
        <f>IF(Goods_net!O7="","",Goods_net!O7/10/GDP!R3)</f>
        <v>-22.322918476081824</v>
      </c>
      <c r="P7" s="26">
        <f>IF(Goods_net!P7="","",Goods_net!P7/10/GDP!S3)</f>
        <v>-23.025371557390717</v>
      </c>
      <c r="Q7" s="26">
        <f>IF(Goods_net!Q7="","",Goods_net!Q7/10/GDP!T3)</f>
        <v>-22.577849342188593</v>
      </c>
    </row>
    <row r="8" spans="1:17" x14ac:dyDescent="0.15">
      <c r="A8" s="12" t="s">
        <v>21</v>
      </c>
      <c r="B8" s="26">
        <f>IF(Goods_net!B8="","",Goods_net!B8/10/GDP!E4)</f>
        <v>25.695158265999865</v>
      </c>
      <c r="C8" s="26">
        <f>IF(Goods_net!C8="","",Goods_net!C8/10/GDP!F4)</f>
        <v>29.24104586095163</v>
      </c>
      <c r="D8" s="26">
        <f>IF(Goods_net!D8="","",Goods_net!D8/10/GDP!G4)</f>
        <v>25.250150676394657</v>
      </c>
      <c r="E8" s="26">
        <f>IF(Goods_net!E8="","",Goods_net!E8/10/GDP!H4)</f>
        <v>23.440006308739257</v>
      </c>
      <c r="F8" s="26">
        <f>IF(Goods_net!F8="","",Goods_net!F8/10/GDP!I4)</f>
        <v>5.6772968669357136</v>
      </c>
      <c r="G8" s="26">
        <f>IF(Goods_net!G8="","",Goods_net!G8/10/GDP!J4)</f>
        <v>11.352649326609665</v>
      </c>
      <c r="H8" s="26">
        <f>IF(Goods_net!H8="","",Goods_net!H8/10/GDP!K4)</f>
        <v>12.988010930118516</v>
      </c>
      <c r="I8" s="26">
        <f>IF(Goods_net!I8="","",Goods_net!I8/10/GDP!L4)</f>
        <v>9.5332211412234713</v>
      </c>
      <c r="J8" s="26">
        <f>IF(Goods_net!J8="","",Goods_net!J8/10/GDP!M4)</f>
        <v>4.7413472571100872</v>
      </c>
      <c r="K8" s="26">
        <f>IF(Goods_net!K8="","",Goods_net!K8/10/GDP!N4)</f>
        <v>0.26946316698940775</v>
      </c>
      <c r="L8" s="26">
        <f>IF(Goods_net!L8="","",Goods_net!L8/10/GDP!O4)</f>
        <v>-10.731478528056654</v>
      </c>
      <c r="M8" s="26">
        <f>IF(Goods_net!M8="","",Goods_net!M8/10/GDP!P4)</f>
        <v>-12.49731893446126</v>
      </c>
      <c r="N8" s="26">
        <f>IF(Goods_net!N8="","",Goods_net!N8/10/GDP!Q4)</f>
        <v>-8.3669467659332248</v>
      </c>
      <c r="O8" s="26">
        <f>IF(Goods_net!O8="","",Goods_net!O8/10/GDP!R4)</f>
        <v>-4.0831819965290395</v>
      </c>
      <c r="P8" s="26">
        <f>IF(Goods_net!P8="","",Goods_net!P8/10/GDP!S4)</f>
        <v>-5.2653526701890625</v>
      </c>
      <c r="Q8" s="26">
        <f>IF(Goods_net!Q8="","",Goods_net!Q8/10/GDP!T4)</f>
        <v>-8.8972984291311086</v>
      </c>
    </row>
    <row r="9" spans="1:17" x14ac:dyDescent="0.15">
      <c r="A9" s="12" t="s">
        <v>22</v>
      </c>
      <c r="B9" s="26" t="str">
        <f>IF(Goods_net!B9="","",Goods_net!B9/10/GDP!E5)</f>
        <v/>
      </c>
      <c r="C9" s="26" t="str">
        <f>IF(Goods_net!C9="","",Goods_net!C9/10/GDP!F5)</f>
        <v/>
      </c>
      <c r="D9" s="26" t="str">
        <f>IF(Goods_net!D9="","",Goods_net!D9/10/GDP!G5)</f>
        <v/>
      </c>
      <c r="E9" s="26" t="str">
        <f>IF(Goods_net!E9="","",Goods_net!E9/10/GDP!H5)</f>
        <v/>
      </c>
      <c r="F9" s="26" t="str">
        <f>IF(Goods_net!F9="","",Goods_net!F9/10/GDP!I5)</f>
        <v/>
      </c>
      <c r="G9" s="26" t="str">
        <f>IF(Goods_net!G9="","",Goods_net!G9/10/GDP!J5)</f>
        <v/>
      </c>
      <c r="H9" s="26" t="str">
        <f>IF(Goods_net!H9="","",Goods_net!H9/10/GDP!K5)</f>
        <v/>
      </c>
      <c r="I9" s="26" t="str">
        <f>IF(Goods_net!I9="","",Goods_net!I9/10/GDP!L5)</f>
        <v/>
      </c>
      <c r="J9" s="26" t="str">
        <f>IF(Goods_net!J9="","",Goods_net!J9/10/GDP!M5)</f>
        <v/>
      </c>
      <c r="K9" s="26" t="str">
        <f>IF(Goods_net!K9="","",Goods_net!K9/10/GDP!N5)</f>
        <v/>
      </c>
      <c r="L9" s="26" t="str">
        <f>IF(Goods_net!L9="","",Goods_net!L9/10/GDP!O5)</f>
        <v/>
      </c>
      <c r="M9" s="26" t="str">
        <f>IF(Goods_net!M9="","",Goods_net!M9/10/GDP!P5)</f>
        <v/>
      </c>
      <c r="N9" s="26" t="str">
        <f>IF(Goods_net!N9="","",Goods_net!N9/10/GDP!Q5)</f>
        <v/>
      </c>
      <c r="O9" s="26" t="str">
        <f>IF(Goods_net!O9="","",Goods_net!O9/10/GDP!R5)</f>
        <v/>
      </c>
      <c r="P9" s="26">
        <f>IF(Goods_net!P9="","",Goods_net!P9/10/GDP!S5)</f>
        <v>-42.591256784634488</v>
      </c>
      <c r="Q9" s="26" t="str">
        <f>IF(Goods_net!Q9="","",Goods_net!Q9/10/GDP!T5)</f>
        <v/>
      </c>
    </row>
    <row r="10" spans="1:17" x14ac:dyDescent="0.15">
      <c r="A10" s="12" t="s">
        <v>23</v>
      </c>
      <c r="B10" s="26">
        <f>IF(Goods_net!B10="","",Goods_net!B10/10/GDP!E6)</f>
        <v>42.617771056720919</v>
      </c>
      <c r="C10" s="26">
        <f>IF(Goods_net!C10="","",Goods_net!C10/10/GDP!F6)</f>
        <v>44.070545365189012</v>
      </c>
      <c r="D10" s="26">
        <f>IF(Goods_net!D10="","",Goods_net!D10/10/GDP!G6)</f>
        <v>47.091186595138545</v>
      </c>
      <c r="E10" s="26">
        <f>IF(Goods_net!E10="","",Goods_net!E10/10/GDP!H6)</f>
        <v>48.489273009548924</v>
      </c>
      <c r="F10" s="26">
        <f>IF(Goods_net!F10="","",Goods_net!F10/10/GDP!I6)</f>
        <v>25.840883653123797</v>
      </c>
      <c r="G10" s="26">
        <f>IF(Goods_net!G10="","",Goods_net!G10/10/GDP!J6)</f>
        <v>40.487119934250693</v>
      </c>
      <c r="H10" s="26">
        <f>IF(Goods_net!H10="","",Goods_net!H10/10/GDP!K6)</f>
        <v>42.116417765334546</v>
      </c>
      <c r="I10" s="26">
        <f>IF(Goods_net!I10="","",Goods_net!I10/10/GDP!L6)</f>
        <v>37.007691127904216</v>
      </c>
      <c r="J10" s="26">
        <f>IF(Goods_net!J10="","",Goods_net!J10/10/GDP!M6)</f>
        <v>30.660203480954422</v>
      </c>
      <c r="K10" s="26">
        <f>IF(Goods_net!K10="","",Goods_net!K10/10/GDP!N6)</f>
        <v>20.993176390807708</v>
      </c>
      <c r="L10" s="26">
        <f>IF(Goods_net!L10="","",Goods_net!L10/10/GDP!O6)</f>
        <v>10.748086002651338</v>
      </c>
      <c r="M10" s="26">
        <f>IF(Goods_net!M10="","",Goods_net!M10/10/GDP!P6)</f>
        <v>14.386713774339153</v>
      </c>
      <c r="N10" s="26">
        <f>IF(Goods_net!N10="","",Goods_net!N10/10/GDP!Q6)</f>
        <v>16.513627313065893</v>
      </c>
      <c r="O10" s="26">
        <f>IF(Goods_net!O10="","",Goods_net!O10/10/GDP!R6)</f>
        <v>24.626698396439117</v>
      </c>
      <c r="P10" s="26">
        <f>IF(Goods_net!P10="","",Goods_net!P10/10/GDP!S6)</f>
        <v>24.372445120503155</v>
      </c>
      <c r="Q10" s="26">
        <f>IF(Goods_net!Q10="","",Goods_net!Q10/10/GDP!T6)</f>
        <v>19.472742630991569</v>
      </c>
    </row>
    <row r="11" spans="1:17" x14ac:dyDescent="0.15">
      <c r="A11" s="12" t="s">
        <v>24</v>
      </c>
      <c r="B11" s="26">
        <f>IF(Goods_net!B11="","",Goods_net!B11/10/GDP!E7)</f>
        <v>-43.358300508341443</v>
      </c>
      <c r="C11" s="26">
        <f>IF(Goods_net!C11="","",Goods_net!C11/10/GDP!F7)</f>
        <v>-65.206696107045914</v>
      </c>
      <c r="D11" s="26">
        <f>IF(Goods_net!D11="","",Goods_net!D11/10/GDP!G7)</f>
        <v>-58.825007095894442</v>
      </c>
      <c r="E11" s="26">
        <f>IF(Goods_net!E11="","",Goods_net!E11/10/GDP!H7)</f>
        <v>-64.187898917120691</v>
      </c>
      <c r="F11" s="26">
        <f>IF(Goods_net!F11="","",Goods_net!F11/10/GDP!I7)</f>
        <v>-44.410296558818253</v>
      </c>
      <c r="G11" s="26">
        <f>IF(Goods_net!G11="","",Goods_net!G11/10/GDP!J7)</f>
        <v>-44.613559628699932</v>
      </c>
      <c r="H11" s="26">
        <f>IF(Goods_net!H11="","",Goods_net!H11/10/GDP!K7)</f>
        <v>-41.911297592262322</v>
      </c>
      <c r="I11" s="26">
        <f>IF(Goods_net!I11="","",Goods_net!I11/10/GDP!L7)</f>
        <v>-43.484186344795432</v>
      </c>
      <c r="J11" s="26">
        <f>IF(Goods_net!J11="","",Goods_net!J11/10/GDP!M7)</f>
        <v>-43.774063033106835</v>
      </c>
      <c r="K11" s="26">
        <f>IF(Goods_net!K11="","",Goods_net!K11/10/GDP!N7)</f>
        <v>-46.065621594165655</v>
      </c>
      <c r="L11" s="26">
        <f>IF(Goods_net!L11="","",Goods_net!L11/10/GDP!O7)</f>
        <v>-49.904585045089853</v>
      </c>
      <c r="M11" s="26">
        <f>IF(Goods_net!M11="","",Goods_net!M11/10/GDP!P7)</f>
        <v>-49.922916666848579</v>
      </c>
      <c r="N11" s="26">
        <f>IF(Goods_net!N11="","",Goods_net!N11/10/GDP!Q7)</f>
        <v>-52.007236024468327</v>
      </c>
      <c r="O11" s="26">
        <f>IF(Goods_net!O11="","",Goods_net!O11/10/GDP!R7)</f>
        <v>-77.75698904750891</v>
      </c>
      <c r="P11" s="26">
        <f>IF(Goods_net!P11="","",Goods_net!P11/10/GDP!S7)</f>
        <v>-61.066738267151543</v>
      </c>
      <c r="Q11" s="26">
        <f>IF(Goods_net!Q11="","",Goods_net!Q11/10/GDP!T7)</f>
        <v>-45.887617178984087</v>
      </c>
    </row>
    <row r="12" spans="1:17" x14ac:dyDescent="0.15">
      <c r="A12" s="12" t="s">
        <v>25</v>
      </c>
      <c r="B12" s="26">
        <f>IF(Goods_net!B12="","",Goods_net!B12/10/GDP!E8)</f>
        <v>-36.45937383205478</v>
      </c>
      <c r="C12" s="26">
        <f>IF(Goods_net!C12="","",Goods_net!C12/10/GDP!F8)</f>
        <v>-41.979606656941328</v>
      </c>
      <c r="D12" s="26">
        <f>IF(Goods_net!D12="","",Goods_net!D12/10/GDP!G8)</f>
        <v>-44.961626362453622</v>
      </c>
      <c r="E12" s="26">
        <f>IF(Goods_net!E12="","",Goods_net!E12/10/GDP!H8)</f>
        <v>-44.174685740135892</v>
      </c>
      <c r="F12" s="26">
        <f>IF(Goods_net!F12="","",Goods_net!F12/10/GDP!I8)</f>
        <v>-34.973624825362414</v>
      </c>
      <c r="G12" s="26">
        <f>IF(Goods_net!G12="","",Goods_net!G12/10/GDP!J8)</f>
        <v>-35.533166875169272</v>
      </c>
      <c r="H12" s="26">
        <f>IF(Goods_net!H12="","",Goods_net!H12/10/GDP!K8)</f>
        <v>-32.925005046164266</v>
      </c>
      <c r="I12" s="26">
        <f>IF(Goods_net!I12="","",Goods_net!I12/10/GDP!L8)</f>
        <v>-35.377193904637259</v>
      </c>
      <c r="J12" s="26">
        <f>IF(Goods_net!J12="","",Goods_net!J12/10/GDP!M8)</f>
        <v>-36.41186818939898</v>
      </c>
      <c r="K12" s="26">
        <f>IF(Goods_net!K12="","",Goods_net!K12/10/GDP!N8)</f>
        <v>-34.69874236304122</v>
      </c>
      <c r="L12" s="26">
        <f>IF(Goods_net!L12="","",Goods_net!L12/10/GDP!O8)</f>
        <v>-26.822477929201177</v>
      </c>
      <c r="M12" s="26">
        <f>IF(Goods_net!M12="","",Goods_net!M12/10/GDP!P8)</f>
        <v>-27.3627176389605</v>
      </c>
      <c r="N12" s="26">
        <f>IF(Goods_net!N12="","",Goods_net!N12/10/GDP!Q8)</f>
        <v>-31.110380164234375</v>
      </c>
      <c r="O12" s="26">
        <f>IF(Goods_net!O12="","",Goods_net!O12/10/GDP!R8)</f>
        <v>-36.113919805326624</v>
      </c>
      <c r="P12" s="26">
        <f>IF(Goods_net!P12="","",Goods_net!P12/10/GDP!S8)</f>
        <v>-34.131754355078456</v>
      </c>
      <c r="Q12" s="26">
        <f>IF(Goods_net!Q12="","",Goods_net!Q12/10/GDP!T8)</f>
        <v>-25.114605991356811</v>
      </c>
    </row>
    <row r="13" spans="1:17" x14ac:dyDescent="0.15">
      <c r="A13" s="12" t="s">
        <v>26</v>
      </c>
      <c r="B13" s="26">
        <f>IF(Goods_net!B13="","",Goods_net!B13/10/GDP!E9)</f>
        <v>6.5909995301459272</v>
      </c>
      <c r="C13" s="26">
        <f>IF(Goods_net!C13="","",Goods_net!C13/10/GDP!F9)</f>
        <v>6.0240907870715796</v>
      </c>
      <c r="D13" s="26">
        <f>IF(Goods_net!D13="","",Goods_net!D13/10/GDP!G9)</f>
        <v>4.706876299754839</v>
      </c>
      <c r="E13" s="26">
        <f>IF(Goods_net!E13="","",Goods_net!E13/10/GDP!H9)</f>
        <v>4.2809779164788662</v>
      </c>
      <c r="F13" s="26">
        <f>IF(Goods_net!F13="","",Goods_net!F13/10/GDP!I9)</f>
        <v>5.5717267789211231</v>
      </c>
      <c r="G13" s="26">
        <f>IF(Goods_net!G13="","",Goods_net!G13/10/GDP!J9)</f>
        <v>3.3308548092623749</v>
      </c>
      <c r="H13" s="26">
        <f>IF(Goods_net!H13="","",Goods_net!H13/10/GDP!K9)</f>
        <v>2.3407700619173704</v>
      </c>
      <c r="I13" s="26">
        <f>IF(Goods_net!I13="","",Goods_net!I13/10/GDP!L9)</f>
        <v>2.5947530262378775</v>
      </c>
      <c r="J13" s="26">
        <f>IF(Goods_net!J13="","",Goods_net!J13/10/GDP!M9)</f>
        <v>0.75804647988758345</v>
      </c>
      <c r="K13" s="26">
        <f>IF(Goods_net!K13="","",Goods_net!K13/10/GDP!N9)</f>
        <v>0.98320259892049688</v>
      </c>
      <c r="L13" s="26">
        <f>IF(Goods_net!L13="","",Goods_net!L13/10/GDP!O9)</f>
        <v>-0.12221324076422613</v>
      </c>
      <c r="M13" s="26">
        <f>IF(Goods_net!M13="","",Goods_net!M13/10/GDP!P9)</f>
        <v>0.79316863368950108</v>
      </c>
      <c r="N13" s="26">
        <f>IF(Goods_net!N13="","",Goods_net!N13/10/GDP!Q9)</f>
        <v>-0.84599927915835993</v>
      </c>
      <c r="O13" s="26">
        <f>IF(Goods_net!O13="","",Goods_net!O13/10/GDP!R9)</f>
        <v>-0.14369002796783162</v>
      </c>
      <c r="P13" s="26">
        <f>IF(Goods_net!P13="","",Goods_net!P13/10/GDP!S9)</f>
        <v>4.1011015413942902</v>
      </c>
      <c r="Q13" s="26">
        <f>IF(Goods_net!Q13="","",Goods_net!Q13/10/GDP!T9)</f>
        <v>3.8245054882799558</v>
      </c>
    </row>
    <row r="14" spans="1:17" x14ac:dyDescent="0.15">
      <c r="A14" s="12" t="s">
        <v>27</v>
      </c>
      <c r="B14" s="26">
        <f>IF(Goods_net!B14="","",Goods_net!B14/10/GDP!E10)</f>
        <v>-12.951252106719977</v>
      </c>
      <c r="C14" s="26">
        <f>IF(Goods_net!C14="","",Goods_net!C14/10/GDP!F10)</f>
        <v>-14.832368584106019</v>
      </c>
      <c r="D14" s="26">
        <f>IF(Goods_net!D14="","",Goods_net!D14/10/GDP!G10)</f>
        <v>-18.648860380072726</v>
      </c>
      <c r="E14" s="26">
        <f>IF(Goods_net!E14="","",Goods_net!E14/10/GDP!H10)</f>
        <v>-24.149517436388269</v>
      </c>
      <c r="F14" s="26">
        <f>IF(Goods_net!F14="","",Goods_net!F14/10/GDP!I10)</f>
        <v>-24.167403614250912</v>
      </c>
      <c r="G14" s="26">
        <f>IF(Goods_net!G14="","",Goods_net!G14/10/GDP!J10)</f>
        <v>-22.307413200619305</v>
      </c>
      <c r="H14" s="26">
        <f>IF(Goods_net!H14="","",Goods_net!H14/10/GDP!K10)</f>
        <v>-20.802693636671663</v>
      </c>
      <c r="I14" s="26">
        <f>IF(Goods_net!I14="","",Goods_net!I14/10/GDP!L10)</f>
        <v>-19.887433268609318</v>
      </c>
      <c r="J14" s="26">
        <f>IF(Goods_net!J14="","",Goods_net!J14/10/GDP!M10)</f>
        <v>-19.747052081884608</v>
      </c>
      <c r="K14" s="26">
        <f>IF(Goods_net!K14="","",Goods_net!K14/10/GDP!N10)</f>
        <v>-17.704464875451336</v>
      </c>
      <c r="L14" s="26">
        <f>IF(Goods_net!L14="","",Goods_net!L14/10/GDP!O10)</f>
        <v>-11.241947590735013</v>
      </c>
      <c r="M14" s="26">
        <f>IF(Goods_net!M14="","",Goods_net!M14/10/GDP!P10)</f>
        <v>-9.2627538969567098</v>
      </c>
      <c r="N14" s="26">
        <f>IF(Goods_net!N14="","",Goods_net!N14/10/GDP!Q10)</f>
        <v>-12.152511531099611</v>
      </c>
      <c r="O14" s="26">
        <f>IF(Goods_net!O14="","",Goods_net!O14/10/GDP!R10)</f>
        <v>-13.84209467081268</v>
      </c>
      <c r="P14" s="26">
        <f>IF(Goods_net!P14="","",Goods_net!P14/10/GDP!S10)</f>
        <v>-12.637643099162229</v>
      </c>
      <c r="Q14" s="26">
        <f>IF(Goods_net!Q14="","",Goods_net!Q14/10/GDP!T10)</f>
        <v>-10.991383752982133</v>
      </c>
    </row>
    <row r="15" spans="1:17" x14ac:dyDescent="0.15">
      <c r="A15" s="12" t="s">
        <v>28</v>
      </c>
      <c r="B15" s="26">
        <f>IF(Goods_net!B15="","",Goods_net!B15/10/GDP!E11)</f>
        <v>5.0837268942406508</v>
      </c>
      <c r="C15" s="26">
        <f>IF(Goods_net!C15="","",Goods_net!C15/10/GDP!F11)</f>
        <v>-0.29625275568934833</v>
      </c>
      <c r="D15" s="26">
        <f>IF(Goods_net!D15="","",Goods_net!D15/10/GDP!G11)</f>
        <v>3.0085679508647969</v>
      </c>
      <c r="E15" s="26">
        <f>IF(Goods_net!E15="","",Goods_net!E15/10/GDP!H11)</f>
        <v>-19.746457761758951</v>
      </c>
      <c r="F15" s="26">
        <f>IF(Goods_net!F15="","",Goods_net!F15/10/GDP!I11)</f>
        <v>-19.631220071358406</v>
      </c>
      <c r="G15" s="26">
        <f>IF(Goods_net!G15="","",Goods_net!G15/10/GDP!J11)</f>
        <v>-46.043413141612518</v>
      </c>
      <c r="H15" s="26">
        <f>IF(Goods_net!H15="","",Goods_net!H15/10/GDP!K11)</f>
        <v>-27.923844676075984</v>
      </c>
      <c r="I15" s="26">
        <f>IF(Goods_net!I15="","",Goods_net!I15/10/GDP!L11)</f>
        <v>-25.085335642132677</v>
      </c>
      <c r="J15" s="26">
        <f>IF(Goods_net!J15="","",Goods_net!J15/10/GDP!M11)</f>
        <v>-40.242121969316692</v>
      </c>
      <c r="K15" s="26">
        <f>IF(Goods_net!K15="","",Goods_net!K15/10/GDP!N11)</f>
        <v>-39.079876171526259</v>
      </c>
      <c r="L15" s="26">
        <f>IF(Goods_net!L15="","",Goods_net!L15/10/GDP!O11)</f>
        <v>-31.034533486688282</v>
      </c>
      <c r="M15" s="26">
        <f>IF(Goods_net!M15="","",Goods_net!M15/10/GDP!P11)</f>
        <v>-28.632835590617052</v>
      </c>
      <c r="N15" s="26">
        <f>IF(Goods_net!N15="","",Goods_net!N15/10/GDP!Q11)</f>
        <v>-31.994732042281424</v>
      </c>
      <c r="O15" s="26">
        <f>IF(Goods_net!O15="","",Goods_net!O15/10/GDP!R11)</f>
        <v>-32.388730325026685</v>
      </c>
      <c r="P15" s="26">
        <f>IF(Goods_net!P15="","",Goods_net!P15/10/GDP!S11)</f>
        <v>-32.130857921300063</v>
      </c>
      <c r="Q15" s="26">
        <f>IF(Goods_net!Q15="","",Goods_net!Q15/10/GDP!T11)</f>
        <v>-31.493644642347977</v>
      </c>
    </row>
    <row r="16" spans="1:17" x14ac:dyDescent="0.15">
      <c r="A16" s="12" t="s">
        <v>29</v>
      </c>
      <c r="B16" s="26">
        <f>IF(Goods_net!B16="","",Goods_net!B16/10/GDP!E12)</f>
        <v>-1.9433687230019427</v>
      </c>
      <c r="C16" s="26">
        <f>IF(Goods_net!C16="","",Goods_net!C16/10/GDP!F12)</f>
        <v>-1.5513433946045907</v>
      </c>
      <c r="D16" s="26">
        <f>IF(Goods_net!D16="","",Goods_net!D16/10/GDP!G12)</f>
        <v>-2.2327141414217171</v>
      </c>
      <c r="E16" s="26">
        <f>IF(Goods_net!E16="","",Goods_net!E16/10/GDP!H12)</f>
        <v>-0.73776847546355129</v>
      </c>
      <c r="F16" s="26">
        <f>IF(Goods_net!F16="","",Goods_net!F16/10/GDP!I12)</f>
        <v>-0.74829843797320539</v>
      </c>
      <c r="G16" s="26">
        <f>IF(Goods_net!G16="","",Goods_net!G16/10/GDP!J12)</f>
        <v>0.90549307726968198</v>
      </c>
      <c r="H16" s="26">
        <f>IF(Goods_net!H16="","",Goods_net!H16/10/GDP!K12)</f>
        <v>1.5025467894394973</v>
      </c>
      <c r="I16" s="26">
        <f>IF(Goods_net!I16="","",Goods_net!I16/10/GDP!L12)</f>
        <v>-0.52735734887089125</v>
      </c>
      <c r="J16" s="26">
        <f>IF(Goods_net!J16="","",Goods_net!J16/10/GDP!M12)</f>
        <v>0.48145683676345241</v>
      </c>
      <c r="K16" s="26">
        <f>IF(Goods_net!K16="","",Goods_net!K16/10/GDP!N12)</f>
        <v>0.15028461005508889</v>
      </c>
      <c r="L16" s="26">
        <f>IF(Goods_net!L16="","",Goods_net!L16/10/GDP!O12)</f>
        <v>-1.5397363428783628</v>
      </c>
      <c r="M16" s="26">
        <f>IF(Goods_net!M16="","",Goods_net!M16/10/GDP!P12)</f>
        <v>-0.45769081296354791</v>
      </c>
      <c r="N16" s="26">
        <f>IF(Goods_net!N16="","",Goods_net!N16/10/GDP!Q12)</f>
        <v>0.7581982435936323</v>
      </c>
      <c r="O16" s="26">
        <f>IF(Goods_net!O16="","",Goods_net!O16/10/GDP!R12)</f>
        <v>1.4734850390024201</v>
      </c>
      <c r="P16" s="26">
        <f>IF(Goods_net!P16="","",Goods_net!P16/10/GDP!S12)</f>
        <v>3.44831957846224</v>
      </c>
      <c r="Q16" s="26">
        <f>IF(Goods_net!Q16="","",Goods_net!Q16/10/GDP!T12)</f>
        <v>2.9634850554490555</v>
      </c>
    </row>
    <row r="17" spans="1:17" x14ac:dyDescent="0.15">
      <c r="A17" s="12" t="s">
        <v>30</v>
      </c>
      <c r="B17" s="26">
        <f>IF(Goods_net!B17="","",Goods_net!B17/10/GDP!E13)</f>
        <v>0.30170832751123383</v>
      </c>
      <c r="C17" s="26">
        <f>IF(Goods_net!C17="","",Goods_net!C17/10/GDP!F13)</f>
        <v>0.96143947886015257</v>
      </c>
      <c r="D17" s="26">
        <f>IF(Goods_net!D17="","",Goods_net!D17/10/GDP!G13)</f>
        <v>1.3702536222975983</v>
      </c>
      <c r="E17" s="26">
        <f>IF(Goods_net!E17="","",Goods_net!E17/10/GDP!H13)</f>
        <v>0.59320949027511638</v>
      </c>
      <c r="F17" s="26">
        <f>IF(Goods_net!F17="","",Goods_net!F17/10/GDP!I13)</f>
        <v>-0.16866112528894125</v>
      </c>
      <c r="G17" s="26">
        <f>IF(Goods_net!G17="","",Goods_net!G17/10/GDP!J13)</f>
        <v>-0.46888578625184085</v>
      </c>
      <c r="H17" s="26">
        <f>IF(Goods_net!H17="","",Goods_net!H17/10/GDP!K13)</f>
        <v>-1.1693118131979421</v>
      </c>
      <c r="I17" s="26">
        <f>IF(Goods_net!I17="","",Goods_net!I17/10/GDP!L13)</f>
        <v>-0.99142131658139043</v>
      </c>
      <c r="J17" s="26">
        <f>IF(Goods_net!J17="","",Goods_net!J17/10/GDP!M13)</f>
        <v>-0.3126050874716701</v>
      </c>
      <c r="K17" s="26">
        <f>IF(Goods_net!K17="","",Goods_net!K17/10/GDP!N13)</f>
        <v>0.23244364799503914</v>
      </c>
      <c r="L17" s="26">
        <f>IF(Goods_net!L17="","",Goods_net!L17/10/GDP!O13)</f>
        <v>0.6653961497507187</v>
      </c>
      <c r="M17" s="26">
        <f>IF(Goods_net!M17="","",Goods_net!M17/10/GDP!P13)</f>
        <v>0.74447362545662765</v>
      </c>
      <c r="N17" s="26">
        <f>IF(Goods_net!N17="","",Goods_net!N17/10/GDP!Q13)</f>
        <v>0.28784789287705476</v>
      </c>
      <c r="O17" s="26">
        <f>IF(Goods_net!O17="","",Goods_net!O17/10/GDP!R13)</f>
        <v>0.5628777479931697</v>
      </c>
      <c r="P17" s="26">
        <f>IF(Goods_net!P17="","",Goods_net!P17/10/GDP!S13)</f>
        <v>0.74886075525054274</v>
      </c>
      <c r="Q17" s="26">
        <f>IF(Goods_net!Q17="","",Goods_net!Q17/10/GDP!T13)</f>
        <v>1.4056460119428902</v>
      </c>
    </row>
    <row r="18" spans="1:17" x14ac:dyDescent="0.15">
      <c r="A18" s="12" t="s">
        <v>31</v>
      </c>
      <c r="B18" s="26">
        <f>IF(Goods_net!B18="","",Goods_net!B18/10/GDP!E14)</f>
        <v>24.458229470419901</v>
      </c>
      <c r="C18" s="26">
        <f>IF(Goods_net!C18="","",Goods_net!C18/10/GDP!F14)</f>
        <v>37.072192069992852</v>
      </c>
      <c r="D18" s="26">
        <f>IF(Goods_net!D18="","",Goods_net!D18/10/GDP!G14)</f>
        <v>45.401149184899168</v>
      </c>
      <c r="E18" s="26">
        <f>IF(Goods_net!E18="","",Goods_net!E18/10/GDP!H14)</f>
        <v>46.7862461661501</v>
      </c>
      <c r="F18" s="26">
        <f>IF(Goods_net!F18="","",Goods_net!F18/10/GDP!I14)</f>
        <v>32.841068611996683</v>
      </c>
      <c r="G18" s="26">
        <f>IF(Goods_net!G18="","",Goods_net!G18/10/GDP!J14)</f>
        <v>36.72846631392521</v>
      </c>
      <c r="H18" s="26">
        <f>IF(Goods_net!H18="","",Goods_net!H18/10/GDP!K14)</f>
        <v>36.563810694161788</v>
      </c>
      <c r="I18" s="26">
        <f>IF(Goods_net!I18="","",Goods_net!I18/10/GDP!L14)</f>
        <v>31.445861846385984</v>
      </c>
      <c r="J18" s="26">
        <f>IF(Goods_net!J18="","",Goods_net!J18/10/GDP!M14)</f>
        <v>27.788648680004137</v>
      </c>
      <c r="K18" s="26">
        <f>IF(Goods_net!K18="","",Goods_net!K18/10/GDP!N14)</f>
        <v>25.156276275457913</v>
      </c>
      <c r="L18" s="26">
        <f>IF(Goods_net!L18="","",Goods_net!L18/10/GDP!O14)</f>
        <v>11.431828949598538</v>
      </c>
      <c r="M18" s="26">
        <f>IF(Goods_net!M18="","",Goods_net!M18/10/GDP!P14)</f>
        <v>11.119166995723639</v>
      </c>
      <c r="N18" s="26">
        <f>IF(Goods_net!N18="","",Goods_net!N18/10/GDP!Q14)</f>
        <v>14.778772011635281</v>
      </c>
      <c r="O18" s="26">
        <f>IF(Goods_net!O18="","",Goods_net!O18/10/GDP!R14)</f>
        <v>20.888799880137839</v>
      </c>
      <c r="P18" s="26">
        <f>IF(Goods_net!P18="","",Goods_net!P18/10/GDP!S14)</f>
        <v>17.759339993388917</v>
      </c>
      <c r="Q18" s="26">
        <f>IF(Goods_net!Q18="","",Goods_net!Q18/10/GDP!T14)</f>
        <v>5.8947675205226409</v>
      </c>
    </row>
    <row r="19" spans="1:17" x14ac:dyDescent="0.15">
      <c r="A19" s="12" t="s">
        <v>32</v>
      </c>
      <c r="B19" s="26">
        <f>IF(Goods_net!B19="","",Goods_net!B19/10/GDP!E15)</f>
        <v>-18.587466468531947</v>
      </c>
      <c r="C19" s="26">
        <f>IF(Goods_net!C19="","",Goods_net!C19/10/GDP!F15)</f>
        <v>-20.290237433195806</v>
      </c>
      <c r="D19" s="26">
        <f>IF(Goods_net!D19="","",Goods_net!D19/10/GDP!G15)</f>
        <v>-20.295518215182209</v>
      </c>
      <c r="E19" s="26">
        <f>IF(Goods_net!E19="","",Goods_net!E19/10/GDP!H15)</f>
        <v>-21.311223447755793</v>
      </c>
      <c r="F19" s="26">
        <f>IF(Goods_net!F19="","",Goods_net!F19/10/GDP!I15)</f>
        <v>-18.284115311743935</v>
      </c>
      <c r="G19" s="26">
        <f>IF(Goods_net!G19="","",Goods_net!G19/10/GDP!J15)</f>
        <v>-18.711453276649202</v>
      </c>
      <c r="H19" s="26">
        <f>IF(Goods_net!H19="","",Goods_net!H19/10/GDP!K15)</f>
        <v>-21.172008594861264</v>
      </c>
      <c r="I19" s="26">
        <f>IF(Goods_net!I19="","",Goods_net!I19/10/GDP!L15)</f>
        <v>-22.40052899478826</v>
      </c>
      <c r="J19" s="26">
        <f>IF(Goods_net!J19="","",Goods_net!J19/10/GDP!M15)</f>
        <v>-20.921161197532268</v>
      </c>
      <c r="K19" s="26">
        <f>IF(Goods_net!K19="","",Goods_net!K19/10/GDP!N15)</f>
        <v>-22.59167607248677</v>
      </c>
      <c r="L19" s="26">
        <f>IF(Goods_net!L19="","",Goods_net!L19/10/GDP!O15)</f>
        <v>-20.779991149776613</v>
      </c>
      <c r="M19" s="26">
        <f>IF(Goods_net!M19="","",Goods_net!M19/10/GDP!P15)</f>
        <v>-18.025924131018176</v>
      </c>
      <c r="N19" s="26">
        <f>IF(Goods_net!N19="","",Goods_net!N19/10/GDP!Q15)</f>
        <v>-20.322355783663685</v>
      </c>
      <c r="O19" s="26">
        <f>IF(Goods_net!O19="","",Goods_net!O19/10/GDP!R15)</f>
        <v>-20.542618612566123</v>
      </c>
      <c r="P19" s="26">
        <f>IF(Goods_net!P19="","",Goods_net!P19/10/GDP!S15)</f>
        <v>-17.704459608231542</v>
      </c>
      <c r="Q19" s="26">
        <f>IF(Goods_net!Q19="","",Goods_net!Q19/10/GDP!T15)</f>
        <v>-16.216791450829348</v>
      </c>
    </row>
    <row r="20" spans="1:17" x14ac:dyDescent="0.15">
      <c r="A20" s="12" t="s">
        <v>33</v>
      </c>
      <c r="B20" s="26">
        <f>IF(Goods_net!B20="","",Goods_net!B20/10/GDP!E16)</f>
        <v>8.5872274235864356</v>
      </c>
      <c r="C20" s="26">
        <f>IF(Goods_net!C20="","",Goods_net!C20/10/GDP!F16)</f>
        <v>12.138288851521299</v>
      </c>
      <c r="D20" s="26">
        <f>IF(Goods_net!D20="","",Goods_net!D20/10/GDP!G16)</f>
        <v>12.462563353148592</v>
      </c>
      <c r="E20" s="26">
        <f>IF(Goods_net!E20="","",Goods_net!E20/10/GDP!H16)</f>
        <v>11.938183360400524</v>
      </c>
      <c r="F20" s="26">
        <f>IF(Goods_net!F20="","",Goods_net!F20/10/GDP!I16)</f>
        <v>9.8553466995023573</v>
      </c>
      <c r="G20" s="26">
        <f>IF(Goods_net!G20="","",Goods_net!G20/10/GDP!J16)</f>
        <v>9.5540017790281588</v>
      </c>
      <c r="H20" s="26">
        <f>IF(Goods_net!H20="","",Goods_net!H20/10/GDP!K16)</f>
        <v>26.217190388170057</v>
      </c>
      <c r="I20" s="26">
        <f>IF(Goods_net!I20="","",Goods_net!I20/10/GDP!L16)</f>
        <v>10.966332951326571</v>
      </c>
      <c r="J20" s="26">
        <f>IF(Goods_net!J20="","",Goods_net!J20/10/GDP!M16)</f>
        <v>13.283366776053649</v>
      </c>
      <c r="K20" s="26">
        <f>IF(Goods_net!K20="","",Goods_net!K20/10/GDP!N16)</f>
        <v>11.121926817144823</v>
      </c>
      <c r="L20" s="26">
        <f>IF(Goods_net!L20="","",Goods_net!L20/10/GDP!O16)</f>
        <v>2.6759514314297856</v>
      </c>
      <c r="M20" s="26">
        <f>IF(Goods_net!M20="","",Goods_net!M20/10/GDP!P16)</f>
        <v>-2.493327337906917</v>
      </c>
      <c r="N20" s="26">
        <f>IF(Goods_net!N20="","",Goods_net!N20/10/GDP!Q16)</f>
        <v>-1.9732901088833368</v>
      </c>
      <c r="O20" s="26">
        <f>IF(Goods_net!O20="","",Goods_net!O20/10/GDP!R16)</f>
        <v>-2.8323429550589818</v>
      </c>
      <c r="P20" s="26">
        <f>IF(Goods_net!P20="","",Goods_net!P20/10/GDP!S16)</f>
        <v>2.2258905636065509</v>
      </c>
      <c r="Q20" s="26">
        <f>IF(Goods_net!Q20="","",Goods_net!Q20/10/GDP!T16)</f>
        <v>-0.37496487819128055</v>
      </c>
    </row>
    <row r="21" spans="1:17" x14ac:dyDescent="0.15">
      <c r="A21" s="12" t="s">
        <v>34</v>
      </c>
      <c r="B21" s="26">
        <f>IF(Goods_net!B21="","",Goods_net!B21/10/GDP!E17)</f>
        <v>-4.7353238269766411</v>
      </c>
      <c r="C21" s="26">
        <f>IF(Goods_net!C21="","",Goods_net!C21/10/GDP!F17)</f>
        <v>-4.1939236223996179</v>
      </c>
      <c r="D21" s="26">
        <f>IF(Goods_net!D21="","",Goods_net!D21/10/GDP!G17)</f>
        <v>-5.4411847199681063</v>
      </c>
      <c r="E21" s="26">
        <f>IF(Goods_net!E21="","",Goods_net!E21/10/GDP!H17)</f>
        <v>-6.6710918576273093</v>
      </c>
      <c r="F21" s="26">
        <f>IF(Goods_net!F21="","",Goods_net!F21/10/GDP!I17)</f>
        <v>-4.5141459180997412</v>
      </c>
      <c r="G21" s="26">
        <f>IF(Goods_net!G21="","",Goods_net!G21/10/GDP!J17)</f>
        <v>-5.0939235431298631</v>
      </c>
      <c r="H21" s="26">
        <f>IF(Goods_net!H21="","",Goods_net!H21/10/GDP!K17)</f>
        <v>-6.2751454839354377</v>
      </c>
      <c r="I21" s="26">
        <f>IF(Goods_net!I21="","",Goods_net!I21/10/GDP!L17)</f>
        <v>-5.4510508986448736</v>
      </c>
      <c r="J21" s="26">
        <f>IF(Goods_net!J21="","",Goods_net!J21/10/GDP!M17)</f>
        <v>-4.2408553360705383</v>
      </c>
      <c r="K21" s="26">
        <f>IF(Goods_net!K21="","",Goods_net!K21/10/GDP!N17)</f>
        <v>-4.3276415848646286</v>
      </c>
      <c r="L21" s="26">
        <f>IF(Goods_net!L21="","",Goods_net!L21/10/GDP!O17)</f>
        <v>-3.1362275409804932</v>
      </c>
      <c r="M21" s="26">
        <f>IF(Goods_net!M21="","",Goods_net!M21/10/GDP!P17)</f>
        <v>-2.8202384516352494</v>
      </c>
      <c r="N21" s="26">
        <f>IF(Goods_net!N21="","",Goods_net!N21/10/GDP!Q17)</f>
        <v>-5.1926659832294471</v>
      </c>
      <c r="O21" s="26">
        <f>IF(Goods_net!O21="","",Goods_net!O21/10/GDP!R17)</f>
        <v>-6.3242386788875686</v>
      </c>
      <c r="P21" s="26">
        <f>IF(Goods_net!P21="","",Goods_net!P21/10/GDP!S17)</f>
        <v>-5.2674466173713599</v>
      </c>
      <c r="Q21" s="26">
        <f>IF(Goods_net!Q21="","",Goods_net!Q21/10/GDP!T17)</f>
        <v>-5.005896215486799</v>
      </c>
    </row>
    <row r="22" spans="1:17" x14ac:dyDescent="0.15">
      <c r="A22" s="12" t="s">
        <v>35</v>
      </c>
      <c r="B22" s="26">
        <f>IF(Goods_net!B22="","",Goods_net!B22/10/GDP!E18)</f>
        <v>-25.952206336616214</v>
      </c>
      <c r="C22" s="26">
        <f>IF(Goods_net!C22="","",Goods_net!C22/10/GDP!F18)</f>
        <v>-21.626381878635197</v>
      </c>
      <c r="D22" s="26">
        <f>IF(Goods_net!D22="","",Goods_net!D22/10/GDP!G18)</f>
        <v>-20.662171102793938</v>
      </c>
      <c r="E22" s="26">
        <f>IF(Goods_net!E22="","",Goods_net!E22/10/GDP!H18)</f>
        <v>-21.947305254124853</v>
      </c>
      <c r="F22" s="26">
        <f>IF(Goods_net!F22="","",Goods_net!F22/10/GDP!I18)</f>
        <v>-19.400945377685527</v>
      </c>
      <c r="G22" s="26">
        <f>IF(Goods_net!G22="","",Goods_net!G22/10/GDP!J18)</f>
        <v>-16.809229105679403</v>
      </c>
      <c r="H22" s="26">
        <f>IF(Goods_net!H22="","",Goods_net!H22/10/GDP!K18)</f>
        <v>-18.878185988810689</v>
      </c>
      <c r="I22" s="26">
        <f>IF(Goods_net!I22="","",Goods_net!I22/10/GDP!L18)</f>
        <v>-18.221159242926404</v>
      </c>
      <c r="J22" s="26">
        <f>IF(Goods_net!J22="","",Goods_net!J22/10/GDP!M18)</f>
        <v>-16.59396276042116</v>
      </c>
      <c r="K22" s="26">
        <f>IF(Goods_net!K22="","",Goods_net!K22/10/GDP!N18)</f>
        <v>-14.015039285582292</v>
      </c>
      <c r="L22" s="26">
        <f>IF(Goods_net!L22="","",Goods_net!L22/10/GDP!O18)</f>
        <v>-12.531898883039025</v>
      </c>
      <c r="M22" s="26">
        <f>IF(Goods_net!M22="","",Goods_net!M22/10/GDP!P18)</f>
        <v>-11.790609472462881</v>
      </c>
      <c r="N22" s="26" t="str">
        <f>IF(Goods_net!N22="","",Goods_net!N22/10/GDP!Q18)</f>
        <v/>
      </c>
      <c r="O22" s="26" t="str">
        <f>IF(Goods_net!O22="","",Goods_net!O22/10/GDP!R18)</f>
        <v/>
      </c>
      <c r="P22" s="26" t="str">
        <f>IF(Goods_net!P22="","",Goods_net!P22/10/GDP!S18)</f>
        <v/>
      </c>
      <c r="Q22" s="26" t="str">
        <f>IF(Goods_net!Q22="","",Goods_net!Q22/10/GDP!T18)</f>
        <v/>
      </c>
    </row>
    <row r="23" spans="1:17" x14ac:dyDescent="0.15">
      <c r="A23" s="12" t="s">
        <v>36</v>
      </c>
      <c r="B23" s="26">
        <f>IF(Goods_net!B23="","",Goods_net!B23/10/GDP!E19)</f>
        <v>-2.7520508126672016</v>
      </c>
      <c r="C23" s="26">
        <f>IF(Goods_net!C23="","",Goods_net!C23/10/GDP!F19)</f>
        <v>-6.4221827271168408</v>
      </c>
      <c r="D23" s="26">
        <f>IF(Goods_net!D23="","",Goods_net!D23/10/GDP!G19)</f>
        <v>-9.1312200216066195</v>
      </c>
      <c r="E23" s="26">
        <f>IF(Goods_net!E23="","",Goods_net!E23/10/GDP!H19)</f>
        <v>-10.341322751507779</v>
      </c>
      <c r="F23" s="26">
        <f>IF(Goods_net!F23="","",Goods_net!F23/10/GDP!I19)</f>
        <v>-13.970781655837101</v>
      </c>
      <c r="G23" s="26">
        <f>IF(Goods_net!G23="","",Goods_net!G23/10/GDP!J19)</f>
        <v>-16.233334116393845</v>
      </c>
      <c r="H23" s="26">
        <f>IF(Goods_net!H23="","",Goods_net!H23/10/GDP!K19)</f>
        <v>-5.6491950461846114</v>
      </c>
      <c r="I23" s="26">
        <f>IF(Goods_net!I23="","",Goods_net!I23/10/GDP!L19)</f>
        <v>0.86098718317824596</v>
      </c>
      <c r="J23" s="26">
        <f>IF(Goods_net!J23="","",Goods_net!J23/10/GDP!M19)</f>
        <v>-6.0843188052378041</v>
      </c>
      <c r="K23" s="26">
        <f>IF(Goods_net!K23="","",Goods_net!K23/10/GDP!N19)</f>
        <v>-3.3471347956968538</v>
      </c>
      <c r="L23" s="26">
        <f>IF(Goods_net!L23="","",Goods_net!L23/10/GDP!O19)</f>
        <v>-3.8035538811295773</v>
      </c>
      <c r="M23" s="26">
        <f>IF(Goods_net!M23="","",Goods_net!M23/10/GDP!P19)</f>
        <v>-5.2643998707529986</v>
      </c>
      <c r="N23" s="26">
        <f>IF(Goods_net!N23="","",Goods_net!N23/10/GDP!Q19)</f>
        <v>-5.4435976219893769</v>
      </c>
      <c r="O23" s="26">
        <f>IF(Goods_net!O23="","",Goods_net!O23/10/GDP!R19)</f>
        <v>-4.1705386679114431</v>
      </c>
      <c r="P23" s="26">
        <f>IF(Goods_net!P23="","",Goods_net!P23/10/GDP!S19)</f>
        <v>-6.5089522068885737</v>
      </c>
      <c r="Q23" s="26">
        <f>IF(Goods_net!Q23="","",Goods_net!Q23/10/GDP!T19)</f>
        <v>-3.2704011232650005</v>
      </c>
    </row>
    <row r="24" spans="1:17" x14ac:dyDescent="0.15">
      <c r="A24" s="12" t="s">
        <v>37</v>
      </c>
      <c r="B24" s="26">
        <f>IF(Goods_net!B24="","",Goods_net!B24/10/GDP!E20)</f>
        <v>1.0032123003868685</v>
      </c>
      <c r="C24" s="26">
        <f>IF(Goods_net!C24="","",Goods_net!C24/10/GDP!F20)</f>
        <v>0.70111743382912561</v>
      </c>
      <c r="D24" s="26">
        <f>IF(Goods_net!D24="","",Goods_net!D24/10/GDP!G20)</f>
        <v>0.50124658910584663</v>
      </c>
      <c r="E24" s="26">
        <f>IF(Goods_net!E24="","",Goods_net!E24/10/GDP!H20)</f>
        <v>-2.7724603658896663</v>
      </c>
      <c r="F24" s="26">
        <f>IF(Goods_net!F24="","",Goods_net!F24/10/GDP!I20)</f>
        <v>-0.92811358177646208</v>
      </c>
      <c r="G24" s="26">
        <f>IF(Goods_net!G24="","",Goods_net!G24/10/GDP!J20)</f>
        <v>-0.98298186362407247</v>
      </c>
      <c r="H24" s="26">
        <f>IF(Goods_net!H24="","",Goods_net!H24/10/GDP!K20)</f>
        <v>-2.5749075088614912</v>
      </c>
      <c r="I24" s="26">
        <f>IF(Goods_net!I24="","",Goods_net!I24/10/GDP!L20)</f>
        <v>-2.5018054278229487</v>
      </c>
      <c r="J24" s="26">
        <f>IF(Goods_net!J24="","",Goods_net!J24/10/GDP!M20)</f>
        <v>-1.6913275214052663</v>
      </c>
      <c r="K24" s="26">
        <f>IF(Goods_net!K24="","",Goods_net!K24/10/GDP!N20)</f>
        <v>-1.3114262335977513</v>
      </c>
      <c r="L24" s="26">
        <f>IF(Goods_net!L24="","",Goods_net!L24/10/GDP!O20)</f>
        <v>0.40034972650093859</v>
      </c>
      <c r="M24" s="26">
        <f>IF(Goods_net!M24="","",Goods_net!M24/10/GDP!P20)</f>
        <v>0.40446871309866755</v>
      </c>
      <c r="N24" s="26">
        <f>IF(Goods_net!N24="","",Goods_net!N24/10/GDP!Q20)</f>
        <v>0.53847940121777549</v>
      </c>
      <c r="O24" s="26">
        <f>IF(Goods_net!O24="","",Goods_net!O24/10/GDP!R20)</f>
        <v>-9.2561336205688224E-2</v>
      </c>
      <c r="P24" s="26">
        <f>IF(Goods_net!P24="","",Goods_net!P24/10/GDP!S20)</f>
        <v>0.72289348913941276</v>
      </c>
      <c r="Q24" s="26">
        <f>IF(Goods_net!Q24="","",Goods_net!Q24/10/GDP!T20)</f>
        <v>0.25081934416757579</v>
      </c>
    </row>
    <row r="25" spans="1:17" x14ac:dyDescent="0.15">
      <c r="A25" s="12" t="s">
        <v>39</v>
      </c>
      <c r="B25" s="26">
        <f>IF(Goods_net!B25="","",Goods_net!B25/10/GDP!E21)</f>
        <v>-21.419589292920509</v>
      </c>
      <c r="C25" s="26">
        <f>IF(Goods_net!C25="","",Goods_net!C25/10/GDP!F21)</f>
        <v>-15.607442902240587</v>
      </c>
      <c r="D25" s="26">
        <f>IF(Goods_net!D25="","",Goods_net!D25/10/GDP!G21)</f>
        <v>-17.179420962770603</v>
      </c>
      <c r="E25" s="26">
        <f>IF(Goods_net!E25="","",Goods_net!E25/10/GDP!H21)</f>
        <v>-22.811881342993644</v>
      </c>
      <c r="F25" s="26">
        <f>IF(Goods_net!F25="","",Goods_net!F25/10/GDP!I21)</f>
        <v>-18.204113305979412</v>
      </c>
      <c r="G25" s="26">
        <f>IF(Goods_net!G25="","",Goods_net!G25/10/GDP!J21)</f>
        <v>-12.45256320035975</v>
      </c>
      <c r="H25" s="26">
        <f>IF(Goods_net!H25="","",Goods_net!H25/10/GDP!K21)</f>
        <v>-11.952372029933306</v>
      </c>
      <c r="I25" s="26">
        <f>IF(Goods_net!I25="","",Goods_net!I25/10/GDP!L21)</f>
        <v>-13.732079562627291</v>
      </c>
      <c r="J25" s="26">
        <f>IF(Goods_net!J25="","",Goods_net!J25/10/GDP!M21)</f>
        <v>-16.957793517714872</v>
      </c>
      <c r="K25" s="26">
        <f>IF(Goods_net!K25="","",Goods_net!K25/10/GDP!N21)</f>
        <v>-20.20262003294674</v>
      </c>
      <c r="L25" s="26">
        <f>IF(Goods_net!L25="","",Goods_net!L25/10/GDP!O21)</f>
        <v>-24.589236490309947</v>
      </c>
      <c r="M25" s="26">
        <f>IF(Goods_net!M25="","",Goods_net!M25/10/GDP!P21)</f>
        <v>-26.453231732245516</v>
      </c>
      <c r="N25" s="26">
        <f>IF(Goods_net!N25="","",Goods_net!N25/10/GDP!Q21)</f>
        <v>-20.980501553051873</v>
      </c>
      <c r="O25" s="26">
        <f>IF(Goods_net!O25="","",Goods_net!O25/10/GDP!R21)</f>
        <v>-24.322066986244014</v>
      </c>
      <c r="P25" s="26">
        <f>IF(Goods_net!P25="","",Goods_net!P25/10/GDP!S21)</f>
        <v>-27.400728400921309</v>
      </c>
      <c r="Q25" s="26">
        <f>IF(Goods_net!Q25="","",Goods_net!Q25/10/GDP!T21)</f>
        <v>-25.935481108105932</v>
      </c>
    </row>
    <row r="26" spans="1:17" x14ac:dyDescent="0.15">
      <c r="A26" s="12" t="s">
        <v>40</v>
      </c>
      <c r="B26" s="26">
        <f>IF(Goods_net!B26="","",Goods_net!B26/10/GDP!E22)</f>
        <v>-4.3425888603018823</v>
      </c>
      <c r="C26" s="26">
        <f>IF(Goods_net!C26="","",Goods_net!C26/10/GDP!F22)</f>
        <v>-4.3610676315738566</v>
      </c>
      <c r="D26" s="26">
        <f>IF(Goods_net!D26="","",Goods_net!D26/10/GDP!G22)</f>
        <v>-6.8000733517690826</v>
      </c>
      <c r="E26" s="26">
        <f>IF(Goods_net!E26="","",Goods_net!E26/10/GDP!H22)</f>
        <v>-6.232834945360735</v>
      </c>
      <c r="F26" s="26">
        <f>IF(Goods_net!F26="","",Goods_net!F26/10/GDP!I22)</f>
        <v>-5.2967634753025905</v>
      </c>
      <c r="G26" s="26">
        <f>IF(Goods_net!G26="","",Goods_net!G26/10/GDP!J22)</f>
        <v>-5.177802724883585</v>
      </c>
      <c r="H26" s="26">
        <f>IF(Goods_net!H26="","",Goods_net!H26/10/GDP!K22)</f>
        <v>-5.1471090052290238</v>
      </c>
      <c r="I26" s="26">
        <f>IF(Goods_net!I26="","",Goods_net!I26/10/GDP!L22)</f>
        <v>-5.0180981209240585</v>
      </c>
      <c r="J26" s="26">
        <f>IF(Goods_net!J26="","",Goods_net!J26/10/GDP!M22)</f>
        <v>-4.8889881530185999</v>
      </c>
      <c r="K26" s="26">
        <f>IF(Goods_net!K26="","",Goods_net!K26/10/GDP!N22)</f>
        <v>-5.3537552817284633</v>
      </c>
      <c r="L26" s="26">
        <f>IF(Goods_net!L26="","",Goods_net!L26/10/GDP!O22)</f>
        <v>-4.5978792371005746</v>
      </c>
      <c r="M26" s="26">
        <f>IF(Goods_net!M26="","",Goods_net!M26/10/GDP!P22)</f>
        <v>-0.93660172492420191</v>
      </c>
      <c r="N26" s="26">
        <f>IF(Goods_net!N26="","",Goods_net!N26/10/GDP!Q22)</f>
        <v>-2.7062543124846234</v>
      </c>
      <c r="O26" s="26">
        <f>IF(Goods_net!O26="","",Goods_net!O26/10/GDP!R22)</f>
        <v>-3.8965895428876993</v>
      </c>
      <c r="P26" s="26">
        <f>IF(Goods_net!P26="","",Goods_net!P26/10/GDP!S22)</f>
        <v>-3.1226594075293739</v>
      </c>
      <c r="Q26" s="26" t="str">
        <f>IF(Goods_net!Q26="","",Goods_net!Q26/10/GDP!T22)</f>
        <v/>
      </c>
    </row>
    <row r="27" spans="1:17" x14ac:dyDescent="0.15">
      <c r="A27" s="12" t="s">
        <v>41</v>
      </c>
      <c r="B27" s="26" t="str">
        <f>IF(Goods_net!B27="","",Goods_net!B27/10/GDP!E23)</f>
        <v/>
      </c>
      <c r="C27" s="26">
        <f>IF(Goods_net!C27="","",Goods_net!C27/10/GDP!F23)</f>
        <v>-17.397460937500004</v>
      </c>
      <c r="D27" s="26">
        <f>IF(Goods_net!D27="","",Goods_net!D27/10/GDP!G23)</f>
        <v>-16.853344929499908</v>
      </c>
      <c r="E27" s="26">
        <f>IF(Goods_net!E27="","",Goods_net!E27/10/GDP!H23)</f>
        <v>-16.270360326624612</v>
      </c>
      <c r="F27" s="26">
        <f>IF(Goods_net!F27="","",Goods_net!F27/10/GDP!I23)</f>
        <v>-15.560092584347357</v>
      </c>
      <c r="G27" s="26">
        <f>IF(Goods_net!G27="","",Goods_net!G27/10/GDP!J23)</f>
        <v>-14.670990600686951</v>
      </c>
      <c r="H27" s="26">
        <f>IF(Goods_net!H27="","",Goods_net!H27/10/GDP!K23)</f>
        <v>-14.063394648657633</v>
      </c>
      <c r="I27" s="26">
        <f>IF(Goods_net!I27="","",Goods_net!I27/10/GDP!L23)</f>
        <v>-13.94153743152483</v>
      </c>
      <c r="J27" s="26">
        <f>IF(Goods_net!J27="","",Goods_net!J27/10/GDP!M23)</f>
        <v>-15.448071950097328</v>
      </c>
      <c r="K27" s="26">
        <f>IF(Goods_net!K27="","",Goods_net!K27/10/GDP!N23)</f>
        <v>-14.780377293991943</v>
      </c>
      <c r="L27" s="26">
        <f>IF(Goods_net!L27="","",Goods_net!L27/10/GDP!O23)</f>
        <v>-13.798909771688235</v>
      </c>
      <c r="M27" s="26">
        <f>IF(Goods_net!M27="","",Goods_net!M27/10/GDP!P23)</f>
        <v>-13.925340317819563</v>
      </c>
      <c r="N27" s="26">
        <f>IF(Goods_net!N27="","",Goods_net!N27/10/GDP!Q23)</f>
        <v>-15.062187425821259</v>
      </c>
      <c r="O27" s="26">
        <f>IF(Goods_net!O27="","",Goods_net!O27/10/GDP!R23)</f>
        <v>-15.00229904254366</v>
      </c>
      <c r="P27" s="26">
        <f>IF(Goods_net!P27="","",Goods_net!P27/10/GDP!S23)</f>
        <v>-15.15209099528969</v>
      </c>
      <c r="Q27" s="26">
        <f>IF(Goods_net!Q27="","",Goods_net!Q27/10/GDP!T23)</f>
        <v>-13.25625869262865</v>
      </c>
    </row>
    <row r="28" spans="1:17" x14ac:dyDescent="0.15">
      <c r="A28" s="12" t="s">
        <v>42</v>
      </c>
      <c r="B28" s="26" t="str">
        <f>IF(Goods_net!B28="","",Goods_net!B28/10/GDP!E24)</f>
        <v/>
      </c>
      <c r="C28" s="26">
        <f>IF(Goods_net!C28="","",Goods_net!C28/10/GDP!F24)</f>
        <v>-14.966725912222904</v>
      </c>
      <c r="D28" s="26">
        <f>IF(Goods_net!D28="","",Goods_net!D28/10/GDP!G24)</f>
        <v>7.9276053674741647</v>
      </c>
      <c r="E28" s="26">
        <f>IF(Goods_net!E28="","",Goods_net!E28/10/GDP!H24)</f>
        <v>-3.6565094470325898</v>
      </c>
      <c r="F28" s="26">
        <f>IF(Goods_net!F28="","",Goods_net!F28/10/GDP!I24)</f>
        <v>-5.5314226702814757</v>
      </c>
      <c r="G28" s="26">
        <f>IF(Goods_net!G28="","",Goods_net!G28/10/GDP!J24)</f>
        <v>-19.542240594358734</v>
      </c>
      <c r="H28" s="26">
        <f>IF(Goods_net!H28="","",Goods_net!H28/10/GDP!K24)</f>
        <v>-27.383117868928068</v>
      </c>
      <c r="I28" s="26">
        <f>IF(Goods_net!I28="","",Goods_net!I28/10/GDP!L24)</f>
        <v>-21.761673980680246</v>
      </c>
      <c r="J28" s="26">
        <f>IF(Goods_net!J28="","",Goods_net!J28/10/GDP!M24)</f>
        <v>-20.991975519374765</v>
      </c>
      <c r="K28" s="26">
        <f>IF(Goods_net!K28="","",Goods_net!K28/10/GDP!N24)</f>
        <v>-22.096248336979141</v>
      </c>
      <c r="L28" s="26">
        <f>IF(Goods_net!L28="","",Goods_net!L28/10/GDP!O24)</f>
        <v>-22.223596785213907</v>
      </c>
      <c r="M28" s="26">
        <f>IF(Goods_net!M28="","",Goods_net!M28/10/GDP!P24)</f>
        <v>-26.342724832089342</v>
      </c>
      <c r="N28" s="26">
        <f>IF(Goods_net!N28="","",Goods_net!N28/10/GDP!Q24)</f>
        <v>-19.893882038278182</v>
      </c>
      <c r="O28" s="26">
        <f>IF(Goods_net!O28="","",Goods_net!O28/10/GDP!R24)</f>
        <v>-17.31353125557288</v>
      </c>
      <c r="P28" s="26">
        <f>IF(Goods_net!P28="","",Goods_net!P28/10/GDP!S24)</f>
        <v>-16.124650477276038</v>
      </c>
      <c r="Q28" s="26">
        <f>IF(Goods_net!Q28="","",Goods_net!Q28/10/GDP!T24)</f>
        <v>-12.423506011510772</v>
      </c>
    </row>
    <row r="29" spans="1:17" x14ac:dyDescent="0.15">
      <c r="A29" s="12" t="s">
        <v>43</v>
      </c>
      <c r="B29" s="26">
        <f>IF(Goods_net!B29="","",Goods_net!B29/10/GDP!E25)</f>
        <v>4.5923998313782084</v>
      </c>
      <c r="C29" s="26">
        <f>IF(Goods_net!C29="","",Goods_net!C29/10/GDP!F25)</f>
        <v>8.939650594655026</v>
      </c>
      <c r="D29" s="26">
        <f>IF(Goods_net!D29="","",Goods_net!D29/10/GDP!G25)</f>
        <v>7.7129132915224146</v>
      </c>
      <c r="E29" s="26">
        <f>IF(Goods_net!E29="","",Goods_net!E29/10/GDP!H25)</f>
        <v>8.9765570807043407</v>
      </c>
      <c r="F29" s="26">
        <f>IF(Goods_net!F29="","",Goods_net!F29/10/GDP!I25)</f>
        <v>3.2423706015348821</v>
      </c>
      <c r="G29" s="26">
        <f>IF(Goods_net!G29="","",Goods_net!G29/10/GDP!J25)</f>
        <v>5.6733314041432967</v>
      </c>
      <c r="H29" s="26">
        <f>IF(Goods_net!H29="","",Goods_net!H29/10/GDP!K25)</f>
        <v>4.3441373491558428</v>
      </c>
      <c r="I29" s="26">
        <f>IF(Goods_net!I29="","",Goods_net!I29/10/GDP!L25)</f>
        <v>11.492375862023996</v>
      </c>
      <c r="J29" s="26">
        <f>IF(Goods_net!J29="","",Goods_net!J29/10/GDP!M25)</f>
        <v>9.097358064544748</v>
      </c>
      <c r="K29" s="26">
        <f>IF(Goods_net!K29="","",Goods_net!K29/10/GDP!N25)</f>
        <v>8.7731372702959405</v>
      </c>
      <c r="L29" s="26">
        <f>IF(Goods_net!L29="","",Goods_net!L29/10/GDP!O25)</f>
        <v>-1.1668837480985479</v>
      </c>
      <c r="M29" s="26">
        <f>IF(Goods_net!M29="","",Goods_net!M29/10/GDP!P25)</f>
        <v>-2.6348807366938614</v>
      </c>
      <c r="N29" s="26">
        <f>IF(Goods_net!N29="","",Goods_net!N29/10/GDP!Q25)</f>
        <v>-1.4478617979349087</v>
      </c>
      <c r="O29" s="26">
        <f>IF(Goods_net!O29="","",Goods_net!O29/10/GDP!R25)</f>
        <v>-1.133300297011788</v>
      </c>
      <c r="P29" s="26">
        <f>IF(Goods_net!P29="","",Goods_net!P29/10/GDP!S25)</f>
        <v>-0.57207788476935773</v>
      </c>
      <c r="Q29" s="26">
        <f>IF(Goods_net!Q29="","",Goods_net!Q29/10/GDP!T25)</f>
        <v>1.2226315804933441</v>
      </c>
    </row>
    <row r="30" spans="1:17" x14ac:dyDescent="0.15">
      <c r="A30" s="12" t="s">
        <v>44</v>
      </c>
      <c r="B30" s="26">
        <f>IF(Goods_net!B30="","",Goods_net!B30/10/GDP!E26)</f>
        <v>-44.800473684765798</v>
      </c>
      <c r="C30" s="26">
        <f>IF(Goods_net!C30="","",Goods_net!C30/10/GDP!F26)</f>
        <v>-34.494145382296082</v>
      </c>
      <c r="D30" s="26">
        <f>IF(Goods_net!D30="","",Goods_net!D30/10/GDP!G26)</f>
        <v>-38.948176754987401</v>
      </c>
      <c r="E30" s="26">
        <f>IF(Goods_net!E30="","",Goods_net!E30/10/GDP!H26)</f>
        <v>-40.984764407671591</v>
      </c>
      <c r="F30" s="26">
        <f>IF(Goods_net!F30="","",Goods_net!F30/10/GDP!I26)</f>
        <v>-30.103786728993917</v>
      </c>
      <c r="G30" s="26">
        <f>IF(Goods_net!G30="","",Goods_net!G30/10/GDP!J26)</f>
        <v>-28.317022884839396</v>
      </c>
      <c r="H30" s="26">
        <f>IF(Goods_net!H30="","",Goods_net!H30/10/GDP!K26)</f>
        <v>-29.890470657249981</v>
      </c>
      <c r="I30" s="26">
        <f>IF(Goods_net!I30="","",Goods_net!I30/10/GDP!L26)</f>
        <v>-29.666242184917298</v>
      </c>
      <c r="J30" s="26">
        <f>IF(Goods_net!J30="","",Goods_net!J30/10/GDP!M26)</f>
        <v>-26.58407881617509</v>
      </c>
      <c r="K30" s="26">
        <f>IF(Goods_net!K30="","",Goods_net!K30/10/GDP!N26)</f>
        <v>-28.815399460723754</v>
      </c>
      <c r="L30" s="26">
        <f>IF(Goods_net!L30="","",Goods_net!L30/10/GDP!O26)</f>
        <v>-25.092106815826408</v>
      </c>
      <c r="M30" s="26">
        <f>IF(Goods_net!M30="","",Goods_net!M30/10/GDP!P26)</f>
        <v>-23.718213695362639</v>
      </c>
      <c r="N30" s="26">
        <f>IF(Goods_net!N30="","",Goods_net!N30/10/GDP!Q26)</f>
        <v>-23.731657921153296</v>
      </c>
      <c r="O30" s="26">
        <f>IF(Goods_net!O30="","",Goods_net!O30/10/GDP!R26)</f>
        <v>-22.472174083977272</v>
      </c>
      <c r="P30" s="26">
        <f>IF(Goods_net!P30="","",Goods_net!P30/10/GDP!S26)</f>
        <v>-22.564607934229521</v>
      </c>
      <c r="Q30" s="26">
        <f>IF(Goods_net!Q30="","",Goods_net!Q30/10/GDP!T26)</f>
        <v>-18.66597635731658</v>
      </c>
    </row>
    <row r="31" spans="1:17" x14ac:dyDescent="0.15">
      <c r="A31" s="12" t="s">
        <v>45</v>
      </c>
      <c r="B31" s="26">
        <f>IF(Goods_net!B31="","",Goods_net!B31/10/GDP!E27)</f>
        <v>15.858198137664429</v>
      </c>
      <c r="C31" s="26">
        <f>IF(Goods_net!C31="","",Goods_net!C31/10/GDP!F27)</f>
        <v>17.123746949199834</v>
      </c>
      <c r="D31" s="26">
        <f>IF(Goods_net!D31="","",Goods_net!D31/10/GDP!G27)</f>
        <v>10.561362459951866</v>
      </c>
      <c r="E31" s="26">
        <f>IF(Goods_net!E31="","",Goods_net!E31/10/GDP!H27)</f>
        <v>-3.4190513930943585</v>
      </c>
      <c r="F31" s="26">
        <f>IF(Goods_net!F31="","",Goods_net!F31/10/GDP!I27)</f>
        <v>-12.757904911816672</v>
      </c>
      <c r="G31" s="26">
        <f>IF(Goods_net!G31="","",Goods_net!G31/10/GDP!J27)</f>
        <v>-7.7206478154921685</v>
      </c>
      <c r="H31" s="26">
        <f>IF(Goods_net!H31="","",Goods_net!H31/10/GDP!K27)</f>
        <v>-5.1376111743502024</v>
      </c>
      <c r="I31" s="26">
        <f>IF(Goods_net!I31="","",Goods_net!I31/10/GDP!L27)</f>
        <v>-14.0896636168656</v>
      </c>
      <c r="J31" s="26">
        <f>IF(Goods_net!J31="","",Goods_net!J31/10/GDP!M27)</f>
        <v>-1.3032142030252023</v>
      </c>
      <c r="K31" s="26">
        <f>IF(Goods_net!K31="","",Goods_net!K31/10/GDP!N27)</f>
        <v>4.4308545634211534</v>
      </c>
      <c r="L31" s="26">
        <f>IF(Goods_net!L31="","",Goods_net!L31/10/GDP!O27)</f>
        <v>-4.862490960799934</v>
      </c>
      <c r="M31" s="26">
        <f>IF(Goods_net!M31="","",Goods_net!M31/10/GDP!P27)</f>
        <v>9.4253698464339504</v>
      </c>
      <c r="N31" s="26">
        <f>IF(Goods_net!N31="","",Goods_net!N31/10/GDP!Q27)</f>
        <v>4.6763054587080379</v>
      </c>
      <c r="O31" s="26">
        <f>IF(Goods_net!O31="","",Goods_net!O31/10/GDP!R27)</f>
        <v>2.6049033745548806</v>
      </c>
      <c r="P31" s="26">
        <f>IF(Goods_net!P31="","",Goods_net!P31/10/GDP!S27)</f>
        <v>-5.9015904873339746</v>
      </c>
      <c r="Q31" s="26">
        <f>IF(Goods_net!Q31="","",Goods_net!Q31/10/GDP!T27)</f>
        <v>-12.708404874292485</v>
      </c>
    </row>
    <row r="32" spans="1:17" x14ac:dyDescent="0.15">
      <c r="A32" s="12" t="s">
        <v>46</v>
      </c>
      <c r="B32" s="26">
        <f>IF(Goods_net!B32="","",Goods_net!B32/10/GDP!E28)</f>
        <v>4.9035415782767577</v>
      </c>
      <c r="C32" s="26">
        <f>IF(Goods_net!C32="","",Goods_net!C32/10/GDP!F28)</f>
        <v>4.0787809961750154</v>
      </c>
      <c r="D32" s="26">
        <f>IF(Goods_net!D32="","",Goods_net!D32/10/GDP!G28)</f>
        <v>2.7555582393825055</v>
      </c>
      <c r="E32" s="26">
        <f>IF(Goods_net!E32="","",Goods_net!E32/10/GDP!H28)</f>
        <v>1.3861413682549097</v>
      </c>
      <c r="F32" s="26">
        <f>IF(Goods_net!F32="","",Goods_net!F32/10/GDP!I28)</f>
        <v>1.4851577956011115</v>
      </c>
      <c r="G32" s="26">
        <f>IF(Goods_net!G32="","",Goods_net!G32/10/GDP!J28)</f>
        <v>0.83116153054919562</v>
      </c>
      <c r="H32" s="26">
        <f>IF(Goods_net!H32="","",Goods_net!H32/10/GDP!K28)</f>
        <v>1.0529759480609839</v>
      </c>
      <c r="I32" s="26">
        <f>IF(Goods_net!I32="","",Goods_net!I32/10/GDP!L28)</f>
        <v>0.68620214115272415</v>
      </c>
      <c r="J32" s="26">
        <f>IF(Goods_net!J32="","",Goods_net!J32/10/GDP!M28)</f>
        <v>1.4927967052680853E-2</v>
      </c>
      <c r="K32" s="26">
        <f>IF(Goods_net!K32="","",Goods_net!K32/10/GDP!N28)</f>
        <v>-0.27438087140867784</v>
      </c>
      <c r="L32" s="26">
        <f>IF(Goods_net!L32="","",Goods_net!L32/10/GDP!O28)</f>
        <v>0.96913924943091723</v>
      </c>
      <c r="M32" s="26">
        <f>IF(Goods_net!M32="","",Goods_net!M32/10/GDP!P28)</f>
        <v>2.4792969901511479</v>
      </c>
      <c r="N32" s="26">
        <f>IF(Goods_net!N32="","",Goods_net!N32/10/GDP!Q28)</f>
        <v>2.7780240136636918</v>
      </c>
      <c r="O32" s="26">
        <f>IF(Goods_net!O32="","",Goods_net!O32/10/GDP!R28)</f>
        <v>2.2626118022170383</v>
      </c>
      <c r="P32" s="26">
        <f>IF(Goods_net!P32="","",Goods_net!P32/10/GDP!S28)</f>
        <v>1.4142307704869268</v>
      </c>
      <c r="Q32" s="26">
        <f>IF(Goods_net!Q32="","",Goods_net!Q32/10/GDP!T28)</f>
        <v>2.2571611912623504</v>
      </c>
    </row>
    <row r="33" spans="1:17" x14ac:dyDescent="0.15">
      <c r="A33" s="12" t="s">
        <v>47</v>
      </c>
      <c r="B33" s="26">
        <f>IF(Goods_net!B33="","",Goods_net!B33/10/GDP!E29)</f>
        <v>45.78612403033253</v>
      </c>
      <c r="C33" s="26">
        <f>IF(Goods_net!C33="","",Goods_net!C33/10/GDP!F29)</f>
        <v>47.756354877784943</v>
      </c>
      <c r="D33" s="26">
        <f>IF(Goods_net!D33="","",Goods_net!D33/10/GDP!G29)</f>
        <v>42.43445855033147</v>
      </c>
      <c r="E33" s="26">
        <f>IF(Goods_net!E33="","",Goods_net!E33/10/GDP!H29)</f>
        <v>49.226344814643873</v>
      </c>
      <c r="F33" s="26">
        <f>IF(Goods_net!F33="","",Goods_net!F33/10/GDP!I29)</f>
        <v>41.043322333076588</v>
      </c>
      <c r="G33" s="26">
        <f>IF(Goods_net!G33="","",Goods_net!G33/10/GDP!J29)</f>
        <v>45.462516526122116</v>
      </c>
      <c r="H33" s="26">
        <f>IF(Goods_net!H33="","",Goods_net!H33/10/GDP!K29)</f>
        <v>46.530110995531686</v>
      </c>
      <c r="I33" s="26">
        <f>IF(Goods_net!I33="","",Goods_net!I33/10/GDP!L29)</f>
        <v>46.021681770790501</v>
      </c>
      <c r="J33" s="26">
        <f>IF(Goods_net!J33="","",Goods_net!J33/10/GDP!M29)</f>
        <v>38.269248895775213</v>
      </c>
      <c r="K33" s="26">
        <f>IF(Goods_net!K33="","",Goods_net!K33/10/GDP!N29)</f>
        <v>43.535047815750488</v>
      </c>
      <c r="L33" s="26">
        <f>IF(Goods_net!L33="","",Goods_net!L33/10/GDP!O29)</f>
        <v>22.501464811113397</v>
      </c>
      <c r="M33" s="26">
        <f>IF(Goods_net!M33="","",Goods_net!M33/10/GDP!P29)</f>
        <v>18.890568348726031</v>
      </c>
      <c r="N33" s="26">
        <f>IF(Goods_net!N33="","",Goods_net!N33/10/GDP!Q29)</f>
        <v>19.812345243839097</v>
      </c>
      <c r="O33" s="26">
        <f>IF(Goods_net!O33="","",Goods_net!O33/10/GDP!R29)</f>
        <v>17.428751581826194</v>
      </c>
      <c r="P33" s="26">
        <f>IF(Goods_net!P33="","",Goods_net!P33/10/GDP!S29)</f>
        <v>16.410858606541105</v>
      </c>
      <c r="Q33" s="26">
        <f>IF(Goods_net!Q33="","",Goods_net!Q33/10/GDP!T29)</f>
        <v>11.311650211053346</v>
      </c>
    </row>
    <row r="34" spans="1:17" x14ac:dyDescent="0.15">
      <c r="A34" s="12" t="s">
        <v>48</v>
      </c>
      <c r="B34" s="26">
        <f>IF(Goods_net!B34="","",Goods_net!B34/10/GDP!E30)</f>
        <v>-18.12433465014276</v>
      </c>
      <c r="C34" s="26">
        <f>IF(Goods_net!C34="","",Goods_net!C34/10/GDP!F30)</f>
        <v>-20.289088197110278</v>
      </c>
      <c r="D34" s="26">
        <f>IF(Goods_net!D34="","",Goods_net!D34/10/GDP!G30)</f>
        <v>-23.663359358799973</v>
      </c>
      <c r="E34" s="26">
        <f>IF(Goods_net!E34="","",Goods_net!E34/10/GDP!H30)</f>
        <v>-23.156707884917658</v>
      </c>
      <c r="F34" s="26">
        <f>IF(Goods_net!F34="","",Goods_net!F34/10/GDP!I30)</f>
        <v>-11.097414160248968</v>
      </c>
      <c r="G34" s="26">
        <f>IF(Goods_net!G34="","",Goods_net!G34/10/GDP!J30)</f>
        <v>-9.4856067197409697</v>
      </c>
      <c r="H34" s="26">
        <f>IF(Goods_net!H34="","",Goods_net!H34/10/GDP!K30)</f>
        <v>-6.4936358299243659</v>
      </c>
      <c r="I34" s="26">
        <f>IF(Goods_net!I34="","",Goods_net!I34/10/GDP!L30)</f>
        <v>-9.5203397097910454</v>
      </c>
      <c r="J34" s="26">
        <f>IF(Goods_net!J34="","",Goods_net!J34/10/GDP!M30)</f>
        <v>-7.009513388418557</v>
      </c>
      <c r="K34" s="26">
        <f>IF(Goods_net!K34="","",Goods_net!K34/10/GDP!N30)</f>
        <v>-6.4782702186725549</v>
      </c>
      <c r="L34" s="26">
        <f>IF(Goods_net!L34="","",Goods_net!L34/10/GDP!O30)</f>
        <v>-5.7444237710905455</v>
      </c>
      <c r="M34" s="26">
        <f>IF(Goods_net!M34="","",Goods_net!M34/10/GDP!P30)</f>
        <v>-2.0350163084240309</v>
      </c>
      <c r="N34" s="26">
        <f>IF(Goods_net!N34="","",Goods_net!N34/10/GDP!Q30)</f>
        <v>-1.4664261207988925</v>
      </c>
      <c r="O34" s="26">
        <f>IF(Goods_net!O34="","",Goods_net!O34/10/GDP!R30)</f>
        <v>-4.8280504345069399</v>
      </c>
      <c r="P34" s="26">
        <f>IF(Goods_net!P34="","",Goods_net!P34/10/GDP!S30)</f>
        <v>-4.7484200920893302</v>
      </c>
      <c r="Q34" s="26">
        <f>IF(Goods_net!Q34="","",Goods_net!Q34/10/GDP!T30)</f>
        <v>-3.1431132491310714</v>
      </c>
    </row>
    <row r="35" spans="1:17" x14ac:dyDescent="0.15">
      <c r="A35" s="12" t="s">
        <v>49</v>
      </c>
      <c r="B35" s="26">
        <f>IF(Goods_net!B35="","",Goods_net!B35/10/GDP!E31)</f>
        <v>-9.0053457317642618</v>
      </c>
      <c r="C35" s="26">
        <f>IF(Goods_net!C35="","",Goods_net!C35/10/GDP!F31)</f>
        <v>-7.3780934082340872</v>
      </c>
      <c r="D35" s="26">
        <f>IF(Goods_net!D35="","",Goods_net!D35/10/GDP!G31)</f>
        <v>-7.8732819180484777</v>
      </c>
      <c r="E35" s="26">
        <f>IF(Goods_net!E35="","",Goods_net!E35/10/GDP!H31)</f>
        <v>-9.4385157772276411</v>
      </c>
      <c r="F35" s="26">
        <f>IF(Goods_net!F35="","",Goods_net!F35/10/GDP!I31)</f>
        <v>-5.1141110523375604</v>
      </c>
      <c r="G35" s="26">
        <f>IF(Goods_net!G35="","",Goods_net!G35/10/GDP!J31)</f>
        <v>-1.3100379186101569</v>
      </c>
      <c r="H35" s="26">
        <f>IF(Goods_net!H35="","",Goods_net!H35/10/GDP!K31)</f>
        <v>0.24920993446157297</v>
      </c>
      <c r="I35" s="26">
        <f>IF(Goods_net!I35="","",Goods_net!I35/10/GDP!L31)</f>
        <v>1.6904967624901919</v>
      </c>
      <c r="J35" s="26">
        <f>IF(Goods_net!J35="","",Goods_net!J35/10/GDP!M31)</f>
        <v>-4.9521694954535107</v>
      </c>
      <c r="K35" s="26">
        <f>IF(Goods_net!K35="","",Goods_net!K35/10/GDP!N31)</f>
        <v>-1.8680584403253655</v>
      </c>
      <c r="L35" s="26">
        <f>IF(Goods_net!L35="","",Goods_net!L35/10/GDP!O31)</f>
        <v>-2.0401030166249723</v>
      </c>
      <c r="M35" s="26">
        <f>IF(Goods_net!M35="","",Goods_net!M35/10/GDP!P31)</f>
        <v>-4.9758953844763129E-3</v>
      </c>
      <c r="N35" s="26">
        <f>IF(Goods_net!N35="","",Goods_net!N35/10/GDP!Q31)</f>
        <v>-3.7750999960254016E-2</v>
      </c>
      <c r="O35" s="26">
        <f>IF(Goods_net!O35="","",Goods_net!O35/10/GDP!R31)</f>
        <v>1.7898432298870206</v>
      </c>
      <c r="P35" s="26">
        <f>IF(Goods_net!P35="","",Goods_net!P35/10/GDP!S31)</f>
        <v>2.3230022734111713</v>
      </c>
      <c r="Q35" s="26" t="str">
        <f>IF(Goods_net!Q35="","",Goods_net!Q35/10/GDP!T31)</f>
        <v/>
      </c>
    </row>
    <row r="36" spans="1:17" x14ac:dyDescent="0.15">
      <c r="A36" s="12" t="s">
        <v>50</v>
      </c>
      <c r="B36" s="26">
        <f>IF(Goods_net!B36="","",Goods_net!B36/10/GDP!E32)</f>
        <v>-11.467061102724285</v>
      </c>
      <c r="C36" s="26">
        <f>IF(Goods_net!C36="","",Goods_net!C36/10/GDP!F32)</f>
        <v>-14.609092297121917</v>
      </c>
      <c r="D36" s="26">
        <f>IF(Goods_net!D36="","",Goods_net!D36/10/GDP!G32)</f>
        <v>-14.399389053257465</v>
      </c>
      <c r="E36" s="26">
        <f>IF(Goods_net!E36="","",Goods_net!E36/10/GDP!H32)</f>
        <v>-16.491856426978934</v>
      </c>
      <c r="F36" s="26">
        <f>IF(Goods_net!F36="","",Goods_net!F36/10/GDP!I32)</f>
        <v>-15.466832587285696</v>
      </c>
      <c r="G36" s="26">
        <f>IF(Goods_net!G36="","",Goods_net!G36/10/GDP!J32)</f>
        <v>-16.591319555370255</v>
      </c>
      <c r="H36" s="26">
        <f>IF(Goods_net!H36="","",Goods_net!H36/10/GDP!K32)</f>
        <v>-19.164695300712864</v>
      </c>
      <c r="I36" s="26">
        <f>IF(Goods_net!I36="","",Goods_net!I36/10/GDP!L32)</f>
        <v>-24.700853583535618</v>
      </c>
      <c r="J36" s="26">
        <f>IF(Goods_net!J36="","",Goods_net!J36/10/GDP!M32)</f>
        <v>-23.681744159613853</v>
      </c>
      <c r="K36" s="26">
        <f>IF(Goods_net!K36="","",Goods_net!K36/10/GDP!N32)</f>
        <v>-19.341489211279196</v>
      </c>
      <c r="L36" s="26">
        <f>IF(Goods_net!L36="","",Goods_net!L36/10/GDP!O32)</f>
        <v>-15.558117623527199</v>
      </c>
      <c r="M36" s="26">
        <f>IF(Goods_net!M36="","",Goods_net!M36/10/GDP!P32)</f>
        <v>-13.599142208877883</v>
      </c>
      <c r="N36" s="26">
        <f>IF(Goods_net!N36="","",Goods_net!N36/10/GDP!Q32)</f>
        <v>-14.980368932108743</v>
      </c>
      <c r="O36" s="26">
        <f>IF(Goods_net!O36="","",Goods_net!O36/10/GDP!R32)</f>
        <v>-16.331433577003679</v>
      </c>
      <c r="P36" s="26" t="str">
        <f>IF(Goods_net!P36="","",Goods_net!P36/10/GDP!S32)</f>
        <v/>
      </c>
      <c r="Q36" s="26" t="str">
        <f>IF(Goods_net!Q36="","",Goods_net!Q36/10/GDP!T32)</f>
        <v/>
      </c>
    </row>
    <row r="37" spans="1:17" x14ac:dyDescent="0.15">
      <c r="A37" s="12" t="s">
        <v>51</v>
      </c>
      <c r="B37" s="26">
        <f>IF(Goods_net!B37="","",Goods_net!B37/10/GDP!E33)</f>
        <v>-32.098738015049541</v>
      </c>
      <c r="C37" s="26">
        <f>IF(Goods_net!C37="","",Goods_net!C37/10/GDP!F33)</f>
        <v>-37.104107130996802</v>
      </c>
      <c r="D37" s="26">
        <f>IF(Goods_net!D37="","",Goods_net!D37/10/GDP!G33)</f>
        <v>-43.742416079712065</v>
      </c>
      <c r="E37" s="26">
        <f>IF(Goods_net!E37="","",Goods_net!E37/10/GDP!H33)</f>
        <v>-39.878301938039414</v>
      </c>
      <c r="F37" s="26">
        <f>IF(Goods_net!F37="","",Goods_net!F37/10/GDP!I33)</f>
        <v>-39.497806743675852</v>
      </c>
      <c r="G37" s="26">
        <f>IF(Goods_net!G37="","",Goods_net!G37/10/GDP!J33)</f>
        <v>-41.042819525822082</v>
      </c>
      <c r="H37" s="26">
        <f>IF(Goods_net!H37="","",Goods_net!H37/10/GDP!K33)</f>
        <v>-45.212187315251647</v>
      </c>
      <c r="I37" s="26">
        <f>IF(Goods_net!I37="","",Goods_net!I37/10/GDP!L33)</f>
        <v>-37.340451945106722</v>
      </c>
      <c r="J37" s="26">
        <f>IF(Goods_net!J37="","",Goods_net!J37/10/GDP!M33)</f>
        <v>-33.305049500726263</v>
      </c>
      <c r="K37" s="26">
        <f>IF(Goods_net!K37="","",Goods_net!K37/10/GDP!N33)</f>
        <v>-32.352944698004272</v>
      </c>
      <c r="L37" s="26">
        <f>IF(Goods_net!L37="","",Goods_net!L37/10/GDP!O33)</f>
        <v>-29.472463598597734</v>
      </c>
      <c r="M37" s="26">
        <f>IF(Goods_net!M37="","",Goods_net!M37/10/GDP!P33)</f>
        <v>-31.990438045386369</v>
      </c>
      <c r="N37" s="26">
        <f>IF(Goods_net!N37="","",Goods_net!N37/10/GDP!Q33)</f>
        <v>-37.28187267769556</v>
      </c>
      <c r="O37" s="26">
        <f>IF(Goods_net!O37="","",Goods_net!O37/10/GDP!R33)</f>
        <v>-34.879631299533202</v>
      </c>
      <c r="P37" s="26">
        <f>IF(Goods_net!P37="","",Goods_net!P37/10/GDP!S33)</f>
        <v>-33.456881466589245</v>
      </c>
      <c r="Q37" s="26">
        <f>IF(Goods_net!Q37="","",Goods_net!Q37/10/GDP!T33)</f>
        <v>-37.621901730912391</v>
      </c>
    </row>
    <row r="38" spans="1:17" x14ac:dyDescent="0.15">
      <c r="A38" s="12" t="s">
        <v>52</v>
      </c>
      <c r="B38" s="26">
        <f>IF(Goods_net!B38="","",Goods_net!B38/10/GDP!E34)</f>
        <v>-16.070409260850454</v>
      </c>
      <c r="C38" s="26">
        <f>IF(Goods_net!C38="","",Goods_net!C38/10/GDP!F34)</f>
        <v>-14.844791315508823</v>
      </c>
      <c r="D38" s="26">
        <f>IF(Goods_net!D38="","",Goods_net!D38/10/GDP!G34)</f>
        <v>-14.693871113455991</v>
      </c>
      <c r="E38" s="26">
        <f>IF(Goods_net!E38="","",Goods_net!E38/10/GDP!H34)</f>
        <v>-15.312442123847857</v>
      </c>
      <c r="F38" s="26">
        <f>IF(Goods_net!F38="","",Goods_net!F38/10/GDP!I34)</f>
        <v>-17.596621268208541</v>
      </c>
      <c r="G38" s="26">
        <f>IF(Goods_net!G38="","",Goods_net!G38/10/GDP!J34)</f>
        <v>-23.901101787632218</v>
      </c>
      <c r="H38" s="26">
        <f>IF(Goods_net!H38="","",Goods_net!H38/10/GDP!K34)</f>
        <v>-24.240660304873401</v>
      </c>
      <c r="I38" s="26">
        <f>IF(Goods_net!I38="","",Goods_net!I38/10/GDP!L34)</f>
        <v>-25.096668124468643</v>
      </c>
      <c r="J38" s="26">
        <f>IF(Goods_net!J38="","",Goods_net!J38/10/GDP!M34)</f>
        <v>-23.875570187226547</v>
      </c>
      <c r="K38" s="26">
        <f>IF(Goods_net!K38="","",Goods_net!K38/10/GDP!N34)</f>
        <v>-23.07135565862788</v>
      </c>
      <c r="L38" s="26">
        <f>IF(Goods_net!L38="","",Goods_net!L38/10/GDP!O34)</f>
        <v>-21.837434275070873</v>
      </c>
      <c r="M38" s="26">
        <f>IF(Goods_net!M38="","",Goods_net!M38/10/GDP!P34)</f>
        <v>-19.190916626120543</v>
      </c>
      <c r="N38" s="26">
        <f>IF(Goods_net!N38="","",Goods_net!N38/10/GDP!Q34)</f>
        <v>-19.279991128803008</v>
      </c>
      <c r="O38" s="26">
        <f>IF(Goods_net!O38="","",Goods_net!O38/10/GDP!R34)</f>
        <v>-23.906466989003505</v>
      </c>
      <c r="P38" s="26">
        <f>IF(Goods_net!P38="","",Goods_net!P38/10/GDP!S34)</f>
        <v>-27.145948540621816</v>
      </c>
      <c r="Q38" s="26">
        <f>IF(Goods_net!Q38="","",Goods_net!Q38/10/GDP!T34)</f>
        <v>-13.845302553811441</v>
      </c>
    </row>
    <row r="39" spans="1:17" x14ac:dyDescent="0.15">
      <c r="A39" s="12" t="s">
        <v>53</v>
      </c>
      <c r="B39" s="26">
        <f>IF(Goods_net!B39="","",Goods_net!B39/10/GDP!E35)</f>
        <v>2.1242664140313434</v>
      </c>
      <c r="C39" s="26">
        <f>IF(Goods_net!C39="","",Goods_net!C39/10/GDP!F35)</f>
        <v>3.5153360400860869</v>
      </c>
      <c r="D39" s="26">
        <f>IF(Goods_net!D39="","",Goods_net!D39/10/GDP!G35)</f>
        <v>3.2849130372921866</v>
      </c>
      <c r="E39" s="26">
        <f>IF(Goods_net!E39="","",Goods_net!E39/10/GDP!H35)</f>
        <v>1.8319015313783673</v>
      </c>
      <c r="F39" s="26">
        <f>IF(Goods_net!F39="","",Goods_net!F39/10/GDP!I35)</f>
        <v>-0.79953759165785543</v>
      </c>
      <c r="G39" s="26">
        <f>IF(Goods_net!G39="","",Goods_net!G39/10/GDP!J35)</f>
        <v>-1.1948445933299432</v>
      </c>
      <c r="H39" s="26">
        <f>IF(Goods_net!H39="","",Goods_net!H39/10/GDP!K35)</f>
        <v>-1.9759111964847649</v>
      </c>
      <c r="I39" s="26">
        <f>IF(Goods_net!I39="","",Goods_net!I39/10/GDP!L35)</f>
        <v>-0.94119502374850916</v>
      </c>
      <c r="J39" s="26">
        <f>IF(Goods_net!J39="","",Goods_net!J39/10/GDP!M35)</f>
        <v>-0.60986005940202703</v>
      </c>
      <c r="K39" s="26">
        <f>IF(Goods_net!K39="","",Goods_net!K39/10/GDP!N35)</f>
        <v>-1.2840750403275316</v>
      </c>
      <c r="L39" s="26">
        <f>IF(Goods_net!L39="","",Goods_net!L39/10/GDP!O35)</f>
        <v>-1.2030250594890108</v>
      </c>
      <c r="M39" s="26">
        <f>IF(Goods_net!M39="","",Goods_net!M39/10/GDP!P35)</f>
        <v>-0.72683395441047061</v>
      </c>
      <c r="N39" s="26">
        <f>IF(Goods_net!N39="","",Goods_net!N39/10/GDP!Q35)</f>
        <v>-0.64792870699897354</v>
      </c>
      <c r="O39" s="26">
        <f>IF(Goods_net!O39="","",Goods_net!O39/10/GDP!R35)</f>
        <v>-1.3769139624537665</v>
      </c>
      <c r="P39" s="26">
        <f>IF(Goods_net!P39="","",Goods_net!P39/10/GDP!S35)</f>
        <v>-1.8959650902554053</v>
      </c>
      <c r="Q39" s="26" t="str">
        <f>IF(Goods_net!Q39="","",Goods_net!Q39/10/GDP!T35)</f>
        <v/>
      </c>
    </row>
    <row r="40" spans="1:17" x14ac:dyDescent="0.15">
      <c r="A40" s="12" t="s">
        <v>54</v>
      </c>
      <c r="B40" s="26">
        <f>IF(Goods_net!B40="","",Goods_net!B40/10/GDP!E36)</f>
        <v>5058.4058885227305</v>
      </c>
      <c r="C40" s="26">
        <f>IF(Goods_net!C40="","",Goods_net!C40/10/GDP!F36)</f>
        <v>3.1660568365463724</v>
      </c>
      <c r="D40" s="26">
        <f>IF(Goods_net!D40="","",Goods_net!D40/10/GDP!G36)</f>
        <v>2.8626983755192423</v>
      </c>
      <c r="E40" s="26">
        <f>IF(Goods_net!E40="","",Goods_net!E40/10/GDP!H36)</f>
        <v>2.7419359404483945</v>
      </c>
      <c r="F40" s="26">
        <f>IF(Goods_net!F40="","",Goods_net!F40/10/GDP!I36)</f>
        <v>-0.44697837114663974</v>
      </c>
      <c r="G40" s="26">
        <f>IF(Goods_net!G40="","",Goods_net!G40/10/GDP!J36)</f>
        <v>-0.57914869043415829</v>
      </c>
      <c r="H40" s="26">
        <f>IF(Goods_net!H40="","",Goods_net!H40/10/GDP!K36)</f>
        <v>2.2278609108504387E-2</v>
      </c>
      <c r="I40" s="26">
        <f>IF(Goods_net!I40="","",Goods_net!I40/10/GDP!L36)</f>
        <v>-0.6855109450348793</v>
      </c>
      <c r="J40" s="26">
        <f>IF(Goods_net!J40="","",Goods_net!J40/10/GDP!M36)</f>
        <v>-0.37827956769470361</v>
      </c>
      <c r="K40" s="26">
        <f>IF(Goods_net!K40="","",Goods_net!K40/10/GDP!N36)</f>
        <v>0.28148667170943553</v>
      </c>
      <c r="L40" s="26">
        <f>IF(Goods_net!L40="","",Goods_net!L40/10/GDP!O36)</f>
        <v>-1.1959635289083368</v>
      </c>
      <c r="M40" s="26">
        <f>IF(Goods_net!M40="","",Goods_net!M40/10/GDP!P36)</f>
        <v>-1.2545945464594097</v>
      </c>
      <c r="N40" s="26">
        <f>IF(Goods_net!N40="","",Goods_net!N40/10/GDP!Q36)</f>
        <v>-1.1570606003538266</v>
      </c>
      <c r="O40" s="26">
        <f>IF(Goods_net!O40="","",Goods_net!O40/10/GDP!R36)</f>
        <v>-0.89015066575192525</v>
      </c>
      <c r="P40" s="26">
        <f>IF(Goods_net!P40="","",Goods_net!P40/10/GDP!S36)</f>
        <v>-0.66466167742102278</v>
      </c>
      <c r="Q40" s="26">
        <f>IF(Goods_net!Q40="","",Goods_net!Q40/10/GDP!T36)</f>
        <v>-1.6984959790408389</v>
      </c>
    </row>
    <row r="41" spans="1:17" x14ac:dyDescent="0.15">
      <c r="A41" s="12" t="s">
        <v>55</v>
      </c>
      <c r="B41" s="26" t="str">
        <f>IF(Goods_net!B41="","",Goods_net!B41/10/GDP!E37)</f>
        <v/>
      </c>
      <c r="C41" s="26" t="str">
        <f>IF(Goods_net!C41="","",Goods_net!C41/10/GDP!F37)</f>
        <v/>
      </c>
      <c r="D41" s="26" t="str">
        <f>IF(Goods_net!D41="","",Goods_net!D41/10/GDP!G37)</f>
        <v/>
      </c>
      <c r="E41" s="26" t="str">
        <f>IF(Goods_net!E41="","",Goods_net!E41/10/GDP!H37)</f>
        <v/>
      </c>
      <c r="F41" s="26" t="str">
        <f>IF(Goods_net!F41="","",Goods_net!F41/10/GDP!I37)</f>
        <v/>
      </c>
      <c r="G41" s="26" t="str">
        <f>IF(Goods_net!G41="","",Goods_net!G41/10/GDP!J37)</f>
        <v/>
      </c>
      <c r="H41" s="26" t="str">
        <f>IF(Goods_net!H41="","",Goods_net!H41/10/GDP!K37)</f>
        <v/>
      </c>
      <c r="I41" s="26" t="str">
        <f>IF(Goods_net!I41="","",Goods_net!I41/10/GDP!L37)</f>
        <v/>
      </c>
      <c r="J41" s="26" t="str">
        <f>IF(Goods_net!J41="","",Goods_net!J41/10/GDP!M37)</f>
        <v/>
      </c>
      <c r="K41" s="26" t="str">
        <f>IF(Goods_net!K41="","",Goods_net!K41/10/GDP!N37)</f>
        <v/>
      </c>
      <c r="L41" s="26" t="str">
        <f>IF(Goods_net!L41="","",Goods_net!L41/10/GDP!O37)</f>
        <v/>
      </c>
      <c r="M41" s="26">
        <f>IF(Goods_net!M41="","",Goods_net!M41/10/GDP!P37)</f>
        <v>-5.7806306369341556</v>
      </c>
      <c r="N41" s="26">
        <f>IF(Goods_net!N41="","",Goods_net!N41/10/GDP!Q37)</f>
        <v>-12.076024965249641</v>
      </c>
      <c r="O41" s="26">
        <f>IF(Goods_net!O41="","",Goods_net!O41/10/GDP!R37)</f>
        <v>-14.838339196090956</v>
      </c>
      <c r="P41" s="26">
        <f>IF(Goods_net!P41="","",Goods_net!P41/10/GDP!S37)</f>
        <v>-15.411442970092725</v>
      </c>
      <c r="Q41" s="26" t="str">
        <f>IF(Goods_net!Q41="","",Goods_net!Q41/10/GDP!T37)</f>
        <v/>
      </c>
    </row>
    <row r="42" spans="1:17" x14ac:dyDescent="0.15">
      <c r="A42" s="12" t="s">
        <v>58</v>
      </c>
      <c r="B42" s="26">
        <f>IF(Goods_net!B42="","",Goods_net!B42/10/GDP!E38)</f>
        <v>9.187319063061107</v>
      </c>
      <c r="C42" s="26">
        <f>IF(Goods_net!C42="","",Goods_net!C42/10/GDP!F38)</f>
        <v>14.785368980632963</v>
      </c>
      <c r="D42" s="26">
        <f>IF(Goods_net!D42="","",Goods_net!D42/10/GDP!G38)</f>
        <v>13.875234074512608</v>
      </c>
      <c r="E42" s="26">
        <f>IF(Goods_net!E42="","",Goods_net!E42/10/GDP!H38)</f>
        <v>3.3733934816265632</v>
      </c>
      <c r="F42" s="26">
        <f>IF(Goods_net!F42="","",Goods_net!F42/10/GDP!I38)</f>
        <v>8.880302107000217</v>
      </c>
      <c r="G42" s="26">
        <f>IF(Goods_net!G42="","",Goods_net!G42/10/GDP!J38)</f>
        <v>7.2794304223996722</v>
      </c>
      <c r="H42" s="26">
        <f>IF(Goods_net!H42="","",Goods_net!H42/10/GDP!K38)</f>
        <v>4.2730818135095348</v>
      </c>
      <c r="I42" s="26">
        <f>IF(Goods_net!I42="","",Goods_net!I42/10/GDP!L38)</f>
        <v>0.97683430338551658</v>
      </c>
      <c r="J42" s="26">
        <f>IF(Goods_net!J42="","",Goods_net!J42/10/GDP!M38)</f>
        <v>0.72407237799196333</v>
      </c>
      <c r="K42" s="26">
        <f>IF(Goods_net!K42="","",Goods_net!K42/10/GDP!N38)</f>
        <v>2.4823501440889566</v>
      </c>
      <c r="L42" s="26">
        <f>IF(Goods_net!L42="","",Goods_net!L42/10/GDP!O38)</f>
        <v>1.4047820237949482</v>
      </c>
      <c r="M42" s="26">
        <f>IF(Goods_net!M42="","",Goods_net!M42/10/GDP!P38)</f>
        <v>1.9428580004382863</v>
      </c>
      <c r="N42" s="26">
        <f>IF(Goods_net!N42="","",Goods_net!N42/10/GDP!Q38)</f>
        <v>2.6545218829517512</v>
      </c>
      <c r="O42" s="26">
        <f>IF(Goods_net!O42="","",Goods_net!O42/10/GDP!R38)</f>
        <v>1.4154950141634239</v>
      </c>
      <c r="P42" s="26">
        <f>IF(Goods_net!P42="","",Goods_net!P42/10/GDP!S38)</f>
        <v>1.057082417898304</v>
      </c>
      <c r="Q42" s="26">
        <f>IF(Goods_net!Q42="","",Goods_net!Q42/10/GDP!T38)</f>
        <v>7.265479878668204</v>
      </c>
    </row>
    <row r="43" spans="1:17" x14ac:dyDescent="0.15">
      <c r="A43" s="12" t="s">
        <v>59</v>
      </c>
      <c r="B43" s="26">
        <f>IF(Goods_net!B43="","",Goods_net!B43/10/GDP!E39)</f>
        <v>17.111905679376566</v>
      </c>
      <c r="C43" s="26">
        <f>IF(Goods_net!C43="","",Goods_net!C43/10/GDP!F39)</f>
        <v>15.945529146149649</v>
      </c>
      <c r="D43" s="26">
        <f>IF(Goods_net!D43="","",Goods_net!D43/10/GDP!G39)</f>
        <v>12.695216547604325</v>
      </c>
      <c r="E43" s="26">
        <f>IF(Goods_net!E43="","",Goods_net!E43/10/GDP!H39)</f>
        <v>11.414233805829708</v>
      </c>
      <c r="F43" s="26">
        <f>IF(Goods_net!F43="","",Goods_net!F43/10/GDP!I39)</f>
        <v>6.2080880893415209</v>
      </c>
      <c r="G43" s="26">
        <f>IF(Goods_net!G43="","",Goods_net!G43/10/GDP!J39)</f>
        <v>1.4398892306110203</v>
      </c>
      <c r="H43" s="26">
        <f>IF(Goods_net!H43="","",Goods_net!H43/10/GDP!K39)</f>
        <v>-3.0106898269886004</v>
      </c>
      <c r="I43" s="26">
        <f>IF(Goods_net!I43="","",Goods_net!I43/10/GDP!L39)</f>
        <v>-7.2013018577348902</v>
      </c>
      <c r="J43" s="26">
        <f>IF(Goods_net!J43="","",Goods_net!J43/10/GDP!M39)</f>
        <v>-10.127386941167252</v>
      </c>
      <c r="K43" s="26">
        <f>IF(Goods_net!K43="","",Goods_net!K43/10/GDP!N39)</f>
        <v>-11.102270648701055</v>
      </c>
      <c r="L43" s="26">
        <f>IF(Goods_net!L43="","",Goods_net!L43/10/GDP!O39)</f>
        <v>-7.3920795185480594</v>
      </c>
      <c r="M43" s="26">
        <f>IF(Goods_net!M43="","",Goods_net!M43/10/GDP!P39)</f>
        <v>-5.2064897684650884</v>
      </c>
      <c r="N43" s="26">
        <f>IF(Goods_net!N43="","",Goods_net!N43/10/GDP!Q39)</f>
        <v>-6.7187703470596807</v>
      </c>
      <c r="O43" s="26">
        <f>IF(Goods_net!O43="","",Goods_net!O43/10/GDP!R39)</f>
        <v>-8.9224989888885968</v>
      </c>
      <c r="P43" s="26">
        <f>IF(Goods_net!P43="","",Goods_net!P43/10/GDP!S39)</f>
        <v>-4.2316558225147176</v>
      </c>
      <c r="Q43" s="26">
        <f>IF(Goods_net!Q43="","",Goods_net!Q43/10/GDP!T39)</f>
        <v>-1.5404236723843365</v>
      </c>
    </row>
    <row r="44" spans="1:17" x14ac:dyDescent="0.15">
      <c r="A44" s="12" t="s">
        <v>60</v>
      </c>
      <c r="B44" s="26">
        <f>IF(Goods_net!B44="","",Goods_net!B44/10/GDP!E40)</f>
        <v>-19.266121205314633</v>
      </c>
      <c r="C44" s="26">
        <f>IF(Goods_net!C44="","",Goods_net!C44/10/GDP!F40)</f>
        <v>-21.813578815968235</v>
      </c>
      <c r="D44" s="26">
        <f>IF(Goods_net!D44="","",Goods_net!D44/10/GDP!G40)</f>
        <v>-25.72987763308095</v>
      </c>
      <c r="E44" s="26">
        <f>IF(Goods_net!E44="","",Goods_net!E44/10/GDP!H40)</f>
        <v>-24.987089804229832</v>
      </c>
      <c r="F44" s="26">
        <f>IF(Goods_net!F44="","",Goods_net!F44/10/GDP!I40)</f>
        <v>-20.666591803375926</v>
      </c>
      <c r="G44" s="26">
        <f>IF(Goods_net!G44="","",Goods_net!G44/10/GDP!J40)</f>
        <v>-20.098159651355608</v>
      </c>
      <c r="H44" s="26">
        <f>IF(Goods_net!H44="","",Goods_net!H44/10/GDP!K40)</f>
        <v>-21.056604099378067</v>
      </c>
      <c r="I44" s="26">
        <f>IF(Goods_net!I44="","",Goods_net!I44/10/GDP!L40)</f>
        <v>-20.877982181469054</v>
      </c>
      <c r="J44" s="26">
        <f>IF(Goods_net!J44="","",Goods_net!J44/10/GDP!M40)</f>
        <v>-20.79326717301393</v>
      </c>
      <c r="K44" s="26">
        <f>IF(Goods_net!K44="","",Goods_net!K44/10/GDP!N40)</f>
        <v>-22.56687650539212</v>
      </c>
      <c r="L44" s="26">
        <f>IF(Goods_net!L44="","",Goods_net!L44/10/GDP!O40)</f>
        <v>-26.560844007066734</v>
      </c>
      <c r="M44" s="26">
        <f>IF(Goods_net!M44="","",Goods_net!M44/10/GDP!P40)</f>
        <v>-22.838986675239124</v>
      </c>
      <c r="N44" s="26">
        <f>IF(Goods_net!N44="","",Goods_net!N44/10/GDP!Q40)</f>
        <v>-21.137670199078439</v>
      </c>
      <c r="O44" s="26">
        <f>IF(Goods_net!O44="","",Goods_net!O44/10/GDP!R40)</f>
        <v>-19.590499608174675</v>
      </c>
      <c r="P44" s="26">
        <f>IF(Goods_net!P44="","",Goods_net!P44/10/GDP!S40)</f>
        <v>-18.862143513359349</v>
      </c>
      <c r="Q44" s="26" t="str">
        <f>IF(Goods_net!Q44="","",Goods_net!Q44/10/GDP!T40)</f>
        <v/>
      </c>
    </row>
    <row r="45" spans="1:17" x14ac:dyDescent="0.15">
      <c r="A45" s="12" t="s">
        <v>61</v>
      </c>
      <c r="B45" s="26">
        <f>IF(Goods_net!B45="","",Goods_net!B45/10/GDP!E41)</f>
        <v>5.6824279780349389</v>
      </c>
      <c r="C45" s="26">
        <f>IF(Goods_net!C45="","",Goods_net!C45/10/GDP!F41)</f>
        <v>7.8313149237381152</v>
      </c>
      <c r="D45" s="26">
        <f>IF(Goods_net!D45="","",Goods_net!D45/10/GDP!G41)</f>
        <v>8.5173133084307491</v>
      </c>
      <c r="E45" s="26">
        <f>IF(Goods_net!E45="","",Goods_net!E45/10/GDP!H41)</f>
        <v>7.5255963474980234</v>
      </c>
      <c r="F45" s="26">
        <f>IF(Goods_net!F45="","",Goods_net!F45/10/GDP!I41)</f>
        <v>4.6271774649850714</v>
      </c>
      <c r="G45" s="26">
        <f>IF(Goods_net!G45="","",Goods_net!G45/10/GDP!J41)</f>
        <v>3.9458595245706594</v>
      </c>
      <c r="H45" s="26">
        <f>IF(Goods_net!H45="","",Goods_net!H45/10/GDP!K41)</f>
        <v>3.0525129241072624</v>
      </c>
      <c r="I45" s="26">
        <f>IF(Goods_net!I45="","",Goods_net!I45/10/GDP!L41)</f>
        <v>3.6485353911964635</v>
      </c>
      <c r="J45" s="26">
        <f>IF(Goods_net!J45="","",Goods_net!J45/10/GDP!M41)</f>
        <v>3.7297038189124865</v>
      </c>
      <c r="K45" s="26">
        <f>IF(Goods_net!K45="","",Goods_net!K45/10/GDP!N41)</f>
        <v>4.1337102775258892</v>
      </c>
      <c r="L45" s="26">
        <f>IF(Goods_net!L45="","",Goods_net!L45/10/GDP!O41)</f>
        <v>5.184601316043544</v>
      </c>
      <c r="M45" s="26">
        <f>IF(Goods_net!M45="","",Goods_net!M45/10/GDP!P41)</f>
        <v>4.354569313562215</v>
      </c>
      <c r="N45" s="26">
        <f>IF(Goods_net!N45="","",Goods_net!N45/10/GDP!Q41)</f>
        <v>3.880381071565453</v>
      </c>
      <c r="O45" s="26">
        <f>IF(Goods_net!O45="","",Goods_net!O45/10/GDP!R41)</f>
        <v>2.7458365260880173</v>
      </c>
      <c r="P45" s="26">
        <f>IF(Goods_net!P45="","",Goods_net!P45/10/GDP!S41)</f>
        <v>2.7404246007908863</v>
      </c>
      <c r="Q45" s="26">
        <f>IF(Goods_net!Q45="","",Goods_net!Q45/10/GDP!T41)</f>
        <v>3.4641097598803219</v>
      </c>
    </row>
    <row r="46" spans="1:17" x14ac:dyDescent="0.15">
      <c r="A46" s="12" t="s">
        <v>62</v>
      </c>
      <c r="B46" s="26">
        <f>IF(Goods_net!B46="","",Goods_net!B46/10/GDP!E42)</f>
        <v>1.1087193319342741</v>
      </c>
      <c r="C46" s="26">
        <f>IF(Goods_net!C46="","",Goods_net!C46/10/GDP!F42)</f>
        <v>0.22017518831289001</v>
      </c>
      <c r="D46" s="26">
        <f>IF(Goods_net!D46="","",Goods_net!D46/10/GDP!G42)</f>
        <v>-0.27179402589488671</v>
      </c>
      <c r="E46" s="26">
        <f>IF(Goods_net!E46="","",Goods_net!E46/10/GDP!H42)</f>
        <v>0.39775921186310703</v>
      </c>
      <c r="F46" s="26">
        <f>IF(Goods_net!F46="","",Goods_net!F46/10/GDP!I42)</f>
        <v>1.0966035788695325</v>
      </c>
      <c r="G46" s="26">
        <f>IF(Goods_net!G46="","",Goods_net!G46/10/GDP!J42)</f>
        <v>0.82237165143747259</v>
      </c>
      <c r="H46" s="26">
        <f>IF(Goods_net!H46="","",Goods_net!H46/10/GDP!K42)</f>
        <v>1.8320227572421783</v>
      </c>
      <c r="I46" s="26">
        <f>IF(Goods_net!I46="","",Goods_net!I46/10/GDP!L42)</f>
        <v>1.3368492091639523</v>
      </c>
      <c r="J46" s="26">
        <f>IF(Goods_net!J46="","",Goods_net!J46/10/GDP!M42)</f>
        <v>0.83205359013725366</v>
      </c>
      <c r="K46" s="26">
        <f>IF(Goods_net!K46="","",Goods_net!K46/10/GDP!N42)</f>
        <v>-1.2172345347776048</v>
      </c>
      <c r="L46" s="26">
        <f>IF(Goods_net!L46="","",Goods_net!L46/10/GDP!O42)</f>
        <v>-4.5924978514299983</v>
      </c>
      <c r="M46" s="26">
        <f>IF(Goods_net!M46="","",Goods_net!M46/10/GDP!P42)</f>
        <v>-3.2455139244529545</v>
      </c>
      <c r="N46" s="26">
        <f>IF(Goods_net!N46="","",Goods_net!N46/10/GDP!Q42)</f>
        <v>-1.4333079720367103</v>
      </c>
      <c r="O46" s="26">
        <f>IF(Goods_net!O46="","",Goods_net!O46/10/GDP!R42)</f>
        <v>-1.5786592902655681</v>
      </c>
      <c r="P46" s="26">
        <f>IF(Goods_net!P46="","",Goods_net!P46/10/GDP!S42)</f>
        <v>-2.6684022149028683</v>
      </c>
      <c r="Q46" s="26">
        <f>IF(Goods_net!Q46="","",Goods_net!Q46/10/GDP!T42)</f>
        <v>-2.9523467170070989</v>
      </c>
    </row>
    <row r="47" spans="1:17" x14ac:dyDescent="0.15">
      <c r="A47" s="12" t="s">
        <v>63</v>
      </c>
      <c r="B47" s="26">
        <f>IF(Goods_net!B47="","",Goods_net!B47/10/GDP!E43)</f>
        <v>-11.917963341601817</v>
      </c>
      <c r="C47" s="26">
        <f>IF(Goods_net!C47="","",Goods_net!C47/10/GDP!F43)</f>
        <v>-12.709559895506224</v>
      </c>
      <c r="D47" s="26">
        <f>IF(Goods_net!D47="","",Goods_net!D47/10/GDP!G43)</f>
        <v>-14.016193192875701</v>
      </c>
      <c r="E47" s="26">
        <f>IF(Goods_net!E47="","",Goods_net!E47/10/GDP!H43)</f>
        <v>-18.212262701474227</v>
      </c>
      <c r="F47" s="26">
        <f>IF(Goods_net!F47="","",Goods_net!F47/10/GDP!I43)</f>
        <v>-16.728366111295344</v>
      </c>
      <c r="G47" s="26">
        <f>IF(Goods_net!G47="","",Goods_net!G47/10/GDP!J43)</f>
        <v>-17.047627284358214</v>
      </c>
      <c r="H47" s="26">
        <f>IF(Goods_net!H47="","",Goods_net!H47/10/GDP!K43)</f>
        <v>-17.001492664734045</v>
      </c>
      <c r="I47" s="26">
        <f>IF(Goods_net!I47="","",Goods_net!I47/10/GDP!L43)</f>
        <v>-19.510651867283801</v>
      </c>
      <c r="J47" s="26" t="str">
        <f>IF(Goods_net!J47="","",Goods_net!J47/10/GDP!M43)</f>
        <v/>
      </c>
      <c r="K47" s="26">
        <f>IF(Goods_net!K47="","",Goods_net!K47/10/GDP!N43)</f>
        <v>-18.678210259555744</v>
      </c>
      <c r="L47" s="26">
        <f>IF(Goods_net!L47="","",Goods_net!L47/10/GDP!O43)</f>
        <v>-17.425011327138151</v>
      </c>
      <c r="M47" s="26">
        <f>IF(Goods_net!M47="","",Goods_net!M47/10/GDP!P43)</f>
        <v>-15.147070286628054</v>
      </c>
      <c r="N47" s="26">
        <f>IF(Goods_net!N47="","",Goods_net!N47/10/GDP!Q43)</f>
        <v>-15.89451505918278</v>
      </c>
      <c r="O47" s="26">
        <f>IF(Goods_net!O47="","",Goods_net!O47/10/GDP!R43)</f>
        <v>-17.270820974441829</v>
      </c>
      <c r="P47" s="26">
        <f>IF(Goods_net!P47="","",Goods_net!P47/10/GDP!S43)</f>
        <v>-16.794876143914287</v>
      </c>
      <c r="Q47" s="26" t="str">
        <f>IF(Goods_net!Q47="","",Goods_net!Q47/10/GDP!T43)</f>
        <v/>
      </c>
    </row>
    <row r="48" spans="1:17" x14ac:dyDescent="0.15">
      <c r="A48" s="12" t="s">
        <v>64</v>
      </c>
      <c r="B48" s="26">
        <f>IF(Goods_net!B48="","",Goods_net!B48/10/GDP!E44)</f>
        <v>-2.3829823218369905</v>
      </c>
      <c r="C48" s="26">
        <f>IF(Goods_net!C48="","",Goods_net!C48/10/GDP!F44)</f>
        <v>-1.3000764886198755</v>
      </c>
      <c r="D48" s="26">
        <f>IF(Goods_net!D48="","",Goods_net!D48/10/GDP!G44)</f>
        <v>5.3088836884354356</v>
      </c>
      <c r="E48" s="26">
        <f>IF(Goods_net!E48="","",Goods_net!E48/10/GDP!H44)</f>
        <v>0.73663549038445686</v>
      </c>
      <c r="F48" s="26">
        <f>IF(Goods_net!F48="","",Goods_net!F48/10/GDP!I44)</f>
        <v>-3.1251325914170378</v>
      </c>
      <c r="G48" s="26">
        <f>IF(Goods_net!G48="","",Goods_net!G48/10/GDP!J44)</f>
        <v>2.0212715281589215</v>
      </c>
      <c r="H48" s="26">
        <f>IF(Goods_net!H48="","",Goods_net!H48/10/GDP!K44)</f>
        <v>2.1517726312382748</v>
      </c>
      <c r="I48" s="26">
        <f>IF(Goods_net!I48="","",Goods_net!I48/10/GDP!L44)</f>
        <v>0.22532134095003081</v>
      </c>
      <c r="J48" s="26">
        <f>IF(Goods_net!J48="","",Goods_net!J48/10/GDP!M44)</f>
        <v>2.460675553589553</v>
      </c>
      <c r="K48" s="26">
        <f>IF(Goods_net!K48="","",Goods_net!K48/10/GDP!N44)</f>
        <v>-1.0723592577399148</v>
      </c>
      <c r="L48" s="26">
        <f>IF(Goods_net!L48="","",Goods_net!L48/10/GDP!O44)</f>
        <v>-0.7644429063239423</v>
      </c>
      <c r="M48" s="26">
        <f>IF(Goods_net!M48="","",Goods_net!M48/10/GDP!P44)</f>
        <v>-0.71852600463170546</v>
      </c>
      <c r="N48" s="26">
        <f>IF(Goods_net!N48="","",Goods_net!N48/10/GDP!Q44)</f>
        <v>0.55337535700317531</v>
      </c>
      <c r="O48" s="26">
        <f>IF(Goods_net!O48="","",Goods_net!O48/10/GDP!R44)</f>
        <v>2.110762586354006</v>
      </c>
      <c r="P48" s="26">
        <f>IF(Goods_net!P48="","",Goods_net!P48/10/GDP!S44)</f>
        <v>0.79263308124073673</v>
      </c>
      <c r="Q48" s="26">
        <f>IF(Goods_net!Q48="","",Goods_net!Q48/10/GDP!T44)</f>
        <v>3.9192073344487754</v>
      </c>
    </row>
    <row r="49" spans="1:17" x14ac:dyDescent="0.15">
      <c r="A49" s="12" t="s">
        <v>65</v>
      </c>
      <c r="B49" s="26">
        <f>IF(Goods_net!B49="","",Goods_net!B49/10/GDP!E45)</f>
        <v>51.698157111125902</v>
      </c>
      <c r="C49" s="26">
        <f>IF(Goods_net!C49="","",Goods_net!C49/10/GDP!F45)</f>
        <v>50.32038521023167</v>
      </c>
      <c r="D49" s="26">
        <f>IF(Goods_net!D49="","",Goods_net!D49/10/GDP!G45)</f>
        <v>23.349966085518272</v>
      </c>
      <c r="E49" s="26">
        <f>IF(Goods_net!E49="","",Goods_net!E49/10/GDP!H45)</f>
        <v>41.270664552396688</v>
      </c>
      <c r="F49" s="26">
        <f>IF(Goods_net!F49="","",Goods_net!F49/10/GDP!I45)</f>
        <v>21.913666946340605</v>
      </c>
      <c r="G49" s="26">
        <f>IF(Goods_net!G49="","",Goods_net!G49/10/GDP!J45)</f>
        <v>34.661765939561775</v>
      </c>
      <c r="H49" s="26">
        <f>IF(Goods_net!H49="","",Goods_net!H49/10/GDP!K45)</f>
        <v>43.055081570006557</v>
      </c>
      <c r="I49" s="26">
        <f>IF(Goods_net!I49="","",Goods_net!I49/10/GDP!L45)</f>
        <v>33.232747088452683</v>
      </c>
      <c r="J49" s="26">
        <f>IF(Goods_net!J49="","",Goods_net!J49/10/GDP!M45)</f>
        <v>25.829633969665142</v>
      </c>
      <c r="K49" s="26">
        <f>IF(Goods_net!K49="","",Goods_net!K49/10/GDP!N45)</f>
        <v>19.334163779398118</v>
      </c>
      <c r="L49" s="26">
        <f>IF(Goods_net!L49="","",Goods_net!L49/10/GDP!O45)</f>
        <v>-9.3255844244862303</v>
      </c>
      <c r="M49" s="26">
        <f>IF(Goods_net!M49="","",Goods_net!M49/10/GDP!P45)</f>
        <v>-7.0416073280407483</v>
      </c>
      <c r="N49" s="26" t="str">
        <f>IF(Goods_net!N49="","",Goods_net!N49/10/GDP!Q45)</f>
        <v/>
      </c>
      <c r="O49" s="26" t="str">
        <f>IF(Goods_net!O49="","",Goods_net!O49/10/GDP!R45)</f>
        <v/>
      </c>
      <c r="P49" s="26" t="str">
        <f>IF(Goods_net!P49="","",Goods_net!P49/10/GDP!S45)</f>
        <v/>
      </c>
      <c r="Q49" s="26" t="str">
        <f>IF(Goods_net!Q49="","",Goods_net!Q49/10/GDP!T45)</f>
        <v/>
      </c>
    </row>
    <row r="50" spans="1:17" x14ac:dyDescent="0.15">
      <c r="A50" s="12" t="s">
        <v>66</v>
      </c>
      <c r="B50" s="26">
        <f>IF(Goods_net!B50="","",Goods_net!B50/10/GDP!E46)</f>
        <v>-10.205351210628194</v>
      </c>
      <c r="C50" s="26">
        <f>IF(Goods_net!C50="","",Goods_net!C50/10/GDP!F46)</f>
        <v>-11.148439285419418</v>
      </c>
      <c r="D50" s="26">
        <f>IF(Goods_net!D50="","",Goods_net!D50/10/GDP!G46)</f>
        <v>-12.852135636643682</v>
      </c>
      <c r="E50" s="26">
        <f>IF(Goods_net!E50="","",Goods_net!E50/10/GDP!H46)</f>
        <v>-16.704117698913077</v>
      </c>
      <c r="F50" s="26">
        <f>IF(Goods_net!F50="","",Goods_net!F50/10/GDP!I46)</f>
        <v>-8.3976513273514843</v>
      </c>
      <c r="G50" s="26">
        <f>IF(Goods_net!G50="","",Goods_net!G50/10/GDP!J46)</f>
        <v>-9.4218862711902496</v>
      </c>
      <c r="H50" s="26">
        <f>IF(Goods_net!H50="","",Goods_net!H50/10/GDP!K46)</f>
        <v>-11.756492526735277</v>
      </c>
      <c r="I50" s="26">
        <f>IF(Goods_net!I50="","",Goods_net!I50/10/GDP!L46)</f>
        <v>-11.322903684455115</v>
      </c>
      <c r="J50" s="26">
        <f>IF(Goods_net!J50="","",Goods_net!J50/10/GDP!M46)</f>
        <v>-10.910533145574172</v>
      </c>
      <c r="K50" s="26">
        <f>IF(Goods_net!K50="","",Goods_net!K50/10/GDP!N46)</f>
        <v>-10.244205862072628</v>
      </c>
      <c r="L50" s="26">
        <f>IF(Goods_net!L50="","",Goods_net!L50/10/GDP!O46)</f>
        <v>-8.1625845816015836</v>
      </c>
      <c r="M50" s="26">
        <f>IF(Goods_net!M50="","",Goods_net!M50/10/GDP!P46)</f>
        <v>-7.5212669539898123</v>
      </c>
      <c r="N50" s="26">
        <f>IF(Goods_net!N50="","",Goods_net!N50/10/GDP!Q46)</f>
        <v>-7.2162267623283345</v>
      </c>
      <c r="O50" s="26">
        <f>IF(Goods_net!O50="","",Goods_net!O50/10/GDP!R46)</f>
        <v>-7.4110321788334375</v>
      </c>
      <c r="P50" s="26">
        <f>IF(Goods_net!P50="","",Goods_net!P50/10/GDP!S46)</f>
        <v>-6.1815347629956596</v>
      </c>
      <c r="Q50" s="26">
        <f>IF(Goods_net!Q50="","",Goods_net!Q50/10/GDP!T46)</f>
        <v>-3.4910120283906485</v>
      </c>
    </row>
    <row r="51" spans="1:17" x14ac:dyDescent="0.15">
      <c r="A51" s="12" t="s">
        <v>67</v>
      </c>
      <c r="B51" s="26">
        <f>IF(Goods_net!B51="","",Goods_net!B51/10/GDP!E47)</f>
        <v>10.553174932091677</v>
      </c>
      <c r="C51" s="26">
        <f>IF(Goods_net!C51="","",Goods_net!C51/10/GDP!F47)</f>
        <v>12.812278736703028</v>
      </c>
      <c r="D51" s="26">
        <f>IF(Goods_net!D51="","",Goods_net!D51/10/GDP!G47)</f>
        <v>9.2850261267468053</v>
      </c>
      <c r="E51" s="26">
        <f>IF(Goods_net!E51="","",Goods_net!E51/10/GDP!H47)</f>
        <v>10.06164765896531</v>
      </c>
      <c r="F51" s="26">
        <f>IF(Goods_net!F51="","",Goods_net!F51/10/GDP!I47)</f>
        <v>12.68478330132994</v>
      </c>
      <c r="G51" s="26">
        <f>IF(Goods_net!G51="","",Goods_net!G51/10/GDP!J47)</f>
        <v>10.528660915436486</v>
      </c>
      <c r="H51" s="26">
        <f>IF(Goods_net!H51="","",Goods_net!H51/10/GDP!K47)</f>
        <v>16.820906864814656</v>
      </c>
      <c r="I51" s="26">
        <f>IF(Goods_net!I51="","",Goods_net!I51/10/GDP!L47)</f>
        <v>8.2812147336309927</v>
      </c>
      <c r="J51" s="26">
        <f>IF(Goods_net!J51="","",Goods_net!J51/10/GDP!M47)</f>
        <v>6.9283409735218457</v>
      </c>
      <c r="K51" s="26">
        <f>IF(Goods_net!K51="","",Goods_net!K51/10/GDP!N47)</f>
        <v>7.9335633019331038</v>
      </c>
      <c r="L51" s="26">
        <f>IF(Goods_net!L51="","",Goods_net!L51/10/GDP!O47)</f>
        <v>6.9187756597851182</v>
      </c>
      <c r="M51" s="26">
        <f>IF(Goods_net!M51="","",Goods_net!M51/10/GDP!P47)</f>
        <v>6.3954063052770369</v>
      </c>
      <c r="N51" s="26">
        <f>IF(Goods_net!N51="","",Goods_net!N51/10/GDP!Q47)</f>
        <v>6.5408448202821496</v>
      </c>
      <c r="O51" s="26">
        <f>IF(Goods_net!O51="","",Goods_net!O51/10/GDP!R47)</f>
        <v>3.7969659807710681</v>
      </c>
      <c r="P51" s="26">
        <f>IF(Goods_net!P51="","",Goods_net!P51/10/GDP!S47)</f>
        <v>5.3832550148785945</v>
      </c>
      <c r="Q51" s="26" t="str">
        <f>IF(Goods_net!Q51="","",Goods_net!Q51/10/GDP!T47)</f>
        <v/>
      </c>
    </row>
    <row r="52" spans="1:17" x14ac:dyDescent="0.15">
      <c r="A52" s="12" t="s">
        <v>68</v>
      </c>
      <c r="B52" s="26">
        <f>IF(Goods_net!B52="","",Goods_net!B52/10/GDP!E48)</f>
        <v>-20.933430441108968</v>
      </c>
      <c r="C52" s="26">
        <f>IF(Goods_net!C52="","",Goods_net!C52/10/GDP!F48)</f>
        <v>-21.143519608632449</v>
      </c>
      <c r="D52" s="26">
        <f>IF(Goods_net!D52="","",Goods_net!D52/10/GDP!G48)</f>
        <v>-21.897466804945463</v>
      </c>
      <c r="E52" s="26">
        <f>IF(Goods_net!E52="","",Goods_net!E52/10/GDP!H48)</f>
        <v>-22.649431674800301</v>
      </c>
      <c r="F52" s="26">
        <f>IF(Goods_net!F52="","",Goods_net!F52/10/GDP!I48)</f>
        <v>-16.590012149344407</v>
      </c>
      <c r="G52" s="26">
        <f>IF(Goods_net!G52="","",Goods_net!G52/10/GDP!J48)</f>
        <v>-13.081344765316407</v>
      </c>
      <c r="H52" s="26">
        <f>IF(Goods_net!H52="","",Goods_net!H52/10/GDP!K48)</f>
        <v>-14.222216973716582</v>
      </c>
      <c r="I52" s="26">
        <f>IF(Goods_net!I52="","",Goods_net!I52/10/GDP!L48)</f>
        <v>-14.302802405772759</v>
      </c>
      <c r="J52" s="26">
        <f>IF(Goods_net!J52="","",Goods_net!J52/10/GDP!M48)</f>
        <v>-14.981004529892068</v>
      </c>
      <c r="K52" s="26">
        <f>IF(Goods_net!K52="","",Goods_net!K52/10/GDP!N48)</f>
        <v>-15.34261790535421</v>
      </c>
      <c r="L52" s="26">
        <f>IF(Goods_net!L52="","",Goods_net!L52/10/GDP!O48)</f>
        <v>-15.969683145338557</v>
      </c>
      <c r="M52" s="26">
        <f>IF(Goods_net!M52="","",Goods_net!M52/10/GDP!P48)</f>
        <v>-16.350799002521416</v>
      </c>
      <c r="N52" s="26">
        <f>IF(Goods_net!N52="","",Goods_net!N52/10/GDP!Q48)</f>
        <v>-17.153833502305364</v>
      </c>
      <c r="O52" s="26">
        <f>IF(Goods_net!O52="","",Goods_net!O52/10/GDP!R48)</f>
        <v>-18.583904234949621</v>
      </c>
      <c r="P52" s="26">
        <f>IF(Goods_net!P52="","",Goods_net!P52/10/GDP!S48)</f>
        <v>-18.970726347678632</v>
      </c>
      <c r="Q52" s="26">
        <f>IF(Goods_net!Q52="","",Goods_net!Q52/10/GDP!T48)</f>
        <v>-17.4103122769423</v>
      </c>
    </row>
    <row r="53" spans="1:17" x14ac:dyDescent="0.15">
      <c r="A53" s="12" t="s">
        <v>69</v>
      </c>
      <c r="B53" s="26" t="str">
        <f>IF(Goods_net!B53="","",Goods_net!B53/10/GDP!E49)</f>
        <v/>
      </c>
      <c r="C53" s="26" t="str">
        <f>IF(Goods_net!C53="","",Goods_net!C53/10/GDP!F49)</f>
        <v/>
      </c>
      <c r="D53" s="26" t="str">
        <f>IF(Goods_net!D53="","",Goods_net!D53/10/GDP!G49)</f>
        <v/>
      </c>
      <c r="E53" s="26" t="str">
        <f>IF(Goods_net!E53="","",Goods_net!E53/10/GDP!H49)</f>
        <v/>
      </c>
      <c r="F53" s="26" t="str">
        <f>IF(Goods_net!F53="","",Goods_net!F53/10/GDP!I49)</f>
        <v/>
      </c>
      <c r="G53" s="26" t="str">
        <f>IF(Goods_net!G53="","",Goods_net!G53/10/GDP!J49)</f>
        <v/>
      </c>
      <c r="H53" s="26">
        <f>IF(Goods_net!H53="","",Goods_net!H53/10/GDP!K49)</f>
        <v>-48.02047856983333</v>
      </c>
      <c r="I53" s="26">
        <f>IF(Goods_net!I53="","",Goods_net!I53/10/GDP!L49)</f>
        <v>-49.059452932827519</v>
      </c>
      <c r="J53" s="26">
        <f>IF(Goods_net!J53="","",Goods_net!J53/10/GDP!M49)</f>
        <v>-48.539642958907805</v>
      </c>
      <c r="K53" s="26">
        <f>IF(Goods_net!K53="","",Goods_net!K53/10/GDP!N49)</f>
        <v>-48.698023244369963</v>
      </c>
      <c r="L53" s="26">
        <f>IF(Goods_net!L53="","",Goods_net!L53/10/GDP!O49)</f>
        <v>-43.565995311291793</v>
      </c>
      <c r="M53" s="26">
        <f>IF(Goods_net!M53="","",Goods_net!M53/10/GDP!P49)</f>
        <v>-42.621131660648409</v>
      </c>
      <c r="N53" s="26">
        <f>IF(Goods_net!N53="","",Goods_net!N53/10/GDP!Q49)</f>
        <v>-40.719527712041227</v>
      </c>
      <c r="O53" s="26">
        <f>IF(Goods_net!O53="","",Goods_net!O53/10/GDP!R49)</f>
        <v>-47.580483831674833</v>
      </c>
      <c r="P53" s="26">
        <f>IF(Goods_net!P53="","",Goods_net!P53/10/GDP!S49)</f>
        <v>-43.898790710910596</v>
      </c>
      <c r="Q53" s="26">
        <f>IF(Goods_net!Q53="","",Goods_net!Q53/10/GDP!T49)</f>
        <v>-39.437147870952323</v>
      </c>
    </row>
    <row r="54" spans="1:17" x14ac:dyDescent="0.15">
      <c r="A54" s="12" t="s">
        <v>70</v>
      </c>
      <c r="B54" s="26" t="str">
        <f>IF(Goods_net!B54="","",Goods_net!B54/10/GDP!E50)</f>
        <v/>
      </c>
      <c r="C54" s="26" t="str">
        <f>IF(Goods_net!C54="","",Goods_net!C54/10/GDP!F50)</f>
        <v/>
      </c>
      <c r="D54" s="26" t="str">
        <f>IF(Goods_net!D54="","",Goods_net!D54/10/GDP!G50)</f>
        <v/>
      </c>
      <c r="E54" s="26" t="str">
        <f>IF(Goods_net!E54="","",Goods_net!E54/10/GDP!H50)</f>
        <v/>
      </c>
      <c r="F54" s="26" t="str">
        <f>IF(Goods_net!F54="","",Goods_net!F54/10/GDP!I50)</f>
        <v/>
      </c>
      <c r="G54" s="26" t="str">
        <f>IF(Goods_net!G54="","",Goods_net!G54/10/GDP!J50)</f>
        <v/>
      </c>
      <c r="H54" s="26">
        <f>IF(Goods_net!H54="","",Goods_net!H54/10/GDP!K50)</f>
        <v>-42.860439884363799</v>
      </c>
      <c r="I54" s="26">
        <f>IF(Goods_net!I54="","",Goods_net!I54/10/GDP!L50)</f>
        <v>-44.153426638888938</v>
      </c>
      <c r="J54" s="26">
        <f>IF(Goods_net!J54="","",Goods_net!J54/10/GDP!M50)</f>
        <v>-40.172282773096761</v>
      </c>
      <c r="K54" s="26">
        <f>IF(Goods_net!K54="","",Goods_net!K54/10/GDP!N50)</f>
        <v>-37.158974269801448</v>
      </c>
      <c r="L54" s="26">
        <f>IF(Goods_net!L54="","",Goods_net!L54/10/GDP!O50)</f>
        <v>-35.254663460141686</v>
      </c>
      <c r="M54" s="26">
        <f>IF(Goods_net!M54="","",Goods_net!M54/10/GDP!P50)</f>
        <v>-34.07882685922624</v>
      </c>
      <c r="N54" s="26">
        <f>IF(Goods_net!N54="","",Goods_net!N54/10/GDP!Q50)</f>
        <v>-33.490758257021206</v>
      </c>
      <c r="O54" s="26">
        <f>IF(Goods_net!O54="","",Goods_net!O54/10/GDP!R50)</f>
        <v>-37.438659977763777</v>
      </c>
      <c r="P54" s="26">
        <f>IF(Goods_net!P54="","",Goods_net!P54/10/GDP!S50)</f>
        <v>-34.269096305428548</v>
      </c>
      <c r="Q54" s="26">
        <f>IF(Goods_net!Q54="","",Goods_net!Q54/10/GDP!T50)</f>
        <v>-36.387303551306388</v>
      </c>
    </row>
    <row r="55" spans="1:17" x14ac:dyDescent="0.15">
      <c r="A55" s="12" t="s">
        <v>71</v>
      </c>
      <c r="B55" s="26">
        <f>IF(Goods_net!B55="","",Goods_net!B55/10/GDP!E51)</f>
        <v>-19.988532804024906</v>
      </c>
      <c r="C55" s="26">
        <f>IF(Goods_net!C55="","",Goods_net!C55/10/GDP!F51)</f>
        <v>-21.149793165340391</v>
      </c>
      <c r="D55" s="26">
        <f>IF(Goods_net!D55="","",Goods_net!D55/10/GDP!G51)</f>
        <v>-24.74777471730436</v>
      </c>
      <c r="E55" s="26">
        <f>IF(Goods_net!E55="","",Goods_net!E55/10/GDP!H51)</f>
        <v>-30.178615118869132</v>
      </c>
      <c r="F55" s="26">
        <f>IF(Goods_net!F55="","",Goods_net!F55/10/GDP!I51)</f>
        <v>-21.607914261231286</v>
      </c>
      <c r="G55" s="26">
        <f>IF(Goods_net!G55="","",Goods_net!G55/10/GDP!J51)</f>
        <v>-24.051341809467946</v>
      </c>
      <c r="H55" s="26">
        <f>IF(Goods_net!H55="","",Goods_net!H55/10/GDP!K51)</f>
        <v>-21.529196203669823</v>
      </c>
      <c r="I55" s="26">
        <f>IF(Goods_net!I55="","",Goods_net!I55/10/GDP!L51)</f>
        <v>-19.445449492840243</v>
      </c>
      <c r="J55" s="26">
        <f>IF(Goods_net!J55="","",Goods_net!J55/10/GDP!M51)</f>
        <v>-17.756483090966704</v>
      </c>
      <c r="K55" s="26">
        <f>IF(Goods_net!K55="","",Goods_net!K55/10/GDP!N51)</f>
        <v>-18.856653062884703</v>
      </c>
      <c r="L55" s="26">
        <f>IF(Goods_net!L55="","",Goods_net!L55/10/GDP!O51)</f>
        <v>-18.072429119814679</v>
      </c>
      <c r="M55" s="26">
        <f>IF(Goods_net!M55="","",Goods_net!M55/10/GDP!P51)</f>
        <v>-22.021121239727098</v>
      </c>
      <c r="N55" s="26">
        <f>IF(Goods_net!N55="","",Goods_net!N55/10/GDP!Q51)</f>
        <v>-24.79013930528421</v>
      </c>
      <c r="O55" s="26">
        <f>IF(Goods_net!O55="","",Goods_net!O55/10/GDP!R51)</f>
        <v>-20.940433956759108</v>
      </c>
      <c r="P55" s="26">
        <f>IF(Goods_net!P55="","",Goods_net!P55/10/GDP!S51)</f>
        <v>-20.775016952735882</v>
      </c>
      <c r="Q55" s="26">
        <f>IF(Goods_net!Q55="","",Goods_net!Q55/10/GDP!T51)</f>
        <v>-20.167832632515822</v>
      </c>
    </row>
    <row r="56" spans="1:17" x14ac:dyDescent="0.15">
      <c r="A56" s="12" t="s">
        <v>72</v>
      </c>
      <c r="B56" s="26">
        <f>IF(Goods_net!B56="","",Goods_net!B56/10/GDP!E52)</f>
        <v>0.62752848488054924</v>
      </c>
      <c r="C56" s="26">
        <f>IF(Goods_net!C56="","",Goods_net!C56/10/GDP!F52)</f>
        <v>0.66341547698608583</v>
      </c>
      <c r="D56" s="26">
        <f>IF(Goods_net!D56="","",Goods_net!D56/10/GDP!G52)</f>
        <v>0.2292358678028377</v>
      </c>
      <c r="E56" s="26">
        <f>IF(Goods_net!E56="","",Goods_net!E56/10/GDP!H52)</f>
        <v>-2.9359307280683387E-2</v>
      </c>
      <c r="F56" s="26">
        <f>IF(Goods_net!F56="","",Goods_net!F56/10/GDP!I52)</f>
        <v>1.6215550963578076</v>
      </c>
      <c r="G56" s="26">
        <f>IF(Goods_net!G56="","",Goods_net!G56/10/GDP!J52)</f>
        <v>1.003968249726882</v>
      </c>
      <c r="H56" s="26">
        <f>IF(Goods_net!H56="","",Goods_net!H56/10/GDP!K52)</f>
        <v>1.8629069503340323</v>
      </c>
      <c r="I56" s="26">
        <f>IF(Goods_net!I56="","",Goods_net!I56/10/GDP!L52)</f>
        <v>3.0349679612847829</v>
      </c>
      <c r="J56" s="26">
        <f>IF(Goods_net!J56="","",Goods_net!J56/10/GDP!M52)</f>
        <v>4.0279963058585224</v>
      </c>
      <c r="K56" s="26">
        <f>IF(Goods_net!K56="","",Goods_net!K56/10/GDP!N52)</f>
        <v>5.120848292626234</v>
      </c>
      <c r="L56" s="26">
        <f>IF(Goods_net!L56="","",Goods_net!L56/10/GDP!O52)</f>
        <v>4.058271808730721</v>
      </c>
      <c r="M56" s="26">
        <f>IF(Goods_net!M56="","",Goods_net!M56/10/GDP!P52)</f>
        <v>5.4050068092706551</v>
      </c>
      <c r="N56" s="26">
        <f>IF(Goods_net!N56="","",Goods_net!N56/10/GDP!Q52)</f>
        <v>4.985816379923607</v>
      </c>
      <c r="O56" s="26">
        <f>IF(Goods_net!O56="","",Goods_net!O56/10/GDP!R52)</f>
        <v>3.7674916004037962</v>
      </c>
      <c r="P56" s="26">
        <f>IF(Goods_net!P56="","",Goods_net!P56/10/GDP!S52)</f>
        <v>4.1812188707663074</v>
      </c>
      <c r="Q56" s="26">
        <f>IF(Goods_net!Q56="","",Goods_net!Q56/10/GDP!T52)</f>
        <v>5.1240950511992409</v>
      </c>
    </row>
    <row r="57" spans="1:17" x14ac:dyDescent="0.15">
      <c r="A57" s="12" t="s">
        <v>74</v>
      </c>
      <c r="B57" s="26">
        <f>IF(Goods_net!B57="","",Goods_net!B57/10/GDP!E53)</f>
        <v>3.4476930320186283</v>
      </c>
      <c r="C57" s="26">
        <f>IF(Goods_net!C57="","",Goods_net!C57/10/GDP!F53)</f>
        <v>1.9303322832637577</v>
      </c>
      <c r="D57" s="26">
        <f>IF(Goods_net!D57="","",Goods_net!D57/10/GDP!G53)</f>
        <v>0.85429444514354025</v>
      </c>
      <c r="E57" s="26">
        <f>IF(Goods_net!E57="","",Goods_net!E57/10/GDP!H53)</f>
        <v>1.3586377389608764</v>
      </c>
      <c r="F57" s="26">
        <f>IF(Goods_net!F57="","",Goods_net!F57/10/GDP!I53)</f>
        <v>4.0437522655508431</v>
      </c>
      <c r="G57" s="26">
        <f>IF(Goods_net!G57="","",Goods_net!G57/10/GDP!J53)</f>
        <v>4.9455620440876604</v>
      </c>
      <c r="H57" s="26">
        <f>IF(Goods_net!H57="","",Goods_net!H57/10/GDP!K53)</f>
        <v>4.8799393358258438</v>
      </c>
      <c r="I57" s="26">
        <f>IF(Goods_net!I57="","",Goods_net!I57/10/GDP!L53)</f>
        <v>4.319869514652666</v>
      </c>
      <c r="J57" s="26">
        <f>IF(Goods_net!J57="","",Goods_net!J57/10/GDP!M53)</f>
        <v>4.4450042718783029</v>
      </c>
      <c r="K57" s="26">
        <f>IF(Goods_net!K57="","",Goods_net!K57/10/GDP!N53)</f>
        <v>4.5022043868232791</v>
      </c>
      <c r="L57" s="26">
        <f>IF(Goods_net!L57="","",Goods_net!L57/10/GDP!O53)</f>
        <v>4.7494275955864707</v>
      </c>
      <c r="M57" s="26">
        <f>IF(Goods_net!M57="","",Goods_net!M57/10/GDP!P53)</f>
        <v>5.4329211856929049</v>
      </c>
      <c r="N57" s="26">
        <f>IF(Goods_net!N57="","",Goods_net!N57/10/GDP!Q53)</f>
        <v>4.5193331003027861</v>
      </c>
      <c r="O57" s="26">
        <f>IF(Goods_net!O57="","",Goods_net!O57/10/GDP!R53)</f>
        <v>3.5948055768805034</v>
      </c>
      <c r="P57" s="26">
        <f>IF(Goods_net!P57="","",Goods_net!P57/10/GDP!S53)</f>
        <v>5.2670370111638549</v>
      </c>
      <c r="Q57" s="26">
        <f>IF(Goods_net!Q57="","",Goods_net!Q57/10/GDP!T53)</f>
        <v>5.2600537054057614</v>
      </c>
    </row>
    <row r="58" spans="1:17" x14ac:dyDescent="0.15">
      <c r="A58" s="12" t="s">
        <v>75</v>
      </c>
      <c r="B58" s="26">
        <f>IF(Goods_net!B58="","",Goods_net!B58/10/GDP!E54)</f>
        <v>-23.901163584873686</v>
      </c>
      <c r="C58" s="26">
        <f>IF(Goods_net!C58="","",Goods_net!C58/10/GDP!F54)</f>
        <v>-26.000600049147646</v>
      </c>
      <c r="D58" s="26">
        <f>IF(Goods_net!D58="","",Goods_net!D58/10/GDP!G54)</f>
        <v>-34.887560281791885</v>
      </c>
      <c r="E58" s="26">
        <f>IF(Goods_net!E58="","",Goods_net!E58/10/GDP!H54)</f>
        <v>-36.590886069415831</v>
      </c>
      <c r="F58" s="26">
        <f>IF(Goods_net!F58="","",Goods_net!F58/10/GDP!I54)</f>
        <v>-26.199551692348063</v>
      </c>
      <c r="G58" s="26">
        <f>IF(Goods_net!G58="","",Goods_net!G58/10/GDP!J54)</f>
        <v>-18.726068186665245</v>
      </c>
      <c r="H58" s="26">
        <f>IF(Goods_net!H58="","",Goods_net!H58/10/GDP!K54)</f>
        <v>-24.029885585536938</v>
      </c>
      <c r="I58" s="26">
        <f>IF(Goods_net!I58="","",Goods_net!I58/10/GDP!L54)</f>
        <v>-23.496616073863851</v>
      </c>
      <c r="J58" s="26">
        <f>IF(Goods_net!J58="","",Goods_net!J58/10/GDP!M54)</f>
        <v>-42.409409180784252</v>
      </c>
      <c r="K58" s="26">
        <f>IF(Goods_net!K58="","",Goods_net!K58/10/GDP!N54)</f>
        <v>5.1088573423587018</v>
      </c>
      <c r="L58" s="26">
        <f>IF(Goods_net!L58="","",Goods_net!L58/10/GDP!O54)</f>
        <v>5.5272369064330062</v>
      </c>
      <c r="M58" s="26">
        <f>IF(Goods_net!M58="","",Goods_net!M58/10/GDP!P54)</f>
        <v>-22.707301902498724</v>
      </c>
      <c r="N58" s="26">
        <f>IF(Goods_net!N58="","",Goods_net!N58/10/GDP!Q54)</f>
        <v>-14.950157255724349</v>
      </c>
      <c r="O58" s="26">
        <f>IF(Goods_net!O58="","",Goods_net!O58/10/GDP!R54)</f>
        <v>-2.6824745554861411</v>
      </c>
      <c r="P58" s="26">
        <f>IF(Goods_net!P58="","",Goods_net!P58/10/GDP!S54)</f>
        <v>-4.2422939984354926</v>
      </c>
      <c r="Q58" s="26">
        <f>IF(Goods_net!Q58="","",Goods_net!Q58/10/GDP!T54)</f>
        <v>-3.7148635087394055</v>
      </c>
    </row>
    <row r="59" spans="1:17" x14ac:dyDescent="0.15">
      <c r="A59" s="12" t="s">
        <v>76</v>
      </c>
      <c r="B59" s="26">
        <f>IF(Goods_net!B59="","",Goods_net!B59/10/GDP!E55)</f>
        <v>-28.283162073951637</v>
      </c>
      <c r="C59" s="26">
        <f>IF(Goods_net!C59="","",Goods_net!C59/10/GDP!F55)</f>
        <v>-26.293110572762732</v>
      </c>
      <c r="D59" s="26">
        <f>IF(Goods_net!D59="","",Goods_net!D59/10/GDP!G55)</f>
        <v>-31.640637003227869</v>
      </c>
      <c r="E59" s="26">
        <f>IF(Goods_net!E59="","",Goods_net!E59/10/GDP!H55)</f>
        <v>-37.864604419885488</v>
      </c>
      <c r="F59" s="26">
        <f>IF(Goods_net!F59="","",Goods_net!F59/10/GDP!I55)</f>
        <v>-33.003131766609442</v>
      </c>
      <c r="G59" s="26">
        <f>IF(Goods_net!G59="","",Goods_net!G59/10/GDP!J55)</f>
        <v>-32.33502521776559</v>
      </c>
      <c r="H59" s="26">
        <f>IF(Goods_net!H59="","",Goods_net!H59/10/GDP!K55)</f>
        <v>-32.486776708176862</v>
      </c>
      <c r="I59" s="26">
        <f>IF(Goods_net!I59="","",Goods_net!I59/10/GDP!L55)</f>
        <v>-29.778159276070795</v>
      </c>
      <c r="J59" s="26">
        <f>IF(Goods_net!J59="","",Goods_net!J59/10/GDP!M55)</f>
        <v>-27.411962129171631</v>
      </c>
      <c r="K59" s="26">
        <f>IF(Goods_net!K59="","",Goods_net!K59/10/GDP!N55)</f>
        <v>-31.342525655472866</v>
      </c>
      <c r="L59" s="26">
        <f>IF(Goods_net!L59="","",Goods_net!L59/10/GDP!O55)</f>
        <v>-29.672909874303091</v>
      </c>
      <c r="M59" s="26">
        <f>IF(Goods_net!M59="","",Goods_net!M59/10/GDP!P55)</f>
        <v>-28.248550350818999</v>
      </c>
      <c r="N59" s="26">
        <f>IF(Goods_net!N59="","",Goods_net!N59/10/GDP!Q55)</f>
        <v>-30.881577970966376</v>
      </c>
      <c r="O59" s="26">
        <f>IF(Goods_net!O59="","",Goods_net!O59/10/GDP!R55)</f>
        <v>-51.485856968629633</v>
      </c>
      <c r="P59" s="26">
        <f>IF(Goods_net!P59="","",Goods_net!P59/10/GDP!S55)</f>
        <v>-45.422335186698788</v>
      </c>
      <c r="Q59" s="26">
        <f>IF(Goods_net!Q59="","",Goods_net!Q59/10/GDP!T55)</f>
        <v>-33.73687589463939</v>
      </c>
    </row>
    <row r="60" spans="1:17" x14ac:dyDescent="0.15">
      <c r="A60" s="12" t="s">
        <v>77</v>
      </c>
      <c r="B60" s="26">
        <f>IF(Goods_net!B60="","",Goods_net!B60/10/GDP!E56)</f>
        <v>-16.610884367507527</v>
      </c>
      <c r="C60" s="26">
        <f>IF(Goods_net!C60="","",Goods_net!C60/10/GDP!F56)</f>
        <v>-20.073293628921945</v>
      </c>
      <c r="D60" s="26">
        <f>IF(Goods_net!D60="","",Goods_net!D60/10/GDP!G56)</f>
        <v>-19.20288366502491</v>
      </c>
      <c r="E60" s="26">
        <f>IF(Goods_net!E60="","",Goods_net!E60/10/GDP!H56)</f>
        <v>-23.172793531762306</v>
      </c>
      <c r="F60" s="26">
        <f>IF(Goods_net!F60="","",Goods_net!F60/10/GDP!I56)</f>
        <v>-17.088181510740654</v>
      </c>
      <c r="G60" s="26">
        <f>IF(Goods_net!G60="","",Goods_net!G60/10/GDP!J56)</f>
        <v>-15.566899995403697</v>
      </c>
      <c r="H60" s="26">
        <f>IF(Goods_net!H60="","",Goods_net!H60/10/GDP!K56)</f>
        <v>-15.390513057474132</v>
      </c>
      <c r="I60" s="26">
        <f>IF(Goods_net!I60="","",Goods_net!I60/10/GDP!L56)</f>
        <v>-14.383982032948772</v>
      </c>
      <c r="J60" s="26">
        <f>IF(Goods_net!J60="","",Goods_net!J60/10/GDP!M56)</f>
        <v>-11.75430388686822</v>
      </c>
      <c r="K60" s="26">
        <f>IF(Goods_net!K60="","",Goods_net!K60/10/GDP!N56)</f>
        <v>-10.963125787235803</v>
      </c>
      <c r="L60" s="26">
        <f>IF(Goods_net!L60="","",Goods_net!L60/10/GDP!O56)</f>
        <v>-10.476181209072298</v>
      </c>
      <c r="M60" s="26">
        <f>IF(Goods_net!M60="","",Goods_net!M60/10/GDP!P56)</f>
        <v>-9.9753068983973225</v>
      </c>
      <c r="N60" s="26">
        <f>IF(Goods_net!N60="","",Goods_net!N60/10/GDP!Q56)</f>
        <v>-9.489941607905461</v>
      </c>
      <c r="O60" s="26">
        <f>IF(Goods_net!O60="","",Goods_net!O60/10/GDP!R56)</f>
        <v>-11.16343642848922</v>
      </c>
      <c r="P60" s="26">
        <f>IF(Goods_net!P60="","",Goods_net!P60/10/GDP!S56)</f>
        <v>-10.193120177662051</v>
      </c>
      <c r="Q60" s="26">
        <f>IF(Goods_net!Q60="","",Goods_net!Q60/10/GDP!T56)</f>
        <v>-8.5516445769258009</v>
      </c>
    </row>
    <row r="61" spans="1:17" x14ac:dyDescent="0.15">
      <c r="A61" s="12" t="s">
        <v>78</v>
      </c>
      <c r="B61" s="26">
        <f>IF(Goods_net!B61="","",Goods_net!B61/10/GDP!E57)</f>
        <v>-33.247835371330297</v>
      </c>
      <c r="C61" s="26">
        <f>IF(Goods_net!C61="","",Goods_net!C61/10/GDP!F57)</f>
        <v>-37.114976605666378</v>
      </c>
      <c r="D61" s="26">
        <f>IF(Goods_net!D61="","",Goods_net!D61/10/GDP!G57)</f>
        <v>-37.884681594509978</v>
      </c>
      <c r="E61" s="26">
        <f>IF(Goods_net!E61="","",Goods_net!E61/10/GDP!H57)</f>
        <v>-39.329156235806494</v>
      </c>
      <c r="F61" s="26">
        <f>IF(Goods_net!F61="","",Goods_net!F61/10/GDP!I57)</f>
        <v>-30.763353117830039</v>
      </c>
      <c r="G61" s="26">
        <f>IF(Goods_net!G61="","",Goods_net!G61/10/GDP!J57)</f>
        <v>-31.517124487861857</v>
      </c>
      <c r="H61" s="26">
        <f>IF(Goods_net!H61="","",Goods_net!H61/10/GDP!K57)</f>
        <v>-31.39216764872992</v>
      </c>
      <c r="I61" s="26">
        <f>IF(Goods_net!I61="","",Goods_net!I61/10/GDP!L57)</f>
        <v>-30.637750025707284</v>
      </c>
      <c r="J61" s="26">
        <f>IF(Goods_net!J61="","",Goods_net!J61/10/GDP!M57)</f>
        <v>-29.835567485352108</v>
      </c>
      <c r="K61" s="26">
        <f>IF(Goods_net!K61="","",Goods_net!K61/10/GDP!N57)</f>
        <v>-31.765276291575752</v>
      </c>
      <c r="L61" s="26">
        <f>IF(Goods_net!L61="","",Goods_net!L61/10/GDP!O57)</f>
        <v>-28.598928657506313</v>
      </c>
      <c r="M61" s="26">
        <f>IF(Goods_net!M61="","",Goods_net!M61/10/GDP!P57)</f>
        <v>-29.882155817635709</v>
      </c>
      <c r="N61" s="26">
        <f>IF(Goods_net!N61="","",Goods_net!N61/10/GDP!Q57)</f>
        <v>-30.473705478316997</v>
      </c>
      <c r="O61" s="26">
        <f>IF(Goods_net!O61="","",Goods_net!O61/10/GDP!R57)</f>
        <v>-35.318831544666153</v>
      </c>
      <c r="P61" s="26">
        <f>IF(Goods_net!P61="","",Goods_net!P61/10/GDP!S57)</f>
        <v>-32.450874178985195</v>
      </c>
      <c r="Q61" s="26">
        <f>IF(Goods_net!Q61="","",Goods_net!Q61/10/GDP!T57)</f>
        <v>-28.600416054216574</v>
      </c>
    </row>
    <row r="62" spans="1:17" x14ac:dyDescent="0.15">
      <c r="A62" s="12" t="s">
        <v>79</v>
      </c>
      <c r="B62" s="26">
        <f>IF(Goods_net!B62="","",Goods_net!B62/10/GDP!E58)</f>
        <v>1.8270150963206644</v>
      </c>
      <c r="C62" s="26">
        <f>IF(Goods_net!C62="","",Goods_net!C62/10/GDP!F58)</f>
        <v>3.7784805901964895</v>
      </c>
      <c r="D62" s="26">
        <f>IF(Goods_net!D62="","",Goods_net!D62/10/GDP!G58)</f>
        <v>3.5740139187523909</v>
      </c>
      <c r="E62" s="26">
        <f>IF(Goods_net!E62="","",Goods_net!E62/10/GDP!H58)</f>
        <v>2.5074459177355544</v>
      </c>
      <c r="F62" s="26">
        <f>IF(Goods_net!F62="","",Goods_net!F62/10/GDP!I58)</f>
        <v>0.22965626646606901</v>
      </c>
      <c r="G62" s="26">
        <f>IF(Goods_net!G62="","",Goods_net!G62/10/GDP!J58)</f>
        <v>-2.1622798543432036</v>
      </c>
      <c r="H62" s="26">
        <f>IF(Goods_net!H62="","",Goods_net!H62/10/GDP!K58)</f>
        <v>-0.38171910042352464</v>
      </c>
      <c r="I62" s="26">
        <f>IF(Goods_net!I62="","",Goods_net!I62/10/GDP!L58)</f>
        <v>5.6809409275570273E-2</v>
      </c>
      <c r="J62" s="26">
        <f>IF(Goods_net!J62="","",Goods_net!J62/10/GDP!M58)</f>
        <v>-0.55561436150535293</v>
      </c>
      <c r="K62" s="26">
        <f>IF(Goods_net!K62="","",Goods_net!K62/10/GDP!N58)</f>
        <v>-6.2415494771691754E-2</v>
      </c>
      <c r="L62" s="26">
        <f>IF(Goods_net!L62="","",Goods_net!L62/10/GDP!O58)</f>
        <v>-1.6615849131724549</v>
      </c>
      <c r="M62" s="26">
        <f>IF(Goods_net!M62="","",Goods_net!M62/10/GDP!P58)</f>
        <v>1.5682770993639876</v>
      </c>
      <c r="N62" s="26">
        <f>IF(Goods_net!N62="","",Goods_net!N62/10/GDP!Q58)</f>
        <v>0.26940905403008458</v>
      </c>
      <c r="O62" s="26">
        <f>IF(Goods_net!O62="","",Goods_net!O62/10/GDP!R58)</f>
        <v>-0.21009493629744722</v>
      </c>
      <c r="P62" s="26">
        <f>IF(Goods_net!P62="","",Goods_net!P62/10/GDP!S58)</f>
        <v>0.94824792533630098</v>
      </c>
      <c r="Q62" s="26">
        <f>IF(Goods_net!Q62="","",Goods_net!Q62/10/GDP!T58)</f>
        <v>3.4454825086457683</v>
      </c>
    </row>
    <row r="63" spans="1:17" x14ac:dyDescent="0.15">
      <c r="A63" s="12" t="s">
        <v>80</v>
      </c>
      <c r="B63" s="26">
        <f>IF(Goods_net!B63="","",Goods_net!B63/10/GDP!E59)</f>
        <v>-8.2282205093084002</v>
      </c>
      <c r="C63" s="26">
        <f>IF(Goods_net!C63="","",Goods_net!C63/10/GDP!F59)</f>
        <v>-7.4736532479301587</v>
      </c>
      <c r="D63" s="26">
        <f>IF(Goods_net!D63="","",Goods_net!D63/10/GDP!G59)</f>
        <v>-10.87130699157939</v>
      </c>
      <c r="E63" s="26">
        <f>IF(Goods_net!E63="","",Goods_net!E63/10/GDP!H59)</f>
        <v>-11.568670553322086</v>
      </c>
      <c r="F63" s="26">
        <f>IF(Goods_net!F63="","",Goods_net!F63/10/GDP!I59)</f>
        <v>-8.4801943971534683</v>
      </c>
      <c r="G63" s="26">
        <f>IF(Goods_net!G63="","",Goods_net!G63/10/GDP!J59)</f>
        <v>-8.7470412749259925</v>
      </c>
      <c r="H63" s="26">
        <f>IF(Goods_net!H63="","",Goods_net!H63/10/GDP!K59)</f>
        <v>-7.830463402164475</v>
      </c>
      <c r="I63" s="26">
        <f>IF(Goods_net!I63="","",Goods_net!I63/10/GDP!L59)</f>
        <v>-9.1530774751834212</v>
      </c>
      <c r="J63" s="26">
        <f>IF(Goods_net!J63="","",Goods_net!J63/10/GDP!M59)</f>
        <v>-7.7721662320171019</v>
      </c>
      <c r="K63" s="26">
        <f>IF(Goods_net!K63="","",Goods_net!K63/10/GDP!N59)</f>
        <v>-10.203228681145474</v>
      </c>
      <c r="L63" s="26">
        <f>IF(Goods_net!L63="","",Goods_net!L63/10/GDP!O59)</f>
        <v>-9.4523899126473356</v>
      </c>
      <c r="M63" s="26">
        <f>IF(Goods_net!M63="","",Goods_net!M63/10/GDP!P59)</f>
        <v>-9.3381468620308148</v>
      </c>
      <c r="N63" s="26">
        <f>IF(Goods_net!N63="","",Goods_net!N63/10/GDP!Q59)</f>
        <v>-12.288065164337175</v>
      </c>
      <c r="O63" s="26">
        <f>IF(Goods_net!O63="","",Goods_net!O63/10/GDP!R59)</f>
        <v>-11.823873850283974</v>
      </c>
      <c r="P63" s="26">
        <f>IF(Goods_net!P63="","",Goods_net!P63/10/GDP!S59)</f>
        <v>-9.6864409738323634</v>
      </c>
      <c r="Q63" s="26">
        <f>IF(Goods_net!Q63="","",Goods_net!Q63/10/GDP!T59)</f>
        <v>-8.0652386017796047</v>
      </c>
    </row>
    <row r="64" spans="1:17" x14ac:dyDescent="0.15">
      <c r="A64" s="12" t="s">
        <v>81</v>
      </c>
      <c r="B64" s="26">
        <f>IF(Goods_net!B64="","",Goods_net!B64/10/GDP!E60)</f>
        <v>-24.012790855898761</v>
      </c>
      <c r="C64" s="26">
        <f>IF(Goods_net!C64="","",Goods_net!C64/10/GDP!F60)</f>
        <v>-25.52598799116744</v>
      </c>
      <c r="D64" s="26">
        <f>IF(Goods_net!D64="","",Goods_net!D64/10/GDP!G60)</f>
        <v>-27.864874492556318</v>
      </c>
      <c r="E64" s="26">
        <f>IF(Goods_net!E64="","",Goods_net!E64/10/GDP!H60)</f>
        <v>-28.427982825268852</v>
      </c>
      <c r="F64" s="26">
        <f>IF(Goods_net!F64="","",Goods_net!F64/10/GDP!I60)</f>
        <v>-19.920797030327417</v>
      </c>
      <c r="G64" s="26">
        <f>IF(Goods_net!G64="","",Goods_net!G64/10/GDP!J60)</f>
        <v>-21.803095609082053</v>
      </c>
      <c r="H64" s="26">
        <f>IF(Goods_net!H64="","",Goods_net!H64/10/GDP!K60)</f>
        <v>-23.527072888393832</v>
      </c>
      <c r="I64" s="26">
        <f>IF(Goods_net!I64="","",Goods_net!I64/10/GDP!L60)</f>
        <v>-22.990638148073447</v>
      </c>
      <c r="J64" s="26">
        <f>IF(Goods_net!J64="","",Goods_net!J64/10/GDP!M60)</f>
        <v>-24.051930227787675</v>
      </c>
      <c r="K64" s="26">
        <f>IF(Goods_net!K64="","",Goods_net!K64/10/GDP!N60)</f>
        <v>-23.398689009461229</v>
      </c>
      <c r="L64" s="26">
        <f>IF(Goods_net!L64="","",Goods_net!L64/10/GDP!O60)</f>
        <v>-21.206162716919824</v>
      </c>
      <c r="M64" s="26">
        <f>IF(Goods_net!M64="","",Goods_net!M64/10/GDP!P60)</f>
        <v>-19.236672437510844</v>
      </c>
      <c r="N64" s="26">
        <f>IF(Goods_net!N64="","",Goods_net!N64/10/GDP!Q60)</f>
        <v>-19.395902569130758</v>
      </c>
      <c r="O64" s="26">
        <f>IF(Goods_net!O64="","",Goods_net!O64/10/GDP!R60)</f>
        <v>-21.675914544916601</v>
      </c>
      <c r="P64" s="26">
        <f>IF(Goods_net!P64="","",Goods_net!P64/10/GDP!S60)</f>
        <v>-21.231916379053864</v>
      </c>
      <c r="Q64" s="26">
        <f>IF(Goods_net!Q64="","",Goods_net!Q64/10/GDP!T60)</f>
        <v>-21.123200286399907</v>
      </c>
    </row>
    <row r="65" spans="1:17" x14ac:dyDescent="0.15">
      <c r="A65" s="12" t="s">
        <v>84</v>
      </c>
      <c r="B65" s="26">
        <f>IF(Goods_net!B65="","",Goods_net!B65/10/GDP!E61)</f>
        <v>-13.600741784293987</v>
      </c>
      <c r="C65" s="26">
        <f>IF(Goods_net!C65="","",Goods_net!C65/10/GDP!F61)</f>
        <v>-17.623539108790901</v>
      </c>
      <c r="D65" s="26">
        <f>IF(Goods_net!D65="","",Goods_net!D65/10/GDP!G61)</f>
        <v>-15.53410245589575</v>
      </c>
      <c r="E65" s="26">
        <f>IF(Goods_net!E65="","",Goods_net!E65/10/GDP!H61)</f>
        <v>-12.640976812043323</v>
      </c>
      <c r="F65" s="26">
        <f>IF(Goods_net!F65="","",Goods_net!F65/10/GDP!I61)</f>
        <v>-5.06904549883419</v>
      </c>
      <c r="G65" s="26">
        <f>IF(Goods_net!G65="","",Goods_net!G65/10/GDP!J61)</f>
        <v>-2.7115296465743812</v>
      </c>
      <c r="H65" s="26">
        <f>IF(Goods_net!H65="","",Goods_net!H65/10/GDP!K61)</f>
        <v>-2.1192174424888939</v>
      </c>
      <c r="I65" s="26">
        <f>IF(Goods_net!I65="","",Goods_net!I65/10/GDP!L61)</f>
        <v>-7.0381593832543849</v>
      </c>
      <c r="J65" s="26">
        <f>IF(Goods_net!J65="","",Goods_net!J65/10/GDP!M61)</f>
        <v>-4.855565066427439</v>
      </c>
      <c r="K65" s="26">
        <f>IF(Goods_net!K65="","",Goods_net!K65/10/GDP!N61)</f>
        <v>-4.926593253403496</v>
      </c>
      <c r="L65" s="26">
        <f>IF(Goods_net!L65="","",Goods_net!L65/10/GDP!O61)</f>
        <v>-4.2212125994443088</v>
      </c>
      <c r="M65" s="26">
        <f>IF(Goods_net!M65="","",Goods_net!M65/10/GDP!P61)</f>
        <v>-3.7163123205901507</v>
      </c>
      <c r="N65" s="26">
        <f>IF(Goods_net!N65="","",Goods_net!N65/10/GDP!Q61)</f>
        <v>-3.8242838190261494</v>
      </c>
      <c r="O65" s="26">
        <f>IF(Goods_net!O65="","",Goods_net!O65/10/GDP!R61)</f>
        <v>-4.6739272215520486</v>
      </c>
      <c r="P65" s="26">
        <f>IF(Goods_net!P65="","",Goods_net!P65/10/GDP!S61)</f>
        <v>-3.1585613942175623</v>
      </c>
      <c r="Q65" s="26">
        <f>IF(Goods_net!Q65="","",Goods_net!Q65/10/GDP!T61)</f>
        <v>-0.42258243102868759</v>
      </c>
    </row>
    <row r="66" spans="1:17" x14ac:dyDescent="0.15">
      <c r="A66" s="12" t="s">
        <v>85</v>
      </c>
      <c r="B66" s="26">
        <f>IF(Goods_net!B66="","",Goods_net!B66/10/GDP!E62)</f>
        <v>-5.6214212535098618</v>
      </c>
      <c r="C66" s="26">
        <f>IF(Goods_net!C66="","",Goods_net!C66/10/GDP!F62)</f>
        <v>-7.461450720593545</v>
      </c>
      <c r="D66" s="26">
        <f>IF(Goods_net!D66="","",Goods_net!D66/10/GDP!G62)</f>
        <v>-8.9130993376211691</v>
      </c>
      <c r="E66" s="26">
        <f>IF(Goods_net!E66="","",Goods_net!E66/10/GDP!H62)</f>
        <v>-1.2159789200961868</v>
      </c>
      <c r="F66" s="26">
        <f>IF(Goods_net!F66="","",Goods_net!F66/10/GDP!I62)</f>
        <v>-3.6482646137405532</v>
      </c>
      <c r="G66" s="26">
        <f>IF(Goods_net!G66="","",Goods_net!G66/10/GDP!J62)</f>
        <v>-3.3489917515323708</v>
      </c>
      <c r="H66" s="26">
        <f>IF(Goods_net!H66="","",Goods_net!H66/10/GDP!K62)</f>
        <v>-4.9670233588580182</v>
      </c>
      <c r="I66" s="26">
        <f>IF(Goods_net!I66="","",Goods_net!I66/10/GDP!L62)</f>
        <v>-2.1458213324747448</v>
      </c>
      <c r="J66" s="26">
        <f>IF(Goods_net!J66="","",Goods_net!J66/10/GDP!M62)</f>
        <v>2.8433310667785006</v>
      </c>
      <c r="K66" s="26">
        <f>IF(Goods_net!K66="","",Goods_net!K66/10/GDP!N62)</f>
        <v>3.7369452957046891</v>
      </c>
      <c r="L66" s="26">
        <f>IF(Goods_net!L66="","",Goods_net!L66/10/GDP!O62)</f>
        <v>4.3570978085014591</v>
      </c>
      <c r="M66" s="26">
        <f>IF(Goods_net!M66="","",Goods_net!M66/10/GDP!P62)</f>
        <v>4.8937628696088664</v>
      </c>
      <c r="N66" s="26">
        <f>IF(Goods_net!N66="","",Goods_net!N66/10/GDP!Q62)</f>
        <v>4.2148516866204178</v>
      </c>
      <c r="O66" s="26">
        <f>IF(Goods_net!O66="","",Goods_net!O66/10/GDP!R62)</f>
        <v>0.43316122289982162</v>
      </c>
      <c r="P66" s="26">
        <f>IF(Goods_net!P66="","",Goods_net!P66/10/GDP!S62)</f>
        <v>5.7629637856295037</v>
      </c>
      <c r="Q66" s="26">
        <f>IF(Goods_net!Q66="","",Goods_net!Q66/10/GDP!T62)</f>
        <v>6.0980174832691292</v>
      </c>
    </row>
    <row r="67" spans="1:17" x14ac:dyDescent="0.15">
      <c r="A67" s="12" t="s">
        <v>86</v>
      </c>
      <c r="B67" s="26">
        <f>IF(Goods_net!B67="","",Goods_net!B67/10/GDP!E63)</f>
        <v>-22.471670071233781</v>
      </c>
      <c r="C67" s="26">
        <f>IF(Goods_net!C67="","",Goods_net!C67/10/GDP!F63)</f>
        <v>-19.921761961750658</v>
      </c>
      <c r="D67" s="26">
        <f>IF(Goods_net!D67="","",Goods_net!D67/10/GDP!G63)</f>
        <v>-19.684918820397751</v>
      </c>
      <c r="E67" s="26">
        <f>IF(Goods_net!E67="","",Goods_net!E67/10/GDP!H63)</f>
        <v>-20.905348602158103</v>
      </c>
      <c r="F67" s="26">
        <f>IF(Goods_net!F67="","",Goods_net!F67/10/GDP!I63)</f>
        <v>-17.872683623254762</v>
      </c>
      <c r="G67" s="26">
        <f>IF(Goods_net!G67="","",Goods_net!G67/10/GDP!J63)</f>
        <v>-18.168742223256704</v>
      </c>
      <c r="H67" s="26">
        <f>IF(Goods_net!H67="","",Goods_net!H67/10/GDP!K63)</f>
        <v>-17.386861463507021</v>
      </c>
      <c r="I67" s="26">
        <f>IF(Goods_net!I67="","",Goods_net!I67/10/GDP!L63)</f>
        <v>-17.264507051651162</v>
      </c>
      <c r="J67" s="26">
        <f>IF(Goods_net!J67="","",Goods_net!J67/10/GDP!M63)</f>
        <v>-16.707436633466131</v>
      </c>
      <c r="K67" s="26">
        <f>IF(Goods_net!K67="","",Goods_net!K67/10/GDP!N63)</f>
        <v>-19.107815149391843</v>
      </c>
      <c r="L67" s="26">
        <f>IF(Goods_net!L67="","",Goods_net!L67/10/GDP!O63)</f>
        <v>-19.113497979929996</v>
      </c>
      <c r="M67" s="26">
        <f>IF(Goods_net!M67="","",Goods_net!M67/10/GDP!P63)</f>
        <v>-16.524227378800497</v>
      </c>
      <c r="N67" s="26">
        <f>IF(Goods_net!N67="","",Goods_net!N67/10/GDP!Q63)</f>
        <v>-14.583389894273267</v>
      </c>
      <c r="O67" s="26">
        <f>IF(Goods_net!O67="","",Goods_net!O67/10/GDP!R63)</f>
        <v>-13.740438464534275</v>
      </c>
      <c r="P67" s="26">
        <f>IF(Goods_net!P67="","",Goods_net!P67/10/GDP!S63)</f>
        <v>-11.133352148951857</v>
      </c>
      <c r="Q67" s="26">
        <f>IF(Goods_net!Q67="","",Goods_net!Q67/10/GDP!T63)</f>
        <v>-8.8077270944620292</v>
      </c>
    </row>
    <row r="68" spans="1:17" x14ac:dyDescent="0.15">
      <c r="A68" s="12" t="s">
        <v>87</v>
      </c>
      <c r="B68" s="26">
        <f>IF(Goods_net!B68="","",Goods_net!B68/10/GDP!E64)</f>
        <v>0.62176639009200729</v>
      </c>
      <c r="C68" s="26">
        <f>IF(Goods_net!C68="","",Goods_net!C68/10/GDP!F64)</f>
        <v>0.26235221977658396</v>
      </c>
      <c r="D68" s="26">
        <f>IF(Goods_net!D68="","",Goods_net!D68/10/GDP!G64)</f>
        <v>0.58849084562528109</v>
      </c>
      <c r="E68" s="26">
        <f>IF(Goods_net!E68="","",Goods_net!E68/10/GDP!H64)</f>
        <v>-0.18621945720848115</v>
      </c>
      <c r="F68" s="26">
        <f>IF(Goods_net!F68="","",Goods_net!F68/10/GDP!I64)</f>
        <v>0.5475369656113086</v>
      </c>
      <c r="G68" s="26">
        <f>IF(Goods_net!G68="","",Goods_net!G68/10/GDP!J64)</f>
        <v>0.34391400188497667</v>
      </c>
      <c r="H68" s="26">
        <f>IF(Goods_net!H68="","",Goods_net!H68/10/GDP!K64)</f>
        <v>0.287751855790363</v>
      </c>
      <c r="I68" s="26">
        <f>IF(Goods_net!I68="","",Goods_net!I68/10/GDP!L64)</f>
        <v>1.3045144032093696</v>
      </c>
      <c r="J68" s="26">
        <f>IF(Goods_net!J68="","",Goods_net!J68/10/GDP!M64)</f>
        <v>1.9968614860784242</v>
      </c>
      <c r="K68" s="26">
        <f>IF(Goods_net!K68="","",Goods_net!K68/10/GDP!N64)</f>
        <v>2.2615819433113953</v>
      </c>
      <c r="L68" s="26">
        <f>IF(Goods_net!L68="","",Goods_net!L68/10/GDP!O64)</f>
        <v>3.300109047792922</v>
      </c>
      <c r="M68" s="26">
        <f>IF(Goods_net!M68="","",Goods_net!M68/10/GDP!P64)</f>
        <v>3.3537768953190747</v>
      </c>
      <c r="N68" s="26">
        <f>IF(Goods_net!N68="","",Goods_net!N68/10/GDP!Q64)</f>
        <v>3.1117701575146945</v>
      </c>
      <c r="O68" s="26">
        <f>IF(Goods_net!O68="","",Goods_net!O68/10/GDP!R64)</f>
        <v>2.4972406328182144</v>
      </c>
      <c r="P68" s="26">
        <f>IF(Goods_net!P68="","",Goods_net!P68/10/GDP!S64)</f>
        <v>2.6404311178140976</v>
      </c>
      <c r="Q68" s="26">
        <f>IF(Goods_net!Q68="","",Goods_net!Q68/10/GDP!T64)</f>
        <v>3.0339526470100875</v>
      </c>
    </row>
    <row r="69" spans="1:17" x14ac:dyDescent="0.15">
      <c r="A69" s="12" t="s">
        <v>88</v>
      </c>
      <c r="B69" s="26">
        <f>IF(Goods_net!B69="","",Goods_net!B69/10/GDP!E65)</f>
        <v>-4.3774157818441291</v>
      </c>
      <c r="C69" s="26">
        <f>IF(Goods_net!C69="","",Goods_net!C69/10/GDP!F65)</f>
        <v>-5.0840532831713441</v>
      </c>
      <c r="D69" s="26">
        <f>IF(Goods_net!D69="","",Goods_net!D69/10/GDP!G65)</f>
        <v>-9.8488073083770491</v>
      </c>
      <c r="E69" s="26">
        <f>IF(Goods_net!E69="","",Goods_net!E69/10/GDP!H65)</f>
        <v>-3.6839148183594213</v>
      </c>
      <c r="F69" s="26">
        <f>IF(Goods_net!F69="","",Goods_net!F69/10/GDP!I65)</f>
        <v>0.57576420373961623</v>
      </c>
      <c r="G69" s="26">
        <f>IF(Goods_net!G69="","",Goods_net!G69/10/GDP!J65)</f>
        <v>3.8966648264790829</v>
      </c>
      <c r="H69" s="26">
        <f>IF(Goods_net!H69="","",Goods_net!H69/10/GDP!K65)</f>
        <v>2.2870584490435206</v>
      </c>
      <c r="I69" s="26" t="str">
        <f>IF(Goods_net!I69="","",Goods_net!I69/10/GDP!L65)</f>
        <v/>
      </c>
      <c r="J69" s="26" t="str">
        <f>IF(Goods_net!J69="","",Goods_net!J69/10/GDP!M65)</f>
        <v/>
      </c>
      <c r="K69" s="26" t="str">
        <f>IF(Goods_net!K69="","",Goods_net!K69/10/GDP!N65)</f>
        <v/>
      </c>
      <c r="L69" s="26" t="str">
        <f>IF(Goods_net!L69="","",Goods_net!L69/10/GDP!O65)</f>
        <v/>
      </c>
      <c r="M69" s="26" t="str">
        <f>IF(Goods_net!M69="","",Goods_net!M69/10/GDP!P65)</f>
        <v/>
      </c>
      <c r="N69" s="26" t="str">
        <f>IF(Goods_net!N69="","",Goods_net!N69/10/GDP!Q65)</f>
        <v/>
      </c>
      <c r="O69" s="26" t="str">
        <f>IF(Goods_net!O69="","",Goods_net!O69/10/GDP!R65)</f>
        <v/>
      </c>
      <c r="P69" s="26" t="str">
        <f>IF(Goods_net!P69="","",Goods_net!P69/10/GDP!S65)</f>
        <v/>
      </c>
      <c r="Q69" s="26" t="str">
        <f>IF(Goods_net!Q69="","",Goods_net!Q69/10/GDP!T65)</f>
        <v/>
      </c>
    </row>
    <row r="70" spans="1:17" x14ac:dyDescent="0.15">
      <c r="A70" s="12" t="s">
        <v>89</v>
      </c>
      <c r="B70" s="26">
        <f>IF(Goods_net!B70="","",Goods_net!B70/10/GDP!E66)</f>
        <v>-21.022447072901567</v>
      </c>
      <c r="C70" s="26">
        <f>IF(Goods_net!C70="","",Goods_net!C70/10/GDP!F66)</f>
        <v>-26.670943794755686</v>
      </c>
      <c r="D70" s="26">
        <f>IF(Goods_net!D70="","",Goods_net!D70/10/GDP!G66)</f>
        <v>-23.121066144881887</v>
      </c>
      <c r="E70" s="26">
        <f>IF(Goods_net!E70="","",Goods_net!E70/10/GDP!H66)</f>
        <v>-28.335441345926462</v>
      </c>
      <c r="F70" s="26">
        <f>IF(Goods_net!F70="","",Goods_net!F70/10/GDP!I66)</f>
        <v>-20.267555849813359</v>
      </c>
      <c r="G70" s="26">
        <f>IF(Goods_net!G70="","",Goods_net!G70/10/GDP!J66)</f>
        <v>-21.717605832839471</v>
      </c>
      <c r="H70" s="26">
        <f>IF(Goods_net!H70="","",Goods_net!H70/10/GDP!K66)</f>
        <v>-20.876302841598235</v>
      </c>
      <c r="I70" s="26">
        <f>IF(Goods_net!I70="","",Goods_net!I70/10/GDP!L66)</f>
        <v>-17.883033364135542</v>
      </c>
      <c r="J70" s="26">
        <f>IF(Goods_net!J70="","",Goods_net!J70/10/GDP!M66)</f>
        <v>-25.509553995618695</v>
      </c>
      <c r="K70" s="26">
        <f>IF(Goods_net!K70="","",Goods_net!K70/10/GDP!N66)</f>
        <v>-21.173617275099296</v>
      </c>
      <c r="L70" s="26">
        <f>IF(Goods_net!L70="","",Goods_net!L70/10/GDP!O66)</f>
        <v>-19.418261016266506</v>
      </c>
      <c r="M70" s="26">
        <f>IF(Goods_net!M70="","",Goods_net!M70/10/GDP!P66)</f>
        <v>-20.256999463535891</v>
      </c>
      <c r="N70" s="26">
        <f>IF(Goods_net!N70="","",Goods_net!N70/10/GDP!Q66)</f>
        <v>-20.405733620711128</v>
      </c>
      <c r="O70" s="26">
        <f>IF(Goods_net!O70="","",Goods_net!O70/10/GDP!R66)</f>
        <v>-24.184729109831149</v>
      </c>
      <c r="P70" s="26">
        <f>IF(Goods_net!P70="","",Goods_net!P70/10/GDP!S66)</f>
        <v>-25.179748204259791</v>
      </c>
      <c r="Q70" s="26">
        <f>IF(Goods_net!Q70="","",Goods_net!Q70/10/GDP!T66)</f>
        <v>-15.208488267479195</v>
      </c>
    </row>
    <row r="71" spans="1:17" x14ac:dyDescent="0.15">
      <c r="A71" s="12" t="s">
        <v>90</v>
      </c>
      <c r="B71" s="26">
        <f>IF(Goods_net!B71="","",Goods_net!B71/10/GDP!E67)</f>
        <v>7.2061417556785718</v>
      </c>
      <c r="C71" s="26">
        <f>IF(Goods_net!C71="","",Goods_net!C71/10/GDP!F67)</f>
        <v>7.6057539201422619</v>
      </c>
      <c r="D71" s="26">
        <f>IF(Goods_net!D71="","",Goods_net!D71/10/GDP!G67)</f>
        <v>8.4567529957651804</v>
      </c>
      <c r="E71" s="26">
        <f>IF(Goods_net!E71="","",Goods_net!E71/10/GDP!H67)</f>
        <v>6.6910374776456365</v>
      </c>
      <c r="F71" s="26">
        <f>IF(Goods_net!F71="","",Goods_net!F71/10/GDP!I67)</f>
        <v>5.3227629600869415</v>
      </c>
      <c r="G71" s="26">
        <f>IF(Goods_net!G71="","",Goods_net!G71/10/GDP!J67)</f>
        <v>3.9422514452553532</v>
      </c>
      <c r="H71" s="26">
        <f>IF(Goods_net!H71="","",Goods_net!H71/10/GDP!K67)</f>
        <v>1.2131442593761463</v>
      </c>
      <c r="I71" s="26">
        <f>IF(Goods_net!I71="","",Goods_net!I71/10/GDP!L67)</f>
        <v>1.2185042199767293</v>
      </c>
      <c r="J71" s="26">
        <f>IF(Goods_net!J71="","",Goods_net!J71/10/GDP!M67)</f>
        <v>1.1493120382148396</v>
      </c>
      <c r="K71" s="26">
        <f>IF(Goods_net!K71="","",Goods_net!K71/10/GDP!N67)</f>
        <v>0.67035466532431087</v>
      </c>
      <c r="L71" s="26">
        <f>IF(Goods_net!L71="","",Goods_net!L71/10/GDP!O67)</f>
        <v>0.89862813546907994</v>
      </c>
      <c r="M71" s="26">
        <f>IF(Goods_net!M71="","",Goods_net!M71/10/GDP!P67)</f>
        <v>2.0229066391290105E-2</v>
      </c>
      <c r="N71" s="26">
        <f>IF(Goods_net!N71="","",Goods_net!N71/10/GDP!Q67)</f>
        <v>0.66078164986088661</v>
      </c>
      <c r="O71" s="26">
        <f>IF(Goods_net!O71="","",Goods_net!O71/10/GDP!R67)</f>
        <v>0.12050730924534071</v>
      </c>
      <c r="P71" s="26">
        <f>IF(Goods_net!P71="","",Goods_net!P71/10/GDP!S67)</f>
        <v>0.95865764426380251</v>
      </c>
      <c r="Q71" s="26">
        <f>IF(Goods_net!Q71="","",Goods_net!Q71/10/GDP!T67)</f>
        <v>1.3038373088749537</v>
      </c>
    </row>
    <row r="72" spans="1:17" x14ac:dyDescent="0.15">
      <c r="A72" s="12" t="s">
        <v>91</v>
      </c>
      <c r="B72" s="26">
        <f>IF(Goods_net!B72="","",Goods_net!B72/10/GDP!E68)</f>
        <v>-0.873206389138386</v>
      </c>
      <c r="C72" s="26">
        <f>IF(Goods_net!C72="","",Goods_net!C72/10/GDP!F68)</f>
        <v>-1.1766183172315401</v>
      </c>
      <c r="D72" s="26">
        <f>IF(Goods_net!D72="","",Goods_net!D72/10/GDP!G68)</f>
        <v>-1.724909228650795</v>
      </c>
      <c r="E72" s="26">
        <f>IF(Goods_net!E72="","",Goods_net!E72/10/GDP!H68)</f>
        <v>-2.4355334289027759</v>
      </c>
      <c r="F72" s="26">
        <f>IF(Goods_net!F72="","",Goods_net!F72/10/GDP!I68)</f>
        <v>-1.879091396786724</v>
      </c>
      <c r="G72" s="26">
        <f>IF(Goods_net!G72="","",Goods_net!G72/10/GDP!J68)</f>
        <v>-2.3994369714520078</v>
      </c>
      <c r="H72" s="26">
        <f>IF(Goods_net!H72="","",Goods_net!H72/10/GDP!K68)</f>
        <v>-3.1542455200909849</v>
      </c>
      <c r="I72" s="26">
        <f>IF(Goods_net!I72="","",Goods_net!I72/10/GDP!L68)</f>
        <v>-2.5922498184191882</v>
      </c>
      <c r="J72" s="26">
        <f>IF(Goods_net!J72="","",Goods_net!J72/10/GDP!M68)</f>
        <v>-2.0138915434862232</v>
      </c>
      <c r="K72" s="26">
        <f>IF(Goods_net!K72="","",Goods_net!K72/10/GDP!N68)</f>
        <v>-1.9774701774172272</v>
      </c>
      <c r="L72" s="26">
        <f>IF(Goods_net!L72="","",Goods_net!L72/10/GDP!O68)</f>
        <v>-1.3143080218558969</v>
      </c>
      <c r="M72" s="26">
        <f>IF(Goods_net!M72="","",Goods_net!M72/10/GDP!P68)</f>
        <v>-1.4459304456072348</v>
      </c>
      <c r="N72" s="26">
        <f>IF(Goods_net!N72="","",Goods_net!N72/10/GDP!Q68)</f>
        <v>-1.9867560995582847</v>
      </c>
      <c r="O72" s="26">
        <f>IF(Goods_net!O72="","",Goods_net!O72/10/GDP!R68)</f>
        <v>-2.1751063193801801</v>
      </c>
      <c r="P72" s="26">
        <f>IF(Goods_net!P72="","",Goods_net!P72/10/GDP!S68)</f>
        <v>-1.9185236139806718</v>
      </c>
      <c r="Q72" s="26">
        <f>IF(Goods_net!Q72="","",Goods_net!Q72/10/GDP!T68)</f>
        <v>-2.5774672484067729</v>
      </c>
    </row>
    <row r="73" spans="1:17" x14ac:dyDescent="0.15">
      <c r="A73" s="12" t="s">
        <v>92</v>
      </c>
      <c r="B73" s="26">
        <f>IF(Goods_net!B73="","",Goods_net!B73/10/GDP!E69)</f>
        <v>-24.355146777541837</v>
      </c>
      <c r="C73" s="26">
        <f>IF(Goods_net!C73="","",Goods_net!C73/10/GDP!F69)</f>
        <v>-24.082097534561466</v>
      </c>
      <c r="D73" s="26">
        <f>IF(Goods_net!D73="","",Goods_net!D73/10/GDP!G69)</f>
        <v>-24.064005578503458</v>
      </c>
      <c r="E73" s="26">
        <f>IF(Goods_net!E73="","",Goods_net!E73/10/GDP!H69)</f>
        <v>-27.612660259550054</v>
      </c>
      <c r="F73" s="26">
        <f>IF(Goods_net!F73="","",Goods_net!F73/10/GDP!I69)</f>
        <v>-23.262605862816347</v>
      </c>
      <c r="G73" s="26">
        <f>IF(Goods_net!G73="","",Goods_net!G73/10/GDP!J69)</f>
        <v>-25.960817631329682</v>
      </c>
      <c r="H73" s="26">
        <f>IF(Goods_net!H73="","",Goods_net!H73/10/GDP!K69)</f>
        <v>-26.243651542038247</v>
      </c>
      <c r="I73" s="26">
        <f>IF(Goods_net!I73="","",Goods_net!I73/10/GDP!L69)</f>
        <v>-27.584131676296249</v>
      </c>
      <c r="J73" s="26">
        <f>IF(Goods_net!J73="","",Goods_net!J73/10/GDP!M69)</f>
        <v>-27.078381798136778</v>
      </c>
      <c r="K73" s="26">
        <f>IF(Goods_net!K73="","",Goods_net!K73/10/GDP!N69)</f>
        <v>-25.718929120031007</v>
      </c>
      <c r="L73" s="26">
        <f>IF(Goods_net!L73="","",Goods_net!L73/10/GDP!O69)</f>
        <v>-25.758803323603566</v>
      </c>
      <c r="M73" s="26">
        <f>IF(Goods_net!M73="","",Goods_net!M73/10/GDP!P69)</f>
        <v>-23.844870624584495</v>
      </c>
      <c r="N73" s="26" t="str">
        <f>IF(Goods_net!N73="","",Goods_net!N73/10/GDP!Q69)</f>
        <v/>
      </c>
      <c r="O73" s="26" t="str">
        <f>IF(Goods_net!O73="","",Goods_net!O73/10/GDP!R69)</f>
        <v/>
      </c>
      <c r="P73" s="26" t="str">
        <f>IF(Goods_net!P73="","",Goods_net!P73/10/GDP!S69)</f>
        <v/>
      </c>
      <c r="Q73" s="26" t="str">
        <f>IF(Goods_net!Q73="","",Goods_net!Q73/10/GDP!T69)</f>
        <v/>
      </c>
    </row>
    <row r="74" spans="1:17" x14ac:dyDescent="0.15">
      <c r="A74" s="12" t="s">
        <v>93</v>
      </c>
      <c r="B74" s="26">
        <f>IF(Goods_net!B74="","",Goods_net!B74/10/GDP!E70)</f>
        <v>43.283526224342026</v>
      </c>
      <c r="C74" s="26" t="str">
        <f>IF(Goods_net!C74="","",Goods_net!C74/10/GDP!F70)</f>
        <v/>
      </c>
      <c r="D74" s="26">
        <f>IF(Goods_net!D74="","",Goods_net!D74/10/GDP!G70)</f>
        <v>39.700522205512165</v>
      </c>
      <c r="E74" s="26">
        <f>IF(Goods_net!E74="","",Goods_net!E74/10/GDP!H70)</f>
        <v>44.70006260889118</v>
      </c>
      <c r="F74" s="26">
        <f>IF(Goods_net!F74="","",Goods_net!F74/10/GDP!I70)</f>
        <v>31.169595508007728</v>
      </c>
      <c r="G74" s="26">
        <f>IF(Goods_net!G74="","",Goods_net!G74/10/GDP!J70)</f>
        <v>39.848017619071008</v>
      </c>
      <c r="H74" s="26">
        <f>IF(Goods_net!H74="","",Goods_net!H74/10/GDP!K70)</f>
        <v>35.671942892133906</v>
      </c>
      <c r="I74" s="26">
        <f>IF(Goods_net!I74="","",Goods_net!I74/10/GDP!L70)</f>
        <v>35.72045973823689</v>
      </c>
      <c r="J74" s="26">
        <f>IF(Goods_net!J74="","",Goods_net!J74/10/GDP!M70)</f>
        <v>30.173373478309216</v>
      </c>
      <c r="K74" s="26">
        <f>IF(Goods_net!K74="","",Goods_net!K74/10/GDP!N70)</f>
        <v>24.374992614643645</v>
      </c>
      <c r="L74" s="26">
        <f>IF(Goods_net!L74="","",Goods_net!L74/10/GDP!O70)</f>
        <v>13.495532300241882</v>
      </c>
      <c r="M74" s="26" t="str">
        <f>IF(Goods_net!M74="","",Goods_net!M74/10/GDP!P70)</f>
        <v/>
      </c>
      <c r="N74" s="26" t="str">
        <f>IF(Goods_net!N74="","",Goods_net!N74/10/GDP!Q70)</f>
        <v/>
      </c>
      <c r="O74" s="26" t="str">
        <f>IF(Goods_net!O74="","",Goods_net!O74/10/GDP!R70)</f>
        <v/>
      </c>
      <c r="P74" s="26" t="str">
        <f>IF(Goods_net!P74="","",Goods_net!P74/10/GDP!S70)</f>
        <v/>
      </c>
      <c r="Q74" s="26" t="str">
        <f>IF(Goods_net!Q74="","",Goods_net!Q74/10/GDP!T70)</f>
        <v/>
      </c>
    </row>
    <row r="75" spans="1:17" x14ac:dyDescent="0.15">
      <c r="A75" s="12" t="s">
        <v>94</v>
      </c>
      <c r="B75" s="26">
        <f>IF(Goods_net!B75="","",Goods_net!B75/10/GDP!E71)</f>
        <v>-11.509474708496908</v>
      </c>
      <c r="C75" s="26">
        <f>IF(Goods_net!C75="","",Goods_net!C75/10/GDP!F71)</f>
        <v>-10.753226731942245</v>
      </c>
      <c r="D75" s="26">
        <f>IF(Goods_net!D75="","",Goods_net!D75/10/GDP!G71)</f>
        <v>-11.349457855886046</v>
      </c>
      <c r="E75" s="26">
        <f>IF(Goods_net!E75="","",Goods_net!E75/10/GDP!H71)</f>
        <v>-4.399608975435795</v>
      </c>
      <c r="F75" s="26">
        <f>IF(Goods_net!F75="","",Goods_net!F75/10/GDP!I71)</f>
        <v>-5.9133596666063717</v>
      </c>
      <c r="G75" s="26">
        <f>IF(Goods_net!G75="","",Goods_net!G75/10/GDP!J71)</f>
        <v>-6.8579668525174053</v>
      </c>
      <c r="H75" s="26">
        <f>IF(Goods_net!H75="","",Goods_net!H75/10/GDP!K71)</f>
        <v>-12.662399316511666</v>
      </c>
      <c r="I75" s="26">
        <f>IF(Goods_net!I75="","",Goods_net!I75/10/GDP!L71)</f>
        <v>-14.140286364608738</v>
      </c>
      <c r="J75" s="26">
        <f>IF(Goods_net!J75="","",Goods_net!J75/10/GDP!M71)</f>
        <v>-12.131333945340218</v>
      </c>
      <c r="K75" s="26">
        <f>IF(Goods_net!K75="","",Goods_net!K75/10/GDP!N71)</f>
        <v>-16.800406526855067</v>
      </c>
      <c r="L75" s="26">
        <f>IF(Goods_net!L75="","",Goods_net!L75/10/GDP!O71)</f>
        <v>-16.875857361655878</v>
      </c>
      <c r="M75" s="26">
        <f>IF(Goods_net!M75="","",Goods_net!M75/10/GDP!P71)</f>
        <v>-14.283326045297954</v>
      </c>
      <c r="N75" s="26">
        <f>IF(Goods_net!N75="","",Goods_net!N75/10/GDP!Q71)</f>
        <v>-19.836823436600312</v>
      </c>
      <c r="O75" s="26">
        <f>IF(Goods_net!O75="","",Goods_net!O75/10/GDP!R71)</f>
        <v>-22.182312256308126</v>
      </c>
      <c r="P75" s="26" t="str">
        <f>IF(Goods_net!P75="","",Goods_net!P75/10/GDP!S71)</f>
        <v/>
      </c>
      <c r="Q75" s="26" t="str">
        <f>IF(Goods_net!Q75="","",Goods_net!Q75/10/GDP!T71)</f>
        <v/>
      </c>
    </row>
    <row r="76" spans="1:17" x14ac:dyDescent="0.15">
      <c r="A76" s="12" t="s">
        <v>95</v>
      </c>
      <c r="B76" s="26">
        <f>IF(Goods_net!B76="","",Goods_net!B76/10/GDP!E72)</f>
        <v>-18.472331870338863</v>
      </c>
      <c r="C76" s="26">
        <f>IF(Goods_net!C76="","",Goods_net!C76/10/GDP!F72)</f>
        <v>-25.827044803756618</v>
      </c>
      <c r="D76" s="26">
        <f>IF(Goods_net!D76="","",Goods_net!D76/10/GDP!G72)</f>
        <v>-27.620935423625578</v>
      </c>
      <c r="E76" s="26">
        <f>IF(Goods_net!E76="","",Goods_net!E76/10/GDP!H72)</f>
        <v>-29.168024115379986</v>
      </c>
      <c r="F76" s="26">
        <f>IF(Goods_net!F76="","",Goods_net!F76/10/GDP!I72)</f>
        <v>-21.833032162157341</v>
      </c>
      <c r="G76" s="26">
        <f>IF(Goods_net!G76="","",Goods_net!G76/10/GDP!J72)</f>
        <v>-21.465704235375533</v>
      </c>
      <c r="H76" s="26">
        <f>IF(Goods_net!H76="","",Goods_net!H76/10/GDP!K72)</f>
        <v>-23.164754105013728</v>
      </c>
      <c r="I76" s="26">
        <f>IF(Goods_net!I76="","",Goods_net!I76/10/GDP!L72)</f>
        <v>-25.630121935496863</v>
      </c>
      <c r="J76" s="26">
        <f>IF(Goods_net!J76="","",Goods_net!J76/10/GDP!M72)</f>
        <v>-20.396964178531025</v>
      </c>
      <c r="K76" s="26">
        <f>IF(Goods_net!K76="","",Goods_net!K76/10/GDP!N72)</f>
        <v>-24.312402090139877</v>
      </c>
      <c r="L76" s="26">
        <f>IF(Goods_net!L76="","",Goods_net!L76/10/GDP!O72)</f>
        <v>-26.428755682953593</v>
      </c>
      <c r="M76" s="26">
        <f>IF(Goods_net!M76="","",Goods_net!M76/10/GDP!P72)</f>
        <v>-25.641736178653684</v>
      </c>
      <c r="N76" s="26">
        <f>IF(Goods_net!N76="","",Goods_net!N76/10/GDP!Q72)</f>
        <v>-23.452969648123496</v>
      </c>
      <c r="O76" s="26">
        <f>IF(Goods_net!O76="","",Goods_net!O76/10/GDP!R72)</f>
        <v>-23.386137138280652</v>
      </c>
      <c r="P76" s="26">
        <f>IF(Goods_net!P76="","",Goods_net!P76/10/GDP!S72)</f>
        <v>-21.379393945488157</v>
      </c>
      <c r="Q76" s="26">
        <f>IF(Goods_net!Q76="","",Goods_net!Q76/10/GDP!T72)</f>
        <v>-20.032469850657016</v>
      </c>
    </row>
    <row r="77" spans="1:17" x14ac:dyDescent="0.15">
      <c r="A77" s="12" t="s">
        <v>96</v>
      </c>
      <c r="B77" s="26">
        <f>IF(Goods_net!B77="","",Goods_net!B77/10/GDP!E73)</f>
        <v>6.8613388493462333</v>
      </c>
      <c r="C77" s="26">
        <f>IF(Goods_net!C77="","",Goods_net!C77/10/GDP!F73)</f>
        <v>6.7569502563452728</v>
      </c>
      <c r="D77" s="26">
        <f>IF(Goods_net!D77="","",Goods_net!D77/10/GDP!G73)</f>
        <v>8.0693677097945375</v>
      </c>
      <c r="E77" s="26">
        <f>IF(Goods_net!E77="","",Goods_net!E77/10/GDP!H73)</f>
        <v>7.2984832458631397</v>
      </c>
      <c r="F77" s="26">
        <f>IF(Goods_net!F77="","",Goods_net!F77/10/GDP!I73)</f>
        <v>5.793876339751594</v>
      </c>
      <c r="G77" s="26">
        <f>IF(Goods_net!G77="","",Goods_net!G77/10/GDP!J73)</f>
        <v>6.2680699262635864</v>
      </c>
      <c r="H77" s="26">
        <f>IF(Goods_net!H77="","",Goods_net!H77/10/GDP!K73)</f>
        <v>6.0502207342583532</v>
      </c>
      <c r="I77" s="26">
        <f>IF(Goods_net!I77="","",Goods_net!I77/10/GDP!L73)</f>
        <v>7.259513024823578</v>
      </c>
      <c r="J77" s="26">
        <f>IF(Goods_net!J77="","",Goods_net!J77/10/GDP!M73)</f>
        <v>7.2479736293646866</v>
      </c>
      <c r="K77" s="26">
        <f>IF(Goods_net!K77="","",Goods_net!K77/10/GDP!N73)</f>
        <v>7.4930185804612091</v>
      </c>
      <c r="L77" s="26">
        <f>IF(Goods_net!L77="","",Goods_net!L77/10/GDP!O73)</f>
        <v>8.2072043435408926</v>
      </c>
      <c r="M77" s="26">
        <f>IF(Goods_net!M77="","",Goods_net!M77/10/GDP!P73)</f>
        <v>8.0650346195913567</v>
      </c>
      <c r="N77" s="26">
        <f>IF(Goods_net!N77="","",Goods_net!N77/10/GDP!Q73)</f>
        <v>7.8247434324331495</v>
      </c>
      <c r="O77" s="26">
        <f>IF(Goods_net!O77="","",Goods_net!O77/10/GDP!R73)</f>
        <v>6.7168792510512327</v>
      </c>
      <c r="P77" s="26">
        <f>IF(Goods_net!P77="","",Goods_net!P77/10/GDP!S73)</f>
        <v>6.2793141948774789</v>
      </c>
      <c r="Q77" s="26">
        <f>IF(Goods_net!Q77="","",Goods_net!Q77/10/GDP!T73)</f>
        <v>5.7123820826719793</v>
      </c>
    </row>
    <row r="78" spans="1:17" x14ac:dyDescent="0.15">
      <c r="A78" s="12" t="s">
        <v>97</v>
      </c>
      <c r="B78" s="26">
        <f>IF(Goods_net!B78="","",Goods_net!B78/10/GDP!E74)</f>
        <v>-10.346126720046348</v>
      </c>
      <c r="C78" s="26">
        <f>IF(Goods_net!C78="","",Goods_net!C78/10/GDP!F74)</f>
        <v>-10.480483196321595</v>
      </c>
      <c r="D78" s="26">
        <f>IF(Goods_net!D78="","",Goods_net!D78/10/GDP!G74)</f>
        <v>-11.438175363835365</v>
      </c>
      <c r="E78" s="26">
        <f>IF(Goods_net!E78="","",Goods_net!E78/10/GDP!H74)</f>
        <v>-12.930713520580694</v>
      </c>
      <c r="F78" s="26">
        <f>IF(Goods_net!F78="","",Goods_net!F78/10/GDP!I74)</f>
        <v>-6.3771589661669941</v>
      </c>
      <c r="G78" s="26">
        <f>IF(Goods_net!G78="","",Goods_net!G78/10/GDP!J74)</f>
        <v>-6.8365443447914211</v>
      </c>
      <c r="H78" s="26">
        <f>IF(Goods_net!H78="","",Goods_net!H78/10/GDP!K74)</f>
        <v>-5.6682585422516949</v>
      </c>
      <c r="I78" s="26">
        <f>IF(Goods_net!I78="","",Goods_net!I78/10/GDP!L74)</f>
        <v>-7.4064384113538093</v>
      </c>
      <c r="J78" s="26">
        <f>IF(Goods_net!J78="","",Goods_net!J78/10/GDP!M74)</f>
        <v>-6.0410715377917104</v>
      </c>
      <c r="K78" s="26">
        <f>IF(Goods_net!K78="","",Goods_net!K78/10/GDP!N74)</f>
        <v>-2.5481345874459471</v>
      </c>
      <c r="L78" s="26">
        <f>IF(Goods_net!L78="","",Goods_net!L78/10/GDP!O74)</f>
        <v>-6.3593508957355391</v>
      </c>
      <c r="M78" s="26">
        <f>IF(Goods_net!M78="","",Goods_net!M78/10/GDP!P74)</f>
        <v>-3.158517194701699</v>
      </c>
      <c r="N78" s="26">
        <f>IF(Goods_net!N78="","",Goods_net!N78/10/GDP!Q74)</f>
        <v>1.9658387414967176</v>
      </c>
      <c r="O78" s="26">
        <f>IF(Goods_net!O78="","",Goods_net!O78/10/GDP!R74)</f>
        <v>2.6890643450096414</v>
      </c>
      <c r="P78" s="26">
        <f>IF(Goods_net!P78="","",Goods_net!P78/10/GDP!S74)</f>
        <v>3.3017409642639293</v>
      </c>
      <c r="Q78" s="26">
        <f>IF(Goods_net!Q78="","",Goods_net!Q78/10/GDP!T74)</f>
        <v>2.9825169344620726</v>
      </c>
    </row>
    <row r="79" spans="1:17" x14ac:dyDescent="0.15">
      <c r="A79" s="12" t="s">
        <v>98</v>
      </c>
      <c r="B79" s="26">
        <f>IF(Goods_net!B79="","",Goods_net!B79/10/GDP!E75)</f>
        <v>-13.914605696080795</v>
      </c>
      <c r="C79" s="26">
        <f>IF(Goods_net!C79="","",Goods_net!C79/10/GDP!F75)</f>
        <v>-16.239614180809387</v>
      </c>
      <c r="D79" s="26">
        <f>IF(Goods_net!D79="","",Goods_net!D79/10/GDP!G75)</f>
        <v>-17.9966890344283</v>
      </c>
      <c r="E79" s="26">
        <f>IF(Goods_net!E79="","",Goods_net!E79/10/GDP!H75)</f>
        <v>-18.392106335633397</v>
      </c>
      <c r="F79" s="26">
        <f>IF(Goods_net!F79="","",Goods_net!F79/10/GDP!I75)</f>
        <v>-13.070566486367767</v>
      </c>
      <c r="G79" s="26">
        <f>IF(Goods_net!G79="","",Goods_net!G79/10/GDP!J75)</f>
        <v>-12.624550227612591</v>
      </c>
      <c r="H79" s="26">
        <f>IF(Goods_net!H79="","",Goods_net!H79/10/GDP!K75)</f>
        <v>-13.398122989886707</v>
      </c>
      <c r="I79" s="26">
        <f>IF(Goods_net!I79="","",Goods_net!I79/10/GDP!L75)</f>
        <v>-10.434906399117351</v>
      </c>
      <c r="J79" s="26">
        <f>IF(Goods_net!J79="","",Goods_net!J79/10/GDP!M75)</f>
        <v>-11.576312299819078</v>
      </c>
      <c r="K79" s="26">
        <f>IF(Goods_net!K79="","",Goods_net!K79/10/GDP!N75)</f>
        <v>-12.538510726398187</v>
      </c>
      <c r="L79" s="26">
        <f>IF(Goods_net!L79="","",Goods_net!L79/10/GDP!O75)</f>
        <v>-10.031282318953082</v>
      </c>
      <c r="M79" s="26">
        <f>IF(Goods_net!M79="","",Goods_net!M79/10/GDP!P75)</f>
        <v>-10.2993504656749</v>
      </c>
      <c r="N79" s="26">
        <f>IF(Goods_net!N79="","",Goods_net!N79/10/GDP!Q75)</f>
        <v>-11.191513868964487</v>
      </c>
      <c r="O79" s="26">
        <f>IF(Goods_net!O79="","",Goods_net!O79/10/GDP!R75)</f>
        <v>-12.49477255895116</v>
      </c>
      <c r="P79" s="26">
        <f>IF(Goods_net!P79="","",Goods_net!P79/10/GDP!S75)</f>
        <v>-12.453038545007399</v>
      </c>
      <c r="Q79" s="26">
        <f>IF(Goods_net!Q79="","",Goods_net!Q79/10/GDP!T75)</f>
        <v>-11.167409201766455</v>
      </c>
    </row>
    <row r="80" spans="1:17" x14ac:dyDescent="0.15">
      <c r="A80" s="12" t="s">
        <v>99</v>
      </c>
      <c r="B80" s="26">
        <f>IF(Goods_net!B80="","",Goods_net!B80/10/GDP!E76)</f>
        <v>-38.410869723309361</v>
      </c>
      <c r="C80" s="26">
        <f>IF(Goods_net!C80="","",Goods_net!C80/10/GDP!F76)</f>
        <v>-37.898908528190852</v>
      </c>
      <c r="D80" s="26">
        <f>IF(Goods_net!D80="","",Goods_net!D80/10/GDP!G76)</f>
        <v>-37.849338925972489</v>
      </c>
      <c r="E80" s="26">
        <f>IF(Goods_net!E80="","",Goods_net!E80/10/GDP!H76)</f>
        <v>-36.114360044859865</v>
      </c>
      <c r="F80" s="26">
        <f>IF(Goods_net!F80="","",Goods_net!F80/10/GDP!I76)</f>
        <v>-29.50763174889353</v>
      </c>
      <c r="G80" s="26">
        <f>IF(Goods_net!G80="","",Goods_net!G80/10/GDP!J76)</f>
        <v>-33.001528023103099</v>
      </c>
      <c r="H80" s="26">
        <f>IF(Goods_net!H80="","",Goods_net!H80/10/GDP!K76)</f>
        <v>-33.152235798806608</v>
      </c>
      <c r="I80" s="26">
        <f>IF(Goods_net!I80="","",Goods_net!I80/10/GDP!L76)</f>
        <v>-32.192491521217534</v>
      </c>
      <c r="J80" s="26">
        <f>IF(Goods_net!J80="","",Goods_net!J80/10/GDP!M76)</f>
        <v>-32.957276524772446</v>
      </c>
      <c r="K80" s="26">
        <f>IF(Goods_net!K80="","",Goods_net!K80/10/GDP!N76)</f>
        <v>-28.413353467274451</v>
      </c>
      <c r="L80" s="26">
        <f>IF(Goods_net!L80="","",Goods_net!L80/10/GDP!O76)</f>
        <v>-26.415157206702233</v>
      </c>
      <c r="M80" s="26">
        <f>IF(Goods_net!M80="","",Goods_net!M80/10/GDP!P76)</f>
        <v>-25.3526688159535</v>
      </c>
      <c r="N80" s="26">
        <f>IF(Goods_net!N80="","",Goods_net!N80/10/GDP!Q76)</f>
        <v>-29.186198883354162</v>
      </c>
      <c r="O80" s="26">
        <f>IF(Goods_net!O80="","",Goods_net!O80/10/GDP!R76)</f>
        <v>-31.264655615234428</v>
      </c>
      <c r="P80" s="26">
        <f>IF(Goods_net!P80="","",Goods_net!P80/10/GDP!S76)</f>
        <v>-30.486687531540507</v>
      </c>
      <c r="Q80" s="26">
        <f>IF(Goods_net!Q80="","",Goods_net!Q80/10/GDP!T76)</f>
        <v>-30.617766960887131</v>
      </c>
    </row>
    <row r="81" spans="1:17" x14ac:dyDescent="0.15">
      <c r="A81" s="12" t="s">
        <v>100</v>
      </c>
      <c r="B81" s="26">
        <f>IF(Goods_net!B81="","",Goods_net!B81/10/GDP!E77)</f>
        <v>-14.871210856899511</v>
      </c>
      <c r="C81" s="26">
        <f>IF(Goods_net!C81="","",Goods_net!C81/10/GDP!F77)</f>
        <v>-15.498479740498027</v>
      </c>
      <c r="D81" s="26">
        <f>IF(Goods_net!D81="","",Goods_net!D81/10/GDP!G77)</f>
        <v>-15.664412843690169</v>
      </c>
      <c r="E81" s="26">
        <f>IF(Goods_net!E81="","",Goods_net!E81/10/GDP!H77)</f>
        <v>-14.326200638955319</v>
      </c>
      <c r="F81" s="26">
        <f>IF(Goods_net!F81="","",Goods_net!F81/10/GDP!I77)</f>
        <v>-10.17288548592354</v>
      </c>
      <c r="G81" s="26">
        <f>IF(Goods_net!G81="","",Goods_net!G81/10/GDP!J77)</f>
        <v>-11.285268415509105</v>
      </c>
      <c r="H81" s="26">
        <f>IF(Goods_net!H81="","",Goods_net!H81/10/GDP!K77)</f>
        <v>-11.261104133081975</v>
      </c>
      <c r="I81" s="26">
        <f>IF(Goods_net!I81="","",Goods_net!I81/10/GDP!L77)</f>
        <v>-12.881721872555696</v>
      </c>
      <c r="J81" s="26">
        <f>IF(Goods_net!J81="","",Goods_net!J81/10/GDP!M77)</f>
        <v>-12.736716663269982</v>
      </c>
      <c r="K81" s="26">
        <f>IF(Goods_net!K81="","",Goods_net!K81/10/GDP!N77)</f>
        <v>-11.726622637606059</v>
      </c>
      <c r="L81" s="26">
        <f>IF(Goods_net!L81="","",Goods_net!L81/10/GDP!O77)</f>
        <v>-10.355688911076768</v>
      </c>
      <c r="M81" s="26">
        <f>IF(Goods_net!M81="","",Goods_net!M81/10/GDP!P77)</f>
        <v>-9.2029109597941474</v>
      </c>
      <c r="N81" s="26">
        <f>IF(Goods_net!N81="","",Goods_net!N81/10/GDP!Q77)</f>
        <v>-9.4820430226697017</v>
      </c>
      <c r="O81" s="26">
        <f>IF(Goods_net!O81="","",Goods_net!O81/10/GDP!R77)</f>
        <v>-10.90653638920568</v>
      </c>
      <c r="P81" s="26">
        <f>IF(Goods_net!P81="","",Goods_net!P81/10/GDP!S77)</f>
        <v>-10.346092752583916</v>
      </c>
      <c r="Q81" s="26">
        <f>IF(Goods_net!Q81="","",Goods_net!Q81/10/GDP!T77)</f>
        <v>-7.6371971941430434</v>
      </c>
    </row>
    <row r="82" spans="1:17" x14ac:dyDescent="0.15">
      <c r="A82" s="12" t="s">
        <v>101</v>
      </c>
      <c r="B82" s="26">
        <f>IF(Goods_net!B82="","",Goods_net!B82/10/GDP!E78)</f>
        <v>2.292551126802711</v>
      </c>
      <c r="C82" s="26">
        <f>IF(Goods_net!C82="","",Goods_net!C82/10/GDP!F78)</f>
        <v>1.9610088365243004</v>
      </c>
      <c r="D82" s="26">
        <f>IF(Goods_net!D82="","",Goods_net!D82/10/GDP!G78)</f>
        <v>-5.1293136997577572E-2</v>
      </c>
      <c r="E82" s="26">
        <f>IF(Goods_net!E82="","",Goods_net!E82/10/GDP!H78)</f>
        <v>-0.31895948980125316</v>
      </c>
      <c r="F82" s="26">
        <f>IF(Goods_net!F82="","",Goods_net!F82/10/GDP!I78)</f>
        <v>-7.1079933361748046E-2</v>
      </c>
      <c r="G82" s="26">
        <f>IF(Goods_net!G82="","",Goods_net!G82/10/GDP!J78)</f>
        <v>1.0603875393255358</v>
      </c>
      <c r="H82" s="26">
        <f>IF(Goods_net!H82="","",Goods_net!H82/10/GDP!K78)</f>
        <v>-11.084108655050894</v>
      </c>
      <c r="I82" s="26">
        <f>IF(Goods_net!I82="","",Goods_net!I82/10/GDP!L78)</f>
        <v>-4.3320243619755088</v>
      </c>
      <c r="J82" s="26">
        <f>IF(Goods_net!J82="","",Goods_net!J82/10/GDP!M78)</f>
        <v>-3.0187095152881582</v>
      </c>
      <c r="K82" s="26">
        <f>IF(Goods_net!K82="","",Goods_net!K82/10/GDP!N78)</f>
        <v>-3.4822158053605379</v>
      </c>
      <c r="L82" s="26">
        <f>IF(Goods_net!L82="","",Goods_net!L82/10/GDP!O78)</f>
        <v>-4.6711400677606978</v>
      </c>
      <c r="M82" s="26">
        <f>IF(Goods_net!M82="","",Goods_net!M82/10/GDP!P78)</f>
        <v>-23.420638200475455</v>
      </c>
      <c r="N82" s="26">
        <f>IF(Goods_net!N82="","",Goods_net!N82/10/GDP!Q78)</f>
        <v>10.748492685942926</v>
      </c>
      <c r="O82" s="26">
        <f>IF(Goods_net!O82="","",Goods_net!O82/10/GDP!R78)</f>
        <v>4.8637337809545151</v>
      </c>
      <c r="P82" s="26">
        <f>IF(Goods_net!P82="","",Goods_net!P82/10/GDP!S78)</f>
        <v>3.4453265764058258</v>
      </c>
      <c r="Q82" s="26" t="str">
        <f>IF(Goods_net!Q82="","",Goods_net!Q82/10/GDP!T78)</f>
        <v/>
      </c>
    </row>
    <row r="83" spans="1:17" x14ac:dyDescent="0.15">
      <c r="A83" s="12" t="s">
        <v>102</v>
      </c>
      <c r="B83" s="26">
        <f>IF(Goods_net!B83="","",Goods_net!B83/10/GDP!E79)</f>
        <v>-2.5478900493010053</v>
      </c>
      <c r="C83" s="26">
        <f>IF(Goods_net!C83="","",Goods_net!C83/10/GDP!F79)</f>
        <v>-8.3340672872181329</v>
      </c>
      <c r="D83" s="26">
        <f>IF(Goods_net!D83="","",Goods_net!D83/10/GDP!G79)</f>
        <v>-8.0849461037030146</v>
      </c>
      <c r="E83" s="26">
        <f>IF(Goods_net!E83="","",Goods_net!E83/10/GDP!H79)</f>
        <v>-7.4179635629224627</v>
      </c>
      <c r="F83" s="26">
        <f>IF(Goods_net!F83="","",Goods_net!F83/10/GDP!I79)</f>
        <v>-9.0733882631964331</v>
      </c>
      <c r="G83" s="26">
        <f>IF(Goods_net!G83="","",Goods_net!G83/10/GDP!J79)</f>
        <v>-7.4366972220602383</v>
      </c>
      <c r="H83" s="26">
        <f>IF(Goods_net!H83="","",Goods_net!H83/10/GDP!K79)</f>
        <v>-0.19165100488360906</v>
      </c>
      <c r="I83" s="26">
        <f>IF(Goods_net!I83="","",Goods_net!I83/10/GDP!L79)</f>
        <v>-4.7999164801588714</v>
      </c>
      <c r="J83" s="26">
        <f>IF(Goods_net!J83="","",Goods_net!J83/10/GDP!M79)</f>
        <v>-2.7069377426985035</v>
      </c>
      <c r="K83" s="26">
        <f>IF(Goods_net!K83="","",Goods_net!K83/10/GDP!N79)</f>
        <v>-4.2442740003765165</v>
      </c>
      <c r="L83" s="26">
        <f>IF(Goods_net!L83="","",Goods_net!L83/10/GDP!O79)</f>
        <v>3.9318205912498487</v>
      </c>
      <c r="M83" s="26">
        <f>IF(Goods_net!M83="","",Goods_net!M83/10/GDP!P79)</f>
        <v>2.2086006362926449</v>
      </c>
      <c r="N83" s="26">
        <f>IF(Goods_net!N83="","",Goods_net!N83/10/GDP!Q79)</f>
        <v>3.3168755328276318</v>
      </c>
      <c r="O83" s="26">
        <f>IF(Goods_net!O83="","",Goods_net!O83/10/GDP!R79)</f>
        <v>3.0734984280681927</v>
      </c>
      <c r="P83" s="26">
        <f>IF(Goods_net!P83="","",Goods_net!P83/10/GDP!S79)</f>
        <v>-6.0033993470046783</v>
      </c>
      <c r="Q83" s="26" t="str">
        <f>IF(Goods_net!Q83="","",Goods_net!Q83/10/GDP!T79)</f>
        <v/>
      </c>
    </row>
    <row r="84" spans="1:17" x14ac:dyDescent="0.15">
      <c r="A84" s="12" t="s">
        <v>103</v>
      </c>
      <c r="B84" s="26">
        <f>IF(Goods_net!B84="","",Goods_net!B84/10/GDP!E80)</f>
        <v>-10.013817615219827</v>
      </c>
      <c r="C84" s="26">
        <f>IF(Goods_net!C84="","",Goods_net!C84/10/GDP!F80)</f>
        <v>-12.12289398329859</v>
      </c>
      <c r="D84" s="26">
        <f>IF(Goods_net!D84="","",Goods_net!D84/10/GDP!G80)</f>
        <v>-13.843138658993498</v>
      </c>
      <c r="E84" s="26">
        <f>IF(Goods_net!E84="","",Goods_net!E84/10/GDP!H80)</f>
        <v>-20.962790606620921</v>
      </c>
      <c r="F84" s="26">
        <f>IF(Goods_net!F84="","",Goods_net!F84/10/GDP!I80)</f>
        <v>-15.837373095799174</v>
      </c>
      <c r="G84" s="26">
        <f>IF(Goods_net!G84="","",Goods_net!G84/10/GDP!J80)</f>
        <v>-18.484194835572342</v>
      </c>
      <c r="H84" s="26">
        <f>IF(Goods_net!H84="","",Goods_net!H84/10/GDP!K80)</f>
        <v>-19.271332445573776</v>
      </c>
      <c r="I84" s="26">
        <f>IF(Goods_net!I84="","",Goods_net!I84/10/GDP!L80)</f>
        <v>-14.306386759063692</v>
      </c>
      <c r="J84" s="26">
        <f>IF(Goods_net!J84="","",Goods_net!J84/10/GDP!M80)</f>
        <v>-11.991699795028433</v>
      </c>
      <c r="K84" s="26">
        <f>IF(Goods_net!K84="","",Goods_net!K84/10/GDP!N80)</f>
        <v>-15.119438345596926</v>
      </c>
      <c r="L84" s="26">
        <f>IF(Goods_net!L84="","",Goods_net!L84/10/GDP!O80)</f>
        <v>-4.7104560675881597</v>
      </c>
      <c r="M84" s="26">
        <f>IF(Goods_net!M84="","",Goods_net!M84/10/GDP!P80)</f>
        <v>2.0920542740208607</v>
      </c>
      <c r="N84" s="26">
        <f>IF(Goods_net!N84="","",Goods_net!N84/10/GDP!Q80)</f>
        <v>0.22506698262621766</v>
      </c>
      <c r="O84" s="26">
        <f>IF(Goods_net!O84="","",Goods_net!O84/10/GDP!R80)</f>
        <v>-14.834167247298868</v>
      </c>
      <c r="P84" s="26">
        <f>IF(Goods_net!P84="","",Goods_net!P84/10/GDP!S80)</f>
        <v>-19.751490796061844</v>
      </c>
      <c r="Q84" s="26" t="str">
        <f>IF(Goods_net!Q84="","",Goods_net!Q84/10/GDP!T80)</f>
        <v/>
      </c>
    </row>
    <row r="85" spans="1:17" x14ac:dyDescent="0.15">
      <c r="A85" s="12" t="s">
        <v>104</v>
      </c>
      <c r="B85" s="26">
        <f>IF(Goods_net!B85="","",Goods_net!B85/10/GDP!E81)</f>
        <v>-12.037509943865572</v>
      </c>
      <c r="C85" s="26">
        <f>IF(Goods_net!C85="","",Goods_net!C85/10/GDP!F81)</f>
        <v>-14.233933057598071</v>
      </c>
      <c r="D85" s="26">
        <f>IF(Goods_net!D85="","",Goods_net!D85/10/GDP!G81)</f>
        <v>-12.689583779191738</v>
      </c>
      <c r="E85" s="26">
        <f>IF(Goods_net!E85="","",Goods_net!E85/10/GDP!H81)</f>
        <v>-15.569666657368247</v>
      </c>
      <c r="F85" s="26">
        <f>IF(Goods_net!F85="","",Goods_net!F85/10/GDP!I81)</f>
        <v>-13.141615977840774</v>
      </c>
      <c r="G85" s="26">
        <f>IF(Goods_net!G85="","",Goods_net!G85/10/GDP!J81)</f>
        <v>-20.993456799395009</v>
      </c>
      <c r="H85" s="26">
        <f>IF(Goods_net!H85="","",Goods_net!H85/10/GDP!K81)</f>
        <v>-19.574466786919317</v>
      </c>
      <c r="I85" s="26">
        <f>IF(Goods_net!I85="","",Goods_net!I85/10/GDP!L81)</f>
        <v>-16.780896468712694</v>
      </c>
      <c r="J85" s="26">
        <f>IF(Goods_net!J85="","",Goods_net!J85/10/GDP!M81)</f>
        <v>-16.729591241203448</v>
      </c>
      <c r="K85" s="26">
        <f>IF(Goods_net!K85="","",Goods_net!K85/10/GDP!N81)</f>
        <v>-18.292568283299065</v>
      </c>
      <c r="L85" s="26">
        <f>IF(Goods_net!L85="","",Goods_net!L85/10/GDP!O81)</f>
        <v>-16.324363887211948</v>
      </c>
      <c r="M85" s="26">
        <f>IF(Goods_net!M85="","",Goods_net!M85/10/GDP!P81)</f>
        <v>-15.634940959378151</v>
      </c>
      <c r="N85" s="26">
        <f>IF(Goods_net!N85="","",Goods_net!N85/10/GDP!Q81)</f>
        <v>-17.462663875172041</v>
      </c>
      <c r="O85" s="26">
        <f>IF(Goods_net!O85="","",Goods_net!O85/10/GDP!R81)</f>
        <v>-20.699404036861392</v>
      </c>
      <c r="P85" s="26">
        <f>IF(Goods_net!P85="","",Goods_net!P85/10/GDP!S81)</f>
        <v>-20.264697413603461</v>
      </c>
      <c r="Q85" s="26" t="str">
        <f>IF(Goods_net!Q85="","",Goods_net!Q85/10/GDP!T81)</f>
        <v/>
      </c>
    </row>
    <row r="86" spans="1:17" x14ac:dyDescent="0.15">
      <c r="A86" s="12" t="s">
        <v>105</v>
      </c>
      <c r="B86" s="26">
        <f>IF(Goods_net!B86="","",Goods_net!B86/10/GDP!E82)</f>
        <v>-26.574072826774501</v>
      </c>
      <c r="C86" s="26">
        <f>IF(Goods_net!C86="","",Goods_net!C86/10/GDP!F82)</f>
        <v>-28.686783904901908</v>
      </c>
      <c r="D86" s="26">
        <f>IF(Goods_net!D86="","",Goods_net!D86/10/GDP!G82)</f>
        <v>-33.925438281304146</v>
      </c>
      <c r="E86" s="26">
        <f>IF(Goods_net!E86="","",Goods_net!E86/10/GDP!H82)</f>
        <v>-38.872985383808086</v>
      </c>
      <c r="F86" s="26">
        <f>IF(Goods_net!F86="","",Goods_net!F86/10/GDP!I82)</f>
        <v>-23.954812256618034</v>
      </c>
      <c r="G86" s="26">
        <f>IF(Goods_net!G86="","",Goods_net!G86/10/GDP!J82)</f>
        <v>-23.992926923121114</v>
      </c>
      <c r="H86" s="26">
        <f>IF(Goods_net!H86="","",Goods_net!H86/10/GDP!K82)</f>
        <v>-24.806031496752023</v>
      </c>
      <c r="I86" s="26">
        <f>IF(Goods_net!I86="","",Goods_net!I86/10/GDP!L82)</f>
        <v>-22.671720392293711</v>
      </c>
      <c r="J86" s="26">
        <f>IF(Goods_net!J86="","",Goods_net!J86/10/GDP!M82)</f>
        <v>-24.158531583800688</v>
      </c>
      <c r="K86" s="26">
        <f>IF(Goods_net!K86="","",Goods_net!K86/10/GDP!N82)</f>
        <v>-22.40843254064584</v>
      </c>
      <c r="L86" s="26">
        <f>IF(Goods_net!L86="","",Goods_net!L86/10/GDP!O82)</f>
        <v>-22.252072177620569</v>
      </c>
      <c r="M86" s="26">
        <f>IF(Goods_net!M86="","",Goods_net!M86/10/GDP!P82)</f>
        <v>-19.461840772048951</v>
      </c>
      <c r="N86" s="26">
        <f>IF(Goods_net!N86="","",Goods_net!N86/10/GDP!Q82)</f>
        <v>-18.209222142302778</v>
      </c>
      <c r="O86" s="26">
        <f>IF(Goods_net!O86="","",Goods_net!O86/10/GDP!R82)</f>
        <v>-22.536105421897137</v>
      </c>
      <c r="P86" s="26">
        <f>IF(Goods_net!P86="","",Goods_net!P86/10/GDP!S82)</f>
        <v>-20.627338905442116</v>
      </c>
      <c r="Q86" s="26">
        <f>IF(Goods_net!Q86="","",Goods_net!Q86/10/GDP!T82)</f>
        <v>-16.125424264351032</v>
      </c>
    </row>
    <row r="87" spans="1:17" x14ac:dyDescent="0.15">
      <c r="A87" s="12" t="s">
        <v>106</v>
      </c>
      <c r="B87" s="26">
        <f>IF(Goods_net!B87="","",Goods_net!B87/10/GDP!E83)</f>
        <v>-2.2332113336561839</v>
      </c>
      <c r="C87" s="26">
        <f>IF(Goods_net!C87="","",Goods_net!C87/10/GDP!F83)</f>
        <v>-2.3807270183970464</v>
      </c>
      <c r="D87" s="26">
        <f>IF(Goods_net!D87="","",Goods_net!D87/10/GDP!G83)</f>
        <v>-0.5225299810422287</v>
      </c>
      <c r="E87" s="26">
        <f>IF(Goods_net!E87="","",Goods_net!E87/10/GDP!H83)</f>
        <v>-0.9254709602477057</v>
      </c>
      <c r="F87" s="26">
        <f>IF(Goods_net!F87="","",Goods_net!F87/10/GDP!I83)</f>
        <v>2.7943295143461615</v>
      </c>
      <c r="G87" s="26">
        <f>IF(Goods_net!G87="","",Goods_net!G87/10/GDP!J83)</f>
        <v>2.5400630843850642</v>
      </c>
      <c r="H87" s="26">
        <f>IF(Goods_net!H87="","",Goods_net!H87/10/GDP!K83)</f>
        <v>2.8014259840100255</v>
      </c>
      <c r="I87" s="26">
        <f>IF(Goods_net!I87="","",Goods_net!I87/10/GDP!L83)</f>
        <v>2.9040445258920315</v>
      </c>
      <c r="J87" s="26">
        <f>IF(Goods_net!J87="","",Goods_net!J87/10/GDP!M83)</f>
        <v>3.2709536725576487</v>
      </c>
      <c r="K87" s="26">
        <f>IF(Goods_net!K87="","",Goods_net!K87/10/GDP!N83)</f>
        <v>2.0151782375231053</v>
      </c>
      <c r="L87" s="26">
        <f>IF(Goods_net!L87="","",Goods_net!L87/10/GDP!O83)</f>
        <v>3.6014249366641713</v>
      </c>
      <c r="M87" s="26">
        <f>IF(Goods_net!M87="","",Goods_net!M87/10/GDP!P83)</f>
        <v>3.417747980071757</v>
      </c>
      <c r="N87" s="26">
        <f>IF(Goods_net!N87="","",Goods_net!N87/10/GDP!Q83)</f>
        <v>1.3262562083336</v>
      </c>
      <c r="O87" s="26">
        <f>IF(Goods_net!O87="","",Goods_net!O87/10/GDP!R83)</f>
        <v>-1.20045718818573</v>
      </c>
      <c r="P87" s="26">
        <f>IF(Goods_net!P87="","",Goods_net!P87/10/GDP!S83)</f>
        <v>-2.0673341841806874</v>
      </c>
      <c r="Q87" s="26">
        <f>IF(Goods_net!Q87="","",Goods_net!Q87/10/GDP!T83)</f>
        <v>-0.5999163153855217</v>
      </c>
    </row>
    <row r="88" spans="1:17" x14ac:dyDescent="0.15">
      <c r="A88" s="12" t="s">
        <v>107</v>
      </c>
      <c r="B88" s="26">
        <f>IF(Goods_net!B88="","",Goods_net!B88/10/GDP!E84)</f>
        <v>-10.581196810551315</v>
      </c>
      <c r="C88" s="26">
        <f>IF(Goods_net!C88="","",Goods_net!C88/10/GDP!F84)</f>
        <v>-15.409750523525107</v>
      </c>
      <c r="D88" s="26">
        <f>IF(Goods_net!D88="","",Goods_net!D88/10/GDP!G84)</f>
        <v>-9.6839756314115224</v>
      </c>
      <c r="E88" s="26">
        <f>IF(Goods_net!E88="","",Goods_net!E88/10/GDP!H84)</f>
        <v>-5.4804890166926077</v>
      </c>
      <c r="F88" s="26">
        <f>IF(Goods_net!F88="","",Goods_net!F88/10/GDP!I84)</f>
        <v>2.6603814640158117</v>
      </c>
      <c r="G88" s="26">
        <f>IF(Goods_net!G88="","",Goods_net!G88/10/GDP!J84)</f>
        <v>3.8090707532979224</v>
      </c>
      <c r="H88" s="26">
        <f>IF(Goods_net!H88="","",Goods_net!H88/10/GDP!K84)</f>
        <v>2.0738658950534417</v>
      </c>
      <c r="I88" s="26">
        <f>IF(Goods_net!I88="","",Goods_net!I88/10/GDP!L84)</f>
        <v>0.66851854167097602</v>
      </c>
      <c r="J88" s="26">
        <f>IF(Goods_net!J88="","",Goods_net!J88/10/GDP!M84)</f>
        <v>0.3875230089764708</v>
      </c>
      <c r="K88" s="26">
        <f>IF(Goods_net!K88="","",Goods_net!K88/10/GDP!N84)</f>
        <v>-0.36634499951725497</v>
      </c>
      <c r="L88" s="26">
        <f>IF(Goods_net!L88="","",Goods_net!L88/10/GDP!O84)</f>
        <v>-1.3961264553270085</v>
      </c>
      <c r="M88" s="26">
        <f>IF(Goods_net!M88="","",Goods_net!M88/10/GDP!P84)</f>
        <v>-3.8440934209354367</v>
      </c>
      <c r="N88" s="26">
        <f>IF(Goods_net!N88="","",Goods_net!N88/10/GDP!Q84)</f>
        <v>-6.1674346916603406</v>
      </c>
      <c r="O88" s="26">
        <f>IF(Goods_net!O88="","",Goods_net!O88/10/GDP!R84)</f>
        <v>-5.5667042825394999</v>
      </c>
      <c r="P88" s="26">
        <f>IF(Goods_net!P88="","",Goods_net!P88/10/GDP!S84)</f>
        <v>-3.4508634655041281</v>
      </c>
      <c r="Q88" s="26">
        <f>IF(Goods_net!Q88="","",Goods_net!Q88/10/GDP!T84)</f>
        <v>-3.0732442351006055</v>
      </c>
    </row>
    <row r="89" spans="1:17" x14ac:dyDescent="0.15">
      <c r="A89" s="12" t="s">
        <v>108</v>
      </c>
      <c r="B89" s="26">
        <f>IF(Goods_net!B89="","",Goods_net!B89/10/GDP!E85)</f>
        <v>-3.8705603540141391</v>
      </c>
      <c r="C89" s="26">
        <f>IF(Goods_net!C89="","",Goods_net!C89/10/GDP!F85)</f>
        <v>-4.4984576046816427</v>
      </c>
      <c r="D89" s="26">
        <f>IF(Goods_net!D89="","",Goods_net!D89/10/GDP!G85)</f>
        <v>-4.4467030752511185</v>
      </c>
      <c r="E89" s="26">
        <f>IF(Goods_net!E89="","",Goods_net!E89/10/GDP!H85)</f>
        <v>-10.199479920782647</v>
      </c>
      <c r="F89" s="26">
        <f>IF(Goods_net!F89="","",Goods_net!F89/10/GDP!I85)</f>
        <v>-7.8564146779245521</v>
      </c>
      <c r="G89" s="26">
        <f>IF(Goods_net!G89="","",Goods_net!G89/10/GDP!J85)</f>
        <v>-7.5611359683919561</v>
      </c>
      <c r="H89" s="26">
        <f>IF(Goods_net!H89="","",Goods_net!H89/10/GDP!K85)</f>
        <v>-9.1855059602493441</v>
      </c>
      <c r="I89" s="26">
        <f>IF(Goods_net!I89="","",Goods_net!I89/10/GDP!L85)</f>
        <v>-11.03437805843768</v>
      </c>
      <c r="J89" s="26">
        <f>IF(Goods_net!J89="","",Goods_net!J89/10/GDP!M85)</f>
        <v>-8.7561051552191032</v>
      </c>
      <c r="K89" s="26">
        <f>IF(Goods_net!K89="","",Goods_net!K89/10/GDP!N85)</f>
        <v>-7.0641694198612255</v>
      </c>
      <c r="L89" s="26">
        <f>IF(Goods_net!L89="","",Goods_net!L89/10/GDP!O85)</f>
        <v>-6.5071803452251551</v>
      </c>
      <c r="M89" s="26">
        <f>IF(Goods_net!M89="","",Goods_net!M89/10/GDP!P85)</f>
        <v>-4.6848299179988135</v>
      </c>
      <c r="N89" s="26">
        <f>IF(Goods_net!N89="","",Goods_net!N89/10/GDP!Q85)</f>
        <v>-5.5868732167566204</v>
      </c>
      <c r="O89" s="26">
        <f>IF(Goods_net!O89="","",Goods_net!O89/10/GDP!R85)</f>
        <v>-6.911658576081309</v>
      </c>
      <c r="P89" s="26">
        <f>IF(Goods_net!P89="","",Goods_net!P89/10/GDP!S85)</f>
        <v>-5.4930420189156255</v>
      </c>
      <c r="Q89" s="26">
        <f>IF(Goods_net!Q89="","",Goods_net!Q89/10/GDP!T85)</f>
        <v>-3.5803305206648131</v>
      </c>
    </row>
    <row r="90" spans="1:17" x14ac:dyDescent="0.15">
      <c r="A90" s="12" t="s">
        <v>109</v>
      </c>
      <c r="B90" s="26">
        <f>IF(Goods_net!B90="","",Goods_net!B90/10/GDP!E86)</f>
        <v>5.6660329182514824</v>
      </c>
      <c r="C90" s="26">
        <f>IF(Goods_net!C90="","",Goods_net!C90/10/GDP!F86)</f>
        <v>8.1247672447658381</v>
      </c>
      <c r="D90" s="26">
        <f>IF(Goods_net!D90="","",Goods_net!D90/10/GDP!G86)</f>
        <v>7.3436429303315327</v>
      </c>
      <c r="E90" s="26">
        <f>IF(Goods_net!E90="","",Goods_net!E90/10/GDP!H86)</f>
        <v>4.3937011497595249</v>
      </c>
      <c r="F90" s="26">
        <f>IF(Goods_net!F90="","",Goods_net!F90/10/GDP!I86)</f>
        <v>5.5905178299150533</v>
      </c>
      <c r="G90" s="26">
        <f>IF(Goods_net!G90="","",Goods_net!G90/10/GDP!J86)</f>
        <v>4.1049280445466936</v>
      </c>
      <c r="H90" s="26">
        <f>IF(Goods_net!H90="","",Goods_net!H90/10/GDP!K86)</f>
        <v>3.7895324335876253</v>
      </c>
      <c r="I90" s="26">
        <f>IF(Goods_net!I90="","",Goods_net!I90/10/GDP!L86)</f>
        <v>0.94445867715307552</v>
      </c>
      <c r="J90" s="26">
        <f>IF(Goods_net!J90="","",Goods_net!J90/10/GDP!M86)</f>
        <v>0.63636703393034444</v>
      </c>
      <c r="K90" s="26">
        <f>IF(Goods_net!K90="","",Goods_net!K90/10/GDP!N86)</f>
        <v>0.78363286634423912</v>
      </c>
      <c r="L90" s="26">
        <f>IF(Goods_net!L90="","",Goods_net!L90/10/GDP!O86)</f>
        <v>1.6321479326180961</v>
      </c>
      <c r="M90" s="26">
        <f>IF(Goods_net!M90="","",Goods_net!M90/10/GDP!P86)</f>
        <v>1.6434442854519582</v>
      </c>
      <c r="N90" s="26">
        <f>IF(Goods_net!N90="","",Goods_net!N90/10/GDP!Q86)</f>
        <v>1.8526992554260446</v>
      </c>
      <c r="O90" s="26">
        <f>IF(Goods_net!O90="","",Goods_net!O90/10/GDP!R86)</f>
        <v>-2.1895102016757761E-2</v>
      </c>
      <c r="P90" s="26">
        <f>IF(Goods_net!P90="","",Goods_net!P90/10/GDP!S86)</f>
        <v>0.31317888187967491</v>
      </c>
      <c r="Q90" s="26">
        <f>IF(Goods_net!Q90="","",Goods_net!Q90/10/GDP!T86)</f>
        <v>2.6626090266814115</v>
      </c>
    </row>
    <row r="91" spans="1:17" x14ac:dyDescent="0.15">
      <c r="A91" s="12" t="s">
        <v>111</v>
      </c>
      <c r="B91" s="26">
        <f>IF(Goods_net!B91="","",Goods_net!B91/10/GDP!E87)</f>
        <v>7.3807417334801828</v>
      </c>
      <c r="C91" s="26">
        <f>IF(Goods_net!C91="","",Goods_net!C91/10/GDP!F87)</f>
        <v>18.147336627954818</v>
      </c>
      <c r="D91" s="26">
        <f>IF(Goods_net!D91="","",Goods_net!D91/10/GDP!G87)</f>
        <v>25.851314335001515</v>
      </c>
      <c r="E91" s="26">
        <f>IF(Goods_net!E91="","",Goods_net!E91/10/GDP!H87)</f>
        <v>25.807959872227066</v>
      </c>
      <c r="F91" s="26">
        <f>IF(Goods_net!F91="","",Goods_net!F91/10/GDP!I87)</f>
        <v>3.7117145015338728</v>
      </c>
      <c r="G91" s="26">
        <f>IF(Goods_net!G91="","",Goods_net!G91/10/GDP!J87)</f>
        <v>10.419175189779532</v>
      </c>
      <c r="H91" s="26">
        <f>IF(Goods_net!H91="","",Goods_net!H91/10/GDP!K87)</f>
        <v>21.02345655201961</v>
      </c>
      <c r="I91" s="26">
        <f>IF(Goods_net!I91="","",Goods_net!I91/10/GDP!L87)</f>
        <v>20.204359467876127</v>
      </c>
      <c r="J91" s="26">
        <f>IF(Goods_net!J91="","",Goods_net!J91/10/GDP!M87)</f>
        <v>15.668881811006171</v>
      </c>
      <c r="K91" s="26">
        <f>IF(Goods_net!K91="","",Goods_net!K91/10/GDP!N87)</f>
        <v>15.153571018238818</v>
      </c>
      <c r="L91" s="26">
        <f>IF(Goods_net!L91="","",Goods_net!L91/10/GDP!O87)</f>
        <v>6.1870843681050278</v>
      </c>
      <c r="M91" s="26">
        <f>IF(Goods_net!M91="","",Goods_net!M91/10/GDP!P87)</f>
        <v>7.286886028819394</v>
      </c>
      <c r="N91" s="26">
        <f>IF(Goods_net!N91="","",Goods_net!N91/10/GDP!Q87)</f>
        <v>13.191824270268544</v>
      </c>
      <c r="O91" s="26">
        <f>IF(Goods_net!O91="","",Goods_net!O91/10/GDP!R87)</f>
        <v>21.887577691425228</v>
      </c>
      <c r="P91" s="26">
        <f>IF(Goods_net!P91="","",Goods_net!P91/10/GDP!S87)</f>
        <v>14.461629148193641</v>
      </c>
      <c r="Q91" s="26">
        <f>IF(Goods_net!Q91="","",Goods_net!Q91/10/GDP!T87)</f>
        <v>3.4181039602345034</v>
      </c>
    </row>
    <row r="92" spans="1:17" x14ac:dyDescent="0.15">
      <c r="A92" s="12" t="s">
        <v>112</v>
      </c>
      <c r="B92" s="26">
        <f>IF(Goods_net!B92="","",Goods_net!B92/10/GDP!E88)</f>
        <v>18.885339085907273</v>
      </c>
      <c r="C92" s="26">
        <f>IF(Goods_net!C92="","",Goods_net!C92/10/GDP!F88)</f>
        <v>16.414847279497295</v>
      </c>
      <c r="D92" s="26">
        <f>IF(Goods_net!D92="","",Goods_net!D92/10/GDP!G88)</f>
        <v>14.521410281819399</v>
      </c>
      <c r="E92" s="26">
        <f>IF(Goods_net!E92="","",Goods_net!E92/10/GDP!H88)</f>
        <v>16.498041853797837</v>
      </c>
      <c r="F92" s="26">
        <f>IF(Goods_net!F92="","",Goods_net!F92/10/GDP!I88)</f>
        <v>23.459077565586352</v>
      </c>
      <c r="G92" s="26">
        <f>IF(Goods_net!G92="","",Goods_net!G92/10/GDP!J88)</f>
        <v>25.466139875145661</v>
      </c>
      <c r="H92" s="26">
        <f>IF(Goods_net!H92="","",Goods_net!H92/10/GDP!K88)</f>
        <v>25.352403391722603</v>
      </c>
      <c r="I92" s="26">
        <f>IF(Goods_net!I92="","",Goods_net!I92/10/GDP!L88)</f>
        <v>21.036534672347486</v>
      </c>
      <c r="J92" s="26">
        <f>IF(Goods_net!J92="","",Goods_net!J92/10/GDP!M88)</f>
        <v>19.182178517348405</v>
      </c>
      <c r="K92" s="26">
        <f>IF(Goods_net!K92="","",Goods_net!K92/10/GDP!N88)</f>
        <v>20.890982340983051</v>
      </c>
      <c r="L92" s="26">
        <f>IF(Goods_net!L92="","",Goods_net!L92/10/GDP!O88)</f>
        <v>43.123741133987323</v>
      </c>
      <c r="M92" s="26">
        <f>IF(Goods_net!M92="","",Goods_net!M92/10/GDP!P88)</f>
        <v>39.146389344733976</v>
      </c>
      <c r="N92" s="26">
        <f>IF(Goods_net!N92="","",Goods_net!N92/10/GDP!Q88)</f>
        <v>36.469839453644624</v>
      </c>
      <c r="O92" s="26">
        <f>IF(Goods_net!O92="","",Goods_net!O92/10/GDP!R88)</f>
        <v>33.403564492213157</v>
      </c>
      <c r="P92" s="26">
        <f>IF(Goods_net!P92="","",Goods_net!P92/10/GDP!S88)</f>
        <v>33.453593543881063</v>
      </c>
      <c r="Q92" s="26">
        <f>IF(Goods_net!Q92="","",Goods_net!Q92/10/GDP!T88)</f>
        <v>37.891374011169304</v>
      </c>
    </row>
    <row r="93" spans="1:17" x14ac:dyDescent="0.15">
      <c r="A93" s="12" t="s">
        <v>113</v>
      </c>
      <c r="B93" s="26">
        <f>IF(Goods_net!B93="","",Goods_net!B93/10/GDP!E89)</f>
        <v>-2.216168917462491</v>
      </c>
      <c r="C93" s="26">
        <f>IF(Goods_net!C93="","",Goods_net!C93/10/GDP!F89)</f>
        <v>-2.1982072539608164</v>
      </c>
      <c r="D93" s="26">
        <f>IF(Goods_net!D93="","",Goods_net!D93/10/GDP!G89)</f>
        <v>-2.6236301862703852</v>
      </c>
      <c r="E93" s="26">
        <f>IF(Goods_net!E93="","",Goods_net!E93/10/GDP!H89)</f>
        <v>-2.7013331020717146</v>
      </c>
      <c r="F93" s="26">
        <f>IF(Goods_net!F93="","",Goods_net!F93/10/GDP!I89)</f>
        <v>0.35224511315758111</v>
      </c>
      <c r="G93" s="26">
        <f>IF(Goods_net!G93="","",Goods_net!G93/10/GDP!J89)</f>
        <v>-0.85042652422333154</v>
      </c>
      <c r="H93" s="26">
        <f>IF(Goods_net!H93="","",Goods_net!H93/10/GDP!K89)</f>
        <v>-3.6249390480064183</v>
      </c>
      <c r="I93" s="26">
        <f>IF(Goods_net!I93="","",Goods_net!I93/10/GDP!L89)</f>
        <v>-3.7666046091395451</v>
      </c>
      <c r="J93" s="26">
        <f>IF(Goods_net!J93="","",Goods_net!J93/10/GDP!M89)</f>
        <v>-2.6139009087284775</v>
      </c>
      <c r="K93" s="26">
        <f>IF(Goods_net!K93="","",Goods_net!K93/10/GDP!N89)</f>
        <v>-2.5326435099839815</v>
      </c>
      <c r="L93" s="26">
        <f>IF(Goods_net!L93="","",Goods_net!L93/10/GDP!O89)</f>
        <v>-1.1146107091106041</v>
      </c>
      <c r="M93" s="26">
        <f>IF(Goods_net!M93="","",Goods_net!M93/10/GDP!P89)</f>
        <v>-2.5080934000616741</v>
      </c>
      <c r="N93" s="26">
        <f>IF(Goods_net!N93="","",Goods_net!N93/10/GDP!Q89)</f>
        <v>-3.044024542621846</v>
      </c>
      <c r="O93" s="26">
        <f>IF(Goods_net!O93="","",Goods_net!O93/10/GDP!R89)</f>
        <v>-4.7114395546400818</v>
      </c>
      <c r="P93" s="26">
        <f>IF(Goods_net!P93="","",Goods_net!P93/10/GDP!S89)</f>
        <v>-4.0978600736589081</v>
      </c>
      <c r="Q93" s="26">
        <f>IF(Goods_net!Q93="","",Goods_net!Q93/10/GDP!T89)</f>
        <v>-2.7052494050486011</v>
      </c>
    </row>
    <row r="94" spans="1:17" x14ac:dyDescent="0.15">
      <c r="A94" s="12" t="s">
        <v>114</v>
      </c>
      <c r="B94" s="26">
        <f>IF(Goods_net!B94="","",Goods_net!B94/10/GDP!E90)</f>
        <v>-2.7987821702775233E-2</v>
      </c>
      <c r="C94" s="26">
        <f>IF(Goods_net!C94="","",Goods_net!C94/10/GDP!F90)</f>
        <v>-0.6857181127064661</v>
      </c>
      <c r="D94" s="26">
        <f>IF(Goods_net!D94="","",Goods_net!D94/10/GDP!G90)</f>
        <v>0.13812154462936965</v>
      </c>
      <c r="E94" s="26">
        <f>IF(Goods_net!E94="","",Goods_net!E94/10/GDP!H90)</f>
        <v>-0.12066155970714491</v>
      </c>
      <c r="F94" s="26">
        <f>IF(Goods_net!F94="","",Goods_net!F94/10/GDP!I90)</f>
        <v>3.941658278203225E-2</v>
      </c>
      <c r="G94" s="26">
        <f>IF(Goods_net!G94="","",Goods_net!G94/10/GDP!J90)</f>
        <v>-1.2457157467506621</v>
      </c>
      <c r="H94" s="26">
        <f>IF(Goods_net!H94="","",Goods_net!H94/10/GDP!K90)</f>
        <v>-0.96839105709151085</v>
      </c>
      <c r="I94" s="26">
        <f>IF(Goods_net!I94="","",Goods_net!I94/10/GDP!L90)</f>
        <v>1.1457524580291567</v>
      </c>
      <c r="J94" s="26">
        <f>IF(Goods_net!J94="","",Goods_net!J94/10/GDP!M90)</f>
        <v>2.3639852578239022</v>
      </c>
      <c r="K94" s="26">
        <f>IF(Goods_net!K94="","",Goods_net!K94/10/GDP!N90)</f>
        <v>3.0115852128567315</v>
      </c>
      <c r="L94" s="26">
        <f>IF(Goods_net!L94="","",Goods_net!L94/10/GDP!O90)</f>
        <v>3.1834952046008604</v>
      </c>
      <c r="M94" s="26">
        <f>IF(Goods_net!M94="","",Goods_net!M94/10/GDP!P90)</f>
        <v>3.5042385810961867</v>
      </c>
      <c r="N94" s="26">
        <f>IF(Goods_net!N94="","",Goods_net!N94/10/GDP!Q90)</f>
        <v>3.1511855126591377</v>
      </c>
      <c r="O94" s="26">
        <f>IF(Goods_net!O94="","",Goods_net!O94/10/GDP!R90)</f>
        <v>2.5869709336658646</v>
      </c>
      <c r="P94" s="26">
        <f>IF(Goods_net!P94="","",Goods_net!P94/10/GDP!S90)</f>
        <v>3.3566614101418759</v>
      </c>
      <c r="Q94" s="26">
        <f>IF(Goods_net!Q94="","",Goods_net!Q94/10/GDP!T90)</f>
        <v>4.1017286602101697</v>
      </c>
    </row>
    <row r="95" spans="1:17" x14ac:dyDescent="0.15">
      <c r="A95" s="12" t="s">
        <v>115</v>
      </c>
      <c r="B95" s="26">
        <f>IF(Goods_net!B95="","",Goods_net!B95/10/GDP!E91)</f>
        <v>-22.979467059585229</v>
      </c>
      <c r="C95" s="26">
        <f>IF(Goods_net!C95="","",Goods_net!C95/10/GDP!F91)</f>
        <v>-24.640055172736883</v>
      </c>
      <c r="D95" s="26">
        <f>IF(Goods_net!D95="","",Goods_net!D95/10/GDP!G91)</f>
        <v>-29.82221839946143</v>
      </c>
      <c r="E95" s="26">
        <f>IF(Goods_net!E95="","",Goods_net!E95/10/GDP!H91)</f>
        <v>-34.948799320412483</v>
      </c>
      <c r="F95" s="26">
        <f>IF(Goods_net!F95="","",Goods_net!F95/10/GDP!I91)</f>
        <v>-25.505829152483713</v>
      </c>
      <c r="G95" s="26">
        <f>IF(Goods_net!G95="","",Goods_net!G95/10/GDP!J91)</f>
        <v>-24.702672561189932</v>
      </c>
      <c r="H95" s="26">
        <f>IF(Goods_net!H95="","",Goods_net!H95/10/GDP!K91)</f>
        <v>-29.245937371249898</v>
      </c>
      <c r="I95" s="26">
        <f>IF(Goods_net!I95="","",Goods_net!I95/10/GDP!L91)</f>
        <v>-26.451594814115612</v>
      </c>
      <c r="J95" s="26">
        <f>IF(Goods_net!J95="","",Goods_net!J95/10/GDP!M91)</f>
        <v>-27.282547889252665</v>
      </c>
      <c r="K95" s="26">
        <f>IF(Goods_net!K95="","",Goods_net!K95/10/GDP!N91)</f>
        <v>-27.111744687682688</v>
      </c>
      <c r="L95" s="26">
        <f>IF(Goods_net!L95="","",Goods_net!L95/10/GDP!O91)</f>
        <v>-22.569146464077676</v>
      </c>
      <c r="M95" s="26">
        <f>IF(Goods_net!M95="","",Goods_net!M95/10/GDP!P91)</f>
        <v>-20.44059738461851</v>
      </c>
      <c r="N95" s="26">
        <f>IF(Goods_net!N95="","",Goods_net!N95/10/GDP!Q91)</f>
        <v>-24.082646781716992</v>
      </c>
      <c r="O95" s="26">
        <f>IF(Goods_net!O95="","",Goods_net!O95/10/GDP!R91)</f>
        <v>-22.461743737634553</v>
      </c>
      <c r="P95" s="26">
        <f>IF(Goods_net!P95="","",Goods_net!P95/10/GDP!S91)</f>
        <v>-25.5856369334542</v>
      </c>
      <c r="Q95" s="26">
        <f>IF(Goods_net!Q95="","",Goods_net!Q95/10/GDP!T91)</f>
        <v>-21.006421199883697</v>
      </c>
    </row>
    <row r="96" spans="1:17" x14ac:dyDescent="0.15">
      <c r="A96" s="12" t="s">
        <v>116</v>
      </c>
      <c r="B96" s="26">
        <f>IF(Goods_net!B96="","",Goods_net!B96/10/GDP!E92)</f>
        <v>2.2139062877088906</v>
      </c>
      <c r="C96" s="26">
        <f>IF(Goods_net!C96="","",Goods_net!C96/10/GDP!F92)</f>
        <v>2.0667928554141994</v>
      </c>
      <c r="D96" s="26">
        <f>IF(Goods_net!D96="","",Goods_net!D96/10/GDP!G92)</f>
        <v>2.6333465613633247</v>
      </c>
      <c r="E96" s="26">
        <f>IF(Goods_net!E96="","",Goods_net!E96/10/GDP!H92)</f>
        <v>1.0824518476459966</v>
      </c>
      <c r="F96" s="26">
        <f>IF(Goods_net!F96="","",Goods_net!F96/10/GDP!I92)</f>
        <v>1.0982436353694314</v>
      </c>
      <c r="G96" s="26">
        <f>IF(Goods_net!G96="","",Goods_net!G96/10/GDP!J92)</f>
        <v>1.8844009012743943</v>
      </c>
      <c r="H96" s="26">
        <f>IF(Goods_net!H96="","",Goods_net!H96/10/GDP!K92)</f>
        <v>-7.1771002193856334E-2</v>
      </c>
      <c r="I96" s="26">
        <f>IF(Goods_net!I96="","",Goods_net!I96/10/GDP!L92)</f>
        <v>-0.85269052466042949</v>
      </c>
      <c r="J96" s="26">
        <f>IF(Goods_net!J96="","",Goods_net!J96/10/GDP!M92)</f>
        <v>-1.7199272086374091</v>
      </c>
      <c r="K96" s="26">
        <f>IF(Goods_net!K96="","",Goods_net!K96/10/GDP!N92)</f>
        <v>-2.038488678427433</v>
      </c>
      <c r="L96" s="26">
        <f>IF(Goods_net!L96="","",Goods_net!L96/10/GDP!O92)</f>
        <v>-0.16501754963116416</v>
      </c>
      <c r="M96" s="26">
        <f>IF(Goods_net!M96="","",Goods_net!M96/10/GDP!P92)</f>
        <v>1.0225024927241566</v>
      </c>
      <c r="N96" s="26">
        <f>IF(Goods_net!N96="","",Goods_net!N96/10/GDP!Q92)</f>
        <v>0.88901498991750671</v>
      </c>
      <c r="O96" s="26">
        <f>IF(Goods_net!O96="","",Goods_net!O96/10/GDP!R92)</f>
        <v>0.21019505204493039</v>
      </c>
      <c r="P96" s="26">
        <f>IF(Goods_net!P96="","",Goods_net!P96/10/GDP!S92)</f>
        <v>2.6510130104914532E-2</v>
      </c>
      <c r="Q96" s="26">
        <f>IF(Goods_net!Q96="","",Goods_net!Q96/10/GDP!T92)</f>
        <v>0.57105950481093803</v>
      </c>
    </row>
    <row r="97" spans="1:17" x14ac:dyDescent="0.15">
      <c r="A97" s="12" t="s">
        <v>117</v>
      </c>
      <c r="B97" s="26">
        <f>IF(Goods_net!B97="","",Goods_net!B97/10/GDP!E93)</f>
        <v>-38.638128916651965</v>
      </c>
      <c r="C97" s="26">
        <f>IF(Goods_net!C97="","",Goods_net!C97/10/GDP!F93)</f>
        <v>-32.56246054058677</v>
      </c>
      <c r="D97" s="26">
        <f>IF(Goods_net!D97="","",Goods_net!D97/10/GDP!G93)</f>
        <v>-36.565321696043114</v>
      </c>
      <c r="E97" s="26">
        <f>IF(Goods_net!E97="","",Goods_net!E97/10/GDP!H93)</f>
        <v>-31.635387198249372</v>
      </c>
      <c r="F97" s="26">
        <f>IF(Goods_net!F97="","",Goods_net!F97/10/GDP!I93)</f>
        <v>-25.53629070705372</v>
      </c>
      <c r="G97" s="26">
        <f>IF(Goods_net!G97="","",Goods_net!G97/10/GDP!J93)</f>
        <v>-25.039246022461061</v>
      </c>
      <c r="H97" s="26">
        <f>IF(Goods_net!H97="","",Goods_net!H97/10/GDP!K93)</f>
        <v>-29.871464628464047</v>
      </c>
      <c r="I97" s="26">
        <f>IF(Goods_net!I97="","",Goods_net!I97/10/GDP!L93)</f>
        <v>-33.28522486101064</v>
      </c>
      <c r="J97" s="26">
        <f>IF(Goods_net!J97="","",Goods_net!J97/10/GDP!M93)</f>
        <v>-33.759363485844347</v>
      </c>
      <c r="K97" s="26">
        <f>IF(Goods_net!K97="","",Goods_net!K97/10/GDP!N93)</f>
        <v>-32.427466764888756</v>
      </c>
      <c r="L97" s="26">
        <f>IF(Goods_net!L97="","",Goods_net!L97/10/GDP!O93)</f>
        <v>-26.739829397734734</v>
      </c>
      <c r="M97" s="26">
        <f>IF(Goods_net!M97="","",Goods_net!M97/10/GDP!P93)</f>
        <v>-24.000029001392083</v>
      </c>
      <c r="N97" s="26">
        <f>IF(Goods_net!N97="","",Goods_net!N97/10/GDP!Q93)</f>
        <v>-25.790783981058912</v>
      </c>
      <c r="O97" s="26">
        <f>IF(Goods_net!O97="","",Goods_net!O97/10/GDP!R93)</f>
        <v>-23.962403470535211</v>
      </c>
      <c r="P97" s="26">
        <f>IF(Goods_net!P97="","",Goods_net!P97/10/GDP!S93)</f>
        <v>-19.941416680270503</v>
      </c>
      <c r="Q97" s="26">
        <f>IF(Goods_net!Q97="","",Goods_net!Q97/10/GDP!T93)</f>
        <v>-16.53195303099945</v>
      </c>
    </row>
    <row r="98" spans="1:17" x14ac:dyDescent="0.15">
      <c r="A98" s="12" t="s">
        <v>118</v>
      </c>
      <c r="B98" s="26">
        <f>IF(Goods_net!B98="","",Goods_net!B98/10/GDP!E94)</f>
        <v>18.138444985788968</v>
      </c>
      <c r="C98" s="26">
        <f>IF(Goods_net!C98="","",Goods_net!C98/10/GDP!F94)</f>
        <v>18.137170768514608</v>
      </c>
      <c r="D98" s="26">
        <f>IF(Goods_net!D98="","",Goods_net!D98/10/GDP!G94)</f>
        <v>14.521929107469411</v>
      </c>
      <c r="E98" s="26">
        <f>IF(Goods_net!E98="","",Goods_net!E98/10/GDP!H94)</f>
        <v>25.188532870435875</v>
      </c>
      <c r="F98" s="26">
        <f>IF(Goods_net!F98="","",Goods_net!F98/10/GDP!I94)</f>
        <v>13.011955952917621</v>
      </c>
      <c r="G98" s="26">
        <f>IF(Goods_net!G98="","",Goods_net!G98/10/GDP!J94)</f>
        <v>19.250712888574867</v>
      </c>
      <c r="H98" s="26">
        <f>IF(Goods_net!H98="","",Goods_net!H98/10/GDP!K94)</f>
        <v>23.280321238313249</v>
      </c>
      <c r="I98" s="26">
        <f>IF(Goods_net!I98="","",Goods_net!I98/10/GDP!L94)</f>
        <v>19.15241191274357</v>
      </c>
      <c r="J98" s="26">
        <f>IF(Goods_net!J98="","",Goods_net!J98/10/GDP!M94)</f>
        <v>15.196496521082899</v>
      </c>
      <c r="K98" s="26">
        <f>IF(Goods_net!K98="","",Goods_net!K98/10/GDP!N94)</f>
        <v>16.538546721394113</v>
      </c>
      <c r="L98" s="26">
        <f>IF(Goods_net!L98="","",Goods_net!L98/10/GDP!O94)</f>
        <v>6.3057721959034421</v>
      </c>
      <c r="M98" s="26">
        <f>IF(Goods_net!M98="","",Goods_net!M98/10/GDP!P94)</f>
        <v>6.7400555463630134</v>
      </c>
      <c r="N98" s="26">
        <f>IF(Goods_net!N98="","",Goods_net!N98/10/GDP!Q94)</f>
        <v>10.028306757903412</v>
      </c>
      <c r="O98" s="26">
        <f>IF(Goods_net!O98="","",Goods_net!O98/10/GDP!R94)</f>
        <v>14.262970285600097</v>
      </c>
      <c r="P98" s="26">
        <f>IF(Goods_net!P98="","",Goods_net!P98/10/GDP!S94)</f>
        <v>9.9800460804602764</v>
      </c>
      <c r="Q98" s="26">
        <f>IF(Goods_net!Q98="","",Goods_net!Q98/10/GDP!T94)</f>
        <v>6.1353556553584676</v>
      </c>
    </row>
    <row r="99" spans="1:17" x14ac:dyDescent="0.15">
      <c r="A99" s="12" t="s">
        <v>119</v>
      </c>
      <c r="B99" s="26">
        <f>IF(Goods_net!B99="","",Goods_net!B99/10/GDP!E95)</f>
        <v>-10.128255238520406</v>
      </c>
      <c r="C99" s="26">
        <f>IF(Goods_net!C99="","",Goods_net!C99/10/GDP!F95)</f>
        <v>-12.557659990998049</v>
      </c>
      <c r="D99" s="26">
        <f>IF(Goods_net!D99="","",Goods_net!D99/10/GDP!G95)</f>
        <v>-13.284601900769903</v>
      </c>
      <c r="E99" s="26">
        <f>IF(Goods_net!E99="","",Goods_net!E99/10/GDP!H95)</f>
        <v>-15.620472014749554</v>
      </c>
      <c r="F99" s="26">
        <f>IF(Goods_net!F99="","",Goods_net!F99/10/GDP!I95)</f>
        <v>-13.422259687507854</v>
      </c>
      <c r="G99" s="26">
        <f>IF(Goods_net!G99="","",Goods_net!G99/10/GDP!J95)</f>
        <v>-15.578448600691164</v>
      </c>
      <c r="H99" s="26">
        <f>IF(Goods_net!H99="","",Goods_net!H99/10/GDP!K95)</f>
        <v>-20.050584619745749</v>
      </c>
      <c r="I99" s="26">
        <f>IF(Goods_net!I99="","",Goods_net!I99/10/GDP!L95)</f>
        <v>-18.473309024091034</v>
      </c>
      <c r="J99" s="26">
        <f>IF(Goods_net!J99="","",Goods_net!J99/10/GDP!M95)</f>
        <v>-18.581754463647819</v>
      </c>
      <c r="K99" s="26">
        <f>IF(Goods_net!K99="","",Goods_net!K99/10/GDP!N95)</f>
        <v>-17.401791351393058</v>
      </c>
      <c r="L99" s="26">
        <f>IF(Goods_net!L99="","",Goods_net!L99/10/GDP!O95)</f>
        <v>-13.043625497520189</v>
      </c>
      <c r="M99" s="26">
        <f>IF(Goods_net!M99="","",Goods_net!M99/10/GDP!P95)</f>
        <v>-11.116277087529864</v>
      </c>
      <c r="N99" s="26">
        <f>IF(Goods_net!N99="","",Goods_net!N99/10/GDP!Q95)</f>
        <v>-12.91209620976182</v>
      </c>
      <c r="O99" s="26">
        <f>IF(Goods_net!O99="","",Goods_net!O99/10/GDP!R95)</f>
        <v>-11.616705065027931</v>
      </c>
      <c r="P99" s="26">
        <f>IF(Goods_net!P99="","",Goods_net!P99/10/GDP!S95)</f>
        <v>-11.196772936497412</v>
      </c>
      <c r="Q99" s="26" t="str">
        <f>IF(Goods_net!Q99="","",Goods_net!Q99/10/GDP!T95)</f>
        <v/>
      </c>
    </row>
    <row r="100" spans="1:17" x14ac:dyDescent="0.15">
      <c r="A100" s="12" t="s">
        <v>120</v>
      </c>
      <c r="B100" s="26" t="str">
        <f>IF(Goods_net!B100="","",Goods_net!B100/10/GDP!E96)</f>
        <v/>
      </c>
      <c r="C100" s="26">
        <f>IF(Goods_net!C100="","",Goods_net!C100/10/GDP!F96)</f>
        <v>-51.865868411338568</v>
      </c>
      <c r="D100" s="26">
        <f>IF(Goods_net!D100="","",Goods_net!D100/10/GDP!G96)</f>
        <v>-42.848088167830817</v>
      </c>
      <c r="E100" s="26">
        <f>IF(Goods_net!E100="","",Goods_net!E100/10/GDP!H96)</f>
        <v>-43.722123181674156</v>
      </c>
      <c r="F100" s="26">
        <f>IF(Goods_net!F100="","",Goods_net!F100/10/GDP!I96)</f>
        <v>-44.24753756901903</v>
      </c>
      <c r="G100" s="26">
        <f>IF(Goods_net!G100="","",Goods_net!G100/10/GDP!J96)</f>
        <v>-40.786937864300995</v>
      </c>
      <c r="H100" s="26">
        <f>IF(Goods_net!H100="","",Goods_net!H100/10/GDP!K96)</f>
        <v>-42.457748192295142</v>
      </c>
      <c r="I100" s="26">
        <f>IF(Goods_net!I100="","",Goods_net!I100/10/GDP!L96)</f>
        <v>-49.334069823817806</v>
      </c>
      <c r="J100" s="26">
        <f>IF(Goods_net!J100="","",Goods_net!J100/10/GDP!M96)</f>
        <v>-52.375552859998933</v>
      </c>
      <c r="K100" s="26">
        <f>IF(Goods_net!K100="","",Goods_net!K100/10/GDP!N96)</f>
        <v>-51.837047726828487</v>
      </c>
      <c r="L100" s="26">
        <f>IF(Goods_net!L100="","",Goods_net!L100/10/GDP!O96)</f>
        <v>-52.162974163447828</v>
      </c>
      <c r="M100" s="26">
        <f>IF(Goods_net!M100="","",Goods_net!M100/10/GDP!P96)</f>
        <v>-53.648520099390964</v>
      </c>
      <c r="N100" s="26">
        <f>IF(Goods_net!N100="","",Goods_net!N100/10/GDP!Q96)</f>
        <v>-52.566716711000637</v>
      </c>
      <c r="O100" s="26">
        <f>IF(Goods_net!O100="","",Goods_net!O100/10/GDP!R96)</f>
        <v>-45.985212204421479</v>
      </c>
      <c r="P100" s="26">
        <f>IF(Goods_net!P100="","",Goods_net!P100/10/GDP!S96)</f>
        <v>-47.623413356205809</v>
      </c>
      <c r="Q100" s="26" t="str">
        <f>IF(Goods_net!Q100="","",Goods_net!Q100/10/GDP!T96)</f>
        <v/>
      </c>
    </row>
    <row r="101" spans="1:17" x14ac:dyDescent="0.15">
      <c r="A101" s="12" t="s">
        <v>121</v>
      </c>
      <c r="B101" s="26">
        <f>IF(Goods_net!B101="","",Goods_net!B101/10/GDP!E97)</f>
        <v>3.4762196300240311</v>
      </c>
      <c r="C101" s="26">
        <f>IF(Goods_net!C101="","",Goods_net!C101/10/GDP!F97)</f>
        <v>2.328924813532002</v>
      </c>
      <c r="D101" s="26">
        <f>IF(Goods_net!D101="","",Goods_net!D101/10/GDP!G97)</f>
        <v>2.7664888070229003</v>
      </c>
      <c r="E101" s="26">
        <f>IF(Goods_net!E101="","",Goods_net!E101/10/GDP!H97)</f>
        <v>1.1195635248112554</v>
      </c>
      <c r="F101" s="26">
        <f>IF(Goods_net!F101="","",Goods_net!F101/10/GDP!I97)</f>
        <v>5.0920449390865139</v>
      </c>
      <c r="G101" s="26">
        <f>IF(Goods_net!G101="","",Goods_net!G101/10/GDP!J97)</f>
        <v>4.1914683218273696</v>
      </c>
      <c r="H101" s="26">
        <f>IF(Goods_net!H101="","",Goods_net!H101/10/GDP!K97)</f>
        <v>2.2350307830349352</v>
      </c>
      <c r="I101" s="26">
        <f>IF(Goods_net!I101="","",Goods_net!I101/10/GDP!L97)</f>
        <v>3.8018413693904654</v>
      </c>
      <c r="J101" s="26">
        <f>IF(Goods_net!J101="","",Goods_net!J101/10/GDP!M97)</f>
        <v>5.8556154177331967</v>
      </c>
      <c r="K101" s="26">
        <f>IF(Goods_net!K101="","",Goods_net!K101/10/GDP!N97)</f>
        <v>5.8030084412023841</v>
      </c>
      <c r="L101" s="26">
        <f>IF(Goods_net!L101="","",Goods_net!L101/10/GDP!O97)</f>
        <v>8.2040795117780227</v>
      </c>
      <c r="M101" s="26">
        <f>IF(Goods_net!M101="","",Goods_net!M101/10/GDP!P97)</f>
        <v>7.7674177997274407</v>
      </c>
      <c r="N101" s="26">
        <f>IF(Goods_net!N101="","",Goods_net!N101/10/GDP!Q97)</f>
        <v>6.9986263298685634</v>
      </c>
      <c r="O101" s="26">
        <f>IF(Goods_net!O101="","",Goods_net!O101/10/GDP!R97)</f>
        <v>6.3804621745970156</v>
      </c>
      <c r="P101" s="26">
        <f>IF(Goods_net!P101="","",Goods_net!P101/10/GDP!S97)</f>
        <v>4.8329293834418126</v>
      </c>
      <c r="Q101" s="26">
        <f>IF(Goods_net!Q101="","",Goods_net!Q101/10/GDP!T97)</f>
        <v>5.0019730920268293</v>
      </c>
    </row>
    <row r="102" spans="1:17" x14ac:dyDescent="0.15">
      <c r="A102" s="12" t="s">
        <v>122</v>
      </c>
      <c r="B102" s="26">
        <f>IF(Goods_net!B102="","",Goods_net!B102/10/GDP!E98)</f>
        <v>-35.947378715070869</v>
      </c>
      <c r="C102" s="26">
        <f>IF(Goods_net!C102="","",Goods_net!C102/10/GDP!F98)</f>
        <v>-37.292263239676757</v>
      </c>
      <c r="D102" s="26">
        <f>IF(Goods_net!D102="","",Goods_net!D102/10/GDP!G98)</f>
        <v>-39.977555086398205</v>
      </c>
      <c r="E102" s="26">
        <f>IF(Goods_net!E102="","",Goods_net!E102/10/GDP!H98)</f>
        <v>-44.647883877939641</v>
      </c>
      <c r="F102" s="26">
        <f>IF(Goods_net!F102="","",Goods_net!F102/10/GDP!I98)</f>
        <v>-40.705904361838741</v>
      </c>
      <c r="G102" s="26">
        <f>IF(Goods_net!G102="","",Goods_net!G102/10/GDP!J98)</f>
        <v>-39.384538920274466</v>
      </c>
      <c r="H102" s="26">
        <f>IF(Goods_net!H102="","",Goods_net!H102/10/GDP!K98)</f>
        <v>-42.530086432493491</v>
      </c>
      <c r="I102" s="26">
        <f>IF(Goods_net!I102="","",Goods_net!I102/10/GDP!L98)</f>
        <v>-40.396190140869834</v>
      </c>
      <c r="J102" s="26">
        <f>IF(Goods_net!J102="","",Goods_net!J102/10/GDP!M98)</f>
        <v>-37.479793808898997</v>
      </c>
      <c r="K102" s="26">
        <f>IF(Goods_net!K102="","",Goods_net!K102/10/GDP!N98)</f>
        <v>-36.890295057657383</v>
      </c>
      <c r="L102" s="26">
        <f>IF(Goods_net!L102="","",Goods_net!L102/10/GDP!O98)</f>
        <v>-36.268765863482919</v>
      </c>
      <c r="M102" s="26">
        <f>IF(Goods_net!M102="","",Goods_net!M102/10/GDP!P98)</f>
        <v>-37.753422101145176</v>
      </c>
      <c r="N102" s="26">
        <f>IF(Goods_net!N102="","",Goods_net!N102/10/GDP!Q98)</f>
        <v>-38.610652044908235</v>
      </c>
      <c r="O102" s="26">
        <f>IF(Goods_net!O102="","",Goods_net!O102/10/GDP!R98)</f>
        <v>-40.580858231252421</v>
      </c>
      <c r="P102" s="26">
        <f>IF(Goods_net!P102="","",Goods_net!P102/10/GDP!S98)</f>
        <v>-39.941730553340072</v>
      </c>
      <c r="Q102" s="26">
        <f>IF(Goods_net!Q102="","",Goods_net!Q102/10/GDP!T98)</f>
        <v>-37.873771374512287</v>
      </c>
    </row>
    <row r="103" spans="1:17" x14ac:dyDescent="0.15">
      <c r="A103" s="12" t="s">
        <v>123</v>
      </c>
      <c r="B103" s="26">
        <f>IF(Goods_net!B103="","",Goods_net!B103/10/GDP!E99)</f>
        <v>37.434218958223894</v>
      </c>
      <c r="C103" s="26">
        <f>IF(Goods_net!C103="","",Goods_net!C103/10/GDP!F99)</f>
        <v>39.595718227579596</v>
      </c>
      <c r="D103" s="26">
        <f>IF(Goods_net!D103="","",Goods_net!D103/10/GDP!G99)</f>
        <v>37.11644875979723</v>
      </c>
      <c r="E103" s="26">
        <f>IF(Goods_net!E103="","",Goods_net!E103/10/GDP!H99)</f>
        <v>43.421549284193787</v>
      </c>
      <c r="F103" s="26">
        <f>IF(Goods_net!F103="","",Goods_net!F103/10/GDP!I99)</f>
        <v>33.864999271767275</v>
      </c>
      <c r="G103" s="26">
        <f>IF(Goods_net!G103="","",Goods_net!G103/10/GDP!J99)</f>
        <v>41.213578365518032</v>
      </c>
      <c r="H103" s="26">
        <f>IF(Goods_net!H103="","",Goods_net!H103/10/GDP!K99)</f>
        <v>52.108581920687421</v>
      </c>
      <c r="I103" s="26">
        <f>IF(Goods_net!I103="","",Goods_net!I103/10/GDP!L99)</f>
        <v>54.807592220678785</v>
      </c>
      <c r="J103" s="26">
        <f>IF(Goods_net!J103="","",Goods_net!J103/10/GDP!M99)</f>
        <v>51.76781036186221</v>
      </c>
      <c r="K103" s="26">
        <f>IF(Goods_net!K103="","",Goods_net!K103/10/GDP!N99)</f>
        <v>47.577737382194805</v>
      </c>
      <c r="L103" s="26">
        <f>IF(Goods_net!L103="","",Goods_net!L103/10/GDP!O99)</f>
        <v>24.425075429802607</v>
      </c>
      <c r="M103" s="26">
        <f>IF(Goods_net!M103="","",Goods_net!M103/10/GDP!P99)</f>
        <v>18.334185259440318</v>
      </c>
      <c r="N103" s="26">
        <f>IF(Goods_net!N103="","",Goods_net!N103/10/GDP!Q99)</f>
        <v>21.251644005511384</v>
      </c>
      <c r="O103" s="26">
        <f>IF(Goods_net!O103="","",Goods_net!O103/10/GDP!R99)</f>
        <v>32.496062320448715</v>
      </c>
      <c r="P103" s="26">
        <f>IF(Goods_net!P103="","",Goods_net!P103/10/GDP!S99)</f>
        <v>26.266797298395108</v>
      </c>
      <c r="Q103" s="26">
        <f>IF(Goods_net!Q103="","",Goods_net!Q103/10/GDP!T99)</f>
        <v>14.187388640821565</v>
      </c>
    </row>
    <row r="104" spans="1:17" x14ac:dyDescent="0.15">
      <c r="A104" s="12" t="s">
        <v>124</v>
      </c>
      <c r="B104" s="26">
        <f>IF(Goods_net!B104="","",Goods_net!B104/10/GDP!E100)</f>
        <v>-17.027423291752083</v>
      </c>
      <c r="C104" s="26">
        <f>IF(Goods_net!C104="","",Goods_net!C104/10/GDP!F100)</f>
        <v>-31.251531224512611</v>
      </c>
      <c r="D104" s="26">
        <f>IF(Goods_net!D104="","",Goods_net!D104/10/GDP!G100)</f>
        <v>-33.511101346490356</v>
      </c>
      <c r="E104" s="26">
        <f>IF(Goods_net!E104="","",Goods_net!E104/10/GDP!H100)</f>
        <v>-36.563846291940372</v>
      </c>
      <c r="F104" s="26">
        <f>IF(Goods_net!F104="","",Goods_net!F104/10/GDP!I100)</f>
        <v>-23.875414100359276</v>
      </c>
      <c r="G104" s="26">
        <f>IF(Goods_net!G104="","",Goods_net!G104/10/GDP!J100)</f>
        <v>-27.80557767049449</v>
      </c>
      <c r="H104" s="26">
        <f>IF(Goods_net!H104="","",Goods_net!H104/10/GDP!K100)</f>
        <v>-25.057385850223405</v>
      </c>
      <c r="I104" s="26">
        <f>IF(Goods_net!I104="","",Goods_net!I104/10/GDP!L100)</f>
        <v>-39.095055214402763</v>
      </c>
      <c r="J104" s="26">
        <f>IF(Goods_net!J104="","",Goods_net!J104/10/GDP!M100)</f>
        <v>-37.811794925050769</v>
      </c>
      <c r="K104" s="26">
        <f>IF(Goods_net!K104="","",Goods_net!K104/10/GDP!N100)</f>
        <v>-37.812844376371636</v>
      </c>
      <c r="L104" s="26">
        <f>IF(Goods_net!L104="","",Goods_net!L104/10/GDP!O100)</f>
        <v>-33.242012186009127</v>
      </c>
      <c r="M104" s="26">
        <f>IF(Goods_net!M104="","",Goods_net!M104/10/GDP!P100)</f>
        <v>-31.35616814279738</v>
      </c>
      <c r="N104" s="26">
        <f>IF(Goods_net!N104="","",Goods_net!N104/10/GDP!Q100)</f>
        <v>-31.289068250796021</v>
      </c>
      <c r="O104" s="26">
        <f>IF(Goods_net!O104="","",Goods_net!O104/10/GDP!R100)</f>
        <v>-36.195737654562649</v>
      </c>
      <c r="P104" s="26">
        <f>IF(Goods_net!P104="","",Goods_net!P104/10/GDP!S100)</f>
        <v>-31.037371448664398</v>
      </c>
      <c r="Q104" s="26" t="str">
        <f>IF(Goods_net!Q104="","",Goods_net!Q104/10/GDP!T100)</f>
        <v/>
      </c>
    </row>
    <row r="105" spans="1:17" x14ac:dyDescent="0.15">
      <c r="A105" s="12" t="s">
        <v>125</v>
      </c>
      <c r="B105" s="26">
        <f>IF(Goods_net!B105="","",Goods_net!B105/10/GDP!E101)</f>
        <v>-10.787863708543709</v>
      </c>
      <c r="C105" s="26">
        <f>IF(Goods_net!C105="","",Goods_net!C105/10/GDP!F101)</f>
        <v>-4.5504931107402431</v>
      </c>
      <c r="D105" s="26">
        <f>IF(Goods_net!D105="","",Goods_net!D105/10/GDP!G101)</f>
        <v>-2.983986428728914</v>
      </c>
      <c r="E105" s="26">
        <f>IF(Goods_net!E105="","",Goods_net!E105/10/GDP!H101)</f>
        <v>-5.2326639459299837</v>
      </c>
      <c r="F105" s="26">
        <f>IF(Goods_net!F105="","",Goods_net!F105/10/GDP!I101)</f>
        <v>-6.3508194496090091</v>
      </c>
      <c r="G105" s="26">
        <f>IF(Goods_net!G105="","",Goods_net!G105/10/GDP!J101)</f>
        <v>-4.1844756562911432</v>
      </c>
      <c r="H105" s="26">
        <f>IF(Goods_net!H105="","",Goods_net!H105/10/GDP!K101)</f>
        <v>-6.3470534196002495</v>
      </c>
      <c r="I105" s="26">
        <f>IF(Goods_net!I105="","",Goods_net!I105/10/GDP!L101)</f>
        <v>-8.3887678263371246</v>
      </c>
      <c r="J105" s="26">
        <f>IF(Goods_net!J105="","",Goods_net!J105/10/GDP!M101)</f>
        <v>-6.568049437687371</v>
      </c>
      <c r="K105" s="26">
        <f>IF(Goods_net!K105="","",Goods_net!K105/10/GDP!N101)</f>
        <v>-12.810205896690293</v>
      </c>
      <c r="L105" s="26">
        <f>IF(Goods_net!L105="","",Goods_net!L105/10/GDP!O101)</f>
        <v>-14.078092053663644</v>
      </c>
      <c r="M105" s="26">
        <f>IF(Goods_net!M105="","",Goods_net!M105/10/GDP!P101)</f>
        <v>-7.0893984925571134</v>
      </c>
      <c r="N105" s="26">
        <f>IF(Goods_net!N105="","",Goods_net!N105/10/GDP!Q101)</f>
        <v>-4.6562908893389698</v>
      </c>
      <c r="O105" s="26">
        <f>IF(Goods_net!O105="","",Goods_net!O105/10/GDP!R101)</f>
        <v>-5.0009073294539119</v>
      </c>
      <c r="P105" s="26">
        <f>IF(Goods_net!P105="","",Goods_net!P105/10/GDP!S101)</f>
        <v>-2.4776613422089611</v>
      </c>
      <c r="Q105" s="26" t="str">
        <f>IF(Goods_net!Q105="","",Goods_net!Q105/10/GDP!T101)</f>
        <v/>
      </c>
    </row>
    <row r="106" spans="1:17" x14ac:dyDescent="0.15">
      <c r="A106" s="12" t="s">
        <v>126</v>
      </c>
      <c r="B106" s="26">
        <f>IF(Goods_net!B106="","",Goods_net!B106/10/GDP!E102)</f>
        <v>-19.434877120680358</v>
      </c>
      <c r="C106" s="26">
        <f>IF(Goods_net!C106="","",Goods_net!C106/10/GDP!F102)</f>
        <v>-25.259793825938658</v>
      </c>
      <c r="D106" s="26">
        <f>IF(Goods_net!D106="","",Goods_net!D106/10/GDP!G102)</f>
        <v>-23.423798704202554</v>
      </c>
      <c r="E106" s="26">
        <f>IF(Goods_net!E106="","",Goods_net!E106/10/GDP!H102)</f>
        <v>-17.580309597680767</v>
      </c>
      <c r="F106" s="26">
        <f>IF(Goods_net!F106="","",Goods_net!F106/10/GDP!I102)</f>
        <v>-8.6198725587754499</v>
      </c>
      <c r="G106" s="26">
        <f>IF(Goods_net!G106="","",Goods_net!G106/10/GDP!J102)</f>
        <v>-9.1346676813898053</v>
      </c>
      <c r="H106" s="26">
        <f>IF(Goods_net!H106="","",Goods_net!H106/10/GDP!K102)</f>
        <v>-12.886892262304599</v>
      </c>
      <c r="I106" s="26">
        <f>IF(Goods_net!I106="","",Goods_net!I106/10/GDP!L102)</f>
        <v>-12.706768801380578</v>
      </c>
      <c r="J106" s="26">
        <f>IF(Goods_net!J106="","",Goods_net!J106/10/GDP!M102)</f>
        <v>-12.053202935512202</v>
      </c>
      <c r="K106" s="26">
        <f>IF(Goods_net!K106="","",Goods_net!K106/10/GDP!N102)</f>
        <v>-11.376902631152221</v>
      </c>
      <c r="L106" s="26">
        <f>IF(Goods_net!L106="","",Goods_net!L106/10/GDP!O102)</f>
        <v>-9.9560808364276845</v>
      </c>
      <c r="M106" s="26">
        <f>IF(Goods_net!M106="","",Goods_net!M106/10/GDP!P102)</f>
        <v>-8.1336326089266251</v>
      </c>
      <c r="N106" s="26">
        <f>IF(Goods_net!N106="","",Goods_net!N106/10/GDP!Q102)</f>
        <v>-9.0982790041142181</v>
      </c>
      <c r="O106" s="26">
        <f>IF(Goods_net!O106="","",Goods_net!O106/10/GDP!R102)</f>
        <v>-8.6926301614075392</v>
      </c>
      <c r="P106" s="26">
        <f>IF(Goods_net!P106="","",Goods_net!P106/10/GDP!S102)</f>
        <v>-8.7920362670020094</v>
      </c>
      <c r="Q106" s="26">
        <f>IF(Goods_net!Q106="","",Goods_net!Q106/10/GDP!T102)</f>
        <v>-5.0086697819417729</v>
      </c>
    </row>
    <row r="107" spans="1:17" x14ac:dyDescent="0.15">
      <c r="A107" s="12" t="s">
        <v>127</v>
      </c>
      <c r="B107" s="26">
        <f>IF(Goods_net!B107="","",Goods_net!B107/10/GDP!E103)</f>
        <v>-30.693233789027577</v>
      </c>
      <c r="C107" s="26">
        <f>IF(Goods_net!C107="","",Goods_net!C107/10/GDP!F103)</f>
        <v>-28.203552130140249</v>
      </c>
      <c r="D107" s="26">
        <f>IF(Goods_net!D107="","",Goods_net!D107/10/GDP!G103)</f>
        <v>-31.774629215825179</v>
      </c>
      <c r="E107" s="26">
        <f>IF(Goods_net!E107="","",Goods_net!E107/10/GDP!H103)</f>
        <v>-38.040839019632244</v>
      </c>
      <c r="F107" s="26">
        <f>IF(Goods_net!F107="","",Goods_net!F107/10/GDP!I103)</f>
        <v>-31.659244826662945</v>
      </c>
      <c r="G107" s="26">
        <f>IF(Goods_net!G107="","",Goods_net!G107/10/GDP!J103)</f>
        <v>-32.512432824801159</v>
      </c>
      <c r="H107" s="26">
        <f>IF(Goods_net!H107="","",Goods_net!H107/10/GDP!K103)</f>
        <v>-35.208869275440705</v>
      </c>
      <c r="I107" s="26">
        <f>IF(Goods_net!I107="","",Goods_net!I107/10/GDP!L103)</f>
        <v>-35.26646152430552</v>
      </c>
      <c r="J107" s="26">
        <f>IF(Goods_net!J107="","",Goods_net!J107/10/GDP!M103)</f>
        <v>-33.907351593396108</v>
      </c>
      <c r="K107" s="26">
        <f>IF(Goods_net!K107="","",Goods_net!K107/10/GDP!N103)</f>
        <v>-33.106641708814841</v>
      </c>
      <c r="L107" s="26">
        <f>IF(Goods_net!L107="","",Goods_net!L107/10/GDP!O103)</f>
        <v>-27.324282672361193</v>
      </c>
      <c r="M107" s="26">
        <f>IF(Goods_net!M107="","",Goods_net!M107/10/GDP!P103)</f>
        <v>-27.380172795403148</v>
      </c>
      <c r="N107" s="26">
        <f>IF(Goods_net!N107="","",Goods_net!N107/10/GDP!Q103)</f>
        <v>-27.209569912332533</v>
      </c>
      <c r="O107" s="26">
        <f>IF(Goods_net!O107="","",Goods_net!O107/10/GDP!R103)</f>
        <v>-27.131940464630365</v>
      </c>
      <c r="P107" s="26">
        <f>IF(Goods_net!P107="","",Goods_net!P107/10/GDP!S103)</f>
        <v>-25.566552943696539</v>
      </c>
      <c r="Q107" s="26" t="str">
        <f>IF(Goods_net!Q107="","",Goods_net!Q107/10/GDP!T103)</f>
        <v/>
      </c>
    </row>
    <row r="108" spans="1:17" x14ac:dyDescent="0.15">
      <c r="A108" s="12" t="s">
        <v>128</v>
      </c>
      <c r="B108" s="26">
        <f>IF(Goods_net!B108="","",Goods_net!B108/10/GDP!E104)</f>
        <v>-44.144204851752022</v>
      </c>
      <c r="C108" s="26">
        <f>IF(Goods_net!C108="","",Goods_net!C108/10/GDP!F104)</f>
        <v>-42.190768537555023</v>
      </c>
      <c r="D108" s="26">
        <f>IF(Goods_net!D108="","",Goods_net!D108/10/GDP!G104)</f>
        <v>-38.466969337656664</v>
      </c>
      <c r="E108" s="26">
        <f>IF(Goods_net!E108="","",Goods_net!E108/10/GDP!H104)</f>
        <v>-39.201832698951513</v>
      </c>
      <c r="F108" s="26">
        <f>IF(Goods_net!F108="","",Goods_net!F108/10/GDP!I104)</f>
        <v>-43.846261257699716</v>
      </c>
      <c r="G108" s="26">
        <f>IF(Goods_net!G108="","",Goods_net!G108/10/GDP!J104)</f>
        <v>-46.305995029891633</v>
      </c>
      <c r="H108" s="26">
        <f>IF(Goods_net!H108="","",Goods_net!H108/10/GDP!K104)</f>
        <v>-38.141931049175852</v>
      </c>
      <c r="I108" s="26">
        <f>IF(Goods_net!I108="","",Goods_net!I108/10/GDP!L104)</f>
        <v>-52.00326931196291</v>
      </c>
      <c r="J108" s="26">
        <f>IF(Goods_net!J108="","",Goods_net!J108/10/GDP!M104)</f>
        <v>-44.55774872080292</v>
      </c>
      <c r="K108" s="26">
        <f>IF(Goods_net!K108="","",Goods_net!K108/10/GDP!N104)</f>
        <v>-38.234054769945033</v>
      </c>
      <c r="L108" s="26">
        <f>IF(Goods_net!L108="","",Goods_net!L108/10/GDP!O104)</f>
        <v>-36.329425774123969</v>
      </c>
      <c r="M108" s="26">
        <f>IF(Goods_net!M108="","",Goods_net!M108/10/GDP!P104)</f>
        <v>-32.939921689525292</v>
      </c>
      <c r="N108" s="26">
        <f>IF(Goods_net!N108="","",Goods_net!N108/10/GDP!Q104)</f>
        <v>-33.907700520259176</v>
      </c>
      <c r="O108" s="26">
        <f>IF(Goods_net!O108="","",Goods_net!O108/10/GDP!R104)</f>
        <v>-30.617404615533236</v>
      </c>
      <c r="P108" s="26">
        <f>IF(Goods_net!P108="","",Goods_net!P108/10/GDP!S104)</f>
        <v>-31.421518221831203</v>
      </c>
      <c r="Q108" s="26">
        <f>IF(Goods_net!Q108="","",Goods_net!Q108/10/GDP!T104)</f>
        <v>-34.466599497168509</v>
      </c>
    </row>
    <row r="109" spans="1:17" x14ac:dyDescent="0.15">
      <c r="A109" s="12" t="s">
        <v>129</v>
      </c>
      <c r="B109" s="26">
        <f>IF(Goods_net!B109="","",Goods_net!B109/10/GDP!E105)</f>
        <v>-18.385293850776744</v>
      </c>
      <c r="C109" s="26">
        <f>IF(Goods_net!C109="","",Goods_net!C109/10/GDP!F105)</f>
        <v>-25.796769658581631</v>
      </c>
      <c r="D109" s="26">
        <f>IF(Goods_net!D109="","",Goods_net!D109/10/GDP!G105)</f>
        <v>-22.450662606317742</v>
      </c>
      <c r="E109" s="26">
        <f>IF(Goods_net!E109="","",Goods_net!E109/10/GDP!H105)</f>
        <v>-28.617964869357756</v>
      </c>
      <c r="F109" s="26">
        <f>IF(Goods_net!F109="","",Goods_net!F109/10/GDP!I105)</f>
        <v>-21.425373088327422</v>
      </c>
      <c r="G109" s="26">
        <f>IF(Goods_net!G109="","",Goods_net!G109/10/GDP!J105)</f>
        <v>-16.002210496225029</v>
      </c>
      <c r="H109" s="26">
        <f>IF(Goods_net!H109="","",Goods_net!H109/10/GDP!K105)</f>
        <v>-29.652918729550198</v>
      </c>
      <c r="I109" s="26">
        <f>IF(Goods_net!I109="","",Goods_net!I109/10/GDP!L105)</f>
        <v>-39.898744506676081</v>
      </c>
      <c r="J109" s="26">
        <f>IF(Goods_net!J109="","",Goods_net!J109/10/GDP!M105)</f>
        <v>-20.870063549094603</v>
      </c>
      <c r="K109" s="26">
        <f>IF(Goods_net!K109="","",Goods_net!K109/10/GDP!N105)</f>
        <v>-44.406175791369947</v>
      </c>
      <c r="L109" s="26">
        <f>IF(Goods_net!L109="","",Goods_net!L109/10/GDP!O105)</f>
        <v>-41.063299503020104</v>
      </c>
      <c r="M109" s="26">
        <f>IF(Goods_net!M109="","",Goods_net!M109/10/GDP!P105)</f>
        <v>-28.29480976147752</v>
      </c>
      <c r="N109" s="26">
        <f>IF(Goods_net!N109="","",Goods_net!N109/10/GDP!Q105)</f>
        <v>-18.894392278990505</v>
      </c>
      <c r="O109" s="26">
        <f>IF(Goods_net!O109="","",Goods_net!O109/10/GDP!R105)</f>
        <v>-16.058756596658753</v>
      </c>
      <c r="P109" s="26">
        <f>IF(Goods_net!P109="","",Goods_net!P109/10/GDP!S105)</f>
        <v>-12.759070466097553</v>
      </c>
      <c r="Q109" s="26" t="str">
        <f>IF(Goods_net!Q109="","",Goods_net!Q109/10/GDP!T105)</f>
        <v/>
      </c>
    </row>
    <row r="110" spans="1:17" x14ac:dyDescent="0.15">
      <c r="A110" s="12" t="s">
        <v>130</v>
      </c>
      <c r="B110" s="26">
        <f>IF(Goods_net!B110="","",Goods_net!B110/10/GDP!E106)</f>
        <v>37.340604807250898</v>
      </c>
      <c r="C110" s="26">
        <f>IF(Goods_net!C110="","",Goods_net!C110/10/GDP!F106)</f>
        <v>44.127597032528172</v>
      </c>
      <c r="D110" s="26">
        <f>IF(Goods_net!D110="","",Goods_net!D110/10/GDP!G106)</f>
        <v>43.178367337585541</v>
      </c>
      <c r="E110" s="26">
        <f>IF(Goods_net!E110="","",Goods_net!E110/10/GDP!H106)</f>
        <v>54.509723507325383</v>
      </c>
      <c r="F110" s="26">
        <f>IF(Goods_net!F110="","",Goods_net!F110/10/GDP!I106)</f>
        <v>29.627434499983462</v>
      </c>
      <c r="G110" s="26">
        <f>IF(Goods_net!G110="","",Goods_net!G110/10/GDP!J106)</f>
        <v>35.341029946154698</v>
      </c>
      <c r="H110" s="26">
        <f>IF(Goods_net!H110="","",Goods_net!H110/10/GDP!K106)</f>
        <v>24.563233523673791</v>
      </c>
      <c r="I110" s="26">
        <f>IF(Goods_net!I110="","",Goods_net!I110/10/GDP!L106)</f>
        <v>44.428833851644107</v>
      </c>
      <c r="J110" s="26">
        <f>IF(Goods_net!J110="","",Goods_net!J110/10/GDP!M106)</f>
        <v>23.06234588581879</v>
      </c>
      <c r="K110" s="26">
        <f>IF(Goods_net!K110="","",Goods_net!K110/10/GDP!N106)</f>
        <v>-45.826883844693974</v>
      </c>
      <c r="L110" s="26">
        <f>IF(Goods_net!L110="","",Goods_net!L110/10/GDP!O106)</f>
        <v>-32.339511571983437</v>
      </c>
      <c r="M110" s="26">
        <f>IF(Goods_net!M110="","",Goods_net!M110/10/GDP!P106)</f>
        <v>-10.25096403461688</v>
      </c>
      <c r="N110" s="26">
        <f>IF(Goods_net!N110="","",Goods_net!N110/10/GDP!Q106)</f>
        <v>27.500856097682242</v>
      </c>
      <c r="O110" s="26">
        <f>IF(Goods_net!O110="","",Goods_net!O110/10/GDP!R106)</f>
        <v>38.724075011795698</v>
      </c>
      <c r="P110" s="26" t="str">
        <f>IF(Goods_net!P110="","",Goods_net!P110/10/GDP!S106)</f>
        <v/>
      </c>
      <c r="Q110" s="26" t="str">
        <f>IF(Goods_net!Q110="","",Goods_net!Q110/10/GDP!T106)</f>
        <v/>
      </c>
    </row>
    <row r="111" spans="1:17" x14ac:dyDescent="0.15">
      <c r="A111" s="12" t="s">
        <v>131</v>
      </c>
      <c r="B111" s="26">
        <f>IF(Goods_net!B111="","",Goods_net!B111/10/GDP!E107)</f>
        <v>-11.161772606912661</v>
      </c>
      <c r="C111" s="26">
        <f>IF(Goods_net!C111="","",Goods_net!C111/10/GDP!F107)</f>
        <v>-13.981615335417134</v>
      </c>
      <c r="D111" s="26">
        <f>IF(Goods_net!D111="","",Goods_net!D111/10/GDP!G107)</f>
        <v>-15.379709033010274</v>
      </c>
      <c r="E111" s="26">
        <f>IF(Goods_net!E111="","",Goods_net!E111/10/GDP!H107)</f>
        <v>-13.532687479247576</v>
      </c>
      <c r="F111" s="26">
        <f>IF(Goods_net!F111="","",Goods_net!F111/10/GDP!I107)</f>
        <v>-3.8396836931693032</v>
      </c>
      <c r="G111" s="26">
        <f>IF(Goods_net!G111="","",Goods_net!G111/10/GDP!J107)</f>
        <v>-5.4297620417188073</v>
      </c>
      <c r="H111" s="26">
        <f>IF(Goods_net!H111="","",Goods_net!H111/10/GDP!K107)</f>
        <v>-6.5724644354019608</v>
      </c>
      <c r="I111" s="26">
        <f>IF(Goods_net!I111="","",Goods_net!I111/10/GDP!L107)</f>
        <v>-3.3607251616917093</v>
      </c>
      <c r="J111" s="26">
        <f>IF(Goods_net!J111="","",Goods_net!J111/10/GDP!M107)</f>
        <v>-2.8330565926566642</v>
      </c>
      <c r="K111" s="26">
        <f>IF(Goods_net!K111="","",Goods_net!K111/10/GDP!N107)</f>
        <v>-2.8706516227826002</v>
      </c>
      <c r="L111" s="26">
        <f>IF(Goods_net!L111="","",Goods_net!L111/10/GDP!O107)</f>
        <v>-5.7089090190452882</v>
      </c>
      <c r="M111" s="26">
        <f>IF(Goods_net!M111="","",Goods_net!M111/10/GDP!P107)</f>
        <v>-4.8820212194259289</v>
      </c>
      <c r="N111" s="26">
        <f>IF(Goods_net!N111="","",Goods_net!N111/10/GDP!Q107)</f>
        <v>-4.8325452027590581</v>
      </c>
      <c r="O111" s="26">
        <f>IF(Goods_net!O111="","",Goods_net!O111/10/GDP!R107)</f>
        <v>-6.1202267274436437</v>
      </c>
      <c r="P111" s="26">
        <f>IF(Goods_net!P111="","",Goods_net!P111/10/GDP!S107)</f>
        <v>-4.8196048483053433</v>
      </c>
      <c r="Q111" s="26">
        <f>IF(Goods_net!Q111="","",Goods_net!Q111/10/GDP!T107)</f>
        <v>-0.54491617890631661</v>
      </c>
    </row>
    <row r="112" spans="1:17" x14ac:dyDescent="0.15">
      <c r="A112" s="12" t="s">
        <v>132</v>
      </c>
      <c r="B112" s="26">
        <f>IF(Goods_net!B112="","",Goods_net!B112/10/GDP!E108)</f>
        <v>-11.411642615023151</v>
      </c>
      <c r="C112" s="26">
        <f>IF(Goods_net!C112="","",Goods_net!C112/10/GDP!F108)</f>
        <v>-8.27784483083685</v>
      </c>
      <c r="D112" s="26">
        <f>IF(Goods_net!D112="","",Goods_net!D112/10/GDP!G108)</f>
        <v>-7.0453437796227094</v>
      </c>
      <c r="E112" s="26">
        <f>IF(Goods_net!E112="","",Goods_net!E112/10/GDP!H108)</f>
        <v>-7.6005905481077489</v>
      </c>
      <c r="F112" s="26">
        <f>IF(Goods_net!F112="","",Goods_net!F112/10/GDP!I108)</f>
        <v>-4.6134607654470132</v>
      </c>
      <c r="G112" s="26">
        <f>IF(Goods_net!G112="","",Goods_net!G112/10/GDP!J108)</f>
        <v>-0.77849090420333</v>
      </c>
      <c r="H112" s="26">
        <f>IF(Goods_net!H112="","",Goods_net!H112/10/GDP!K108)</f>
        <v>-0.70779631200459814</v>
      </c>
      <c r="I112" s="26">
        <f>IF(Goods_net!I112="","",Goods_net!I112/10/GDP!L108)</f>
        <v>1.0539488881091525</v>
      </c>
      <c r="J112" s="26">
        <f>IF(Goods_net!J112="","",Goods_net!J112/10/GDP!M108)</f>
        <v>2.8371505003604813</v>
      </c>
      <c r="K112" s="26">
        <f>IF(Goods_net!K112="","",Goods_net!K112/10/GDP!N108)</f>
        <v>0.38233697248578669</v>
      </c>
      <c r="L112" s="26">
        <f>IF(Goods_net!L112="","",Goods_net!L112/10/GDP!O108)</f>
        <v>-2.8957796563563467</v>
      </c>
      <c r="M112" s="26">
        <f>IF(Goods_net!M112="","",Goods_net!M112/10/GDP!P108)</f>
        <v>-3.7640131090271427</v>
      </c>
      <c r="N112" s="26">
        <f>IF(Goods_net!N112="","",Goods_net!N112/10/GDP!Q108)</f>
        <v>-3.0023396479583293</v>
      </c>
      <c r="O112" s="26">
        <f>IF(Goods_net!O112="","",Goods_net!O112/10/GDP!R108)</f>
        <v>-2.9354935659003747</v>
      </c>
      <c r="P112" s="26">
        <f>IF(Goods_net!P112="","",Goods_net!P112/10/GDP!S108)</f>
        <v>-1.7357137842481121</v>
      </c>
      <c r="Q112" s="26">
        <f>IF(Goods_net!Q112="","",Goods_net!Q112/10/GDP!T108)</f>
        <v>3.7953766598943157</v>
      </c>
    </row>
    <row r="113" spans="1:17" x14ac:dyDescent="0.15">
      <c r="A113" s="12" t="s">
        <v>133</v>
      </c>
      <c r="B113" s="26">
        <f>IF(Goods_net!B113="","",Goods_net!B113/10/GDP!E109)</f>
        <v>-10.552509548247221</v>
      </c>
      <c r="C113" s="26">
        <f>IF(Goods_net!C113="","",Goods_net!C113/10/GDP!F109)</f>
        <v>-8.831362118316143</v>
      </c>
      <c r="D113" s="26">
        <f>IF(Goods_net!D113="","",Goods_net!D113/10/GDP!G109)</f>
        <v>-11.785234122494417</v>
      </c>
      <c r="E113" s="26">
        <f>IF(Goods_net!E113="","",Goods_net!E113/10/GDP!H109)</f>
        <v>-17.701017646179178</v>
      </c>
      <c r="F113" s="26">
        <f>IF(Goods_net!F113="","",Goods_net!F113/10/GDP!I109)</f>
        <v>-17.156669676157016</v>
      </c>
      <c r="G113" s="26">
        <f>IF(Goods_net!G113="","",Goods_net!G113/10/GDP!J109)</f>
        <v>-10.474273311670098</v>
      </c>
      <c r="H113" s="26">
        <f>IF(Goods_net!H113="","",Goods_net!H113/10/GDP!K109)</f>
        <v>-8.6280743127928883</v>
      </c>
      <c r="I113" s="26">
        <f>IF(Goods_net!I113="","",Goods_net!I113/10/GDP!L109)</f>
        <v>-9.6198795737219456</v>
      </c>
      <c r="J113" s="26">
        <f>IF(Goods_net!J113="","",Goods_net!J113/10/GDP!M109)</f>
        <v>-7.608293905540144</v>
      </c>
      <c r="K113" s="26">
        <f>IF(Goods_net!K113="","",Goods_net!K113/10/GDP!N109)</f>
        <v>-4.3790095587686508</v>
      </c>
      <c r="L113" s="26">
        <f>IF(Goods_net!L113="","",Goods_net!L113/10/GDP!O109)</f>
        <v>-2.9046914045236569</v>
      </c>
      <c r="M113" s="26">
        <f>IF(Goods_net!M113="","",Goods_net!M113/10/GDP!P109)</f>
        <v>-2.2457869442098111</v>
      </c>
      <c r="N113" s="26">
        <f>IF(Goods_net!N113="","",Goods_net!N113/10/GDP!Q109)</f>
        <v>-3.4146671185975368</v>
      </c>
      <c r="O113" s="26">
        <f>IF(Goods_net!O113="","",Goods_net!O113/10/GDP!R109)</f>
        <v>-3.2741374123669682</v>
      </c>
      <c r="P113" s="26">
        <f>IF(Goods_net!P113="","",Goods_net!P113/10/GDP!S109)</f>
        <v>-5.8157678824533869</v>
      </c>
      <c r="Q113" s="26" t="str">
        <f>IF(Goods_net!Q113="","",Goods_net!Q113/10/GDP!T109)</f>
        <v/>
      </c>
    </row>
    <row r="114" spans="1:17" x14ac:dyDescent="0.15">
      <c r="A114" s="12" t="s">
        <v>134</v>
      </c>
      <c r="B114" s="26">
        <f>IF(Goods_net!B114="","",Goods_net!B114/10/GDP!E110)</f>
        <v>-16.644376089286549</v>
      </c>
      <c r="C114" s="26">
        <f>IF(Goods_net!C114="","",Goods_net!C114/10/GDP!F110)</f>
        <v>-10.995751789432802</v>
      </c>
      <c r="D114" s="26">
        <f>IF(Goods_net!D114="","",Goods_net!D114/10/GDP!G110)</f>
        <v>-13.136028580265279</v>
      </c>
      <c r="E114" s="26">
        <f>IF(Goods_net!E114="","",Goods_net!E114/10/GDP!H110)</f>
        <v>-16.321938354279453</v>
      </c>
      <c r="F114" s="26">
        <f>IF(Goods_net!F114="","",Goods_net!F114/10/GDP!I110)</f>
        <v>-11.944009293931108</v>
      </c>
      <c r="G114" s="26">
        <f>IF(Goods_net!G114="","",Goods_net!G114/10/GDP!J110)</f>
        <v>-18.111074637314211</v>
      </c>
      <c r="H114" s="26">
        <f>IF(Goods_net!H114="","",Goods_net!H114/10/GDP!K110)</f>
        <v>-13.960025075544975</v>
      </c>
      <c r="I114" s="26">
        <f>IF(Goods_net!I114="","",Goods_net!I114/10/GDP!L110)</f>
        <v>-17.564722203144186</v>
      </c>
      <c r="J114" s="26">
        <f>IF(Goods_net!J114="","",Goods_net!J114/10/GDP!M110)</f>
        <v>-26.291683608198134</v>
      </c>
      <c r="K114" s="26">
        <f>IF(Goods_net!K114="","",Goods_net!K114/10/GDP!N110)</f>
        <v>-20.026949091513064</v>
      </c>
      <c r="L114" s="26">
        <f>IF(Goods_net!L114="","",Goods_net!L114/10/GDP!O110)</f>
        <v>-16.654039131866586</v>
      </c>
      <c r="M114" s="26">
        <f>IF(Goods_net!M114="","",Goods_net!M114/10/GDP!P110)</f>
        <v>-19.847043951793832</v>
      </c>
      <c r="N114" s="26">
        <f>IF(Goods_net!N114="","",Goods_net!N114/10/GDP!Q110)</f>
        <v>-25.310550005326327</v>
      </c>
      <c r="O114" s="26">
        <f>IF(Goods_net!O114="","",Goods_net!O114/10/GDP!R110)</f>
        <v>-23.995954847967504</v>
      </c>
      <c r="P114" s="26">
        <f>IF(Goods_net!P114="","",Goods_net!P114/10/GDP!S110)</f>
        <v>-24.235699626929243</v>
      </c>
      <c r="Q114" s="26" t="str">
        <f>IF(Goods_net!Q114="","",Goods_net!Q114/10/GDP!T110)</f>
        <v/>
      </c>
    </row>
    <row r="115" spans="1:17" x14ac:dyDescent="0.15">
      <c r="A115" s="12" t="s">
        <v>135</v>
      </c>
      <c r="B115" s="26">
        <f>IF(Goods_net!B115="","",Goods_net!B115/10/GDP!E111)</f>
        <v>21.937222416259626</v>
      </c>
      <c r="C115" s="26">
        <f>IF(Goods_net!C115="","",Goods_net!C115/10/GDP!F111)</f>
        <v>22.323497772410121</v>
      </c>
      <c r="D115" s="26">
        <f>IF(Goods_net!D115="","",Goods_net!D115/10/GDP!G111)</f>
        <v>18.799580135208245</v>
      </c>
      <c r="E115" s="26">
        <f>IF(Goods_net!E115="","",Goods_net!E115/10/GDP!H111)</f>
        <v>21.025204303677171</v>
      </c>
      <c r="F115" s="26">
        <f>IF(Goods_net!F115="","",Goods_net!F115/10/GDP!I111)</f>
        <v>19.226026306915553</v>
      </c>
      <c r="G115" s="26">
        <f>IF(Goods_net!G115="","",Goods_net!G115/10/GDP!J111)</f>
        <v>14.848052931536859</v>
      </c>
      <c r="H115" s="26">
        <f>IF(Goods_net!H115="","",Goods_net!H115/10/GDP!K111)</f>
        <v>15.202105238335292</v>
      </c>
      <c r="I115" s="26">
        <f>IF(Goods_net!I115="","",Goods_net!I115/10/GDP!L111)</f>
        <v>11.490097040075961</v>
      </c>
      <c r="J115" s="26">
        <f>IF(Goods_net!J115="","",Goods_net!J115/10/GDP!M111)</f>
        <v>9.3261121399691458</v>
      </c>
      <c r="K115" s="26">
        <f>IF(Goods_net!K115="","",Goods_net!K115/10/GDP!N111)</f>
        <v>10.092823554960297</v>
      </c>
      <c r="L115" s="26">
        <f>IF(Goods_net!L115="","",Goods_net!L115/10/GDP!O111)</f>
        <v>9.2727506468530834</v>
      </c>
      <c r="M115" s="26">
        <f>IF(Goods_net!M115="","",Goods_net!M115/10/GDP!P111)</f>
        <v>8.1440983007938552</v>
      </c>
      <c r="N115" s="26">
        <f>IF(Goods_net!N115="","",Goods_net!N115/10/GDP!Q111)</f>
        <v>8.5600747769108914</v>
      </c>
      <c r="O115" s="26">
        <f>IF(Goods_net!O115="","",Goods_net!O115/10/GDP!R111)</f>
        <v>7.9227132590495737</v>
      </c>
      <c r="P115" s="26">
        <f>IF(Goods_net!P115="","",Goods_net!P115/10/GDP!S111)</f>
        <v>8.2465528592655613</v>
      </c>
      <c r="Q115" s="26">
        <f>IF(Goods_net!Q115="","",Goods_net!Q115/10/GDP!T111)</f>
        <v>9.7789384778498807</v>
      </c>
    </row>
    <row r="116" spans="1:17" x14ac:dyDescent="0.15">
      <c r="A116" s="12" t="s">
        <v>136</v>
      </c>
      <c r="B116" s="26">
        <f>IF(Goods_net!B116="","",Goods_net!B116/10/GDP!E112)</f>
        <v>-42.449752162137109</v>
      </c>
      <c r="C116" s="26">
        <f>IF(Goods_net!C116="","",Goods_net!C116/10/GDP!F112)</f>
        <v>-37.461618895963518</v>
      </c>
      <c r="D116" s="26">
        <f>IF(Goods_net!D116="","",Goods_net!D116/10/GDP!G112)</f>
        <v>-57.688209896360902</v>
      </c>
      <c r="E116" s="26">
        <f>IF(Goods_net!E116="","",Goods_net!E116/10/GDP!H112)</f>
        <v>-58.003828203781183</v>
      </c>
      <c r="F116" s="26">
        <f>IF(Goods_net!F116="","",Goods_net!F116/10/GDP!I112)</f>
        <v>-38.914847959814821</v>
      </c>
      <c r="G116" s="26">
        <f>IF(Goods_net!G116="","",Goods_net!G116/10/GDP!J112)</f>
        <v>-40.350333296629017</v>
      </c>
      <c r="H116" s="26">
        <f>IF(Goods_net!H116="","",Goods_net!H116/10/GDP!K112)</f>
        <v>-52.132410993029957</v>
      </c>
      <c r="I116" s="26">
        <f>IF(Goods_net!I116="","",Goods_net!I116/10/GDP!L112)</f>
        <v>-43.719039692998749</v>
      </c>
      <c r="J116" s="26">
        <f>IF(Goods_net!J116="","",Goods_net!J116/10/GDP!M112)</f>
        <v>-41.756801506665525</v>
      </c>
      <c r="K116" s="26">
        <f>IF(Goods_net!K116="","",Goods_net!K116/10/GDP!N112)</f>
        <v>-44.982972046613732</v>
      </c>
      <c r="L116" s="26">
        <f>IF(Goods_net!L116="","",Goods_net!L116/10/GDP!O112)</f>
        <v>-40.379360965113342</v>
      </c>
      <c r="M116" s="26">
        <f>IF(Goods_net!M116="","",Goods_net!M116/10/GDP!P112)</f>
        <v>-42.100754949333037</v>
      </c>
      <c r="N116" s="26">
        <f>IF(Goods_net!N116="","",Goods_net!N116/10/GDP!Q112)</f>
        <v>-40.194366702889937</v>
      </c>
      <c r="O116" s="26">
        <f>IF(Goods_net!O116="","",Goods_net!O116/10/GDP!R112)</f>
        <v>-45.812577943134883</v>
      </c>
      <c r="P116" s="26">
        <f>IF(Goods_net!P116="","",Goods_net!P116/10/GDP!S112)</f>
        <v>-42.479124774016633</v>
      </c>
      <c r="Q116" s="26">
        <f>IF(Goods_net!Q116="","",Goods_net!Q116/10/GDP!T112)</f>
        <v>-38.631097815520178</v>
      </c>
    </row>
    <row r="117" spans="1:17" x14ac:dyDescent="0.15">
      <c r="A117" s="12" t="s">
        <v>137</v>
      </c>
      <c r="B117" s="26">
        <f>IF(Goods_net!B117="","",Goods_net!B117/10/GDP!E113)</f>
        <v>-2.2828460186995532</v>
      </c>
      <c r="C117" s="26">
        <f>IF(Goods_net!C117="","",Goods_net!C117/10/GDP!F113)</f>
        <v>1.1159613955934247</v>
      </c>
      <c r="D117" s="26">
        <f>IF(Goods_net!D117="","",Goods_net!D117/10/GDP!G113)</f>
        <v>-3.5400173609439651</v>
      </c>
      <c r="E117" s="26">
        <f>IF(Goods_net!E117="","",Goods_net!E117/10/GDP!H113)</f>
        <v>-6.4537277986619896</v>
      </c>
      <c r="F117" s="26">
        <f>IF(Goods_net!F117="","",Goods_net!F117/10/GDP!I113)</f>
        <v>-2.0554702188130864</v>
      </c>
      <c r="G117" s="26">
        <f>IF(Goods_net!G117="","",Goods_net!G117/10/GDP!J113)</f>
        <v>-6.2126030069644456</v>
      </c>
      <c r="H117" s="26">
        <f>IF(Goods_net!H117="","",Goods_net!H117/10/GDP!K113)</f>
        <v>-2.5617390431325693</v>
      </c>
      <c r="I117" s="26">
        <f>IF(Goods_net!I117="","",Goods_net!I117/10/GDP!L113)</f>
        <v>0.89699967274983594</v>
      </c>
      <c r="J117" s="26">
        <f>IF(Goods_net!J117="","",Goods_net!J117/10/GDP!M113)</f>
        <v>-1.876904428727582</v>
      </c>
      <c r="K117" s="26">
        <f>IF(Goods_net!K117="","",Goods_net!K117/10/GDP!N113)</f>
        <v>-3.537212795110126</v>
      </c>
      <c r="L117" s="26">
        <f>IF(Goods_net!L117="","",Goods_net!L117/10/GDP!O113)</f>
        <v>-3.6288923124235759</v>
      </c>
      <c r="M117" s="26">
        <f>IF(Goods_net!M117="","",Goods_net!M117/10/GDP!P113)</f>
        <v>-4.1139602132476547</v>
      </c>
      <c r="N117" s="26">
        <f>IF(Goods_net!N117="","",Goods_net!N117/10/GDP!Q113)</f>
        <v>-4.5806785986983414</v>
      </c>
      <c r="O117" s="26">
        <f>IF(Goods_net!O117="","",Goods_net!O117/10/GDP!R113)</f>
        <v>-2.2400565842233737</v>
      </c>
      <c r="P117" s="26" t="str">
        <f>IF(Goods_net!P117="","",Goods_net!P117/10/GDP!S113)</f>
        <v/>
      </c>
      <c r="Q117" s="26" t="str">
        <f>IF(Goods_net!Q117="","",Goods_net!Q117/10/GDP!T113)</f>
        <v/>
      </c>
    </row>
    <row r="118" spans="1:17" x14ac:dyDescent="0.15">
      <c r="A118" s="12" t="s">
        <v>138</v>
      </c>
      <c r="B118" s="26">
        <f>IF(Goods_net!B118="","",Goods_net!B118/10/GDP!E114)</f>
        <v>-17.873245709965804</v>
      </c>
      <c r="C118" s="26">
        <f>IF(Goods_net!C118="","",Goods_net!C118/10/GDP!F114)</f>
        <v>-17.591796734181816</v>
      </c>
      <c r="D118" s="26">
        <f>IF(Goods_net!D118="","",Goods_net!D118/10/GDP!G114)</f>
        <v>-15.993367039595611</v>
      </c>
      <c r="E118" s="26">
        <f>IF(Goods_net!E118="","",Goods_net!E118/10/GDP!H114)</f>
        <v>-20.083929644920655</v>
      </c>
      <c r="F118" s="26">
        <f>IF(Goods_net!F118="","",Goods_net!F118/10/GDP!I114)</f>
        <v>-17.936208423495806</v>
      </c>
      <c r="G118" s="26">
        <f>IF(Goods_net!G118="","",Goods_net!G118/10/GDP!J114)</f>
        <v>-18.30711504392379</v>
      </c>
      <c r="H118" s="26">
        <f>IF(Goods_net!H118="","",Goods_net!H118/10/GDP!K114)</f>
        <v>-17.489756935698146</v>
      </c>
      <c r="I118" s="26">
        <f>IF(Goods_net!I118="","",Goods_net!I118/10/GDP!L114)</f>
        <v>-14.874762786637412</v>
      </c>
      <c r="J118" s="26">
        <f>IF(Goods_net!J118="","",Goods_net!J118/10/GDP!M114)</f>
        <v>-14.280125364896543</v>
      </c>
      <c r="K118" s="26">
        <f>IF(Goods_net!K118="","",Goods_net!K118/10/GDP!N114)</f>
        <v>-13.834802457561553</v>
      </c>
      <c r="L118" s="26">
        <f>IF(Goods_net!L118="","",Goods_net!L118/10/GDP!O114)</f>
        <v>-19.761016046272896</v>
      </c>
      <c r="M118" s="26">
        <f>IF(Goods_net!M118="","",Goods_net!M118/10/GDP!P114)</f>
        <v>-18.81978102424636</v>
      </c>
      <c r="N118" s="26">
        <f>IF(Goods_net!N118="","",Goods_net!N118/10/GDP!Q114)</f>
        <v>-12.550327538053557</v>
      </c>
      <c r="O118" s="26">
        <f>IF(Goods_net!O118="","",Goods_net!O118/10/GDP!R114)</f>
        <v>-11.732713432778867</v>
      </c>
      <c r="P118" s="26">
        <f>IF(Goods_net!P118="","",Goods_net!P118/10/GDP!S114)</f>
        <v>-11.663382773938007</v>
      </c>
      <c r="Q118" s="26">
        <f>IF(Goods_net!Q118="","",Goods_net!Q118/10/GDP!T114)</f>
        <v>-10.650321935608758</v>
      </c>
    </row>
    <row r="119" spans="1:17" x14ac:dyDescent="0.15">
      <c r="A119" s="12" t="s">
        <v>139</v>
      </c>
      <c r="B119" s="26">
        <f>IF(Goods_net!B119="","",Goods_net!B119/10/GDP!E115)</f>
        <v>-45.177360613789126</v>
      </c>
      <c r="C119" s="26">
        <f>IF(Goods_net!C119="","",Goods_net!C119/10/GDP!F115)</f>
        <v>-45.269062295544366</v>
      </c>
      <c r="D119" s="26">
        <f>IF(Goods_net!D119="","",Goods_net!D119/10/GDP!G115)</f>
        <v>-46.908211024511644</v>
      </c>
      <c r="E119" s="26">
        <f>IF(Goods_net!E119="","",Goods_net!E119/10/GDP!H115)</f>
        <v>-45.942647537871771</v>
      </c>
      <c r="F119" s="26">
        <f>IF(Goods_net!F119="","",Goods_net!F119/10/GDP!I115)</f>
        <v>-49.094552836160119</v>
      </c>
      <c r="G119" s="26">
        <f>IF(Goods_net!G119="","",Goods_net!G119/10/GDP!J115)</f>
        <v>-40.370340658517087</v>
      </c>
      <c r="H119" s="26">
        <f>IF(Goods_net!H119="","",Goods_net!H119/10/GDP!K115)</f>
        <v>-30.314302677346173</v>
      </c>
      <c r="I119" s="26">
        <f>IF(Goods_net!I119="","",Goods_net!I119/10/GDP!L115)</f>
        <v>-10.258450251477015</v>
      </c>
      <c r="J119" s="26">
        <f>IF(Goods_net!J119="","",Goods_net!J119/10/GDP!M115)</f>
        <v>-18.445279059565785</v>
      </c>
      <c r="K119" s="26">
        <f>IF(Goods_net!K119="","",Goods_net!K119/10/GDP!N115)</f>
        <v>-24.868038453362917</v>
      </c>
      <c r="L119" s="26">
        <f>IF(Goods_net!L119="","",Goods_net!L119/10/GDP!O115)</f>
        <v>-32.866626420472691</v>
      </c>
      <c r="M119" s="26">
        <f>IF(Goods_net!M119="","",Goods_net!M119/10/GDP!P115)</f>
        <v>-32.814627348739812</v>
      </c>
      <c r="N119" s="26">
        <f>IF(Goods_net!N119="","",Goods_net!N119/10/GDP!Q115)</f>
        <v>-27.410906002260088</v>
      </c>
      <c r="O119" s="26">
        <f>IF(Goods_net!O119="","",Goods_net!O119/10/GDP!R115)</f>
        <v>-14.881491439508549</v>
      </c>
      <c r="P119" s="26" t="str">
        <f>IF(Goods_net!P119="","",Goods_net!P119/10/GDP!S115)</f>
        <v/>
      </c>
      <c r="Q119" s="26" t="str">
        <f>IF(Goods_net!Q119="","",Goods_net!Q119/10/GDP!T115)</f>
        <v/>
      </c>
    </row>
    <row r="120" spans="1:17" x14ac:dyDescent="0.15">
      <c r="A120" s="12" t="s">
        <v>140</v>
      </c>
      <c r="B120" s="26" t="str">
        <f>IF(Goods_net!B120="","",Goods_net!B120/10/GDP!E116)</f>
        <v/>
      </c>
      <c r="C120" s="26" t="str">
        <f>IF(Goods_net!C120="","",Goods_net!C120/10/GDP!F116)</f>
        <v/>
      </c>
      <c r="D120" s="26" t="str">
        <f>IF(Goods_net!D120="","",Goods_net!D120/10/GDP!G116)</f>
        <v/>
      </c>
      <c r="E120" s="26" t="str">
        <f>IF(Goods_net!E120="","",Goods_net!E120/10/GDP!H116)</f>
        <v/>
      </c>
      <c r="F120" s="26" t="str">
        <f>IF(Goods_net!F120="","",Goods_net!F120/10/GDP!I116)</f>
        <v/>
      </c>
      <c r="G120" s="26" t="str">
        <f>IF(Goods_net!G120="","",Goods_net!G120/10/GDP!J116)</f>
        <v/>
      </c>
      <c r="H120" s="26" t="str">
        <f>IF(Goods_net!H120="","",Goods_net!H120/10/GDP!K116)</f>
        <v/>
      </c>
      <c r="I120" s="26">
        <f>IF(Goods_net!I120="","",Goods_net!I120/10/GDP!L116)</f>
        <v>-7.2590187842577905</v>
      </c>
      <c r="J120" s="26">
        <f>IF(Goods_net!J120="","",Goods_net!J120/10/GDP!M116)</f>
        <v>-5.3588179079377936</v>
      </c>
      <c r="K120" s="26">
        <f>IF(Goods_net!K120="","",Goods_net!K120/10/GDP!N116)</f>
        <v>-10.767639165889474</v>
      </c>
      <c r="L120" s="26">
        <f>IF(Goods_net!L120="","",Goods_net!L120/10/GDP!O116)</f>
        <v>-9.0498829707090618</v>
      </c>
      <c r="M120" s="26">
        <f>IF(Goods_net!M120="","",Goods_net!M120/10/GDP!P116)</f>
        <v>-7.7856568141789575</v>
      </c>
      <c r="N120" s="26">
        <f>IF(Goods_net!N120="","",Goods_net!N120/10/GDP!Q116)</f>
        <v>-5.4776857717930936</v>
      </c>
      <c r="O120" s="26">
        <f>IF(Goods_net!O120="","",Goods_net!O120/10/GDP!R116)</f>
        <v>-10.023288257531975</v>
      </c>
      <c r="P120" s="26">
        <f>IF(Goods_net!P120="","",Goods_net!P120/10/GDP!S116)</f>
        <v>-7.1908707885525436</v>
      </c>
      <c r="Q120" s="26" t="str">
        <f>IF(Goods_net!Q120="","",Goods_net!Q120/10/GDP!T116)</f>
        <v/>
      </c>
    </row>
    <row r="121" spans="1:17" x14ac:dyDescent="0.15">
      <c r="A121" s="12" t="s">
        <v>141</v>
      </c>
      <c r="B121" s="26">
        <f>IF(Goods_net!B121="","",Goods_net!B121/10/GDP!E117)</f>
        <v>-11.761069727187675</v>
      </c>
      <c r="C121" s="26">
        <f>IF(Goods_net!C121="","",Goods_net!C121/10/GDP!F117)</f>
        <v>-15.364986095494885</v>
      </c>
      <c r="D121" s="26">
        <f>IF(Goods_net!D121="","",Goods_net!D121/10/GDP!G117)</f>
        <v>-17.395486314885559</v>
      </c>
      <c r="E121" s="26">
        <f>IF(Goods_net!E121="","",Goods_net!E121/10/GDP!H117)</f>
        <v>-20.039849591727776</v>
      </c>
      <c r="F121" s="26">
        <f>IF(Goods_net!F121="","",Goods_net!F121/10/GDP!I117)</f>
        <v>-17.147774180673583</v>
      </c>
      <c r="G121" s="26">
        <f>IF(Goods_net!G121="","",Goods_net!G121/10/GDP!J117)</f>
        <v>-18.945500551868033</v>
      </c>
      <c r="H121" s="26">
        <f>IF(Goods_net!H121="","",Goods_net!H121/10/GDP!K117)</f>
        <v>-20.422623041351873</v>
      </c>
      <c r="I121" s="26">
        <f>IF(Goods_net!I121="","",Goods_net!I121/10/GDP!L117)</f>
        <v>-21.044772220054959</v>
      </c>
      <c r="J121" s="26">
        <f>IF(Goods_net!J121="","",Goods_net!J121/10/GDP!M117)</f>
        <v>-18.71693215148527</v>
      </c>
      <c r="K121" s="26">
        <f>IF(Goods_net!K121="","",Goods_net!K121/10/GDP!N117)</f>
        <v>-17.651656216986833</v>
      </c>
      <c r="L121" s="26">
        <f>IF(Goods_net!L121="","",Goods_net!L121/10/GDP!O117)</f>
        <v>-15.927510939047846</v>
      </c>
      <c r="M121" s="26">
        <f>IF(Goods_net!M121="","",Goods_net!M121/10/GDP!P117)</f>
        <v>-16.603501817397664</v>
      </c>
      <c r="N121" s="26">
        <f>IF(Goods_net!N121="","",Goods_net!N121/10/GDP!Q117)</f>
        <v>-19.97425006410009</v>
      </c>
      <c r="O121" s="26">
        <f>IF(Goods_net!O121="","",Goods_net!O121/10/GDP!R117)</f>
        <v>-21.259663839749365</v>
      </c>
      <c r="P121" s="26">
        <f>IF(Goods_net!P121="","",Goods_net!P121/10/GDP!S117)</f>
        <v>-21.8577479586232</v>
      </c>
      <c r="Q121" s="26">
        <f>IF(Goods_net!Q121="","",Goods_net!Q121/10/GDP!T117)</f>
        <v>-18.696556203892747</v>
      </c>
    </row>
    <row r="122" spans="1:17" x14ac:dyDescent="0.15">
      <c r="A122" s="12" t="s">
        <v>142</v>
      </c>
      <c r="B122" s="26">
        <f>IF(Goods_net!B122="","",Goods_net!B122/10/GDP!E118)</f>
        <v>-0.87324341690210261</v>
      </c>
      <c r="C122" s="26">
        <f>IF(Goods_net!C122="","",Goods_net!C122/10/GDP!F118)</f>
        <v>-0.64715064678616807</v>
      </c>
      <c r="D122" s="26">
        <f>IF(Goods_net!D122="","",Goods_net!D122/10/GDP!G118)</f>
        <v>-0.97952010483582785</v>
      </c>
      <c r="E122" s="26">
        <f>IF(Goods_net!E122="","",Goods_net!E122/10/GDP!H118)</f>
        <v>-1.5869538445127644</v>
      </c>
      <c r="F122" s="26">
        <f>IF(Goods_net!F122="","",Goods_net!F122/10/GDP!I118)</f>
        <v>-0.54725476183501465</v>
      </c>
      <c r="G122" s="26">
        <f>IF(Goods_net!G122="","",Goods_net!G122/10/GDP!J118)</f>
        <v>-0.27820550973982827</v>
      </c>
      <c r="H122" s="26">
        <f>IF(Goods_net!H122="","",Goods_net!H122/10/GDP!K118)</f>
        <v>-0.1020838390112534</v>
      </c>
      <c r="I122" s="26">
        <f>IF(Goods_net!I122="","",Goods_net!I122/10/GDP!L118)</f>
        <v>2.4248076069252521E-2</v>
      </c>
      <c r="J122" s="26">
        <f>IF(Goods_net!J122="","",Goods_net!J122/10/GDP!M118)</f>
        <v>-7.1344059724913172E-2</v>
      </c>
      <c r="K122" s="26">
        <f>IF(Goods_net!K122="","",Goods_net!K122/10/GDP!N118)</f>
        <v>-0.21250687807538651</v>
      </c>
      <c r="L122" s="26">
        <f>IF(Goods_net!L122="","",Goods_net!L122/10/GDP!O118)</f>
        <v>-1.2457518081531695</v>
      </c>
      <c r="M122" s="26">
        <f>IF(Goods_net!M122="","",Goods_net!M122/10/GDP!P118)</f>
        <v>-1.2118548503255109</v>
      </c>
      <c r="N122" s="26">
        <f>IF(Goods_net!N122="","",Goods_net!N122/10/GDP!Q118)</f>
        <v>-0.94776691991090012</v>
      </c>
      <c r="O122" s="26">
        <f>IF(Goods_net!O122="","",Goods_net!O122/10/GDP!R118)</f>
        <v>-1.1262735531888335</v>
      </c>
      <c r="P122" s="26">
        <f>IF(Goods_net!P122="","",Goods_net!P122/10/GDP!S118)</f>
        <v>0.40705805742084816</v>
      </c>
      <c r="Q122" s="26">
        <f>IF(Goods_net!Q122="","",Goods_net!Q122/10/GDP!T118)</f>
        <v>3.1640542127553362</v>
      </c>
    </row>
    <row r="123" spans="1:17" x14ac:dyDescent="0.15">
      <c r="A123" s="12" t="s">
        <v>143</v>
      </c>
      <c r="B123" s="26" t="str">
        <f>IF(Goods_net!B123="","",Goods_net!B123/10/GDP!E119)</f>
        <v/>
      </c>
      <c r="C123" s="26" t="str">
        <f>IF(Goods_net!C123="","",Goods_net!C123/10/GDP!F119)</f>
        <v/>
      </c>
      <c r="D123" s="26" t="str">
        <f>IF(Goods_net!D123="","",Goods_net!D123/10/GDP!G119)</f>
        <v/>
      </c>
      <c r="E123" s="26" t="str">
        <f>IF(Goods_net!E123="","",Goods_net!E123/10/GDP!H119)</f>
        <v/>
      </c>
      <c r="F123" s="26">
        <f>IF(Goods_net!F123="","",Goods_net!F123/10/GDP!I119)</f>
        <v>-38.674979771314227</v>
      </c>
      <c r="G123" s="26">
        <f>IF(Goods_net!G123="","",Goods_net!G123/10/GDP!J119)</f>
        <v>-34.685178914615953</v>
      </c>
      <c r="H123" s="26">
        <f>IF(Goods_net!H123="","",Goods_net!H123/10/GDP!K119)</f>
        <v>-37.187157392706155</v>
      </c>
      <c r="I123" s="26">
        <f>IF(Goods_net!I123="","",Goods_net!I123/10/GDP!L119)</f>
        <v>-30.310101678304882</v>
      </c>
      <c r="J123" s="26">
        <f>IF(Goods_net!J123="","",Goods_net!J123/10/GDP!M119)</f>
        <v>-27.249303183809033</v>
      </c>
      <c r="K123" s="26">
        <f>IF(Goods_net!K123="","",Goods_net!K123/10/GDP!N119)</f>
        <v>-20.784495774046373</v>
      </c>
      <c r="L123" s="26" t="str">
        <f>IF(Goods_net!L123="","",Goods_net!L123/10/GDP!O119)</f>
        <v/>
      </c>
      <c r="M123" s="26" t="str">
        <f>IF(Goods_net!M123="","",Goods_net!M123/10/GDP!P119)</f>
        <v/>
      </c>
      <c r="N123" s="26" t="str">
        <f>IF(Goods_net!N123="","",Goods_net!N123/10/GDP!Q119)</f>
        <v/>
      </c>
      <c r="O123" s="26" t="str">
        <f>IF(Goods_net!O123="","",Goods_net!O123/10/GDP!R119)</f>
        <v/>
      </c>
      <c r="P123" s="26" t="str">
        <f>IF(Goods_net!P123="","",Goods_net!P123/10/GDP!S119)</f>
        <v/>
      </c>
      <c r="Q123" s="26" t="str">
        <f>IF(Goods_net!Q123="","",Goods_net!Q123/10/GDP!T119)</f>
        <v/>
      </c>
    </row>
    <row r="124" spans="1:17" x14ac:dyDescent="0.15">
      <c r="A124" s="12" t="s">
        <v>144</v>
      </c>
      <c r="B124" s="26">
        <f>IF(Goods_net!B124="","",Goods_net!B124/10/GDP!E120)</f>
        <v>-41.250429659945965</v>
      </c>
      <c r="C124" s="26">
        <f>IF(Goods_net!C124="","",Goods_net!C124/10/GDP!F120)</f>
        <v>-48.323525300521823</v>
      </c>
      <c r="D124" s="26">
        <f>IF(Goods_net!D124="","",Goods_net!D124/10/GDP!G120)</f>
        <v>-54.144165585757904</v>
      </c>
      <c r="E124" s="26">
        <f>IF(Goods_net!E124="","",Goods_net!E124/10/GDP!H120)</f>
        <v>-55.327344522850019</v>
      </c>
      <c r="F124" s="26">
        <f>IF(Goods_net!F124="","",Goods_net!F124/10/GDP!I120)</f>
        <v>-37.8320528917383</v>
      </c>
      <c r="G124" s="26">
        <f>IF(Goods_net!G124="","",Goods_net!G124/10/GDP!J120)</f>
        <v>-33.353174474293702</v>
      </c>
      <c r="H124" s="26">
        <f>IF(Goods_net!H124="","",Goods_net!H124/10/GDP!K120)</f>
        <v>-35.457074118471972</v>
      </c>
      <c r="I124" s="26">
        <f>IF(Goods_net!I124="","",Goods_net!I124/10/GDP!L120)</f>
        <v>-35.232065783434436</v>
      </c>
      <c r="J124" s="26">
        <f>IF(Goods_net!J124="","",Goods_net!J124/10/GDP!M120)</f>
        <v>-33.049309318987291</v>
      </c>
      <c r="K124" s="26">
        <f>IF(Goods_net!K124="","",Goods_net!K124/10/GDP!N120)</f>
        <v>-31.973136611177434</v>
      </c>
      <c r="L124" s="26">
        <f>IF(Goods_net!L124="","",Goods_net!L124/10/GDP!O120)</f>
        <v>-27.489826097746789</v>
      </c>
      <c r="M124" s="26">
        <f>IF(Goods_net!M124="","",Goods_net!M124/10/GDP!P120)</f>
        <v>-25.752632381350036</v>
      </c>
      <c r="N124" s="26">
        <f>IF(Goods_net!N124="","",Goods_net!N124/10/GDP!Q120)</f>
        <v>-26.46097917734922</v>
      </c>
      <c r="O124" s="26">
        <f>IF(Goods_net!O124="","",Goods_net!O124/10/GDP!R120)</f>
        <v>-29.127970145097038</v>
      </c>
      <c r="P124" s="26">
        <f>IF(Goods_net!P124="","",Goods_net!P124/10/GDP!S120)</f>
        <v>-27.700295061002443</v>
      </c>
      <c r="Q124" s="26">
        <f>IF(Goods_net!Q124="","",Goods_net!Q124/10/GDP!T120)</f>
        <v>-26.747327369001514</v>
      </c>
    </row>
    <row r="125" spans="1:17" x14ac:dyDescent="0.15">
      <c r="A125" s="12" t="s">
        <v>145</v>
      </c>
      <c r="B125" s="26">
        <f>IF(Goods_net!B125="","",Goods_net!B125/10/GDP!E121)</f>
        <v>-3.9430243634625355</v>
      </c>
      <c r="C125" s="26">
        <f>IF(Goods_net!C125="","",Goods_net!C125/10/GDP!F121)</f>
        <v>3.988980975796856</v>
      </c>
      <c r="D125" s="26">
        <f>IF(Goods_net!D125="","",Goods_net!D125/10/GDP!G121)</f>
        <v>-1.2377812986475216</v>
      </c>
      <c r="E125" s="26">
        <f>IF(Goods_net!E125="","",Goods_net!E125/10/GDP!H121)</f>
        <v>-11.19406969329145</v>
      </c>
      <c r="F125" s="26">
        <f>IF(Goods_net!F125="","",Goods_net!F125/10/GDP!I121)</f>
        <v>-3.8874670231533566</v>
      </c>
      <c r="G125" s="26">
        <f>IF(Goods_net!G125="","",Goods_net!G125/10/GDP!J121)</f>
        <v>-2.3940271936783506</v>
      </c>
      <c r="H125" s="26">
        <f>IF(Goods_net!H125="","",Goods_net!H125/10/GDP!K121)</f>
        <v>-25.640799789845563</v>
      </c>
      <c r="I125" s="26">
        <f>IF(Goods_net!I125="","",Goods_net!I125/10/GDP!L121)</f>
        <v>-24.677206277083432</v>
      </c>
      <c r="J125" s="26">
        <f>IF(Goods_net!J125="","",Goods_net!J125/10/GDP!M121)</f>
        <v>-20.728634702727618</v>
      </c>
      <c r="K125" s="26">
        <f>IF(Goods_net!K125="","",Goods_net!K125/10/GDP!N121)</f>
        <v>1.4534909985322049</v>
      </c>
      <c r="L125" s="26">
        <f>IF(Goods_net!L125="","",Goods_net!L125/10/GDP!O121)</f>
        <v>4.7882706619293307</v>
      </c>
      <c r="M125" s="26">
        <f>IF(Goods_net!M125="","",Goods_net!M125/10/GDP!P121)</f>
        <v>11.987914210482922</v>
      </c>
      <c r="N125" s="26">
        <f>IF(Goods_net!N125="","",Goods_net!N125/10/GDP!Q121)</f>
        <v>13.038372624475958</v>
      </c>
      <c r="O125" s="26">
        <f>IF(Goods_net!O125="","",Goods_net!O125/10/GDP!R121)</f>
        <v>5.2159644985824931</v>
      </c>
      <c r="P125" s="26">
        <f>IF(Goods_net!P125="","",Goods_net!P125/10/GDP!S121)</f>
        <v>8.2741704694601648</v>
      </c>
      <c r="Q125" s="26">
        <f>IF(Goods_net!Q125="","",Goods_net!Q125/10/GDP!T121)</f>
        <v>13.363336864611998</v>
      </c>
    </row>
    <row r="126" spans="1:17" x14ac:dyDescent="0.15">
      <c r="A126" s="12" t="s">
        <v>146</v>
      </c>
      <c r="B126" s="26" t="str">
        <f>IF(Goods_net!B126="","",Goods_net!B126/10/GDP!E122)</f>
        <v/>
      </c>
      <c r="C126" s="26" t="str">
        <f>IF(Goods_net!C126="","",Goods_net!C126/10/GDP!F122)</f>
        <v/>
      </c>
      <c r="D126" s="26">
        <f>IF(Goods_net!D126="","",Goods_net!D126/10/GDP!G122)</f>
        <v>-57.734971502250211</v>
      </c>
      <c r="E126" s="26">
        <f>IF(Goods_net!E126="","",Goods_net!E126/10/GDP!H122)</f>
        <v>-66.11056382909959</v>
      </c>
      <c r="F126" s="26">
        <f>IF(Goods_net!F126="","",Goods_net!F126/10/GDP!I122)</f>
        <v>-44.703265248826362</v>
      </c>
      <c r="G126" s="26">
        <f>IF(Goods_net!G126="","",Goods_net!G126/10/GDP!J122)</f>
        <v>-40.495685663122124</v>
      </c>
      <c r="H126" s="26">
        <f>IF(Goods_net!H126="","",Goods_net!H126/10/GDP!K122)</f>
        <v>-40.035911373637106</v>
      </c>
      <c r="I126" s="26">
        <f>IF(Goods_net!I126="","",Goods_net!I126/10/GDP!L122)</f>
        <v>-43.406606371187252</v>
      </c>
      <c r="J126" s="26">
        <f>IF(Goods_net!J126="","",Goods_net!J126/10/GDP!M122)</f>
        <v>-39.503407745866546</v>
      </c>
      <c r="K126" s="26">
        <f>IF(Goods_net!K126="","",Goods_net!K126/10/GDP!N122)</f>
        <v>-39.787056135085635</v>
      </c>
      <c r="L126" s="26">
        <f>IF(Goods_net!L126="","",Goods_net!L126/10/GDP!O122)</f>
        <v>-40.017660868869299</v>
      </c>
      <c r="M126" s="26">
        <f>IF(Goods_net!M126="","",Goods_net!M126/10/GDP!P122)</f>
        <v>-42.005905756793162</v>
      </c>
      <c r="N126" s="26">
        <f>IF(Goods_net!N126="","",Goods_net!N126/10/GDP!Q122)</f>
        <v>-43.452138687329438</v>
      </c>
      <c r="O126" s="26">
        <f>IF(Goods_net!O126="","",Goods_net!O126/10/GDP!R122)</f>
        <v>-43.814204540002294</v>
      </c>
      <c r="P126" s="26">
        <f>IF(Goods_net!P126="","",Goods_net!P126/10/GDP!S122)</f>
        <v>-41.692643799947511</v>
      </c>
      <c r="Q126" s="26">
        <f>IF(Goods_net!Q126="","",Goods_net!Q126/10/GDP!T122)</f>
        <v>-39.111524468247374</v>
      </c>
    </row>
    <row r="127" spans="1:17" x14ac:dyDescent="0.15">
      <c r="A127" s="12" t="s">
        <v>147</v>
      </c>
      <c r="B127" s="26">
        <f>IF(Goods_net!B127="","",Goods_net!B127/10/GDP!E123)</f>
        <v>-49.749251288269178</v>
      </c>
      <c r="C127" s="26">
        <f>IF(Goods_net!C127="","",Goods_net!C127/10/GDP!F123)</f>
        <v>-48.027988373762021</v>
      </c>
      <c r="D127" s="26">
        <f>IF(Goods_net!D127="","",Goods_net!D127/10/GDP!G123)</f>
        <v>-42.550297280635668</v>
      </c>
      <c r="E127" s="26">
        <f>IF(Goods_net!E127="","",Goods_net!E127/10/GDP!H123)</f>
        <v>-51.337786953997032</v>
      </c>
      <c r="F127" s="26">
        <f>IF(Goods_net!F127="","",Goods_net!F127/10/GDP!I123)</f>
        <v>-38.445129746243531</v>
      </c>
      <c r="G127" s="26">
        <f>IF(Goods_net!G127="","",Goods_net!G127/10/GDP!J123)</f>
        <v>-44.784874566319729</v>
      </c>
      <c r="H127" s="26">
        <f>IF(Goods_net!H127="","",Goods_net!H127/10/GDP!K123)</f>
        <v>-42.782658642944355</v>
      </c>
      <c r="I127" s="26">
        <f>IF(Goods_net!I127="","",Goods_net!I127/10/GDP!L123)</f>
        <v>-48.790640784634235</v>
      </c>
      <c r="J127" s="26">
        <f>IF(Goods_net!J127="","",Goods_net!J127/10/GDP!M123)</f>
        <v>-49.297917290330602</v>
      </c>
      <c r="K127" s="26">
        <f>IF(Goods_net!K127="","",Goods_net!K127/10/GDP!N123)</f>
        <v>-56.227158342756631</v>
      </c>
      <c r="L127" s="26">
        <f>IF(Goods_net!L127="","",Goods_net!L127/10/GDP!O123)</f>
        <v>-50.949055343027823</v>
      </c>
      <c r="M127" s="26">
        <f>IF(Goods_net!M127="","",Goods_net!M127/10/GDP!P123)</f>
        <v>-45.508581068018394</v>
      </c>
      <c r="N127" s="26">
        <f>IF(Goods_net!N127="","",Goods_net!N127/10/GDP!Q123)</f>
        <v>-35.633530875232786</v>
      </c>
      <c r="O127" s="26">
        <f>IF(Goods_net!O127="","",Goods_net!O127/10/GDP!R123)</f>
        <v>-41.452274786758132</v>
      </c>
      <c r="P127" s="26">
        <f>IF(Goods_net!P127="","",Goods_net!P127/10/GDP!S123)</f>
        <v>-35.102243505063846</v>
      </c>
      <c r="Q127" s="26">
        <f>IF(Goods_net!Q127="","",Goods_net!Q127/10/GDP!T123)</f>
        <v>-33.606823997725336</v>
      </c>
    </row>
    <row r="128" spans="1:17" x14ac:dyDescent="0.15">
      <c r="A128" s="12" t="s">
        <v>148</v>
      </c>
      <c r="B128" s="26">
        <f>IF(Goods_net!B128="","",Goods_net!B128/10/GDP!E124)</f>
        <v>-15.029524427330291</v>
      </c>
      <c r="C128" s="26">
        <f>IF(Goods_net!C128="","",Goods_net!C128/10/GDP!F124)</f>
        <v>-16.527425307477362</v>
      </c>
      <c r="D128" s="26">
        <f>IF(Goods_net!D128="","",Goods_net!D128/10/GDP!G124)</f>
        <v>-20.330339522879342</v>
      </c>
      <c r="E128" s="26">
        <f>IF(Goods_net!E128="","",Goods_net!E128/10/GDP!H124)</f>
        <v>-23.131609593722093</v>
      </c>
      <c r="F128" s="26">
        <f>IF(Goods_net!F128="","",Goods_net!F128/10/GDP!I124)</f>
        <v>-20.30333970683014</v>
      </c>
      <c r="G128" s="26">
        <f>IF(Goods_net!G128="","",Goods_net!G128/10/GDP!J124)</f>
        <v>-18.577978046943628</v>
      </c>
      <c r="H128" s="26">
        <f>IF(Goods_net!H128="","",Goods_net!H128/10/GDP!K124)</f>
        <v>-21.098060532628196</v>
      </c>
      <c r="I128" s="26">
        <f>IF(Goods_net!I128="","",Goods_net!I128/10/GDP!L124)</f>
        <v>-22.271210610240836</v>
      </c>
      <c r="J128" s="26">
        <f>IF(Goods_net!J128="","",Goods_net!J128/10/GDP!M124)</f>
        <v>-20.212249975910076</v>
      </c>
      <c r="K128" s="26">
        <f>IF(Goods_net!K128="","",Goods_net!K128/10/GDP!N124)</f>
        <v>-19.126865076611704</v>
      </c>
      <c r="L128" s="26">
        <f>IF(Goods_net!L128="","",Goods_net!L128/10/GDP!O124)</f>
        <v>-14.517135008338116</v>
      </c>
      <c r="M128" s="26">
        <f>IF(Goods_net!M128="","",Goods_net!M128/10/GDP!P124)</f>
        <v>-17.064872850429978</v>
      </c>
      <c r="N128" s="26">
        <f>IF(Goods_net!N128="","",Goods_net!N128/10/GDP!Q124)</f>
        <v>-16.470112589950126</v>
      </c>
      <c r="O128" s="26">
        <f>IF(Goods_net!O128="","",Goods_net!O128/10/GDP!R124)</f>
        <v>-17.149215365806402</v>
      </c>
      <c r="P128" s="26">
        <f>IF(Goods_net!P128="","",Goods_net!P128/10/GDP!S124)</f>
        <v>-16.493741623660434</v>
      </c>
      <c r="Q128" s="26">
        <f>IF(Goods_net!Q128="","",Goods_net!Q128/10/GDP!T124)</f>
        <v>-13.531483106571182</v>
      </c>
    </row>
    <row r="129" spans="1:17" x14ac:dyDescent="0.15">
      <c r="A129" s="12" t="s">
        <v>149</v>
      </c>
      <c r="B129" s="26">
        <f>IF(Goods_net!B129="","",Goods_net!B129/10/GDP!E125)</f>
        <v>-5.8395587803752038</v>
      </c>
      <c r="C129" s="26">
        <f>IF(Goods_net!C129="","",Goods_net!C129/10/GDP!F125)</f>
        <v>-2.8777288415786888</v>
      </c>
      <c r="D129" s="26">
        <f>IF(Goods_net!D129="","",Goods_net!D129/10/GDP!G125)</f>
        <v>-3.78776044988131</v>
      </c>
      <c r="E129" s="26">
        <f>IF(Goods_net!E129="","",Goods_net!E129/10/GDP!H125)</f>
        <v>-7.8333252060154726</v>
      </c>
      <c r="F129" s="26">
        <f>IF(Goods_net!F129="","",Goods_net!F129/10/GDP!I125)</f>
        <v>-10.397731295599158</v>
      </c>
      <c r="G129" s="26">
        <f>IF(Goods_net!G129="","",Goods_net!G129/10/GDP!J125)</f>
        <v>-10.327173368423672</v>
      </c>
      <c r="H129" s="26">
        <f>IF(Goods_net!H129="","",Goods_net!H129/10/GDP!K125)</f>
        <v>-15.640241758461206</v>
      </c>
      <c r="I129" s="26">
        <f>IF(Goods_net!I129="","",Goods_net!I129/10/GDP!L125)</f>
        <v>-24.897037214774137</v>
      </c>
      <c r="J129" s="26">
        <f>IF(Goods_net!J129="","",Goods_net!J129/10/GDP!M125)</f>
        <v>-25.677536350058226</v>
      </c>
      <c r="K129" s="26">
        <f>IF(Goods_net!K129="","",Goods_net!K129/10/GDP!N125)</f>
        <v>-22.898394667182323</v>
      </c>
      <c r="L129" s="26">
        <f>IF(Goods_net!L129="","",Goods_net!L129/10/GDP!O125)</f>
        <v>-26.100552158330061</v>
      </c>
      <c r="M129" s="26">
        <f>IF(Goods_net!M129="","",Goods_net!M129/10/GDP!P125)</f>
        <v>-11.767295347393082</v>
      </c>
      <c r="N129" s="26">
        <f>IF(Goods_net!N129="","",Goods_net!N129/10/GDP!Q125)</f>
        <v>-3.7854345818013817</v>
      </c>
      <c r="O129" s="26">
        <f>IF(Goods_net!O129="","",Goods_net!O129/10/GDP!R125)</f>
        <v>-6.6151167697496769</v>
      </c>
      <c r="P129" s="26">
        <f>IF(Goods_net!P129="","",Goods_net!P129/10/GDP!S125)</f>
        <v>-13.712904363664462</v>
      </c>
      <c r="Q129" s="26">
        <f>IF(Goods_net!Q129="","",Goods_net!Q129/10/GDP!T125)</f>
        <v>-15.948894465988461</v>
      </c>
    </row>
    <row r="130" spans="1:17" x14ac:dyDescent="0.15">
      <c r="A130" s="12" t="s">
        <v>150</v>
      </c>
      <c r="B130" s="26">
        <f>IF(Goods_net!B130="","",Goods_net!B130/10/GDP!E126)</f>
        <v>16.361559201056721</v>
      </c>
      <c r="C130" s="26">
        <f>IF(Goods_net!C130="","",Goods_net!C130/10/GDP!F126)</f>
        <v>15.841218492396594</v>
      </c>
      <c r="D130" s="26">
        <f>IF(Goods_net!D130="","",Goods_net!D130/10/GDP!G126)</f>
        <v>15.395415352761331</v>
      </c>
      <c r="E130" s="26">
        <f>IF(Goods_net!E130="","",Goods_net!E130/10/GDP!H126)</f>
        <v>11.542801810538723</v>
      </c>
      <c r="F130" s="26">
        <f>IF(Goods_net!F130="","",Goods_net!F130/10/GDP!I126)</f>
        <v>8.3854228948319189</v>
      </c>
      <c r="G130" s="26">
        <f>IF(Goods_net!G130="","",Goods_net!G130/10/GDP!J126)</f>
        <v>9.1303896877259501</v>
      </c>
      <c r="H130" s="26">
        <f>IF(Goods_net!H130="","",Goods_net!H130/10/GDP!K126)</f>
        <v>0.38587179529319326</v>
      </c>
      <c r="I130" s="26">
        <f>IF(Goods_net!I130="","",Goods_net!I130/10/GDP!L126)</f>
        <v>1.0028587631349495</v>
      </c>
      <c r="J130" s="26">
        <f>IF(Goods_net!J130="","",Goods_net!J130/10/GDP!M126)</f>
        <v>-0.18718424412458465</v>
      </c>
      <c r="K130" s="26">
        <f>IF(Goods_net!K130="","",Goods_net!K130/10/GDP!N126)</f>
        <v>-2.9649488364343708</v>
      </c>
      <c r="L130" s="26">
        <f>IF(Goods_net!L130="","",Goods_net!L130/10/GDP!O126)</f>
        <v>-6.0888371944702016</v>
      </c>
      <c r="M130" s="26">
        <f>IF(Goods_net!M130="","",Goods_net!M130/10/GDP!P126)</f>
        <v>-5.9538155839597833</v>
      </c>
      <c r="N130" s="26">
        <f>IF(Goods_net!N130="","",Goods_net!N130/10/GDP!Q126)</f>
        <v>-9.412652744373478</v>
      </c>
      <c r="O130" s="26">
        <f>IF(Goods_net!O130="","",Goods_net!O130/10/GDP!R126)</f>
        <v>-6.194857574118787</v>
      </c>
      <c r="P130" s="26">
        <f>IF(Goods_net!P130="","",Goods_net!P130/10/GDP!S126)</f>
        <v>-4.142804724489511</v>
      </c>
      <c r="Q130" s="26" t="str">
        <f>IF(Goods_net!Q130="","",Goods_net!Q130/10/GDP!T126)</f>
        <v/>
      </c>
    </row>
    <row r="131" spans="1:17" x14ac:dyDescent="0.15">
      <c r="A131" s="12" t="s">
        <v>151</v>
      </c>
      <c r="B131" s="26">
        <f>IF(Goods_net!B131="","",Goods_net!B131/10/GDP!E127)</f>
        <v>-3.5570594410327332</v>
      </c>
      <c r="C131" s="26">
        <f>IF(Goods_net!C131="","",Goods_net!C131/10/GDP!F127)</f>
        <v>1.2821294353973471</v>
      </c>
      <c r="D131" s="26">
        <f>IF(Goods_net!D131="","",Goods_net!D131/10/GDP!G127)</f>
        <v>-2.0523491714513766</v>
      </c>
      <c r="E131" s="26">
        <f>IF(Goods_net!E131="","",Goods_net!E131/10/GDP!H127)</f>
        <v>-11.292572129745784</v>
      </c>
      <c r="F131" s="26">
        <f>IF(Goods_net!F131="","",Goods_net!F131/10/GDP!I127)</f>
        <v>-16.200184100508388</v>
      </c>
      <c r="G131" s="26">
        <f>IF(Goods_net!G131="","",Goods_net!G131/10/GDP!J127)</f>
        <v>-11.582233930787979</v>
      </c>
      <c r="H131" s="26">
        <f>IF(Goods_net!H131="","",Goods_net!H131/10/GDP!K127)</f>
        <v>-13.476006781534245</v>
      </c>
      <c r="I131" s="26">
        <f>IF(Goods_net!I131="","",Goods_net!I131/10/GDP!L127)</f>
        <v>-17.618255847006829</v>
      </c>
      <c r="J131" s="26">
        <f>IF(Goods_net!J131="","",Goods_net!J131/10/GDP!M127)</f>
        <v>-19.227130379568376</v>
      </c>
      <c r="K131" s="26">
        <f>IF(Goods_net!K131="","",Goods_net!K131/10/GDP!N127)</f>
        <v>-23.596809559341718</v>
      </c>
      <c r="L131" s="26">
        <f>IF(Goods_net!L131="","",Goods_net!L131/10/GDP!O127)</f>
        <v>-27.425265576039198</v>
      </c>
      <c r="M131" s="26">
        <f>IF(Goods_net!M131="","",Goods_net!M131/10/GDP!P127)</f>
        <v>-22.506262818042696</v>
      </c>
      <c r="N131" s="26">
        <f>IF(Goods_net!N131="","",Goods_net!N131/10/GDP!Q127)</f>
        <v>-14.056769949203728</v>
      </c>
      <c r="O131" s="26">
        <f>IF(Goods_net!O131="","",Goods_net!O131/10/GDP!R127)</f>
        <v>-11.376454853604393</v>
      </c>
      <c r="P131" s="26">
        <f>IF(Goods_net!P131="","",Goods_net!P131/10/GDP!S127)</f>
        <v>-10.384705775678658</v>
      </c>
      <c r="Q131" s="26">
        <f>IF(Goods_net!Q131="","",Goods_net!Q131/10/GDP!T127)</f>
        <v>-8.5909140267090045</v>
      </c>
    </row>
    <row r="132" spans="1:17" x14ac:dyDescent="0.15">
      <c r="A132" s="12" t="s">
        <v>152</v>
      </c>
      <c r="B132" s="26" t="str">
        <f>IF(Goods_net!B132="","",Goods_net!B132/10/GDP!E128)</f>
        <v/>
      </c>
      <c r="C132" s="26" t="str">
        <f>IF(Goods_net!C132="","",Goods_net!C132/10/GDP!F128)</f>
        <v/>
      </c>
      <c r="D132" s="26" t="str">
        <f>IF(Goods_net!D132="","",Goods_net!D132/10/GDP!G128)</f>
        <v/>
      </c>
      <c r="E132" s="26">
        <f>IF(Goods_net!E132="","",Goods_net!E132/10/GDP!H128)</f>
        <v>28.175510157268636</v>
      </c>
      <c r="F132" s="26">
        <f>IF(Goods_net!F132="","",Goods_net!F132/10/GDP!I128)</f>
        <v>35.254595931532101</v>
      </c>
      <c r="G132" s="26">
        <f>IF(Goods_net!G132="","",Goods_net!G132/10/GDP!J128)</f>
        <v>12.980186422030162</v>
      </c>
      <c r="H132" s="26">
        <f>IF(Goods_net!H132="","",Goods_net!H132/10/GDP!K128)</f>
        <v>13.535763900534281</v>
      </c>
      <c r="I132" s="26">
        <f>IF(Goods_net!I132="","",Goods_net!I132/10/GDP!L128)</f>
        <v>31.238585374539692</v>
      </c>
      <c r="J132" s="26">
        <f>IF(Goods_net!J132="","",Goods_net!J132/10/GDP!M128)</f>
        <v>18.169856379750595</v>
      </c>
      <c r="K132" s="26">
        <f>IF(Goods_net!K132="","",Goods_net!K132/10/GDP!N128)</f>
        <v>-5.1267293611946041</v>
      </c>
      <c r="L132" s="26">
        <f>IF(Goods_net!L132="","",Goods_net!L132/10/GDP!O128)</f>
        <v>-49.47184999110322</v>
      </c>
      <c r="M132" s="26">
        <f>IF(Goods_net!M132="","",Goods_net!M132/10/GDP!P128)</f>
        <v>-21.491608444881312</v>
      </c>
      <c r="N132" s="26">
        <f>IF(Goods_net!N132="","",Goods_net!N132/10/GDP!Q128)</f>
        <v>-31.307639867563879</v>
      </c>
      <c r="O132" s="26">
        <f>IF(Goods_net!O132="","",Goods_net!O132/10/GDP!R128)</f>
        <v>-39.265930214893729</v>
      </c>
      <c r="P132" s="26" t="str">
        <f>IF(Goods_net!P132="","",Goods_net!P132/10/GDP!S128)</f>
        <v/>
      </c>
      <c r="Q132" s="26" t="str">
        <f>IF(Goods_net!Q132="","",Goods_net!Q132/10/GDP!T128)</f>
        <v/>
      </c>
    </row>
    <row r="133" spans="1:17" x14ac:dyDescent="0.15">
      <c r="A133" s="12" t="s">
        <v>153</v>
      </c>
      <c r="B133" s="26">
        <f>IF(Goods_net!B133="","",Goods_net!B133/10/GDP!E129)</f>
        <v>-14.689132436224508</v>
      </c>
      <c r="C133" s="26">
        <f>IF(Goods_net!C133="","",Goods_net!C133/10/GDP!F129)</f>
        <v>-15.400397624194584</v>
      </c>
      <c r="D133" s="26">
        <f>IF(Goods_net!D133="","",Goods_net!D133/10/GDP!G129)</f>
        <v>-17.00959287878776</v>
      </c>
      <c r="E133" s="26">
        <f>IF(Goods_net!E133="","",Goods_net!E133/10/GDP!H129)</f>
        <v>-17.659812744814246</v>
      </c>
      <c r="F133" s="26">
        <f>IF(Goods_net!F133="","",Goods_net!F133/10/GDP!I129)</f>
        <v>-23.287224465472057</v>
      </c>
      <c r="G133" s="26">
        <f>IF(Goods_net!G133="","",Goods_net!G133/10/GDP!J129)</f>
        <v>-22.459975560935124</v>
      </c>
      <c r="H133" s="26">
        <f>IF(Goods_net!H133="","",Goods_net!H133/10/GDP!K129)</f>
        <v>-21.469747952411886</v>
      </c>
      <c r="I133" s="26">
        <f>IF(Goods_net!I133="","",Goods_net!I133/10/GDP!L129)</f>
        <v>-22.787185621295052</v>
      </c>
      <c r="J133" s="26">
        <f>IF(Goods_net!J133="","",Goods_net!J133/10/GDP!M129)</f>
        <v>-24.995651366831815</v>
      </c>
      <c r="K133" s="26">
        <f>IF(Goods_net!K133="","",Goods_net!K133/10/GDP!N129)</f>
        <v>-28.862468826110369</v>
      </c>
      <c r="L133" s="26">
        <f>IF(Goods_net!L133="","",Goods_net!L133/10/GDP!O129)</f>
        <v>-23.388212176603744</v>
      </c>
      <c r="M133" s="26">
        <f>IF(Goods_net!M133="","",Goods_net!M133/10/GDP!P129)</f>
        <v>-32.629166736469251</v>
      </c>
      <c r="N133" s="26">
        <f>IF(Goods_net!N133="","",Goods_net!N133/10/GDP!Q129)</f>
        <v>-32.3237446004551</v>
      </c>
      <c r="O133" s="26">
        <f>IF(Goods_net!O133="","",Goods_net!O133/10/GDP!R129)</f>
        <v>-35.986369850207566</v>
      </c>
      <c r="P133" s="26">
        <f>IF(Goods_net!P133="","",Goods_net!P133/10/GDP!S129)</f>
        <v>-32.201505678524697</v>
      </c>
      <c r="Q133" s="26">
        <f>IF(Goods_net!Q133="","",Goods_net!Q133/10/GDP!T129)</f>
        <v>-25.620855445444324</v>
      </c>
    </row>
    <row r="134" spans="1:17" x14ac:dyDescent="0.15">
      <c r="A134" s="12" t="s">
        <v>154</v>
      </c>
      <c r="B134" s="26" t="e">
        <f>IF(Goods_net!B134="","",Goods_net!B134/10/GDP!E130)</f>
        <v>#DIV/0!</v>
      </c>
      <c r="C134" s="26" t="e">
        <f>IF(Goods_net!C134="","",Goods_net!C134/10/GDP!F130)</f>
        <v>#DIV/0!</v>
      </c>
      <c r="D134" s="26" t="e">
        <f>IF(Goods_net!D134="","",Goods_net!D134/10/GDP!G130)</f>
        <v>#DIV/0!</v>
      </c>
      <c r="E134" s="26" t="e">
        <f>IF(Goods_net!E134="","",Goods_net!E134/10/GDP!H130)</f>
        <v>#DIV/0!</v>
      </c>
      <c r="F134" s="26" t="e">
        <f>IF(Goods_net!F134="","",Goods_net!F134/10/GDP!I130)</f>
        <v>#DIV/0!</v>
      </c>
      <c r="G134" s="26" t="str">
        <f>IF(Goods_net!G134="","",Goods_net!G134/10/GDP!J130)</f>
        <v/>
      </c>
      <c r="H134" s="26" t="str">
        <f>IF(Goods_net!H134="","",Goods_net!H134/10/GDP!K130)</f>
        <v/>
      </c>
      <c r="I134" s="26" t="str">
        <f>IF(Goods_net!I134="","",Goods_net!I134/10/GDP!L130)</f>
        <v/>
      </c>
      <c r="J134" s="26" t="str">
        <f>IF(Goods_net!J134="","",Goods_net!J134/10/GDP!M130)</f>
        <v/>
      </c>
      <c r="K134" s="26" t="str">
        <f>IF(Goods_net!K134="","",Goods_net!K134/10/GDP!N130)</f>
        <v/>
      </c>
      <c r="L134" s="26" t="str">
        <f>IF(Goods_net!L134="","",Goods_net!L134/10/GDP!O130)</f>
        <v/>
      </c>
      <c r="M134" s="26" t="str">
        <f>IF(Goods_net!M134="","",Goods_net!M134/10/GDP!P130)</f>
        <v/>
      </c>
      <c r="N134" s="26" t="str">
        <f>IF(Goods_net!N134="","",Goods_net!N134/10/GDP!Q130)</f>
        <v/>
      </c>
      <c r="O134" s="26" t="str">
        <f>IF(Goods_net!O134="","",Goods_net!O134/10/GDP!R130)</f>
        <v/>
      </c>
      <c r="P134" s="26" t="str">
        <f>IF(Goods_net!P134="","",Goods_net!P134/10/GDP!S130)</f>
        <v/>
      </c>
      <c r="Q134" s="26" t="str">
        <f>IF(Goods_net!Q134="","",Goods_net!Q134/10/GDP!T130)</f>
        <v/>
      </c>
    </row>
    <row r="135" spans="1:17" x14ac:dyDescent="0.15">
      <c r="A135" s="12" t="s">
        <v>155</v>
      </c>
      <c r="B135" s="26">
        <f>IF(Goods_net!B135="","",Goods_net!B135/10/GDP!E131)</f>
        <v>9.2111370765837108</v>
      </c>
      <c r="C135" s="26">
        <f>IF(Goods_net!C135="","",Goods_net!C135/10/GDP!F131)</f>
        <v>9.3468622877137459</v>
      </c>
      <c r="D135" s="26">
        <f>IF(Goods_net!D135="","",Goods_net!D135/10/GDP!G131)</f>
        <v>9.5109132491739388</v>
      </c>
      <c r="E135" s="26">
        <f>IF(Goods_net!E135="","",Goods_net!E135/10/GDP!H131)</f>
        <v>9.2286774510050886</v>
      </c>
      <c r="F135" s="26">
        <f>IF(Goods_net!F135="","",Goods_net!F135/10/GDP!I131)</f>
        <v>8.6188092240166014</v>
      </c>
      <c r="G135" s="26">
        <f>IF(Goods_net!G135="","",Goods_net!G135/10/GDP!J131)</f>
        <v>9.4361081932875255</v>
      </c>
      <c r="H135" s="26">
        <f>IF(Goods_net!H135="","",Goods_net!H135/10/GDP!K131)</f>
        <v>9.97176787704195</v>
      </c>
      <c r="I135" s="26">
        <f>IF(Goods_net!I135="","",Goods_net!I135/10/GDP!L131)</f>
        <v>10.892520809662694</v>
      </c>
      <c r="J135" s="26">
        <f>IF(Goods_net!J135="","",Goods_net!J135/10/GDP!M131)</f>
        <v>11.410406764266838</v>
      </c>
      <c r="K135" s="26">
        <f>IF(Goods_net!K135="","",Goods_net!K135/10/GDP!N131)</f>
        <v>11.299614630205078</v>
      </c>
      <c r="L135" s="26">
        <f>IF(Goods_net!L135="","",Goods_net!L135/10/GDP!O131)</f>
        <v>9.4887636235951831</v>
      </c>
      <c r="M135" s="26">
        <f>IF(Goods_net!M135="","",Goods_net!M135/10/GDP!P131)</f>
        <v>9.2677313696597814</v>
      </c>
      <c r="N135" s="26">
        <f>IF(Goods_net!N135="","",Goods_net!N135/10/GDP!Q131)</f>
        <v>9.7442871471476895</v>
      </c>
      <c r="O135" s="26">
        <f>IF(Goods_net!O135="","",Goods_net!O135/10/GDP!R131)</f>
        <v>9.2527304516306312</v>
      </c>
      <c r="P135" s="26">
        <f>IF(Goods_net!P135="","",Goods_net!P135/10/GDP!S131)</f>
        <v>7.4187227299655936</v>
      </c>
      <c r="Q135" s="26">
        <f>IF(Goods_net!Q135="","",Goods_net!Q135/10/GDP!T131)</f>
        <v>8.136921095757689</v>
      </c>
    </row>
    <row r="136" spans="1:17" x14ac:dyDescent="0.15">
      <c r="A136" s="12" t="s">
        <v>156</v>
      </c>
      <c r="B136" s="26">
        <f>IF(Goods_net!B136="","",Goods_net!B136/10/GDP!E132)</f>
        <v>-8.8079619289374023</v>
      </c>
      <c r="C136" s="26">
        <f>IF(Goods_net!C136="","",Goods_net!C136/10/GDP!F132)</f>
        <v>-8.442341230399057</v>
      </c>
      <c r="D136" s="26">
        <f>IF(Goods_net!D136="","",Goods_net!D136/10/GDP!G132)</f>
        <v>-5.3097338307006634</v>
      </c>
      <c r="E136" s="26">
        <f>IF(Goods_net!E136="","",Goods_net!E136/10/GDP!H132)</f>
        <v>-19.965511270082608</v>
      </c>
      <c r="F136" s="26">
        <f>IF(Goods_net!F136="","",Goods_net!F136/10/GDP!I132)</f>
        <v>-15.857856424001133</v>
      </c>
      <c r="G136" s="26">
        <f>IF(Goods_net!G136="","",Goods_net!G136/10/GDP!J132)</f>
        <v>-17.273181091168382</v>
      </c>
      <c r="H136" s="26">
        <f>IF(Goods_net!H136="","",Goods_net!H136/10/GDP!K132)</f>
        <v>-16.699212722765438</v>
      </c>
      <c r="I136" s="26">
        <f>IF(Goods_net!I136="","",Goods_net!I136/10/GDP!L132)</f>
        <v>-18.161392410599841</v>
      </c>
      <c r="J136" s="26">
        <f>IF(Goods_net!J136="","",Goods_net!J136/10/GDP!M132)</f>
        <v>-18.029352970604396</v>
      </c>
      <c r="K136" s="26">
        <f>IF(Goods_net!K136="","",Goods_net!K136/10/GDP!N132)</f>
        <v>-14.519573093370138</v>
      </c>
      <c r="L136" s="26">
        <f>IF(Goods_net!L136="","",Goods_net!L136/10/GDP!O132)</f>
        <v>-15.260468326707141</v>
      </c>
      <c r="M136" s="26">
        <f>IF(Goods_net!M136="","",Goods_net!M136/10/GDP!P132)</f>
        <v>-10.352286380003735</v>
      </c>
      <c r="N136" s="26" t="str">
        <f>IF(Goods_net!N136="","",Goods_net!N136/10/GDP!Q132)</f>
        <v/>
      </c>
      <c r="O136" s="26" t="str">
        <f>IF(Goods_net!O136="","",Goods_net!O136/10/GDP!R132)</f>
        <v/>
      </c>
      <c r="P136" s="26" t="str">
        <f>IF(Goods_net!P136="","",Goods_net!P136/10/GDP!S132)</f>
        <v/>
      </c>
      <c r="Q136" s="26" t="str">
        <f>IF(Goods_net!Q136="","",Goods_net!Q136/10/GDP!T132)</f>
        <v/>
      </c>
    </row>
    <row r="137" spans="1:17" x14ac:dyDescent="0.15">
      <c r="A137" s="12" t="s">
        <v>157</v>
      </c>
      <c r="B137" s="26">
        <f>IF(Goods_net!B137="","",Goods_net!B137/10/GDP!E133)</f>
        <v>-2.6878509118533009</v>
      </c>
      <c r="C137" s="26">
        <f>IF(Goods_net!C137="","",Goods_net!C137/10/GDP!F133)</f>
        <v>-2.2903303796305678</v>
      </c>
      <c r="D137" s="26">
        <f>IF(Goods_net!D137="","",Goods_net!D137/10/GDP!G133)</f>
        <v>-1.667465740949865</v>
      </c>
      <c r="E137" s="26">
        <f>IF(Goods_net!E137="","",Goods_net!E137/10/GDP!H133)</f>
        <v>-1.5822514283121951</v>
      </c>
      <c r="F137" s="26">
        <f>IF(Goods_net!F137="","",Goods_net!F137/10/GDP!I133)</f>
        <v>0.78541361665500653</v>
      </c>
      <c r="G137" s="26">
        <f>IF(Goods_net!G137="","",Goods_net!G137/10/GDP!J133)</f>
        <v>1.3783617020798451</v>
      </c>
      <c r="H137" s="26">
        <f>IF(Goods_net!H137="","",Goods_net!H137/10/GDP!K133)</f>
        <v>1.3260700764321165</v>
      </c>
      <c r="I137" s="26">
        <f>IF(Goods_net!I137="","",Goods_net!I137/10/GDP!L133)</f>
        <v>3.1012083823905825E-2</v>
      </c>
      <c r="J137" s="26">
        <f>IF(Goods_net!J137="","",Goods_net!J137/10/GDP!M133)</f>
        <v>0.563243954001303</v>
      </c>
      <c r="K137" s="26">
        <f>IF(Goods_net!K137="","",Goods_net!K137/10/GDP!N133)</f>
        <v>0.48698391842220351</v>
      </c>
      <c r="L137" s="26">
        <f>IF(Goods_net!L137="","",Goods_net!L137/10/GDP!O133)</f>
        <v>-0.753565774184493</v>
      </c>
      <c r="M137" s="26">
        <f>IF(Goods_net!M137="","",Goods_net!M137/10/GDP!P133)</f>
        <v>-1.0117189784535174</v>
      </c>
      <c r="N137" s="26">
        <f>IF(Goods_net!N137="","",Goods_net!N137/10/GDP!Q133)</f>
        <v>-0.73726069580280185</v>
      </c>
      <c r="O137" s="26">
        <f>IF(Goods_net!O137="","",Goods_net!O137/10/GDP!R133)</f>
        <v>-1.6790302554458025</v>
      </c>
      <c r="P137" s="26">
        <f>IF(Goods_net!P137="","",Goods_net!P137/10/GDP!S133)</f>
        <v>-1.1487260778278585</v>
      </c>
      <c r="Q137" s="26">
        <f>IF(Goods_net!Q137="","",Goods_net!Q137/10/GDP!T133)</f>
        <v>0.91017296051581031</v>
      </c>
    </row>
    <row r="138" spans="1:17" x14ac:dyDescent="0.15">
      <c r="A138" s="12" t="s">
        <v>158</v>
      </c>
      <c r="B138" s="26">
        <f>IF(Goods_net!B138="","",Goods_net!B138/10/GDP!E134)</f>
        <v>-24.112041026804068</v>
      </c>
      <c r="C138" s="26">
        <f>IF(Goods_net!C138="","",Goods_net!C138/10/GDP!F134)</f>
        <v>-23.014138294686372</v>
      </c>
      <c r="D138" s="26">
        <f>IF(Goods_net!D138="","",Goods_net!D138/10/GDP!G134)</f>
        <v>-24.933417299878432</v>
      </c>
      <c r="E138" s="26">
        <f>IF(Goods_net!E138="","",Goods_net!E138/10/GDP!H134)</f>
        <v>-27.857002651734561</v>
      </c>
      <c r="F138" s="26">
        <f>IF(Goods_net!F138="","",Goods_net!F138/10/GDP!I134)</f>
        <v>-19.354493591438146</v>
      </c>
      <c r="G138" s="26">
        <f>IF(Goods_net!G138="","",Goods_net!G138/10/GDP!J134)</f>
        <v>-20.400516396235147</v>
      </c>
      <c r="H138" s="26">
        <f>IF(Goods_net!H138="","",Goods_net!H138/10/GDP!K134)</f>
        <v>-23.055362929292542</v>
      </c>
      <c r="I138" s="26">
        <f>IF(Goods_net!I138="","",Goods_net!I138/10/GDP!L134)</f>
        <v>-21.747015774702998</v>
      </c>
      <c r="J138" s="26">
        <f>IF(Goods_net!J138="","",Goods_net!J138/10/GDP!M134)</f>
        <v>-20.348744723881062</v>
      </c>
      <c r="K138" s="26">
        <f>IF(Goods_net!K138="","",Goods_net!K138/10/GDP!N134)</f>
        <v>-18.037213361648003</v>
      </c>
      <c r="L138" s="26">
        <f>IF(Goods_net!L138="","",Goods_net!L138/10/GDP!O134)</f>
        <v>-19.708867781439917</v>
      </c>
      <c r="M138" s="26">
        <f>IF(Goods_net!M138="","",Goods_net!M138/10/GDP!P134)</f>
        <v>-18.794194329064236</v>
      </c>
      <c r="N138" s="26">
        <f>IF(Goods_net!N138="","",Goods_net!N138/10/GDP!Q134)</f>
        <v>-17.188434100048436</v>
      </c>
      <c r="O138" s="26">
        <f>IF(Goods_net!O138="","",Goods_net!O138/10/GDP!R134)</f>
        <v>-12.315336445049683</v>
      </c>
      <c r="P138" s="26">
        <f>IF(Goods_net!P138="","",Goods_net!P138/10/GDP!S134)</f>
        <v>-8.3632423448003426</v>
      </c>
      <c r="Q138" s="26">
        <f>IF(Goods_net!Q138="","",Goods_net!Q138/10/GDP!T134)</f>
        <v>-7.3525127703639832</v>
      </c>
    </row>
    <row r="139" spans="1:17" x14ac:dyDescent="0.15">
      <c r="A139" s="12" t="s">
        <v>159</v>
      </c>
      <c r="B139" s="26">
        <f>IF(Goods_net!B139="","",Goods_net!B139/10/GDP!E135)</f>
        <v>-6.657097113017171</v>
      </c>
      <c r="C139" s="26">
        <f>IF(Goods_net!C139="","",Goods_net!C139/10/GDP!F135)</f>
        <v>-5.055484278841579</v>
      </c>
      <c r="D139" s="26">
        <f>IF(Goods_net!D139="","",Goods_net!D139/10/GDP!G135)</f>
        <v>-4.4036464652161875</v>
      </c>
      <c r="E139" s="26">
        <f>IF(Goods_net!E139="","",Goods_net!E139/10/GDP!H135)</f>
        <v>-6.0297059359104637</v>
      </c>
      <c r="F139" s="26">
        <f>IF(Goods_net!F139="","",Goods_net!F139/10/GDP!I135)</f>
        <v>-10.917612615019445</v>
      </c>
      <c r="G139" s="26">
        <f>IF(Goods_net!G139="","",Goods_net!G139/10/GDP!J135)</f>
        <v>-10.36397009143518</v>
      </c>
      <c r="H139" s="26">
        <f>IF(Goods_net!H139="","",Goods_net!H139/10/GDP!K135)</f>
        <v>-10.546044742156266</v>
      </c>
      <c r="I139" s="26">
        <f>IF(Goods_net!I139="","",Goods_net!I139/10/GDP!L135)</f>
        <v>-4.8937004941915756</v>
      </c>
      <c r="J139" s="26">
        <f>IF(Goods_net!J139="","",Goods_net!J139/10/GDP!M135)</f>
        <v>-4.2109598139964532</v>
      </c>
      <c r="K139" s="26">
        <f>IF(Goods_net!K139="","",Goods_net!K139/10/GDP!N135)</f>
        <v>-6.8798996561355032</v>
      </c>
      <c r="L139" s="26">
        <f>IF(Goods_net!L139="","",Goods_net!L139/10/GDP!O135)</f>
        <v>-9.1767127714824159</v>
      </c>
      <c r="M139" s="26">
        <f>IF(Goods_net!M139="","",Goods_net!M139/10/GDP!P135)</f>
        <v>-6.6106791815784751</v>
      </c>
      <c r="N139" s="26">
        <f>IF(Goods_net!N139="","",Goods_net!N139/10/GDP!Q135)</f>
        <v>-6.6849358189567525</v>
      </c>
      <c r="O139" s="26">
        <f>IF(Goods_net!O139="","",Goods_net!O139/10/GDP!R135)</f>
        <v>-8.3993055703640991</v>
      </c>
      <c r="P139" s="26">
        <f>IF(Goods_net!P139="","",Goods_net!P139/10/GDP!S135)</f>
        <v>-9.2945534229213091</v>
      </c>
      <c r="Q139" s="26" t="str">
        <f>IF(Goods_net!Q139="","",Goods_net!Q139/10/GDP!T135)</f>
        <v/>
      </c>
    </row>
    <row r="140" spans="1:17" x14ac:dyDescent="0.15">
      <c r="A140" s="12" t="s">
        <v>160</v>
      </c>
      <c r="B140" s="26">
        <f>IF(Goods_net!B140="","",Goods_net!B140/10/GDP!E136)</f>
        <v>17.211493514989275</v>
      </c>
      <c r="C140" s="26">
        <f>IF(Goods_net!C140="","",Goods_net!C140/10/GDP!F136)</f>
        <v>15.685766938212005</v>
      </c>
      <c r="D140" s="26">
        <f>IF(Goods_net!D140="","",Goods_net!D140/10/GDP!G136)</f>
        <v>14.398454201563885</v>
      </c>
      <c r="E140" s="26">
        <f>IF(Goods_net!E140="","",Goods_net!E140/10/GDP!H136)</f>
        <v>13.902298178133684</v>
      </c>
      <c r="F140" s="26">
        <f>IF(Goods_net!F140="","",Goods_net!F140/10/GDP!I136)</f>
        <v>8.5361726338264674</v>
      </c>
      <c r="G140" s="26">
        <f>IF(Goods_net!G140="","",Goods_net!G140/10/GDP!J136)</f>
        <v>8.1553275070849853</v>
      </c>
      <c r="H140" s="26">
        <f>IF(Goods_net!H140="","",Goods_net!H140/10/GDP!K136)</f>
        <v>7.9276803756018905</v>
      </c>
      <c r="I140" s="26">
        <f>IF(Goods_net!I140="","",Goods_net!I140/10/GDP!L136)</f>
        <v>8.5020381192302228</v>
      </c>
      <c r="J140" s="26">
        <f>IF(Goods_net!J140="","",Goods_net!J140/10/GDP!M136)</f>
        <v>8.1892258204468256</v>
      </c>
      <c r="K140" s="26">
        <f>IF(Goods_net!K140="","",Goods_net!K140/10/GDP!N136)</f>
        <v>3.704423005427703</v>
      </c>
      <c r="L140" s="26">
        <f>IF(Goods_net!L140="","",Goods_net!L140/10/GDP!O136)</f>
        <v>-1.3092082155876179</v>
      </c>
      <c r="M140" s="26">
        <f>IF(Goods_net!M140="","",Goods_net!M140/10/GDP!P136)</f>
        <v>-0.13247473771665147</v>
      </c>
      <c r="N140" s="26">
        <f>IF(Goods_net!N140="","",Goods_net!N140/10/GDP!Q136)</f>
        <v>3.4992171708454132</v>
      </c>
      <c r="O140" s="26">
        <f>IF(Goods_net!O140="","",Goods_net!O140/10/GDP!R136)</f>
        <v>4.8530983007851134</v>
      </c>
      <c r="P140" s="26">
        <f>IF(Goods_net!P140="","",Goods_net!P140/10/GDP!S136)</f>
        <v>0.63989765867664117</v>
      </c>
      <c r="Q140" s="26">
        <f>IF(Goods_net!Q140="","",Goods_net!Q140/10/GDP!T136)</f>
        <v>-3.819488484533895</v>
      </c>
    </row>
    <row r="141" spans="1:17" x14ac:dyDescent="0.15">
      <c r="A141" s="12" t="s">
        <v>161</v>
      </c>
      <c r="B141" s="26">
        <f>IF(Goods_net!B141="","",Goods_net!B141/10/GDP!E137)</f>
        <v>-19.744068173861486</v>
      </c>
      <c r="C141" s="26">
        <f>IF(Goods_net!C141="","",Goods_net!C141/10/GDP!F137)</f>
        <v>-20.671703327632486</v>
      </c>
      <c r="D141" s="26">
        <f>IF(Goods_net!D141="","",Goods_net!D141/10/GDP!G137)</f>
        <v>-22.498959048170398</v>
      </c>
      <c r="E141" s="26">
        <f>IF(Goods_net!E141="","",Goods_net!E141/10/GDP!H137)</f>
        <v>-28.678267262114975</v>
      </c>
      <c r="F141" s="26">
        <f>IF(Goods_net!F141="","",Goods_net!F141/10/GDP!I137)</f>
        <v>-25.765964444738252</v>
      </c>
      <c r="G141" s="26">
        <f>IF(Goods_net!G141="","",Goods_net!G141/10/GDP!J137)</f>
        <v>-21.58035918702274</v>
      </c>
      <c r="H141" s="26">
        <f>IF(Goods_net!H141="","",Goods_net!H141/10/GDP!K137)</f>
        <v>-25.159276771796456</v>
      </c>
      <c r="I141" s="26">
        <f>IF(Goods_net!I141="","",Goods_net!I141/10/GDP!L137)</f>
        <v>-26.497552967685458</v>
      </c>
      <c r="J141" s="26">
        <f>IF(Goods_net!J141="","",Goods_net!J141/10/GDP!M137)</f>
        <v>-22.858010003823935</v>
      </c>
      <c r="K141" s="26">
        <f>IF(Goods_net!K141="","",Goods_net!K141/10/GDP!N137)</f>
        <v>-21.697481667033856</v>
      </c>
      <c r="L141" s="26">
        <f>IF(Goods_net!L141="","",Goods_net!L141/10/GDP!O137)</f>
        <v>-20.046299775841916</v>
      </c>
      <c r="M141" s="26">
        <f>IF(Goods_net!M141="","",Goods_net!M141/10/GDP!P137)</f>
        <v>-18.798567252439778</v>
      </c>
      <c r="N141" s="26">
        <f>IF(Goods_net!N141="","",Goods_net!N141/10/GDP!Q137)</f>
        <v>-17.765507036091279</v>
      </c>
      <c r="O141" s="26">
        <f>IF(Goods_net!O141="","",Goods_net!O141/10/GDP!R137)</f>
        <v>-16.185169862170234</v>
      </c>
      <c r="P141" s="26">
        <f>IF(Goods_net!P141="","",Goods_net!P141/10/GDP!S137)</f>
        <v>-17.569959447255588</v>
      </c>
      <c r="Q141" s="26">
        <f>IF(Goods_net!Q141="","",Goods_net!Q141/10/GDP!T137)</f>
        <v>-16.814576022597088</v>
      </c>
    </row>
    <row r="142" spans="1:17" x14ac:dyDescent="0.15">
      <c r="A142" s="12" t="s">
        <v>162</v>
      </c>
      <c r="B142" s="26">
        <f>IF(Goods_net!B142="","",Goods_net!B142/10/GDP!E138)</f>
        <v>15.747234240593434</v>
      </c>
      <c r="C142" s="26">
        <f>IF(Goods_net!C142="","",Goods_net!C142/10/GDP!F138)</f>
        <v>16.805539706371864</v>
      </c>
      <c r="D142" s="26">
        <f>IF(Goods_net!D142="","",Goods_net!D142/10/GDP!G138)</f>
        <v>14.338256293183521</v>
      </c>
      <c r="E142" s="26">
        <f>IF(Goods_net!E142="","",Goods_net!E142/10/GDP!H138)</f>
        <v>18.35329319698354</v>
      </c>
      <c r="F142" s="26">
        <f>IF(Goods_net!F142="","",Goods_net!F142/10/GDP!I138)</f>
        <v>12.606720712197324</v>
      </c>
      <c r="G142" s="26">
        <f>IF(Goods_net!G142="","",Goods_net!G142/10/GDP!J138)</f>
        <v>12.613387841529976</v>
      </c>
      <c r="H142" s="26">
        <f>IF(Goods_net!H142="","",Goods_net!H142/10/GDP!K138)</f>
        <v>14.803433207040555</v>
      </c>
      <c r="I142" s="26">
        <f>IF(Goods_net!I142="","",Goods_net!I142/10/GDP!L138)</f>
        <v>14.136488121163801</v>
      </c>
      <c r="J142" s="26">
        <f>IF(Goods_net!J142="","",Goods_net!J142/10/GDP!M138)</f>
        <v>12.185972372641283</v>
      </c>
      <c r="K142" s="26">
        <f>IF(Goods_net!K142="","",Goods_net!K142/10/GDP!N138)</f>
        <v>10.557585756890312</v>
      </c>
      <c r="L142" s="26">
        <f>IF(Goods_net!L142="","",Goods_net!L142/10/GDP!O138)</f>
        <v>7.1242718444091953</v>
      </c>
      <c r="M142" s="26">
        <f>IF(Goods_net!M142="","",Goods_net!M142/10/GDP!P138)</f>
        <v>3.5030687507971749</v>
      </c>
      <c r="N142" s="26">
        <f>IF(Goods_net!N142="","",Goods_net!N142/10/GDP!Q138)</f>
        <v>5.824023961555497</v>
      </c>
      <c r="O142" s="26">
        <f>IF(Goods_net!O142="","",Goods_net!O142/10/GDP!R138)</f>
        <v>7.7382920066185577</v>
      </c>
      <c r="P142" s="26">
        <f>IF(Goods_net!P142="","",Goods_net!P142/10/GDP!S138)</f>
        <v>3.8643636673252377</v>
      </c>
      <c r="Q142" s="26">
        <f>IF(Goods_net!Q142="","",Goods_net!Q142/10/GDP!T138)</f>
        <v>-2.1291186989180626E-2</v>
      </c>
    </row>
    <row r="143" spans="1:17" x14ac:dyDescent="0.15">
      <c r="A143" s="12" t="s">
        <v>163</v>
      </c>
      <c r="B143" s="26">
        <f>IF(Goods_net!B143="","",Goods_net!B143/10/GDP!E139)</f>
        <v>34.306678459041414</v>
      </c>
      <c r="C143" s="26">
        <f>IF(Goods_net!C143="","",Goods_net!C143/10/GDP!F139)</f>
        <v>31.452603459620232</v>
      </c>
      <c r="D143" s="26">
        <f>IF(Goods_net!D143="","",Goods_net!D143/10/GDP!G139)</f>
        <v>24.589310294939889</v>
      </c>
      <c r="E143" s="26">
        <f>IF(Goods_net!E143="","",Goods_net!E143/10/GDP!H139)</f>
        <v>27.931757999545574</v>
      </c>
      <c r="F143" s="26">
        <f>IF(Goods_net!F143="","",Goods_net!F143/10/GDP!I139)</f>
        <v>23.972168263220169</v>
      </c>
      <c r="G143" s="26">
        <f>IF(Goods_net!G143="","",Goods_net!G143/10/GDP!J139)</f>
        <v>32.824103833581795</v>
      </c>
      <c r="H143" s="26">
        <f>IF(Goods_net!H143="","",Goods_net!H143/10/GDP!K139)</f>
        <v>37.630421565815894</v>
      </c>
      <c r="I143" s="26">
        <f>IF(Goods_net!I143="","",Goods_net!I143/10/GDP!L139)</f>
        <v>34.600499680910296</v>
      </c>
      <c r="J143" s="26">
        <f>IF(Goods_net!J143="","",Goods_net!J143/10/GDP!M139)</f>
        <v>30.952881033651778</v>
      </c>
      <c r="K143" s="26">
        <f>IF(Goods_net!K143="","",Goods_net!K143/10/GDP!N139)</f>
        <v>31.669903669724771</v>
      </c>
      <c r="L143" s="26">
        <f>IF(Goods_net!L143="","",Goods_net!L143/10/GDP!O139)</f>
        <v>13.230808243266475</v>
      </c>
      <c r="M143" s="26">
        <f>IF(Goods_net!M143="","",Goods_net!M143/10/GDP!P139)</f>
        <v>9.5563302856144254</v>
      </c>
      <c r="N143" s="26">
        <f>IF(Goods_net!N143="","",Goods_net!N143/10/GDP!Q139)</f>
        <v>12.414628668772583</v>
      </c>
      <c r="O143" s="26">
        <f>IF(Goods_net!O143="","",Goods_net!O143/10/GDP!R139)</f>
        <v>22.666053510459989</v>
      </c>
      <c r="P143" s="26">
        <f>IF(Goods_net!P143="","",Goods_net!P143/10/GDP!S139)</f>
        <v>23.881502684885792</v>
      </c>
      <c r="Q143" s="26">
        <f>IF(Goods_net!Q143="","",Goods_net!Q143/10/GDP!T139)</f>
        <v>18.380625946275941</v>
      </c>
    </row>
    <row r="144" spans="1:17" x14ac:dyDescent="0.15">
      <c r="A144" s="12" t="s">
        <v>164</v>
      </c>
      <c r="B144" s="26">
        <f>IF(Goods_net!B144="","",Goods_net!B144/10/GDP!E140)</f>
        <v>-5.2990786438721855</v>
      </c>
      <c r="C144" s="26">
        <f>IF(Goods_net!C144="","",Goods_net!C144/10/GDP!F140)</f>
        <v>-6.9441460414597582</v>
      </c>
      <c r="D144" s="26">
        <f>IF(Goods_net!D144="","",Goods_net!D144/10/GDP!G140)</f>
        <v>-6.8380072933146536</v>
      </c>
      <c r="E144" s="26">
        <f>IF(Goods_net!E144="","",Goods_net!E144/10/GDP!H140)</f>
        <v>-9.9622546595439925</v>
      </c>
      <c r="F144" s="26">
        <f>IF(Goods_net!F144="","",Goods_net!F144/10/GDP!I140)</f>
        <v>-6.0912623717076979</v>
      </c>
      <c r="G144" s="26">
        <f>IF(Goods_net!G144="","",Goods_net!G144/10/GDP!J140)</f>
        <v>-6.4287083769310227</v>
      </c>
      <c r="H144" s="26">
        <f>IF(Goods_net!H144="","",Goods_net!H144/10/GDP!K140)</f>
        <v>-5.9383611681669572</v>
      </c>
      <c r="I144" s="26">
        <f>IF(Goods_net!I144="","",Goods_net!I144/10/GDP!L140)</f>
        <v>-6.9886461147415559</v>
      </c>
      <c r="J144" s="26">
        <f>IF(Goods_net!J144="","",Goods_net!J144/10/GDP!M140)</f>
        <v>-6.980029546150913</v>
      </c>
      <c r="K144" s="26">
        <f>IF(Goods_net!K144="","",Goods_net!K144/10/GDP!N140)</f>
        <v>-7.337060545584082</v>
      </c>
      <c r="L144" s="26">
        <f>IF(Goods_net!L144="","",Goods_net!L144/10/GDP!O140)</f>
        <v>-6.332300876023254</v>
      </c>
      <c r="M144" s="26">
        <f>IF(Goods_net!M144="","",Goods_net!M144/10/GDP!P140)</f>
        <v>-7.3303178782040632</v>
      </c>
      <c r="N144" s="26">
        <f>IF(Goods_net!N144="","",Goods_net!N144/10/GDP!Q140)</f>
        <v>-9.7156009085078683</v>
      </c>
      <c r="O144" s="26">
        <f>IF(Goods_net!O144="","",Goods_net!O144/10/GDP!R140)</f>
        <v>-10.192823392429382</v>
      </c>
      <c r="P144" s="26">
        <f>IF(Goods_net!P144="","",Goods_net!P144/10/GDP!S140)</f>
        <v>-8.2620161747032377</v>
      </c>
      <c r="Q144" s="26">
        <f>IF(Goods_net!Q144="","",Goods_net!Q144/10/GDP!T140)</f>
        <v>-8.2486890807350814</v>
      </c>
    </row>
    <row r="145" spans="1:17" x14ac:dyDescent="0.15">
      <c r="A145" s="12" t="s">
        <v>165</v>
      </c>
      <c r="B145" s="26">
        <f>IF(Goods_net!B145="","",Goods_net!B145/10/GDP!E141)</f>
        <v>-52.560995248670068</v>
      </c>
      <c r="C145" s="26">
        <f>IF(Goods_net!C145="","",Goods_net!C145/10/GDP!F141)</f>
        <v>-55.794805043836348</v>
      </c>
      <c r="D145" s="26">
        <f>IF(Goods_net!D145="","",Goods_net!D145/10/GDP!G141)</f>
        <v>-50.82573043961829</v>
      </c>
      <c r="E145" s="26">
        <f>IF(Goods_net!E145="","",Goods_net!E145/10/GDP!H141)</f>
        <v>-54.637631532072163</v>
      </c>
      <c r="F145" s="26">
        <f>IF(Goods_net!F145="","",Goods_net!F145/10/GDP!I141)</f>
        <v>-46.766476699047949</v>
      </c>
      <c r="G145" s="26">
        <f>IF(Goods_net!G145="","",Goods_net!G145/10/GDP!J141)</f>
        <v>-49.593895975765456</v>
      </c>
      <c r="H145" s="26">
        <f>IF(Goods_net!H145="","",Goods_net!H145/10/GDP!K141)</f>
        <v>-57.994727025638895</v>
      </c>
      <c r="I145" s="26">
        <f>IF(Goods_net!I145="","",Goods_net!I145/10/GDP!L141)</f>
        <v>-58.572310927648509</v>
      </c>
      <c r="J145" s="26">
        <f>IF(Goods_net!J145="","",Goods_net!J145/10/GDP!M141)</f>
        <v>-58.975567282597325</v>
      </c>
      <c r="K145" s="26">
        <f>IF(Goods_net!K145="","",Goods_net!K145/10/GDP!N141)</f>
        <v>-65.108946105902234</v>
      </c>
      <c r="L145" s="26">
        <f>IF(Goods_net!L145="","",Goods_net!L145/10/GDP!O141)</f>
        <v>-50.957977878640222</v>
      </c>
      <c r="M145" s="26">
        <f>IF(Goods_net!M145="","",Goods_net!M145/10/GDP!P141)</f>
        <v>-47.400392628942505</v>
      </c>
      <c r="N145" s="26">
        <f>IF(Goods_net!N145="","",Goods_net!N145/10/GDP!Q141)</f>
        <v>-49.971758794854978</v>
      </c>
      <c r="O145" s="26">
        <f>IF(Goods_net!O145="","",Goods_net!O145/10/GDP!R141)</f>
        <v>-48.417768160396562</v>
      </c>
      <c r="P145" s="26">
        <f>IF(Goods_net!P145="","",Goods_net!P145/10/GDP!S141)</f>
        <v>-51.722567365684185</v>
      </c>
      <c r="Q145" s="26" t="str">
        <f>IF(Goods_net!Q145="","",Goods_net!Q145/10/GDP!T141)</f>
        <v/>
      </c>
    </row>
    <row r="146" spans="1:17" x14ac:dyDescent="0.15">
      <c r="A146" s="12" t="s">
        <v>166</v>
      </c>
      <c r="B146" s="26">
        <f>IF(Goods_net!B146="","",Goods_net!B146/10/GDP!E142)</f>
        <v>-9.2767001502818651</v>
      </c>
      <c r="C146" s="26">
        <f>IF(Goods_net!C146="","",Goods_net!C146/10/GDP!F142)</f>
        <v>-9.3541023024559848</v>
      </c>
      <c r="D146" s="26">
        <f>IF(Goods_net!D146="","",Goods_net!D146/10/GDP!G142)</f>
        <v>-14.73000800197859</v>
      </c>
      <c r="E146" s="26">
        <f>IF(Goods_net!E146="","",Goods_net!E146/10/GDP!H142)</f>
        <v>-16.528138462057075</v>
      </c>
      <c r="F146" s="26">
        <f>IF(Goods_net!F146="","",Goods_net!F146/10/GDP!I142)</f>
        <v>-8.0924495240652092</v>
      </c>
      <c r="G146" s="26">
        <f>IF(Goods_net!G146="","",Goods_net!G146/10/GDP!J142)</f>
        <v>-15.500866856300222</v>
      </c>
      <c r="H146" s="26">
        <f>IF(Goods_net!H146="","",Goods_net!H146/10/GDP!K142)</f>
        <v>-18.985344846375337</v>
      </c>
      <c r="I146" s="26">
        <f>IF(Goods_net!I146="","",Goods_net!I146/10/GDP!L142)</f>
        <v>-16.4230600856988</v>
      </c>
      <c r="J146" s="26">
        <f>IF(Goods_net!J146="","",Goods_net!J146/10/GDP!M142)</f>
        <v>-15.110529629502112</v>
      </c>
      <c r="K146" s="26">
        <f>IF(Goods_net!K146="","",Goods_net!K146/10/GDP!N142)</f>
        <v>-17.912736251339425</v>
      </c>
      <c r="L146" s="26">
        <f>IF(Goods_net!L146="","",Goods_net!L146/10/GDP!O142)</f>
        <v>-15.405685010570934</v>
      </c>
      <c r="M146" s="26">
        <f>IF(Goods_net!M146="","",Goods_net!M146/10/GDP!P142)</f>
        <v>-13.402202496910196</v>
      </c>
      <c r="N146" s="26">
        <f>IF(Goods_net!N146="","",Goods_net!N146/10/GDP!Q142)</f>
        <v>-13.614567966536859</v>
      </c>
      <c r="O146" s="26">
        <f>IF(Goods_net!O146="","",Goods_net!O146/10/GDP!R142)</f>
        <v>-14.179705747676779</v>
      </c>
      <c r="P146" s="26">
        <f>IF(Goods_net!P146="","",Goods_net!P146/10/GDP!S142)</f>
        <v>-11.391079655382507</v>
      </c>
      <c r="Q146" s="26">
        <f>IF(Goods_net!Q146="","",Goods_net!Q146/10/GDP!T142)</f>
        <v>-5.12642085491151</v>
      </c>
    </row>
    <row r="147" spans="1:17" x14ac:dyDescent="0.15">
      <c r="A147" s="12" t="s">
        <v>167</v>
      </c>
      <c r="B147" s="26">
        <f>IF(Goods_net!B147="","",Goods_net!B147/10/GDP!E143)</f>
        <v>24.44742920943947</v>
      </c>
      <c r="C147" s="26">
        <f>IF(Goods_net!C147="","",Goods_net!C147/10/GDP!F143)</f>
        <v>26.484599755779605</v>
      </c>
      <c r="D147" s="26">
        <f>IF(Goods_net!D147="","",Goods_net!D147/10/GDP!G143)</f>
        <v>22.175121749652433</v>
      </c>
      <c r="E147" s="26">
        <f>IF(Goods_net!E147="","",Goods_net!E147/10/GDP!H143)</f>
        <v>22.843516051738032</v>
      </c>
      <c r="F147" s="26">
        <f>IF(Goods_net!F147="","",Goods_net!F147/10/GDP!I143)</f>
        <v>13.146435035730049</v>
      </c>
      <c r="G147" s="26">
        <f>IF(Goods_net!G147="","",Goods_net!G147/10/GDP!J143)</f>
        <v>15.559138497171336</v>
      </c>
      <c r="H147" s="26">
        <f>IF(Goods_net!H147="","",Goods_net!H147/10/GDP!K143)</f>
        <v>14.812632854366655</v>
      </c>
      <c r="I147" s="26">
        <f>IF(Goods_net!I147="","",Goods_net!I147/10/GDP!L143)</f>
        <v>7.3577603844025141</v>
      </c>
      <c r="J147" s="26">
        <f>IF(Goods_net!J147="","",Goods_net!J147/10/GDP!M143)</f>
        <v>2.4842583462217722</v>
      </c>
      <c r="K147" s="26">
        <f>IF(Goods_net!K147="","",Goods_net!K147/10/GDP!N143)</f>
        <v>22.371457168262047</v>
      </c>
      <c r="L147" s="26">
        <f>IF(Goods_net!L147="","",Goods_net!L147/10/GDP!O143)</f>
        <v>27.114470260337104</v>
      </c>
      <c r="M147" s="26">
        <f>IF(Goods_net!M147="","",Goods_net!M147/10/GDP!P143)</f>
        <v>29.47094679009891</v>
      </c>
      <c r="N147" s="26">
        <f>IF(Goods_net!N147="","",Goods_net!N147/10/GDP!Q143)</f>
        <v>30.302814477687829</v>
      </c>
      <c r="O147" s="26">
        <f>IF(Goods_net!O147="","",Goods_net!O147/10/GDP!R143)</f>
        <v>29.011654464001918</v>
      </c>
      <c r="P147" s="26" t="str">
        <f>IF(Goods_net!P147="","",Goods_net!P147/10/GDP!S143)</f>
        <v/>
      </c>
      <c r="Q147" s="26" t="str">
        <f>IF(Goods_net!Q147="","",Goods_net!Q147/10/GDP!T143)</f>
        <v/>
      </c>
    </row>
    <row r="148" spans="1:17" x14ac:dyDescent="0.15">
      <c r="A148" s="12" t="s">
        <v>168</v>
      </c>
      <c r="B148" s="26">
        <f>IF(Goods_net!B148="","",Goods_net!B148/10/GDP!E144)</f>
        <v>10.669293136772042</v>
      </c>
      <c r="C148" s="26">
        <f>IF(Goods_net!C148="","",Goods_net!C148/10/GDP!F144)</f>
        <v>8.1699975521330597</v>
      </c>
      <c r="D148" s="26">
        <f>IF(Goods_net!D148="","",Goods_net!D148/10/GDP!G144)</f>
        <v>7.6158583038530283</v>
      </c>
      <c r="E148" s="26">
        <f>IF(Goods_net!E148="","",Goods_net!E148/10/GDP!H144)</f>
        <v>4.1091775214985393</v>
      </c>
      <c r="F148" s="26">
        <f>IF(Goods_net!F148="","",Goods_net!F148/10/GDP!I144)</f>
        <v>4.9137105294266732</v>
      </c>
      <c r="G148" s="26">
        <f>IF(Goods_net!G148="","",Goods_net!G148/10/GDP!J144)</f>
        <v>3.0600183690532172</v>
      </c>
      <c r="H148" s="26">
        <f>IF(Goods_net!H148="","",Goods_net!H148/10/GDP!K144)</f>
        <v>2.3026561683960751</v>
      </c>
      <c r="I148" s="26">
        <f>IF(Goods_net!I148="","",Goods_net!I148/10/GDP!L144)</f>
        <v>1.5040864828186324</v>
      </c>
      <c r="J148" s="26">
        <f>IF(Goods_net!J148="","",Goods_net!J148/10/GDP!M144)</f>
        <v>4.0966564585304628</v>
      </c>
      <c r="K148" s="26">
        <f>IF(Goods_net!K148="","",Goods_net!K148/10/GDP!N144)</f>
        <v>2.2985464736817232</v>
      </c>
      <c r="L148" s="26">
        <f>IF(Goods_net!L148="","",Goods_net!L148/10/GDP!O144)</f>
        <v>1.9302004942240867</v>
      </c>
      <c r="M148" s="26">
        <f>IF(Goods_net!M148="","",Goods_net!M148/10/GDP!P144)</f>
        <v>5.7434199701907778</v>
      </c>
      <c r="N148" s="26">
        <f>IF(Goods_net!N148="","",Goods_net!N148/10/GDP!Q144)</f>
        <v>4.3413410562087176</v>
      </c>
      <c r="O148" s="26">
        <f>IF(Goods_net!O148="","",Goods_net!O148/10/GDP!R144)</f>
        <v>1.4468035306450309</v>
      </c>
      <c r="P148" s="26">
        <f>IF(Goods_net!P148="","",Goods_net!P148/10/GDP!S144)</f>
        <v>0.56285511672542221</v>
      </c>
      <c r="Q148" s="26">
        <f>IF(Goods_net!Q148="","",Goods_net!Q148/10/GDP!T144)</f>
        <v>3.4868302802657212</v>
      </c>
    </row>
    <row r="149" spans="1:17" x14ac:dyDescent="0.15">
      <c r="A149" s="12" t="s">
        <v>169</v>
      </c>
      <c r="B149" s="26">
        <f>IF(Goods_net!B149="","",Goods_net!B149/10/GDP!E145)</f>
        <v>7.521537783111472</v>
      </c>
      <c r="C149" s="26">
        <f>IF(Goods_net!C149="","",Goods_net!C149/10/GDP!F145)</f>
        <v>10.704324339921158</v>
      </c>
      <c r="D149" s="26">
        <f>IF(Goods_net!D149="","",Goods_net!D149/10/GDP!G145)</f>
        <v>8.6463581207192739</v>
      </c>
      <c r="E149" s="26">
        <f>IF(Goods_net!E149="","",Goods_net!E149/10/GDP!H145)</f>
        <v>2.4148964367611332</v>
      </c>
      <c r="F149" s="26">
        <f>IF(Goods_net!F149="","",Goods_net!F149/10/GDP!I145)</f>
        <v>5.0648309698242997</v>
      </c>
      <c r="G149" s="26">
        <f>IF(Goods_net!G149="","",Goods_net!G149/10/GDP!J145)</f>
        <v>4.9766649729339498</v>
      </c>
      <c r="H149" s="26">
        <f>IF(Goods_net!H149="","",Goods_net!H149/10/GDP!K145)</f>
        <v>5.8059459747077593</v>
      </c>
      <c r="I149" s="26">
        <f>IF(Goods_net!I149="","",Goods_net!I149/10/GDP!L145)</f>
        <v>3.6972819095570619</v>
      </c>
      <c r="J149" s="26">
        <f>IF(Goods_net!J149="","",Goods_net!J149/10/GDP!M145)</f>
        <v>0.57260553107600576</v>
      </c>
      <c r="K149" s="26">
        <f>IF(Goods_net!K149="","",Goods_net!K149/10/GDP!N145)</f>
        <v>-0.58268238643486481</v>
      </c>
      <c r="L149" s="26">
        <f>IF(Goods_net!L149="","",Goods_net!L149/10/GDP!O145)</f>
        <v>-1.331657529472108</v>
      </c>
      <c r="M149" s="26">
        <f>IF(Goods_net!M149="","",Goods_net!M149/10/GDP!P145)</f>
        <v>1.1147821239823379</v>
      </c>
      <c r="N149" s="26">
        <f>IF(Goods_net!N149="","",Goods_net!N149/10/GDP!Q145)</f>
        <v>3.3123337952291427</v>
      </c>
      <c r="O149" s="26">
        <f>IF(Goods_net!O149="","",Goods_net!O149/10/GDP!R145)</f>
        <v>3.3370254811711719</v>
      </c>
      <c r="P149" s="26">
        <f>IF(Goods_net!P149="","",Goods_net!P149/10/GDP!S145)</f>
        <v>3.0458555686568505</v>
      </c>
      <c r="Q149" s="26">
        <f>IF(Goods_net!Q149="","",Goods_net!Q149/10/GDP!T145)</f>
        <v>3.8032730795707237</v>
      </c>
    </row>
    <row r="150" spans="1:17" x14ac:dyDescent="0.15">
      <c r="A150" s="12" t="s">
        <v>170</v>
      </c>
      <c r="B150" s="26">
        <f>IF(Goods_net!B150="","",Goods_net!B150/10/GDP!E146)</f>
        <v>-11.306426030428387</v>
      </c>
      <c r="C150" s="26">
        <f>IF(Goods_net!C150="","",Goods_net!C150/10/GDP!F146)</f>
        <v>-8.9768085020215249</v>
      </c>
      <c r="D150" s="26">
        <f>IF(Goods_net!D150="","",Goods_net!D150/10/GDP!G146)</f>
        <v>-8.9538100860684224</v>
      </c>
      <c r="E150" s="26">
        <f>IF(Goods_net!E150="","",Goods_net!E150/10/GDP!H146)</f>
        <v>-10.301060484767948</v>
      </c>
      <c r="F150" s="26">
        <f>IF(Goods_net!F150="","",Goods_net!F150/10/GDP!I146)</f>
        <v>-7.8691975272483354</v>
      </c>
      <c r="G150" s="26">
        <f>IF(Goods_net!G150="","",Goods_net!G150/10/GDP!J146)</f>
        <v>-8.0910373063318826</v>
      </c>
      <c r="H150" s="26">
        <f>IF(Goods_net!H150="","",Goods_net!H150/10/GDP!K146)</f>
        <v>-8.7218520531210384</v>
      </c>
      <c r="I150" s="26">
        <f>IF(Goods_net!I150="","",Goods_net!I150/10/GDP!L146)</f>
        <v>-7.2258871981971442</v>
      </c>
      <c r="J150" s="26">
        <f>IF(Goods_net!J150="","",Goods_net!J150/10/GDP!M146)</f>
        <v>-6.2211333755025047</v>
      </c>
      <c r="K150" s="26">
        <f>IF(Goods_net!K150="","",Goods_net!K150/10/GDP!N146)</f>
        <v>-5.8256699505242775</v>
      </c>
      <c r="L150" s="26">
        <f>IF(Goods_net!L150="","",Goods_net!L150/10/GDP!O146)</f>
        <v>-7.6063078916039055</v>
      </c>
      <c r="M150" s="26">
        <f>IF(Goods_net!M150="","",Goods_net!M150/10/GDP!P146)</f>
        <v>-11.156876382425498</v>
      </c>
      <c r="N150" s="26">
        <f>IF(Goods_net!N150="","",Goods_net!N150/10/GDP!Q146)</f>
        <v>-12.242662154017003</v>
      </c>
      <c r="O150" s="26">
        <f>IF(Goods_net!O150="","",Goods_net!O150/10/GDP!R146)</f>
        <v>-14.69617688240929</v>
      </c>
      <c r="P150" s="26">
        <f>IF(Goods_net!P150="","",Goods_net!P150/10/GDP!S146)</f>
        <v>-13.086115531969721</v>
      </c>
      <c r="Q150" s="26">
        <f>IF(Goods_net!Q150="","",Goods_net!Q150/10/GDP!T146)</f>
        <v>-8.8076832670195362</v>
      </c>
    </row>
    <row r="151" spans="1:17" x14ac:dyDescent="0.15">
      <c r="A151" s="12" t="s">
        <v>171</v>
      </c>
      <c r="B151" s="26">
        <f>IF(Goods_net!B151="","",Goods_net!B151/10/GDP!E147)</f>
        <v>-2.3039216380099683</v>
      </c>
      <c r="C151" s="26">
        <f>IF(Goods_net!C151="","",Goods_net!C151/10/GDP!F147)</f>
        <v>-3.3560945829095061</v>
      </c>
      <c r="D151" s="26">
        <f>IF(Goods_net!D151="","",Goods_net!D151/10/GDP!G147)</f>
        <v>-5.7990196487922905</v>
      </c>
      <c r="E151" s="26">
        <f>IF(Goods_net!E151="","",Goods_net!E151/10/GDP!H147)</f>
        <v>-6.9197930833525563</v>
      </c>
      <c r="F151" s="26">
        <f>IF(Goods_net!F151="","",Goods_net!F151/10/GDP!I147)</f>
        <v>-2.7672063436184993</v>
      </c>
      <c r="G151" s="26">
        <f>IF(Goods_net!G151="","",Goods_net!G151/10/GDP!J147)</f>
        <v>-3.3196896347117022</v>
      </c>
      <c r="H151" s="26">
        <f>IF(Goods_net!H151="","",Goods_net!H151/10/GDP!K147)</f>
        <v>-3.8111466126876881</v>
      </c>
      <c r="I151" s="26">
        <f>IF(Goods_net!I151="","",Goods_net!I151/10/GDP!L147)</f>
        <v>-2.5030223996038732</v>
      </c>
      <c r="J151" s="26">
        <f>IF(Goods_net!J151="","",Goods_net!J151/10/GDP!M147)</f>
        <v>-0.68750619943027569</v>
      </c>
      <c r="K151" s="26">
        <f>IF(Goods_net!K151="","",Goods_net!K151/10/GDP!N147)</f>
        <v>-1.3689595383288953</v>
      </c>
      <c r="L151" s="26">
        <f>IF(Goods_net!L151="","",Goods_net!L151/10/GDP!O147)</f>
        <v>0.18492616358156333</v>
      </c>
      <c r="M151" s="26">
        <f>IF(Goods_net!M151="","",Goods_net!M151/10/GDP!P147)</f>
        <v>0.4789774926229689</v>
      </c>
      <c r="N151" s="26">
        <f>IF(Goods_net!N151="","",Goods_net!N151/10/GDP!Q147)</f>
        <v>-8.7915263576848632E-2</v>
      </c>
      <c r="O151" s="26">
        <f>IF(Goods_net!O151="","",Goods_net!O151/10/GDP!R147)</f>
        <v>-1.2472902642951369</v>
      </c>
      <c r="P151" s="26">
        <f>IF(Goods_net!P151="","",Goods_net!P151/10/GDP!S147)</f>
        <v>0.22421532259901389</v>
      </c>
      <c r="Q151" s="26">
        <f>IF(Goods_net!Q151="","",Goods_net!Q151/10/GDP!T147)</f>
        <v>2.3932901888625793</v>
      </c>
    </row>
    <row r="152" spans="1:17" x14ac:dyDescent="0.15">
      <c r="A152" s="12" t="s">
        <v>172</v>
      </c>
      <c r="B152" s="26">
        <f>IF(Goods_net!B152="","",Goods_net!B152/10/GDP!E148)</f>
        <v>-11.374735765877682</v>
      </c>
      <c r="C152" s="26">
        <f>IF(Goods_net!C152="","",Goods_net!C152/10/GDP!F148)</f>
        <v>-11.244896928605769</v>
      </c>
      <c r="D152" s="26">
        <f>IF(Goods_net!D152="","",Goods_net!D152/10/GDP!G148)</f>
        <v>-11.470444974443511</v>
      </c>
      <c r="E152" s="26">
        <f>IF(Goods_net!E152="","",Goods_net!E152/10/GDP!H148)</f>
        <v>-13.406732025752698</v>
      </c>
      <c r="F152" s="26">
        <f>IF(Goods_net!F152="","",Goods_net!F152/10/GDP!I148)</f>
        <v>-10.386719937820674</v>
      </c>
      <c r="G152" s="26">
        <f>IF(Goods_net!G152="","",Goods_net!G152/10/GDP!J148)</f>
        <v>-10.827813328151699</v>
      </c>
      <c r="H152" s="26">
        <f>IF(Goods_net!H152="","",Goods_net!H152/10/GDP!K148)</f>
        <v>-8.2507352704493488</v>
      </c>
      <c r="I152" s="26">
        <f>IF(Goods_net!I152="","",Goods_net!I152/10/GDP!L148)</f>
        <v>-5.5547024302962598</v>
      </c>
      <c r="J152" s="26">
        <f>IF(Goods_net!J152="","",Goods_net!J152/10/GDP!M148)</f>
        <v>-4.7753795089226898</v>
      </c>
      <c r="K152" s="26">
        <f>IF(Goods_net!K152="","",Goods_net!K152/10/GDP!N148)</f>
        <v>-5.5693035976916629</v>
      </c>
      <c r="L152" s="26">
        <f>IF(Goods_net!L152="","",Goods_net!L152/10/GDP!O148)</f>
        <v>-5.4171066022828676</v>
      </c>
      <c r="M152" s="26">
        <f>IF(Goods_net!M152="","",Goods_net!M152/10/GDP!P148)</f>
        <v>-5.3602986208335883</v>
      </c>
      <c r="N152" s="26">
        <f>IF(Goods_net!N152="","",Goods_net!N152/10/GDP!Q148)</f>
        <v>-6.8247579910894363</v>
      </c>
      <c r="O152" s="26">
        <f>IF(Goods_net!O152="","",Goods_net!O152/10/GDP!R148)</f>
        <v>-7.5964073882258578</v>
      </c>
      <c r="P152" s="26">
        <f>IF(Goods_net!P152="","",Goods_net!P152/10/GDP!S148)</f>
        <v>-7.6089319954156425</v>
      </c>
      <c r="Q152" s="26">
        <f>IF(Goods_net!Q152="","",Goods_net!Q152/10/GDP!T148)</f>
        <v>-5.9991183858469945</v>
      </c>
    </row>
    <row r="153" spans="1:17" x14ac:dyDescent="0.15">
      <c r="A153" s="12" t="s">
        <v>173</v>
      </c>
      <c r="B153" s="26" t="str">
        <f>IF(Goods_net!B153="","",Goods_net!B153/10/GDP!E149)</f>
        <v/>
      </c>
      <c r="C153" s="26" t="str">
        <f>IF(Goods_net!C153="","",Goods_net!C153/10/GDP!F149)</f>
        <v/>
      </c>
      <c r="D153" s="26" t="str">
        <f>IF(Goods_net!D153="","",Goods_net!D153/10/GDP!G149)</f>
        <v/>
      </c>
      <c r="E153" s="26" t="str">
        <f>IF(Goods_net!E153="","",Goods_net!E153/10/GDP!H149)</f>
        <v/>
      </c>
      <c r="F153" s="26" t="str">
        <f>IF(Goods_net!F153="","",Goods_net!F153/10/GDP!I149)</f>
        <v/>
      </c>
      <c r="G153" s="26" t="str">
        <f>IF(Goods_net!G153="","",Goods_net!G153/10/GDP!J149)</f>
        <v/>
      </c>
      <c r="H153" s="26">
        <f>IF(Goods_net!H153="","",Goods_net!H153/10/GDP!K149)</f>
        <v>52.164050551660225</v>
      </c>
      <c r="I153" s="26">
        <f>IF(Goods_net!I153="","",Goods_net!I153/10/GDP!L149)</f>
        <v>54.683264860392647</v>
      </c>
      <c r="J153" s="26">
        <f>IF(Goods_net!J153="","",Goods_net!J153/10/GDP!M149)</f>
        <v>51.256689186293578</v>
      </c>
      <c r="K153" s="26">
        <f>IF(Goods_net!K153="","",Goods_net!K153/10/GDP!N149)</f>
        <v>46.33641418595419</v>
      </c>
      <c r="L153" s="26">
        <f>IF(Goods_net!L153="","",Goods_net!L153/10/GDP!O149)</f>
        <v>30.170722551649053</v>
      </c>
      <c r="M153" s="26">
        <f>IF(Goods_net!M153="","",Goods_net!M153/10/GDP!P149)</f>
        <v>16.723368428676181</v>
      </c>
      <c r="N153" s="26">
        <f>IF(Goods_net!N153="","",Goods_net!N153/10/GDP!Q149)</f>
        <v>22.801291266556504</v>
      </c>
      <c r="O153" s="26">
        <f>IF(Goods_net!O153="","",Goods_net!O153/10/GDP!R149)</f>
        <v>27.807714208649266</v>
      </c>
      <c r="P153" s="26">
        <f>IF(Goods_net!P153="","",Goods_net!P153/10/GDP!S149)</f>
        <v>23.64740824530622</v>
      </c>
      <c r="Q153" s="26">
        <f>IF(Goods_net!Q153="","",Goods_net!Q153/10/GDP!T149)</f>
        <v>18.48063610851263</v>
      </c>
    </row>
    <row r="154" spans="1:17" x14ac:dyDescent="0.15">
      <c r="A154" s="12" t="s">
        <v>174</v>
      </c>
      <c r="B154" s="26">
        <f>IF(Goods_net!B154="","",Goods_net!B154/10/GDP!E150)</f>
        <v>-14.466828244996405</v>
      </c>
      <c r="C154" s="26">
        <f>IF(Goods_net!C154="","",Goods_net!C154/10/GDP!F150)</f>
        <v>-16.590175917351143</v>
      </c>
      <c r="D154" s="26">
        <f>IF(Goods_net!D154="","",Goods_net!D154/10/GDP!G150)</f>
        <v>-16.550368217555725</v>
      </c>
      <c r="E154" s="26">
        <f>IF(Goods_net!E154="","",Goods_net!E154/10/GDP!H150)</f>
        <v>-15.112850364671022</v>
      </c>
      <c r="F154" s="26">
        <f>IF(Goods_net!F154="","",Goods_net!F154/10/GDP!I150)</f>
        <v>-7.2318950388883456</v>
      </c>
      <c r="G154" s="26">
        <f>IF(Goods_net!G154="","",Goods_net!G154/10/GDP!J150)</f>
        <v>-7.6598535051671313</v>
      </c>
      <c r="H154" s="26">
        <f>IF(Goods_net!H154="","",Goods_net!H154/10/GDP!K150)</f>
        <v>-7.1335566505220322</v>
      </c>
      <c r="I154" s="26">
        <f>IF(Goods_net!I154="","",Goods_net!I154/10/GDP!L150)</f>
        <v>-6.9679059328454782</v>
      </c>
      <c r="J154" s="26">
        <f>IF(Goods_net!J154="","",Goods_net!J154/10/GDP!M150)</f>
        <v>-4.2291194081618935</v>
      </c>
      <c r="K154" s="26">
        <f>IF(Goods_net!K154="","",Goods_net!K154/10/GDP!N150)</f>
        <v>-4.4110012969697943</v>
      </c>
      <c r="L154" s="26">
        <f>IF(Goods_net!L154="","",Goods_net!L154/10/GDP!O150)</f>
        <v>-5.0674843741108626</v>
      </c>
      <c r="M154" s="26">
        <f>IF(Goods_net!M154="","",Goods_net!M154/10/GDP!P150)</f>
        <v>-5.6723716964225632</v>
      </c>
      <c r="N154" s="26">
        <f>IF(Goods_net!N154="","",Goods_net!N154/10/GDP!Q150)</f>
        <v>-6.8735975654309369</v>
      </c>
      <c r="O154" s="26">
        <f>IF(Goods_net!O154="","",Goods_net!O154/10/GDP!R150)</f>
        <v>-7.4625878368167253</v>
      </c>
      <c r="P154" s="26">
        <f>IF(Goods_net!P154="","",Goods_net!P154/10/GDP!S150)</f>
        <v>-7.9954267638970853</v>
      </c>
      <c r="Q154" s="26">
        <f>IF(Goods_net!Q154="","",Goods_net!Q154/10/GDP!T150)</f>
        <v>-8.8171430495435263</v>
      </c>
    </row>
    <row r="155" spans="1:17" x14ac:dyDescent="0.15">
      <c r="A155" s="12" t="s">
        <v>175</v>
      </c>
      <c r="B155" s="26">
        <f>IF(Goods_net!B155="","",Goods_net!B155/10/GDP!E151)</f>
        <v>14.208469948885377</v>
      </c>
      <c r="C155" s="26">
        <f>IF(Goods_net!C155="","",Goods_net!C155/10/GDP!F151)</f>
        <v>12.658492715611731</v>
      </c>
      <c r="D155" s="26">
        <f>IF(Goods_net!D155="","",Goods_net!D155/10/GDP!G151)</f>
        <v>8.8593071253903517</v>
      </c>
      <c r="E155" s="26">
        <f>IF(Goods_net!E155="","",Goods_net!E155/10/GDP!H151)</f>
        <v>9.9839537681375727</v>
      </c>
      <c r="F155" s="26">
        <f>IF(Goods_net!F155="","",Goods_net!F155/10/GDP!I151)</f>
        <v>8.6572534261902483</v>
      </c>
      <c r="G155" s="26">
        <f>IF(Goods_net!G155="","",Goods_net!G155/10/GDP!J151)</f>
        <v>9.0008886607757326</v>
      </c>
      <c r="H155" s="26">
        <f>IF(Goods_net!H155="","",Goods_net!H155/10/GDP!K151)</f>
        <v>9.618505461892914</v>
      </c>
      <c r="I155" s="26">
        <f>IF(Goods_net!I155="","",Goods_net!I155/10/GDP!L151)</f>
        <v>8.7457967290914382</v>
      </c>
      <c r="J155" s="26">
        <f>IF(Goods_net!J155="","",Goods_net!J155/10/GDP!M151)</f>
        <v>7.8904043554513086</v>
      </c>
      <c r="K155" s="26">
        <f>IF(Goods_net!K155="","",Goods_net!K155/10/GDP!N151)</f>
        <v>9.2213647507948213</v>
      </c>
      <c r="L155" s="26">
        <f>IF(Goods_net!L155="","",Goods_net!L155/10/GDP!O151)</f>
        <v>10.938120036202688</v>
      </c>
      <c r="M155" s="26">
        <f>IF(Goods_net!M155="","",Goods_net!M155/10/GDP!P151)</f>
        <v>7.0444562235507213</v>
      </c>
      <c r="N155" s="26">
        <f>IF(Goods_net!N155="","",Goods_net!N155/10/GDP!Q151)</f>
        <v>7.2728453565961164</v>
      </c>
      <c r="O155" s="26">
        <f>IF(Goods_net!O155="","",Goods_net!O155/10/GDP!R151)</f>
        <v>11.800194192386146</v>
      </c>
      <c r="P155" s="26">
        <f>IF(Goods_net!P155="","",Goods_net!P155/10/GDP!S151)</f>
        <v>9.8130039646101164</v>
      </c>
      <c r="Q155" s="26">
        <f>IF(Goods_net!Q155="","",Goods_net!Q155/10/GDP!T151)</f>
        <v>6.3395394494183712</v>
      </c>
    </row>
    <row r="156" spans="1:17" x14ac:dyDescent="0.15">
      <c r="A156" s="12" t="s">
        <v>176</v>
      </c>
      <c r="B156" s="26" t="str">
        <f>IF(Goods_net!B156="","",Goods_net!B156/10/GDP!E152)</f>
        <v/>
      </c>
      <c r="C156" s="26" t="str">
        <f>IF(Goods_net!C156="","",Goods_net!C156/10/GDP!F152)</f>
        <v/>
      </c>
      <c r="D156" s="26" t="str">
        <f>IF(Goods_net!D156="","",Goods_net!D156/10/GDP!G152)</f>
        <v/>
      </c>
      <c r="E156" s="26" t="str">
        <f>IF(Goods_net!E156="","",Goods_net!E156/10/GDP!H152)</f>
        <v/>
      </c>
      <c r="F156" s="26" t="str">
        <f>IF(Goods_net!F156="","",Goods_net!F156/10/GDP!I152)</f>
        <v/>
      </c>
      <c r="G156" s="26">
        <f>IF(Goods_net!G156="","",Goods_net!G156/10/GDP!J152)</f>
        <v>-12.796107880771457</v>
      </c>
      <c r="H156" s="26">
        <f>IF(Goods_net!H156="","",Goods_net!H156/10/GDP!K152)</f>
        <v>-15.985612526873119</v>
      </c>
      <c r="I156" s="26">
        <f>IF(Goods_net!I156="","",Goods_net!I156/10/GDP!L152)</f>
        <v>-16.569888608424144</v>
      </c>
      <c r="J156" s="26">
        <f>IF(Goods_net!J156="","",Goods_net!J156/10/GDP!M152)</f>
        <v>-14.656713132488052</v>
      </c>
      <c r="K156" s="26">
        <f>IF(Goods_net!K156="","",Goods_net!K156/10/GDP!N152)</f>
        <v>-15.335936131383546</v>
      </c>
      <c r="L156" s="26">
        <f>IF(Goods_net!L156="","",Goods_net!L156/10/GDP!O152)</f>
        <v>-14.403706068130212</v>
      </c>
      <c r="M156" s="26">
        <f>IF(Goods_net!M156="","",Goods_net!M156/10/GDP!P152)</f>
        <v>-14.817031164135035</v>
      </c>
      <c r="N156" s="26">
        <f>IF(Goods_net!N156="","",Goods_net!N156/10/GDP!Q152)</f>
        <v>-10.525449498886195</v>
      </c>
      <c r="O156" s="26">
        <f>IF(Goods_net!O156="","",Goods_net!O156/10/GDP!R152)</f>
        <v>-11.990461655289211</v>
      </c>
      <c r="P156" s="26">
        <f>IF(Goods_net!P156="","",Goods_net!P156/10/GDP!S152)</f>
        <v>-14.549491530166557</v>
      </c>
      <c r="Q156" s="26" t="str">
        <f>IF(Goods_net!Q156="","",Goods_net!Q156/10/GDP!T152)</f>
        <v/>
      </c>
    </row>
    <row r="157" spans="1:17" x14ac:dyDescent="0.15">
      <c r="A157" s="12" t="s">
        <v>177</v>
      </c>
      <c r="B157" s="26">
        <f>IF(Goods_net!B157="","",Goods_net!B157/10/GDP!E153)</f>
        <v>-36.977011321934704</v>
      </c>
      <c r="C157" s="26">
        <f>IF(Goods_net!C157="","",Goods_net!C157/10/GDP!F153)</f>
        <v>-41.489114777935548</v>
      </c>
      <c r="D157" s="26">
        <f>IF(Goods_net!D157="","",Goods_net!D157/10/GDP!G153)</f>
        <v>-38.489025534585274</v>
      </c>
      <c r="E157" s="26">
        <f>IF(Goods_net!E157="","",Goods_net!E157/10/GDP!H153)</f>
        <v>-35.636739841174823</v>
      </c>
      <c r="F157" s="26">
        <f>IF(Goods_net!F157="","",Goods_net!F157/10/GDP!I153)</f>
        <v>-32.582150931251974</v>
      </c>
      <c r="G157" s="26">
        <f>IF(Goods_net!G157="","",Goods_net!G157/10/GDP!J153)</f>
        <v>-38.730681543174413</v>
      </c>
      <c r="H157" s="26">
        <f>IF(Goods_net!H157="","",Goods_net!H157/10/GDP!K153)</f>
        <v>-43.741224838253231</v>
      </c>
      <c r="I157" s="26">
        <f>IF(Goods_net!I157="","",Goods_net!I157/10/GDP!L153)</f>
        <v>-36.455173045743138</v>
      </c>
      <c r="J157" s="26">
        <f>IF(Goods_net!J157="","",Goods_net!J157/10/GDP!M153)</f>
        <v>-39.144870255781441</v>
      </c>
      <c r="K157" s="26">
        <f>IF(Goods_net!K157="","",Goods_net!K157/10/GDP!N153)</f>
        <v>-41.460628268458159</v>
      </c>
      <c r="L157" s="26">
        <f>IF(Goods_net!L157="","",Goods_net!L157/10/GDP!O153)</f>
        <v>-33.48986381973728</v>
      </c>
      <c r="M157" s="26">
        <f>IF(Goods_net!M157="","",Goods_net!M157/10/GDP!P153)</f>
        <v>-34.567069173268941</v>
      </c>
      <c r="N157" s="26">
        <f>IF(Goods_net!N157="","",Goods_net!N157/10/GDP!Q153)</f>
        <v>-34.053874924607968</v>
      </c>
      <c r="O157" s="26">
        <f>IF(Goods_net!O157="","",Goods_net!O157/10/GDP!R153)</f>
        <v>-34.719658281259044</v>
      </c>
      <c r="P157" s="26">
        <f>IF(Goods_net!P157="","",Goods_net!P157/10/GDP!S153)</f>
        <v>-35.958158953942558</v>
      </c>
      <c r="Q157" s="26" t="str">
        <f>IF(Goods_net!Q157="","",Goods_net!Q157/10/GDP!T153)</f>
        <v/>
      </c>
    </row>
    <row r="158" spans="1:17" x14ac:dyDescent="0.15">
      <c r="A158" s="12" t="s">
        <v>178</v>
      </c>
      <c r="B158" s="26">
        <f>IF(Goods_net!B158="","",Goods_net!B158/10/GDP!E154)</f>
        <v>-27.815045457022748</v>
      </c>
      <c r="C158" s="26">
        <f>IF(Goods_net!C158="","",Goods_net!C158/10/GDP!F154)</f>
        <v>-38.649041758520056</v>
      </c>
      <c r="D158" s="26">
        <f>IF(Goods_net!D158="","",Goods_net!D158/10/GDP!G154)</f>
        <v>-40.144555613166773</v>
      </c>
      <c r="E158" s="26">
        <f>IF(Goods_net!E158="","",Goods_net!E158/10/GDP!H154)</f>
        <v>-44.847048051105233</v>
      </c>
      <c r="F158" s="26">
        <f>IF(Goods_net!F158="","",Goods_net!F158/10/GDP!I154)</f>
        <v>-39.696141818624547</v>
      </c>
      <c r="G158" s="26">
        <f>IF(Goods_net!G158="","",Goods_net!G158/10/GDP!J154)</f>
        <v>-43.180657223396786</v>
      </c>
      <c r="H158" s="26">
        <f>IF(Goods_net!H158="","",Goods_net!H158/10/GDP!K154)</f>
        <v>-44.91333457316108</v>
      </c>
      <c r="I158" s="26">
        <f>IF(Goods_net!I158="","",Goods_net!I158/10/GDP!L154)</f>
        <v>-41.184781094014255</v>
      </c>
      <c r="J158" s="26">
        <f>IF(Goods_net!J158="","",Goods_net!J158/10/GDP!M154)</f>
        <v>-38.218696428993297</v>
      </c>
      <c r="K158" s="26">
        <f>IF(Goods_net!K158="","",Goods_net!K158/10/GDP!N154)</f>
        <v>-36.513000366192387</v>
      </c>
      <c r="L158" s="26">
        <f>IF(Goods_net!L158="","",Goods_net!L158/10/GDP!O154)</f>
        <v>-33.821230463618889</v>
      </c>
      <c r="M158" s="26">
        <f>IF(Goods_net!M158="","",Goods_net!M158/10/GDP!P154)</f>
        <v>-30.347095837994537</v>
      </c>
      <c r="N158" s="26">
        <f>IF(Goods_net!N158="","",Goods_net!N158/10/GDP!Q154)</f>
        <v>-29.822764597467589</v>
      </c>
      <c r="O158" s="26">
        <f>IF(Goods_net!O158="","",Goods_net!O158/10/GDP!R154)</f>
        <v>-28.109134816588867</v>
      </c>
      <c r="P158" s="26">
        <f>IF(Goods_net!P158="","",Goods_net!P158/10/GDP!S154)</f>
        <v>-26.846897632324975</v>
      </c>
      <c r="Q158" s="26">
        <f>IF(Goods_net!Q158="","",Goods_net!Q158/10/GDP!T154)</f>
        <v>-24.584237555359039</v>
      </c>
    </row>
    <row r="159" spans="1:17" x14ac:dyDescent="0.15">
      <c r="A159" s="12" t="s">
        <v>179</v>
      </c>
      <c r="B159" s="26">
        <f>IF(Goods_net!B159="","",Goods_net!B159/10/GDP!E155)</f>
        <v>38.396287250521517</v>
      </c>
      <c r="C159" s="26">
        <f>IF(Goods_net!C159="","",Goods_net!C159/10/GDP!F155)</f>
        <v>39.106127503384954</v>
      </c>
      <c r="D159" s="26">
        <f>IF(Goods_net!D159="","",Goods_net!D159/10/GDP!G155)</f>
        <v>36.236795170291131</v>
      </c>
      <c r="E159" s="26">
        <f>IF(Goods_net!E159="","",Goods_net!E159/10/GDP!H155)</f>
        <v>40.790352633807281</v>
      </c>
      <c r="F159" s="26">
        <f>IF(Goods_net!F159="","",Goods_net!F159/10/GDP!I155)</f>
        <v>24.523454168262653</v>
      </c>
      <c r="G159" s="26">
        <f>IF(Goods_net!G159="","",Goods_net!G159/10/GDP!J155)</f>
        <v>29.100605230885812</v>
      </c>
      <c r="H159" s="26">
        <f>IF(Goods_net!H159="","",Goods_net!H159/10/GDP!K155)</f>
        <v>36.466122246521522</v>
      </c>
      <c r="I159" s="26">
        <f>IF(Goods_net!I159="","",Goods_net!I159/10/GDP!L155)</f>
        <v>33.502564328346466</v>
      </c>
      <c r="J159" s="26">
        <f>IF(Goods_net!J159="","",Goods_net!J159/10/GDP!M155)</f>
        <v>29.807579309839817</v>
      </c>
      <c r="K159" s="26">
        <f>IF(Goods_net!K159="","",Goods_net!K159/10/GDP!N155)</f>
        <v>24.326675945787397</v>
      </c>
      <c r="L159" s="26">
        <f>IF(Goods_net!L159="","",Goods_net!L159/10/GDP!O155)</f>
        <v>6.7656174826159585</v>
      </c>
      <c r="M159" s="26">
        <f>IF(Goods_net!M159="","",Goods_net!M159/10/GDP!P155)</f>
        <v>8.6464554077657212</v>
      </c>
      <c r="N159" s="26">
        <f>IF(Goods_net!N159="","",Goods_net!N159/10/GDP!Q155)</f>
        <v>14.299015696193067</v>
      </c>
      <c r="O159" s="26">
        <f>IF(Goods_net!O159="","",Goods_net!O159/10/GDP!R155)</f>
        <v>21.455155584098765</v>
      </c>
      <c r="P159" s="26">
        <f>IF(Goods_net!P159="","",Goods_net!P159/10/GDP!S155)</f>
        <v>15.301523938771963</v>
      </c>
      <c r="Q159" s="26">
        <f>IF(Goods_net!Q159="","",Goods_net!Q159/10/GDP!T155)</f>
        <v>6.8480236207686866</v>
      </c>
    </row>
    <row r="160" spans="1:17" x14ac:dyDescent="0.15">
      <c r="A160" s="12" t="s">
        <v>180</v>
      </c>
      <c r="B160" s="26">
        <f>IF(Goods_net!B160="","",Goods_net!B160/10/GDP!E156)</f>
        <v>-11.729333578749845</v>
      </c>
      <c r="C160" s="26">
        <f>IF(Goods_net!C160="","",Goods_net!C160/10/GDP!F156)</f>
        <v>-13.627164939821672</v>
      </c>
      <c r="D160" s="26">
        <f>IF(Goods_net!D160="","",Goods_net!D160/10/GDP!G156)</f>
        <v>-17.687247249150484</v>
      </c>
      <c r="E160" s="26">
        <f>IF(Goods_net!E160="","",Goods_net!E160/10/GDP!H156)</f>
        <v>-20.179598076329757</v>
      </c>
      <c r="F160" s="26">
        <f>IF(Goods_net!F160="","",Goods_net!F160/10/GDP!I156)</f>
        <v>-12.612309218521469</v>
      </c>
      <c r="G160" s="26">
        <f>IF(Goods_net!G160="","",Goods_net!G160/10/GDP!J156)</f>
        <v>-11.899878613708012</v>
      </c>
      <c r="H160" s="26">
        <f>IF(Goods_net!H160="","",Goods_net!H160/10/GDP!K156)</f>
        <v>-14.101637029395105</v>
      </c>
      <c r="I160" s="26">
        <f>IF(Goods_net!I160="","",Goods_net!I160/10/GDP!L156)</f>
        <v>-16.280622683718502</v>
      </c>
      <c r="J160" s="26">
        <f>IF(Goods_net!J160="","",Goods_net!J160/10/GDP!M156)</f>
        <v>-15.742853205395585</v>
      </c>
      <c r="K160" s="26">
        <f>IF(Goods_net!K160="","",Goods_net!K160/10/GDP!N156)</f>
        <v>-14.147147948666413</v>
      </c>
      <c r="L160" s="26">
        <f>IF(Goods_net!L160="","",Goods_net!L160/10/GDP!O156)</f>
        <v>-12.126010302297956</v>
      </c>
      <c r="M160" s="26">
        <f>IF(Goods_net!M160="","",Goods_net!M160/10/GDP!P156)</f>
        <v>-10.325020754125322</v>
      </c>
      <c r="N160" s="26">
        <f>IF(Goods_net!N160="","",Goods_net!N160/10/GDP!Q156)</f>
        <v>-12.873683122592311</v>
      </c>
      <c r="O160" s="26">
        <f>IF(Goods_net!O160="","",Goods_net!O160/10/GDP!R156)</f>
        <v>-14.684896695734384</v>
      </c>
      <c r="P160" s="26" t="str">
        <f>IF(Goods_net!P160="","",Goods_net!P160/10/GDP!S156)</f>
        <v/>
      </c>
      <c r="Q160" s="26" t="str">
        <f>IF(Goods_net!Q160="","",Goods_net!Q160/10/GDP!T156)</f>
        <v/>
      </c>
    </row>
    <row r="161" spans="1:17" x14ac:dyDescent="0.15">
      <c r="A161" s="12" t="s">
        <v>181</v>
      </c>
      <c r="B161" s="26" t="str">
        <f>IF(Goods_net!B161="","",Goods_net!B161/10/GDP!E157)</f>
        <v/>
      </c>
      <c r="C161" s="26" t="str">
        <f>IF(Goods_net!C161="","",Goods_net!C161/10/GDP!F157)</f>
        <v/>
      </c>
      <c r="D161" s="26" t="e">
        <f>IF(Goods_net!D161="","",Goods_net!D161/10/GDP!G157)</f>
        <v>#DIV/0!</v>
      </c>
      <c r="E161" s="26" t="e">
        <f>IF(Goods_net!E161="","",Goods_net!E161/10/GDP!H157)</f>
        <v>#DIV/0!</v>
      </c>
      <c r="F161" s="26" t="e">
        <f>IF(Goods_net!F161="","",Goods_net!F161/10/GDP!I157)</f>
        <v>#DIV/0!</v>
      </c>
      <c r="G161" s="26" t="e">
        <f>IF(Goods_net!G161="","",Goods_net!G161/10/GDP!J157)</f>
        <v>#DIV/0!</v>
      </c>
      <c r="H161" s="26" t="e">
        <f>IF(Goods_net!H161="","",Goods_net!H161/10/GDP!K157)</f>
        <v>#DIV/0!</v>
      </c>
      <c r="I161" s="26" t="e">
        <f>IF(Goods_net!I161="","",Goods_net!I161/10/GDP!L157)</f>
        <v>#DIV/0!</v>
      </c>
      <c r="J161" s="26" t="e">
        <f>IF(Goods_net!J161="","",Goods_net!J161/10/GDP!M157)</f>
        <v>#DIV/0!</v>
      </c>
      <c r="K161" s="26" t="e">
        <f>IF(Goods_net!K161="","",Goods_net!K161/10/GDP!N157)</f>
        <v>#DIV/0!</v>
      </c>
      <c r="L161" s="26">
        <f>IF(Goods_net!L161="","",Goods_net!L161/10/GDP!O157)</f>
        <v>-10.192733357712065</v>
      </c>
      <c r="M161" s="26">
        <f>IF(Goods_net!M161="","",Goods_net!M161/10/GDP!P157)</f>
        <v>-8.4784286757940368</v>
      </c>
      <c r="N161" s="26">
        <f>IF(Goods_net!N161="","",Goods_net!N161/10/GDP!Q157)</f>
        <v>-10.261466565817216</v>
      </c>
      <c r="O161" s="26">
        <f>IF(Goods_net!O161="","",Goods_net!O161/10/GDP!R157)</f>
        <v>-11.814866062233264</v>
      </c>
      <c r="P161" s="26">
        <f>IF(Goods_net!P161="","",Goods_net!P161/10/GDP!S157)</f>
        <v>-12.217937854554332</v>
      </c>
      <c r="Q161" s="26">
        <f>IF(Goods_net!Q161="","",Goods_net!Q161/10/GDP!T157)</f>
        <v>-11.266644891199908</v>
      </c>
    </row>
    <row r="162" spans="1:17" x14ac:dyDescent="0.15">
      <c r="A162" s="12" t="s">
        <v>182</v>
      </c>
      <c r="B162" s="26">
        <f>IF(Goods_net!B162="","",Goods_net!B162/10/GDP!E158)</f>
        <v>-32.036867752805996</v>
      </c>
      <c r="C162" s="26">
        <f>IF(Goods_net!C162="","",Goods_net!C162/10/GDP!F158)</f>
        <v>-27.799929406047873</v>
      </c>
      <c r="D162" s="26">
        <f>IF(Goods_net!D162="","",Goods_net!D162/10/GDP!G158)</f>
        <v>-29.439770549125324</v>
      </c>
      <c r="E162" s="26">
        <f>IF(Goods_net!E162="","",Goods_net!E162/10/GDP!H158)</f>
        <v>-40.41900183481313</v>
      </c>
      <c r="F162" s="26">
        <f>IF(Goods_net!F162="","",Goods_net!F162/10/GDP!I158)</f>
        <v>-37.627998785362706</v>
      </c>
      <c r="G162" s="26">
        <f>IF(Goods_net!G162="","",Goods_net!G162/10/GDP!J158)</f>
        <v>-39.281022614205966</v>
      </c>
      <c r="H162" s="26">
        <f>IF(Goods_net!H162="","",Goods_net!H162/10/GDP!K158)</f>
        <v>-43.01811802404017</v>
      </c>
      <c r="I162" s="26">
        <f>IF(Goods_net!I162="","",Goods_net!I162/10/GDP!L158)</f>
        <v>-44.304183649455808</v>
      </c>
      <c r="J162" s="26">
        <f>IF(Goods_net!J162="","",Goods_net!J162/10/GDP!M158)</f>
        <v>-33.544359499337219</v>
      </c>
      <c r="K162" s="26">
        <f>IF(Goods_net!K162="","",Goods_net!K162/10/GDP!N158)</f>
        <v>-40.347672770818335</v>
      </c>
      <c r="L162" s="26">
        <f>IF(Goods_net!L162="","",Goods_net!L162/10/GDP!O158)</f>
        <v>-34.344738352788049</v>
      </c>
      <c r="M162" s="26">
        <f>IF(Goods_net!M162="","",Goods_net!M162/10/GDP!P158)</f>
        <v>-37.307381546500039</v>
      </c>
      <c r="N162" s="26">
        <f>IF(Goods_net!N162="","",Goods_net!N162/10/GDP!Q158)</f>
        <v>-38.625750699746398</v>
      </c>
      <c r="O162" s="26">
        <f>IF(Goods_net!O162="","",Goods_net!O162/10/GDP!R158)</f>
        <v>-39.918551199325272</v>
      </c>
      <c r="P162" s="26">
        <f>IF(Goods_net!P162="","",Goods_net!P162/10/GDP!S158)</f>
        <v>-39.908205448666209</v>
      </c>
      <c r="Q162" s="26">
        <f>IF(Goods_net!Q162="","",Goods_net!Q162/10/GDP!T158)</f>
        <v>-38.270849559869376</v>
      </c>
    </row>
    <row r="163" spans="1:17" x14ac:dyDescent="0.15">
      <c r="A163" s="12" t="s">
        <v>183</v>
      </c>
      <c r="B163" s="26">
        <f>IF(Goods_net!B163="","",Goods_net!B163/10/GDP!E159)</f>
        <v>-11.060853437453417</v>
      </c>
      <c r="C163" s="26">
        <f>IF(Goods_net!C163="","",Goods_net!C163/10/GDP!F159)</f>
        <v>-4.7066964391395869</v>
      </c>
      <c r="D163" s="26">
        <f>IF(Goods_net!D163="","",Goods_net!D163/10/GDP!G159)</f>
        <v>-5.0162905457290448</v>
      </c>
      <c r="E163" s="26">
        <f>IF(Goods_net!E163="","",Goods_net!E163/10/GDP!H159)</f>
        <v>-7.9523675797938527</v>
      </c>
      <c r="F163" s="26">
        <f>IF(Goods_net!F163="","",Goods_net!F163/10/GDP!I159)</f>
        <v>-14.256560880268626</v>
      </c>
      <c r="G163" s="26">
        <f>IF(Goods_net!G163="","",Goods_net!G163/10/GDP!J159)</f>
        <v>-20.192846873050257</v>
      </c>
      <c r="H163" s="26">
        <f>IF(Goods_net!H163="","",Goods_net!H163/10/GDP!K159)</f>
        <v>-56.9084620411397</v>
      </c>
      <c r="I163" s="26">
        <f>IF(Goods_net!I163="","",Goods_net!I163/10/GDP!L159)</f>
        <v>-24.120751938991798</v>
      </c>
      <c r="J163" s="26">
        <f>IF(Goods_net!J163="","",Goods_net!J163/10/GDP!M159)</f>
        <v>-0.71019773016790821</v>
      </c>
      <c r="K163" s="26">
        <f>IF(Goods_net!K163="","",Goods_net!K163/10/GDP!N159)</f>
        <v>-6.7140728476017264</v>
      </c>
      <c r="L163" s="26">
        <f>IF(Goods_net!L163="","",Goods_net!L163/10/GDP!O159)</f>
        <v>-18.003689825267458</v>
      </c>
      <c r="M163" s="26">
        <f>IF(Goods_net!M163="","",Goods_net!M163/10/GDP!P159)</f>
        <v>-8.2602829127689041</v>
      </c>
      <c r="N163" s="26">
        <f>IF(Goods_net!N163="","",Goods_net!N163/10/GDP!Q159)</f>
        <v>-14.845242455529078</v>
      </c>
      <c r="O163" s="26">
        <f>IF(Goods_net!O163="","",Goods_net!O163/10/GDP!R159)</f>
        <v>-13.970828112283714</v>
      </c>
      <c r="P163" s="26">
        <f>IF(Goods_net!P163="","",Goods_net!P163/10/GDP!S159)</f>
        <v>-17.503300048908013</v>
      </c>
      <c r="Q163" s="26" t="str">
        <f>IF(Goods_net!Q163="","",Goods_net!Q163/10/GDP!T159)</f>
        <v/>
      </c>
    </row>
    <row r="164" spans="1:17" x14ac:dyDescent="0.15">
      <c r="A164" s="12" t="s">
        <v>184</v>
      </c>
      <c r="B164" s="26">
        <f>IF(Goods_net!B164="","",Goods_net!B164/10/GDP!E160)</f>
        <v>37.280218876191107</v>
      </c>
      <c r="C164" s="26">
        <f>IF(Goods_net!C164="","",Goods_net!C164/10/GDP!F160)</f>
        <v>35.207284251105612</v>
      </c>
      <c r="D164" s="26">
        <f>IF(Goods_net!D164="","",Goods_net!D164/10/GDP!G160)</f>
        <v>32.129582365228046</v>
      </c>
      <c r="E164" s="26">
        <f>IF(Goods_net!E164="","",Goods_net!E164/10/GDP!H160)</f>
        <v>21.380688438703761</v>
      </c>
      <c r="F164" s="26">
        <f>IF(Goods_net!F164="","",Goods_net!F164/10/GDP!I160)</f>
        <v>24.665140432976028</v>
      </c>
      <c r="G164" s="26">
        <f>IF(Goods_net!G164="","",Goods_net!G164/10/GDP!J160)</f>
        <v>26.368974748004543</v>
      </c>
      <c r="H164" s="26">
        <f>IF(Goods_net!H164="","",Goods_net!H164/10/GDP!K160)</f>
        <v>27.045014641348882</v>
      </c>
      <c r="I164" s="26">
        <f>IF(Goods_net!I164="","",Goods_net!I164/10/GDP!L160)</f>
        <v>25.399862516117778</v>
      </c>
      <c r="J164" s="26">
        <f>IF(Goods_net!J164="","",Goods_net!J164/10/GDP!M160)</f>
        <v>25.612420599874817</v>
      </c>
      <c r="K164" s="26">
        <f>IF(Goods_net!K164="","",Goods_net!K164/10/GDP!N160)</f>
        <v>27.534121623399948</v>
      </c>
      <c r="L164" s="26">
        <f>IF(Goods_net!L164="","",Goods_net!L164/10/GDP!O160)</f>
        <v>30.055419357596428</v>
      </c>
      <c r="M164" s="26">
        <f>IF(Goods_net!M164="","",Goods_net!M164/10/GDP!P160)</f>
        <v>28.22707468264441</v>
      </c>
      <c r="N164" s="26">
        <f>IF(Goods_net!N164="","",Goods_net!N164/10/GDP!Q160)</f>
        <v>29.425196106969047</v>
      </c>
      <c r="O164" s="26">
        <f>IF(Goods_net!O164="","",Goods_net!O164/10/GDP!R160)</f>
        <v>27.018584052637209</v>
      </c>
      <c r="P164" s="26">
        <f>IF(Goods_net!P164="","",Goods_net!P164/10/GDP!S160)</f>
        <v>25.866506169124246</v>
      </c>
      <c r="Q164" s="26">
        <f>IF(Goods_net!Q164="","",Goods_net!Q164/10/GDP!T160)</f>
        <v>27.543625629442001</v>
      </c>
    </row>
    <row r="165" spans="1:17" x14ac:dyDescent="0.15">
      <c r="A165" s="12" t="s">
        <v>185</v>
      </c>
      <c r="B165" s="26" t="str">
        <f>IF(Goods_net!B165="","",Goods_net!B165/10/GDP!E161)</f>
        <v/>
      </c>
      <c r="C165" s="26" t="str">
        <f>IF(Goods_net!C165="","",Goods_net!C165/10/GDP!F161)</f>
        <v/>
      </c>
      <c r="D165" s="26" t="str">
        <f>IF(Goods_net!D165="","",Goods_net!D165/10/GDP!G161)</f>
        <v/>
      </c>
      <c r="E165" s="26" t="str">
        <f>IF(Goods_net!E165="","",Goods_net!E165/10/GDP!H161)</f>
        <v/>
      </c>
      <c r="F165" s="26" t="str">
        <f>IF(Goods_net!F165="","",Goods_net!F165/10/GDP!I161)</f>
        <v/>
      </c>
      <c r="G165" s="26" t="str">
        <f>IF(Goods_net!G165="","",Goods_net!G165/10/GDP!J161)</f>
        <v/>
      </c>
      <c r="H165" s="26">
        <f>IF(Goods_net!H165="","",Goods_net!H165/10/GDP!K161)</f>
        <v>-64.760599151533768</v>
      </c>
      <c r="I165" s="26">
        <f>IF(Goods_net!I165="","",Goods_net!I165/10/GDP!L161)</f>
        <v>-64.64125008640822</v>
      </c>
      <c r="J165" s="26">
        <f>IF(Goods_net!J165="","",Goods_net!J165/10/GDP!M161)</f>
        <v>-74.286770096636729</v>
      </c>
      <c r="K165" s="26">
        <f>IF(Goods_net!K165="","",Goods_net!K165/10/GDP!N161)</f>
        <v>-83.147277815916311</v>
      </c>
      <c r="L165" s="26">
        <f>IF(Goods_net!L165="","",Goods_net!L165/10/GDP!O161)</f>
        <v>-68.13086070511855</v>
      </c>
      <c r="M165" s="26">
        <f>IF(Goods_net!M165="","",Goods_net!M165/10/GDP!P161)</f>
        <v>-67.499739447629281</v>
      </c>
      <c r="N165" s="26">
        <f>IF(Goods_net!N165="","",Goods_net!N165/10/GDP!Q161)</f>
        <v>-62.937864313025457</v>
      </c>
      <c r="O165" s="26">
        <f>IF(Goods_net!O165="","",Goods_net!O165/10/GDP!R161)</f>
        <v>-80.832781895107914</v>
      </c>
      <c r="P165" s="26">
        <f>IF(Goods_net!P165="","",Goods_net!P165/10/GDP!S161)</f>
        <v>-73.501632884486554</v>
      </c>
      <c r="Q165" s="26">
        <f>IF(Goods_net!Q165="","",Goods_net!Q165/10/GDP!T161)</f>
        <v>-47.548068209959155</v>
      </c>
    </row>
    <row r="166" spans="1:17" x14ac:dyDescent="0.15">
      <c r="A166" s="12" t="s">
        <v>186</v>
      </c>
      <c r="B166" s="26">
        <f>IF(Goods_net!B166="","",Goods_net!B166/10/GDP!E162)</f>
        <v>-7.0610040222887367</v>
      </c>
      <c r="C166" s="26">
        <f>IF(Goods_net!C166="","",Goods_net!C166/10/GDP!F162)</f>
        <v>-6.2200534880323763</v>
      </c>
      <c r="D166" s="26">
        <f>IF(Goods_net!D166="","",Goods_net!D166/10/GDP!G162)</f>
        <v>-1.9012478838159894</v>
      </c>
      <c r="E166" s="26">
        <f>IF(Goods_net!E166="","",Goods_net!E166/10/GDP!H162)</f>
        <v>-1.787808546095583</v>
      </c>
      <c r="F166" s="26">
        <f>IF(Goods_net!F166="","",Goods_net!F166/10/GDP!I162)</f>
        <v>0.42828100154351556</v>
      </c>
      <c r="G166" s="26">
        <f>IF(Goods_net!G166="","",Goods_net!G166/10/GDP!J162)</f>
        <v>-0.11671223071364625</v>
      </c>
      <c r="H166" s="26">
        <f>IF(Goods_net!H166="","",Goods_net!H166/10/GDP!K162)</f>
        <v>-8.2938804329902832E-2</v>
      </c>
      <c r="I166" s="26">
        <f>IF(Goods_net!I166="","",Goods_net!I166/10/GDP!L162)</f>
        <v>3.4115921357994368</v>
      </c>
      <c r="J166" s="26">
        <f>IF(Goods_net!J166="","",Goods_net!J166/10/GDP!M162)</f>
        <v>3.8800834956510828</v>
      </c>
      <c r="K166" s="26">
        <f>IF(Goods_net!K166="","",Goods_net!K166/10/GDP!N162)</f>
        <v>3.6541409398398255</v>
      </c>
      <c r="L166" s="26">
        <f>IF(Goods_net!L166="","",Goods_net!L166/10/GDP!O162)</f>
        <v>1.0057379018392376</v>
      </c>
      <c r="M166" s="26">
        <f>IF(Goods_net!M166="","",Goods_net!M166/10/GDP!P162)</f>
        <v>1.5702827229536656</v>
      </c>
      <c r="N166" s="26">
        <f>IF(Goods_net!N166="","",Goods_net!N166/10/GDP!Q162)</f>
        <v>0.68597116765021371</v>
      </c>
      <c r="O166" s="26">
        <f>IF(Goods_net!O166="","",Goods_net!O166/10/GDP!R162)</f>
        <v>-0.23844060006027096</v>
      </c>
      <c r="P166" s="26">
        <f>IF(Goods_net!P166="","",Goods_net!P166/10/GDP!S162)</f>
        <v>-1.0332770481764315</v>
      </c>
      <c r="Q166" s="26">
        <f>IF(Goods_net!Q166="","",Goods_net!Q166/10/GDP!T162)</f>
        <v>0.72562920631087202</v>
      </c>
    </row>
    <row r="167" spans="1:17" x14ac:dyDescent="0.15">
      <c r="A167" s="12" t="s">
        <v>187</v>
      </c>
      <c r="B167" s="26">
        <f>IF(Goods_net!B167="","",Goods_net!B167/10/GDP!E163)</f>
        <v>-3.442324851664837</v>
      </c>
      <c r="C167" s="26">
        <f>IF(Goods_net!C167="","",Goods_net!C167/10/GDP!F163)</f>
        <v>-2.5459077646508996</v>
      </c>
      <c r="D167" s="26">
        <f>IF(Goods_net!D167="","",Goods_net!D167/10/GDP!G163)</f>
        <v>-3.6575271339665965</v>
      </c>
      <c r="E167" s="26">
        <f>IF(Goods_net!E167="","",Goods_net!E167/10/GDP!H163)</f>
        <v>-5.5526403210329942</v>
      </c>
      <c r="F167" s="26">
        <f>IF(Goods_net!F167="","",Goods_net!F167/10/GDP!I163)</f>
        <v>-1.215977200943557</v>
      </c>
      <c r="G167" s="26">
        <f>IF(Goods_net!G167="","",Goods_net!G167/10/GDP!J163)</f>
        <v>-2.0738193669817218</v>
      </c>
      <c r="H167" s="26">
        <f>IF(Goods_net!H167="","",Goods_net!H167/10/GDP!K163)</f>
        <v>-2.6147027563264889</v>
      </c>
      <c r="I167" s="26">
        <f>IF(Goods_net!I167="","",Goods_net!I167/10/GDP!L163)</f>
        <v>-0.23722709911941883</v>
      </c>
      <c r="J167" s="26">
        <f>IF(Goods_net!J167="","",Goods_net!J167/10/GDP!M163)</f>
        <v>1.9449195041662739</v>
      </c>
      <c r="K167" s="26">
        <f>IF(Goods_net!K167="","",Goods_net!K167/10/GDP!N163)</f>
        <v>3.1194353866102396</v>
      </c>
      <c r="L167" s="26">
        <f>IF(Goods_net!L167="","",Goods_net!L167/10/GDP!O163)</f>
        <v>3.7992453070281269</v>
      </c>
      <c r="M167" s="26">
        <f>IF(Goods_net!M167="","",Goods_net!M167/10/GDP!P163)</f>
        <v>3.7798706185400595</v>
      </c>
      <c r="N167" s="26">
        <f>IF(Goods_net!N167="","",Goods_net!N167/10/GDP!Q163)</f>
        <v>3.7675195971573423</v>
      </c>
      <c r="O167" s="26">
        <f>IF(Goods_net!O167="","",Goods_net!O167/10/GDP!R163)</f>
        <v>2.7888297725093207</v>
      </c>
      <c r="P167" s="26">
        <f>IF(Goods_net!P167="","",Goods_net!P167/10/GDP!S163)</f>
        <v>2.7144428054794933</v>
      </c>
      <c r="Q167" s="26">
        <f>IF(Goods_net!Q167="","",Goods_net!Q167/10/GDP!T163)</f>
        <v>5.1153286023670077</v>
      </c>
    </row>
    <row r="168" spans="1:17" x14ac:dyDescent="0.15">
      <c r="A168" s="12" t="s">
        <v>188</v>
      </c>
      <c r="B168" s="26">
        <f>IF(Goods_net!B168="","",Goods_net!B168/10/GDP!E164)</f>
        <v>-16.84675455793483</v>
      </c>
      <c r="C168" s="26">
        <f>IF(Goods_net!C168="","",Goods_net!C168/10/GDP!F164)</f>
        <v>-15.112761948926456</v>
      </c>
      <c r="D168" s="26">
        <f>IF(Goods_net!D168="","",Goods_net!D168/10/GDP!G164)</f>
        <v>-15.588471989797071</v>
      </c>
      <c r="E168" s="26">
        <f>IF(Goods_net!E168="","",Goods_net!E168/10/GDP!H164)</f>
        <v>-9.8332460564375701</v>
      </c>
      <c r="F168" s="26">
        <f>IF(Goods_net!F168="","",Goods_net!F168/10/GDP!I164)</f>
        <v>-10.073182593865303</v>
      </c>
      <c r="G168" s="26">
        <f>IF(Goods_net!G168="","",Goods_net!G168/10/GDP!J164)</f>
        <v>-16.10583221418322</v>
      </c>
      <c r="H168" s="26">
        <f>IF(Goods_net!H168="","",Goods_net!H168/10/GDP!K164)</f>
        <v>-0.32253635051242774</v>
      </c>
      <c r="I168" s="26">
        <f>IF(Goods_net!I168="","",Goods_net!I168/10/GDP!L164)</f>
        <v>5.5064051357558998</v>
      </c>
      <c r="J168" s="26">
        <f>IF(Goods_net!J168="","",Goods_net!J168/10/GDP!M164)</f>
        <v>-1.3053952291701236</v>
      </c>
      <c r="K168" s="26">
        <f>IF(Goods_net!K168="","",Goods_net!K168/10/GDP!N164)</f>
        <v>-0.36366115216705958</v>
      </c>
      <c r="L168" s="26">
        <f>IF(Goods_net!L168="","",Goods_net!L168/10/GDP!O164)</f>
        <v>-1.2786428880994121</v>
      </c>
      <c r="M168" s="26">
        <f>IF(Goods_net!M168="","",Goods_net!M168/10/GDP!P164)</f>
        <v>0.92550551395982084</v>
      </c>
      <c r="N168" s="26">
        <f>IF(Goods_net!N168="","",Goods_net!N168/10/GDP!Q164)</f>
        <v>0.40161888480640384</v>
      </c>
      <c r="O168" s="26">
        <f>IF(Goods_net!O168="","",Goods_net!O168/10/GDP!R164)</f>
        <v>0.41737041891846882</v>
      </c>
      <c r="P168" s="26">
        <f>IF(Goods_net!P168="","",Goods_net!P168/10/GDP!S164)</f>
        <v>-2.3033129921428457</v>
      </c>
      <c r="Q168" s="26">
        <f>IF(Goods_net!Q168="","",Goods_net!Q168/10/GDP!T164)</f>
        <v>-1.6151525987155027</v>
      </c>
    </row>
    <row r="169" spans="1:17" x14ac:dyDescent="0.15">
      <c r="A169" s="12" t="s">
        <v>189</v>
      </c>
      <c r="B169" s="26" t="str">
        <f>IF(Goods_net!B169="","",Goods_net!B169/10/GDP!E165)</f>
        <v/>
      </c>
      <c r="C169" s="26" t="str">
        <f>IF(Goods_net!C169="","",Goods_net!C169/10/GDP!F165)</f>
        <v/>
      </c>
      <c r="D169" s="26" t="str">
        <f>IF(Goods_net!D169="","",Goods_net!D169/10/GDP!G165)</f>
        <v/>
      </c>
      <c r="E169" s="26" t="str">
        <f>IF(Goods_net!E169="","",Goods_net!E169/10/GDP!H165)</f>
        <v/>
      </c>
      <c r="F169" s="26" t="str">
        <f>IF(Goods_net!F169="","",Goods_net!F169/10/GDP!I165)</f>
        <v/>
      </c>
      <c r="G169" s="26" t="str">
        <f>IF(Goods_net!G169="","",Goods_net!G169/10/GDP!J165)</f>
        <v/>
      </c>
      <c r="H169" s="26" t="str">
        <f>IF(Goods_net!H169="","",Goods_net!H169/10/GDP!K165)</f>
        <v/>
      </c>
      <c r="I169" s="26" t="str">
        <f>IF(Goods_net!I169="","",Goods_net!I169/10/GDP!L165)</f>
        <v/>
      </c>
      <c r="J169" s="26" t="str">
        <f>IF(Goods_net!J169="","",Goods_net!J169/10/GDP!M165)</f>
        <v/>
      </c>
      <c r="K169" s="26" t="str">
        <f>IF(Goods_net!K169="","",Goods_net!K169/10/GDP!N165)</f>
        <v/>
      </c>
      <c r="L169" s="26" t="str">
        <f>IF(Goods_net!L169="","",Goods_net!L169/10/GDP!O165)</f>
        <v/>
      </c>
      <c r="M169" s="26" t="str">
        <f>IF(Goods_net!M169="","",Goods_net!M169/10/GDP!P165)</f>
        <v/>
      </c>
      <c r="N169" s="26" t="str">
        <f>IF(Goods_net!N169="","",Goods_net!N169/10/GDP!Q165)</f>
        <v/>
      </c>
      <c r="O169" s="26" t="str">
        <f>IF(Goods_net!O169="","",Goods_net!O169/10/GDP!R165)</f>
        <v/>
      </c>
      <c r="P169" s="26" t="str">
        <f>IF(Goods_net!P169="","",Goods_net!P169/10/GDP!S165)</f>
        <v/>
      </c>
      <c r="Q169" s="26" t="str">
        <f>IF(Goods_net!Q169="","",Goods_net!Q169/10/GDP!T165)</f>
        <v/>
      </c>
    </row>
    <row r="170" spans="1:17" x14ac:dyDescent="0.15">
      <c r="A170" s="12" t="s">
        <v>190</v>
      </c>
      <c r="B170" s="26">
        <f>IF(Goods_net!B170="","",Goods_net!B170/10/GDP!E166)</f>
        <v>-0.12071605744826143</v>
      </c>
      <c r="C170" s="26">
        <f>IF(Goods_net!C170="","",Goods_net!C170/10/GDP!F166)</f>
        <v>-1.2764272281226701</v>
      </c>
      <c r="D170" s="26">
        <f>IF(Goods_net!D170="","",Goods_net!D170/10/GDP!G166)</f>
        <v>-0.85957302083004272</v>
      </c>
      <c r="E170" s="26">
        <f>IF(Goods_net!E170="","",Goods_net!E170/10/GDP!H166)</f>
        <v>-0.67308359559026054</v>
      </c>
      <c r="F170" s="26">
        <f>IF(Goods_net!F170="","",Goods_net!F170/10/GDP!I166)</f>
        <v>1.2361402989229815</v>
      </c>
      <c r="G170" s="26">
        <f>IF(Goods_net!G170="","",Goods_net!G170/10/GDP!J166)</f>
        <v>2.2142706380959853</v>
      </c>
      <c r="H170" s="26">
        <f>IF(Goods_net!H170="","",Goods_net!H170/10/GDP!K166)</f>
        <v>1.6699197322921204</v>
      </c>
      <c r="I170" s="26">
        <f>IF(Goods_net!I170="","",Goods_net!I170/10/GDP!L166)</f>
        <v>-1.1211150291712901</v>
      </c>
      <c r="J170" s="26">
        <f>IF(Goods_net!J170="","",Goods_net!J170/10/GDP!M166)</f>
        <v>-1.9707219697623779</v>
      </c>
      <c r="K170" s="26">
        <f>IF(Goods_net!K170="","",Goods_net!K170/10/GDP!N166)</f>
        <v>-1.4531878969486716</v>
      </c>
      <c r="L170" s="26">
        <f>IF(Goods_net!L170="","",Goods_net!L170/10/GDP!O166)</f>
        <v>-1.146044321491031</v>
      </c>
      <c r="M170" s="26">
        <f>IF(Goods_net!M170="","",Goods_net!M170/10/GDP!P166)</f>
        <v>0.7486197777002136</v>
      </c>
      <c r="N170" s="26">
        <f>IF(Goods_net!N170="","",Goods_net!N170/10/GDP!Q166)</f>
        <v>1.3911834997524266</v>
      </c>
      <c r="O170" s="26">
        <f>IF(Goods_net!O170="","",Goods_net!O170/10/GDP!R166)</f>
        <v>0.45960493484639681</v>
      </c>
      <c r="P170" s="26">
        <f>IF(Goods_net!P170="","",Goods_net!P170/10/GDP!S166)</f>
        <v>0.76113894279530869</v>
      </c>
      <c r="Q170" s="26">
        <f>IF(Goods_net!Q170="","",Goods_net!Q170/10/GDP!T166)</f>
        <v>5.7883266862685385</v>
      </c>
    </row>
    <row r="171" spans="1:17" x14ac:dyDescent="0.15">
      <c r="A171" s="12" t="s">
        <v>191</v>
      </c>
      <c r="B171" s="26" t="str">
        <f>IF(Goods_net!B171="","",Goods_net!B171/10/GDP!E167)</f>
        <v/>
      </c>
      <c r="C171" s="26" t="str">
        <f>IF(Goods_net!C171="","",Goods_net!C171/10/GDP!F167)</f>
        <v/>
      </c>
      <c r="D171" s="26" t="str">
        <f>IF(Goods_net!D171="","",Goods_net!D171/10/GDP!G167)</f>
        <v/>
      </c>
      <c r="E171" s="26" t="str">
        <f>IF(Goods_net!E171="","",Goods_net!E171/10/GDP!H167)</f>
        <v/>
      </c>
      <c r="F171" s="26" t="str">
        <f>IF(Goods_net!F171="","",Goods_net!F171/10/GDP!I167)</f>
        <v/>
      </c>
      <c r="G171" s="26" t="str">
        <f>IF(Goods_net!G171="","",Goods_net!G171/10/GDP!J167)</f>
        <v/>
      </c>
      <c r="H171" s="26" t="str">
        <f>IF(Goods_net!H171="","",Goods_net!H171/10/GDP!K167)</f>
        <v/>
      </c>
      <c r="I171" s="26" t="str">
        <f>IF(Goods_net!I171="","",Goods_net!I171/10/GDP!L167)</f>
        <v/>
      </c>
      <c r="J171" s="26" t="str">
        <f>IF(Goods_net!J171="","",Goods_net!J171/10/GDP!M167)</f>
        <v/>
      </c>
      <c r="K171" s="26">
        <f>IF(Goods_net!K171="","",Goods_net!K171/10/GDP!N167)</f>
        <v>-7.3794119459150869</v>
      </c>
      <c r="L171" s="26">
        <f>IF(Goods_net!L171="","",Goods_net!L171/10/GDP!O167)</f>
        <v>1.2515046123621583</v>
      </c>
      <c r="M171" s="26">
        <f>IF(Goods_net!M171="","",Goods_net!M171/10/GDP!P167)</f>
        <v>0.43164917756756616</v>
      </c>
      <c r="N171" s="26">
        <f>IF(Goods_net!N171="","",Goods_net!N171/10/GDP!Q167)</f>
        <v>23.505882124969624</v>
      </c>
      <c r="O171" s="26">
        <f>IF(Goods_net!O171="","",Goods_net!O171/10/GDP!R167)</f>
        <v>19.172858441573226</v>
      </c>
      <c r="P171" s="26">
        <f>IF(Goods_net!P171="","",Goods_net!P171/10/GDP!S167)</f>
        <v>21.436292173562336</v>
      </c>
      <c r="Q171" s="26" t="str">
        <f>IF(Goods_net!Q171="","",Goods_net!Q171/10/GDP!T167)</f>
        <v/>
      </c>
    </row>
    <row r="172" spans="1:17" x14ac:dyDescent="0.15">
      <c r="A172" s="12" t="s">
        <v>192</v>
      </c>
      <c r="B172" s="26">
        <f>IF(Goods_net!B172="","",Goods_net!B172/10/GDP!E168)</f>
        <v>-7.6648461932266665</v>
      </c>
      <c r="C172" s="26">
        <f>IF(Goods_net!C172="","",Goods_net!C172/10/GDP!F168)</f>
        <v>-8.6245772959452029</v>
      </c>
      <c r="D172" s="26">
        <f>IF(Goods_net!D172="","",Goods_net!D172/10/GDP!G168)</f>
        <v>-8.7662368512529216</v>
      </c>
      <c r="E172" s="26">
        <f>IF(Goods_net!E172="","",Goods_net!E172/10/GDP!H168)</f>
        <v>-7.9778118915072751</v>
      </c>
      <c r="F172" s="26">
        <f>IF(Goods_net!F172="","",Goods_net!F172/10/GDP!I168)</f>
        <v>-3.9380503302294407</v>
      </c>
      <c r="G172" s="26">
        <f>IF(Goods_net!G172="","",Goods_net!G172/10/GDP!J168)</f>
        <v>-4.459168035396444</v>
      </c>
      <c r="H172" s="26">
        <f>IF(Goods_net!H172="","",Goods_net!H172/10/GDP!K168)</f>
        <v>-4.0468092583641395</v>
      </c>
      <c r="I172" s="26">
        <f>IF(Goods_net!I172="","",Goods_net!I172/10/GDP!L168)</f>
        <v>-2.7137634163076192</v>
      </c>
      <c r="J172" s="26">
        <f>IF(Goods_net!J172="","",Goods_net!J172/10/GDP!M168)</f>
        <v>-1.2419577994437965</v>
      </c>
      <c r="K172" s="26">
        <f>IF(Goods_net!K172="","",Goods_net!K172/10/GDP!N168)</f>
        <v>-2.0605899525567994</v>
      </c>
      <c r="L172" s="26">
        <f>IF(Goods_net!L172="","",Goods_net!L172/10/GDP!O168)</f>
        <v>-1.9184217696884507</v>
      </c>
      <c r="M172" s="26">
        <f>IF(Goods_net!M172="","",Goods_net!M172/10/GDP!P168)</f>
        <v>-1.2765411030222567</v>
      </c>
      <c r="N172" s="26">
        <f>IF(Goods_net!N172="","",Goods_net!N172/10/GDP!Q168)</f>
        <v>-1.9070253994612649</v>
      </c>
      <c r="O172" s="26">
        <f>IF(Goods_net!O172="","",Goods_net!O172/10/GDP!R168)</f>
        <v>-2.4570931968561962</v>
      </c>
      <c r="P172" s="26">
        <f>IF(Goods_net!P172="","",Goods_net!P172/10/GDP!S168)</f>
        <v>-2.1274567282008738</v>
      </c>
      <c r="Q172" s="26">
        <f>IF(Goods_net!Q172="","",Goods_net!Q172/10/GDP!T168)</f>
        <v>-0.80225546957091021</v>
      </c>
    </row>
    <row r="173" spans="1:17" x14ac:dyDescent="0.15">
      <c r="A173" s="12" t="s">
        <v>193</v>
      </c>
      <c r="B173" s="26">
        <f>IF(Goods_net!B173="","",Goods_net!B173/10/GDP!E169)</f>
        <v>-5.8347056015017351</v>
      </c>
      <c r="C173" s="26">
        <f>IF(Goods_net!C173="","",Goods_net!C173/10/GDP!F169)</f>
        <v>-7.2472778296806464</v>
      </c>
      <c r="D173" s="26">
        <f>IF(Goods_net!D173="","",Goods_net!D173/10/GDP!G169)</f>
        <v>-6.825391757052409</v>
      </c>
      <c r="E173" s="26">
        <f>IF(Goods_net!E173="","",Goods_net!E173/10/GDP!H169)</f>
        <v>-9.8084103978003245</v>
      </c>
      <c r="F173" s="26">
        <f>IF(Goods_net!F173="","",Goods_net!F173/10/GDP!I169)</f>
        <v>-4.3662399010380879</v>
      </c>
      <c r="G173" s="26">
        <f>IF(Goods_net!G173="","",Goods_net!G173/10/GDP!J169)</f>
        <v>-6.1341533123178769</v>
      </c>
      <c r="H173" s="26">
        <f>IF(Goods_net!H173="","",Goods_net!H173/10/GDP!K169)</f>
        <v>-11.772168648391769</v>
      </c>
      <c r="I173" s="26">
        <f>IF(Goods_net!I173="","",Goods_net!I173/10/GDP!L169)</f>
        <v>-13.771012640817542</v>
      </c>
      <c r="J173" s="26">
        <f>IF(Goods_net!J173="","",Goods_net!J173/10/GDP!M169)</f>
        <v>-10.246697994751345</v>
      </c>
      <c r="K173" s="26">
        <f>IF(Goods_net!K173="","",Goods_net!K173/10/GDP!N169)</f>
        <v>-10.448174036944621</v>
      </c>
      <c r="L173" s="26">
        <f>IF(Goods_net!L173="","",Goods_net!L173/10/GDP!O169)</f>
        <v>-10.412669686781374</v>
      </c>
      <c r="M173" s="26">
        <f>IF(Goods_net!M173="","",Goods_net!M173/10/GDP!P169)</f>
        <v>-10.769665968296442</v>
      </c>
      <c r="N173" s="26">
        <f>IF(Goods_net!N173="","",Goods_net!N173/10/GDP!Q169)</f>
        <v>-11.003413465748684</v>
      </c>
      <c r="O173" s="26">
        <f>IF(Goods_net!O173="","",Goods_net!O173/10/GDP!R169)</f>
        <v>-11.763908847408317</v>
      </c>
      <c r="P173" s="26">
        <f>IF(Goods_net!P173="","",Goods_net!P173/10/GDP!S169)</f>
        <v>-9.5228271181567017</v>
      </c>
      <c r="Q173" s="26">
        <f>IF(Goods_net!Q173="","",Goods_net!Q173/10/GDP!T169)</f>
        <v>-7.4448357058867858</v>
      </c>
    </row>
    <row r="174" spans="1:17" x14ac:dyDescent="0.15">
      <c r="A174" s="12" t="s">
        <v>194</v>
      </c>
      <c r="B174" s="26">
        <f>IF(Goods_net!B174="","",Goods_net!B174/10/GDP!E170)</f>
        <v>-22.253530861022178</v>
      </c>
      <c r="C174" s="26">
        <f>IF(Goods_net!C174="","",Goods_net!C174/10/GDP!F170)</f>
        <v>-25.039647570003215</v>
      </c>
      <c r="D174" s="26">
        <f>IF(Goods_net!D174="","",Goods_net!D174/10/GDP!G170)</f>
        <v>-26.901322357568496</v>
      </c>
      <c r="E174" s="26">
        <f>IF(Goods_net!E174="","",Goods_net!E174/10/GDP!H170)</f>
        <v>-32.352954528647004</v>
      </c>
      <c r="F174" s="26">
        <f>IF(Goods_net!F174="","",Goods_net!F174/10/GDP!I170)</f>
        <v>-29.479998969167692</v>
      </c>
      <c r="G174" s="26">
        <f>IF(Goods_net!G174="","",Goods_net!G174/10/GDP!J170)</f>
        <v>-25.012149124220187</v>
      </c>
      <c r="H174" s="26">
        <f>IF(Goods_net!H174="","",Goods_net!H174/10/GDP!K170)</f>
        <v>-21.366312807302524</v>
      </c>
      <c r="I174" s="26">
        <f>IF(Goods_net!I174="","",Goods_net!I174/10/GDP!L170)</f>
        <v>-19.963024378319737</v>
      </c>
      <c r="J174" s="26">
        <f>IF(Goods_net!J174="","",Goods_net!J174/10/GDP!M170)</f>
        <v>-22.070759124508246</v>
      </c>
      <c r="K174" s="26">
        <f>IF(Goods_net!K174="","",Goods_net!K174/10/GDP!N170)</f>
        <v>-24.488020897500661</v>
      </c>
      <c r="L174" s="26">
        <f>IF(Goods_net!L174="","",Goods_net!L174/10/GDP!O170)</f>
        <v>-28.816837533967824</v>
      </c>
      <c r="M174" s="26">
        <f>IF(Goods_net!M174="","",Goods_net!M174/10/GDP!P170)</f>
        <v>-30.73184172074075</v>
      </c>
      <c r="N174" s="26">
        <f>IF(Goods_net!N174="","",Goods_net!N174/10/GDP!Q170)</f>
        <v>-28.617347998787867</v>
      </c>
      <c r="O174" s="26">
        <f>IF(Goods_net!O174="","",Goods_net!O174/10/GDP!R170)</f>
        <v>-30.388894747974739</v>
      </c>
      <c r="P174" s="26">
        <f>IF(Goods_net!P174="","",Goods_net!P174/10/GDP!S170)</f>
        <v>-28.338488154090886</v>
      </c>
      <c r="Q174" s="26">
        <f>IF(Goods_net!Q174="","",Goods_net!Q174/10/GDP!T170)</f>
        <v>-24.617886073760427</v>
      </c>
    </row>
    <row r="175" spans="1:17" x14ac:dyDescent="0.15">
      <c r="A175" s="12" t="s">
        <v>195</v>
      </c>
      <c r="B175" s="26">
        <f>IF(Goods_net!B175="","",Goods_net!B175/10/GDP!E171)</f>
        <v>-28.992583561554515</v>
      </c>
      <c r="C175" s="26">
        <f>IF(Goods_net!C175="","",Goods_net!C175/10/GDP!F171)</f>
        <v>-33.458071299109491</v>
      </c>
      <c r="D175" s="26">
        <f>IF(Goods_net!D175="","",Goods_net!D175/10/GDP!G171)</f>
        <v>-32.968073833500085</v>
      </c>
      <c r="E175" s="26">
        <f>IF(Goods_net!E175="","",Goods_net!E175/10/GDP!H171)</f>
        <v>-30.068125637463236</v>
      </c>
      <c r="F175" s="26">
        <f>IF(Goods_net!F175="","",Goods_net!F175/10/GDP!I171)</f>
        <v>-19.025048590806861</v>
      </c>
      <c r="G175" s="26">
        <f>IF(Goods_net!G175="","",Goods_net!G175/10/GDP!J171)</f>
        <v>-23.14648844002652</v>
      </c>
      <c r="H175" s="26">
        <f>IF(Goods_net!H175="","",Goods_net!H175/10/GDP!K171)</f>
        <v>-26.687074620458535</v>
      </c>
      <c r="I175" s="26">
        <f>IF(Goods_net!I175="","",Goods_net!I175/10/GDP!L171)</f>
        <v>-22.041060835358824</v>
      </c>
      <c r="J175" s="26">
        <f>IF(Goods_net!J175="","",Goods_net!J175/10/GDP!M171)</f>
        <v>-17.489069541755825</v>
      </c>
      <c r="K175" s="26">
        <f>IF(Goods_net!K175="","",Goods_net!K175/10/GDP!N171)</f>
        <v>-26.060233030179429</v>
      </c>
      <c r="L175" s="26">
        <f>IF(Goods_net!L175="","",Goods_net!L175/10/GDP!O171)</f>
        <v>-21.445794556719466</v>
      </c>
      <c r="M175" s="26">
        <f>IF(Goods_net!M175="","",Goods_net!M175/10/GDP!P171)</f>
        <v>-26.04215736854977</v>
      </c>
      <c r="N175" s="26">
        <f>IF(Goods_net!N175="","",Goods_net!N175/10/GDP!Q171)</f>
        <v>-24.180570993890324</v>
      </c>
      <c r="O175" s="26">
        <f>IF(Goods_net!O175="","",Goods_net!O175/10/GDP!R171)</f>
        <v>-24.664467010417315</v>
      </c>
      <c r="P175" s="26">
        <f>IF(Goods_net!P175="","",Goods_net!P175/10/GDP!S171)</f>
        <v>-20.974351787158181</v>
      </c>
      <c r="Q175" s="26">
        <f>IF(Goods_net!Q175="","",Goods_net!Q175/10/GDP!T171)</f>
        <v>-24.400643350478493</v>
      </c>
    </row>
    <row r="176" spans="1:17" x14ac:dyDescent="0.15">
      <c r="A176" s="12" t="s">
        <v>196</v>
      </c>
      <c r="B176" s="26">
        <f>IF(Goods_net!B176="","",Goods_net!B176/10/GDP!E172)</f>
        <v>-30.836060781320409</v>
      </c>
      <c r="C176" s="26">
        <f>IF(Goods_net!C176="","",Goods_net!C176/10/GDP!F172)</f>
        <v>-32.167960970227519</v>
      </c>
      <c r="D176" s="26">
        <f>IF(Goods_net!D176="","",Goods_net!D176/10/GDP!G172)</f>
        <v>-34.562875919913409</v>
      </c>
      <c r="E176" s="26">
        <f>IF(Goods_net!E176="","",Goods_net!E176/10/GDP!H172)</f>
        <v>-39.039999946742221</v>
      </c>
      <c r="F176" s="26">
        <f>IF(Goods_net!F176="","",Goods_net!F176/10/GDP!I172)</f>
        <v>-35.627189909399711</v>
      </c>
      <c r="G176" s="26">
        <f>IF(Goods_net!G176="","",Goods_net!G176/10/GDP!J172)</f>
        <v>-37.097690057684673</v>
      </c>
      <c r="H176" s="26">
        <f>IF(Goods_net!H176="","",Goods_net!H176/10/GDP!K172)</f>
        <v>-36.80691627180849</v>
      </c>
      <c r="I176" s="26">
        <f>IF(Goods_net!I176="","",Goods_net!I176/10/GDP!L172)</f>
        <v>-38.565394565240631</v>
      </c>
      <c r="J176" s="26">
        <f>IF(Goods_net!J176="","",Goods_net!J176/10/GDP!M172)</f>
        <v>-38.838995203516731</v>
      </c>
      <c r="K176" s="26">
        <f>IF(Goods_net!K176="","",Goods_net!K176/10/GDP!N172)</f>
        <v>-37.099068007919264</v>
      </c>
      <c r="L176" s="26">
        <f>IF(Goods_net!L176="","",Goods_net!L176/10/GDP!O172)</f>
        <v>-32.893469328979499</v>
      </c>
      <c r="M176" s="26">
        <f>IF(Goods_net!M176="","",Goods_net!M176/10/GDP!P172)</f>
        <v>-32.072768051708302</v>
      </c>
      <c r="N176" s="26">
        <f>IF(Goods_net!N176="","",Goods_net!N176/10/GDP!Q172)</f>
        <v>-31.118916822355633</v>
      </c>
      <c r="O176" s="26">
        <f>IF(Goods_net!O176="","",Goods_net!O176/10/GDP!R172)</f>
        <v>-32.724880853317266</v>
      </c>
      <c r="P176" s="26">
        <f>IF(Goods_net!P176="","",Goods_net!P176/10/GDP!S172)</f>
        <v>-31.137896656098157</v>
      </c>
      <c r="Q176" s="26">
        <f>IF(Goods_net!Q176="","",Goods_net!Q176/10/GDP!T172)</f>
        <v>-26.909631201744727</v>
      </c>
    </row>
    <row r="177" spans="1:17" x14ac:dyDescent="0.15">
      <c r="A177" s="12" t="s">
        <v>197</v>
      </c>
      <c r="B177" s="26">
        <f>IF(Goods_net!B177="","",Goods_net!B177/10/GDP!E173)</f>
        <v>-3.1882246141602479</v>
      </c>
      <c r="C177" s="26">
        <f>IF(Goods_net!C177="","",Goods_net!C177/10/GDP!F173)</f>
        <v>-3.1992948038176032</v>
      </c>
      <c r="D177" s="26">
        <f>IF(Goods_net!D177="","",Goods_net!D177/10/GDP!G173)</f>
        <v>1.9462234185733513</v>
      </c>
      <c r="E177" s="26">
        <f>IF(Goods_net!E177="","",Goods_net!E177/10/GDP!H173)</f>
        <v>5.3076988570635333</v>
      </c>
      <c r="F177" s="26">
        <f>IF(Goods_net!F177="","",Goods_net!F177/10/GDP!I173)</f>
        <v>-0.49422356141961488</v>
      </c>
      <c r="G177" s="26">
        <f>IF(Goods_net!G177="","",Goods_net!G177/10/GDP!J173)</f>
        <v>3.9030054793036495</v>
      </c>
      <c r="H177" s="26">
        <f>IF(Goods_net!H177="","",Goods_net!H177/10/GDP!K173)</f>
        <v>3.1090056073158339</v>
      </c>
      <c r="I177" s="26">
        <f>IF(Goods_net!I177="","",Goods_net!I177/10/GDP!L173)</f>
        <v>-8.2867512044906597</v>
      </c>
      <c r="J177" s="26">
        <f>IF(Goods_net!J177="","",Goods_net!J177/10/GDP!M173)</f>
        <v>-7.4456081873892774</v>
      </c>
      <c r="K177" s="26">
        <f>IF(Goods_net!K177="","",Goods_net!K177/10/GDP!N173)</f>
        <v>-6.0142580848240721</v>
      </c>
      <c r="L177" s="26">
        <f>IF(Goods_net!L177="","",Goods_net!L177/10/GDP!O173)</f>
        <v>-8.3507252355695343</v>
      </c>
      <c r="M177" s="26">
        <f>IF(Goods_net!M177="","",Goods_net!M177/10/GDP!P173)</f>
        <v>-6.7597132127486903</v>
      </c>
      <c r="N177" s="26">
        <f>IF(Goods_net!N177="","",Goods_net!N177/10/GDP!Q173)</f>
        <v>-8.61243251998361</v>
      </c>
      <c r="O177" s="26">
        <f>IF(Goods_net!O177="","",Goods_net!O177/10/GDP!R173)</f>
        <v>-9.9756325657522336</v>
      </c>
      <c r="P177" s="26">
        <f>IF(Goods_net!P177="","",Goods_net!P177/10/GDP!S173)</f>
        <v>-13.764601080771914</v>
      </c>
      <c r="Q177" s="26" t="str">
        <f>IF(Goods_net!Q177="","",Goods_net!Q177/10/GDP!T173)</f>
        <v/>
      </c>
    </row>
    <row r="178" spans="1:17" x14ac:dyDescent="0.15">
      <c r="A178" s="12" t="s">
        <v>198</v>
      </c>
      <c r="B178" s="26">
        <f>IF(Goods_net!B178="","",Goods_net!B178/10/GDP!E174)</f>
        <v>1.0021320851456783</v>
      </c>
      <c r="C178" s="26">
        <f>IF(Goods_net!C178="","",Goods_net!C178/10/GDP!F174)</f>
        <v>10.352375615136873</v>
      </c>
      <c r="D178" s="26">
        <f>IF(Goods_net!D178="","",Goods_net!D178/10/GDP!G174)</f>
        <v>10.700028410042515</v>
      </c>
      <c r="E178" s="26">
        <f>IF(Goods_net!E178="","",Goods_net!E178/10/GDP!H174)</f>
        <v>9.5330052812657051</v>
      </c>
      <c r="F178" s="26">
        <f>IF(Goods_net!F178="","",Goods_net!F178/10/GDP!I174)</f>
        <v>0.28640993124638864</v>
      </c>
      <c r="G178" s="26">
        <f>IF(Goods_net!G178="","",Goods_net!G178/10/GDP!J174)</f>
        <v>15.708300983578084</v>
      </c>
      <c r="H178" s="26">
        <f>IF(Goods_net!H178="","",Goods_net!H178/10/GDP!K174)</f>
        <v>21.885077595635703</v>
      </c>
      <c r="I178" s="26">
        <f>IF(Goods_net!I178="","",Goods_net!I178/10/GDP!L174)</f>
        <v>14.634362787368653</v>
      </c>
      <c r="J178" s="26">
        <f>IF(Goods_net!J178="","",Goods_net!J178/10/GDP!M174)</f>
        <v>5.6569020844711986</v>
      </c>
      <c r="K178" s="26">
        <f>IF(Goods_net!K178="","",Goods_net!K178/10/GDP!N174)</f>
        <v>3.4960298495860127</v>
      </c>
      <c r="L178" s="26">
        <f>IF(Goods_net!L178="","",Goods_net!L178/10/GDP!O174)</f>
        <v>-6.420394228480891</v>
      </c>
      <c r="M178" s="26">
        <f>IF(Goods_net!M178="","",Goods_net!M178/10/GDP!P174)</f>
        <v>7.5993748307203797</v>
      </c>
      <c r="N178" s="26">
        <f>IF(Goods_net!N178="","",Goods_net!N178/10/GDP!Q174)</f>
        <v>24.080450328107442</v>
      </c>
      <c r="O178" s="26">
        <f>IF(Goods_net!O178="","",Goods_net!O178/10/GDP!R174)</f>
        <v>19.114806223425393</v>
      </c>
      <c r="P178" s="26">
        <f>IF(Goods_net!P178="","",Goods_net!P178/10/GDP!S174)</f>
        <v>14.382041931886324</v>
      </c>
      <c r="Q178" s="26">
        <f>IF(Goods_net!Q178="","",Goods_net!Q178/10/GDP!T174)</f>
        <v>44.008210570007279</v>
      </c>
    </row>
    <row r="179" spans="1:17" x14ac:dyDescent="0.15">
      <c r="A179" s="12" t="s">
        <v>199</v>
      </c>
      <c r="B179" s="26">
        <f>IF(Goods_net!B179="","",Goods_net!B179/10/GDP!E175)</f>
        <v>6.598252097444238</v>
      </c>
      <c r="C179" s="26">
        <f>IF(Goods_net!C179="","",Goods_net!C179/10/GDP!F175)</f>
        <v>6.8302307394455477</v>
      </c>
      <c r="D179" s="26">
        <f>IF(Goods_net!D179="","",Goods_net!D179/10/GDP!G175)</f>
        <v>5.9785434173368728</v>
      </c>
      <c r="E179" s="26">
        <f>IF(Goods_net!E179="","",Goods_net!E179/10/GDP!H175)</f>
        <v>5.7230185235217679</v>
      </c>
      <c r="F179" s="26">
        <f>IF(Goods_net!F179="","",Goods_net!F179/10/GDP!I175)</f>
        <v>4.4533494095750372</v>
      </c>
      <c r="G179" s="26">
        <f>IF(Goods_net!G179="","",Goods_net!G179/10/GDP!J175)</f>
        <v>4.1126581783546436</v>
      </c>
      <c r="H179" s="26">
        <f>IF(Goods_net!H179="","",Goods_net!H179/10/GDP!K175)</f>
        <v>3.8936995685691183</v>
      </c>
      <c r="I179" s="26">
        <f>IF(Goods_net!I179="","",Goods_net!I179/10/GDP!L175)</f>
        <v>3.9726542152729443</v>
      </c>
      <c r="J179" s="26">
        <f>IF(Goods_net!J179="","",Goods_net!J179/10/GDP!M175)</f>
        <v>3.0918667422444717</v>
      </c>
      <c r="K179" s="26">
        <f>IF(Goods_net!K179="","",Goods_net!K179/10/GDP!N175)</f>
        <v>2.9095215028979635</v>
      </c>
      <c r="L179" s="26">
        <f>IF(Goods_net!L179="","",Goods_net!L179/10/GDP!O175)</f>
        <v>2.2747474304429485</v>
      </c>
      <c r="M179" s="26">
        <f>IF(Goods_net!M179="","",Goods_net!M179/10/GDP!P175)</f>
        <v>1.6429771285641643</v>
      </c>
      <c r="N179" s="26">
        <f>IF(Goods_net!N179="","",Goods_net!N179/10/GDP!Q175)</f>
        <v>2.0630838036685475</v>
      </c>
      <c r="O179" s="26">
        <f>IF(Goods_net!O179="","",Goods_net!O179/10/GDP!R175)</f>
        <v>2.0083758855817004</v>
      </c>
      <c r="P179" s="26">
        <f>IF(Goods_net!P179="","",Goods_net!P179/10/GDP!S175)</f>
        <v>3.898164121965626</v>
      </c>
      <c r="Q179" s="26">
        <f>IF(Goods_net!Q179="","",Goods_net!Q179/10/GDP!T175)</f>
        <v>4.7166958099166498</v>
      </c>
    </row>
    <row r="180" spans="1:17" x14ac:dyDescent="0.15">
      <c r="A180" s="12" t="s">
        <v>200</v>
      </c>
      <c r="B180" s="26">
        <f>IF(Goods_net!B180="","",Goods_net!B180/10/GDP!E176)</f>
        <v>2.8763197505730767</v>
      </c>
      <c r="C180" s="26">
        <f>IF(Goods_net!C180="","",Goods_net!C180/10/GDP!F176)</f>
        <v>3.7489334258649882</v>
      </c>
      <c r="D180" s="26">
        <f>IF(Goods_net!D180="","",Goods_net!D180/10/GDP!G176)</f>
        <v>5.4047879506852681</v>
      </c>
      <c r="E180" s="26">
        <f>IF(Goods_net!E180="","",Goods_net!E180/10/GDP!H176)</f>
        <v>5.6789997881611161</v>
      </c>
      <c r="F180" s="26">
        <f>IF(Goods_net!F180="","",Goods_net!F180/10/GDP!I176)</f>
        <v>3.4205638079687768</v>
      </c>
      <c r="G180" s="26">
        <f>IF(Goods_net!G180="","",Goods_net!G180/10/GDP!J176)</f>
        <v>7.2658194067630655</v>
      </c>
      <c r="H180" s="26">
        <f>IF(Goods_net!H180="","",Goods_net!H180/10/GDP!K176)</f>
        <v>5.6186145808887513</v>
      </c>
      <c r="I180" s="26">
        <f>IF(Goods_net!I180="","",Goods_net!I180/10/GDP!L176)</f>
        <v>7.3352977035116771</v>
      </c>
      <c r="J180" s="26">
        <f>IF(Goods_net!J180="","",Goods_net!J180/10/GDP!M176)</f>
        <v>8.762878504348949</v>
      </c>
      <c r="K180" s="26">
        <f>IF(Goods_net!K180="","",Goods_net!K180/10/GDP!N176)</f>
        <v>8.4101149874812009</v>
      </c>
      <c r="L180" s="26">
        <f>IF(Goods_net!L180="","",Goods_net!L180/10/GDP!O176)</f>
        <v>8.7156462453618602</v>
      </c>
      <c r="M180" s="26">
        <f>IF(Goods_net!M180="","",Goods_net!M180/10/GDP!P176)</f>
        <v>8.7986643671806988</v>
      </c>
      <c r="N180" s="26">
        <f>IF(Goods_net!N180="","",Goods_net!N180/10/GDP!Q176)</f>
        <v>9.0560299430297757</v>
      </c>
      <c r="O180" s="26">
        <f>IF(Goods_net!O180="","",Goods_net!O180/10/GDP!R176)</f>
        <v>9.9636416556546319</v>
      </c>
      <c r="P180" s="26">
        <f>IF(Goods_net!P180="","",Goods_net!P180/10/GDP!S176)</f>
        <v>10.317059343800739</v>
      </c>
      <c r="Q180" s="26">
        <f>IF(Goods_net!Q180="","",Goods_net!Q180/10/GDP!T176)</f>
        <v>9.087928354460475</v>
      </c>
    </row>
    <row r="181" spans="1:17" x14ac:dyDescent="0.15">
      <c r="A181" s="12" t="s">
        <v>201</v>
      </c>
      <c r="B181" s="26">
        <f>IF(Goods_net!B181="","",Goods_net!B181/10/GDP!E177)</f>
        <v>-0.48474973352101547</v>
      </c>
      <c r="C181" s="26">
        <f>IF(Goods_net!C181="","",Goods_net!C181/10/GDP!F177)</f>
        <v>2.6188851386590435</v>
      </c>
      <c r="D181" s="26">
        <f>IF(Goods_net!D181="","",Goods_net!D181/10/GDP!G177)</f>
        <v>-1.2871182638036955</v>
      </c>
      <c r="E181" s="26">
        <f>IF(Goods_net!E181="","",Goods_net!E181/10/GDP!H177)</f>
        <v>-1.4691733586884679</v>
      </c>
      <c r="F181" s="26">
        <f>IF(Goods_net!F181="","",Goods_net!F181/10/GDP!I177)</f>
        <v>-5.6528603349749709</v>
      </c>
      <c r="G181" s="26">
        <f>IF(Goods_net!G181="","",Goods_net!G181/10/GDP!J177)</f>
        <v>-6.0006756700234867</v>
      </c>
      <c r="H181" s="26" t="str">
        <f>IF(Goods_net!H181="","",Goods_net!H181/10/GDP!K177)</f>
        <v/>
      </c>
      <c r="I181" s="26" t="str">
        <f>IF(Goods_net!I181="","",Goods_net!I181/10/GDP!L177)</f>
        <v/>
      </c>
      <c r="J181" s="26" t="str">
        <f>IF(Goods_net!J181="","",Goods_net!J181/10/GDP!M177)</f>
        <v/>
      </c>
      <c r="K181" s="26" t="str">
        <f>IF(Goods_net!K181="","",Goods_net!K181/10/GDP!N177)</f>
        <v/>
      </c>
      <c r="L181" s="26" t="str">
        <f>IF(Goods_net!L181="","",Goods_net!L181/10/GDP!O177)</f>
        <v/>
      </c>
      <c r="M181" s="26" t="str">
        <f>IF(Goods_net!M181="","",Goods_net!M181/10/GDP!P177)</f>
        <v/>
      </c>
      <c r="N181" s="26" t="str">
        <f>IF(Goods_net!N181="","",Goods_net!N181/10/GDP!Q177)</f>
        <v/>
      </c>
      <c r="O181" s="26" t="str">
        <f>IF(Goods_net!O181="","",Goods_net!O181/10/GDP!R177)</f>
        <v/>
      </c>
      <c r="P181" s="26" t="str">
        <f>IF(Goods_net!P181="","",Goods_net!P181/10/GDP!S177)</f>
        <v/>
      </c>
      <c r="Q181" s="26" t="str">
        <f>IF(Goods_net!Q181="","",Goods_net!Q181/10/GDP!T177)</f>
        <v/>
      </c>
    </row>
    <row r="182" spans="1:17" x14ac:dyDescent="0.15">
      <c r="A182" s="12" t="s">
        <v>202</v>
      </c>
      <c r="B182" s="26">
        <f>IF(Goods_net!B182="","",Goods_net!B182/10/GDP!E178)</f>
        <v>6.5524327524004766</v>
      </c>
      <c r="C182" s="26">
        <f>IF(Goods_net!C182="","",Goods_net!C182/10/GDP!F178)</f>
        <v>8.1332540271942442</v>
      </c>
      <c r="D182" s="26">
        <f>IF(Goods_net!D182="","",Goods_net!D182/10/GDP!G178)</f>
        <v>9.4527699526019813</v>
      </c>
      <c r="E182" s="26">
        <f>IF(Goods_net!E182="","",Goods_net!E182/10/GDP!H178)</f>
        <v>7.0031064838056407</v>
      </c>
      <c r="F182" s="26">
        <f>IF(Goods_net!F182="","",Goods_net!F182/10/GDP!I178)</f>
        <v>10.073966164955227</v>
      </c>
      <c r="G182" s="26">
        <f>IF(Goods_net!G182="","",Goods_net!G182/10/GDP!J178)</f>
        <v>8.3024037544360958</v>
      </c>
      <c r="H182" s="26">
        <f>IF(Goods_net!H182="","",Goods_net!H182/10/GDP!K178)</f>
        <v>8.1921689927101813</v>
      </c>
      <c r="I182" s="26">
        <f>IF(Goods_net!I182="","",Goods_net!I182/10/GDP!L178)</f>
        <v>9.9453295682278497</v>
      </c>
      <c r="J182" s="26">
        <f>IF(Goods_net!J182="","",Goods_net!J182/10/GDP!M178)</f>
        <v>10.640177348890406</v>
      </c>
      <c r="K182" s="26">
        <f>IF(Goods_net!K182="","",Goods_net!K182/10/GDP!N178)</f>
        <v>11.254594061943601</v>
      </c>
      <c r="L182" s="26">
        <f>IF(Goods_net!L182="","",Goods_net!L182/10/GDP!O178)</f>
        <v>13.683247087768946</v>
      </c>
      <c r="M182" s="26">
        <f>IF(Goods_net!M182="","",Goods_net!M182/10/GDP!P178)</f>
        <v>13.066195590596116</v>
      </c>
      <c r="N182" s="26">
        <f>IF(Goods_net!N182="","",Goods_net!N182/10/GDP!Q178)</f>
        <v>13.755447712264031</v>
      </c>
      <c r="O182" s="26">
        <f>IF(Goods_net!O182="","",Goods_net!O182/10/GDP!R178)</f>
        <v>11.003655926688605</v>
      </c>
      <c r="P182" s="26">
        <f>IF(Goods_net!P182="","",Goods_net!P182/10/GDP!S178)</f>
        <v>9.420777297270174</v>
      </c>
      <c r="Q182" s="26">
        <f>IF(Goods_net!Q182="","",Goods_net!Q182/10/GDP!T178)</f>
        <v>11.180388457050354</v>
      </c>
    </row>
    <row r="183" spans="1:17" x14ac:dyDescent="0.15">
      <c r="A183" s="12" t="s">
        <v>203</v>
      </c>
      <c r="B183" s="26">
        <f>IF(Goods_net!B183="","",Goods_net!B183/10/GDP!E179)</f>
        <v>-34.115625479479178</v>
      </c>
      <c r="C183" s="26">
        <f>IF(Goods_net!C183="","",Goods_net!C183/10/GDP!F179)</f>
        <v>-43.426358254692389</v>
      </c>
      <c r="D183" s="26">
        <f>IF(Goods_net!D183="","",Goods_net!D183/10/GDP!G179)</f>
        <v>-58.583854635529548</v>
      </c>
      <c r="E183" s="26">
        <f>IF(Goods_net!E183="","",Goods_net!E183/10/GDP!H179)</f>
        <v>-59.129164477248693</v>
      </c>
      <c r="F183" s="26">
        <f>IF(Goods_net!F183="","",Goods_net!F183/10/GDP!I179)</f>
        <v>-42.639614730698362</v>
      </c>
      <c r="G183" s="26">
        <f>IF(Goods_net!G183="","",Goods_net!G183/10/GDP!J179)</f>
        <v>-43.86431868482552</v>
      </c>
      <c r="H183" s="26">
        <f>IF(Goods_net!H183="","",Goods_net!H183/10/GDP!K179)</f>
        <v>-46.205481012267391</v>
      </c>
      <c r="I183" s="26">
        <f>IF(Goods_net!I183="","",Goods_net!I183/10/GDP!L179)</f>
        <v>-47.171814006239835</v>
      </c>
      <c r="J183" s="26">
        <f>IF(Goods_net!J183="","",Goods_net!J183/10/GDP!M179)</f>
        <v>-46.859914614534389</v>
      </c>
      <c r="K183" s="26">
        <f>IF(Goods_net!K183="","",Goods_net!K183/10/GDP!N179)</f>
        <v>-33.237216965878076</v>
      </c>
      <c r="L183" s="26">
        <f>IF(Goods_net!L183="","",Goods_net!L183/10/GDP!O179)</f>
        <v>-29.147304387287456</v>
      </c>
      <c r="M183" s="26">
        <f>IF(Goods_net!M183="","",Goods_net!M183/10/GDP!P179)</f>
        <v>-27.113086361306177</v>
      </c>
      <c r="N183" s="26">
        <f>IF(Goods_net!N183="","",Goods_net!N183/10/GDP!Q179)</f>
        <v>-21.230546260588909</v>
      </c>
      <c r="O183" s="26">
        <f>IF(Goods_net!O183="","",Goods_net!O183/10/GDP!R179)</f>
        <v>-25.125310607911334</v>
      </c>
      <c r="P183" s="26">
        <f>IF(Goods_net!P183="","",Goods_net!P183/10/GDP!S179)</f>
        <v>-23.654032040385335</v>
      </c>
      <c r="Q183" s="26">
        <f>IF(Goods_net!Q183="","",Goods_net!Q183/10/GDP!T179)</f>
        <v>-18.068092821733387</v>
      </c>
    </row>
    <row r="184" spans="1:17" x14ac:dyDescent="0.15">
      <c r="A184" s="12" t="s">
        <v>204</v>
      </c>
      <c r="B184" s="26">
        <f>IF(Goods_net!B184="","",Goods_net!B184/10/GDP!E180)</f>
        <v>-7.5409212907677459</v>
      </c>
      <c r="C184" s="26">
        <f>IF(Goods_net!C184="","",Goods_net!C184/10/GDP!F180)</f>
        <v>-10.316867703254573</v>
      </c>
      <c r="D184" s="26">
        <f>IF(Goods_net!D184="","",Goods_net!D184/10/GDP!G180)</f>
        <v>-12.078822834848786</v>
      </c>
      <c r="E184" s="26">
        <f>IF(Goods_net!E184="","",Goods_net!E184/10/GDP!H180)</f>
        <v>-12.367492824271379</v>
      </c>
      <c r="F184" s="26">
        <f>IF(Goods_net!F184="","",Goods_net!F184/10/GDP!I180)</f>
        <v>-8.7495050168715274</v>
      </c>
      <c r="G184" s="26">
        <f>IF(Goods_net!G184="","",Goods_net!G184/10/GDP!J180)</f>
        <v>-9.0101315087770217</v>
      </c>
      <c r="H184" s="26">
        <f>IF(Goods_net!H184="","",Goods_net!H184/10/GDP!K180)</f>
        <v>-13.883341437944679</v>
      </c>
      <c r="I184" s="26">
        <f>IF(Goods_net!I184="","",Goods_net!I184/10/GDP!L180)</f>
        <v>-11.172416737182026</v>
      </c>
      <c r="J184" s="26">
        <f>IF(Goods_net!J184="","",Goods_net!J184/10/GDP!M180)</f>
        <v>-12.633504668733929</v>
      </c>
      <c r="K184" s="26">
        <f>IF(Goods_net!K184="","",Goods_net!K184/10/GDP!N180)</f>
        <v>-11.514479402756493</v>
      </c>
      <c r="L184" s="26">
        <f>IF(Goods_net!L184="","",Goods_net!L184/10/GDP!O180)</f>
        <v>-10.58645616997117</v>
      </c>
      <c r="M184" s="26">
        <f>IF(Goods_net!M184="","",Goods_net!M184/10/GDP!P180)</f>
        <v>-7.2122109045296607</v>
      </c>
      <c r="N184" s="26">
        <f>IF(Goods_net!N184="","",Goods_net!N184/10/GDP!Q180)</f>
        <v>-6.3025648661200755</v>
      </c>
      <c r="O184" s="26">
        <f>IF(Goods_net!O184="","",Goods_net!O184/10/GDP!R180)</f>
        <v>-6.7964429337115364</v>
      </c>
      <c r="P184" s="26">
        <f>IF(Goods_net!P184="","",Goods_net!P184/10/GDP!S180)</f>
        <v>-5.2990864554518513</v>
      </c>
      <c r="Q184" s="26" t="str">
        <f>IF(Goods_net!Q184="","",Goods_net!Q184/10/GDP!T180)</f>
        <v/>
      </c>
    </row>
    <row r="185" spans="1:17" x14ac:dyDescent="0.15">
      <c r="A185" s="12" t="s">
        <v>205</v>
      </c>
      <c r="B185" s="26">
        <f>IF(Goods_net!B185="","",Goods_net!B185/10/GDP!E181)</f>
        <v>1.7991442572663037</v>
      </c>
      <c r="C185" s="26">
        <f>IF(Goods_net!C185="","",Goods_net!C185/10/GDP!F181)</f>
        <v>6.1691722847493908</v>
      </c>
      <c r="D185" s="26">
        <f>IF(Goods_net!D185="","",Goods_net!D185/10/GDP!G181)</f>
        <v>10.129116451089272</v>
      </c>
      <c r="E185" s="26">
        <f>IF(Goods_net!E185="","",Goods_net!E185/10/GDP!H181)</f>
        <v>5.9621652386731894</v>
      </c>
      <c r="F185" s="26">
        <f>IF(Goods_net!F185="","",Goods_net!F185/10/GDP!I181)</f>
        <v>11.088252557663271</v>
      </c>
      <c r="G185" s="26">
        <f>IF(Goods_net!G185="","",Goods_net!G185/10/GDP!J181)</f>
        <v>7.8250333722519363</v>
      </c>
      <c r="H185" s="26">
        <f>IF(Goods_net!H185="","",Goods_net!H185/10/GDP!K181)</f>
        <v>3.2851630140641515</v>
      </c>
      <c r="I185" s="26">
        <f>IF(Goods_net!I185="","",Goods_net!I185/10/GDP!L181)</f>
        <v>7.5606705683451498E-3</v>
      </c>
      <c r="J185" s="26">
        <f>IF(Goods_net!J185="","",Goods_net!J185/10/GDP!M181)</f>
        <v>9.4178982512923785E-3</v>
      </c>
      <c r="K185" s="26">
        <f>IF(Goods_net!K185="","",Goods_net!K185/10/GDP!N181)</f>
        <v>4.2260700344347422</v>
      </c>
      <c r="L185" s="26">
        <f>IF(Goods_net!L185="","",Goods_net!L185/10/GDP!O181)</f>
        <v>6.5105334539023376</v>
      </c>
      <c r="M185" s="26">
        <f>IF(Goods_net!M185="","",Goods_net!M185/10/GDP!P181)</f>
        <v>8.6520746604120475</v>
      </c>
      <c r="N185" s="26">
        <f>IF(Goods_net!N185="","",Goods_net!N185/10/GDP!Q181)</f>
        <v>7.1368150120847966</v>
      </c>
      <c r="O185" s="26">
        <f>IF(Goods_net!O185="","",Goods_net!O185/10/GDP!R181)</f>
        <v>4.4209158269440296</v>
      </c>
      <c r="P185" s="26">
        <f>IF(Goods_net!P185="","",Goods_net!P185/10/GDP!S181)</f>
        <v>4.91070256073652</v>
      </c>
      <c r="Q185" s="26">
        <f>IF(Goods_net!Q185="","",Goods_net!Q185/10/GDP!T181)</f>
        <v>8.1432318337235561</v>
      </c>
    </row>
    <row r="186" spans="1:17" x14ac:dyDescent="0.15">
      <c r="A186" s="12" t="s">
        <v>206</v>
      </c>
      <c r="B186" s="26" t="str">
        <f>IF(Goods_net!B186="","",Goods_net!B186/10/GDP!E182)</f>
        <v/>
      </c>
      <c r="C186" s="26">
        <f>IF(Goods_net!C186="","",Goods_net!C186/10/GDP!F182)</f>
        <v>-20.130734062646251</v>
      </c>
      <c r="D186" s="26">
        <f>IF(Goods_net!D186="","",Goods_net!D186/10/GDP!G182)</f>
        <v>-31.138254302753701</v>
      </c>
      <c r="E186" s="26">
        <f>IF(Goods_net!E186="","",Goods_net!E186/10/GDP!H182)</f>
        <v>-45.7795689229876</v>
      </c>
      <c r="F186" s="26">
        <f>IF(Goods_net!F186="","",Goods_net!F186/10/GDP!I182)</f>
        <v>-44.439772660954326</v>
      </c>
      <c r="G186" s="26">
        <f>IF(Goods_net!G186="","",Goods_net!G186/10/GDP!J182)</f>
        <v>-31.79395729246253</v>
      </c>
      <c r="H186" s="26">
        <f>IF(Goods_net!H186="","",Goods_net!H186/10/GDP!K182)</f>
        <v>-35.389358959145383</v>
      </c>
      <c r="I186" s="26">
        <f>IF(Goods_net!I186="","",Goods_net!I186/10/GDP!L182)</f>
        <v>-55.616363506141781</v>
      </c>
      <c r="J186" s="26">
        <f>IF(Goods_net!J186="","",Goods_net!J186/10/GDP!M182)</f>
        <v>-48.622155946542229</v>
      </c>
      <c r="K186" s="26">
        <f>IF(Goods_net!K186="","",Goods_net!K186/10/GDP!N182)</f>
        <v>-51.734403398496106</v>
      </c>
      <c r="L186" s="26">
        <f>IF(Goods_net!L186="","",Goods_net!L186/10/GDP!O182)</f>
        <v>-39.820352860448097</v>
      </c>
      <c r="M186" s="26">
        <f>IF(Goods_net!M186="","",Goods_net!M186/10/GDP!P182)</f>
        <v>-32.628644073618375</v>
      </c>
      <c r="N186" s="26">
        <f>IF(Goods_net!N186="","",Goods_net!N186/10/GDP!Q182)</f>
        <v>-41.547640901075745</v>
      </c>
      <c r="O186" s="26">
        <f>IF(Goods_net!O186="","",Goods_net!O186/10/GDP!R182)</f>
        <v>-37.731253538453856</v>
      </c>
      <c r="P186" s="26">
        <f>IF(Goods_net!P186="","",Goods_net!P186/10/GDP!S182)</f>
        <v>-28.073318305224358</v>
      </c>
      <c r="Q186" s="26">
        <f>IF(Goods_net!Q186="","",Goods_net!Q186/10/GDP!T182)</f>
        <v>-28.46589897302859</v>
      </c>
    </row>
    <row r="187" spans="1:17" x14ac:dyDescent="0.15">
      <c r="A187" s="12" t="s">
        <v>207</v>
      </c>
      <c r="B187" s="26">
        <f>IF(Goods_net!B187="","",Goods_net!B187/10/GDP!E183)</f>
        <v>-9.2037748026752695</v>
      </c>
      <c r="C187" s="26">
        <f>IF(Goods_net!C187="","",Goods_net!C187/10/GDP!F183)</f>
        <v>-10.054831649028937</v>
      </c>
      <c r="D187" s="26">
        <f>IF(Goods_net!D187="","",Goods_net!D187/10/GDP!G183)</f>
        <v>-11.012374630088669</v>
      </c>
      <c r="E187" s="26">
        <f>IF(Goods_net!E187="","",Goods_net!E187/10/GDP!H183)</f>
        <v>-10.181768335147863</v>
      </c>
      <c r="F187" s="26">
        <f>IF(Goods_net!F187="","",Goods_net!F187/10/GDP!I183)</f>
        <v>-9.086678049353198</v>
      </c>
      <c r="G187" s="26">
        <f>IF(Goods_net!G187="","",Goods_net!G187/10/GDP!J183)</f>
        <v>-9.690001088236107</v>
      </c>
      <c r="H187" s="26">
        <f>IF(Goods_net!H187="","",Goods_net!H187/10/GDP!K183)</f>
        <v>-16.121400509608215</v>
      </c>
      <c r="I187" s="26">
        <f>IF(Goods_net!I187="","",Goods_net!I187/10/GDP!L183)</f>
        <v>-10.670799126434964</v>
      </c>
      <c r="J187" s="26">
        <f>IF(Goods_net!J187="","",Goods_net!J187/10/GDP!M183)</f>
        <v>-14.933735726434509</v>
      </c>
      <c r="K187" s="26">
        <f>IF(Goods_net!K187="","",Goods_net!K187/10/GDP!N183)</f>
        <v>-14.380061456956412</v>
      </c>
      <c r="L187" s="26">
        <f>IF(Goods_net!L187="","",Goods_net!L187/10/GDP!O183)</f>
        <v>-18.313247940968839</v>
      </c>
      <c r="M187" s="26">
        <f>IF(Goods_net!M187="","",Goods_net!M187/10/GDP!P183)</f>
        <v>-15.997942402754909</v>
      </c>
      <c r="N187" s="26">
        <f>IF(Goods_net!N187="","",Goods_net!N187/10/GDP!Q183)</f>
        <v>-10.069531828318741</v>
      </c>
      <c r="O187" s="26">
        <f>IF(Goods_net!O187="","",Goods_net!O187/10/GDP!R183)</f>
        <v>-10.994206947850392</v>
      </c>
      <c r="P187" s="26">
        <f>IF(Goods_net!P187="","",Goods_net!P187/10/GDP!S183)</f>
        <v>-10.481874529556121</v>
      </c>
      <c r="Q187" s="26" t="str">
        <f>IF(Goods_net!Q187="","",Goods_net!Q187/10/GDP!T183)</f>
        <v/>
      </c>
    </row>
    <row r="188" spans="1:17" x14ac:dyDescent="0.15">
      <c r="A188" s="12" t="s">
        <v>208</v>
      </c>
      <c r="B188" s="26">
        <f>IF(Goods_net!B188="","",Goods_net!B188/10/GDP!E184)</f>
        <v>-33.538646737727966</v>
      </c>
      <c r="C188" s="26">
        <f>IF(Goods_net!C188="","",Goods_net!C188/10/GDP!F184)</f>
        <v>-38.239380474676921</v>
      </c>
      <c r="D188" s="26">
        <f>IF(Goods_net!D188="","",Goods_net!D188/10/GDP!G184)</f>
        <v>-41.952770515434558</v>
      </c>
      <c r="E188" s="26">
        <f>IF(Goods_net!E188="","",Goods_net!E188/10/GDP!H184)</f>
        <v>-46.423559092349905</v>
      </c>
      <c r="F188" s="26">
        <f>IF(Goods_net!F188="","",Goods_net!F188/10/GDP!I184)</f>
        <v>-57.0557957481644</v>
      </c>
      <c r="G188" s="26">
        <f>IF(Goods_net!G188="","",Goods_net!G188/10/GDP!J184)</f>
        <v>-45.812872252914715</v>
      </c>
      <c r="H188" s="26">
        <f>IF(Goods_net!H188="","",Goods_net!H188/10/GDP!K184)</f>
        <v>-45.810582859705335</v>
      </c>
      <c r="I188" s="26">
        <f>IF(Goods_net!I188="","",Goods_net!I188/10/GDP!L184)</f>
        <v>-39.633842863409349</v>
      </c>
      <c r="J188" s="26">
        <f>IF(Goods_net!J188="","",Goods_net!J188/10/GDP!M184)</f>
        <v>-38.266102901868749</v>
      </c>
      <c r="K188" s="26">
        <f>IF(Goods_net!K188="","",Goods_net!K188/10/GDP!N184)</f>
        <v>-38.604526913722147</v>
      </c>
      <c r="L188" s="26">
        <f>IF(Goods_net!L188="","",Goods_net!L188/10/GDP!O184)</f>
        <v>-41.348056616958758</v>
      </c>
      <c r="M188" s="26">
        <f>IF(Goods_net!M188="","",Goods_net!M188/10/GDP!P184)</f>
        <v>-39.853627704355098</v>
      </c>
      <c r="N188" s="26">
        <f>IF(Goods_net!N188="","",Goods_net!N188/10/GDP!Q184)</f>
        <v>-40.248128408756926</v>
      </c>
      <c r="O188" s="26">
        <f>IF(Goods_net!O188="","",Goods_net!O188/10/GDP!R184)</f>
        <v>-41.68838351505633</v>
      </c>
      <c r="P188" s="26">
        <f>IF(Goods_net!P188="","",Goods_net!P188/10/GDP!S184)</f>
        <v>-39.793269581205507</v>
      </c>
      <c r="Q188" s="26">
        <f>IF(Goods_net!Q188="","",Goods_net!Q188/10/GDP!T184)</f>
        <v>-37.242138540711409</v>
      </c>
    </row>
    <row r="189" spans="1:17" x14ac:dyDescent="0.15">
      <c r="A189" s="12" t="s">
        <v>209</v>
      </c>
      <c r="B189" s="26">
        <f>IF(Goods_net!B189="","",Goods_net!B189/10/GDP!E185)</f>
        <v>26.419211947929846</v>
      </c>
      <c r="C189" s="26">
        <f>IF(Goods_net!C189="","",Goods_net!C189/10/GDP!F185)</f>
        <v>40.718385514384977</v>
      </c>
      <c r="D189" s="26">
        <f>IF(Goods_net!D189="","",Goods_net!D189/10/GDP!G185)</f>
        <v>25.154013167526532</v>
      </c>
      <c r="E189" s="26">
        <f>IF(Goods_net!E189="","",Goods_net!E189/10/GDP!H185)</f>
        <v>32.12373312568355</v>
      </c>
      <c r="F189" s="26">
        <f>IF(Goods_net!F189="","",Goods_net!F189/10/GDP!I185)</f>
        <v>11.458072113611157</v>
      </c>
      <c r="G189" s="26">
        <f>IF(Goods_net!G189="","",Goods_net!G189/10/GDP!J185)</f>
        <v>21.03696670454913</v>
      </c>
      <c r="H189" s="26">
        <f>IF(Goods_net!H189="","",Goods_net!H189/10/GDP!K185)</f>
        <v>34.54250388834879</v>
      </c>
      <c r="I189" s="26">
        <f>IF(Goods_net!I189="","",Goods_net!I189/10/GDP!L185)</f>
        <v>29.107045572525529</v>
      </c>
      <c r="J189" s="26">
        <f>IF(Goods_net!J189="","",Goods_net!J189/10/GDP!M185)</f>
        <v>31.668674531587186</v>
      </c>
      <c r="K189" s="26">
        <f>IF(Goods_net!K189="","",Goods_net!K189/10/GDP!N185)</f>
        <v>26.723664035305763</v>
      </c>
      <c r="L189" s="26">
        <f>IF(Goods_net!L189="","",Goods_net!L189/10/GDP!O185)</f>
        <v>16.816393704022708</v>
      </c>
      <c r="M189" s="26">
        <f>IF(Goods_net!M189="","",Goods_net!M189/10/GDP!P185)</f>
        <v>6.3215609744928472</v>
      </c>
      <c r="N189" s="26">
        <f>IF(Goods_net!N189="","",Goods_net!N189/10/GDP!Q185)</f>
        <v>14.263795047354595</v>
      </c>
      <c r="O189" s="26">
        <f>IF(Goods_net!O189="","",Goods_net!O189/10/GDP!R185)</f>
        <v>17.476341905472928</v>
      </c>
      <c r="P189" s="26">
        <f>IF(Goods_net!P189="","",Goods_net!P189/10/GDP!S185)</f>
        <v>11.770947134913301</v>
      </c>
      <c r="Q189" s="26">
        <f>IF(Goods_net!Q189="","",Goods_net!Q189/10/GDP!T185)</f>
        <v>4.5000240844845543</v>
      </c>
    </row>
    <row r="190" spans="1:17" x14ac:dyDescent="0.15">
      <c r="A190" s="12" t="s">
        <v>210</v>
      </c>
      <c r="B190" s="26">
        <f>IF(Goods_net!B190="","",Goods_net!B190/10/GDP!E186)</f>
        <v>-5.8973991545461031</v>
      </c>
      <c r="C190" s="26">
        <f>IF(Goods_net!C190="","",Goods_net!C190/10/GDP!F186)</f>
        <v>-7.1677717992315753</v>
      </c>
      <c r="D190" s="26">
        <f>IF(Goods_net!D190="","",Goods_net!D190/10/GDP!G186)</f>
        <v>-7.276318824013071</v>
      </c>
      <c r="E190" s="26">
        <f>IF(Goods_net!E190="","",Goods_net!E190/10/GDP!H186)</f>
        <v>-8.7974711397446317</v>
      </c>
      <c r="F190" s="26">
        <f>IF(Goods_net!F190="","",Goods_net!F190/10/GDP!I186)</f>
        <v>-8.3651718213829831</v>
      </c>
      <c r="G190" s="26">
        <f>IF(Goods_net!G190="","",Goods_net!G190/10/GDP!J186)</f>
        <v>-10.241951325034938</v>
      </c>
      <c r="H190" s="26">
        <f>IF(Goods_net!H190="","",Goods_net!H190/10/GDP!K186)</f>
        <v>-10.361714716543018</v>
      </c>
      <c r="I190" s="26">
        <f>IF(Goods_net!I190="","",Goods_net!I190/10/GDP!L186)</f>
        <v>-13.38806824075302</v>
      </c>
      <c r="J190" s="26">
        <f>IF(Goods_net!J190="","",Goods_net!J190/10/GDP!M186)</f>
        <v>-12.617723842434403</v>
      </c>
      <c r="K190" s="26">
        <f>IF(Goods_net!K190="","",Goods_net!K190/10/GDP!N186)</f>
        <v>-13.774755617081361</v>
      </c>
      <c r="L190" s="26">
        <f>IF(Goods_net!L190="","",Goods_net!L190/10/GDP!O186)</f>
        <v>-11.453318929348873</v>
      </c>
      <c r="M190" s="26">
        <f>IF(Goods_net!M190="","",Goods_net!M190/10/GDP!P186)</f>
        <v>-11.302144303699777</v>
      </c>
      <c r="N190" s="26">
        <f>IF(Goods_net!N190="","",Goods_net!N190/10/GDP!Q186)</f>
        <v>-13.188677420280104</v>
      </c>
      <c r="O190" s="26">
        <f>IF(Goods_net!O190="","",Goods_net!O190/10/GDP!R186)</f>
        <v>-14.626637798061418</v>
      </c>
      <c r="P190" s="26">
        <f>IF(Goods_net!P190="","",Goods_net!P190/10/GDP!S186)</f>
        <v>-13.716688745558949</v>
      </c>
      <c r="Q190" s="26">
        <f>IF(Goods_net!Q190="","",Goods_net!Q190/10/GDP!T186)</f>
        <v>-8.9243763854220486</v>
      </c>
    </row>
    <row r="191" spans="1:17" x14ac:dyDescent="0.15">
      <c r="A191" s="12" t="s">
        <v>211</v>
      </c>
      <c r="B191" s="26">
        <f>IF(Goods_net!B191="","",Goods_net!B191/10/GDP!E187)</f>
        <v>-6.5066983879892772</v>
      </c>
      <c r="C191" s="26">
        <f>IF(Goods_net!C191="","",Goods_net!C191/10/GDP!F187)</f>
        <v>-7.3666199575609674</v>
      </c>
      <c r="D191" s="26">
        <f>IF(Goods_net!D191="","",Goods_net!D191/10/GDP!G187)</f>
        <v>-6.881959455453643</v>
      </c>
      <c r="E191" s="26">
        <f>IF(Goods_net!E191="","",Goods_net!E191/10/GDP!H187)</f>
        <v>-6.865030716155208</v>
      </c>
      <c r="F191" s="26">
        <f>IF(Goods_net!F191="","",Goods_net!F191/10/GDP!I187)</f>
        <v>-3.8166010257267811</v>
      </c>
      <c r="G191" s="26">
        <f>IF(Goods_net!G191="","",Goods_net!G191/10/GDP!J187)</f>
        <v>-7.2531652959713533</v>
      </c>
      <c r="H191" s="26">
        <f>IF(Goods_net!H191="","",Goods_net!H191/10/GDP!K187)</f>
        <v>-10.633171465859316</v>
      </c>
      <c r="I191" s="26">
        <f>IF(Goods_net!I191="","",Goods_net!I191/10/GDP!L187)</f>
        <v>-7.4268816095256973</v>
      </c>
      <c r="J191" s="26">
        <f>IF(Goods_net!J191="","",Goods_net!J191/10/GDP!M187)</f>
        <v>-8.5519210115533753</v>
      </c>
      <c r="K191" s="26">
        <f>IF(Goods_net!K191="","",Goods_net!K191/10/GDP!N187)</f>
        <v>-7.093354140338378</v>
      </c>
      <c r="L191" s="26">
        <f>IF(Goods_net!L191="","",Goods_net!L191/10/GDP!O187)</f>
        <v>-5.6718708135968328</v>
      </c>
      <c r="M191" s="26">
        <f>IF(Goods_net!M191="","",Goods_net!M191/10/GDP!P187)</f>
        <v>-4.5926494891929028</v>
      </c>
      <c r="N191" s="26">
        <f>IF(Goods_net!N191="","",Goods_net!N191/10/GDP!Q187)</f>
        <v>-6.8195161229536341</v>
      </c>
      <c r="O191" s="26">
        <f>IF(Goods_net!O191="","",Goods_net!O191/10/GDP!R187)</f>
        <v>-5.2239697283639552</v>
      </c>
      <c r="P191" s="26">
        <f>IF(Goods_net!P191="","",Goods_net!P191/10/GDP!S187)</f>
        <v>-2.2013565343142627</v>
      </c>
      <c r="Q191" s="26">
        <f>IF(Goods_net!Q191="","",Goods_net!Q191/10/GDP!T187)</f>
        <v>-5.2901791991480085</v>
      </c>
    </row>
    <row r="192" spans="1:17" x14ac:dyDescent="0.15">
      <c r="A192" s="12" t="s">
        <v>212</v>
      </c>
      <c r="B192" s="26" t="str">
        <f>IF(Goods_net!B192="","",Goods_net!B192/10/GDP!E188)</f>
        <v/>
      </c>
      <c r="C192" s="26" t="str">
        <f>IF(Goods_net!C192="","",Goods_net!C192/10/GDP!F188)</f>
        <v/>
      </c>
      <c r="D192" s="26" t="str">
        <f>IF(Goods_net!D192="","",Goods_net!D192/10/GDP!G188)</f>
        <v/>
      </c>
      <c r="E192" s="26" t="str">
        <f>IF(Goods_net!E192="","",Goods_net!E192/10/GDP!H188)</f>
        <v/>
      </c>
      <c r="F192" s="26" t="str">
        <f>IF(Goods_net!F192="","",Goods_net!F192/10/GDP!I188)</f>
        <v/>
      </c>
      <c r="G192" s="26" t="str">
        <f>IF(Goods_net!G192="","",Goods_net!G192/10/GDP!J188)</f>
        <v/>
      </c>
      <c r="H192" s="26" t="str">
        <f>IF(Goods_net!H192="","",Goods_net!H192/10/GDP!K188)</f>
        <v/>
      </c>
      <c r="I192" s="26" t="str">
        <f>IF(Goods_net!I192="","",Goods_net!I192/10/GDP!L188)</f>
        <v/>
      </c>
      <c r="J192" s="26" t="str">
        <f>IF(Goods_net!J192="","",Goods_net!J192/10/GDP!M188)</f>
        <v/>
      </c>
      <c r="K192" s="26" t="str">
        <f>IF(Goods_net!K192="","",Goods_net!K192/10/GDP!N188)</f>
        <v/>
      </c>
      <c r="L192" s="26" t="str">
        <f>IF(Goods_net!L192="","",Goods_net!L192/10/GDP!O188)</f>
        <v/>
      </c>
      <c r="M192" s="26" t="str">
        <f>IF(Goods_net!M192="","",Goods_net!M192/10/GDP!P188)</f>
        <v/>
      </c>
      <c r="N192" s="26" t="str">
        <f>IF(Goods_net!N192="","",Goods_net!N192/10/GDP!Q188)</f>
        <v/>
      </c>
      <c r="O192" s="26" t="str">
        <f>IF(Goods_net!O192="","",Goods_net!O192/10/GDP!R188)</f>
        <v/>
      </c>
      <c r="P192" s="26" t="str">
        <f>IF(Goods_net!P192="","",Goods_net!P192/10/GDP!S188)</f>
        <v/>
      </c>
      <c r="Q192" s="26" t="str">
        <f>IF(Goods_net!Q192="","",Goods_net!Q192/10/GDP!T188)</f>
        <v/>
      </c>
    </row>
    <row r="193" spans="1:17" x14ac:dyDescent="0.15">
      <c r="A193" s="12" t="s">
        <v>213</v>
      </c>
      <c r="B193" s="26" t="str">
        <f>IF(Goods_net!B193="","",Goods_net!B193/10/GDP!E189)</f>
        <v/>
      </c>
      <c r="C193" s="26" t="str">
        <f>IF(Goods_net!C193="","",Goods_net!C193/10/GDP!F189)</f>
        <v/>
      </c>
      <c r="D193" s="26" t="str">
        <f>IF(Goods_net!D193="","",Goods_net!D193/10/GDP!G189)</f>
        <v/>
      </c>
      <c r="E193" s="26" t="str">
        <f>IF(Goods_net!E193="","",Goods_net!E193/10/GDP!H189)</f>
        <v/>
      </c>
      <c r="F193" s="26" t="str">
        <f>IF(Goods_net!F193="","",Goods_net!F193/10/GDP!I189)</f>
        <v/>
      </c>
      <c r="G193" s="26" t="str">
        <f>IF(Goods_net!G193="","",Goods_net!G193/10/GDP!J189)</f>
        <v/>
      </c>
      <c r="H193" s="26" t="str">
        <f>IF(Goods_net!H193="","",Goods_net!H193/10/GDP!K189)</f>
        <v/>
      </c>
      <c r="I193" s="26" t="str">
        <f>IF(Goods_net!I193="","",Goods_net!I193/10/GDP!L189)</f>
        <v/>
      </c>
      <c r="J193" s="26" t="str">
        <f>IF(Goods_net!J193="","",Goods_net!J193/10/GDP!M189)</f>
        <v/>
      </c>
      <c r="K193" s="26">
        <f>IF(Goods_net!K193="","",Goods_net!K193/10/GDP!N189)</f>
        <v>-47.249613876678147</v>
      </c>
      <c r="L193" s="26">
        <f>IF(Goods_net!L193="","",Goods_net!L193/10/GDP!O189)</f>
        <v>-41.423798019255464</v>
      </c>
      <c r="M193" s="26">
        <f>IF(Goods_net!M193="","",Goods_net!M193/10/GDP!P189)</f>
        <v>-36.163204029250807</v>
      </c>
      <c r="N193" s="26">
        <f>IF(Goods_net!N193="","",Goods_net!N193/10/GDP!Q189)</f>
        <v>-40.70071500533075</v>
      </c>
      <c r="O193" s="26">
        <f>IF(Goods_net!O193="","",Goods_net!O193/10/GDP!R189)</f>
        <v>-41.683501320541154</v>
      </c>
      <c r="P193" s="26" t="str">
        <f>IF(Goods_net!P193="","",Goods_net!P193/10/GDP!S189)</f>
        <v/>
      </c>
      <c r="Q193" s="26" t="str">
        <f>IF(Goods_net!Q193="","",Goods_net!Q193/10/GDP!T189)</f>
        <v/>
      </c>
    </row>
    <row r="194" spans="1:17" x14ac:dyDescent="0.15">
      <c r="A194" s="12" t="s">
        <v>214</v>
      </c>
      <c r="B194" s="26">
        <f>IF(Goods_net!B194="","",Goods_net!B194/10/GDP!E190)</f>
        <v>-45.358607468777763</v>
      </c>
      <c r="C194" s="26">
        <f>IF(Goods_net!C194="","",Goods_net!C194/10/GDP!F190)</f>
        <v>-38.153500676249266</v>
      </c>
      <c r="D194" s="26">
        <f>IF(Goods_net!D194="","",Goods_net!D194/10/GDP!G190)</f>
        <v>-32.724991880186806</v>
      </c>
      <c r="E194" s="26">
        <f>IF(Goods_net!E194="","",Goods_net!E194/10/GDP!H190)</f>
        <v>-28.167311887305551</v>
      </c>
      <c r="F194" s="26">
        <f>IF(Goods_net!F194="","",Goods_net!F194/10/GDP!I190)</f>
        <v>-74.640889072109687</v>
      </c>
      <c r="G194" s="26">
        <f>IF(Goods_net!G194="","",Goods_net!G194/10/GDP!J190)</f>
        <v>-25.84056939444806</v>
      </c>
      <c r="H194" s="26">
        <f>IF(Goods_net!H194="","",Goods_net!H194/10/GDP!K190)</f>
        <v>-26.776572027016893</v>
      </c>
      <c r="I194" s="26">
        <f>IF(Goods_net!I194="","",Goods_net!I194/10/GDP!L190)</f>
        <v>-3.9923167418702068</v>
      </c>
      <c r="J194" s="26">
        <f>IF(Goods_net!J194="","",Goods_net!J194/10/GDP!M190)</f>
        <v>-43.502347344187889</v>
      </c>
      <c r="K194" s="26">
        <f>IF(Goods_net!K194="","",Goods_net!K194/10/GDP!N190)</f>
        <v>-45.406330364521523</v>
      </c>
      <c r="L194" s="26">
        <f>IF(Goods_net!L194="","",Goods_net!L194/10/GDP!O190)</f>
        <v>-115.62727213993816</v>
      </c>
      <c r="M194" s="26">
        <f>IF(Goods_net!M194="","",Goods_net!M194/10/GDP!P190)</f>
        <v>-46.800648201559525</v>
      </c>
      <c r="N194" s="26">
        <f>IF(Goods_net!N194="","",Goods_net!N194/10/GDP!Q190)</f>
        <v>-44.025797076856811</v>
      </c>
      <c r="O194" s="26">
        <f>IF(Goods_net!O194="","",Goods_net!O194/10/GDP!R190)</f>
        <v>-38.334937925311301</v>
      </c>
      <c r="P194" s="26">
        <f>IF(Goods_net!P194="","",Goods_net!P194/10/GDP!S190)</f>
        <v>-66.28042478912684</v>
      </c>
      <c r="Q194" s="26" t="str">
        <f>IF(Goods_net!Q194="","",Goods_net!Q194/10/GDP!T190)</f>
        <v/>
      </c>
    </row>
    <row r="195" spans="1:17" x14ac:dyDescent="0.15">
      <c r="A195" s="12" t="s">
        <v>215</v>
      </c>
      <c r="B195" s="26">
        <f>IF(Goods_net!B195="","",Goods_net!B195/10/GDP!E191)</f>
        <v>-5.856416598557761</v>
      </c>
      <c r="C195" s="26">
        <f>IF(Goods_net!C195="","",Goods_net!C195/10/GDP!F191)</f>
        <v>-7.3012070886562039</v>
      </c>
      <c r="D195" s="26">
        <f>IF(Goods_net!D195="","",Goods_net!D195/10/GDP!G191)</f>
        <v>-6.7497897839209671</v>
      </c>
      <c r="E195" s="26">
        <f>IF(Goods_net!E195="","",Goods_net!E195/10/GDP!H191)</f>
        <v>-8.1856317753522454</v>
      </c>
      <c r="F195" s="26">
        <f>IF(Goods_net!F195="","",Goods_net!F195/10/GDP!I191)</f>
        <v>-6.2583931546957983</v>
      </c>
      <c r="G195" s="26">
        <f>IF(Goods_net!G195="","",Goods_net!G195/10/GDP!J191)</f>
        <v>-8.9605951836483815</v>
      </c>
      <c r="H195" s="26">
        <f>IF(Goods_net!H195="","",Goods_net!H195/10/GDP!K191)</f>
        <v>-9.0089729577396529</v>
      </c>
      <c r="I195" s="26">
        <f>IF(Goods_net!I195="","",Goods_net!I195/10/GDP!L191)</f>
        <v>-7.9223166587786684</v>
      </c>
      <c r="J195" s="26">
        <f>IF(Goods_net!J195="","",Goods_net!J195/10/GDP!M191)</f>
        <v>-6.635724518588118</v>
      </c>
      <c r="K195" s="26">
        <f>IF(Goods_net!K195="","",Goods_net!K195/10/GDP!N191)</f>
        <v>-7.1699551014014293</v>
      </c>
      <c r="L195" s="26">
        <f>IF(Goods_net!L195="","",Goods_net!L195/10/GDP!O191)</f>
        <v>-8.337366919804019</v>
      </c>
      <c r="M195" s="26">
        <f>IF(Goods_net!M195="","",Goods_net!M195/10/GDP!P191)</f>
        <v>-5.40402739647282</v>
      </c>
      <c r="N195" s="26">
        <f>IF(Goods_net!N195="","",Goods_net!N195/10/GDP!Q191)</f>
        <v>-5.4623281855383006</v>
      </c>
      <c r="O195" s="26">
        <f>IF(Goods_net!O195="","",Goods_net!O195/10/GDP!R191)</f>
        <v>-7.2061992798945331</v>
      </c>
      <c r="P195" s="26">
        <f>IF(Goods_net!P195="","",Goods_net!P195/10/GDP!S191)</f>
        <v>-7.2544319735079368</v>
      </c>
      <c r="Q195" s="26">
        <f>IF(Goods_net!Q195="","",Goods_net!Q195/10/GDP!T191)</f>
        <v>-6.4668655896671403</v>
      </c>
    </row>
    <row r="196" spans="1:17" x14ac:dyDescent="0.15">
      <c r="A196" s="12" t="s">
        <v>216</v>
      </c>
      <c r="B196" s="26">
        <f>IF(Goods_net!B196="","",Goods_net!B196/10/GDP!E192)</f>
        <v>-2.550122640840538</v>
      </c>
      <c r="C196" s="26">
        <f>IF(Goods_net!C196="","",Goods_net!C196/10/GDP!F192)</f>
        <v>-5.6102389084372497</v>
      </c>
      <c r="D196" s="26">
        <f>IF(Goods_net!D196="","",Goods_net!D196/10/GDP!G192)</f>
        <v>-8.0866808473239971</v>
      </c>
      <c r="E196" s="26">
        <f>IF(Goods_net!E196="","",Goods_net!E196/10/GDP!H192)</f>
        <v>-9.6253487508568387</v>
      </c>
      <c r="F196" s="26">
        <f>IF(Goods_net!F196="","",Goods_net!F196/10/GDP!I192)</f>
        <v>-4.5635890338503886</v>
      </c>
      <c r="G196" s="26">
        <f>IF(Goods_net!G196="","",Goods_net!G196/10/GDP!J192)</f>
        <v>-7.0560504079268025</v>
      </c>
      <c r="H196" s="26">
        <f>IF(Goods_net!H196="","",Goods_net!H196/10/GDP!K192)</f>
        <v>-11.051074901837435</v>
      </c>
      <c r="I196" s="26">
        <f>IF(Goods_net!I196="","",Goods_net!I196/10/GDP!L192)</f>
        <v>-12.433175503844417</v>
      </c>
      <c r="J196" s="26">
        <f>IF(Goods_net!J196="","",Goods_net!J196/10/GDP!M192)</f>
        <v>-12.322648899433934</v>
      </c>
      <c r="K196" s="26">
        <f>IF(Goods_net!K196="","",Goods_net!K196/10/GDP!N192)</f>
        <v>-5.4590836366204609</v>
      </c>
      <c r="L196" s="26">
        <f>IF(Goods_net!L196="","",Goods_net!L196/10/GDP!O192)</f>
        <v>-3.8181260341518315</v>
      </c>
      <c r="M196" s="26">
        <f>IF(Goods_net!M196="","",Goods_net!M196/10/GDP!P192)</f>
        <v>-7.4394878100150077</v>
      </c>
      <c r="N196" s="26">
        <f>IF(Goods_net!N196="","",Goods_net!N196/10/GDP!Q192)</f>
        <v>-8.6180417034207313</v>
      </c>
      <c r="O196" s="26">
        <f>IF(Goods_net!O196="","",Goods_net!O196/10/GDP!R192)</f>
        <v>-9.7107611685135105</v>
      </c>
      <c r="P196" s="26">
        <f>IF(Goods_net!P196="","",Goods_net!P196/10/GDP!S192)</f>
        <v>-9.2667084716181449</v>
      </c>
      <c r="Q196" s="26">
        <f>IF(Goods_net!Q196="","",Goods_net!Q196/10/GDP!T192)</f>
        <v>-4.5353525011985045</v>
      </c>
    </row>
    <row r="197" spans="1:17" x14ac:dyDescent="0.15">
      <c r="A197" s="12" t="s">
        <v>303</v>
      </c>
      <c r="B197" s="26" t="str">
        <f>IF(Goods_net!B197="","",Goods_net!B197/10/GDP!E193)</f>
        <v/>
      </c>
      <c r="C197" s="26" t="str">
        <f>IF(Goods_net!C197="","",Goods_net!C197/10/GDP!F193)</f>
        <v/>
      </c>
      <c r="D197" s="26" t="str">
        <f>IF(Goods_net!D197="","",Goods_net!D197/10/GDP!G193)</f>
        <v/>
      </c>
      <c r="E197" s="26" t="str">
        <f>IF(Goods_net!E197="","",Goods_net!E197/10/GDP!H193)</f>
        <v/>
      </c>
      <c r="F197" s="26" t="str">
        <f>IF(Goods_net!F197="","",Goods_net!F197/10/GDP!I193)</f>
        <v/>
      </c>
      <c r="G197" s="26" t="str">
        <f>IF(Goods_net!G197="","",Goods_net!G197/10/GDP!J193)</f>
        <v/>
      </c>
      <c r="H197" s="26" t="str">
        <f>IF(Goods_net!H197="","",Goods_net!H197/10/GDP!K193)</f>
        <v/>
      </c>
      <c r="I197" s="26">
        <f>IF(Goods_net!I197="","",Goods_net!I197/10/GDP!L193)</f>
        <v>37.821185679269362</v>
      </c>
      <c r="J197" s="26">
        <f>IF(Goods_net!J197="","",Goods_net!J197/10/GDP!M193)</f>
        <v>36.15626766806033</v>
      </c>
      <c r="K197" s="26">
        <f>IF(Goods_net!K197="","",Goods_net!K197/10/GDP!N193)</f>
        <v>26.89593730855557</v>
      </c>
      <c r="L197" s="26">
        <f>IF(Goods_net!L197="","",Goods_net!L197/10/GDP!O193)</f>
        <v>21.379949530545879</v>
      </c>
      <c r="M197" s="26">
        <f>IF(Goods_net!M197="","",Goods_net!M197/10/GDP!P193)</f>
        <v>19.16494820201823</v>
      </c>
      <c r="N197" s="26">
        <f>IF(Goods_net!N197="","",Goods_net!N197/10/GDP!Q193)</f>
        <v>17.434766152403444</v>
      </c>
      <c r="O197" s="26">
        <f>IF(Goods_net!O197="","",Goods_net!O197/10/GDP!R193)</f>
        <v>20.289116688217675</v>
      </c>
      <c r="P197" s="26">
        <f>IF(Goods_net!P197="","",Goods_net!P197/10/GDP!S193)</f>
        <v>19.10587109517698</v>
      </c>
      <c r="Q197" s="26">
        <f>IF(Goods_net!Q197="","",Goods_net!Q197/10/GDP!T193)</f>
        <v>17.592929679693526</v>
      </c>
    </row>
    <row r="198" spans="1:17" x14ac:dyDescent="0.15">
      <c r="A198" s="12" t="s">
        <v>217</v>
      </c>
      <c r="B198" s="26">
        <f>IF(Goods_net!B198="","",Goods_net!B198/10/GDP!E194)</f>
        <v>-5.0219169171689497</v>
      </c>
      <c r="C198" s="26">
        <f>IF(Goods_net!C198="","",Goods_net!C198/10/GDP!F194)</f>
        <v>-5.3530780320906288</v>
      </c>
      <c r="D198" s="26">
        <f>IF(Goods_net!D198="","",Goods_net!D198/10/GDP!G194)</f>
        <v>-5.7665020622765679</v>
      </c>
      <c r="E198" s="26">
        <f>IF(Goods_net!E198="","",Goods_net!E198/10/GDP!H194)</f>
        <v>-5.7140512557290322</v>
      </c>
      <c r="F198" s="26">
        <f>IF(Goods_net!F198="","",Goods_net!F198/10/GDP!I194)</f>
        <v>-5.4829919127028344</v>
      </c>
      <c r="G198" s="26">
        <f>IF(Goods_net!G198="","",Goods_net!G198/10/GDP!J194)</f>
        <v>-5.9426975635807535</v>
      </c>
      <c r="H198" s="26">
        <f>IF(Goods_net!H198="","",Goods_net!H198/10/GDP!K194)</f>
        <v>-5.8569747015960907</v>
      </c>
      <c r="I198" s="26">
        <f>IF(Goods_net!I198="","",Goods_net!I198/10/GDP!L194)</f>
        <v>-6.2171192647037818</v>
      </c>
      <c r="J198" s="26">
        <f>IF(Goods_net!J198="","",Goods_net!J198/10/GDP!M194)</f>
        <v>-6.695506638872911</v>
      </c>
      <c r="K198" s="26">
        <f>IF(Goods_net!K198="","",Goods_net!K198/10/GDP!N194)</f>
        <v>-6.4841213375343649</v>
      </c>
      <c r="L198" s="26">
        <f>IF(Goods_net!L198="","",Goods_net!L198/10/GDP!O194)</f>
        <v>-6.046045126614505</v>
      </c>
      <c r="M198" s="26">
        <f>IF(Goods_net!M198="","",Goods_net!M198/10/GDP!P194)</f>
        <v>-6.6325070745115289</v>
      </c>
      <c r="N198" s="26">
        <f>IF(Goods_net!N198="","",Goods_net!N198/10/GDP!Q194)</f>
        <v>-6.5456147975701953</v>
      </c>
      <c r="O198" s="26">
        <f>IF(Goods_net!O198="","",Goods_net!O198/10/GDP!R194)</f>
        <v>-6.3763167593031467</v>
      </c>
      <c r="P198" s="26">
        <f>IF(Goods_net!P198="","",Goods_net!P198/10/GDP!S194)</f>
        <v>-5.9043798609441893</v>
      </c>
      <c r="Q198" s="26">
        <f>IF(Goods_net!Q198="","",Goods_net!Q198/10/GDP!T194)</f>
        <v>-5.4892193310905792</v>
      </c>
    </row>
    <row r="199" spans="1:17" x14ac:dyDescent="0.15">
      <c r="A199" s="12" t="s">
        <v>218</v>
      </c>
      <c r="B199" s="26">
        <f>IF(Goods_net!B199="","",Goods_net!B199/10/GDP!E195)</f>
        <v>-6.0046599484145631</v>
      </c>
      <c r="C199" s="26">
        <f>IF(Goods_net!C199="","",Goods_net!C199/10/GDP!F195)</f>
        <v>-6.0608920996626754</v>
      </c>
      <c r="D199" s="26">
        <f>IF(Goods_net!D199="","",Goods_net!D199/10/GDP!G195)</f>
        <v>-5.6822592224192361</v>
      </c>
      <c r="E199" s="26">
        <f>IF(Goods_net!E199="","",Goods_net!E199/10/GDP!H195)</f>
        <v>-5.6582743286894255</v>
      </c>
      <c r="F199" s="26">
        <f>IF(Goods_net!F199="","",Goods_net!F199/10/GDP!I195)</f>
        <v>-3.5275703901847368</v>
      </c>
      <c r="G199" s="26">
        <f>IF(Goods_net!G199="","",Goods_net!G199/10/GDP!J195)</f>
        <v>-4.3267798599924632</v>
      </c>
      <c r="H199" s="26">
        <f>IF(Goods_net!H199="","",Goods_net!H199/10/GDP!K195)</f>
        <v>-4.767522808281754</v>
      </c>
      <c r="I199" s="26">
        <f>IF(Goods_net!I199="","",Goods_net!I199/10/GDP!L195)</f>
        <v>-4.575635686745426</v>
      </c>
      <c r="J199" s="26">
        <f>IF(Goods_net!J199="","",Goods_net!J199/10/GDP!M195)</f>
        <v>-4.1736389864058756</v>
      </c>
      <c r="K199" s="26">
        <f>IF(Goods_net!K199="","",Goods_net!K199/10/GDP!N195)</f>
        <v>-4.2785715406416562</v>
      </c>
      <c r="L199" s="26">
        <f>IF(Goods_net!L199="","",Goods_net!L199/10/GDP!O195)</f>
        <v>-4.177286260232588</v>
      </c>
      <c r="M199" s="26">
        <f>IF(Goods_net!M199="","",Goods_net!M199/10/GDP!P195)</f>
        <v>-3.9999839958175745</v>
      </c>
      <c r="N199" s="26">
        <f>IF(Goods_net!N199="","",Goods_net!N199/10/GDP!Q195)</f>
        <v>-4.0901653919119276</v>
      </c>
      <c r="O199" s="26">
        <f>IF(Goods_net!O199="","",Goods_net!O199/10/GDP!R195)</f>
        <v>-4.2633093786955341</v>
      </c>
      <c r="P199" s="26">
        <f>IF(Goods_net!P199="","",Goods_net!P199/10/GDP!S195)</f>
        <v>-4.0195257596558616</v>
      </c>
      <c r="Q199" s="26">
        <f>IF(Goods_net!Q199="","",Goods_net!Q199/10/GDP!T195)</f>
        <v>-4.4039060876792027</v>
      </c>
    </row>
    <row r="200" spans="1:17" x14ac:dyDescent="0.15">
      <c r="A200" s="12" t="s">
        <v>219</v>
      </c>
      <c r="B200" s="26">
        <f>IF(Goods_net!B200="","",Goods_net!B200/10/GDP!E196)</f>
        <v>0.11015022500053701</v>
      </c>
      <c r="C200" s="26">
        <f>IF(Goods_net!C200="","",Goods_net!C200/10/GDP!F196)</f>
        <v>-2.3395470405163619</v>
      </c>
      <c r="D200" s="26">
        <f>IF(Goods_net!D200="","",Goods_net!D200/10/GDP!G196)</f>
        <v>-2.1403351674445967</v>
      </c>
      <c r="E200" s="26">
        <f>IF(Goods_net!E200="","",Goods_net!E200/10/GDP!H196)</f>
        <v>-5.1964581812298123</v>
      </c>
      <c r="F200" s="26">
        <f>IF(Goods_net!F200="","",Goods_net!F200/10/GDP!I196)</f>
        <v>-1.464915327857218</v>
      </c>
      <c r="G200" s="26">
        <f>IF(Goods_net!G200="","",Goods_net!G200/10/GDP!J196)</f>
        <v>-1.2042212370204062</v>
      </c>
      <c r="H200" s="26">
        <f>IF(Goods_net!H200="","",Goods_net!H200/10/GDP!K196)</f>
        <v>-2.7455972264300699</v>
      </c>
      <c r="I200" s="26">
        <f>IF(Goods_net!I200="","",Goods_net!I200/10/GDP!L196)</f>
        <v>0.62468614960344382</v>
      </c>
      <c r="J200" s="26">
        <f>IF(Goods_net!J200="","",Goods_net!J200/10/GDP!M196)</f>
        <v>1.4054503942261927</v>
      </c>
      <c r="K200" s="26">
        <f>IF(Goods_net!K200="","",Goods_net!K200/10/GDP!N196)</f>
        <v>3.005126791235492</v>
      </c>
      <c r="L200" s="26">
        <f>IF(Goods_net!L200="","",Goods_net!L200/10/GDP!O196)</f>
        <v>2.2965176001682011</v>
      </c>
      <c r="M200" s="26">
        <f>IF(Goods_net!M200="","",Goods_net!M200/10/GDP!P196)</f>
        <v>3.5816231830713763</v>
      </c>
      <c r="N200" s="26">
        <f>IF(Goods_net!N200="","",Goods_net!N200/10/GDP!Q196)</f>
        <v>3.0754900349627423</v>
      </c>
      <c r="O200" s="26">
        <f>IF(Goods_net!O200="","",Goods_net!O200/10/GDP!R196)</f>
        <v>3.5382719098268698</v>
      </c>
      <c r="P200" s="26">
        <f>IF(Goods_net!P200="","",Goods_net!P200/10/GDP!S196)</f>
        <v>4.9341759925774644</v>
      </c>
      <c r="Q200" s="26">
        <f>IF(Goods_net!Q200="","",Goods_net!Q200/10/GDP!T196)</f>
        <v>4.0500402510613114</v>
      </c>
    </row>
    <row r="201" spans="1:17" x14ac:dyDescent="0.15">
      <c r="A201" s="12" t="s">
        <v>220</v>
      </c>
      <c r="B201" s="26" t="str">
        <f>IF(Goods_net!B201="","",Goods_net!B201/10/GDP!E197)</f>
        <v/>
      </c>
      <c r="C201" s="26" t="str">
        <f>IF(Goods_net!C201="","",Goods_net!C201/10/GDP!F197)</f>
        <v/>
      </c>
      <c r="D201" s="26" t="str">
        <f>IF(Goods_net!D201="","",Goods_net!D201/10/GDP!G197)</f>
        <v/>
      </c>
      <c r="E201" s="26" t="str">
        <f>IF(Goods_net!E201="","",Goods_net!E201/10/GDP!H197)</f>
        <v/>
      </c>
      <c r="F201" s="26" t="str">
        <f>IF(Goods_net!F201="","",Goods_net!F201/10/GDP!I197)</f>
        <v/>
      </c>
      <c r="G201" s="26">
        <f>IF(Goods_net!G201="","",Goods_net!G201/10/GDP!J197)</f>
        <v>1.9555369207167896</v>
      </c>
      <c r="H201" s="26">
        <f>IF(Goods_net!H201="","",Goods_net!H201/10/GDP!K197)</f>
        <v>-0.12014546830332241</v>
      </c>
      <c r="I201" s="26">
        <f>IF(Goods_net!I201="","",Goods_net!I201/10/GDP!L197)</f>
        <v>-3.9243307945140167</v>
      </c>
      <c r="J201" s="26">
        <f>IF(Goods_net!J201="","",Goods_net!J201/10/GDP!M197)</f>
        <v>-4.0750120889937449</v>
      </c>
      <c r="K201" s="26">
        <f>IF(Goods_net!K201="","",Goods_net!K201/10/GDP!N197)</f>
        <v>-3.8583757739543674</v>
      </c>
      <c r="L201" s="26">
        <f>IF(Goods_net!L201="","",Goods_net!L201/10/GDP!O197)</f>
        <v>-2.5749947281047247</v>
      </c>
      <c r="M201" s="26">
        <f>IF(Goods_net!M201="","",Goods_net!M201/10/GDP!P197)</f>
        <v>-2.9414802700343077</v>
      </c>
      <c r="N201" s="26">
        <f>IF(Goods_net!N201="","",Goods_net!N201/10/GDP!Q197)</f>
        <v>-3.8106640312781974</v>
      </c>
      <c r="O201" s="26">
        <f>IF(Goods_net!O201="","",Goods_net!O201/10/GDP!R197)</f>
        <v>-13.630662711371986</v>
      </c>
      <c r="P201" s="26">
        <f>IF(Goods_net!P201="","",Goods_net!P201/10/GDP!S197)</f>
        <v>-12.630920729705752</v>
      </c>
      <c r="Q201" s="26">
        <f>IF(Goods_net!Q201="","",Goods_net!Q201/10/GDP!T197)</f>
        <v>-10.772100723573468</v>
      </c>
    </row>
    <row r="202" spans="1:17" x14ac:dyDescent="0.15">
      <c r="A202" s="12" t="s">
        <v>221</v>
      </c>
      <c r="B202" s="26">
        <f>IF(Goods_net!B202="","",Goods_net!B202/10/GDP!E198)</f>
        <v>-23.831262043897901</v>
      </c>
      <c r="C202" s="26">
        <f>IF(Goods_net!C202="","",Goods_net!C202/10/GDP!F198)</f>
        <v>-25.280124190625756</v>
      </c>
      <c r="D202" s="26">
        <f>IF(Goods_net!D202="","",Goods_net!D202/10/GDP!G198)</f>
        <v>-27.649582834878448</v>
      </c>
      <c r="E202" s="26">
        <f>IF(Goods_net!E202="","",Goods_net!E202/10/GDP!H198)</f>
        <v>-47.403274367365363</v>
      </c>
      <c r="F202" s="26">
        <f>IF(Goods_net!F202="","",Goods_net!F202/10/GDP!I198)</f>
        <v>-22.374677537577004</v>
      </c>
      <c r="G202" s="26">
        <f>IF(Goods_net!G202="","",Goods_net!G202/10/GDP!J198)</f>
        <v>-29.91304896389213</v>
      </c>
      <c r="H202" s="26">
        <f>IF(Goods_net!H202="","",Goods_net!H202/10/GDP!K198)</f>
        <v>-26.12817677360723</v>
      </c>
      <c r="I202" s="26">
        <f>IF(Goods_net!I202="","",Goods_net!I202/10/GDP!L198)</f>
        <v>-26.962657915133132</v>
      </c>
      <c r="J202" s="26">
        <f>IF(Goods_net!J202="","",Goods_net!J202/10/GDP!M198)</f>
        <v>-30.338473287114109</v>
      </c>
      <c r="K202" s="26">
        <f>IF(Goods_net!K202="","",Goods_net!K202/10/GDP!N198)</f>
        <v>-26.61021411501504</v>
      </c>
      <c r="L202" s="26">
        <f>IF(Goods_net!L202="","",Goods_net!L202/10/GDP!O198)</f>
        <v>-36.307940417183936</v>
      </c>
      <c r="M202" s="26">
        <f>IF(Goods_net!M202="","",Goods_net!M202/10/GDP!P198)</f>
        <v>-34.894506587608639</v>
      </c>
      <c r="N202" s="26">
        <f>IF(Goods_net!N202="","",Goods_net!N202/10/GDP!Q198)</f>
        <v>-29.086221874511569</v>
      </c>
      <c r="O202" s="26">
        <f>IF(Goods_net!O202="","",Goods_net!O202/10/GDP!R198)</f>
        <v>-25.813605567388564</v>
      </c>
      <c r="P202" s="26">
        <f>IF(Goods_net!P202="","",Goods_net!P202/10/GDP!S198)</f>
        <v>-29.829262847939379</v>
      </c>
      <c r="Q202" s="26">
        <f>IF(Goods_net!Q202="","",Goods_net!Q202/10/GDP!T198)</f>
        <v>-24.010890861643713</v>
      </c>
    </row>
    <row r="203" spans="1:17" x14ac:dyDescent="0.15">
      <c r="A203" s="12" t="s">
        <v>222</v>
      </c>
      <c r="B203" s="26">
        <f>IF(Goods_net!B203="","",Goods_net!B203/10/GDP!E199)</f>
        <v>22.116787173874183</v>
      </c>
      <c r="C203" s="26">
        <f>IF(Goods_net!C203="","",Goods_net!C203/10/GDP!F199)</f>
        <v>17.940193710900875</v>
      </c>
      <c r="D203" s="26">
        <f>IF(Goods_net!D203="","",Goods_net!D203/10/GDP!G199)</f>
        <v>9.8021451988916528</v>
      </c>
      <c r="E203" s="26">
        <f>IF(Goods_net!E203="","",Goods_net!E203/10/GDP!H199)</f>
        <v>14.63142769330544</v>
      </c>
      <c r="F203" s="26">
        <f>IF(Goods_net!F203="","",Goods_net!F203/10/GDP!I199)</f>
        <v>6.3024975131432077</v>
      </c>
      <c r="G203" s="26">
        <f>IF(Goods_net!G203="","",Goods_net!G203/10/GDP!J199)</f>
        <v>7.911574781199211</v>
      </c>
      <c r="H203" s="26">
        <f>IF(Goods_net!H203="","",Goods_net!H203/10/GDP!K199)</f>
        <v>11.686630947551349</v>
      </c>
      <c r="I203" s="26">
        <f>IF(Goods_net!I203="","",Goods_net!I203/10/GDP!L199)</f>
        <v>9.0734778799905982</v>
      </c>
      <c r="J203" s="26">
        <f>IF(Goods_net!J203="","",Goods_net!J203/10/GDP!M199)</f>
        <v>12.200336247604735</v>
      </c>
      <c r="K203" s="26">
        <f>IF(Goods_net!K203="","",Goods_net!K203/10/GDP!N199)</f>
        <v>13.467137482624885</v>
      </c>
      <c r="L203" s="26">
        <f>IF(Goods_net!L203="","",Goods_net!L203/10/GDP!O199)</f>
        <v>1.2225149450657218</v>
      </c>
      <c r="M203" s="26">
        <f>IF(Goods_net!M203="","",Goods_net!M203/10/GDP!P199)</f>
        <v>3.960984586152402</v>
      </c>
      <c r="N203" s="26" t="str">
        <f>IF(Goods_net!N203="","",Goods_net!N203/10/GDP!Q199)</f>
        <v/>
      </c>
      <c r="O203" s="26" t="str">
        <f>IF(Goods_net!O203="","",Goods_net!O203/10/GDP!R199)</f>
        <v/>
      </c>
      <c r="P203" s="26" t="str">
        <f>IF(Goods_net!P203="","",Goods_net!P203/10/GDP!S199)</f>
        <v/>
      </c>
      <c r="Q203" s="26" t="str">
        <f>IF(Goods_net!Q203="","",Goods_net!Q203/10/GDP!T199)</f>
        <v/>
      </c>
    </row>
    <row r="204" spans="1:17" x14ac:dyDescent="0.15">
      <c r="A204" s="12" t="s">
        <v>223</v>
      </c>
      <c r="B204" s="26">
        <f>IF(Goods_net!B204="","",Goods_net!B204/10/GDP!E200)</f>
        <v>-3.3323481271072737</v>
      </c>
      <c r="C204" s="26">
        <f>IF(Goods_net!C204="","",Goods_net!C204/10/GDP!F200)</f>
        <v>-3.2924520636165875</v>
      </c>
      <c r="D204" s="26">
        <f>IF(Goods_net!D204="","",Goods_net!D204/10/GDP!G200)</f>
        <v>-10.60471505012066</v>
      </c>
      <c r="E204" s="26">
        <f>IF(Goods_net!E204="","",Goods_net!E204/10/GDP!H200)</f>
        <v>-10.244903820192006</v>
      </c>
      <c r="F204" s="26">
        <f>IF(Goods_net!F204="","",Goods_net!F204/10/GDP!I200)</f>
        <v>-5.894421914902785</v>
      </c>
      <c r="G204" s="26">
        <f>IF(Goods_net!G204="","",Goods_net!G204/10/GDP!J200)</f>
        <v>-3.5851643297503135</v>
      </c>
      <c r="H204" s="26">
        <f>IF(Goods_net!H204="","",Goods_net!H204/10/GDP!K200)</f>
        <v>-0.26259226826201709</v>
      </c>
      <c r="I204" s="26">
        <f>IF(Goods_net!I204="","",Goods_net!I204/10/GDP!L200)</f>
        <v>5.0792101797567266</v>
      </c>
      <c r="J204" s="26">
        <f>IF(Goods_net!J204="","",Goods_net!J204/10/GDP!M200)</f>
        <v>4.0956498413757254</v>
      </c>
      <c r="K204" s="26">
        <f>IF(Goods_net!K204="","",Goods_net!K204/10/GDP!N200)</f>
        <v>5.2066838252088843</v>
      </c>
      <c r="L204" s="26">
        <f>IF(Goods_net!L204="","",Goods_net!L204/10/GDP!O200)</f>
        <v>3.1134975052086076</v>
      </c>
      <c r="M204" s="26">
        <f>IF(Goods_net!M204="","",Goods_net!M204/10/GDP!P200)</f>
        <v>4.3791633219221229</v>
      </c>
      <c r="N204" s="26">
        <f>IF(Goods_net!N204="","",Goods_net!N204/10/GDP!Q200)</f>
        <v>3.9144732080396025</v>
      </c>
      <c r="O204" s="26">
        <f>IF(Goods_net!O204="","",Goods_net!O204/10/GDP!R200)</f>
        <v>5.4403768260593663</v>
      </c>
      <c r="P204" s="26">
        <f>IF(Goods_net!P204="","",Goods_net!P204/10/GDP!S200)</f>
        <v>6.5225607015584028</v>
      </c>
      <c r="Q204" s="26">
        <f>IF(Goods_net!Q204="","",Goods_net!Q204/10/GDP!T200)</f>
        <v>9.0293229736822784</v>
      </c>
    </row>
    <row r="205" spans="1:17" x14ac:dyDescent="0.15">
      <c r="A205" s="12" t="s">
        <v>224</v>
      </c>
      <c r="B205" s="26">
        <f>IF(Goods_net!B205="","",Goods_net!B205/10/GDP!E201)</f>
        <v>-51.084849174219521</v>
      </c>
      <c r="C205" s="26">
        <f>IF(Goods_net!C205="","",Goods_net!C205/10/GDP!F201)</f>
        <v>-49.853639680158004</v>
      </c>
      <c r="D205" s="26">
        <f>IF(Goods_net!D205="","",Goods_net!D205/10/GDP!G201)</f>
        <v>-48.797735142273837</v>
      </c>
      <c r="E205" s="26">
        <f>IF(Goods_net!E205="","",Goods_net!E205/10/GDP!H201)</f>
        <v>-42.844301182971805</v>
      </c>
      <c r="F205" s="26">
        <f>IF(Goods_net!F205="","",Goods_net!F205/10/GDP!I201)</f>
        <v>-41.723933403074959</v>
      </c>
      <c r="G205" s="26">
        <f>IF(Goods_net!G205="","",Goods_net!G205/10/GDP!J201)</f>
        <v>-35.68171290643113</v>
      </c>
      <c r="H205" s="26">
        <f>IF(Goods_net!H205="","",Goods_net!H205/10/GDP!K201)</f>
        <v>-33.80095366567344</v>
      </c>
      <c r="I205" s="26">
        <f>IF(Goods_net!I205="","",Goods_net!I205/10/GDP!L201)</f>
        <v>-33.887108648014291</v>
      </c>
      <c r="J205" s="26">
        <f>IF(Goods_net!J205="","",Goods_net!J205/10/GDP!M201)</f>
        <v>-34.638963025072705</v>
      </c>
      <c r="K205" s="26">
        <f>IF(Goods_net!K205="","",Goods_net!K205/10/GDP!N201)</f>
        <v>-34.691518203050599</v>
      </c>
      <c r="L205" s="26">
        <f>IF(Goods_net!L205="","",Goods_net!L205/10/GDP!O201)</f>
        <v>-32.243131050278919</v>
      </c>
      <c r="M205" s="26">
        <f>IF(Goods_net!M205="","",Goods_net!M205/10/GDP!P201)</f>
        <v>-30.84211598410285</v>
      </c>
      <c r="N205" s="26">
        <f>IF(Goods_net!N205="","",Goods_net!N205/10/GDP!Q201)</f>
        <v>-30.916738761869162</v>
      </c>
      <c r="O205" s="26">
        <f>IF(Goods_net!O205="","",Goods_net!O205/10/GDP!R201)</f>
        <v>-33.137859474027181</v>
      </c>
      <c r="P205" s="26">
        <f>IF(Goods_net!P205="","",Goods_net!P205/10/GDP!S201)</f>
        <v>-31.86411527898256</v>
      </c>
      <c r="Q205" s="26" t="str">
        <f>IF(Goods_net!Q205="","",Goods_net!Q205/10/GDP!T201)</f>
        <v/>
      </c>
    </row>
    <row r="206" spans="1:17" x14ac:dyDescent="0.15">
      <c r="A206" s="12" t="s">
        <v>227</v>
      </c>
      <c r="B206" s="26">
        <f>IF(Goods_net!B206="","",Goods_net!B206/10/GDP!E202)</f>
        <v>10.162194424163571</v>
      </c>
      <c r="C206" s="26">
        <f>IF(Goods_net!C206="","",Goods_net!C206/10/GDP!F202)</f>
        <v>7.2930259875098322</v>
      </c>
      <c r="D206" s="26">
        <f>IF(Goods_net!D206="","",Goods_net!D206/10/GDP!G202)</f>
        <v>-2.0357008707228954</v>
      </c>
      <c r="E206" s="26">
        <f>IF(Goods_net!E206="","",Goods_net!E206/10/GDP!H202)</f>
        <v>-1.3262677410287615</v>
      </c>
      <c r="F206" s="26">
        <f>IF(Goods_net!F206="","",Goods_net!F206/10/GDP!I202)</f>
        <v>-7.9059796074134274</v>
      </c>
      <c r="G206" s="26">
        <f>IF(Goods_net!G206="","",Goods_net!G206/10/GDP!J202)</f>
        <v>-2.6681825743463379</v>
      </c>
      <c r="H206" s="26">
        <f>IF(Goods_net!H206="","",Goods_net!H206/10/GDP!K202)</f>
        <v>1.7544569365350129</v>
      </c>
      <c r="I206" s="26">
        <f>IF(Goods_net!I206="","",Goods_net!I206/10/GDP!L202)</f>
        <v>-10.017037130229696</v>
      </c>
      <c r="J206" s="26">
        <f>IF(Goods_net!J206="","",Goods_net!J206/10/GDP!M202)</f>
        <v>-7.2108828744835813</v>
      </c>
      <c r="K206" s="26">
        <f>IF(Goods_net!K206="","",Goods_net!K206/10/GDP!N202)</f>
        <v>-11.049404780654397</v>
      </c>
      <c r="L206" s="26">
        <f>IF(Goods_net!L206="","",Goods_net!L206/10/GDP!O202)</f>
        <v>-11.741982547959376</v>
      </c>
      <c r="M206" s="26">
        <f>IF(Goods_net!M206="","",Goods_net!M206/10/GDP!P202)</f>
        <v>-20.448311150781691</v>
      </c>
      <c r="N206" s="26" t="str">
        <f>IF(Goods_net!N206="","",Goods_net!N206/10/GDP!Q202)</f>
        <v/>
      </c>
      <c r="O206" s="26" t="str">
        <f>IF(Goods_net!O206="","",Goods_net!O206/10/GDP!R202)</f>
        <v/>
      </c>
      <c r="P206" s="26" t="str">
        <f>IF(Goods_net!P206="","",Goods_net!P206/10/GDP!S202)</f>
        <v/>
      </c>
      <c r="Q206" s="26" t="str">
        <f>IF(Goods_net!Q206="","",Goods_net!Q206/10/GDP!T202)</f>
        <v/>
      </c>
    </row>
    <row r="207" spans="1:17" x14ac:dyDescent="0.15">
      <c r="A207" s="12" t="s">
        <v>229</v>
      </c>
      <c r="B207" s="26">
        <f>IF(Goods_net!B207="","",Goods_net!B207/10/GDP!E203)</f>
        <v>1.4107215390820786</v>
      </c>
      <c r="C207" s="26">
        <f>IF(Goods_net!C207="","",Goods_net!C207/10/GDP!F203)</f>
        <v>10.570528811001468</v>
      </c>
      <c r="D207" s="26">
        <f>IF(Goods_net!D207="","",Goods_net!D207/10/GDP!G203)</f>
        <v>6.7218103461148084</v>
      </c>
      <c r="E207" s="26">
        <f>IF(Goods_net!E207="","",Goods_net!E207/10/GDP!H203)</f>
        <v>2.5614878307922937</v>
      </c>
      <c r="F207" s="26">
        <f>IF(Goods_net!F207="","",Goods_net!F207/10/GDP!I203)</f>
        <v>6.2518093458017816</v>
      </c>
      <c r="G207" s="26">
        <f>IF(Goods_net!G207="","",Goods_net!G207/10/GDP!J203)</f>
        <v>13.687354763442706</v>
      </c>
      <c r="H207" s="26">
        <f>IF(Goods_net!H207="","",Goods_net!H207/10/GDP!K203)</f>
        <v>9.8034766716212118</v>
      </c>
      <c r="I207" s="26">
        <f>IF(Goods_net!I207="","",Goods_net!I207/10/GDP!L203)</f>
        <v>6.2554013596612181</v>
      </c>
      <c r="J207" s="26">
        <f>IF(Goods_net!J207="","",Goods_net!J207/10/GDP!M203)</f>
        <v>5.8768418102489326</v>
      </c>
      <c r="K207" s="26">
        <f>IF(Goods_net!K207="","",Goods_net!K207/10/GDP!N203)</f>
        <v>5.9877677783416052</v>
      </c>
      <c r="L207" s="26">
        <f>IF(Goods_net!L207="","",Goods_net!L207/10/GDP!O203)</f>
        <v>-0.34953744625496003</v>
      </c>
      <c r="M207" s="26">
        <f>IF(Goods_net!M207="","",Goods_net!M207/10/GDP!P203)</f>
        <v>-1.7698603574282223E-2</v>
      </c>
      <c r="N207" s="26">
        <f>IF(Goods_net!N207="","",Goods_net!N207/10/GDP!Q203)</f>
        <v>3.7110471536683081</v>
      </c>
      <c r="O207" s="26">
        <f>IF(Goods_net!O207="","",Goods_net!O207/10/GDP!R203)</f>
        <v>1.9531522330870514</v>
      </c>
      <c r="P207" s="26">
        <f>IF(Goods_net!P207="","",Goods_net!P207/10/GDP!S203)</f>
        <v>3.1934277973498757</v>
      </c>
      <c r="Q207" s="26">
        <f>IF(Goods_net!Q207="","",Goods_net!Q207/10/GDP!T203)</f>
        <v>16.645919973717248</v>
      </c>
    </row>
    <row r="208" spans="1:17" x14ac:dyDescent="0.15">
      <c r="A208" s="18" t="s">
        <v>230</v>
      </c>
      <c r="B208" s="26" t="str">
        <f>IF(Goods_net!B208="","",Goods_net!B208/10/GDP!E204)</f>
        <v/>
      </c>
      <c r="C208" s="26" t="str">
        <f>IF(Goods_net!C208="","",Goods_net!C208/10/GDP!F204)</f>
        <v/>
      </c>
      <c r="D208" s="26" t="str">
        <f>IF(Goods_net!D208="","",Goods_net!D208/10/GDP!G204)</f>
        <v/>
      </c>
      <c r="E208" s="26" t="str">
        <f>IF(Goods_net!E208="","",Goods_net!E208/10/GDP!H204)</f>
        <v/>
      </c>
      <c r="F208" s="26">
        <f>IF(Goods_net!F208="","",Goods_net!F208/10/GDP!I204)</f>
        <v>-15.710738671632525</v>
      </c>
      <c r="G208" s="26">
        <f>IF(Goods_net!G208="","",Goods_net!G208/10/GDP!J204)</f>
        <v>-14.94751963301802</v>
      </c>
      <c r="H208" s="26">
        <f>IF(Goods_net!H208="","",Goods_net!H208/10/GDP!K204)</f>
        <v>-20.481683278459581</v>
      </c>
      <c r="I208" s="26">
        <f>IF(Goods_net!I208="","",Goods_net!I208/10/GDP!L204)</f>
        <v>-15.276944581715513</v>
      </c>
      <c r="J208" s="26">
        <f>IF(Goods_net!J208="","",Goods_net!J208/10/GDP!M204)</f>
        <v>-14.992401733417474</v>
      </c>
      <c r="K208" s="26">
        <f>IF(Goods_net!K208="","",Goods_net!K208/10/GDP!N204)</f>
        <v>-13.088255593540625</v>
      </c>
      <c r="L208" s="26">
        <f>IF(Goods_net!L208="","",Goods_net!L208/10/GDP!O204)</f>
        <v>-12.035371416713067</v>
      </c>
      <c r="M208" s="26">
        <f>IF(Goods_net!M208="","",Goods_net!M208/10/GDP!P204)</f>
        <v>-7.4797510222081405</v>
      </c>
      <c r="N208" s="26">
        <f>IF(Goods_net!N208="","",Goods_net!N208/10/GDP!Q204)</f>
        <v>-5.3470804338628017</v>
      </c>
      <c r="O208" s="26" t="str">
        <f>IF(Goods_net!O208="","",Goods_net!O208/10/GDP!R204)</f>
        <v/>
      </c>
      <c r="P208" s="26" t="str">
        <f>IF(Goods_net!P208="","",Goods_net!P208/10/GDP!S204)</f>
        <v/>
      </c>
      <c r="Q208" s="26" t="str">
        <f>IF(Goods_net!Q208="","",Goods_net!Q208/10/GDP!T204)</f>
        <v/>
      </c>
    </row>
    <row r="209" spans="1:17" x14ac:dyDescent="0.15">
      <c r="A209" s="1"/>
      <c r="B209" s="26"/>
      <c r="C209" s="26"/>
      <c r="D209" s="26"/>
      <c r="E209" s="26"/>
      <c r="F209" s="26"/>
      <c r="G209" s="26"/>
      <c r="H209" s="26"/>
      <c r="I209" s="26"/>
      <c r="J209" s="26"/>
      <c r="Q209" s="26"/>
    </row>
    <row r="210" spans="1:17" x14ac:dyDescent="0.1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</row>
    <row r="211" spans="1:17" x14ac:dyDescent="0.15">
      <c r="A211" s="1" t="s">
        <v>232</v>
      </c>
    </row>
    <row r="212" spans="1:17" x14ac:dyDescent="0.15">
      <c r="K212" s="26" t="e">
        <f t="shared" ref="K212:P212" si="0">(SUM(K6:K208)-K68)/1000</f>
        <v>#DIV/0!</v>
      </c>
      <c r="L212" s="26">
        <f t="shared" si="0"/>
        <v>-2.1622282368353805</v>
      </c>
      <c r="M212" s="26">
        <f t="shared" si="0"/>
        <v>-1.9762655832100076</v>
      </c>
      <c r="N212" s="26">
        <f t="shared" si="0"/>
        <v>-1.7570115048286512</v>
      </c>
      <c r="O212" s="26">
        <f t="shared" si="0"/>
        <v>-1.8693627149958119</v>
      </c>
      <c r="P212" s="26">
        <f t="shared" si="0"/>
        <v>-1.7933050137288336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1D80-4EDB-49CE-A2C2-BDA38640C736}">
  <dimension ref="A2:Q212"/>
  <sheetViews>
    <sheetView workbookViewId="0">
      <pane xSplit="1" ySplit="5" topLeftCell="C194" activePane="bottomRight" state="frozen"/>
      <selection pane="topRight" activeCell="B1" sqref="B1"/>
      <selection pane="bottomLeft" activeCell="A6" sqref="A6"/>
      <selection pane="bottomRight" activeCell="I196" sqref="I196:Q197"/>
    </sheetView>
  </sheetViews>
  <sheetFormatPr baseColWidth="10" defaultColWidth="8.83203125" defaultRowHeight="13" x14ac:dyDescent="0.15"/>
  <cols>
    <col min="1" max="1" width="34" customWidth="1"/>
  </cols>
  <sheetData>
    <row r="2" spans="1:17" x14ac:dyDescent="0.15">
      <c r="A2" s="2" t="s">
        <v>1</v>
      </c>
    </row>
    <row r="3" spans="1:17" x14ac:dyDescent="0.15">
      <c r="A3" s="74" t="s">
        <v>738</v>
      </c>
    </row>
    <row r="5" spans="1:17" ht="14.25" customHeight="1" x14ac:dyDescent="0.15">
      <c r="A5" s="5"/>
      <c r="B5" s="6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7" t="s">
        <v>15</v>
      </c>
      <c r="O5" s="7" t="s">
        <v>16</v>
      </c>
      <c r="P5" s="7" t="s">
        <v>17</v>
      </c>
      <c r="Q5" s="8" t="s">
        <v>18</v>
      </c>
    </row>
    <row r="6" spans="1:17" s="20" customFormat="1" ht="14.25" customHeight="1" x14ac:dyDescent="0.15">
      <c r="A6" s="28" t="s">
        <v>19</v>
      </c>
      <c r="B6" s="26" t="str">
        <f>IF(Serv_net!B6="","",Serv_net!B6/10/GDP!E2)</f>
        <v/>
      </c>
      <c r="C6" s="26" t="str">
        <f>IF(Serv_net!C6="","",Serv_net!C6/10/GDP!F2)</f>
        <v/>
      </c>
      <c r="D6" s="26" t="str">
        <f>IF(Serv_net!D6="","",Serv_net!D6/10/GDP!G2)</f>
        <v/>
      </c>
      <c r="E6" s="26">
        <f>IF(Serv_net!E6="","",Serv_net!E6/10/GDP!H2)</f>
        <v>5.2249053340024529</v>
      </c>
      <c r="F6" s="26">
        <f>IF(Serv_net!F6="","",Serv_net!F6/10/GDP!I2)</f>
        <v>7.0496056748858686</v>
      </c>
      <c r="G6" s="26">
        <f>IF(Serv_net!G6="","",Serv_net!G6/10/GDP!J2)</f>
        <v>6.8322877033245657</v>
      </c>
      <c r="H6" s="26">
        <f>IF(Serv_net!H6="","",Serv_net!H6/10/GDP!K2)</f>
        <v>5.8148133188255793</v>
      </c>
      <c r="I6" s="26">
        <f>IF(Serv_net!I6="","",Serv_net!I6/10/GDP!L2)</f>
        <v>0.36210626391755829</v>
      </c>
      <c r="J6" s="26">
        <f>IF(Serv_net!J6="","",Serv_net!J6/10/GDP!M2)</f>
        <v>-3.228340726424582</v>
      </c>
      <c r="K6" s="26">
        <f>IF(Serv_net!K6="","",Serv_net!K6/10/GDP!N2)</f>
        <v>-0.75124209615446647</v>
      </c>
      <c r="L6" s="26">
        <f>IF(Serv_net!L6="","",Serv_net!L6/10/GDP!O2)</f>
        <v>-1.8627478480630002</v>
      </c>
      <c r="M6" s="26">
        <f>IF(Serv_net!M6="","",Serv_net!M6/10/GDP!P2)</f>
        <v>-3.3149177462128323</v>
      </c>
      <c r="N6" s="26">
        <f>IF(Serv_net!N6="","",Serv_net!N6/10/GDP!Q2)</f>
        <v>-4.6077106683983589</v>
      </c>
      <c r="O6" s="26">
        <f>IF(Serv_net!O6="","",Serv_net!O6/10/GDP!R2)</f>
        <v>-3.4379445465783212</v>
      </c>
      <c r="P6" s="26">
        <f>IF(Serv_net!P6="","",Serv_net!P6/10/GDP!S2)</f>
        <v>-2.9705062477821902</v>
      </c>
      <c r="Q6" s="26">
        <f>IF(Serv_net!Q6="","",Serv_net!Q6/10/GDP!T2)</f>
        <v>-2.0501904914899192</v>
      </c>
    </row>
    <row r="7" spans="1:17" x14ac:dyDescent="0.15">
      <c r="A7" s="12" t="s">
        <v>20</v>
      </c>
      <c r="B7" s="26">
        <f>IF(Serv_net!B7="","",Serv_net!B7/10/GDP!E3)</f>
        <v>-1.4435607475446681</v>
      </c>
      <c r="C7" s="26">
        <f>IF(Serv_net!C7="","",Serv_net!C7/10/GDP!F3)</f>
        <v>0.81601002500907516</v>
      </c>
      <c r="D7" s="26">
        <f>IF(Serv_net!D7="","",Serv_net!D7/10/GDP!G3)</f>
        <v>1.6869192065229683</v>
      </c>
      <c r="E7" s="26">
        <f>IF(Serv_net!E7="","",Serv_net!E7/10/GDP!H3)</f>
        <v>2.8296571494882432</v>
      </c>
      <c r="F7" s="26">
        <f>IF(Serv_net!F7="","",Serv_net!F7/10/GDP!I3)</f>
        <v>3.5313183196478866</v>
      </c>
      <c r="G7" s="26">
        <f>IF(Serv_net!G7="","",Serv_net!G7/10/GDP!J3)</f>
        <v>4.8596873174935888</v>
      </c>
      <c r="H7" s="26">
        <f>IF(Serv_net!H7="","",Serv_net!H7/10/GDP!K3)</f>
        <v>4.3848091368252922</v>
      </c>
      <c r="I7" s="26">
        <f>IF(Serv_net!I7="","",Serv_net!I7/10/GDP!L3)</f>
        <v>4.5581388370564415</v>
      </c>
      <c r="J7" s="26">
        <f>IF(Serv_net!J7="","",Serv_net!J7/10/GDP!M3)</f>
        <v>2.3685373140050694</v>
      </c>
      <c r="K7" s="26">
        <f>IF(Serv_net!K7="","",Serv_net!K7/10/GDP!N3)</f>
        <v>3.1974815021365188</v>
      </c>
      <c r="L7" s="26">
        <f>IF(Serv_net!L7="","",Serv_net!L7/10/GDP!O3)</f>
        <v>5.1085007406281697</v>
      </c>
      <c r="M7" s="26">
        <f>IF(Serv_net!M7="","",Serv_net!M7/10/GDP!P3)</f>
        <v>7.4165924905998306</v>
      </c>
      <c r="N7" s="26">
        <f>IF(Serv_net!N7="","",Serv_net!N7/10/GDP!Q3)</f>
        <v>9.3916515562022589</v>
      </c>
      <c r="O7" s="26">
        <f>IF(Serv_net!O7="","",Serv_net!O7/10/GDP!R3)</f>
        <v>8.659910226057935</v>
      </c>
      <c r="P7" s="26">
        <f>IF(Serv_net!P7="","",Serv_net!P7/10/GDP!S3)</f>
        <v>9.2559674088833237</v>
      </c>
      <c r="Q7" s="26">
        <f>IF(Serv_net!Q7="","",Serv_net!Q7/10/GDP!T3)</f>
        <v>8.0199756544983654</v>
      </c>
    </row>
    <row r="8" spans="1:17" x14ac:dyDescent="0.15">
      <c r="A8" s="12" t="s">
        <v>21</v>
      </c>
      <c r="B8" s="26">
        <f>IF(Serv_net!B8="","",Serv_net!B8/10/GDP!E4)</f>
        <v>-2.2442201811688971</v>
      </c>
      <c r="C8" s="26">
        <f>IF(Serv_net!C8="","",Serv_net!C8/10/GDP!F4)</f>
        <v>-1.9422822104600763</v>
      </c>
      <c r="D8" s="26">
        <f>IF(Serv_net!D8="","",Serv_net!D8/10/GDP!G4)</f>
        <v>-2.9310984128509472</v>
      </c>
      <c r="E8" s="26">
        <f>IF(Serv_net!E8="","",Serv_net!E8/10/GDP!H4)</f>
        <v>-4.4480899339715592</v>
      </c>
      <c r="F8" s="26">
        <f>IF(Serv_net!F8="","",Serv_net!F8/10/GDP!I4)</f>
        <v>-6.3403679920102851</v>
      </c>
      <c r="G8" s="26">
        <f>IF(Serv_net!G8="","",Serv_net!G8/10/GDP!J4)</f>
        <v>-5.1847526460780884</v>
      </c>
      <c r="H8" s="26">
        <f>IF(Serv_net!H8="","",Serv_net!H8/10/GDP!K4)</f>
        <v>-4.4888334581397702</v>
      </c>
      <c r="I8" s="26">
        <f>IF(Serv_net!I8="","",Serv_net!I8/10/GDP!L4)</f>
        <v>-3.4078348136212488</v>
      </c>
      <c r="J8" s="26">
        <f>IF(Serv_net!J8="","",Serv_net!J8/10/GDP!M4)</f>
        <v>-3.3476760426494994</v>
      </c>
      <c r="K8" s="26">
        <f>IF(Serv_net!K8="","",Serv_net!K8/10/GDP!N4)</f>
        <v>-3.8604255464624844</v>
      </c>
      <c r="L8" s="26">
        <f>IF(Serv_net!L8="","",Serv_net!L8/10/GDP!O4)</f>
        <v>-4.5625490628623631</v>
      </c>
      <c r="M8" s="26">
        <f>IF(Serv_net!M8="","",Serv_net!M8/10/GDP!P4)</f>
        <v>-4.6549790557601911</v>
      </c>
      <c r="N8" s="26">
        <f>IF(Serv_net!N8="","",Serv_net!N8/10/GDP!Q4)</f>
        <v>-4.7950319970063564</v>
      </c>
      <c r="O8" s="26">
        <f>IF(Serv_net!O8="","",Serv_net!O8/10/GDP!R4)</f>
        <v>-4.8702421995416616</v>
      </c>
      <c r="P8" s="26">
        <f>IF(Serv_net!P8="","",Serv_net!P8/10/GDP!S4)</f>
        <v>-3.9166220989029452</v>
      </c>
      <c r="Q8" s="26">
        <f>IF(Serv_net!Q8="","",Serv_net!Q8/10/GDP!T4)</f>
        <v>-3.0731881890261286</v>
      </c>
    </row>
    <row r="9" spans="1:17" x14ac:dyDescent="0.15">
      <c r="A9" s="12" t="s">
        <v>22</v>
      </c>
      <c r="B9" s="26" t="str">
        <f>IF(Serv_net!B9="","",Serv_net!B9/10/GDP!E5)</f>
        <v/>
      </c>
      <c r="C9" s="26" t="str">
        <f>IF(Serv_net!C9="","",Serv_net!C9/10/GDP!F5)</f>
        <v/>
      </c>
      <c r="D9" s="26" t="str">
        <f>IF(Serv_net!D9="","",Serv_net!D9/10/GDP!G5)</f>
        <v/>
      </c>
      <c r="E9" s="26" t="str">
        <f>IF(Serv_net!E9="","",Serv_net!E9/10/GDP!H5)</f>
        <v/>
      </c>
      <c r="F9" s="26" t="str">
        <f>IF(Serv_net!F9="","",Serv_net!F9/10/GDP!I5)</f>
        <v/>
      </c>
      <c r="G9" s="26" t="str">
        <f>IF(Serv_net!G9="","",Serv_net!G9/10/GDP!J5)</f>
        <v/>
      </c>
      <c r="H9" s="26" t="str">
        <f>IF(Serv_net!H9="","",Serv_net!H9/10/GDP!K5)</f>
        <v/>
      </c>
      <c r="I9" s="26" t="str">
        <f>IF(Serv_net!I9="","",Serv_net!I9/10/GDP!L5)</f>
        <v/>
      </c>
      <c r="J9" s="26" t="str">
        <f>IF(Serv_net!J9="","",Serv_net!J9/10/GDP!M5)</f>
        <v/>
      </c>
      <c r="K9" s="26" t="str">
        <f>IF(Serv_net!K9="","",Serv_net!K9/10/GDP!N5)</f>
        <v/>
      </c>
      <c r="L9" s="26" t="str">
        <f>IF(Serv_net!L9="","",Serv_net!L9/10/GDP!O5)</f>
        <v/>
      </c>
      <c r="M9" s="26" t="str">
        <f>IF(Serv_net!M9="","",Serv_net!M9/10/GDP!P5)</f>
        <v/>
      </c>
      <c r="N9" s="26" t="str">
        <f>IF(Serv_net!N9="","",Serv_net!N9/10/GDP!Q5)</f>
        <v/>
      </c>
      <c r="O9" s="26" t="str">
        <f>IF(Serv_net!O9="","",Serv_net!O9/10/GDP!R5)</f>
        <v/>
      </c>
      <c r="P9" s="26">
        <f>IF(Serv_net!P9="","",Serv_net!P9/10/GDP!S5)</f>
        <v>52.188393675829104</v>
      </c>
      <c r="Q9" s="26" t="str">
        <f>IF(Serv_net!Q9="","",Serv_net!Q9/10/GDP!T5)</f>
        <v/>
      </c>
    </row>
    <row r="10" spans="1:17" x14ac:dyDescent="0.15">
      <c r="A10" s="12" t="s">
        <v>23</v>
      </c>
      <c r="B10" s="26">
        <f>IF(Serv_net!B10="","",Serv_net!B10/10/GDP!E6)</f>
        <v>-17.890172384997751</v>
      </c>
      <c r="C10" s="26">
        <f>IF(Serv_net!C10="","",Serv_net!C10/10/GDP!F6)</f>
        <v>-11.505982537282678</v>
      </c>
      <c r="D10" s="26">
        <f>IF(Serv_net!D10="","",Serv_net!D10/10/GDP!G6)</f>
        <v>-18.895681184560885</v>
      </c>
      <c r="E10" s="26">
        <f>IF(Serv_net!E10="","",Serv_net!E10/10/GDP!H6)</f>
        <v>-24.633186678589936</v>
      </c>
      <c r="F10" s="26">
        <f>IF(Serv_net!F10="","",Serv_net!F10/10/GDP!I6)</f>
        <v>-26.378808697025789</v>
      </c>
      <c r="G10" s="26">
        <f>IF(Serv_net!G10="","",Serv_net!G10/10/GDP!J6)</f>
        <v>-21.357516137525451</v>
      </c>
      <c r="H10" s="26">
        <f>IF(Serv_net!H10="","",Serv_net!H10/10/GDP!K6)</f>
        <v>-20.518541856649865</v>
      </c>
      <c r="I10" s="26">
        <f>IF(Serv_net!I10="","",Serv_net!I10/10/GDP!L6)</f>
        <v>-16.683990465112842</v>
      </c>
      <c r="J10" s="26">
        <f>IF(Serv_net!J10="","",Serv_net!J10/10/GDP!M6)</f>
        <v>-15.906955400770615</v>
      </c>
      <c r="K10" s="26">
        <f>IF(Serv_net!K10="","",Serv_net!K10/10/GDP!N6)</f>
        <v>-15.974163044113984</v>
      </c>
      <c r="L10" s="26">
        <f>IF(Serv_net!L10="","",Serv_net!L10/10/GDP!O6)</f>
        <v>-13.78738414382795</v>
      </c>
      <c r="M10" s="26">
        <f>IF(Serv_net!M10="","",Serv_net!M10/10/GDP!P6)</f>
        <v>-11.773344172797072</v>
      </c>
      <c r="N10" s="26">
        <f>IF(Serv_net!N10="","",Serv_net!N10/10/GDP!Q6)</f>
        <v>-10.497076961256163</v>
      </c>
      <c r="O10" s="26">
        <f>IF(Serv_net!O10="","",Serv_net!O10/10/GDP!R6)</f>
        <v>-9.3321119877884104</v>
      </c>
      <c r="P10" s="26">
        <f>IF(Serv_net!P10="","",Serv_net!P10/10/GDP!S6)</f>
        <v>-9.1316803937208224</v>
      </c>
      <c r="Q10" s="26">
        <f>IF(Serv_net!Q10="","",Serv_net!Q10/10/GDP!T6)</f>
        <v>-9.4601827047936773</v>
      </c>
    </row>
    <row r="11" spans="1:17" x14ac:dyDescent="0.15">
      <c r="A11" s="12" t="s">
        <v>24</v>
      </c>
      <c r="B11" s="26">
        <f>IF(Serv_net!B11="","",Serv_net!B11/10/GDP!E7)</f>
        <v>18.468516595657061</v>
      </c>
      <c r="C11" s="26">
        <f>IF(Serv_net!C11="","",Serv_net!C11/10/GDP!F7)</f>
        <v>11.395599721010639</v>
      </c>
      <c r="D11" s="26">
        <f>IF(Serv_net!D11="","",Serv_net!D11/10/GDP!G7)</f>
        <v>8.8322196172422238</v>
      </c>
      <c r="E11" s="26">
        <f>IF(Serv_net!E11="","",Serv_net!E11/10/GDP!H7)</f>
        <v>6.2101796261255551</v>
      </c>
      <c r="F11" s="26">
        <f>IF(Serv_net!F11="","",Serv_net!F11/10/GDP!I7)</f>
        <v>14.608373611257383</v>
      </c>
      <c r="G11" s="26">
        <f>IF(Serv_net!G11="","",Serv_net!G11/10/GDP!J7)</f>
        <v>22.534042244365871</v>
      </c>
      <c r="H11" s="26">
        <f>IF(Serv_net!H11="","",Serv_net!H11/10/GDP!K7)</f>
        <v>25.72761308853136</v>
      </c>
      <c r="I11" s="26">
        <f>IF(Serv_net!I11="","",Serv_net!I11/10/GDP!L7)</f>
        <v>26.357210721045693</v>
      </c>
      <c r="J11" s="26">
        <f>IF(Serv_net!J11="","",Serv_net!J11/10/GDP!M7)</f>
        <v>29.22848904543482</v>
      </c>
      <c r="K11" s="26">
        <f>IF(Serv_net!K11="","",Serv_net!K11/10/GDP!N7)</f>
        <v>25.201946984907103</v>
      </c>
      <c r="L11" s="26">
        <f>IF(Serv_net!L11="","",Serv_net!L11/10/GDP!O7)</f>
        <v>28.991298302605951</v>
      </c>
      <c r="M11" s="26">
        <f>IF(Serv_net!M11="","",Serv_net!M11/10/GDP!P7)</f>
        <v>29.477444820277032</v>
      </c>
      <c r="N11" s="26">
        <f>IF(Serv_net!N11="","",Serv_net!N11/10/GDP!Q7)</f>
        <v>50.24518732941641</v>
      </c>
      <c r="O11" s="26">
        <f>IF(Serv_net!O11="","",Serv_net!O11/10/GDP!R7)</f>
        <v>20.00242367711062</v>
      </c>
      <c r="P11" s="26">
        <f>IF(Serv_net!P11="","",Serv_net!P11/10/GDP!S7)</f>
        <v>32.665735711937977</v>
      </c>
      <c r="Q11" s="26">
        <f>IF(Serv_net!Q11="","",Serv_net!Q11/10/GDP!T7)</f>
        <v>16.60512653905516</v>
      </c>
    </row>
    <row r="12" spans="1:17" x14ac:dyDescent="0.15">
      <c r="A12" s="12" t="s">
        <v>25</v>
      </c>
      <c r="B12" s="26">
        <f>IF(Serv_net!B12="","",Serv_net!B12/10/GDP!E8)</f>
        <v>23.012661121478121</v>
      </c>
      <c r="C12" s="26">
        <f>IF(Serv_net!C12="","",Serv_net!C12/10/GDP!F8)</f>
        <v>18.622469284766247</v>
      </c>
      <c r="D12" s="26">
        <f>IF(Serv_net!D12="","",Serv_net!D12/10/GDP!G8)</f>
        <v>18.190048979387477</v>
      </c>
      <c r="E12" s="26">
        <f>IF(Serv_net!E12="","",Serv_net!E12/10/GDP!H8)</f>
        <v>20.29045522613983</v>
      </c>
      <c r="F12" s="26">
        <f>IF(Serv_net!F12="","",Serv_net!F12/10/GDP!I8)</f>
        <v>23.14162530244365</v>
      </c>
      <c r="G12" s="26">
        <f>IF(Serv_net!G12="","",Serv_net!G12/10/GDP!J8)</f>
        <v>22.031251305828185</v>
      </c>
      <c r="H12" s="26">
        <f>IF(Serv_net!H12="","",Serv_net!H12/10/GDP!K8)</f>
        <v>23.793129696188352</v>
      </c>
      <c r="I12" s="26">
        <f>IF(Serv_net!I12="","",Serv_net!I12/10/GDP!L8)</f>
        <v>23.203453534742458</v>
      </c>
      <c r="J12" s="26">
        <f>IF(Serv_net!J12="","",Serv_net!J12/10/GDP!M8)</f>
        <v>20.777008288713059</v>
      </c>
      <c r="K12" s="26">
        <f>IF(Serv_net!K12="","",Serv_net!K12/10/GDP!N8)</f>
        <v>42.945378286342155</v>
      </c>
      <c r="L12" s="26">
        <f>IF(Serv_net!L12="","",Serv_net!L12/10/GDP!O8)</f>
        <v>39.106892292224913</v>
      </c>
      <c r="M12" s="26">
        <f>IF(Serv_net!M12="","",Serv_net!M12/10/GDP!P8)</f>
        <v>35.708245280619956</v>
      </c>
      <c r="N12" s="26">
        <f>IF(Serv_net!N12="","",Serv_net!N12/10/GDP!Q8)</f>
        <v>32.722111075760878</v>
      </c>
      <c r="O12" s="26">
        <f>IF(Serv_net!O12="","",Serv_net!O12/10/GDP!R8)</f>
        <v>30.097244446556733</v>
      </c>
      <c r="P12" s="26">
        <f>IF(Serv_net!P12="","",Serv_net!P12/10/GDP!S8)</f>
        <v>36.527321241158972</v>
      </c>
      <c r="Q12" s="26">
        <f>IF(Serv_net!Q12="","",Serv_net!Q12/10/GDP!T8)</f>
        <v>21.056135624066503</v>
      </c>
    </row>
    <row r="13" spans="1:17" x14ac:dyDescent="0.15">
      <c r="A13" s="12" t="s">
        <v>26</v>
      </c>
      <c r="B13" s="26">
        <f>IF(Serv_net!B13="","",Serv_net!B13/10/GDP!E9)</f>
        <v>-0.52131125143436285</v>
      </c>
      <c r="C13" s="26">
        <f>IF(Serv_net!C13="","",Serv_net!C13/10/GDP!F9)</f>
        <v>-0.32762026504929681</v>
      </c>
      <c r="D13" s="26">
        <f>IF(Serv_net!D13="","",Serv_net!D13/10/GDP!G9)</f>
        <v>-0.3408864625945503</v>
      </c>
      <c r="E13" s="26">
        <f>IF(Serv_net!E13="","",Serv_net!E13/10/GDP!H9)</f>
        <v>-0.61129608043437578</v>
      </c>
      <c r="F13" s="26">
        <f>IF(Serv_net!F13="","",Serv_net!F13/10/GDP!I9)</f>
        <v>-0.59528798542665862</v>
      </c>
      <c r="G13" s="26">
        <f>IF(Serv_net!G13="","",Serv_net!G13/10/GDP!J9)</f>
        <v>-0.42464448402406935</v>
      </c>
      <c r="H13" s="26">
        <f>IF(Serv_net!H13="","",Serv_net!H13/10/GDP!K9)</f>
        <v>-0.59746504663391387</v>
      </c>
      <c r="I13" s="26">
        <f>IF(Serv_net!I13="","",Serv_net!I13/10/GDP!L9)</f>
        <v>-0.7068245393468704</v>
      </c>
      <c r="J13" s="26">
        <f>IF(Serv_net!J13="","",Serv_net!J13/10/GDP!M9)</f>
        <v>-0.87149106634246387</v>
      </c>
      <c r="K13" s="26">
        <f>IF(Serv_net!K13="","",Serv_net!K13/10/GDP!N9)</f>
        <v>-0.82348738902275009</v>
      </c>
      <c r="L13" s="26">
        <f>IF(Serv_net!L13="","",Serv_net!L13/10/GDP!O9)</f>
        <v>-0.90511567060593301</v>
      </c>
      <c r="M13" s="26">
        <f>IF(Serv_net!M13="","",Serv_net!M13/10/GDP!P9)</f>
        <v>-1.517968651154292</v>
      </c>
      <c r="N13" s="26">
        <f>IF(Serv_net!N13="","",Serv_net!N13/10/GDP!Q9)</f>
        <v>-1.5058268828925199</v>
      </c>
      <c r="O13" s="26">
        <f>IF(Serv_net!O13="","",Serv_net!O13/10/GDP!R9)</f>
        <v>-1.7274772129092089</v>
      </c>
      <c r="P13" s="26">
        <f>IF(Serv_net!P13="","",Serv_net!P13/10/GDP!S9)</f>
        <v>-1.0944978409118087</v>
      </c>
      <c r="Q13" s="26">
        <f>IF(Serv_net!Q13="","",Serv_net!Q13/10/GDP!T9)</f>
        <v>-0.58551036618677765</v>
      </c>
    </row>
    <row r="14" spans="1:17" x14ac:dyDescent="0.15">
      <c r="A14" s="12" t="s">
        <v>27</v>
      </c>
      <c r="B14" s="26">
        <f>IF(Serv_net!B14="","",Serv_net!B14/10/GDP!E10)</f>
        <v>-3.0185165055657688</v>
      </c>
      <c r="C14" s="26">
        <f>IF(Serv_net!C14="","",Serv_net!C14/10/GDP!F10)</f>
        <v>-1.3828767941539772</v>
      </c>
      <c r="D14" s="26">
        <f>IF(Serv_net!D14="","",Serv_net!D14/10/GDP!G10)</f>
        <v>-2.0635337575755441</v>
      </c>
      <c r="E14" s="26">
        <f>IF(Serv_net!E14="","",Serv_net!E14/10/GDP!H10)</f>
        <v>-2.6681380265327346</v>
      </c>
      <c r="F14" s="26">
        <f>IF(Serv_net!F14="","",Serv_net!F14/10/GDP!I10)</f>
        <v>-3.1949862559174158</v>
      </c>
      <c r="G14" s="26">
        <f>IF(Serv_net!G14="","",Serv_net!G14/10/GDP!J10)</f>
        <v>-2.8158919104816449</v>
      </c>
      <c r="H14" s="26">
        <f>IF(Serv_net!H14="","",Serv_net!H14/10/GDP!K10)</f>
        <v>-0.64875580438522296</v>
      </c>
      <c r="I14" s="26">
        <f>IF(Serv_net!I14="","",Serv_net!I14/10/GDP!L10)</f>
        <v>-0.96142446739815113</v>
      </c>
      <c r="J14" s="26">
        <f>IF(Serv_net!J14="","",Serv_net!J14/10/GDP!M10)</f>
        <v>-1.1294849983209441</v>
      </c>
      <c r="K14" s="26">
        <f>IF(Serv_net!K14="","",Serv_net!K14/10/GDP!N10)</f>
        <v>-0.97769771345618273</v>
      </c>
      <c r="L14" s="26">
        <f>IF(Serv_net!L14="","",Serv_net!L14/10/GDP!O10)</f>
        <v>-0.91383767530979598</v>
      </c>
      <c r="M14" s="26">
        <f>IF(Serv_net!M14="","",Serv_net!M14/10/GDP!P10)</f>
        <v>0.66758018112764361</v>
      </c>
      <c r="N14" s="26">
        <f>IF(Serv_net!N14="","",Serv_net!N14/10/GDP!Q10)</f>
        <v>1.3828815313978957</v>
      </c>
      <c r="O14" s="26">
        <f>IF(Serv_net!O14="","",Serv_net!O14/10/GDP!R10)</f>
        <v>0.19789435677014414</v>
      </c>
      <c r="P14" s="26">
        <f>IF(Serv_net!P14="","",Serv_net!P14/10/GDP!S10)</f>
        <v>-0.48945137671938882</v>
      </c>
      <c r="Q14" s="26">
        <f>IF(Serv_net!Q14="","",Serv_net!Q14/10/GDP!T10)</f>
        <v>0.81154625871211872</v>
      </c>
    </row>
    <row r="15" spans="1:17" x14ac:dyDescent="0.15">
      <c r="A15" s="12" t="s">
        <v>28</v>
      </c>
      <c r="B15" s="26">
        <f>IF(Serv_net!B15="","",Serv_net!B15/10/GDP!E11)</f>
        <v>25.259733607989997</v>
      </c>
      <c r="C15" s="26">
        <f>IF(Serv_net!C15="","",Serv_net!C15/10/GDP!F11)</f>
        <v>22.432989829011056</v>
      </c>
      <c r="D15" s="26">
        <f>IF(Serv_net!D15="","",Serv_net!D15/10/GDP!G11)</f>
        <v>25.612468907639464</v>
      </c>
      <c r="E15" s="26">
        <f>IF(Serv_net!E15="","",Serv_net!E15/10/GDP!H11)</f>
        <v>28.461309007992512</v>
      </c>
      <c r="F15" s="26">
        <f>IF(Serv_net!F15="","",Serv_net!F15/10/GDP!I11)</f>
        <v>33.115378809920173</v>
      </c>
      <c r="G15" s="26">
        <f>IF(Serv_net!G15="","",Serv_net!G15/10/GDP!J11)</f>
        <v>35.897559667226943</v>
      </c>
      <c r="H15" s="26">
        <f>IF(Serv_net!H15="","",Serv_net!H15/10/GDP!K11)</f>
        <v>31.752916437497717</v>
      </c>
      <c r="I15" s="26">
        <f>IF(Serv_net!I15="","",Serv_net!I15/10/GDP!L11)</f>
        <v>35.853893674321291</v>
      </c>
      <c r="J15" s="26">
        <f>IF(Serv_net!J15="","",Serv_net!J15/10/GDP!M11)</f>
        <v>36.310401750944287</v>
      </c>
      <c r="K15" s="26">
        <f>IF(Serv_net!K15="","",Serv_net!K15/10/GDP!N11)</f>
        <v>40.440889839499405</v>
      </c>
      <c r="L15" s="26">
        <f>IF(Serv_net!L15="","",Serv_net!L15/10/GDP!O11)</f>
        <v>41.31293264952108</v>
      </c>
      <c r="M15" s="26">
        <f>IF(Serv_net!M15="","",Serv_net!M15/10/GDP!P11)</f>
        <v>39.81046718311476</v>
      </c>
      <c r="N15" s="26">
        <f>IF(Serv_net!N15="","",Serv_net!N15/10/GDP!Q11)</f>
        <v>40.640593655873602</v>
      </c>
      <c r="O15" s="26">
        <f>IF(Serv_net!O15="","",Serv_net!O15/10/GDP!R11)</f>
        <v>41.363996830390604</v>
      </c>
      <c r="P15" s="26">
        <f>IF(Serv_net!P15="","",Serv_net!P15/10/GDP!S11)</f>
        <v>41.756813868597497</v>
      </c>
      <c r="Q15" s="26">
        <f>IF(Serv_net!Q15="","",Serv_net!Q15/10/GDP!T11)</f>
        <v>22.537095320390211</v>
      </c>
    </row>
    <row r="16" spans="1:17" x14ac:dyDescent="0.15">
      <c r="A16" s="12" t="s">
        <v>29</v>
      </c>
      <c r="B16" s="26">
        <f>IF(Serv_net!B16="","",Serv_net!B16/10/GDP!E12)</f>
        <v>-7.4603699732184225E-2</v>
      </c>
      <c r="C16" s="26">
        <f>IF(Serv_net!C16="","",Serv_net!C16/10/GDP!F12)</f>
        <v>-2.055094773095727E-2</v>
      </c>
      <c r="D16" s="26">
        <f>IF(Serv_net!D16="","",Serv_net!D16/10/GDP!G12)</f>
        <v>-0.17653977268613519</v>
      </c>
      <c r="E16" s="26">
        <f>IF(Serv_net!E16="","",Serv_net!E16/10/GDP!H12)</f>
        <v>-0.5644683524407379</v>
      </c>
      <c r="F16" s="26">
        <f>IF(Serv_net!F16="","",Serv_net!F16/10/GDP!I12)</f>
        <v>-0.25634651671427822</v>
      </c>
      <c r="G16" s="26">
        <f>IF(Serv_net!G16="","",Serv_net!G16/10/GDP!J12)</f>
        <v>-0.41137828979631119</v>
      </c>
      <c r="H16" s="26">
        <f>IF(Serv_net!H16="","",Serv_net!H16/10/GDP!K12)</f>
        <v>-0.67257160061442878</v>
      </c>
      <c r="I16" s="26">
        <f>IF(Serv_net!I16="","",Serv_net!I16/10/GDP!L12)</f>
        <v>-0.83900295639907174</v>
      </c>
      <c r="J16" s="26">
        <f>IF(Serv_net!J16="","",Serv_net!J16/10/GDP!M12)</f>
        <v>-0.97017981077223314</v>
      </c>
      <c r="K16" s="26">
        <f>IF(Serv_net!K16="","",Serv_net!K16/10/GDP!N12)</f>
        <v>-0.77356520879486568</v>
      </c>
      <c r="L16" s="26">
        <f>IF(Serv_net!L16="","",Serv_net!L16/10/GDP!O12)</f>
        <v>-0.70957352818630981</v>
      </c>
      <c r="M16" s="26">
        <f>IF(Serv_net!M16="","",Serv_net!M16/10/GDP!P12)</f>
        <v>-0.35081756169581868</v>
      </c>
      <c r="N16" s="26">
        <f>IF(Serv_net!N16="","",Serv_net!N16/10/GDP!Q12)</f>
        <v>-0.23825774479799086</v>
      </c>
      <c r="O16" s="26">
        <f>IF(Serv_net!O16="","",Serv_net!O16/10/GDP!R12)</f>
        <v>-0.27079909500060101</v>
      </c>
      <c r="P16" s="26">
        <f>IF(Serv_net!P16="","",Serv_net!P16/10/GDP!S12)</f>
        <v>-7.4851102723451898E-2</v>
      </c>
      <c r="Q16" s="26">
        <f>IF(Serv_net!Q16="","",Serv_net!Q16/10/GDP!T12)</f>
        <v>0.77953817847286122</v>
      </c>
    </row>
    <row r="17" spans="1:17" x14ac:dyDescent="0.15">
      <c r="A17" s="12" t="s">
        <v>30</v>
      </c>
      <c r="B17" s="26">
        <f>IF(Serv_net!B17="","",Serv_net!B17/10/GDP!E13)</f>
        <v>2.889907903728683</v>
      </c>
      <c r="C17" s="26">
        <f>IF(Serv_net!C17="","",Serv_net!C17/10/GDP!F13)</f>
        <v>3.0810488232485298</v>
      </c>
      <c r="D17" s="26">
        <f>IF(Serv_net!D17="","",Serv_net!D17/10/GDP!G13)</f>
        <v>3.449501224503591</v>
      </c>
      <c r="E17" s="26">
        <f>IF(Serv_net!E17="","",Serv_net!E17/10/GDP!H13)</f>
        <v>4.1201224140092281</v>
      </c>
      <c r="F17" s="26">
        <f>IF(Serv_net!F17="","",Serv_net!F17/10/GDP!I13)</f>
        <v>3.7118145186268183</v>
      </c>
      <c r="G17" s="26">
        <f>IF(Serv_net!G17="","",Serv_net!G17/10/GDP!J13)</f>
        <v>3.5592756916174464</v>
      </c>
      <c r="H17" s="26">
        <f>IF(Serv_net!H17="","",Serv_net!H17/10/GDP!K13)</f>
        <v>3.4019510938269542</v>
      </c>
      <c r="I17" s="26">
        <f>IF(Serv_net!I17="","",Serv_net!I17/10/GDP!L13)</f>
        <v>3.3695856286918193</v>
      </c>
      <c r="J17" s="26">
        <f>IF(Serv_net!J17="","",Serv_net!J17/10/GDP!M13)</f>
        <v>3.1473604542519147</v>
      </c>
      <c r="K17" s="26">
        <f>IF(Serv_net!K17="","",Serv_net!K17/10/GDP!N13)</f>
        <v>3.031393538842944</v>
      </c>
      <c r="L17" s="26">
        <f>IF(Serv_net!L17="","",Serv_net!L17/10/GDP!O13)</f>
        <v>2.9765955620930775</v>
      </c>
      <c r="M17" s="26">
        <f>IF(Serv_net!M17="","",Serv_net!M17/10/GDP!P13)</f>
        <v>2.9523309350083426</v>
      </c>
      <c r="N17" s="26">
        <f>IF(Serv_net!N17="","",Serv_net!N17/10/GDP!Q13)</f>
        <v>2.701730806697753</v>
      </c>
      <c r="O17" s="26">
        <f>IF(Serv_net!O17="","",Serv_net!O17/10/GDP!R13)</f>
        <v>2.6241564939222015</v>
      </c>
      <c r="P17" s="26">
        <f>IF(Serv_net!P17="","",Serv_net!P17/10/GDP!S13)</f>
        <v>2.4790541060591385</v>
      </c>
      <c r="Q17" s="26">
        <f>IF(Serv_net!Q17="","",Serv_net!Q17/10/GDP!T13)</f>
        <v>2.0639751873821575</v>
      </c>
    </row>
    <row r="18" spans="1:17" x14ac:dyDescent="0.15">
      <c r="A18" s="12" t="s">
        <v>31</v>
      </c>
      <c r="B18" s="26">
        <f>IF(Serv_net!B18="","",Serv_net!B18/10/GDP!E14)</f>
        <v>-14.445058633127033</v>
      </c>
      <c r="C18" s="26">
        <f>IF(Serv_net!C18="","",Serv_net!C18/10/GDP!F14)</f>
        <v>-9.3845249963992696</v>
      </c>
      <c r="D18" s="26">
        <f>IF(Serv_net!D18="","",Serv_net!D18/10/GDP!G14)</f>
        <v>-5.8319986924301963</v>
      </c>
      <c r="E18" s="26">
        <f>IF(Serv_net!E18="","",Serv_net!E18/10/GDP!H14)</f>
        <v>-4.5878856230628946</v>
      </c>
      <c r="F18" s="26">
        <f>IF(Serv_net!F18="","",Serv_net!F18/10/GDP!I14)</f>
        <v>-3.5506861590101537</v>
      </c>
      <c r="G18" s="26">
        <f>IF(Serv_net!G18="","",Serv_net!G18/10/GDP!J14)</f>
        <v>-2.7135074298441864</v>
      </c>
      <c r="H18" s="26">
        <f>IF(Serv_net!H18="","",Serv_net!H18/10/GDP!K14)</f>
        <v>-4.2385150665777056</v>
      </c>
      <c r="I18" s="26">
        <f>IF(Serv_net!I18="","",Serv_net!I18/10/GDP!L14)</f>
        <v>-3.7608736720389753</v>
      </c>
      <c r="J18" s="26">
        <f>IF(Serv_net!J18="","",Serv_net!J18/10/GDP!M14)</f>
        <v>-5.6485597636153235</v>
      </c>
      <c r="K18" s="26">
        <f>IF(Serv_net!K18="","",Serv_net!K18/10/GDP!N14)</f>
        <v>-8.0934821333658729</v>
      </c>
      <c r="L18" s="26">
        <f>IF(Serv_net!L18="","",Serv_net!L18/10/GDP!O14)</f>
        <v>-8.3172992280403584</v>
      </c>
      <c r="M18" s="26">
        <f>IF(Serv_net!M18="","",Serv_net!M18/10/GDP!P14)</f>
        <v>-8.3387507356202377</v>
      </c>
      <c r="N18" s="26">
        <f>IF(Serv_net!N18="","",Serv_net!N18/10/GDP!Q14)</f>
        <v>-8.1674890315022655</v>
      </c>
      <c r="O18" s="26">
        <f>IF(Serv_net!O18="","",Serv_net!O18/10/GDP!R14)</f>
        <v>-4.3768313938970183</v>
      </c>
      <c r="P18" s="26">
        <f>IF(Serv_net!P18="","",Serv_net!P18/10/GDP!S14)</f>
        <v>-5.4438937183374385</v>
      </c>
      <c r="Q18" s="26">
        <f>IF(Serv_net!Q18="","",Serv_net!Q18/10/GDP!T14)</f>
        <v>-6.6670928123127551</v>
      </c>
    </row>
    <row r="19" spans="1:17" x14ac:dyDescent="0.15">
      <c r="A19" s="12" t="s">
        <v>32</v>
      </c>
      <c r="B19" s="26">
        <f>IF(Serv_net!B19="","",Serv_net!B19/10/GDP!E15)</f>
        <v>12.448867811422556</v>
      </c>
      <c r="C19" s="26">
        <f>IF(Serv_net!C19="","",Serv_net!C19/10/GDP!F15)</f>
        <v>8.1163506962071548</v>
      </c>
      <c r="D19" s="26">
        <f>IF(Serv_net!D19="","",Serv_net!D19/10/GDP!G15)</f>
        <v>9.6036636713256485</v>
      </c>
      <c r="E19" s="26">
        <f>IF(Serv_net!E19="","",Serv_net!E19/10/GDP!H15)</f>
        <v>10.745038753747139</v>
      </c>
      <c r="F19" s="26">
        <f>IF(Serv_net!F19="","",Serv_net!F19/10/GDP!I15)</f>
        <v>11.568810620115045</v>
      </c>
      <c r="G19" s="26">
        <f>IF(Serv_net!G19="","",Serv_net!G19/10/GDP!J15)</f>
        <v>13.000255491222191</v>
      </c>
      <c r="H19" s="26">
        <f>IF(Serv_net!H19="","",Serv_net!H19/10/GDP!K15)</f>
        <v>11.927875522811364</v>
      </c>
      <c r="I19" s="26">
        <f>IF(Serv_net!I19="","",Serv_net!I19/10/GDP!L15)</f>
        <v>10.761782953479955</v>
      </c>
      <c r="J19" s="26">
        <f>IF(Serv_net!J19="","",Serv_net!J19/10/GDP!M15)</f>
        <v>9.8687975474054728</v>
      </c>
      <c r="K19" s="26">
        <f>IF(Serv_net!K19="","",Serv_net!K19/10/GDP!N15)</f>
        <v>8.9724259657249714</v>
      </c>
      <c r="L19" s="26">
        <f>IF(Serv_net!L19="","",Serv_net!L19/10/GDP!O15)</f>
        <v>13.813280810177783</v>
      </c>
      <c r="M19" s="26">
        <f>IF(Serv_net!M19="","",Serv_net!M19/10/GDP!P15)</f>
        <v>13.11371838693363</v>
      </c>
      <c r="N19" s="26">
        <f>IF(Serv_net!N19="","",Serv_net!N19/10/GDP!Q15)</f>
        <v>11.045215360689729</v>
      </c>
      <c r="O19" s="26">
        <f>IF(Serv_net!O19="","",Serv_net!O19/10/GDP!R15)</f>
        <v>17.744154574081833</v>
      </c>
      <c r="P19" s="26">
        <f>IF(Serv_net!P19="","",Serv_net!P19/10/GDP!S15)</f>
        <v>19.373525362893741</v>
      </c>
      <c r="Q19" s="26">
        <f>IF(Serv_net!Q19="","",Serv_net!Q19/10/GDP!T15)</f>
        <v>-1.1154713421299589</v>
      </c>
    </row>
    <row r="20" spans="1:17" x14ac:dyDescent="0.15">
      <c r="A20" s="12" t="s">
        <v>33</v>
      </c>
      <c r="B20" s="26">
        <f>IF(Serv_net!B20="","",Serv_net!B20/10/GDP!E16)</f>
        <v>10.88799306555291</v>
      </c>
      <c r="C20" s="26">
        <f>IF(Serv_net!C20="","",Serv_net!C20/10/GDP!F16)</f>
        <v>10.035264825593929</v>
      </c>
      <c r="D20" s="26">
        <f>IF(Serv_net!D20="","",Serv_net!D20/10/GDP!G16)</f>
        <v>9.1114709435320123</v>
      </c>
      <c r="E20" s="26">
        <f>IF(Serv_net!E20="","",Serv_net!E20/10/GDP!H16)</f>
        <v>7.3340022550246706</v>
      </c>
      <c r="F20" s="26">
        <f>IF(Serv_net!F20="","",Serv_net!F20/10/GDP!I16)</f>
        <v>9.1121376131045952</v>
      </c>
      <c r="G20" s="26">
        <f>IF(Serv_net!G20="","",Serv_net!G20/10/GDP!J16)</f>
        <v>9.0544258496928069</v>
      </c>
      <c r="H20" s="26">
        <f>IF(Serv_net!H20="","",Serv_net!H20/10/GDP!K16)</f>
        <v>5.2726432532347483</v>
      </c>
      <c r="I20" s="26">
        <f>IF(Serv_net!I20="","",Serv_net!I20/10/GDP!L16)</f>
        <v>7.4400501654161344</v>
      </c>
      <c r="J20" s="26">
        <f>IF(Serv_net!J20="","",Serv_net!J20/10/GDP!M16)</f>
        <v>4.4536712750871565</v>
      </c>
      <c r="K20" s="26">
        <f>IF(Serv_net!K20="","",Serv_net!K20/10/GDP!N16)</f>
        <v>5.411765080740742</v>
      </c>
      <c r="L20" s="26">
        <f>IF(Serv_net!L20="","",Serv_net!L20/10/GDP!O16)</f>
        <v>8.1164193013471468</v>
      </c>
      <c r="M20" s="26">
        <f>IF(Serv_net!M20="","",Serv_net!M20/10/GDP!P16)</f>
        <v>10.851171789593534</v>
      </c>
      <c r="N20" s="26">
        <f>IF(Serv_net!N20="","",Serv_net!N20/10/GDP!Q16)</f>
        <v>10.023893904167975</v>
      </c>
      <c r="O20" s="26">
        <f>IF(Serv_net!O20="","",Serv_net!O20/10/GDP!R16)</f>
        <v>10.561602046632657</v>
      </c>
      <c r="P20" s="26">
        <f>IF(Serv_net!P20="","",Serv_net!P20/10/GDP!S16)</f>
        <v>9.0978092259707513</v>
      </c>
      <c r="Q20" s="26">
        <f>IF(Serv_net!Q20="","",Serv_net!Q20/10/GDP!T16)</f>
        <v>6.1335782062293349</v>
      </c>
    </row>
    <row r="21" spans="1:17" x14ac:dyDescent="0.15">
      <c r="A21" s="12" t="s">
        <v>34</v>
      </c>
      <c r="B21" s="26">
        <f>IF(Serv_net!B21="","",Serv_net!B21/10/GDP!E17)</f>
        <v>-1.2490474742444773</v>
      </c>
      <c r="C21" s="26">
        <f>IF(Serv_net!C21="","",Serv_net!C21/10/GDP!F17)</f>
        <v>-1.2315657865060772</v>
      </c>
      <c r="D21" s="26">
        <f>IF(Serv_net!D21="","",Serv_net!D21/10/GDP!G17)</f>
        <v>-1.4203400352161917</v>
      </c>
      <c r="E21" s="26">
        <f>IF(Serv_net!E21="","",Serv_net!E21/10/GDP!H17)</f>
        <v>-1.7023958064343776</v>
      </c>
      <c r="F21" s="26">
        <f>IF(Serv_net!F21="","",Serv_net!F21/10/GDP!I17)</f>
        <v>-1.3654693577287018</v>
      </c>
      <c r="G21" s="26">
        <f>IF(Serv_net!G21="","",Serv_net!G21/10/GDP!J17)</f>
        <v>-1.6864436880331399</v>
      </c>
      <c r="H21" s="26">
        <f>IF(Serv_net!H21="","",Serv_net!H21/10/GDP!K17)</f>
        <v>-2.1910819913397757</v>
      </c>
      <c r="I21" s="26">
        <f>IF(Serv_net!I21="","",Serv_net!I21/10/GDP!L17)</f>
        <v>-2.1690395881317115</v>
      </c>
      <c r="J21" s="26">
        <f>IF(Serv_net!J21="","",Serv_net!J21/10/GDP!M17)</f>
        <v>-2.380134816018149</v>
      </c>
      <c r="K21" s="26">
        <f>IF(Serv_net!K21="","",Serv_net!K21/10/GDP!N17)</f>
        <v>-2.6823789994291918</v>
      </c>
      <c r="L21" s="26">
        <f>IF(Serv_net!L21="","",Serv_net!L21/10/GDP!O17)</f>
        <v>-2.2989154424348301</v>
      </c>
      <c r="M21" s="26">
        <f>IF(Serv_net!M21="","",Serv_net!M21/10/GDP!P17)</f>
        <v>-1.9247574613965786</v>
      </c>
      <c r="N21" s="26">
        <f>IF(Serv_net!N21="","",Serv_net!N21/10/GDP!Q17)</f>
        <v>-1.853733109864294</v>
      </c>
      <c r="O21" s="26">
        <f>IF(Serv_net!O21="","",Serv_net!O21/10/GDP!R17)</f>
        <v>-1.5269076138870228</v>
      </c>
      <c r="P21" s="26">
        <f>IF(Serv_net!P21="","",Serv_net!P21/10/GDP!S17)</f>
        <v>-1.1058452702009911</v>
      </c>
      <c r="Q21" s="26">
        <f>IF(Serv_net!Q21="","",Serv_net!Q21/10/GDP!T17)</f>
        <v>-0.64081608550606817</v>
      </c>
    </row>
    <row r="22" spans="1:17" x14ac:dyDescent="0.15">
      <c r="A22" s="12" t="s">
        <v>35</v>
      </c>
      <c r="B22" s="26">
        <f>IF(Serv_net!B22="","",Serv_net!B22/10/GDP!E18)</f>
        <v>19.172001745633601</v>
      </c>
      <c r="C22" s="26">
        <f>IF(Serv_net!C22="","",Serv_net!C22/10/GDP!F18)</f>
        <v>20.128429152696967</v>
      </c>
      <c r="D22" s="26">
        <f>IF(Serv_net!D22="","",Serv_net!D22/10/GDP!G18)</f>
        <v>18.895988686574441</v>
      </c>
      <c r="E22" s="26">
        <f>IF(Serv_net!E22="","",Serv_net!E22/10/GDP!H18)</f>
        <v>17.892681716982374</v>
      </c>
      <c r="F22" s="26">
        <f>IF(Serv_net!F22="","",Serv_net!F22/10/GDP!I18)</f>
        <v>17.615273025643813</v>
      </c>
      <c r="G22" s="26">
        <f>IF(Serv_net!G22="","",Serv_net!G22/10/GDP!J18)</f>
        <v>14.616337551906968</v>
      </c>
      <c r="H22" s="26">
        <f>IF(Serv_net!H22="","",Serv_net!H22/10/GDP!K18)</f>
        <v>16.691876301846396</v>
      </c>
      <c r="I22" s="26">
        <f>IF(Serv_net!I22="","",Serv_net!I22/10/GDP!L18)</f>
        <v>15.618130907002142</v>
      </c>
      <c r="J22" s="26">
        <f>IF(Serv_net!J22="","",Serv_net!J22/10/GDP!M18)</f>
        <v>15.246765524865102</v>
      </c>
      <c r="K22" s="26">
        <f>IF(Serv_net!K22="","",Serv_net!K22/10/GDP!N18)</f>
        <v>14.700580322376259</v>
      </c>
      <c r="L22" s="26">
        <f>IF(Serv_net!L22="","",Serv_net!L22/10/GDP!O18)</f>
        <v>14.973946732997948</v>
      </c>
      <c r="M22" s="26">
        <f>IF(Serv_net!M22="","",Serv_net!M22/10/GDP!P18)</f>
        <v>15.228872946557644</v>
      </c>
      <c r="N22" s="26" t="str">
        <f>IF(Serv_net!N22="","",Serv_net!N22/10/GDP!Q18)</f>
        <v/>
      </c>
      <c r="O22" s="26" t="str">
        <f>IF(Serv_net!O22="","",Serv_net!O22/10/GDP!R18)</f>
        <v/>
      </c>
      <c r="P22" s="26" t="str">
        <f>IF(Serv_net!P22="","",Serv_net!P22/10/GDP!S18)</f>
        <v/>
      </c>
      <c r="Q22" s="26" t="str">
        <f>IF(Serv_net!Q22="","",Serv_net!Q22/10/GDP!T18)</f>
        <v/>
      </c>
    </row>
    <row r="23" spans="1:17" x14ac:dyDescent="0.15">
      <c r="A23" s="12" t="s">
        <v>36</v>
      </c>
      <c r="B23" s="26">
        <f>IF(Serv_net!B23="","",Serv_net!B23/10/GDP!E19)</f>
        <v>3.8455724569700003</v>
      </c>
      <c r="C23" s="26">
        <f>IF(Serv_net!C23="","",Serv_net!C23/10/GDP!F19)</f>
        <v>2.5181131214411274</v>
      </c>
      <c r="D23" s="26">
        <f>IF(Serv_net!D23="","",Serv_net!D23/10/GDP!G19)</f>
        <v>3.1280430896511491</v>
      </c>
      <c r="E23" s="26">
        <f>IF(Serv_net!E23="","",Serv_net!E23/10/GDP!H19)</f>
        <v>2.9416740608953229</v>
      </c>
      <c r="F23" s="26">
        <f>IF(Serv_net!F23="","",Serv_net!F23/10/GDP!I19)</f>
        <v>2.9646789543140084</v>
      </c>
      <c r="G23" s="26">
        <f>IF(Serv_net!G23="","",Serv_net!G23/10/GDP!J19)</f>
        <v>3.1578166390250555</v>
      </c>
      <c r="H23" s="26">
        <f>IF(Serv_net!H23="","",Serv_net!H23/10/GDP!K19)</f>
        <v>3.7130079128407285</v>
      </c>
      <c r="I23" s="26">
        <f>IF(Serv_net!I23="","",Serv_net!I23/10/GDP!L19)</f>
        <v>3.499073840656159</v>
      </c>
      <c r="J23" s="26">
        <f>IF(Serv_net!J23="","",Serv_net!J23/10/GDP!M19)</f>
        <v>3.0369935465339921</v>
      </c>
      <c r="K23" s="26">
        <f>IF(Serv_net!K23="","",Serv_net!K23/10/GDP!N19)</f>
        <v>2.7830980032672565</v>
      </c>
      <c r="L23" s="26">
        <f>IF(Serv_net!L23="","",Serv_net!L23/10/GDP!O19)</f>
        <v>4.0386019716133843</v>
      </c>
      <c r="M23" s="26">
        <f>IF(Serv_net!M23="","",Serv_net!M23/10/GDP!P19)</f>
        <v>5.2459525650298167</v>
      </c>
      <c r="N23" s="26">
        <f>IF(Serv_net!N23="","",Serv_net!N23/10/GDP!Q19)</f>
        <v>5.6265188754591602</v>
      </c>
      <c r="O23" s="26">
        <f>IF(Serv_net!O23="","",Serv_net!O23/10/GDP!R19)</f>
        <v>5.7187436688529969</v>
      </c>
      <c r="P23" s="26">
        <f>IF(Serv_net!P23="","",Serv_net!P23/10/GDP!S19)</f>
        <v>5.8833153286535236</v>
      </c>
      <c r="Q23" s="26">
        <f>IF(Serv_net!Q23="","",Serv_net!Q23/10/GDP!T19)</f>
        <v>6.3961192224359564</v>
      </c>
    </row>
    <row r="24" spans="1:17" x14ac:dyDescent="0.15">
      <c r="A24" s="12" t="s">
        <v>37</v>
      </c>
      <c r="B24" s="26">
        <f>IF(Serv_net!B24="","",Serv_net!B24/10/GDP!E20)</f>
        <v>1.2356852507327714</v>
      </c>
      <c r="C24" s="26">
        <f>IF(Serv_net!C24="","",Serv_net!C24/10/GDP!F20)</f>
        <v>1.5368699902991372</v>
      </c>
      <c r="D24" s="26">
        <f>IF(Serv_net!D24="","",Serv_net!D24/10/GDP!G20)</f>
        <v>0.85538414811041619</v>
      </c>
      <c r="E24" s="26">
        <f>IF(Serv_net!E24="","",Serv_net!E24/10/GDP!H20)</f>
        <v>1.4872896314019823</v>
      </c>
      <c r="F24" s="26">
        <f>IF(Serv_net!F24="","",Serv_net!F24/10/GDP!I20)</f>
        <v>2.0607331058625054</v>
      </c>
      <c r="G24" s="26">
        <f>IF(Serv_net!G24="","",Serv_net!G24/10/GDP!J20)</f>
        <v>2.0520691361186012</v>
      </c>
      <c r="H24" s="26">
        <f>IF(Serv_net!H24="","",Serv_net!H24/10/GDP!K20)</f>
        <v>1.5408539936247476</v>
      </c>
      <c r="I24" s="26">
        <f>IF(Serv_net!I24="","",Serv_net!I24/10/GDP!L20)</f>
        <v>1.4480742775342628</v>
      </c>
      <c r="J24" s="26">
        <f>IF(Serv_net!J24="","",Serv_net!J24/10/GDP!M20)</f>
        <v>1.6392917714903024</v>
      </c>
      <c r="K24" s="26">
        <f>IF(Serv_net!K24="","",Serv_net!K24/10/GDP!N20)</f>
        <v>1.460491783533489</v>
      </c>
      <c r="L24" s="26">
        <f>IF(Serv_net!L24="","",Serv_net!L24/10/GDP!O20)</f>
        <v>1.005814436080426</v>
      </c>
      <c r="M24" s="26">
        <f>IF(Serv_net!M24="","",Serv_net!M24/10/GDP!P20)</f>
        <v>0.79026240294881855</v>
      </c>
      <c r="N24" s="26">
        <f>IF(Serv_net!N24="","",Serv_net!N24/10/GDP!Q20)</f>
        <v>0.50855006915086653</v>
      </c>
      <c r="O24" s="26">
        <f>IF(Serv_net!O24="","",Serv_net!O24/10/GDP!R20)</f>
        <v>-0.14376339274907093</v>
      </c>
      <c r="P24" s="26">
        <f>IF(Serv_net!P24="","",Serv_net!P24/10/GDP!S20)</f>
        <v>-0.1127482107412096</v>
      </c>
      <c r="Q24" s="26">
        <f>IF(Serv_net!Q24="","",Serv_net!Q24/10/GDP!T20)</f>
        <v>0.12757639588045133</v>
      </c>
    </row>
    <row r="25" spans="1:17" x14ac:dyDescent="0.15">
      <c r="A25" s="12" t="s">
        <v>39</v>
      </c>
      <c r="B25" s="26">
        <f>IF(Serv_net!B25="","",Serv_net!B25/10/GDP!E21)</f>
        <v>13.43770109164535</v>
      </c>
      <c r="C25" s="26">
        <f>IF(Serv_net!C25="","",Serv_net!C25/10/GDP!F21)</f>
        <v>17.749509165046934</v>
      </c>
      <c r="D25" s="26">
        <f>IF(Serv_net!D25="","",Serv_net!D25/10/GDP!G21)</f>
        <v>18.239276641168846</v>
      </c>
      <c r="E25" s="26">
        <f>IF(Serv_net!E25="","",Serv_net!E25/10/GDP!H21)</f>
        <v>16.059413854113789</v>
      </c>
      <c r="F25" s="26">
        <f>IF(Serv_net!F25="","",Serv_net!F25/10/GDP!I21)</f>
        <v>14.051710963412287</v>
      </c>
      <c r="G25" s="26">
        <f>IF(Serv_net!G25="","",Serv_net!G25/10/GDP!J21)</f>
        <v>13.90200883276813</v>
      </c>
      <c r="H25" s="26">
        <f>IF(Serv_net!H25="","",Serv_net!H25/10/GDP!K21)</f>
        <v>11.575865465416507</v>
      </c>
      <c r="I25" s="26">
        <f>IF(Serv_net!I25="","",Serv_net!I25/10/GDP!L21)</f>
        <v>14.3468945184921</v>
      </c>
      <c r="J25" s="26">
        <f>IF(Serv_net!J25="","",Serv_net!J25/10/GDP!M21)</f>
        <v>15.212143523454202</v>
      </c>
      <c r="K25" s="26">
        <f>IF(Serv_net!K25="","",Serv_net!K25/10/GDP!N21)</f>
        <v>16.176927973693868</v>
      </c>
      <c r="L25" s="26">
        <f>IF(Serv_net!L25="","",Serv_net!L25/10/GDP!O21)</f>
        <v>15.936270500629794</v>
      </c>
      <c r="M25" s="26">
        <f>IF(Serv_net!M25="","",Serv_net!M25/10/GDP!P21)</f>
        <v>17.327682105010368</v>
      </c>
      <c r="N25" s="26">
        <f>IF(Serv_net!N25="","",Serv_net!N25/10/GDP!Q21)</f>
        <v>17.914736915823106</v>
      </c>
      <c r="O25" s="26">
        <f>IF(Serv_net!O25="","",Serv_net!O25/10/GDP!R21)</f>
        <v>19.948414289435117</v>
      </c>
      <c r="P25" s="26">
        <f>IF(Serv_net!P25="","",Serv_net!P25/10/GDP!S21)</f>
        <v>22.320487196057428</v>
      </c>
      <c r="Q25" s="26">
        <f>IF(Serv_net!Q25="","",Serv_net!Q25/10/GDP!T21)</f>
        <v>14.962098900157981</v>
      </c>
    </row>
    <row r="26" spans="1:17" x14ac:dyDescent="0.15">
      <c r="A26" s="12" t="s">
        <v>40</v>
      </c>
      <c r="B26" s="26">
        <f>IF(Serv_net!B26="","",Serv_net!B26/10/GDP!E22)</f>
        <v>-1.3315765909251109</v>
      </c>
      <c r="C26" s="26">
        <f>IF(Serv_net!C26="","",Serv_net!C26/10/GDP!F22)</f>
        <v>-1.9766287543140377</v>
      </c>
      <c r="D26" s="26">
        <f>IF(Serv_net!D26="","",Serv_net!D26/10/GDP!G22)</f>
        <v>-2.4414624446345154</v>
      </c>
      <c r="E26" s="26">
        <f>IF(Serv_net!E26="","",Serv_net!E26/10/GDP!H22)</f>
        <v>-1.6618892355985297</v>
      </c>
      <c r="F26" s="26">
        <f>IF(Serv_net!F26="","",Serv_net!F26/10/GDP!I22)</f>
        <v>-2.837768097235823</v>
      </c>
      <c r="G26" s="26">
        <f>IF(Serv_net!G26="","",Serv_net!G26/10/GDP!J22)</f>
        <v>-1.449949951160189</v>
      </c>
      <c r="H26" s="26">
        <f>IF(Serv_net!H26="","",Serv_net!H26/10/GDP!K22)</f>
        <v>-0.86798421894467281</v>
      </c>
      <c r="I26" s="26">
        <f>IF(Serv_net!I26="","",Serv_net!I26/10/GDP!L22)</f>
        <v>-1.3563166669881237</v>
      </c>
      <c r="J26" s="26">
        <f>IF(Serv_net!J26="","",Serv_net!J26/10/GDP!M22)</f>
        <v>-1.9705144966483528</v>
      </c>
      <c r="K26" s="26">
        <f>IF(Serv_net!K26="","",Serv_net!K26/10/GDP!N22)</f>
        <v>-3.0653636123419319</v>
      </c>
      <c r="L26" s="26">
        <f>IF(Serv_net!L26="","",Serv_net!L26/10/GDP!O22)</f>
        <v>-2.0469501498478038</v>
      </c>
      <c r="M26" s="26">
        <f>IF(Serv_net!M26="","",Serv_net!M26/10/GDP!P22)</f>
        <v>-3.514471076202518</v>
      </c>
      <c r="N26" s="26">
        <f>IF(Serv_net!N26="","",Serv_net!N26/10/GDP!Q22)</f>
        <v>-2.8344819706587754</v>
      </c>
      <c r="O26" s="26">
        <f>IF(Serv_net!O26="","",Serv_net!O26/10/GDP!R22)</f>
        <v>-1.8618159992914403</v>
      </c>
      <c r="P26" s="26">
        <f>IF(Serv_net!P26="","",Serv_net!P26/10/GDP!S22)</f>
        <v>-1.9260841836618663</v>
      </c>
      <c r="Q26" s="26" t="str">
        <f>IF(Serv_net!Q26="","",Serv_net!Q26/10/GDP!T22)</f>
        <v/>
      </c>
    </row>
    <row r="27" spans="1:17" x14ac:dyDescent="0.15">
      <c r="A27" s="12" t="s">
        <v>41</v>
      </c>
      <c r="B27" s="26" t="str">
        <f>IF(Serv_net!B27="","",Serv_net!B27/10/GDP!E23)</f>
        <v/>
      </c>
      <c r="C27" s="26">
        <f>IF(Serv_net!C27="","",Serv_net!C27/10/GDP!F23)</f>
        <v>11.888020833333332</v>
      </c>
      <c r="D27" s="26">
        <f>IF(Serv_net!D27="","",Serv_net!D27/10/GDP!G23)</f>
        <v>7.2474638878103983</v>
      </c>
      <c r="E27" s="26">
        <f>IF(Serv_net!E27="","",Serv_net!E27/10/GDP!H23)</f>
        <v>6.0626655271289778</v>
      </c>
      <c r="F27" s="26">
        <f>IF(Serv_net!F27="","",Serv_net!F27/10/GDP!I23)</f>
        <v>5.1466584087166618</v>
      </c>
      <c r="G27" s="26">
        <f>IF(Serv_net!G27="","",Serv_net!G27/10/GDP!J23)</f>
        <v>5.8491171742312416</v>
      </c>
      <c r="H27" s="26">
        <f>IF(Serv_net!H27="","",Serv_net!H27/10/GDP!K23)</f>
        <v>8.8865255058238546</v>
      </c>
      <c r="I27" s="26">
        <f>IF(Serv_net!I27="","",Serv_net!I27/10/GDP!L23)</f>
        <v>7.6845144559577436</v>
      </c>
      <c r="J27" s="26">
        <f>IF(Serv_net!J27="","",Serv_net!J27/10/GDP!M23)</f>
        <v>7.4686871399442687</v>
      </c>
      <c r="K27" s="26">
        <f>IF(Serv_net!K27="","",Serv_net!K27/10/GDP!N23)</f>
        <v>5.3476050405053295</v>
      </c>
      <c r="L27" s="26">
        <f>IF(Serv_net!L27="","",Serv_net!L27/10/GDP!O23)</f>
        <v>5.2571699377466903</v>
      </c>
      <c r="M27" s="26">
        <f>IF(Serv_net!M27="","",Serv_net!M27/10/GDP!P23)</f>
        <v>5.0776461977629284</v>
      </c>
      <c r="N27" s="26">
        <f>IF(Serv_net!N27="","",Serv_net!N27/10/GDP!Q23)</f>
        <v>5.9734374970572848</v>
      </c>
      <c r="O27" s="26">
        <f>IF(Serv_net!O27="","",Serv_net!O27/10/GDP!R23)</f>
        <v>6.5371105110785077</v>
      </c>
      <c r="P27" s="26">
        <f>IF(Serv_net!P27="","",Serv_net!P27/10/GDP!S23)</f>
        <v>6.6991365048789628</v>
      </c>
      <c r="Q27" s="26">
        <f>IF(Serv_net!Q27="","",Serv_net!Q27/10/GDP!T23)</f>
        <v>3.8102688919796015</v>
      </c>
    </row>
    <row r="28" spans="1:17" x14ac:dyDescent="0.15">
      <c r="A28" s="12" t="s">
        <v>42</v>
      </c>
      <c r="B28" s="26" t="str">
        <f>IF(Serv_net!B28="","",Serv_net!B28/10/GDP!E24)</f>
        <v/>
      </c>
      <c r="C28" s="26">
        <f>IF(Serv_net!C28="","",Serv_net!C28/10/GDP!F24)</f>
        <v>-1.5587802414682925</v>
      </c>
      <c r="D28" s="26">
        <f>IF(Serv_net!D28="","",Serv_net!D28/10/GDP!G24)</f>
        <v>-2.9112513572939327</v>
      </c>
      <c r="E28" s="26">
        <f>IF(Serv_net!E28="","",Serv_net!E28/10/GDP!H24)</f>
        <v>-5.2331994110654563</v>
      </c>
      <c r="F28" s="26">
        <f>IF(Serv_net!F28="","",Serv_net!F28/10/GDP!I24)</f>
        <v>-3.5811322986492065</v>
      </c>
      <c r="G28" s="26">
        <f>IF(Serv_net!G28="","",Serv_net!G28/10/GDP!J24)</f>
        <v>-5.1029865068532008</v>
      </c>
      <c r="H28" s="26">
        <f>IF(Serv_net!H28="","",Serv_net!H28/10/GDP!K24)</f>
        <v>-5.5844690732249074</v>
      </c>
      <c r="I28" s="26">
        <f>IF(Serv_net!I28="","",Serv_net!I28/10/GDP!L24)</f>
        <v>-5.2652078896811894</v>
      </c>
      <c r="J28" s="26">
        <f>IF(Serv_net!J28="","",Serv_net!J28/10/GDP!M24)</f>
        <v>-2.99298523179896</v>
      </c>
      <c r="K28" s="26">
        <f>IF(Serv_net!K28="","",Serv_net!K28/10/GDP!N24)</f>
        <v>-3.6476054554567199</v>
      </c>
      <c r="L28" s="26">
        <f>IF(Serv_net!L28="","",Serv_net!L28/10/GDP!O24)</f>
        <v>-3.6267768129763751</v>
      </c>
      <c r="M28" s="26">
        <f>IF(Serv_net!M28="","",Serv_net!M28/10/GDP!P24)</f>
        <v>-3.0427099341745554</v>
      </c>
      <c r="N28" s="26">
        <f>IF(Serv_net!N28="","",Serv_net!N28/10/GDP!Q24)</f>
        <v>-2.0345140089146914</v>
      </c>
      <c r="O28" s="26">
        <f>IF(Serv_net!O28="","",Serv_net!O28/10/GDP!R24)</f>
        <v>-1.8825928076384604</v>
      </c>
      <c r="P28" s="26">
        <f>IF(Serv_net!P28="","",Serv_net!P28/10/GDP!S24)</f>
        <v>-2.0512457232859553</v>
      </c>
      <c r="Q28" s="26">
        <f>IF(Serv_net!Q28="","",Serv_net!Q28/10/GDP!T24)</f>
        <v>-2.8111597175669276</v>
      </c>
    </row>
    <row r="29" spans="1:17" x14ac:dyDescent="0.15">
      <c r="A29" s="12" t="s">
        <v>43</v>
      </c>
      <c r="B29" s="26">
        <f>IF(Serv_net!B29="","",Serv_net!B29/10/GDP!E25)</f>
        <v>-0.2589328982428637</v>
      </c>
      <c r="C29" s="26">
        <f>IF(Serv_net!C29="","",Serv_net!C29/10/GDP!F25)</f>
        <v>-1.1926554477986639</v>
      </c>
      <c r="D29" s="26">
        <f>IF(Serv_net!D29="","",Serv_net!D29/10/GDP!G25)</f>
        <v>-1.5497875165599124</v>
      </c>
      <c r="E29" s="26">
        <f>IF(Serv_net!E29="","",Serv_net!E29/10/GDP!H25)</f>
        <v>-1.5626411904261723</v>
      </c>
      <c r="F29" s="26">
        <f>IF(Serv_net!F29="","",Serv_net!F29/10/GDP!I25)</f>
        <v>-1.6724897202739442</v>
      </c>
      <c r="G29" s="26">
        <f>IF(Serv_net!G29="","",Serv_net!G29/10/GDP!J25)</f>
        <v>-2.2294482420875714</v>
      </c>
      <c r="H29" s="26">
        <f>IF(Serv_net!H29="","",Serv_net!H29/10/GDP!K25)</f>
        <v>-2.9114883571880985</v>
      </c>
      <c r="I29" s="26">
        <f>IF(Serv_net!I29="","",Serv_net!I29/10/GDP!L25)</f>
        <v>-2.9186212469121378</v>
      </c>
      <c r="J29" s="26">
        <f>IF(Serv_net!J29="","",Serv_net!J29/10/GDP!M25)</f>
        <v>-3.618671714942729</v>
      </c>
      <c r="K29" s="26">
        <f>IF(Serv_net!K29="","",Serv_net!K29/10/GDP!N25)</f>
        <v>-5.5149904374129628</v>
      </c>
      <c r="L29" s="26">
        <f>IF(Serv_net!L29="","",Serv_net!L29/10/GDP!O25)</f>
        <v>-4.7888745259679188</v>
      </c>
      <c r="M29" s="26">
        <f>IF(Serv_net!M29="","",Serv_net!M29/10/GDP!P25)</f>
        <v>-4.7185083148845477</v>
      </c>
      <c r="N29" s="26">
        <f>IF(Serv_net!N29="","",Serv_net!N29/10/GDP!Q25)</f>
        <v>-4.3041324403846799</v>
      </c>
      <c r="O29" s="26">
        <f>IF(Serv_net!O29="","",Serv_net!O29/10/GDP!R25)</f>
        <v>-4.0182719602888017</v>
      </c>
      <c r="P29" s="26">
        <f>IF(Serv_net!P29="","",Serv_net!P29/10/GDP!S25)</f>
        <v>-3.5180814695839859</v>
      </c>
      <c r="Q29" s="26">
        <f>IF(Serv_net!Q29="","",Serv_net!Q29/10/GDP!T25)</f>
        <v>-3.1682200391786859</v>
      </c>
    </row>
    <row r="30" spans="1:17" x14ac:dyDescent="0.15">
      <c r="A30" s="12" t="s">
        <v>44</v>
      </c>
      <c r="B30" s="26">
        <f>IF(Serv_net!B30="","",Serv_net!B30/10/GDP!E26)</f>
        <v>5.0607013130832348</v>
      </c>
      <c r="C30" s="26">
        <f>IF(Serv_net!C30="","",Serv_net!C30/10/GDP!F26)</f>
        <v>5.4014338302589948</v>
      </c>
      <c r="D30" s="26">
        <f>IF(Serv_net!D30="","",Serv_net!D30/10/GDP!G26)</f>
        <v>8.5226669388458323</v>
      </c>
      <c r="E30" s="26">
        <f>IF(Serv_net!E30="","",Serv_net!E30/10/GDP!H26)</f>
        <v>7.691186253360665</v>
      </c>
      <c r="F30" s="26">
        <f>IF(Serv_net!F30="","",Serv_net!F30/10/GDP!I26)</f>
        <v>6.2737670855820573</v>
      </c>
      <c r="G30" s="26">
        <f>IF(Serv_net!G30="","",Serv_net!G30/10/GDP!J26)</f>
        <v>6.7622866037854177</v>
      </c>
      <c r="H30" s="26">
        <f>IF(Serv_net!H30="","",Serv_net!H30/10/GDP!K26)</f>
        <v>6.0835301987299308</v>
      </c>
      <c r="I30" s="26">
        <f>IF(Serv_net!I30="","",Serv_net!I30/10/GDP!L26)</f>
        <v>6.2126383236084894</v>
      </c>
      <c r="J30" s="26">
        <f>IF(Serv_net!J30="","",Serv_net!J30/10/GDP!M26)</f>
        <v>6.0688248042767929</v>
      </c>
      <c r="K30" s="26">
        <f>IF(Serv_net!K30="","",Serv_net!K30/10/GDP!N26)</f>
        <v>6.1472014770167771</v>
      </c>
      <c r="L30" s="26">
        <f>IF(Serv_net!L30="","",Serv_net!L30/10/GDP!O26)</f>
        <v>6.8221533418035456</v>
      </c>
      <c r="M30" s="26">
        <f>IF(Serv_net!M30="","",Serv_net!M30/10/GDP!P26)</f>
        <v>7.0952396080418767</v>
      </c>
      <c r="N30" s="26">
        <f>IF(Serv_net!N30="","",Serv_net!N30/10/GDP!Q26)</f>
        <v>7.4702901917723032</v>
      </c>
      <c r="O30" s="26">
        <f>IF(Serv_net!O30="","",Serv_net!O30/10/GDP!R26)</f>
        <v>7.7289233373289656</v>
      </c>
      <c r="P30" s="26">
        <f>IF(Serv_net!P30="","",Serv_net!P30/10/GDP!S26)</f>
        <v>7.8425117701846299</v>
      </c>
      <c r="Q30" s="26">
        <f>IF(Serv_net!Q30="","",Serv_net!Q30/10/GDP!T26)</f>
        <v>4.0043981932827792</v>
      </c>
    </row>
    <row r="31" spans="1:17" x14ac:dyDescent="0.15">
      <c r="A31" s="12" t="s">
        <v>45</v>
      </c>
      <c r="B31" s="26">
        <f>IF(Serv_net!B31="","",Serv_net!B31/10/GDP!E27)</f>
        <v>2.3720721740003095</v>
      </c>
      <c r="C31" s="26">
        <f>IF(Serv_net!C31="","",Serv_net!C31/10/GDP!F27)</f>
        <v>1.870840899009008</v>
      </c>
      <c r="D31" s="26">
        <f>IF(Serv_net!D31="","",Serv_net!D31/10/GDP!G27)</f>
        <v>1.1363030317070957</v>
      </c>
      <c r="E31" s="26">
        <f>IF(Serv_net!E31="","",Serv_net!E31/10/GDP!H27)</f>
        <v>0.77028482738879711</v>
      </c>
      <c r="F31" s="26">
        <f>IF(Serv_net!F31="","",Serv_net!F31/10/GDP!I27)</f>
        <v>0.4643904083084438</v>
      </c>
      <c r="G31" s="26">
        <f>IF(Serv_net!G31="","",Serv_net!G31/10/GDP!J27)</f>
        <v>-2.4464089555062247</v>
      </c>
      <c r="H31" s="26">
        <f>IF(Serv_net!H31="","",Serv_net!H31/10/GDP!K27)</f>
        <v>-1.4825466898985433</v>
      </c>
      <c r="I31" s="26">
        <f>IF(Serv_net!I31="","",Serv_net!I31/10/GDP!L27)</f>
        <v>-2.5109108950643777</v>
      </c>
      <c r="J31" s="26">
        <f>IF(Serv_net!J31="","",Serv_net!J31/10/GDP!M27)</f>
        <v>-1.589889529892633</v>
      </c>
      <c r="K31" s="26">
        <f>IF(Serv_net!K31="","",Serv_net!K31/10/GDP!N27)</f>
        <v>-1.5112179256212541</v>
      </c>
      <c r="L31" s="26">
        <f>IF(Serv_net!L31="","",Serv_net!L31/10/GDP!O27)</f>
        <v>-1.4305228209838261</v>
      </c>
      <c r="M31" s="26">
        <f>IF(Serv_net!M31="","",Serv_net!M31/10/GDP!P27)</f>
        <v>-1.0716585863801102</v>
      </c>
      <c r="N31" s="26">
        <f>IF(Serv_net!N31="","",Serv_net!N31/10/GDP!Q27)</f>
        <v>-0.93337825184547196</v>
      </c>
      <c r="O31" s="26">
        <f>IF(Serv_net!O31="","",Serv_net!O31/10/GDP!R27)</f>
        <v>-1.4385520988835891</v>
      </c>
      <c r="P31" s="26">
        <f>IF(Serv_net!P31="","",Serv_net!P31/10/GDP!S27)</f>
        <v>-2.1878755296073424</v>
      </c>
      <c r="Q31" s="26">
        <f>IF(Serv_net!Q31="","",Serv_net!Q31/10/GDP!T27)</f>
        <v>-3.8600343874082488</v>
      </c>
    </row>
    <row r="32" spans="1:17" x14ac:dyDescent="0.15">
      <c r="A32" s="12" t="s">
        <v>46</v>
      </c>
      <c r="B32" s="26">
        <f>IF(Serv_net!B32="","",Serv_net!B32/10/GDP!E28)</f>
        <v>-0.88415251716317855</v>
      </c>
      <c r="C32" s="26">
        <f>IF(Serv_net!C32="","",Serv_net!C32/10/GDP!F28)</f>
        <v>-0.84958199507201759</v>
      </c>
      <c r="D32" s="26">
        <f>IF(Serv_net!D32="","",Serv_net!D32/10/GDP!G28)</f>
        <v>-0.93784628454191843</v>
      </c>
      <c r="E32" s="26">
        <f>IF(Serv_net!E32="","",Serv_net!E32/10/GDP!H28)</f>
        <v>-0.99421871892485669</v>
      </c>
      <c r="F32" s="26">
        <f>IF(Serv_net!F32="","",Serv_net!F32/10/GDP!I28)</f>
        <v>-1.1726601173076148</v>
      </c>
      <c r="G32" s="26">
        <f>IF(Serv_net!G32="","",Serv_net!G32/10/GDP!J28)</f>
        <v>-1.3694001848245696</v>
      </c>
      <c r="H32" s="26">
        <f>IF(Serv_net!H32="","",Serv_net!H32/10/GDP!K28)</f>
        <v>-1.4256320444474271</v>
      </c>
      <c r="I32" s="26">
        <f>IF(Serv_net!I32="","",Serv_net!I32/10/GDP!L28)</f>
        <v>-1.6355754577222961</v>
      </c>
      <c r="J32" s="26">
        <f>IF(Serv_net!J32="","",Serv_net!J32/10/GDP!M28)</f>
        <v>-1.8836560318933744</v>
      </c>
      <c r="K32" s="26">
        <f>IF(Serv_net!K32="","",Serv_net!K32/10/GDP!N28)</f>
        <v>-1.964068331541392</v>
      </c>
      <c r="L32" s="26">
        <f>IF(Serv_net!L32="","",Serv_net!L32/10/GDP!O28)</f>
        <v>-2.058286019450482</v>
      </c>
      <c r="M32" s="26">
        <f>IF(Serv_net!M32="","",Serv_net!M32/10/GDP!P28)</f>
        <v>-1.7032936658451248</v>
      </c>
      <c r="N32" s="26">
        <f>IF(Serv_net!N32="","",Serv_net!N32/10/GDP!Q28)</f>
        <v>-1.8572239277780294</v>
      </c>
      <c r="O32" s="26">
        <f>IF(Serv_net!O32="","",Serv_net!O32/10/GDP!R28)</f>
        <v>-1.8775036958389599</v>
      </c>
      <c r="P32" s="26">
        <f>IF(Serv_net!P32="","",Serv_net!P32/10/GDP!S28)</f>
        <v>-1.8906235734988379</v>
      </c>
      <c r="Q32" s="26">
        <f>IF(Serv_net!Q32="","",Serv_net!Q32/10/GDP!T28)</f>
        <v>-1.4602560931954416</v>
      </c>
    </row>
    <row r="33" spans="1:17" x14ac:dyDescent="0.15">
      <c r="A33" s="12" t="s">
        <v>47</v>
      </c>
      <c r="B33" s="26">
        <f>IF(Serv_net!B33="","",Serv_net!B33/10/GDP!E29)</f>
        <v>-4.6838468812896332</v>
      </c>
      <c r="C33" s="26">
        <f>IF(Serv_net!C33="","",Serv_net!C33/10/GDP!F29)</f>
        <v>-3.7092136481396203</v>
      </c>
      <c r="D33" s="26">
        <f>IF(Serv_net!D33="","",Serv_net!D33/10/GDP!G29)</f>
        <v>-3.7484758446073578</v>
      </c>
      <c r="E33" s="26">
        <f>IF(Serv_net!E33="","",Serv_net!E33/10/GDP!H29)</f>
        <v>-3.3607435497685092</v>
      </c>
      <c r="F33" s="26">
        <f>IF(Serv_net!F33="","",Serv_net!F33/10/GDP!I29)</f>
        <v>-4.3589416464670263</v>
      </c>
      <c r="G33" s="26">
        <f>IF(Serv_net!G33="","",Serv_net!G33/10/GDP!J29)</f>
        <v>-5.8881823429349058</v>
      </c>
      <c r="H33" s="26">
        <f>IF(Serv_net!H33="","",Serv_net!H33/10/GDP!K29)</f>
        <v>-7.1059234003815028</v>
      </c>
      <c r="I33" s="26">
        <f>IF(Serv_net!I33="","",Serv_net!I33/10/GDP!L29)</f>
        <v>-11.322091503748229</v>
      </c>
      <c r="J33" s="26">
        <f>IF(Serv_net!J33="","",Serv_net!J33/10/GDP!M29)</f>
        <v>-13.080956673527217</v>
      </c>
      <c r="K33" s="26">
        <f>IF(Serv_net!K33="","",Serv_net!K33/10/GDP!N29)</f>
        <v>-9.5335944482742896</v>
      </c>
      <c r="L33" s="26">
        <f>IF(Serv_net!L33="","",Serv_net!L33/10/GDP!O29)</f>
        <v>-7.7819379985123129</v>
      </c>
      <c r="M33" s="26">
        <f>IF(Serv_net!M33="","",Serv_net!M33/10/GDP!P29)</f>
        <v>-9.7745640357958585</v>
      </c>
      <c r="N33" s="26">
        <f>IF(Serv_net!N33="","",Serv_net!N33/10/GDP!Q29)</f>
        <v>-5.7516817622294942</v>
      </c>
      <c r="O33" s="26">
        <f>IF(Serv_net!O33="","",Serv_net!O33/10/GDP!R29)</f>
        <v>-7.4105241535835038</v>
      </c>
      <c r="P33" s="26">
        <f>IF(Serv_net!P33="","",Serv_net!P33/10/GDP!S29)</f>
        <v>-8.8242182018947215</v>
      </c>
      <c r="Q33" s="26">
        <f>IF(Serv_net!Q33="","",Serv_net!Q33/10/GDP!T29)</f>
        <v>-7.1172412055227925</v>
      </c>
    </row>
    <row r="34" spans="1:17" x14ac:dyDescent="0.15">
      <c r="A34" s="12" t="s">
        <v>48</v>
      </c>
      <c r="B34" s="26">
        <f>IF(Serv_net!B34="","",Serv_net!B34/10/GDP!E30)</f>
        <v>3.2256923058448352</v>
      </c>
      <c r="C34" s="26">
        <f>IF(Serv_net!C34="","",Serv_net!C34/10/GDP!F30)</f>
        <v>3.2900056226682421</v>
      </c>
      <c r="D34" s="26">
        <f>IF(Serv_net!D34="","",Serv_net!D34/10/GDP!G30)</f>
        <v>3.5183414934727462</v>
      </c>
      <c r="E34" s="26">
        <f>IF(Serv_net!E34="","",Serv_net!E34/10/GDP!H30)</f>
        <v>3.646330102982581</v>
      </c>
      <c r="F34" s="26">
        <f>IF(Serv_net!F34="","",Serv_net!F34/10/GDP!I30)</f>
        <v>3.5570247141465163</v>
      </c>
      <c r="G34" s="26">
        <f>IF(Serv_net!G34="","",Serv_net!G34/10/GDP!J30)</f>
        <v>6.2559234625664999</v>
      </c>
      <c r="H34" s="26">
        <f>IF(Serv_net!H34="","",Serv_net!H34/10/GDP!K30)</f>
        <v>6.7900034329151877</v>
      </c>
      <c r="I34" s="26">
        <f>IF(Serv_net!I34="","",Serv_net!I34/10/GDP!L30)</f>
        <v>6.0293745101981111</v>
      </c>
      <c r="J34" s="26">
        <f>IF(Serv_net!J34="","",Serv_net!J34/10/GDP!M30)</f>
        <v>6.3162377426412366</v>
      </c>
      <c r="K34" s="26">
        <f>IF(Serv_net!K34="","",Serv_net!K34/10/GDP!N30)</f>
        <v>5.9731243968150123</v>
      </c>
      <c r="L34" s="26">
        <f>IF(Serv_net!L34="","",Serv_net!L34/10/GDP!O30)</f>
        <v>6.4996086050133659</v>
      </c>
      <c r="M34" s="26">
        <f>IF(Serv_net!M34="","",Serv_net!M34/10/GDP!P30)</f>
        <v>6.8024947819623529</v>
      </c>
      <c r="N34" s="26">
        <f>IF(Serv_net!N34="","",Serv_net!N34/10/GDP!Q30)</f>
        <v>5.8812730766124712</v>
      </c>
      <c r="O34" s="26">
        <f>IF(Serv_net!O34="","",Serv_net!O34/10/GDP!R30)</f>
        <v>7.2600786641781525</v>
      </c>
      <c r="P34" s="26">
        <f>IF(Serv_net!P34="","",Serv_net!P34/10/GDP!S30)</f>
        <v>7.9551394771160906</v>
      </c>
      <c r="Q34" s="26">
        <f>IF(Serv_net!Q34="","",Serv_net!Q34/10/GDP!T30)</f>
        <v>4.8737739707430636</v>
      </c>
    </row>
    <row r="35" spans="1:17" x14ac:dyDescent="0.15">
      <c r="A35" s="12" t="s">
        <v>49</v>
      </c>
      <c r="B35" s="26">
        <f>IF(Serv_net!B35="","",Serv_net!B35/10/GDP!E31)</f>
        <v>-4.7970900831612582</v>
      </c>
      <c r="C35" s="26">
        <f>IF(Serv_net!C35="","",Serv_net!C35/10/GDP!F31)</f>
        <v>-4.5883892361749927</v>
      </c>
      <c r="D35" s="26">
        <f>IF(Serv_net!D35="","",Serv_net!D35/10/GDP!G31)</f>
        <v>-4.7427125163761712</v>
      </c>
      <c r="E35" s="26">
        <f>IF(Serv_net!E35="","",Serv_net!E35/10/GDP!H31)</f>
        <v>-5.1036343034598204</v>
      </c>
      <c r="F35" s="26">
        <f>IF(Serv_net!F35="","",Serv_net!F35/10/GDP!I31)</f>
        <v>-4.3385536505400255</v>
      </c>
      <c r="G35" s="26">
        <f>IF(Serv_net!G35="","",Serv_net!G35/10/GDP!J31)</f>
        <v>-5.2948630958097622</v>
      </c>
      <c r="H35" s="26">
        <f>IF(Serv_net!H35="","",Serv_net!H35/10/GDP!K31)</f>
        <v>-6.0274030660473459</v>
      </c>
      <c r="I35" s="26">
        <f>IF(Serv_net!I35="","",Serv_net!I35/10/GDP!L31)</f>
        <v>-6.3511515505572591</v>
      </c>
      <c r="J35" s="26">
        <f>IF(Serv_net!J35="","",Serv_net!J35/10/GDP!M31)</f>
        <v>-6.9184409355576202</v>
      </c>
      <c r="K35" s="26">
        <f>IF(Serv_net!K35="","",Serv_net!K35/10/GDP!N31)</f>
        <v>-6.1451671596555109</v>
      </c>
      <c r="L35" s="26">
        <f>IF(Serv_net!L35="","",Serv_net!L35/10/GDP!O31)</f>
        <v>-6.5571574754882764</v>
      </c>
      <c r="M35" s="26">
        <f>IF(Serv_net!M35="","",Serv_net!M35/10/GDP!P31)</f>
        <v>-6.2048362344867343</v>
      </c>
      <c r="N35" s="26">
        <f>IF(Serv_net!N35="","",Serv_net!N35/10/GDP!Q31)</f>
        <v>-6.3034735223167164</v>
      </c>
      <c r="O35" s="26">
        <f>IF(Serv_net!O35="","",Serv_net!O35/10/GDP!R31)</f>
        <v>-5.8349812778030472</v>
      </c>
      <c r="P35" s="26">
        <f>IF(Serv_net!P35="","",Serv_net!P35/10/GDP!S31)</f>
        <v>-5.8506607339037036</v>
      </c>
      <c r="Q35" s="26" t="str">
        <f>IF(Serv_net!Q35="","",Serv_net!Q35/10/GDP!T31)</f>
        <v/>
      </c>
    </row>
    <row r="36" spans="1:17" x14ac:dyDescent="0.15">
      <c r="A36" s="12" t="s">
        <v>50</v>
      </c>
      <c r="B36" s="26">
        <f>IF(Serv_net!B36="","",Serv_net!B36/10/GDP!E32)</f>
        <v>-8.8889864754139083</v>
      </c>
      <c r="C36" s="26">
        <f>IF(Serv_net!C36="","",Serv_net!C36/10/GDP!F32)</f>
        <v>-13.17245591266509</v>
      </c>
      <c r="D36" s="26">
        <f>IF(Serv_net!D36="","",Serv_net!D36/10/GDP!G32)</f>
        <v>-11.158870007517564</v>
      </c>
      <c r="E36" s="26">
        <f>IF(Serv_net!E36="","",Serv_net!E36/10/GDP!H32)</f>
        <v>-10.8851632455829</v>
      </c>
      <c r="F36" s="26">
        <f>IF(Serv_net!F36="","",Serv_net!F36/10/GDP!I32)</f>
        <v>-7.1361570055906443</v>
      </c>
      <c r="G36" s="26">
        <f>IF(Serv_net!G36="","",Serv_net!G36/10/GDP!J32)</f>
        <v>-4.3725567732233852</v>
      </c>
      <c r="H36" s="26">
        <f>IF(Serv_net!H36="","",Serv_net!H36/10/GDP!K32)</f>
        <v>-4.5249037606923812</v>
      </c>
      <c r="I36" s="26">
        <f>IF(Serv_net!I36="","",Serv_net!I36/10/GDP!L32)</f>
        <v>-5.3495235916465882</v>
      </c>
      <c r="J36" s="26">
        <f>IF(Serv_net!J36="","",Serv_net!J36/10/GDP!M32)</f>
        <v>-4.5261643198618158</v>
      </c>
      <c r="K36" s="26">
        <f>IF(Serv_net!K36="","",Serv_net!K36/10/GDP!N32)</f>
        <v>-7.2768142826459652</v>
      </c>
      <c r="L36" s="26">
        <f>IF(Serv_net!L36="","",Serv_net!L36/10/GDP!O32)</f>
        <v>-5.5232887481725337</v>
      </c>
      <c r="M36" s="26">
        <f>IF(Serv_net!M36="","",Serv_net!M36/10/GDP!P32)</f>
        <v>-4.7933780396403867</v>
      </c>
      <c r="N36" s="26">
        <f>IF(Serv_net!N36="","",Serv_net!N36/10/GDP!Q32)</f>
        <v>-4.4014813640553525</v>
      </c>
      <c r="O36" s="26">
        <f>IF(Serv_net!O36="","",Serv_net!O36/10/GDP!R32)</f>
        <v>-4.0922349414595027</v>
      </c>
      <c r="P36" s="26" t="str">
        <f>IF(Serv_net!P36="","",Serv_net!P36/10/GDP!S32)</f>
        <v/>
      </c>
      <c r="Q36" s="26" t="str">
        <f>IF(Serv_net!Q36="","",Serv_net!Q36/10/GDP!T32)</f>
        <v/>
      </c>
    </row>
    <row r="37" spans="1:17" x14ac:dyDescent="0.15">
      <c r="A37" s="12" t="s">
        <v>51</v>
      </c>
      <c r="B37" s="26">
        <f>IF(Serv_net!B37="","",Serv_net!B37/10/GDP!E33)</f>
        <v>5.6893232125743047</v>
      </c>
      <c r="C37" s="26">
        <f>IF(Serv_net!C37="","",Serv_net!C37/10/GDP!F33)</f>
        <v>10.300659142447019</v>
      </c>
      <c r="D37" s="26">
        <f>IF(Serv_net!D37="","",Serv_net!D37/10/GDP!G33)</f>
        <v>12.867168250411428</v>
      </c>
      <c r="E37" s="26">
        <f>IF(Serv_net!E37="","",Serv_net!E37/10/GDP!H33)</f>
        <v>13.468455058805644</v>
      </c>
      <c r="F37" s="26">
        <f>IF(Serv_net!F37="","",Serv_net!F37/10/GDP!I33)</f>
        <v>9.4003091214282062</v>
      </c>
      <c r="G37" s="26">
        <f>IF(Serv_net!G37="","",Serv_net!G37/10/GDP!J33)</f>
        <v>11.961844980974217</v>
      </c>
      <c r="H37" s="26">
        <f>IF(Serv_net!H37="","",Serv_net!H37/10/GDP!K33)</f>
        <v>13.49591368034482</v>
      </c>
      <c r="I37" s="26">
        <f>IF(Serv_net!I37="","",Serv_net!I37/10/GDP!L33)</f>
        <v>12.825733340308799</v>
      </c>
      <c r="J37" s="26">
        <f>IF(Serv_net!J37="","",Serv_net!J37/10/GDP!M33)</f>
        <v>16.157302546805287</v>
      </c>
      <c r="K37" s="26">
        <f>IF(Serv_net!K37="","",Serv_net!K37/10/GDP!N33)</f>
        <v>14.016046657975073</v>
      </c>
      <c r="L37" s="26">
        <f>IF(Serv_net!L37="","",Serv_net!L37/10/GDP!O33)</f>
        <v>14.08913845207433</v>
      </c>
      <c r="M37" s="26">
        <f>IF(Serv_net!M37="","",Serv_net!M37/10/GDP!P33)</f>
        <v>14.849162712211843</v>
      </c>
      <c r="N37" s="26">
        <f>IF(Serv_net!N37="","",Serv_net!N37/10/GDP!Q33)</f>
        <v>15.579182537392343</v>
      </c>
      <c r="O37" s="26">
        <f>IF(Serv_net!O37="","",Serv_net!O37/10/GDP!R33)</f>
        <v>15.885893459740227</v>
      </c>
      <c r="P37" s="26">
        <f>IF(Serv_net!P37="","",Serv_net!P37/10/GDP!S33)</f>
        <v>19.274840337486804</v>
      </c>
      <c r="Q37" s="26">
        <f>IF(Serv_net!Q37="","",Serv_net!Q37/10/GDP!T33)</f>
        <v>4.0910625753925407</v>
      </c>
    </row>
    <row r="38" spans="1:17" x14ac:dyDescent="0.15">
      <c r="A38" s="12" t="s">
        <v>52</v>
      </c>
      <c r="B38" s="26">
        <f>IF(Serv_net!B38="","",Serv_net!B38/10/GDP!E34)</f>
        <v>7.57639733823921</v>
      </c>
      <c r="C38" s="26">
        <f>IF(Serv_net!C38="","",Serv_net!C38/10/GDP!F34)</f>
        <v>7.1643842489170435</v>
      </c>
      <c r="D38" s="26">
        <f>IF(Serv_net!D38="","",Serv_net!D38/10/GDP!G34)</f>
        <v>7.1377151964398333</v>
      </c>
      <c r="E38" s="26">
        <f>IF(Serv_net!E38="","",Serv_net!E38/10/GDP!H34)</f>
        <v>6.0645118108842837</v>
      </c>
      <c r="F38" s="26">
        <f>IF(Serv_net!F38="","",Serv_net!F38/10/GDP!I34)</f>
        <v>9.328379374642978</v>
      </c>
      <c r="G38" s="26">
        <f>IF(Serv_net!G38="","",Serv_net!G38/10/GDP!J34)</f>
        <v>8.9929609311209511</v>
      </c>
      <c r="H38" s="26">
        <f>IF(Serv_net!H38="","",Serv_net!H38/10/GDP!K34)</f>
        <v>10.471671857321493</v>
      </c>
      <c r="I38" s="26">
        <f>IF(Serv_net!I38="","",Serv_net!I38/10/GDP!L34)</f>
        <v>11.384384514462329</v>
      </c>
      <c r="J38" s="26">
        <f>IF(Serv_net!J38="","",Serv_net!J38/10/GDP!M34)</f>
        <v>11.184328695291114</v>
      </c>
      <c r="K38" s="26">
        <f>IF(Serv_net!K38="","",Serv_net!K38/10/GDP!N34)</f>
        <v>10.340203337883723</v>
      </c>
      <c r="L38" s="26">
        <f>IF(Serv_net!L38="","",Serv_net!L38/10/GDP!O34)</f>
        <v>9.4693592700069171</v>
      </c>
      <c r="M38" s="26">
        <f>IF(Serv_net!M38="","",Serv_net!M38/10/GDP!P34)</f>
        <v>7.9947433123025631</v>
      </c>
      <c r="N38" s="26">
        <f>IF(Serv_net!N38="","",Serv_net!N38/10/GDP!Q34)</f>
        <v>8.3969239476616657</v>
      </c>
      <c r="O38" s="26">
        <f>IF(Serv_net!O38="","",Serv_net!O38/10/GDP!R34)</f>
        <v>9.7976878651938133</v>
      </c>
      <c r="P38" s="26">
        <f>IF(Serv_net!P38="","",Serv_net!P38/10/GDP!S34)</f>
        <v>10.522235287338736</v>
      </c>
      <c r="Q38" s="26">
        <f>IF(Serv_net!Q38="","",Serv_net!Q38/10/GDP!T34)</f>
        <v>-0.47288899936901363</v>
      </c>
    </row>
    <row r="39" spans="1:17" x14ac:dyDescent="0.15">
      <c r="A39" s="12" t="s">
        <v>53</v>
      </c>
      <c r="B39" s="26">
        <f>IF(Serv_net!B39="","",Serv_net!B39/10/GDP!E35)</f>
        <v>-2.7444170126207017</v>
      </c>
      <c r="C39" s="26">
        <f>IF(Serv_net!C39="","",Serv_net!C39/10/GDP!F35)</f>
        <v>-2.4215883374767375</v>
      </c>
      <c r="D39" s="26">
        <f>IF(Serv_net!D39="","",Serv_net!D39/10/GDP!G35)</f>
        <v>-1.7629440942069639</v>
      </c>
      <c r="E39" s="26">
        <f>IF(Serv_net!E39="","",Serv_net!E39/10/GDP!H35)</f>
        <v>-4.5532721220615642</v>
      </c>
      <c r="F39" s="26">
        <f>IF(Serv_net!F39="","",Serv_net!F39/10/GDP!I35)</f>
        <v>-2.7409914291960122</v>
      </c>
      <c r="G39" s="26">
        <f>IF(Serv_net!G39="","",Serv_net!G39/10/GDP!J35)</f>
        <v>-1.7238588732042242</v>
      </c>
      <c r="H39" s="26">
        <f>IF(Serv_net!H39="","",Serv_net!H39/10/GDP!K35)</f>
        <v>-0.42114190336368429</v>
      </c>
      <c r="I39" s="26">
        <f>IF(Serv_net!I39="","",Serv_net!I39/10/GDP!L35)</f>
        <v>-1.7183869642589658</v>
      </c>
      <c r="J39" s="26">
        <f>IF(Serv_net!J39="","",Serv_net!J39/10/GDP!M35)</f>
        <v>-1.9162271810766509</v>
      </c>
      <c r="K39" s="26">
        <f>IF(Serv_net!K39="","",Serv_net!K39/10/GDP!N35)</f>
        <v>-1.795320924342209</v>
      </c>
      <c r="L39" s="26">
        <f>IF(Serv_net!L39="","",Serv_net!L39/10/GDP!O35)</f>
        <v>-2.2037231771548709</v>
      </c>
      <c r="M39" s="26">
        <f>IF(Serv_net!M39="","",Serv_net!M39/10/GDP!P35)</f>
        <v>-1.8124885498895167</v>
      </c>
      <c r="N39" s="26">
        <f>IF(Serv_net!N39="","",Serv_net!N39/10/GDP!Q35)</f>
        <v>-1.4168280295575382</v>
      </c>
      <c r="O39" s="26">
        <f>IF(Serv_net!O39="","",Serv_net!O39/10/GDP!R35)</f>
        <v>-1.5199594092991879</v>
      </c>
      <c r="P39" s="26">
        <f>IF(Serv_net!P39="","",Serv_net!P39/10/GDP!S35)</f>
        <v>-1.5896154604675929</v>
      </c>
      <c r="Q39" s="26" t="str">
        <f>IF(Serv_net!Q39="","",Serv_net!Q39/10/GDP!T35)</f>
        <v/>
      </c>
    </row>
    <row r="40" spans="1:17" x14ac:dyDescent="0.15">
      <c r="A40" s="12" t="s">
        <v>54</v>
      </c>
      <c r="B40" s="26">
        <f>IF(Serv_net!B40="","",Serv_net!B40/10/GDP!E36)</f>
        <v>-490.59482723250755</v>
      </c>
      <c r="C40" s="26">
        <f>IF(Serv_net!C40="","",Serv_net!C40/10/GDP!F36)</f>
        <v>-0.49775710422074027</v>
      </c>
      <c r="D40" s="26">
        <f>IF(Serv_net!D40="","",Serv_net!D40/10/GDP!G36)</f>
        <v>-0.77870619463755875</v>
      </c>
      <c r="E40" s="26">
        <f>IF(Serv_net!E40="","",Serv_net!E40/10/GDP!H36)</f>
        <v>-0.92952705551591741</v>
      </c>
      <c r="F40" s="26">
        <f>IF(Serv_net!F40="","",Serv_net!F40/10/GDP!I36)</f>
        <v>-1.027374265615655</v>
      </c>
      <c r="G40" s="26">
        <f>IF(Serv_net!G40="","",Serv_net!G40/10/GDP!J36)</f>
        <v>-1.3298436451922866</v>
      </c>
      <c r="H40" s="26">
        <f>IF(Serv_net!H40="","",Serv_net!H40/10/GDP!K36)</f>
        <v>-1.2313536575045414</v>
      </c>
      <c r="I40" s="26">
        <f>IF(Serv_net!I40="","",Serv_net!I40/10/GDP!L36)</f>
        <v>-1.2024262271170316</v>
      </c>
      <c r="J40" s="26">
        <f>IF(Serv_net!J40="","",Serv_net!J40/10/GDP!M36)</f>
        <v>-1.1912078072461594</v>
      </c>
      <c r="K40" s="26">
        <f>IF(Serv_net!K40="","",Serv_net!K40/10/GDP!N36)</f>
        <v>-1.1853211956434599</v>
      </c>
      <c r="L40" s="26">
        <f>IF(Serv_net!L40="","",Serv_net!L40/10/GDP!O36)</f>
        <v>-1.2829042329742304</v>
      </c>
      <c r="M40" s="26">
        <f>IF(Serv_net!M40="","",Serv_net!M40/10/GDP!P36)</f>
        <v>-1.1172487675101812</v>
      </c>
      <c r="N40" s="26">
        <f>IF(Serv_net!N40="","",Serv_net!N40/10/GDP!Q36)</f>
        <v>-1.0401399368452084</v>
      </c>
      <c r="O40" s="26">
        <f>IF(Serv_net!O40="","",Serv_net!O40/10/GDP!R36)</f>
        <v>-1.0068849799515718</v>
      </c>
      <c r="P40" s="26">
        <f>IF(Serv_net!P40="","",Serv_net!P40/10/GDP!S36)</f>
        <v>-0.92995580947679635</v>
      </c>
      <c r="Q40" s="26">
        <f>IF(Serv_net!Q40="","",Serv_net!Q40/10/GDP!T36)</f>
        <v>-0.34910281058764719</v>
      </c>
    </row>
    <row r="41" spans="1:17" x14ac:dyDescent="0.15">
      <c r="A41" s="12" t="s">
        <v>55</v>
      </c>
      <c r="B41" s="26" t="str">
        <f>IF(Serv_net!B41="","",Serv_net!B41/10/GDP!E37)</f>
        <v/>
      </c>
      <c r="C41" s="26" t="str">
        <f>IF(Serv_net!C41="","",Serv_net!C41/10/GDP!F37)</f>
        <v/>
      </c>
      <c r="D41" s="26" t="str">
        <f>IF(Serv_net!D41="","",Serv_net!D41/10/GDP!G37)</f>
        <v/>
      </c>
      <c r="E41" s="26" t="str">
        <f>IF(Serv_net!E41="","",Serv_net!E41/10/GDP!H37)</f>
        <v/>
      </c>
      <c r="F41" s="26" t="str">
        <f>IF(Serv_net!F41="","",Serv_net!F41/10/GDP!I37)</f>
        <v/>
      </c>
      <c r="G41" s="26" t="str">
        <f>IF(Serv_net!G41="","",Serv_net!G41/10/GDP!J37)</f>
        <v/>
      </c>
      <c r="H41" s="26" t="str">
        <f>IF(Serv_net!H41="","",Serv_net!H41/10/GDP!K37)</f>
        <v/>
      </c>
      <c r="I41" s="26" t="str">
        <f>IF(Serv_net!I41="","",Serv_net!I41/10/GDP!L37)</f>
        <v/>
      </c>
      <c r="J41" s="26" t="str">
        <f>IF(Serv_net!J41="","",Serv_net!J41/10/GDP!M37)</f>
        <v/>
      </c>
      <c r="K41" s="26" t="str">
        <f>IF(Serv_net!K41="","",Serv_net!K41/10/GDP!N37)</f>
        <v/>
      </c>
      <c r="L41" s="26" t="str">
        <f>IF(Serv_net!L41="","",Serv_net!L41/10/GDP!O37)</f>
        <v/>
      </c>
      <c r="M41" s="26">
        <f>IF(Serv_net!M41="","",Serv_net!M41/10/GDP!P37)</f>
        <v>40.29331756865097</v>
      </c>
      <c r="N41" s="26">
        <f>IF(Serv_net!N41="","",Serv_net!N41/10/GDP!Q37)</f>
        <v>42.762000705030836</v>
      </c>
      <c r="O41" s="26">
        <f>IF(Serv_net!O41="","",Serv_net!O41/10/GDP!R37)</f>
        <v>40.959990967572665</v>
      </c>
      <c r="P41" s="26">
        <f>IF(Serv_net!P41="","",Serv_net!P41/10/GDP!S37)</f>
        <v>39.201118277942761</v>
      </c>
      <c r="Q41" s="26" t="str">
        <f>IF(Serv_net!Q41="","",Serv_net!Q41/10/GDP!T37)</f>
        <v/>
      </c>
    </row>
    <row r="42" spans="1:17" x14ac:dyDescent="0.15">
      <c r="A42" s="12" t="s">
        <v>58</v>
      </c>
      <c r="B42" s="26">
        <f>IF(Serv_net!B42="","",Serv_net!B42/10/GDP!E38)</f>
        <v>-0.43403246466533785</v>
      </c>
      <c r="C42" s="26">
        <f>IF(Serv_net!C42="","",Serv_net!C42/10/GDP!F38)</f>
        <v>-0.33683738184208167</v>
      </c>
      <c r="D42" s="26">
        <f>IF(Serv_net!D42="","",Serv_net!D42/10/GDP!G38)</f>
        <v>-0.24787038000425557</v>
      </c>
      <c r="E42" s="26">
        <f>IF(Serv_net!E42="","",Serv_net!E42/10/GDP!H38)</f>
        <v>-0.56684371619272567</v>
      </c>
      <c r="F42" s="26">
        <f>IF(Serv_net!F42="","",Serv_net!F42/10/GDP!I38)</f>
        <v>-0.9492492081943128</v>
      </c>
      <c r="G42" s="26">
        <f>IF(Serv_net!G42="","",Serv_net!G42/10/GDP!J38)</f>
        <v>-0.80481329370487498</v>
      </c>
      <c r="H42" s="26">
        <f>IF(Serv_net!H42="","",Serv_net!H42/10/GDP!K38)</f>
        <v>-0.97322083640579615</v>
      </c>
      <c r="I42" s="26">
        <f>IF(Serv_net!I42="","",Serv_net!I42/10/GDP!L38)</f>
        <v>-0.95209486944941824</v>
      </c>
      <c r="J42" s="26">
        <f>IF(Serv_net!J42="","",Serv_net!J42/10/GDP!M38)</f>
        <v>-1.2304895140004684</v>
      </c>
      <c r="K42" s="26">
        <f>IF(Serv_net!K42="","",Serv_net!K42/10/GDP!N38)</f>
        <v>-1.4321295759841137</v>
      </c>
      <c r="L42" s="26">
        <f>IF(Serv_net!L42="","",Serv_net!L42/10/GDP!O38)</f>
        <v>-1.4657113814081633</v>
      </c>
      <c r="M42" s="26">
        <f>IF(Serv_net!M42="","",Serv_net!M42/10/GDP!P38)</f>
        <v>-1.3238300800859444</v>
      </c>
      <c r="N42" s="26">
        <f>IF(Serv_net!N42="","",Serv_net!N42/10/GDP!Q38)</f>
        <v>-1.3807455620758311</v>
      </c>
      <c r="O42" s="26">
        <f>IF(Serv_net!O42="","",Serv_net!O42/10/GDP!R38)</f>
        <v>-1.5695287358443253</v>
      </c>
      <c r="P42" s="26">
        <f>IF(Serv_net!P42="","",Serv_net!P42/10/GDP!S38)</f>
        <v>-1.826940860037565</v>
      </c>
      <c r="Q42" s="26">
        <f>IF(Serv_net!Q42="","",Serv_net!Q42/10/GDP!T38)</f>
        <v>-1.9769863389995159</v>
      </c>
    </row>
    <row r="43" spans="1:17" x14ac:dyDescent="0.15">
      <c r="A43" s="12" t="s">
        <v>59</v>
      </c>
      <c r="B43" s="26">
        <f>IF(Serv_net!B43="","",Serv_net!B43/10/GDP!E39)</f>
        <v>-4.887345790189932</v>
      </c>
      <c r="C43" s="26">
        <f>IF(Serv_net!C43="","",Serv_net!C43/10/GDP!F39)</f>
        <v>-4.7868928648323852</v>
      </c>
      <c r="D43" s="26">
        <f>IF(Serv_net!D43="","",Serv_net!D43/10/GDP!G39)</f>
        <v>-2.0160485750439912</v>
      </c>
      <c r="E43" s="26">
        <f>IF(Serv_net!E43="","",Serv_net!E43/10/GDP!H39)</f>
        <v>-1.2326557725068559</v>
      </c>
      <c r="F43" s="26">
        <f>IF(Serv_net!F43="","",Serv_net!F43/10/GDP!I39)</f>
        <v>1.6641405490580572</v>
      </c>
      <c r="G43" s="26">
        <f>IF(Serv_net!G43="","",Serv_net!G43/10/GDP!J39)</f>
        <v>4.4361220005667787</v>
      </c>
      <c r="H43" s="26">
        <f>IF(Serv_net!H43="","",Serv_net!H43/10/GDP!K39)</f>
        <v>6.8586863382340919</v>
      </c>
      <c r="I43" s="26">
        <f>IF(Serv_net!I43="","",Serv_net!I43/10/GDP!L39)</f>
        <v>8.3334546687102371</v>
      </c>
      <c r="J43" s="26">
        <f>IF(Serv_net!J43="","",Serv_net!J43/10/GDP!M39)</f>
        <v>10.729037600267787</v>
      </c>
      <c r="K43" s="26">
        <f>IF(Serv_net!K43="","",Serv_net!K43/10/GDP!N39)</f>
        <v>11.307657038583518</v>
      </c>
      <c r="L43" s="26">
        <f>IF(Serv_net!L43="","",Serv_net!L43/10/GDP!O39)</f>
        <v>9.7817508736032206</v>
      </c>
      <c r="M43" s="26">
        <f>IF(Serv_net!M43="","",Serv_net!M43/10/GDP!P39)</f>
        <v>7.4902934123078309</v>
      </c>
      <c r="N43" s="26">
        <f>IF(Serv_net!N43="","",Serv_net!N43/10/GDP!Q39)</f>
        <v>7.723793236100251</v>
      </c>
      <c r="O43" s="26">
        <f>IF(Serv_net!O43="","",Serv_net!O43/10/GDP!R39)</f>
        <v>8.7108684909204275</v>
      </c>
      <c r="P43" s="26">
        <f>IF(Serv_net!P43="","",Serv_net!P43/10/GDP!S39)</f>
        <v>5.7866163870474496</v>
      </c>
      <c r="Q43" s="26">
        <f>IF(Serv_net!Q43="","",Serv_net!Q43/10/GDP!T39)</f>
        <v>3.3655746225024927</v>
      </c>
    </row>
    <row r="44" spans="1:17" x14ac:dyDescent="0.15">
      <c r="A44" s="12" t="s">
        <v>60</v>
      </c>
      <c r="B44" s="26">
        <f>IF(Serv_net!B44="","",Serv_net!B44/10/GDP!E40)</f>
        <v>51.666437777251446</v>
      </c>
      <c r="C44" s="26">
        <f>IF(Serv_net!C44="","",Serv_net!C44/10/GDP!F40)</f>
        <v>50.117970186577651</v>
      </c>
      <c r="D44" s="26">
        <f>IF(Serv_net!D44="","",Serv_net!D44/10/GDP!G40)</f>
        <v>52.824319688090434</v>
      </c>
      <c r="E44" s="26">
        <f>IF(Serv_net!E44="","",Serv_net!E44/10/GDP!H40)</f>
        <v>57.769455869727238</v>
      </c>
      <c r="F44" s="26">
        <f>IF(Serv_net!F44="","",Serv_net!F44/10/GDP!I40)</f>
        <v>64.131851606686311</v>
      </c>
      <c r="G44" s="26">
        <f>IF(Serv_net!G44="","",Serv_net!G44/10/GDP!J40)</f>
        <v>75.003676123151422</v>
      </c>
      <c r="H44" s="26">
        <f>IF(Serv_net!H44="","",Serv_net!H44/10/GDP!K40)</f>
        <v>78.84901260364424</v>
      </c>
      <c r="I44" s="26">
        <f>IF(Serv_net!I44="","",Serv_net!I44/10/GDP!L40)</f>
        <v>78.709813331794493</v>
      </c>
      <c r="J44" s="26">
        <f>IF(Serv_net!J44="","",Serv_net!J44/10/GDP!M40)</f>
        <v>80.682384341689854</v>
      </c>
      <c r="K44" s="26">
        <f>IF(Serv_net!K44="","",Serv_net!K44/10/GDP!N40)</f>
        <v>75.214171765032262</v>
      </c>
      <c r="L44" s="26">
        <f>IF(Serv_net!L44="","",Serv_net!L44/10/GDP!O40)</f>
        <v>65.092843638992406</v>
      </c>
      <c r="M44" s="26">
        <f>IF(Serv_net!M44="","",Serv_net!M44/10/GDP!P40)</f>
        <v>63.956494573108515</v>
      </c>
      <c r="N44" s="26">
        <f>IF(Serv_net!N44="","",Serv_net!N44/10/GDP!Q40)</f>
        <v>67.282820631734509</v>
      </c>
      <c r="O44" s="26">
        <f>IF(Serv_net!O44="","",Serv_net!O44/10/GDP!R40)</f>
        <v>69.035911007725915</v>
      </c>
      <c r="P44" s="26">
        <f>IF(Serv_net!P44="","",Serv_net!P44/10/GDP!S40)</f>
        <v>69.632431451023194</v>
      </c>
      <c r="Q44" s="26" t="str">
        <f>IF(Serv_net!Q44="","",Serv_net!Q44/10/GDP!T40)</f>
        <v/>
      </c>
    </row>
    <row r="45" spans="1:17" x14ac:dyDescent="0.15">
      <c r="A45" s="12" t="s">
        <v>61</v>
      </c>
      <c r="B45" s="26">
        <f>IF(Serv_net!B45="","",Serv_net!B45/10/GDP!E41)</f>
        <v>-0.24025561226962561</v>
      </c>
      <c r="C45" s="26">
        <f>IF(Serv_net!C45="","",Serv_net!C45/10/GDP!F41)</f>
        <v>-0.24570909478356695</v>
      </c>
      <c r="D45" s="26">
        <f>IF(Serv_net!D45="","",Serv_net!D45/10/GDP!G41)</f>
        <v>0.14595804750553032</v>
      </c>
      <c r="E45" s="26">
        <f>IF(Serv_net!E45="","",Serv_net!E45/10/GDP!H41)</f>
        <v>9.5360472531817217E-2</v>
      </c>
      <c r="F45" s="26">
        <f>IF(Serv_net!F45="","",Serv_net!F45/10/GDP!I41)</f>
        <v>-0.30155883198179462</v>
      </c>
      <c r="G45" s="26">
        <f>IF(Serv_net!G45="","",Serv_net!G45/10/GDP!J41)</f>
        <v>-0.24963575218507147</v>
      </c>
      <c r="H45" s="26">
        <f>IF(Serv_net!H45="","",Serv_net!H45/10/GDP!K41)</f>
        <v>-0.62460874111070175</v>
      </c>
      <c r="I45" s="26">
        <f>IF(Serv_net!I45="","",Serv_net!I45/10/GDP!L41)</f>
        <v>-0.93359201329621611</v>
      </c>
      <c r="J45" s="26">
        <f>IF(Serv_net!J45="","",Serv_net!J45/10/GDP!M41)</f>
        <v>-1.2841835220724731</v>
      </c>
      <c r="K45" s="26">
        <f>IF(Serv_net!K45="","",Serv_net!K45/10/GDP!N41)</f>
        <v>-2.0309529189879654</v>
      </c>
      <c r="L45" s="26">
        <f>IF(Serv_net!L45="","",Serv_net!L45/10/GDP!O41)</f>
        <v>-1.9644590326022928</v>
      </c>
      <c r="M45" s="26">
        <f>IF(Serv_net!M45="","",Serv_net!M45/10/GDP!P41)</f>
        <v>-2.0766728060973922</v>
      </c>
      <c r="N45" s="26">
        <f>IF(Serv_net!N45="","",Serv_net!N45/10/GDP!Q41)</f>
        <v>-2.1110853456456589</v>
      </c>
      <c r="O45" s="26">
        <f>IF(Serv_net!O45="","",Serv_net!O45/10/GDP!R41)</f>
        <v>-2.1107668471503254</v>
      </c>
      <c r="P45" s="26">
        <f>IF(Serv_net!P45="","",Serv_net!P45/10/GDP!S41)</f>
        <v>-1.8210467643738721</v>
      </c>
      <c r="Q45" s="26">
        <f>IF(Serv_net!Q45="","",Serv_net!Q45/10/GDP!T41)</f>
        <v>-0.9775337751305152</v>
      </c>
    </row>
    <row r="46" spans="1:17" x14ac:dyDescent="0.15">
      <c r="A46" s="12" t="s">
        <v>62</v>
      </c>
      <c r="B46" s="26">
        <f>IF(Serv_net!B46="","",Serv_net!B46/10/GDP!E42)</f>
        <v>-1.5830421193305908</v>
      </c>
      <c r="C46" s="26">
        <f>IF(Serv_net!C46="","",Serv_net!C46/10/GDP!F42)</f>
        <v>-1.4263740310453175</v>
      </c>
      <c r="D46" s="26">
        <f>IF(Serv_net!D46="","",Serv_net!D46/10/GDP!G42)</f>
        <v>-1.396963900379087</v>
      </c>
      <c r="E46" s="26">
        <f>IF(Serv_net!E46="","",Serv_net!E46/10/GDP!H42)</f>
        <v>-1.347187240729528</v>
      </c>
      <c r="F46" s="26">
        <f>IF(Serv_net!F46="","",Serv_net!F46/10/GDP!I42)</f>
        <v>-1.4431998537551516</v>
      </c>
      <c r="G46" s="26">
        <f>IF(Serv_net!G46="","",Serv_net!G46/10/GDP!J42)</f>
        <v>-1.6063722470712631</v>
      </c>
      <c r="H46" s="26">
        <f>IF(Serv_net!H46="","",Serv_net!H46/10/GDP!K42)</f>
        <v>-1.6745219929868358</v>
      </c>
      <c r="I46" s="26">
        <f>IF(Serv_net!I46="","",Serv_net!I46/10/GDP!L42)</f>
        <v>-1.7320554595672681</v>
      </c>
      <c r="J46" s="26">
        <f>IF(Serv_net!J46="","",Serv_net!J46/10/GDP!M42)</f>
        <v>-1.6827605979856635</v>
      </c>
      <c r="K46" s="26">
        <f>IF(Serv_net!K46="","",Serv_net!K46/10/GDP!N42)</f>
        <v>-2.0175384465445982</v>
      </c>
      <c r="L46" s="26">
        <f>IF(Serv_net!L46="","",Serv_net!L46/10/GDP!O42)</f>
        <v>-1.8827539385263659</v>
      </c>
      <c r="M46" s="26">
        <f>IF(Serv_net!M46="","",Serv_net!M46/10/GDP!P42)</f>
        <v>-1.5122432129147367</v>
      </c>
      <c r="N46" s="26">
        <f>IF(Serv_net!N46="","",Serv_net!N46/10/GDP!Q42)</f>
        <v>-1.435427609951577</v>
      </c>
      <c r="O46" s="26">
        <f>IF(Serv_net!O46="","",Serv_net!O46/10/GDP!R42)</f>
        <v>-1.2761391229005474</v>
      </c>
      <c r="P46" s="26">
        <f>IF(Serv_net!P46="","",Serv_net!P46/10/GDP!S42)</f>
        <v>-1.3461906249787967</v>
      </c>
      <c r="Q46" s="26">
        <f>IF(Serv_net!Q46="","",Serv_net!Q46/10/GDP!T42)</f>
        <v>-1.6348575670953682</v>
      </c>
    </row>
    <row r="47" spans="1:17" x14ac:dyDescent="0.15">
      <c r="A47" s="12" t="s">
        <v>63</v>
      </c>
      <c r="B47" s="26">
        <f>IF(Serv_net!B47="","",Serv_net!B47/10/GDP!E43)</f>
        <v>-0.47283412617277537</v>
      </c>
      <c r="C47" s="26">
        <f>IF(Serv_net!C47="","",Serv_net!C47/10/GDP!F43)</f>
        <v>-1.1790481682693943</v>
      </c>
      <c r="D47" s="26">
        <f>IF(Serv_net!D47="","",Serv_net!D47/10/GDP!G43)</f>
        <v>-1.0665875969811851</v>
      </c>
      <c r="E47" s="26">
        <f>IF(Serv_net!E47="","",Serv_net!E47/10/GDP!H43)</f>
        <v>-1.6586161886897655</v>
      </c>
      <c r="F47" s="26">
        <f>IF(Serv_net!F47="","",Serv_net!F47/10/GDP!I43)</f>
        <v>-2.7988506496989252</v>
      </c>
      <c r="G47" s="26">
        <f>IF(Serv_net!G47="","",Serv_net!G47/10/GDP!J43)</f>
        <v>-3.2085074380707104</v>
      </c>
      <c r="H47" s="26">
        <f>IF(Serv_net!H47="","",Serv_net!H47/10/GDP!K43)</f>
        <v>-3.2944516149349625</v>
      </c>
      <c r="I47" s="26">
        <f>IF(Serv_net!I47="","",Serv_net!I47/10/GDP!L43)</f>
        <v>-3.3227198048136692</v>
      </c>
      <c r="J47" s="26" t="str">
        <f>IF(Serv_net!J47="","",Serv_net!J47/10/GDP!M43)</f>
        <v/>
      </c>
      <c r="K47" s="26">
        <f>IF(Serv_net!K47="","",Serv_net!K47/10/GDP!N43)</f>
        <v>0.40299655540653012</v>
      </c>
      <c r="L47" s="26">
        <f>IF(Serv_net!L47="","",Serv_net!L47/10/GDP!O43)</f>
        <v>-0.20082533448638232</v>
      </c>
      <c r="M47" s="26">
        <f>IF(Serv_net!M47="","",Serv_net!M47/10/GDP!P43)</f>
        <v>-0.6443419713293097</v>
      </c>
      <c r="N47" s="26">
        <f>IF(Serv_net!N47="","",Serv_net!N47/10/GDP!Q43)</f>
        <v>-0.54876313407696597</v>
      </c>
      <c r="O47" s="26">
        <f>IF(Serv_net!O47="","",Serv_net!O47/10/GDP!R43)</f>
        <v>-0.22267548684362365</v>
      </c>
      <c r="P47" s="26">
        <f>IF(Serv_net!P47="","",Serv_net!P47/10/GDP!S43)</f>
        <v>-0.80684994898820572</v>
      </c>
      <c r="Q47" s="26" t="str">
        <f>IF(Serv_net!Q47="","",Serv_net!Q47/10/GDP!T43)</f>
        <v/>
      </c>
    </row>
    <row r="48" spans="1:17" x14ac:dyDescent="0.15">
      <c r="A48" s="12" t="s">
        <v>64</v>
      </c>
      <c r="B48" s="26">
        <f>IF(Serv_net!B48="","",Serv_net!B48/10/GDP!E44)</f>
        <v>-6.8440312859435126</v>
      </c>
      <c r="C48" s="26">
        <f>IF(Serv_net!C48="","",Serv_net!C48/10/GDP!F44)</f>
        <v>-3.2894926242286733</v>
      </c>
      <c r="D48" s="26">
        <f>IF(Serv_net!D48="","",Serv_net!D48/10/GDP!G44)</f>
        <v>-7.3026207421927651</v>
      </c>
      <c r="E48" s="26">
        <f>IF(Serv_net!E48="","",Serv_net!E48/10/GDP!H44)</f>
        <v>-6.5038775171861012</v>
      </c>
      <c r="F48" s="26">
        <f>IF(Serv_net!F48="","",Serv_net!F48/10/GDP!I44)</f>
        <v>-6.3108213852975199</v>
      </c>
      <c r="G48" s="26">
        <f>IF(Serv_net!G48="","",Serv_net!G48/10/GDP!J44)</f>
        <v>-10.557128117101982</v>
      </c>
      <c r="H48" s="26">
        <f>IF(Serv_net!H48="","",Serv_net!H48/10/GDP!K44)</f>
        <v>-8.3158295522185295</v>
      </c>
      <c r="I48" s="26">
        <f>IF(Serv_net!I48="","",Serv_net!I48/10/GDP!L44)</f>
        <v>-6.9638929657538737</v>
      </c>
      <c r="J48" s="26">
        <f>IF(Serv_net!J48="","",Serv_net!J48/10/GDP!M44)</f>
        <v>-7.032192487132364</v>
      </c>
      <c r="K48" s="26">
        <f>IF(Serv_net!K48="","",Serv_net!K48/10/GDP!N44)</f>
        <v>-7.7062432883306675</v>
      </c>
      <c r="L48" s="26">
        <f>IF(Serv_net!L48="","",Serv_net!L48/10/GDP!O44)</f>
        <v>-5.3232536068818899</v>
      </c>
      <c r="M48" s="26">
        <f>IF(Serv_net!M48="","",Serv_net!M48/10/GDP!P44)</f>
        <v>-5.3533893899918485</v>
      </c>
      <c r="N48" s="26">
        <f>IF(Serv_net!N48="","",Serv_net!N48/10/GDP!Q44)</f>
        <v>-4.2922341558996937</v>
      </c>
      <c r="O48" s="26">
        <f>IF(Serv_net!O48="","",Serv_net!O48/10/GDP!R44)</f>
        <v>-5.7048378022918182</v>
      </c>
      <c r="P48" s="26">
        <f>IF(Serv_net!P48="","",Serv_net!P48/10/GDP!S44)</f>
        <v>-4.2011544694876806</v>
      </c>
      <c r="Q48" s="26">
        <f>IF(Serv_net!Q48="","",Serv_net!Q48/10/GDP!T44)</f>
        <v>-5.1913631459284346</v>
      </c>
    </row>
    <row r="49" spans="1:17" x14ac:dyDescent="0.15">
      <c r="A49" s="12" t="s">
        <v>65</v>
      </c>
      <c r="B49" s="26">
        <f>IF(Serv_net!B49="","",Serv_net!B49/10/GDP!E45)</f>
        <v>-17.984940899769985</v>
      </c>
      <c r="C49" s="26">
        <f>IF(Serv_net!C49="","",Serv_net!C49/10/GDP!F45)</f>
        <v>-26.755728570423063</v>
      </c>
      <c r="D49" s="26">
        <f>IF(Serv_net!D49="","",Serv_net!D49/10/GDP!G45)</f>
        <v>-31.249791276518334</v>
      </c>
      <c r="E49" s="26">
        <f>IF(Serv_net!E49="","",Serv_net!E49/10/GDP!H45)</f>
        <v>-21.610066082946119</v>
      </c>
      <c r="F49" s="26">
        <f>IF(Serv_net!F49="","",Serv_net!F49/10/GDP!I45)</f>
        <v>-28.48691665759883</v>
      </c>
      <c r="G49" s="26">
        <f>IF(Serv_net!G49="","",Serv_net!G49/10/GDP!J45)</f>
        <v>-21.69359258434099</v>
      </c>
      <c r="H49" s="26">
        <f>IF(Serv_net!H49="","",Serv_net!H49/10/GDP!K45)</f>
        <v>-20.454567000332172</v>
      </c>
      <c r="I49" s="26">
        <f>IF(Serv_net!I49="","",Serv_net!I49/10/GDP!L45)</f>
        <v>-14.523892065442434</v>
      </c>
      <c r="J49" s="26">
        <f>IF(Serv_net!J49="","",Serv_net!J49/10/GDP!M45)</f>
        <v>-12.967773007530983</v>
      </c>
      <c r="K49" s="26">
        <f>IF(Serv_net!K49="","",Serv_net!K49/10/GDP!N45)</f>
        <v>-17.267052719012561</v>
      </c>
      <c r="L49" s="26">
        <f>IF(Serv_net!L49="","",Serv_net!L49/10/GDP!O45)</f>
        <v>-27.892964954718583</v>
      </c>
      <c r="M49" s="26">
        <f>IF(Serv_net!M49="","",Serv_net!M49/10/GDP!P45)</f>
        <v>-19.434012241771551</v>
      </c>
      <c r="N49" s="26" t="str">
        <f>IF(Serv_net!N49="","",Serv_net!N49/10/GDP!Q45)</f>
        <v/>
      </c>
      <c r="O49" s="26" t="str">
        <f>IF(Serv_net!O49="","",Serv_net!O49/10/GDP!R45)</f>
        <v/>
      </c>
      <c r="P49" s="26" t="str">
        <f>IF(Serv_net!P49="","",Serv_net!P49/10/GDP!S45)</f>
        <v/>
      </c>
      <c r="Q49" s="26" t="str">
        <f>IF(Serv_net!Q49="","",Serv_net!Q49/10/GDP!T45)</f>
        <v/>
      </c>
    </row>
    <row r="50" spans="1:17" x14ac:dyDescent="0.15">
      <c r="A50" s="12" t="s">
        <v>66</v>
      </c>
      <c r="B50" s="26">
        <f>IF(Serv_net!B50="","",Serv_net!B50/10/GDP!E46)</f>
        <v>8.4064911182326103</v>
      </c>
      <c r="C50" s="26">
        <f>IF(Serv_net!C50="","",Serv_net!C50/10/GDP!F46)</f>
        <v>8.4587044817881747</v>
      </c>
      <c r="D50" s="26">
        <f>IF(Serv_net!D50="","",Serv_net!D50/10/GDP!G46)</f>
        <v>8.1227022563351508</v>
      </c>
      <c r="E50" s="26">
        <f>IF(Serv_net!E50="","",Serv_net!E50/10/GDP!H46)</f>
        <v>8.8878373393561549</v>
      </c>
      <c r="F50" s="26">
        <f>IF(Serv_net!F50="","",Serv_net!F50/10/GDP!I46)</f>
        <v>8.7089143638434461</v>
      </c>
      <c r="G50" s="26">
        <f>IF(Serv_net!G50="","",Serv_net!G50/10/GDP!J46)</f>
        <v>8.3178027397555461</v>
      </c>
      <c r="H50" s="26">
        <f>IF(Serv_net!H50="","",Serv_net!H50/10/GDP!K46)</f>
        <v>8.9630301131682391</v>
      </c>
      <c r="I50" s="26">
        <f>IF(Serv_net!I50="","",Serv_net!I50/10/GDP!L46)</f>
        <v>8.4356990056111947</v>
      </c>
      <c r="J50" s="26">
        <f>IF(Serv_net!J50="","",Serv_net!J50/10/GDP!M46)</f>
        <v>8.9571922143770024</v>
      </c>
      <c r="K50" s="26">
        <f>IF(Serv_net!K50="","",Serv_net!K50/10/GDP!N46)</f>
        <v>8.7265808584880702</v>
      </c>
      <c r="L50" s="26">
        <f>IF(Serv_net!L50="","",Serv_net!L50/10/GDP!O46)</f>
        <v>8.1653460643541429</v>
      </c>
      <c r="M50" s="26">
        <f>IF(Serv_net!M50="","",Serv_net!M50/10/GDP!P46)</f>
        <v>8.6832183537221006</v>
      </c>
      <c r="N50" s="26">
        <f>IF(Serv_net!N50="","",Serv_net!N50/10/GDP!Q46)</f>
        <v>7.8661731783559565</v>
      </c>
      <c r="O50" s="26">
        <f>IF(Serv_net!O50="","",Serv_net!O50/10/GDP!R46)</f>
        <v>8.8852718139304834</v>
      </c>
      <c r="P50" s="26">
        <f>IF(Serv_net!P50="","",Serv_net!P50/10/GDP!S46)</f>
        <v>9.0909585832803472</v>
      </c>
      <c r="Q50" s="26">
        <f>IF(Serv_net!Q50="","",Serv_net!Q50/10/GDP!T46)</f>
        <v>6.0562055084390645</v>
      </c>
    </row>
    <row r="51" spans="1:17" x14ac:dyDescent="0.15">
      <c r="A51" s="12" t="s">
        <v>67</v>
      </c>
      <c r="B51" s="26">
        <f>IF(Serv_net!B51="","",Serv_net!B51/10/GDP!E47)</f>
        <v>-5.6612778805818023</v>
      </c>
      <c r="C51" s="26">
        <f>IF(Serv_net!C51="","",Serv_net!C51/10/GDP!F47)</f>
        <v>-5.8199723271358206</v>
      </c>
      <c r="D51" s="26">
        <f>IF(Serv_net!D51="","",Serv_net!D51/10/GDP!G47)</f>
        <v>-5.680186328424635</v>
      </c>
      <c r="E51" s="26">
        <f>IF(Serv_net!E51="","",Serv_net!E51/10/GDP!H47)</f>
        <v>-5.026385947636836</v>
      </c>
      <c r="F51" s="26">
        <f>IF(Serv_net!F51="","",Serv_net!F51/10/GDP!I47)</f>
        <v>-4.7777164833663743</v>
      </c>
      <c r="G51" s="26">
        <f>IF(Serv_net!G51="","",Serv_net!G51/10/GDP!J47)</f>
        <v>-5.2438014700176669</v>
      </c>
      <c r="H51" s="26">
        <f>IF(Serv_net!H51="","",Serv_net!H51/10/GDP!K47)</f>
        <v>-5.0288496720988487</v>
      </c>
      <c r="I51" s="26">
        <f>IF(Serv_net!I51="","",Serv_net!I51/10/GDP!L47)</f>
        <v>-5.2551691896659332</v>
      </c>
      <c r="J51" s="26">
        <f>IF(Serv_net!J51="","",Serv_net!J51/10/GDP!M47)</f>
        <v>-5.2907511146915009</v>
      </c>
      <c r="K51" s="26">
        <f>IF(Serv_net!K51="","",Serv_net!K51/10/GDP!N47)</f>
        <v>-4.4245253575923726</v>
      </c>
      <c r="L51" s="26">
        <f>IF(Serv_net!L51="","",Serv_net!L51/10/GDP!O47)</f>
        <v>-4.4076341553046046</v>
      </c>
      <c r="M51" s="26">
        <f>IF(Serv_net!M51="","",Serv_net!M51/10/GDP!P47)</f>
        <v>-4.14954696182512</v>
      </c>
      <c r="N51" s="26">
        <f>IF(Serv_net!N51="","",Serv_net!N51/10/GDP!Q47)</f>
        <v>-4.5890120884619972</v>
      </c>
      <c r="O51" s="26">
        <f>IF(Serv_net!O51="","",Serv_net!O51/10/GDP!R47)</f>
        <v>-3.9670423104492154</v>
      </c>
      <c r="P51" s="26">
        <f>IF(Serv_net!P51="","",Serv_net!P51/10/GDP!S47)</f>
        <v>-3.8286190491061389</v>
      </c>
      <c r="Q51" s="26" t="str">
        <f>IF(Serv_net!Q51="","",Serv_net!Q51/10/GDP!T47)</f>
        <v/>
      </c>
    </row>
    <row r="52" spans="1:17" x14ac:dyDescent="0.15">
      <c r="A52" s="12" t="s">
        <v>68</v>
      </c>
      <c r="B52" s="26">
        <f>IF(Serv_net!B52="","",Serv_net!B52/10/GDP!E48)</f>
        <v>12.058808389029524</v>
      </c>
      <c r="C52" s="26">
        <f>IF(Serv_net!C52="","",Serv_net!C52/10/GDP!F48)</f>
        <v>12.756769308161971</v>
      </c>
      <c r="D52" s="26">
        <f>IF(Serv_net!D52="","",Serv_net!D52/10/GDP!G48)</f>
        <v>13.482022717984904</v>
      </c>
      <c r="E52" s="26">
        <f>IF(Serv_net!E52="","",Serv_net!E52/10/GDP!H48)</f>
        <v>12.58592382572102</v>
      </c>
      <c r="F52" s="26">
        <f>IF(Serv_net!F52="","",Serv_net!F52/10/GDP!I48)</f>
        <v>11.143609242902548</v>
      </c>
      <c r="G52" s="26">
        <f>IF(Serv_net!G52="","",Serv_net!G52/10/GDP!J48)</f>
        <v>11.176711622210092</v>
      </c>
      <c r="H52" s="26">
        <f>IF(Serv_net!H52="","",Serv_net!H52/10/GDP!K48)</f>
        <v>12.664137518555536</v>
      </c>
      <c r="I52" s="26">
        <f>IF(Serv_net!I52="","",Serv_net!I52/10/GDP!L48)</f>
        <v>14.557096551503401</v>
      </c>
      <c r="J52" s="26">
        <f>IF(Serv_net!J52="","",Serv_net!J52/10/GDP!M48)</f>
        <v>15.374051996521004</v>
      </c>
      <c r="K52" s="26">
        <f>IF(Serv_net!K52="","",Serv_net!K52/10/GDP!N48)</f>
        <v>14.940177249900993</v>
      </c>
      <c r="L52" s="26">
        <f>IF(Serv_net!L52="","",Serv_net!L52/10/GDP!O48)</f>
        <v>16.242005214074229</v>
      </c>
      <c r="M52" s="26">
        <f>IF(Serv_net!M52="","",Serv_net!M52/10/GDP!P48)</f>
        <v>17.651042333992379</v>
      </c>
      <c r="N52" s="26">
        <f>IF(Serv_net!N52="","",Serv_net!N52/10/GDP!Q48)</f>
        <v>18.225935927792836</v>
      </c>
      <c r="O52" s="26">
        <f>IF(Serv_net!O52="","",Serv_net!O52/10/GDP!R48)</f>
        <v>17.58582683842392</v>
      </c>
      <c r="P52" s="26">
        <f>IF(Serv_net!P52="","",Serv_net!P52/10/GDP!S48)</f>
        <v>18.448039747533667</v>
      </c>
      <c r="Q52" s="26">
        <f>IF(Serv_net!Q52="","",Serv_net!Q52/10/GDP!T48)</f>
        <v>10.399773024240492</v>
      </c>
    </row>
    <row r="53" spans="1:17" x14ac:dyDescent="0.15">
      <c r="A53" s="12" t="s">
        <v>69</v>
      </c>
      <c r="B53" s="26" t="str">
        <f>IF(Serv_net!B53="","",Serv_net!B53/10/GDP!E49)</f>
        <v/>
      </c>
      <c r="C53" s="26" t="str">
        <f>IF(Serv_net!C53="","",Serv_net!C53/10/GDP!F49)</f>
        <v/>
      </c>
      <c r="D53" s="26" t="str">
        <f>IF(Serv_net!D53="","",Serv_net!D53/10/GDP!G49)</f>
        <v/>
      </c>
      <c r="E53" s="26" t="str">
        <f>IF(Serv_net!E53="","",Serv_net!E53/10/GDP!H49)</f>
        <v/>
      </c>
      <c r="F53" s="26" t="str">
        <f>IF(Serv_net!F53="","",Serv_net!F53/10/GDP!I49)</f>
        <v/>
      </c>
      <c r="G53" s="26" t="str">
        <f>IF(Serv_net!G53="","",Serv_net!G53/10/GDP!J49)</f>
        <v/>
      </c>
      <c r="H53" s="26">
        <f>IF(Serv_net!H53="","",Serv_net!H53/10/GDP!K49)</f>
        <v>29.141363403069075</v>
      </c>
      <c r="I53" s="26">
        <f>IF(Serv_net!I53="","",Serv_net!I53/10/GDP!L49)</f>
        <v>33.440055380277002</v>
      </c>
      <c r="J53" s="26">
        <f>IF(Serv_net!J53="","",Serv_net!J53/10/GDP!M49)</f>
        <v>34.721113442669377</v>
      </c>
      <c r="K53" s="26">
        <f>IF(Serv_net!K53="","",Serv_net!K53/10/GDP!N49)</f>
        <v>37.704597135396426</v>
      </c>
      <c r="L53" s="26">
        <f>IF(Serv_net!L53="","",Serv_net!L53/10/GDP!O49)</f>
        <v>34.384065716641075</v>
      </c>
      <c r="M53" s="26">
        <f>IF(Serv_net!M53="","",Serv_net!M53/10/GDP!P49)</f>
        <v>31.293389993094241</v>
      </c>
      <c r="N53" s="26">
        <f>IF(Serv_net!N53="","",Serv_net!N53/10/GDP!Q49)</f>
        <v>23.266705488127897</v>
      </c>
      <c r="O53" s="26">
        <f>IF(Serv_net!O53="","",Serv_net!O53/10/GDP!R49)</f>
        <v>17.452296976850292</v>
      </c>
      <c r="P53" s="26">
        <f>IF(Serv_net!P53="","",Serv_net!P53/10/GDP!S49)</f>
        <v>26.951719229143695</v>
      </c>
      <c r="Q53" s="26">
        <f>IF(Serv_net!Q53="","",Serv_net!Q53/10/GDP!T49)</f>
        <v>13.296036231917114</v>
      </c>
    </row>
    <row r="54" spans="1:17" x14ac:dyDescent="0.15">
      <c r="A54" s="12" t="s">
        <v>70</v>
      </c>
      <c r="B54" s="26" t="str">
        <f>IF(Serv_net!B54="","",Serv_net!B54/10/GDP!E50)</f>
        <v/>
      </c>
      <c r="C54" s="26" t="str">
        <f>IF(Serv_net!C54="","",Serv_net!C54/10/GDP!F50)</f>
        <v/>
      </c>
      <c r="D54" s="26" t="str">
        <f>IF(Serv_net!D54="","",Serv_net!D54/10/GDP!G50)</f>
        <v/>
      </c>
      <c r="E54" s="26" t="str">
        <f>IF(Serv_net!E54="","",Serv_net!E54/10/GDP!H50)</f>
        <v/>
      </c>
      <c r="F54" s="26" t="str">
        <f>IF(Serv_net!F54="","",Serv_net!F54/10/GDP!I50)</f>
        <v/>
      </c>
      <c r="G54" s="26" t="str">
        <f>IF(Serv_net!G54="","",Serv_net!G54/10/GDP!J50)</f>
        <v/>
      </c>
      <c r="H54" s="26">
        <f>IF(Serv_net!H54="","",Serv_net!H54/10/GDP!K50)</f>
        <v>15.852175900105991</v>
      </c>
      <c r="I54" s="26">
        <f>IF(Serv_net!I54="","",Serv_net!I54/10/GDP!L50)</f>
        <v>19.099566403501459</v>
      </c>
      <c r="J54" s="26">
        <f>IF(Serv_net!J54="","",Serv_net!J54/10/GDP!M50)</f>
        <v>20.169737503832682</v>
      </c>
      <c r="K54" s="26">
        <f>IF(Serv_net!K54="","",Serv_net!K54/10/GDP!N50)</f>
        <v>23.934178814592741</v>
      </c>
      <c r="L54" s="26">
        <f>IF(Serv_net!L54="","",Serv_net!L54/10/GDP!O50)</f>
        <v>20.172918931004737</v>
      </c>
      <c r="M54" s="26">
        <f>IF(Serv_net!M54="","",Serv_net!M54/10/GDP!P50)</f>
        <v>17.234890337693454</v>
      </c>
      <c r="N54" s="26">
        <f>IF(Serv_net!N54="","",Serv_net!N54/10/GDP!Q50)</f>
        <v>12.100281428772963</v>
      </c>
      <c r="O54" s="26">
        <f>IF(Serv_net!O54="","",Serv_net!O54/10/GDP!R50)</f>
        <v>11.528348603802115</v>
      </c>
      <c r="P54" s="26">
        <f>IF(Serv_net!P54="","",Serv_net!P54/10/GDP!S50)</f>
        <v>16.348715926479628</v>
      </c>
      <c r="Q54" s="26">
        <f>IF(Serv_net!Q54="","",Serv_net!Q54/10/GDP!T50)</f>
        <v>9.3884153959207719</v>
      </c>
    </row>
    <row r="55" spans="1:17" x14ac:dyDescent="0.15">
      <c r="A55" s="12" t="s">
        <v>71</v>
      </c>
      <c r="B55" s="26">
        <f>IF(Serv_net!B55="","",Serv_net!B55/10/GDP!E51)</f>
        <v>17.577514030585235</v>
      </c>
      <c r="C55" s="26">
        <f>IF(Serv_net!C55="","",Serv_net!C55/10/GDP!F51)</f>
        <v>17.62156734162247</v>
      </c>
      <c r="D55" s="26">
        <f>IF(Serv_net!D55="","",Serv_net!D55/10/GDP!G51)</f>
        <v>18.790336879354001</v>
      </c>
      <c r="E55" s="26">
        <f>IF(Serv_net!E55="","",Serv_net!E55/10/GDP!H51)</f>
        <v>17.401191369420239</v>
      </c>
      <c r="F55" s="26">
        <f>IF(Serv_net!F55="","",Serv_net!F55/10/GDP!I51)</f>
        <v>16.341166647771626</v>
      </c>
      <c r="G55" s="26">
        <f>IF(Serv_net!G55="","",Serv_net!G55/10/GDP!J51)</f>
        <v>15.658330692619799</v>
      </c>
      <c r="H55" s="26">
        <f>IF(Serv_net!H55="","",Serv_net!H55/10/GDP!K51)</f>
        <v>17.74937976388307</v>
      </c>
      <c r="I55" s="26">
        <f>IF(Serv_net!I55="","",Serv_net!I55/10/GDP!L51)</f>
        <v>17.441558769765148</v>
      </c>
      <c r="J55" s="26">
        <f>IF(Serv_net!J55="","",Serv_net!J55/10/GDP!M51)</f>
        <v>19.302187802758919</v>
      </c>
      <c r="K55" s="26">
        <f>IF(Serv_net!K55="","",Serv_net!K55/10/GDP!N51)</f>
        <v>19.760420264319318</v>
      </c>
      <c r="L55" s="26">
        <f>IF(Serv_net!L55="","",Serv_net!L55/10/GDP!O51)</f>
        <v>20.706611140190414</v>
      </c>
      <c r="M55" s="26">
        <f>IF(Serv_net!M55="","",Serv_net!M55/10/GDP!P51)</f>
        <v>23.781741219691106</v>
      </c>
      <c r="N55" s="26">
        <f>IF(Serv_net!N55="","",Serv_net!N55/10/GDP!Q51)</f>
        <v>24.489740704819038</v>
      </c>
      <c r="O55" s="26">
        <f>IF(Serv_net!O55="","",Serv_net!O55/10/GDP!R51)</f>
        <v>22.617527379154001</v>
      </c>
      <c r="P55" s="26">
        <f>IF(Serv_net!P55="","",Serv_net!P55/10/GDP!S51)</f>
        <v>19.677553303964832</v>
      </c>
      <c r="Q55" s="26">
        <f>IF(Serv_net!Q55="","",Serv_net!Q55/10/GDP!T51)</f>
        <v>13.928941558146381</v>
      </c>
    </row>
    <row r="56" spans="1:17" x14ac:dyDescent="0.15">
      <c r="A56" s="12" t="s">
        <v>72</v>
      </c>
      <c r="B56" s="26">
        <f>IF(Serv_net!B56="","",Serv_net!B56/10/GDP!E52)</f>
        <v>1.485638299521131</v>
      </c>
      <c r="C56" s="26">
        <f>IF(Serv_net!C56="","",Serv_net!C56/10/GDP!F52)</f>
        <v>1.7621082246772912</v>
      </c>
      <c r="D56" s="26">
        <f>IF(Serv_net!D56="","",Serv_net!D56/10/GDP!G52)</f>
        <v>1.9036493991568602</v>
      </c>
      <c r="E56" s="26">
        <f>IF(Serv_net!E56="","",Serv_net!E56/10/GDP!H52)</f>
        <v>2.2306519362562445</v>
      </c>
      <c r="F56" s="26">
        <f>IF(Serv_net!F56="","",Serv_net!F56/10/GDP!I52)</f>
        <v>2.0883134859385786</v>
      </c>
      <c r="G56" s="26">
        <f>IF(Serv_net!G56="","",Serv_net!G56/10/GDP!J52)</f>
        <v>1.9578114279856225</v>
      </c>
      <c r="H56" s="26">
        <f>IF(Serv_net!H56="","",Serv_net!H56/10/GDP!K52)</f>
        <v>2.011636241750884</v>
      </c>
      <c r="I56" s="26">
        <f>IF(Serv_net!I56="","",Serv_net!I56/10/GDP!L52)</f>
        <v>1.9009767992971434</v>
      </c>
      <c r="J56" s="26">
        <f>IF(Serv_net!J56="","",Serv_net!J56/10/GDP!M52)</f>
        <v>1.6991858808511853</v>
      </c>
      <c r="K56" s="26">
        <f>IF(Serv_net!K56="","",Serv_net!K56/10/GDP!N52)</f>
        <v>1.2970727456514648</v>
      </c>
      <c r="L56" s="26">
        <f>IF(Serv_net!L56="","",Serv_net!L56/10/GDP!O52)</f>
        <v>1.8727759332269236</v>
      </c>
      <c r="M56" s="26">
        <f>IF(Serv_net!M56="","",Serv_net!M56/10/GDP!P52)</f>
        <v>2.22246017424597</v>
      </c>
      <c r="N56" s="26">
        <f>IF(Serv_net!N56="","",Serv_net!N56/10/GDP!Q52)</f>
        <v>2.4492507659755165</v>
      </c>
      <c r="O56" s="26">
        <f>IF(Serv_net!O56="","",Serv_net!O56/10/GDP!R52)</f>
        <v>2.2251229523655875</v>
      </c>
      <c r="P56" s="26">
        <f>IF(Serv_net!P56="","",Serv_net!P56/10/GDP!S52)</f>
        <v>1.8485215289551808</v>
      </c>
      <c r="Q56" s="26">
        <f>IF(Serv_net!Q56="","",Serv_net!Q56/10/GDP!T52)</f>
        <v>1.8425815744463099</v>
      </c>
    </row>
    <row r="57" spans="1:17" x14ac:dyDescent="0.15">
      <c r="A57" s="12" t="s">
        <v>74</v>
      </c>
      <c r="B57" s="26">
        <f>IF(Serv_net!B57="","",Serv_net!B57/10/GDP!E53)</f>
        <v>2.0590872093837076</v>
      </c>
      <c r="C57" s="26">
        <f>IF(Serv_net!C57="","",Serv_net!C57/10/GDP!F53)</f>
        <v>2.1701256010439791</v>
      </c>
      <c r="D57" s="26">
        <f>IF(Serv_net!D57="","",Serv_net!D57/10/GDP!G53)</f>
        <v>2.0887075095650194</v>
      </c>
      <c r="E57" s="26">
        <f>IF(Serv_net!E57="","",Serv_net!E57/10/GDP!H53)</f>
        <v>2.1859857613923328</v>
      </c>
      <c r="F57" s="26">
        <f>IF(Serv_net!F57="","",Serv_net!F57/10/GDP!I53)</f>
        <v>0.50109568374204705</v>
      </c>
      <c r="G57" s="26">
        <f>IF(Serv_net!G57="","",Serv_net!G57/10/GDP!J53)</f>
        <v>1.9932948388566316</v>
      </c>
      <c r="H57" s="26">
        <f>IF(Serv_net!H57="","",Serv_net!H57/10/GDP!K53)</f>
        <v>1.5161283263803329</v>
      </c>
      <c r="I57" s="26">
        <f>IF(Serv_net!I57="","",Serv_net!I57/10/GDP!L53)</f>
        <v>1.68345212963145</v>
      </c>
      <c r="J57" s="26">
        <f>IF(Serv_net!J57="","",Serv_net!J57/10/GDP!M53)</f>
        <v>2.1657786307488842</v>
      </c>
      <c r="K57" s="26">
        <f>IF(Serv_net!K57="","",Serv_net!K57/10/GDP!N53)</f>
        <v>2.4465436533945701</v>
      </c>
      <c r="L57" s="26">
        <f>IF(Serv_net!L57="","",Serv_net!L57/10/GDP!O53)</f>
        <v>2.045475325276823</v>
      </c>
      <c r="M57" s="26">
        <f>IF(Serv_net!M57="","",Serv_net!M57/10/GDP!P53)</f>
        <v>1.2492645541328098</v>
      </c>
      <c r="N57" s="26">
        <f>IF(Serv_net!N57="","",Serv_net!N57/10/GDP!Q53)</f>
        <v>2.6704749734533224</v>
      </c>
      <c r="O57" s="26">
        <f>IF(Serv_net!O57="","",Serv_net!O57/10/GDP!R53)</f>
        <v>2.5153925072033982</v>
      </c>
      <c r="P57" s="26">
        <f>IF(Serv_net!P57="","",Serv_net!P57/10/GDP!S53)</f>
        <v>2.0631045278280324</v>
      </c>
      <c r="Q57" s="26">
        <f>IF(Serv_net!Q57="","",Serv_net!Q57/10/GDP!T53)</f>
        <v>1.1763676332122508</v>
      </c>
    </row>
    <row r="58" spans="1:17" x14ac:dyDescent="0.15">
      <c r="A58" s="12" t="s">
        <v>75</v>
      </c>
      <c r="B58" s="26">
        <f>IF(Serv_net!B58="","",Serv_net!B58/10/GDP!E54)</f>
        <v>16.540521322464699</v>
      </c>
      <c r="C58" s="26">
        <f>IF(Serv_net!C58="","",Serv_net!C58/10/GDP!F54)</f>
        <v>15.031213939642425</v>
      </c>
      <c r="D58" s="26">
        <f>IF(Serv_net!D58="","",Serv_net!D58/10/GDP!G54)</f>
        <v>11.825730624230721</v>
      </c>
      <c r="E58" s="26">
        <f>IF(Serv_net!E58="","",Serv_net!E58/10/GDP!H54)</f>
        <v>12.120226798954553</v>
      </c>
      <c r="F58" s="26">
        <f>IF(Serv_net!F58="","",Serv_net!F58/10/GDP!I54)</f>
        <v>13.645673876568011</v>
      </c>
      <c r="G58" s="26">
        <f>IF(Serv_net!G58="","",Serv_net!G58/10/GDP!J54)</f>
        <v>14.046558103930238</v>
      </c>
      <c r="H58" s="26">
        <f>IF(Serv_net!H58="","",Serv_net!H58/10/GDP!K54)</f>
        <v>9.3824171535267098</v>
      </c>
      <c r="I58" s="26">
        <f>IF(Serv_net!I58="","",Serv_net!I58/10/GDP!L54)</f>
        <v>9.4438384943401807</v>
      </c>
      <c r="J58" s="26">
        <f>IF(Serv_net!J58="","",Serv_net!J58/10/GDP!M54)</f>
        <v>7.4895583796454916</v>
      </c>
      <c r="K58" s="26">
        <f>IF(Serv_net!K58="","",Serv_net!K58/10/GDP!N54)</f>
        <v>14.949142820545951</v>
      </c>
      <c r="L58" s="26">
        <f>IF(Serv_net!L58="","",Serv_net!L58/10/GDP!O54)</f>
        <v>16.758332100296755</v>
      </c>
      <c r="M58" s="26">
        <f>IF(Serv_net!M58="","",Serv_net!M58/10/GDP!P54)</f>
        <v>17.192074643387411</v>
      </c>
      <c r="N58" s="26">
        <f>IF(Serv_net!N58="","",Serv_net!N58/10/GDP!Q54)</f>
        <v>9.1879623044137837</v>
      </c>
      <c r="O58" s="26">
        <f>IF(Serv_net!O58="","",Serv_net!O58/10/GDP!R54)</f>
        <v>15.099998849098661</v>
      </c>
      <c r="P58" s="26">
        <f>IF(Serv_net!P58="","",Serv_net!P58/10/GDP!S54)</f>
        <v>15.777696557402317</v>
      </c>
      <c r="Q58" s="26">
        <f>IF(Serv_net!Q58="","",Serv_net!Q58/10/GDP!T54)</f>
        <v>11.640088249512591</v>
      </c>
    </row>
    <row r="59" spans="1:17" x14ac:dyDescent="0.15">
      <c r="A59" s="12" t="s">
        <v>76</v>
      </c>
      <c r="B59" s="26">
        <f>IF(Serv_net!B59="","",Serv_net!B59/10/GDP!E55)</f>
        <v>9.9532654518552182</v>
      </c>
      <c r="C59" s="26">
        <f>IF(Serv_net!C59="","",Serv_net!C59/10/GDP!F55)</f>
        <v>12.347731379132512</v>
      </c>
      <c r="D59" s="26">
        <f>IF(Serv_net!D59="","",Serv_net!D59/10/GDP!G55)</f>
        <v>10.640973203477706</v>
      </c>
      <c r="E59" s="26">
        <f>IF(Serv_net!E59="","",Serv_net!E59/10/GDP!H55)</f>
        <v>9.3636864362081607</v>
      </c>
      <c r="F59" s="26">
        <f>IF(Serv_net!F59="","",Serv_net!F59/10/GDP!I55)</f>
        <v>9.1792025555154932</v>
      </c>
      <c r="G59" s="26">
        <f>IF(Serv_net!G59="","",Serv_net!G59/10/GDP!J55)</f>
        <v>14.017969875182056</v>
      </c>
      <c r="H59" s="26">
        <f>IF(Serv_net!H59="","",Serv_net!H59/10/GDP!K55)</f>
        <v>17.746737116770106</v>
      </c>
      <c r="I59" s="26">
        <f>IF(Serv_net!I59="","",Serv_net!I59/10/GDP!L55)</f>
        <v>11.124083805862334</v>
      </c>
      <c r="J59" s="26">
        <f>IF(Serv_net!J59="","",Serv_net!J59/10/GDP!M55)</f>
        <v>11.590313012784947</v>
      </c>
      <c r="K59" s="26">
        <f>IF(Serv_net!K59="","",Serv_net!K59/10/GDP!N55)</f>
        <v>20.206174335735412</v>
      </c>
      <c r="L59" s="26">
        <f>IF(Serv_net!L59="","",Serv_net!L59/10/GDP!O55)</f>
        <v>18.899100332634983</v>
      </c>
      <c r="M59" s="26">
        <f>IF(Serv_net!M59="","",Serv_net!M59/10/GDP!P55)</f>
        <v>17.861599781211073</v>
      </c>
      <c r="N59" s="26">
        <f>IF(Serv_net!N59="","",Serv_net!N59/10/GDP!Q55)</f>
        <v>11.273011934324785</v>
      </c>
      <c r="O59" s="26">
        <f>IF(Serv_net!O59="","",Serv_net!O59/10/GDP!R55)</f>
        <v>1.8360249652793013</v>
      </c>
      <c r="P59" s="26">
        <f>IF(Serv_net!P59="","",Serv_net!P59/10/GDP!S55)</f>
        <v>5.522244862523106</v>
      </c>
      <c r="Q59" s="26">
        <f>IF(Serv_net!Q59="","",Serv_net!Q59/10/GDP!T55)</f>
        <v>-0.20860052608979862</v>
      </c>
    </row>
    <row r="60" spans="1:17" x14ac:dyDescent="0.15">
      <c r="A60" s="12" t="s">
        <v>77</v>
      </c>
      <c r="B60" s="26">
        <f>IF(Serv_net!B60="","",Serv_net!B60/10/GDP!E56)</f>
        <v>13.083797636270459</v>
      </c>
      <c r="C60" s="26">
        <f>IF(Serv_net!C60="","",Serv_net!C60/10/GDP!F56)</f>
        <v>13.287339259790718</v>
      </c>
      <c r="D60" s="26">
        <f>IF(Serv_net!D60="","",Serv_net!D60/10/GDP!G56)</f>
        <v>11.52304636650398</v>
      </c>
      <c r="E60" s="26">
        <f>IF(Serv_net!E60="","",Serv_net!E60/10/GDP!H56)</f>
        <v>10.137811933980483</v>
      </c>
      <c r="F60" s="26">
        <f>IF(Serv_net!F60="","",Serv_net!F60/10/GDP!I56)</f>
        <v>9.1802823788081831</v>
      </c>
      <c r="G60" s="26">
        <f>IF(Serv_net!G60="","",Serv_net!G60/10/GDP!J56)</f>
        <v>5.3169923738455784</v>
      </c>
      <c r="H60" s="26">
        <f>IF(Serv_net!H60="","",Serv_net!H60/10/GDP!K56)</f>
        <v>5.0332486606417346</v>
      </c>
      <c r="I60" s="26">
        <f>IF(Serv_net!I60="","",Serv_net!I60/10/GDP!L56)</f>
        <v>5.2702417631996035</v>
      </c>
      <c r="J60" s="26">
        <f>IF(Serv_net!J60="","",Serv_net!J60/10/GDP!M56)</f>
        <v>5.7898328005807889</v>
      </c>
      <c r="K60" s="26">
        <f>IF(Serv_net!K60="","",Serv_net!K60/10/GDP!N56)</f>
        <v>6.0714802151409373</v>
      </c>
      <c r="L60" s="26">
        <f>IF(Serv_net!L60="","",Serv_net!L60/10/GDP!O56)</f>
        <v>6.1298999671769776</v>
      </c>
      <c r="M60" s="26">
        <f>IF(Serv_net!M60="","",Serv_net!M60/10/GDP!P56)</f>
        <v>6.5185905483957427</v>
      </c>
      <c r="N60" s="26">
        <f>IF(Serv_net!N60="","",Serv_net!N60/10/GDP!Q56)</f>
        <v>6.9301785511998801</v>
      </c>
      <c r="O60" s="26">
        <f>IF(Serv_net!O60="","",Serv_net!O60/10/GDP!R56)</f>
        <v>6.4189292335332446</v>
      </c>
      <c r="P60" s="26">
        <f>IF(Serv_net!P60="","",Serv_net!P60/10/GDP!S56)</f>
        <v>5.6814646444301395</v>
      </c>
      <c r="Q60" s="26">
        <f>IF(Serv_net!Q60="","",Serv_net!Q60/10/GDP!T56)</f>
        <v>1.2733957802125333</v>
      </c>
    </row>
    <row r="61" spans="1:17" x14ac:dyDescent="0.15">
      <c r="A61" s="12" t="s">
        <v>78</v>
      </c>
      <c r="B61" s="26">
        <f>IF(Serv_net!B61="","",Serv_net!B61/10/GDP!E57)</f>
        <v>16.30811321989378</v>
      </c>
      <c r="C61" s="26">
        <f>IF(Serv_net!C61="","",Serv_net!C61/10/GDP!F57)</f>
        <v>12.77431090805598</v>
      </c>
      <c r="D61" s="26">
        <f>IF(Serv_net!D61="","",Serv_net!D61/10/GDP!G57)</f>
        <v>11.517139516394089</v>
      </c>
      <c r="E61" s="26">
        <f>IF(Serv_net!E61="","",Serv_net!E61/10/GDP!H57)</f>
        <v>10.817415427737853</v>
      </c>
      <c r="F61" s="26">
        <f>IF(Serv_net!F61="","",Serv_net!F61/10/GDP!I57)</f>
        <v>11.969478027338095</v>
      </c>
      <c r="G61" s="26">
        <f>IF(Serv_net!G61="","",Serv_net!G61/10/GDP!J57)</f>
        <v>12.312169008626746</v>
      </c>
      <c r="H61" s="26">
        <f>IF(Serv_net!H61="","",Serv_net!H61/10/GDP!K57)</f>
        <v>13.644666233752316</v>
      </c>
      <c r="I61" s="26">
        <f>IF(Serv_net!I61="","",Serv_net!I61/10/GDP!L57)</f>
        <v>13.874856982104031</v>
      </c>
      <c r="J61" s="26">
        <f>IF(Serv_net!J61="","",Serv_net!J61/10/GDP!M57)</f>
        <v>13.987640459329738</v>
      </c>
      <c r="K61" s="26">
        <f>IF(Serv_net!K61="","",Serv_net!K61/10/GDP!N57)</f>
        <v>30.531013575883616</v>
      </c>
      <c r="L61" s="26">
        <f>IF(Serv_net!L61="","",Serv_net!L61/10/GDP!O57)</f>
        <v>29.515969892298632</v>
      </c>
      <c r="M61" s="26">
        <f>IF(Serv_net!M61="","",Serv_net!M61/10/GDP!P57)</f>
        <v>26.87583841960949</v>
      </c>
      <c r="N61" s="26">
        <f>IF(Serv_net!N61="","",Serv_net!N61/10/GDP!Q57)</f>
        <v>27.120109450457296</v>
      </c>
      <c r="O61" s="26">
        <f>IF(Serv_net!O61="","",Serv_net!O61/10/GDP!R57)</f>
        <v>27.500082304822257</v>
      </c>
      <c r="P61" s="26">
        <f>IF(Serv_net!P61="","",Serv_net!P61/10/GDP!S57)</f>
        <v>29.614236693130831</v>
      </c>
      <c r="Q61" s="26">
        <f>IF(Serv_net!Q61="","",Serv_net!Q61/10/GDP!T57)</f>
        <v>14.659853340630111</v>
      </c>
    </row>
    <row r="62" spans="1:17" x14ac:dyDescent="0.15">
      <c r="A62" s="12" t="s">
        <v>79</v>
      </c>
      <c r="B62" s="26">
        <f>IF(Serv_net!B62="","",Serv_net!B62/10/GDP!E58)</f>
        <v>-2.7220257232143727</v>
      </c>
      <c r="C62" s="26">
        <f>IF(Serv_net!C62="","",Serv_net!C62/10/GDP!F58)</f>
        <v>-2.7877828723437799</v>
      </c>
      <c r="D62" s="26">
        <f>IF(Serv_net!D62="","",Serv_net!D62/10/GDP!G58)</f>
        <v>-2.688752753624343</v>
      </c>
      <c r="E62" s="26">
        <f>IF(Serv_net!E62="","",Serv_net!E62/10/GDP!H58)</f>
        <v>-2.5442619875885715</v>
      </c>
      <c r="F62" s="26">
        <f>IF(Serv_net!F62="","",Serv_net!F62/10/GDP!I58)</f>
        <v>-2.0502132095129304</v>
      </c>
      <c r="G62" s="26">
        <f>IF(Serv_net!G62="","",Serv_net!G62/10/GDP!J58)</f>
        <v>-2.1888314378755211</v>
      </c>
      <c r="H62" s="26">
        <f>IF(Serv_net!H62="","",Serv_net!H62/10/GDP!K58)</f>
        <v>-1.971199511200088</v>
      </c>
      <c r="I62" s="26">
        <f>IF(Serv_net!I62="","",Serv_net!I62/10/GDP!L58)</f>
        <v>-1.5858364172421935</v>
      </c>
      <c r="J62" s="26">
        <f>IF(Serv_net!J62="","",Serv_net!J62/10/GDP!M58)</f>
        <v>-1.4922448562483934</v>
      </c>
      <c r="K62" s="26">
        <f>IF(Serv_net!K62="","",Serv_net!K62/10/GDP!N58)</f>
        <v>-1.1508103190353476</v>
      </c>
      <c r="L62" s="26">
        <f>IF(Serv_net!L62="","",Serv_net!L62/10/GDP!O58)</f>
        <v>-0.8110012646485818</v>
      </c>
      <c r="M62" s="26">
        <f>IF(Serv_net!M62="","",Serv_net!M62/10/GDP!P58)</f>
        <v>-0.97850965065274254</v>
      </c>
      <c r="N62" s="26">
        <f>IF(Serv_net!N62="","",Serv_net!N62/10/GDP!Q58)</f>
        <v>-0.71640343212978475</v>
      </c>
      <c r="O62" s="26">
        <f>IF(Serv_net!O62="","",Serv_net!O62/10/GDP!R58)</f>
        <v>-0.63847216486832525</v>
      </c>
      <c r="P62" s="26">
        <f>IF(Serv_net!P62="","",Serv_net!P62/10/GDP!S58)</f>
        <v>-0.73748266498002013</v>
      </c>
      <c r="Q62" s="26">
        <f>IF(Serv_net!Q62="","",Serv_net!Q62/10/GDP!T58)</f>
        <v>-1.0201468862645406</v>
      </c>
    </row>
    <row r="63" spans="1:17" x14ac:dyDescent="0.15">
      <c r="A63" s="12" t="s">
        <v>80</v>
      </c>
      <c r="B63" s="26">
        <f>IF(Serv_net!B63="","",Serv_net!B63/10/GDP!E59)</f>
        <v>4.3924567715604361</v>
      </c>
      <c r="C63" s="26">
        <f>IF(Serv_net!C63="","",Serv_net!C63/10/GDP!F59)</f>
        <v>4.043597242533755</v>
      </c>
      <c r="D63" s="26">
        <f>IF(Serv_net!D63="","",Serv_net!D63/10/GDP!G59)</f>
        <v>4.0866722457389191</v>
      </c>
      <c r="E63" s="26">
        <f>IF(Serv_net!E63="","",Serv_net!E63/10/GDP!H59)</f>
        <v>4.2723324186868323</v>
      </c>
      <c r="F63" s="26">
        <f>IF(Serv_net!F63="","",Serv_net!F63/10/GDP!I59)</f>
        <v>3.8244982889740635</v>
      </c>
      <c r="G63" s="26">
        <f>IF(Serv_net!G63="","",Serv_net!G63/10/GDP!J59)</f>
        <v>3.9514561045404304</v>
      </c>
      <c r="H63" s="26">
        <f>IF(Serv_net!H63="","",Serv_net!H63/10/GDP!K59)</f>
        <v>2.0466153617608884</v>
      </c>
      <c r="I63" s="26">
        <f>IF(Serv_net!I63="","",Serv_net!I63/10/GDP!L59)</f>
        <v>1.9071018889815816</v>
      </c>
      <c r="J63" s="26">
        <f>IF(Serv_net!J63="","",Serv_net!J63/10/GDP!M59)</f>
        <v>0.64366441633071703</v>
      </c>
      <c r="K63" s="26">
        <f>IF(Serv_net!K63="","",Serv_net!K63/10/GDP!N59)</f>
        <v>1.4229285131879683</v>
      </c>
      <c r="L63" s="26">
        <f>IF(Serv_net!L63="","",Serv_net!L63/10/GDP!O59)</f>
        <v>0.30703930532782897</v>
      </c>
      <c r="M63" s="26">
        <f>IF(Serv_net!M63="","",Serv_net!M63/10/GDP!P59)</f>
        <v>-1.0915728781546015</v>
      </c>
      <c r="N63" s="26">
        <f>IF(Serv_net!N63="","",Serv_net!N63/10/GDP!Q59)</f>
        <v>0.72519992211815554</v>
      </c>
      <c r="O63" s="26">
        <f>IF(Serv_net!O63="","",Serv_net!O63/10/GDP!R59)</f>
        <v>1.950422394964773</v>
      </c>
      <c r="P63" s="26">
        <f>IF(Serv_net!P63="","",Serv_net!P63/10/GDP!S59)</f>
        <v>1.2758331791022317</v>
      </c>
      <c r="Q63" s="26">
        <f>IF(Serv_net!Q63="","",Serv_net!Q63/10/GDP!T59)</f>
        <v>-0.86814841355774908</v>
      </c>
    </row>
    <row r="64" spans="1:17" x14ac:dyDescent="0.15">
      <c r="A64" s="12" t="s">
        <v>81</v>
      </c>
      <c r="B64" s="26">
        <f>IF(Serv_net!B64="","",Serv_net!B64/10/GDP!E60)</f>
        <v>2.4718329024357057</v>
      </c>
      <c r="C64" s="26">
        <f>IF(Serv_net!C64="","",Serv_net!C64/10/GDP!F60)</f>
        <v>1.7754497062167303</v>
      </c>
      <c r="D64" s="26">
        <f>IF(Serv_net!D64="","",Serv_net!D64/10/GDP!G60)</f>
        <v>1.3778719872276441</v>
      </c>
      <c r="E64" s="26">
        <f>IF(Serv_net!E64="","",Serv_net!E64/10/GDP!H60)</f>
        <v>1.2429608453712677</v>
      </c>
      <c r="F64" s="26">
        <f>IF(Serv_net!F64="","",Serv_net!F64/10/GDP!I60)</f>
        <v>1.75169990651651</v>
      </c>
      <c r="G64" s="26">
        <f>IF(Serv_net!G64="","",Serv_net!G64/10/GDP!J60)</f>
        <v>2.1591131548361822</v>
      </c>
      <c r="H64" s="26">
        <f>IF(Serv_net!H64="","",Serv_net!H64/10/GDP!K60)</f>
        <v>2.2139516230426954</v>
      </c>
      <c r="I64" s="26">
        <f>IF(Serv_net!I64="","",Serv_net!I64/10/GDP!L60)</f>
        <v>2.4841747897982902</v>
      </c>
      <c r="J64" s="26">
        <f>IF(Serv_net!J64="","",Serv_net!J64/10/GDP!M60)</f>
        <v>3.0505366857630927</v>
      </c>
      <c r="K64" s="26">
        <f>IF(Serv_net!K64="","",Serv_net!K64/10/GDP!N60)</f>
        <v>3.8418400965967496</v>
      </c>
      <c r="L64" s="26">
        <f>IF(Serv_net!L64="","",Serv_net!L64/10/GDP!O60)</f>
        <v>4.0930155530422638</v>
      </c>
      <c r="M64" s="26">
        <f>IF(Serv_net!M64="","",Serv_net!M64/10/GDP!P60)</f>
        <v>3.3381101102721953</v>
      </c>
      <c r="N64" s="26">
        <f>IF(Serv_net!N64="","",Serv_net!N64/10/GDP!Q60)</f>
        <v>2.9363382517489995</v>
      </c>
      <c r="O64" s="26">
        <f>IF(Serv_net!O64="","",Serv_net!O64/10/GDP!R60)</f>
        <v>3.3894011790963172</v>
      </c>
      <c r="P64" s="26">
        <f>IF(Serv_net!P64="","",Serv_net!P64/10/GDP!S60)</f>
        <v>4.6067660910413606</v>
      </c>
      <c r="Q64" s="26">
        <f>IF(Serv_net!Q64="","",Serv_net!Q64/10/GDP!T60)</f>
        <v>2.7570766727527847</v>
      </c>
    </row>
    <row r="65" spans="1:17" x14ac:dyDescent="0.15">
      <c r="A65" s="12" t="s">
        <v>84</v>
      </c>
      <c r="B65" s="26">
        <f>IF(Serv_net!B65="","",Serv_net!B65/10/GDP!E61)</f>
        <v>8.6097685260025951</v>
      </c>
      <c r="C65" s="26">
        <f>IF(Serv_net!C65="","",Serv_net!C65/10/GDP!F61)</f>
        <v>7.4786333231230211</v>
      </c>
      <c r="D65" s="26">
        <f>IF(Serv_net!D65="","",Serv_net!D65/10/GDP!G61)</f>
        <v>6.79256563876974</v>
      </c>
      <c r="E65" s="26">
        <f>IF(Serv_net!E65="","",Serv_net!E65/10/GDP!H61)</f>
        <v>8.7140391402113195</v>
      </c>
      <c r="F65" s="26">
        <f>IF(Serv_net!F65="","",Serv_net!F65/10/GDP!I61)</f>
        <v>10.064489624606415</v>
      </c>
      <c r="G65" s="26">
        <f>IF(Serv_net!G65="","",Serv_net!G65/10/GDP!J61)</f>
        <v>9.0254800223151541</v>
      </c>
      <c r="H65" s="26">
        <f>IF(Serv_net!H65="","",Serv_net!H65/10/GDP!K61)</f>
        <v>7.8856611241319889</v>
      </c>
      <c r="I65" s="26">
        <f>IF(Serv_net!I65="","",Serv_net!I65/10/GDP!L61)</f>
        <v>8.7000839764145788</v>
      </c>
      <c r="J65" s="26">
        <f>IF(Serv_net!J65="","",Serv_net!J65/10/GDP!M61)</f>
        <v>7.5218482437061578</v>
      </c>
      <c r="K65" s="26">
        <f>IF(Serv_net!K65="","",Serv_net!K65/10/GDP!N61)</f>
        <v>8.3788389384137236</v>
      </c>
      <c r="L65" s="26">
        <f>IF(Serv_net!L65="","",Serv_net!L65/10/GDP!O61)</f>
        <v>8.1253702019012177</v>
      </c>
      <c r="M65" s="26">
        <f>IF(Serv_net!M65="","",Serv_net!M65/10/GDP!P61)</f>
        <v>7.3083364340892913</v>
      </c>
      <c r="N65" s="26">
        <f>IF(Serv_net!N65="","",Serv_net!N65/10/GDP!Q61)</f>
        <v>7.807760313501718</v>
      </c>
      <c r="O65" s="26">
        <f>IF(Serv_net!O65="","",Serv_net!O65/10/GDP!R61)</f>
        <v>7.2806460393964825</v>
      </c>
      <c r="P65" s="26">
        <f>IF(Serv_net!P65="","",Serv_net!P65/10/GDP!S61)</f>
        <v>7.1739659777254454</v>
      </c>
      <c r="Q65" s="26">
        <f>IF(Serv_net!Q65="","",Serv_net!Q65/10/GDP!T61)</f>
        <v>0.50664589306023833</v>
      </c>
    </row>
    <row r="66" spans="1:17" x14ac:dyDescent="0.15">
      <c r="A66" s="12" t="s">
        <v>85</v>
      </c>
      <c r="B66" s="26">
        <f>IF(Serv_net!B66="","",Serv_net!B66/10/GDP!E62)</f>
        <v>-6.289801025244258</v>
      </c>
      <c r="C66" s="26">
        <f>IF(Serv_net!C66="","",Serv_net!C66/10/GDP!F62)</f>
        <v>-2.9252231106052387</v>
      </c>
      <c r="D66" s="26">
        <f>IF(Serv_net!D66="","",Serv_net!D66/10/GDP!G62)</f>
        <v>-0.41731780232048415</v>
      </c>
      <c r="E66" s="26">
        <f>IF(Serv_net!E66="","",Serv_net!E66/10/GDP!H62)</f>
        <v>-12.002789265767793</v>
      </c>
      <c r="F66" s="26">
        <f>IF(Serv_net!F66="","",Serv_net!F66/10/GDP!I62)</f>
        <v>-9.7981643245470895</v>
      </c>
      <c r="G66" s="26">
        <f>IF(Serv_net!G66="","",Serv_net!G66/10/GDP!J62)</f>
        <v>-9.3139024414974863</v>
      </c>
      <c r="H66" s="26">
        <f>IF(Serv_net!H66="","",Serv_net!H66/10/GDP!K62)</f>
        <v>-2.8264580148028107</v>
      </c>
      <c r="I66" s="26">
        <f>IF(Serv_net!I66="","",Serv_net!I66/10/GDP!L62)</f>
        <v>-1.9759245288913339</v>
      </c>
      <c r="J66" s="26">
        <f>IF(Serv_net!J66="","",Serv_net!J66/10/GDP!M62)</f>
        <v>-4.5226471783635338</v>
      </c>
      <c r="K66" s="26">
        <f>IF(Serv_net!K66="","",Serv_net!K66/10/GDP!N62)</f>
        <v>-4.7015531382211391</v>
      </c>
      <c r="L66" s="26">
        <f>IF(Serv_net!L66="","",Serv_net!L66/10/GDP!O62)</f>
        <v>-3.0440357535723375</v>
      </c>
      <c r="M66" s="26">
        <f>IF(Serv_net!M66="","",Serv_net!M66/10/GDP!P62)</f>
        <v>-3.715835211617053</v>
      </c>
      <c r="N66" s="26">
        <f>IF(Serv_net!N66="","",Serv_net!N66/10/GDP!Q62)</f>
        <v>-4.9594453744847549</v>
      </c>
      <c r="O66" s="26">
        <f>IF(Serv_net!O66="","",Serv_net!O66/10/GDP!R62)</f>
        <v>-4.024701361573352</v>
      </c>
      <c r="P66" s="26">
        <f>IF(Serv_net!P66="","",Serv_net!P66/10/GDP!S62)</f>
        <v>-2.5555594081666841</v>
      </c>
      <c r="Q66" s="26">
        <f>IF(Serv_net!Q66="","",Serv_net!Q66/10/GDP!T62)</f>
        <v>-3.2520801734391553</v>
      </c>
    </row>
    <row r="67" spans="1:17" x14ac:dyDescent="0.15">
      <c r="A67" s="12" t="s">
        <v>86</v>
      </c>
      <c r="B67" s="26">
        <f>IF(Serv_net!B67="","",Serv_net!B67/10/GDP!E63)</f>
        <v>-1.4668601559315775</v>
      </c>
      <c r="C67" s="26">
        <f>IF(Serv_net!C67="","",Serv_net!C67/10/GDP!F63)</f>
        <v>-0.18032891639299289</v>
      </c>
      <c r="D67" s="26">
        <f>IF(Serv_net!D67="","",Serv_net!D67/10/GDP!G63)</f>
        <v>-2.3283056880745052</v>
      </c>
      <c r="E67" s="26">
        <f>IF(Serv_net!E67="","",Serv_net!E67/10/GDP!H63)</f>
        <v>-2.3424121027794107</v>
      </c>
      <c r="F67" s="26">
        <f>IF(Serv_net!F67="","",Serv_net!F67/10/GDP!I63)</f>
        <v>-1.7039563324432527</v>
      </c>
      <c r="G67" s="26">
        <f>IF(Serv_net!G67="","",Serv_net!G67/10/GDP!J63)</f>
        <v>-1.4333571975185506</v>
      </c>
      <c r="H67" s="26">
        <f>IF(Serv_net!H67="","",Serv_net!H67/10/GDP!K63)</f>
        <v>-2.0457267229115743</v>
      </c>
      <c r="I67" s="26">
        <f>IF(Serv_net!I67="","",Serv_net!I67/10/GDP!L63)</f>
        <v>-2.0029950596038915</v>
      </c>
      <c r="J67" s="26">
        <f>IF(Serv_net!J67="","",Serv_net!J67/10/GDP!M63)</f>
        <v>-0.77010644015269325</v>
      </c>
      <c r="K67" s="26">
        <f>IF(Serv_net!K67="","",Serv_net!K67/10/GDP!N63)</f>
        <v>-2.7107369088109978</v>
      </c>
      <c r="L67" s="26">
        <f>IF(Serv_net!L67="","",Serv_net!L67/10/GDP!O63)</f>
        <v>-2.8482501923540156</v>
      </c>
      <c r="M67" s="26">
        <f>IF(Serv_net!M67="","",Serv_net!M67/10/GDP!P63)</f>
        <v>-3.014365594700299</v>
      </c>
      <c r="N67" s="26">
        <f>IF(Serv_net!N67="","",Serv_net!N67/10/GDP!Q63)</f>
        <v>-1.9086537434256865</v>
      </c>
      <c r="O67" s="26">
        <f>IF(Serv_net!O67="","",Serv_net!O67/10/GDP!R63)</f>
        <v>-1.6006141309619992</v>
      </c>
      <c r="P67" s="26">
        <f>IF(Serv_net!P67="","",Serv_net!P67/10/GDP!S63)</f>
        <v>-1.4347256381717541</v>
      </c>
      <c r="Q67" s="26">
        <f>IF(Serv_net!Q67="","",Serv_net!Q67/10/GDP!T63)</f>
        <v>-0.97904500827095897</v>
      </c>
    </row>
    <row r="68" spans="1:17" x14ac:dyDescent="0.15">
      <c r="A68" s="12" t="s">
        <v>87</v>
      </c>
      <c r="B68" s="26">
        <f>IF(Serv_net!B68="","",Serv_net!B68/10/GDP!E64)</f>
        <v>0.3900671562643297</v>
      </c>
      <c r="C68" s="26">
        <f>IF(Serv_net!C68="","",Serv_net!C68/10/GDP!F64)</f>
        <v>0.41213413094775875</v>
      </c>
      <c r="D68" s="26">
        <f>IF(Serv_net!D68="","",Serv_net!D68/10/GDP!G64)</f>
        <v>0.44997074754811922</v>
      </c>
      <c r="E68" s="26">
        <f>IF(Serv_net!E68="","",Serv_net!E68/10/GDP!H64)</f>
        <v>0.37906578545040526</v>
      </c>
      <c r="F68" s="26">
        <f>IF(Serv_net!F68="","",Serv_net!F68/10/GDP!I64)</f>
        <v>0.39172997347300237</v>
      </c>
      <c r="G68" s="26">
        <f>IF(Serv_net!G68="","",Serv_net!G68/10/GDP!J64)</f>
        <v>0.4413001526374446</v>
      </c>
      <c r="H68" s="26">
        <f>IF(Serv_net!H68="","",Serv_net!H68/10/GDP!K64)</f>
        <v>0.53759116970446263</v>
      </c>
      <c r="I68" s="26">
        <f>IF(Serv_net!I68="","",Serv_net!I68/10/GDP!L64)</f>
        <v>0.72590643549593603</v>
      </c>
      <c r="J68" s="26">
        <f>IF(Serv_net!J68="","",Serv_net!J68/10/GDP!M64)</f>
        <v>0.80561300581289108</v>
      </c>
      <c r="K68" s="26">
        <f>IF(Serv_net!K68="","",Serv_net!K68/10/GDP!N64)</f>
        <v>0.85601851324871292</v>
      </c>
      <c r="L68" s="26">
        <f>IF(Serv_net!L68="","",Serv_net!L68/10/GDP!O64)</f>
        <v>0.47246241055161442</v>
      </c>
      <c r="M68" s="26">
        <f>IF(Serv_net!M68="","",Serv_net!M68/10/GDP!P64)</f>
        <v>0.43955789794373534</v>
      </c>
      <c r="N68" s="26">
        <f>IF(Serv_net!N68="","",Serv_net!N68/10/GDP!Q64)</f>
        <v>0.80212582485146477</v>
      </c>
      <c r="O68" s="26">
        <f>IF(Serv_net!O68="","",Serv_net!O68/10/GDP!R64)</f>
        <v>1.0216409092169456</v>
      </c>
      <c r="P68" s="26">
        <f>IF(Serv_net!P68="","",Serv_net!P68/10/GDP!S64)</f>
        <v>0.53766474334775705</v>
      </c>
      <c r="Q68" s="26">
        <f>IF(Serv_net!Q68="","",Serv_net!Q68/10/GDP!T64)</f>
        <v>0.3333066022121009</v>
      </c>
    </row>
    <row r="69" spans="1:17" x14ac:dyDescent="0.15">
      <c r="A69" s="12" t="s">
        <v>88</v>
      </c>
      <c r="B69" s="26">
        <f>IF(Serv_net!B69="","",Serv_net!B69/10/GDP!E65)</f>
        <v>-5.6297844285493799</v>
      </c>
      <c r="C69" s="26">
        <f>IF(Serv_net!C69="","",Serv_net!C69/10/GDP!F65)</f>
        <v>-5.0176226438227767</v>
      </c>
      <c r="D69" s="26">
        <f>IF(Serv_net!D69="","",Serv_net!D69/10/GDP!G65)</f>
        <v>-6.3215050385506988</v>
      </c>
      <c r="E69" s="26">
        <f>IF(Serv_net!E69="","",Serv_net!E69/10/GDP!H65)</f>
        <v>-5.344181796462391</v>
      </c>
      <c r="F69" s="26">
        <f>IF(Serv_net!F69="","",Serv_net!F69/10/GDP!I65)</f>
        <v>-7.6123730838553447</v>
      </c>
      <c r="G69" s="26">
        <f>IF(Serv_net!G69="","",Serv_net!G69/10/GDP!J65)</f>
        <v>-7.5605936906070479</v>
      </c>
      <c r="H69" s="26">
        <f>IF(Serv_net!H69="","",Serv_net!H69/10/GDP!K65)</f>
        <v>-7.5235272542091067</v>
      </c>
      <c r="I69" s="26" t="str">
        <f>IF(Serv_net!I69="","",Serv_net!I69/10/GDP!L65)</f>
        <v/>
      </c>
      <c r="J69" s="26" t="str">
        <f>IF(Serv_net!J69="","",Serv_net!J69/10/GDP!M65)</f>
        <v/>
      </c>
      <c r="K69" s="26" t="str">
        <f>IF(Serv_net!K69="","",Serv_net!K69/10/GDP!N65)</f>
        <v/>
      </c>
      <c r="L69" s="26" t="str">
        <f>IF(Serv_net!L69="","",Serv_net!L69/10/GDP!O65)</f>
        <v/>
      </c>
      <c r="M69" s="26" t="str">
        <f>IF(Serv_net!M69="","",Serv_net!M69/10/GDP!P65)</f>
        <v/>
      </c>
      <c r="N69" s="26" t="str">
        <f>IF(Serv_net!N69="","",Serv_net!N69/10/GDP!Q65)</f>
        <v/>
      </c>
      <c r="O69" s="26" t="str">
        <f>IF(Serv_net!O69="","",Serv_net!O69/10/GDP!R65)</f>
        <v/>
      </c>
      <c r="P69" s="26" t="str">
        <f>IF(Serv_net!P69="","",Serv_net!P69/10/GDP!S65)</f>
        <v/>
      </c>
      <c r="Q69" s="26" t="str">
        <f>IF(Serv_net!Q69="","",Serv_net!Q69/10/GDP!T65)</f>
        <v/>
      </c>
    </row>
    <row r="70" spans="1:17" x14ac:dyDescent="0.15">
      <c r="A70" s="12" t="s">
        <v>89</v>
      </c>
      <c r="B70" s="26">
        <f>IF(Serv_net!B70="","",Serv_net!B70/10/GDP!E66)</f>
        <v>12.293541416663922</v>
      </c>
      <c r="C70" s="26">
        <f>IF(Serv_net!C70="","",Serv_net!C70/10/GDP!F66)</f>
        <v>10.31251675545221</v>
      </c>
      <c r="D70" s="26">
        <f>IF(Serv_net!D70="","",Serv_net!D70/10/GDP!G66)</f>
        <v>11.025931273203199</v>
      </c>
      <c r="E70" s="26">
        <f>IF(Serv_net!E70="","",Serv_net!E70/10/GDP!H66)</f>
        <v>12.883024936829095</v>
      </c>
      <c r="F70" s="26">
        <f>IF(Serv_net!F70="","",Serv_net!F70/10/GDP!I66)</f>
        <v>10.915311986227753</v>
      </c>
      <c r="G70" s="26">
        <f>IF(Serv_net!G70="","",Serv_net!G70/10/GDP!J66)</f>
        <v>15.843053573382216</v>
      </c>
      <c r="H70" s="26">
        <f>IF(Serv_net!H70="","",Serv_net!H70/10/GDP!K66)</f>
        <v>15.458798714460153</v>
      </c>
      <c r="I70" s="26">
        <f>IF(Serv_net!I70="","",Serv_net!I70/10/GDP!L66)</f>
        <v>15.063022089151422</v>
      </c>
      <c r="J70" s="26">
        <f>IF(Serv_net!J70="","",Serv_net!J70/10/GDP!M66)</f>
        <v>13.850187375613812</v>
      </c>
      <c r="K70" s="26">
        <f>IF(Serv_net!K70="","",Serv_net!K70/10/GDP!N66)</f>
        <v>15.045499193584185</v>
      </c>
      <c r="L70" s="26">
        <f>IF(Serv_net!L70="","",Serv_net!L70/10/GDP!O66)</f>
        <v>15.890948529492512</v>
      </c>
      <c r="M70" s="26">
        <f>IF(Serv_net!M70="","",Serv_net!M70/10/GDP!P66)</f>
        <v>16.368575593121932</v>
      </c>
      <c r="N70" s="26">
        <f>IF(Serv_net!N70="","",Serv_net!N70/10/GDP!Q66)</f>
        <v>15.483652855653714</v>
      </c>
      <c r="O70" s="26">
        <f>IF(Serv_net!O70="","",Serv_net!O70/10/GDP!R66)</f>
        <v>16.558282817080077</v>
      </c>
      <c r="P70" s="26">
        <f>IF(Serv_net!P70="","",Serv_net!P70/10/GDP!S66)</f>
        <v>14.907419259815148</v>
      </c>
      <c r="Q70" s="26">
        <f>IF(Serv_net!Q70="","",Serv_net!Q70/10/GDP!T66)</f>
        <v>-1.9572032206402654</v>
      </c>
    </row>
    <row r="71" spans="1:17" x14ac:dyDescent="0.15">
      <c r="A71" s="12" t="s">
        <v>90</v>
      </c>
      <c r="B71" s="26">
        <f>IF(Serv_net!B71="","",Serv_net!B71/10/GDP!E67)</f>
        <v>-2.4761615275681166</v>
      </c>
      <c r="C71" s="26">
        <f>IF(Serv_net!C71="","",Serv_net!C71/10/GDP!F67)</f>
        <v>-3.4503841116172662</v>
      </c>
      <c r="D71" s="26">
        <f>IF(Serv_net!D71="","",Serv_net!D71/10/GDP!G67)</f>
        <v>-3.6531172532323901</v>
      </c>
      <c r="E71" s="26">
        <f>IF(Serv_net!E71="","",Serv_net!E71/10/GDP!H67)</f>
        <v>-3.0542340918057329</v>
      </c>
      <c r="F71" s="26">
        <f>IF(Serv_net!F71="","",Serv_net!F71/10/GDP!I67)</f>
        <v>-3.2659676031486859</v>
      </c>
      <c r="G71" s="26">
        <f>IF(Serv_net!G71="","",Serv_net!G71/10/GDP!J67)</f>
        <v>-2.7034248102261138</v>
      </c>
      <c r="H71" s="26">
        <f>IF(Serv_net!H71="","",Serv_net!H71/10/GDP!K67)</f>
        <v>-2.0584725011079397</v>
      </c>
      <c r="I71" s="26">
        <f>IF(Serv_net!I71="","",Serv_net!I71/10/GDP!L67)</f>
        <v>-2.6769253949016485</v>
      </c>
      <c r="J71" s="26">
        <f>IF(Serv_net!J71="","",Serv_net!J71/10/GDP!M67)</f>
        <v>-2.20920859390012</v>
      </c>
      <c r="K71" s="26">
        <f>IF(Serv_net!K71="","",Serv_net!K71/10/GDP!N67)</f>
        <v>-1.8320756251092423</v>
      </c>
      <c r="L71" s="26">
        <f>IF(Serv_net!L71="","",Serv_net!L71/10/GDP!O67)</f>
        <v>-1.470042820573858</v>
      </c>
      <c r="M71" s="26">
        <f>IF(Serv_net!M71="","",Serv_net!M71/10/GDP!P67)</f>
        <v>-1.2907702803919765</v>
      </c>
      <c r="N71" s="26">
        <f>IF(Serv_net!N71="","",Serv_net!N71/10/GDP!Q67)</f>
        <v>-0.61199976450182558</v>
      </c>
      <c r="O71" s="26">
        <f>IF(Serv_net!O71="","",Serv_net!O71/10/GDP!R67)</f>
        <v>-1.3640339121156093</v>
      </c>
      <c r="P71" s="26">
        <f>IF(Serv_net!P71="","",Serv_net!P71/10/GDP!S67)</f>
        <v>-0.80280555836615763</v>
      </c>
      <c r="Q71" s="26">
        <f>IF(Serv_net!Q71="","",Serv_net!Q71/10/GDP!T67)</f>
        <v>-0.85219129692668971</v>
      </c>
    </row>
    <row r="72" spans="1:17" x14ac:dyDescent="0.15">
      <c r="A72" s="12" t="s">
        <v>91</v>
      </c>
      <c r="B72" s="26">
        <f>IF(Serv_net!B72="","",Serv_net!B72/10/GDP!E68)</f>
        <v>0.86032100460824124</v>
      </c>
      <c r="C72" s="26">
        <f>IF(Serv_net!C72="","",Serv_net!C72/10/GDP!F68)</f>
        <v>0.82530117529947444</v>
      </c>
      <c r="D72" s="26">
        <f>IF(Serv_net!D72="","",Serv_net!D72/10/GDP!G68)</f>
        <v>1.0293225932742067</v>
      </c>
      <c r="E72" s="26">
        <f>IF(Serv_net!E72="","",Serv_net!E72/10/GDP!H68)</f>
        <v>1.0050614643907732</v>
      </c>
      <c r="F72" s="26">
        <f>IF(Serv_net!F72="","",Serv_net!F72/10/GDP!I68)</f>
        <v>0.66212654119241954</v>
      </c>
      <c r="G72" s="26">
        <f>IF(Serv_net!G72="","",Serv_net!G72/10/GDP!J68)</f>
        <v>0.75571324901232462</v>
      </c>
      <c r="H72" s="26">
        <f>IF(Serv_net!H72="","",Serv_net!H72/10/GDP!K68)</f>
        <v>1.1762303485005359</v>
      </c>
      <c r="I72" s="26">
        <f>IF(Serv_net!I72="","",Serv_net!I72/10/GDP!L68)</f>
        <v>1.1839508376044174</v>
      </c>
      <c r="J72" s="26">
        <f>IF(Serv_net!J72="","",Serv_net!J72/10/GDP!M68)</f>
        <v>0.9257968770292162</v>
      </c>
      <c r="K72" s="26">
        <f>IF(Serv_net!K72="","",Serv_net!K72/10/GDP!N68)</f>
        <v>0.70926387436091054</v>
      </c>
      <c r="L72" s="26">
        <f>IF(Serv_net!L72="","",Serv_net!L72/10/GDP!O68)</f>
        <v>0.91124941041710261</v>
      </c>
      <c r="M72" s="26">
        <f>IF(Serv_net!M72="","",Serv_net!M72/10/GDP!P68)</f>
        <v>0.91045105779446556</v>
      </c>
      <c r="N72" s="26">
        <f>IF(Serv_net!N72="","",Serv_net!N72/10/GDP!Q68)</f>
        <v>1.0809332995408578</v>
      </c>
      <c r="O72" s="26">
        <f>IF(Serv_net!O72="","",Serv_net!O72/10/GDP!R68)</f>
        <v>1.0218751122264258</v>
      </c>
      <c r="P72" s="26">
        <f>IF(Serv_net!P72="","",Serv_net!P72/10/GDP!S68)</f>
        <v>0.98192621396298441</v>
      </c>
      <c r="Q72" s="26">
        <f>IF(Serv_net!Q72="","",Serv_net!Q72/10/GDP!T68)</f>
        <v>0.72975001320026245</v>
      </c>
    </row>
    <row r="73" spans="1:17" x14ac:dyDescent="0.15">
      <c r="A73" s="12" t="s">
        <v>92</v>
      </c>
      <c r="B73" s="26">
        <f>IF(Serv_net!B73="","",Serv_net!B73/10/GDP!E69)</f>
        <v>6.1730051995351065</v>
      </c>
      <c r="C73" s="26">
        <f>IF(Serv_net!C73="","",Serv_net!C73/10/GDP!F69)</f>
        <v>8.2609010527295723</v>
      </c>
      <c r="D73" s="26">
        <f>IF(Serv_net!D73="","",Serv_net!D73/10/GDP!G69)</f>
        <v>8.1764264077451312</v>
      </c>
      <c r="E73" s="26">
        <f>IF(Serv_net!E73="","",Serv_net!E73/10/GDP!H69)</f>
        <v>8.7760622967887709</v>
      </c>
      <c r="F73" s="26">
        <f>IF(Serv_net!F73="","",Serv_net!F73/10/GDP!I69)</f>
        <v>6.6519583503595463</v>
      </c>
      <c r="G73" s="26">
        <f>IF(Serv_net!G73="","",Serv_net!G73/10/GDP!J69)</f>
        <v>6.1198681666593462</v>
      </c>
      <c r="H73" s="26">
        <f>IF(Serv_net!H73="","",Serv_net!H73/10/GDP!K69)</f>
        <v>9.1566745758760302</v>
      </c>
      <c r="I73" s="26">
        <f>IF(Serv_net!I73="","",Serv_net!I73/10/GDP!L69)</f>
        <v>8.7942497807113043</v>
      </c>
      <c r="J73" s="26">
        <f>IF(Serv_net!J73="","",Serv_net!J73/10/GDP!M69)</f>
        <v>8.6661346834919897</v>
      </c>
      <c r="K73" s="26">
        <f>IF(Serv_net!K73="","",Serv_net!K73/10/GDP!N69)</f>
        <v>9.7313208087600689</v>
      </c>
      <c r="L73" s="26">
        <f>IF(Serv_net!L73="","",Serv_net!L73/10/GDP!O69)</f>
        <v>10.695121059614678</v>
      </c>
      <c r="M73" s="26">
        <f>IF(Serv_net!M73="","",Serv_net!M73/10/GDP!P69)</f>
        <v>11.645656743973365</v>
      </c>
      <c r="N73" s="26" t="str">
        <f>IF(Serv_net!N73="","",Serv_net!N73/10/GDP!Q69)</f>
        <v/>
      </c>
      <c r="O73" s="26" t="str">
        <f>IF(Serv_net!O73="","",Serv_net!O73/10/GDP!R69)</f>
        <v/>
      </c>
      <c r="P73" s="26" t="str">
        <f>IF(Serv_net!P73="","",Serv_net!P73/10/GDP!S69)</f>
        <v/>
      </c>
      <c r="Q73" s="26" t="str">
        <f>IF(Serv_net!Q73="","",Serv_net!Q73/10/GDP!T69)</f>
        <v/>
      </c>
    </row>
    <row r="74" spans="1:17" x14ac:dyDescent="0.15">
      <c r="A74" s="12" t="s">
        <v>93</v>
      </c>
      <c r="B74" s="26">
        <f>IF(Serv_net!B74="","",Serv_net!B74/10/GDP!E70)</f>
        <v>-9.3837331070897001</v>
      </c>
      <c r="C74" s="26" t="str">
        <f>IF(Serv_net!C74="","",Serv_net!C74/10/GDP!F70)</f>
        <v/>
      </c>
      <c r="D74" s="26">
        <f>IF(Serv_net!D74="","",Serv_net!D74/10/GDP!G70)</f>
        <v>-6.5364662941488048</v>
      </c>
      <c r="E74" s="26">
        <f>IF(Serv_net!E74="","",Serv_net!E74/10/GDP!H70)</f>
        <v>-9.6311421589094532</v>
      </c>
      <c r="F74" s="26">
        <f>IF(Serv_net!F74="","",Serv_net!F74/10/GDP!I70)</f>
        <v>-11.558034680690106</v>
      </c>
      <c r="G74" s="26">
        <f>IF(Serv_net!G74="","",Serv_net!G74/10/GDP!J70)</f>
        <v>-9.1422792168440381</v>
      </c>
      <c r="H74" s="26">
        <f>IF(Serv_net!H74="","",Serv_net!H74/10/GDP!K70)</f>
        <v>-12.264236234837725</v>
      </c>
      <c r="I74" s="26">
        <f>IF(Serv_net!I74="","",Serv_net!I74/10/GDP!L70)</f>
        <v>-12.43973286582988</v>
      </c>
      <c r="J74" s="26">
        <f>IF(Serv_net!J74="","",Serv_net!J74/10/GDP!M70)</f>
        <v>-13.807340930799551</v>
      </c>
      <c r="K74" s="26">
        <f>IF(Serv_net!K74="","",Serv_net!K74/10/GDP!N70)</f>
        <v>-12.267934037320652</v>
      </c>
      <c r="L74" s="26">
        <f>IF(Serv_net!L74="","",Serv_net!L74/10/GDP!O70)</f>
        <v>-11.127038248299574</v>
      </c>
      <c r="M74" s="26" t="str">
        <f>IF(Serv_net!M74="","",Serv_net!M74/10/GDP!P70)</f>
        <v/>
      </c>
      <c r="N74" s="26" t="str">
        <f>IF(Serv_net!N74="","",Serv_net!N74/10/GDP!Q70)</f>
        <v/>
      </c>
      <c r="O74" s="26" t="str">
        <f>IF(Serv_net!O74="","",Serv_net!O74/10/GDP!R70)</f>
        <v/>
      </c>
      <c r="P74" s="26" t="str">
        <f>IF(Serv_net!P74="","",Serv_net!P74/10/GDP!S70)</f>
        <v/>
      </c>
      <c r="Q74" s="26" t="str">
        <f>IF(Serv_net!Q74="","",Serv_net!Q74/10/GDP!T70)</f>
        <v/>
      </c>
    </row>
    <row r="75" spans="1:17" x14ac:dyDescent="0.15">
      <c r="A75" s="12" t="s">
        <v>94</v>
      </c>
      <c r="B75" s="26">
        <f>IF(Serv_net!B75="","",Serv_net!B75/10/GDP!E71)</f>
        <v>3.4375827893458375</v>
      </c>
      <c r="C75" s="26">
        <f>IF(Serv_net!C75="","",Serv_net!C75/10/GDP!F71)</f>
        <v>-0.18932606713614022</v>
      </c>
      <c r="D75" s="26">
        <f>IF(Serv_net!D75="","",Serv_net!D75/10/GDP!G71)</f>
        <v>2.8887756666288342</v>
      </c>
      <c r="E75" s="26">
        <f>IF(Serv_net!E75="","",Serv_net!E75/10/GDP!H71)</f>
        <v>1.7873080353326409</v>
      </c>
      <c r="F75" s="26">
        <f>IF(Serv_net!F75="","",Serv_net!F75/10/GDP!I71)</f>
        <v>1.2760775692838053</v>
      </c>
      <c r="G75" s="26">
        <f>IF(Serv_net!G75="","",Serv_net!G75/10/GDP!J71)</f>
        <v>3.4853528484130907</v>
      </c>
      <c r="H75" s="26">
        <f>IF(Serv_net!H75="","",Serv_net!H75/10/GDP!K71)</f>
        <v>4.2280559914665092</v>
      </c>
      <c r="I75" s="26">
        <f>IF(Serv_net!I75="","",Serv_net!I75/10/GDP!L71)</f>
        <v>5.3262993654504793</v>
      </c>
      <c r="J75" s="26">
        <f>IF(Serv_net!J75="","",Serv_net!J75/10/GDP!M71)</f>
        <v>4.6661711690347305</v>
      </c>
      <c r="K75" s="26">
        <f>IF(Serv_net!K75="","",Serv_net!K75/10/GDP!N71)</f>
        <v>2.2522587057624617</v>
      </c>
      <c r="L75" s="26">
        <f>IF(Serv_net!L75="","",Serv_net!L75/10/GDP!O71)</f>
        <v>2.8438406753267778</v>
      </c>
      <c r="M75" s="26">
        <f>IF(Serv_net!M75="","",Serv_net!M75/10/GDP!P71)</f>
        <v>0.35749636937750845</v>
      </c>
      <c r="N75" s="26">
        <f>IF(Serv_net!N75="","",Serv_net!N75/10/GDP!Q71)</f>
        <v>0.91316564512316822</v>
      </c>
      <c r="O75" s="26">
        <f>IF(Serv_net!O75="","",Serv_net!O75/10/GDP!R71)</f>
        <v>5.752979406874358</v>
      </c>
      <c r="P75" s="26" t="str">
        <f>IF(Serv_net!P75="","",Serv_net!P75/10/GDP!S71)</f>
        <v/>
      </c>
      <c r="Q75" s="26" t="str">
        <f>IF(Serv_net!Q75="","",Serv_net!Q75/10/GDP!T71)</f>
        <v/>
      </c>
    </row>
    <row r="76" spans="1:17" x14ac:dyDescent="0.15">
      <c r="A76" s="12" t="s">
        <v>95</v>
      </c>
      <c r="B76" s="26">
        <f>IF(Serv_net!B76="","",Serv_net!B76/10/GDP!E72)</f>
        <v>1.5492758719674191</v>
      </c>
      <c r="C76" s="26">
        <f>IF(Serv_net!C76="","",Serv_net!C76/10/GDP!F72)</f>
        <v>2.2625542711902948</v>
      </c>
      <c r="D76" s="26">
        <f>IF(Serv_net!D76="","",Serv_net!D76/10/GDP!G72)</f>
        <v>1.6477595874320674</v>
      </c>
      <c r="E76" s="26">
        <f>IF(Serv_net!E76="","",Serv_net!E76/10/GDP!H72)</f>
        <v>0.18752659903758082</v>
      </c>
      <c r="F76" s="26">
        <f>IF(Serv_net!F76="","",Serv_net!F76/10/GDP!I72)</f>
        <v>3.1769536116489667</v>
      </c>
      <c r="G76" s="26">
        <f>IF(Serv_net!G76="","",Serv_net!G76/10/GDP!J72)</f>
        <v>4.4786447574170261</v>
      </c>
      <c r="H76" s="26">
        <f>IF(Serv_net!H76="","",Serv_net!H76/10/GDP!K72)</f>
        <v>4.9889735165061744</v>
      </c>
      <c r="I76" s="26">
        <f>IF(Serv_net!I76="","",Serv_net!I76/10/GDP!L72)</f>
        <v>6.7205114014134217</v>
      </c>
      <c r="J76" s="26">
        <f>IF(Serv_net!J76="","",Serv_net!J76/10/GDP!M72)</f>
        <v>8.2391466362168551</v>
      </c>
      <c r="K76" s="26">
        <f>IF(Serv_net!K76="","",Serv_net!K76/10/GDP!N72)</f>
        <v>7.4086569424173723</v>
      </c>
      <c r="L76" s="26">
        <f>IF(Serv_net!L76="","",Serv_net!L76/10/GDP!O72)</f>
        <v>9.3902504077762643</v>
      </c>
      <c r="M76" s="26">
        <f>IF(Serv_net!M76="","",Serv_net!M76/10/GDP!P72)</f>
        <v>10.415188154386929</v>
      </c>
      <c r="N76" s="26">
        <f>IF(Serv_net!N76="","",Serv_net!N76/10/GDP!Q72)</f>
        <v>12.463605574786127</v>
      </c>
      <c r="O76" s="26">
        <f>IF(Serv_net!O76="","",Serv_net!O76/10/GDP!R72)</f>
        <v>12.749431732556825</v>
      </c>
      <c r="P76" s="26">
        <f>IF(Serv_net!P76="","",Serv_net!P76/10/GDP!S72)</f>
        <v>12.44989674174183</v>
      </c>
      <c r="Q76" s="26">
        <f>IF(Serv_net!Q76="","",Serv_net!Q76/10/GDP!T72)</f>
        <v>0.82605173639946528</v>
      </c>
    </row>
    <row r="77" spans="1:17" x14ac:dyDescent="0.15">
      <c r="A77" s="12" t="s">
        <v>96</v>
      </c>
      <c r="B77" s="26">
        <f>IF(Serv_net!B77="","",Serv_net!B77/10/GDP!E73)</f>
        <v>-1.6384691772073547</v>
      </c>
      <c r="C77" s="26">
        <f>IF(Serv_net!C77="","",Serv_net!C77/10/GDP!F73)</f>
        <v>-1.3314059654872956</v>
      </c>
      <c r="D77" s="26">
        <f>IF(Serv_net!D77="","",Serv_net!D77/10/GDP!G73)</f>
        <v>-1.2937640621954922</v>
      </c>
      <c r="E77" s="26">
        <f>IF(Serv_net!E77="","",Serv_net!E77/10/GDP!H73)</f>
        <v>-1.1699454431996164</v>
      </c>
      <c r="F77" s="26">
        <f>IF(Serv_net!F77="","",Serv_net!F77/10/GDP!I73)</f>
        <v>-0.72372770971903344</v>
      </c>
      <c r="G77" s="26">
        <f>IF(Serv_net!G77="","",Serv_net!G77/10/GDP!J73)</f>
        <v>-0.97120853085545056</v>
      </c>
      <c r="H77" s="26">
        <f>IF(Serv_net!H77="","",Serv_net!H77/10/GDP!K73)</f>
        <v>-1.1220862557888576</v>
      </c>
      <c r="I77" s="26">
        <f>IF(Serv_net!I77="","",Serv_net!I77/10/GDP!L73)</f>
        <v>-1.1114551875281917</v>
      </c>
      <c r="J77" s="26">
        <f>IF(Serv_net!J77="","",Serv_net!J77/10/GDP!M73)</f>
        <v>-1.393979721165149</v>
      </c>
      <c r="K77" s="26">
        <f>IF(Serv_net!K77="","",Serv_net!K77/10/GDP!N73)</f>
        <v>-0.86741398109567325</v>
      </c>
      <c r="L77" s="26">
        <f>IF(Serv_net!L77="","",Serv_net!L77/10/GDP!O73)</f>
        <v>-0.61214611413849573</v>
      </c>
      <c r="M77" s="26">
        <f>IF(Serv_net!M77="","",Serv_net!M77/10/GDP!P73)</f>
        <v>-0.67351278718993113</v>
      </c>
      <c r="N77" s="26">
        <f>IF(Serv_net!N77="","",Serv_net!N77/10/GDP!Q73)</f>
        <v>-0.74591064677101593</v>
      </c>
      <c r="O77" s="26">
        <f>IF(Serv_net!O77="","",Serv_net!O77/10/GDP!R73)</f>
        <v>-0.51523040209275861</v>
      </c>
      <c r="P77" s="26">
        <f>IF(Serv_net!P77="","",Serv_net!P77/10/GDP!S73)</f>
        <v>-0.59584242194569892</v>
      </c>
      <c r="Q77" s="26">
        <f>IF(Serv_net!Q77="","",Serv_net!Q77/10/GDP!T73)</f>
        <v>4.7352139497874618E-2</v>
      </c>
    </row>
    <row r="78" spans="1:17" x14ac:dyDescent="0.15">
      <c r="A78" s="12" t="s">
        <v>97</v>
      </c>
      <c r="B78" s="26">
        <f>IF(Serv_net!B78="","",Serv_net!B78/10/GDP!E74)</f>
        <v>-0.67725135321799523</v>
      </c>
      <c r="C78" s="26">
        <f>IF(Serv_net!C78="","",Serv_net!C78/10/GDP!F74)</f>
        <v>-0.51925466089077721</v>
      </c>
      <c r="D78" s="26">
        <f>IF(Serv_net!D78="","",Serv_net!D78/10/GDP!G74)</f>
        <v>-0.48973880368318412</v>
      </c>
      <c r="E78" s="26">
        <f>IF(Serv_net!E78="","",Serv_net!E78/10/GDP!H74)</f>
        <v>-1.2860573396122106</v>
      </c>
      <c r="F78" s="26">
        <f>IF(Serv_net!F78="","",Serv_net!F78/10/GDP!I74)</f>
        <v>-3.3912615575783178</v>
      </c>
      <c r="G78" s="26">
        <f>IF(Serv_net!G78="","",Serv_net!G78/10/GDP!J74)</f>
        <v>-3.5219505985940591</v>
      </c>
      <c r="H78" s="26">
        <f>IF(Serv_net!H78="","",Serv_net!H78/10/GDP!K74)</f>
        <v>-3.4472326874756152</v>
      </c>
      <c r="I78" s="26">
        <f>IF(Serv_net!I78="","",Serv_net!I78/10/GDP!L74)</f>
        <v>-1.7171504879535049</v>
      </c>
      <c r="J78" s="26">
        <f>IF(Serv_net!J78="","",Serv_net!J78/10/GDP!M74)</f>
        <v>-3.836208165039471</v>
      </c>
      <c r="K78" s="26">
        <f>IF(Serv_net!K78="","",Serv_net!K78/10/GDP!N74)</f>
        <v>-4.793948612975667</v>
      </c>
      <c r="L78" s="26">
        <f>IF(Serv_net!L78="","",Serv_net!L78/10/GDP!O74)</f>
        <v>-2.3597694493307615</v>
      </c>
      <c r="M78" s="26">
        <f>IF(Serv_net!M78="","",Serv_net!M78/10/GDP!P74)</f>
        <v>-2.3034929082517497</v>
      </c>
      <c r="N78" s="26">
        <f>IF(Serv_net!N78="","",Serv_net!N78/10/GDP!Q74)</f>
        <v>-4.7577874807995126</v>
      </c>
      <c r="O78" s="26">
        <f>IF(Serv_net!O78="","",Serv_net!O78/10/GDP!R74)</f>
        <v>-3.7384392675533258</v>
      </c>
      <c r="P78" s="26">
        <f>IF(Serv_net!P78="","",Serv_net!P78/10/GDP!S74)</f>
        <v>-5.2269355426154345</v>
      </c>
      <c r="Q78" s="26">
        <f>IF(Serv_net!Q78="","",Serv_net!Q78/10/GDP!T74)</f>
        <v>-6.5859735486057707</v>
      </c>
    </row>
    <row r="79" spans="1:17" x14ac:dyDescent="0.15">
      <c r="A79" s="12" t="s">
        <v>98</v>
      </c>
      <c r="B79" s="26">
        <f>IF(Serv_net!B79="","",Serv_net!B79/10/GDP!E75)</f>
        <v>7.7825677670376585</v>
      </c>
      <c r="C79" s="26">
        <f>IF(Serv_net!C79="","",Serv_net!C79/10/GDP!F75)</f>
        <v>7.0611229044002677</v>
      </c>
      <c r="D79" s="26">
        <f>IF(Serv_net!D79="","",Serv_net!D79/10/GDP!G75)</f>
        <v>7.1717113748388339</v>
      </c>
      <c r="E79" s="26">
        <f>IF(Serv_net!E79="","",Serv_net!E79/10/GDP!H75)</f>
        <v>7.2096709691129499</v>
      </c>
      <c r="F79" s="26">
        <f>IF(Serv_net!F79="","",Serv_net!F79/10/GDP!I75)</f>
        <v>5.4286005646311137</v>
      </c>
      <c r="G79" s="26">
        <f>IF(Serv_net!G79="","",Serv_net!G79/10/GDP!J75)</f>
        <v>5.814468814626462</v>
      </c>
      <c r="H79" s="26">
        <f>IF(Serv_net!H79="","",Serv_net!H79/10/GDP!K75)</f>
        <v>7.2664835438044495</v>
      </c>
      <c r="I79" s="26">
        <f>IF(Serv_net!I79="","",Serv_net!I79/10/GDP!L75)</f>
        <v>7.9591569822034121</v>
      </c>
      <c r="J79" s="26">
        <f>IF(Serv_net!J79="","",Serv_net!J79/10/GDP!M75)</f>
        <v>8.749079501043374</v>
      </c>
      <c r="K79" s="26">
        <f>IF(Serv_net!K79="","",Serv_net!K79/10/GDP!N75)</f>
        <v>10.312375396553902</v>
      </c>
      <c r="L79" s="26">
        <f>IF(Serv_net!L79="","",Serv_net!L79/10/GDP!O75)</f>
        <v>9.4069441988220763</v>
      </c>
      <c r="M79" s="26">
        <f>IF(Serv_net!M79="","",Serv_net!M79/10/GDP!P75)</f>
        <v>9.4106571935146981</v>
      </c>
      <c r="N79" s="26">
        <f>IF(Serv_net!N79="","",Serv_net!N79/10/GDP!Q75)</f>
        <v>10.363595312142589</v>
      </c>
      <c r="O79" s="26">
        <f>IF(Serv_net!O79="","",Serv_net!O79/10/GDP!R75)</f>
        <v>10.64154501254918</v>
      </c>
      <c r="P79" s="26">
        <f>IF(Serv_net!P79="","",Serv_net!P79/10/GDP!S75)</f>
        <v>11.47518943503156</v>
      </c>
      <c r="Q79" s="26">
        <f>IF(Serv_net!Q79="","",Serv_net!Q79/10/GDP!T75)</f>
        <v>4.4375631103519328</v>
      </c>
    </row>
    <row r="80" spans="1:17" x14ac:dyDescent="0.15">
      <c r="A80" s="12" t="s">
        <v>99</v>
      </c>
      <c r="B80" s="26">
        <f>IF(Serv_net!B80="","",Serv_net!B80/10/GDP!E76)</f>
        <v>2.8487274685322723</v>
      </c>
      <c r="C80" s="26">
        <f>IF(Serv_net!C80="","",Serv_net!C80/10/GDP!F76)</f>
        <v>3.5366480758887882</v>
      </c>
      <c r="D80" s="26">
        <f>IF(Serv_net!D80="","",Serv_net!D80/10/GDP!G76)</f>
        <v>7.9503294927998862</v>
      </c>
      <c r="E80" s="26">
        <f>IF(Serv_net!E80="","",Serv_net!E80/10/GDP!H76)</f>
        <v>6.5818046683545788</v>
      </c>
      <c r="F80" s="26">
        <f>IF(Serv_net!F80="","",Serv_net!F80/10/GDP!I76)</f>
        <v>6.9809673138423376</v>
      </c>
      <c r="G80" s="26">
        <f>IF(Serv_net!G80="","",Serv_net!G80/10/GDP!J76)</f>
        <v>7.6055279629230927</v>
      </c>
      <c r="H80" s="26">
        <f>IF(Serv_net!H80="","",Serv_net!H80/10/GDP!K76)</f>
        <v>7.5550973795960505</v>
      </c>
      <c r="I80" s="26">
        <f>IF(Serv_net!I80="","",Serv_net!I80/10/GDP!L76)</f>
        <v>8.5398254820709649</v>
      </c>
      <c r="J80" s="26">
        <f>IF(Serv_net!J80="","",Serv_net!J80/10/GDP!M76)</f>
        <v>7.6197610954286494</v>
      </c>
      <c r="K80" s="26">
        <f>IF(Serv_net!K80="","",Serv_net!K80/10/GDP!N76)</f>
        <v>26.838291333415622</v>
      </c>
      <c r="L80" s="26">
        <f>IF(Serv_net!L80="","",Serv_net!L80/10/GDP!O76)</f>
        <v>26.786256034240811</v>
      </c>
      <c r="M80" s="26">
        <f>IF(Serv_net!M80="","",Serv_net!M80/10/GDP!P76)</f>
        <v>24.911053440824848</v>
      </c>
      <c r="N80" s="26">
        <f>IF(Serv_net!N80="","",Serv_net!N80/10/GDP!Q76)</f>
        <v>25.84693922049582</v>
      </c>
      <c r="O80" s="26">
        <f>IF(Serv_net!O80="","",Serv_net!O80/10/GDP!R76)</f>
        <v>25.89148072281996</v>
      </c>
      <c r="P80" s="26">
        <f>IF(Serv_net!P80="","",Serv_net!P80/10/GDP!S76)</f>
        <v>22.970440016473209</v>
      </c>
      <c r="Q80" s="26">
        <f>IF(Serv_net!Q80="","",Serv_net!Q80/10/GDP!T76)</f>
        <v>19.694402038931472</v>
      </c>
    </row>
    <row r="81" spans="1:17" x14ac:dyDescent="0.15">
      <c r="A81" s="12" t="s">
        <v>100</v>
      </c>
      <c r="B81" s="26">
        <f>IF(Serv_net!B81="","",Serv_net!B81/10/GDP!E77)</f>
        <v>-0.50320662900499946</v>
      </c>
      <c r="C81" s="26">
        <f>IF(Serv_net!C81="","",Serv_net!C81/10/GDP!F77)</f>
        <v>-0.8288554896975121</v>
      </c>
      <c r="D81" s="26">
        <f>IF(Serv_net!D81="","",Serv_net!D81/10/GDP!G77)</f>
        <v>-0.88499507591469873</v>
      </c>
      <c r="E81" s="26">
        <f>IF(Serv_net!E81="","",Serv_net!E81/10/GDP!H77)</f>
        <v>-0.54321823726832708</v>
      </c>
      <c r="F81" s="26">
        <f>IF(Serv_net!F81="","",Serv_net!F81/10/GDP!I77)</f>
        <v>0.12863039893570494</v>
      </c>
      <c r="G81" s="26">
        <f>IF(Serv_net!G81="","",Serv_net!G81/10/GDP!J77)</f>
        <v>-0.15436515884016846</v>
      </c>
      <c r="H81" s="26">
        <f>IF(Serv_net!H81="","",Serv_net!H81/10/GDP!K77)</f>
        <v>-0.19575343808998324</v>
      </c>
      <c r="I81" s="26">
        <f>IF(Serv_net!I81="","",Serv_net!I81/10/GDP!L77)</f>
        <v>-0.15385481798623943</v>
      </c>
      <c r="J81" s="26">
        <f>IF(Serv_net!J81="","",Serv_net!J81/10/GDP!M77)</f>
        <v>6.4490303700368887E-2</v>
      </c>
      <c r="K81" s="26">
        <f>IF(Serv_net!K81="","",Serv_net!K81/10/GDP!N77)</f>
        <v>0.12818900589536286</v>
      </c>
      <c r="L81" s="26">
        <f>IF(Serv_net!L81="","",Serv_net!L81/10/GDP!O77)</f>
        <v>0.12979957589484273</v>
      </c>
      <c r="M81" s="26">
        <f>IF(Serv_net!M81="","",Serv_net!M81/10/GDP!P77)</f>
        <v>0.33653591827151763</v>
      </c>
      <c r="N81" s="26">
        <f>IF(Serv_net!N81="","",Serv_net!N81/10/GDP!Q77)</f>
        <v>0.40697214050395591</v>
      </c>
      <c r="O81" s="26">
        <f>IF(Serv_net!O81="","",Serv_net!O81/10/GDP!R77)</f>
        <v>0.22629422980014705</v>
      </c>
      <c r="P81" s="26">
        <f>IF(Serv_net!P81="","",Serv_net!P81/10/GDP!S77)</f>
        <v>6.4098547072079626E-2</v>
      </c>
      <c r="Q81" s="26">
        <f>IF(Serv_net!Q81="","",Serv_net!Q81/10/GDP!T77)</f>
        <v>-0.32247625274746522</v>
      </c>
    </row>
    <row r="82" spans="1:17" x14ac:dyDescent="0.15">
      <c r="A82" s="12" t="s">
        <v>101</v>
      </c>
      <c r="B82" s="26">
        <f>IF(Serv_net!B82="","",Serv_net!B82/10/GDP!E78)</f>
        <v>-4.5529253188085592</v>
      </c>
      <c r="C82" s="26">
        <f>IF(Serv_net!C82="","",Serv_net!C82/10/GDP!F78)</f>
        <v>-5.788254786450663</v>
      </c>
      <c r="D82" s="26">
        <f>IF(Serv_net!D82="","",Serv_net!D82/10/GDP!G78)</f>
        <v>-4.0782793277610985</v>
      </c>
      <c r="E82" s="26">
        <f>IF(Serv_net!E82="","",Serv_net!E82/10/GDP!H78)</f>
        <v>-4.9275078336667946</v>
      </c>
      <c r="F82" s="26">
        <f>IF(Serv_net!F82="","",Serv_net!F82/10/GDP!I78)</f>
        <v>-3.9108771668411797</v>
      </c>
      <c r="G82" s="26">
        <f>IF(Serv_net!G82="","",Serv_net!G82/10/GDP!J78)</f>
        <v>-4.9512457230195981</v>
      </c>
      <c r="H82" s="26">
        <f>IF(Serv_net!H82="","",Serv_net!H82/10/GDP!K78)</f>
        <v>-8.2655137661849984</v>
      </c>
      <c r="I82" s="26">
        <f>IF(Serv_net!I82="","",Serv_net!I82/10/GDP!L78)</f>
        <v>-10.032157305918188</v>
      </c>
      <c r="J82" s="26">
        <f>IF(Serv_net!J82="","",Serv_net!J82/10/GDP!M78)</f>
        <v>-7.4000715990700545</v>
      </c>
      <c r="K82" s="26">
        <f>IF(Serv_net!K82="","",Serv_net!K82/10/GDP!N78)</f>
        <v>-5.4746481469032684</v>
      </c>
      <c r="L82" s="26">
        <f>IF(Serv_net!L82="","",Serv_net!L82/10/GDP!O78)</f>
        <v>-4.8352405755579895</v>
      </c>
      <c r="M82" s="26">
        <f>IF(Serv_net!M82="","",Serv_net!M82/10/GDP!P78)</f>
        <v>-7.6231685729751053</v>
      </c>
      <c r="N82" s="26">
        <f>IF(Serv_net!N82="","",Serv_net!N82/10/GDP!Q78)</f>
        <v>-6.8068724101324385</v>
      </c>
      <c r="O82" s="26">
        <f>IF(Serv_net!O82="","",Serv_net!O82/10/GDP!R78)</f>
        <v>-5.722397110208659</v>
      </c>
      <c r="P82" s="26">
        <f>IF(Serv_net!P82="","",Serv_net!P82/10/GDP!S78)</f>
        <v>-5.4701943278531715</v>
      </c>
      <c r="Q82" s="26" t="str">
        <f>IF(Serv_net!Q82="","",Serv_net!Q82/10/GDP!T78)</f>
        <v/>
      </c>
    </row>
    <row r="83" spans="1:17" x14ac:dyDescent="0.15">
      <c r="A83" s="12" t="s">
        <v>102</v>
      </c>
      <c r="B83" s="26">
        <f>IF(Serv_net!B83="","",Serv_net!B83/10/GDP!E79)</f>
        <v>-5.7124578073576195</v>
      </c>
      <c r="C83" s="26">
        <f>IF(Serv_net!C83="","",Serv_net!C83/10/GDP!F79)</f>
        <v>-5.6950263157017371</v>
      </c>
      <c r="D83" s="26">
        <f>IF(Serv_net!D83="","",Serv_net!D83/10/GDP!G79)</f>
        <v>-4.6332449756853071</v>
      </c>
      <c r="E83" s="26">
        <f>IF(Serv_net!E83="","",Serv_net!E83/10/GDP!H79)</f>
        <v>-4.3472667865924191</v>
      </c>
      <c r="F83" s="26">
        <f>IF(Serv_net!F83="","",Serv_net!F83/10/GDP!I79)</f>
        <v>-6.0459265373009545</v>
      </c>
      <c r="G83" s="26">
        <f>IF(Serv_net!G83="","",Serv_net!G83/10/GDP!J79)</f>
        <v>-6.2250586865237789</v>
      </c>
      <c r="H83" s="26">
        <f>IF(Serv_net!H83="","",Serv_net!H83/10/GDP!K79)</f>
        <v>-4.7590688869835791</v>
      </c>
      <c r="I83" s="26">
        <f>IF(Serv_net!I83="","",Serv_net!I83/10/GDP!L79)</f>
        <v>-4.839931981621393</v>
      </c>
      <c r="J83" s="26">
        <f>IF(Serv_net!J83="","",Serv_net!J83/10/GDP!M79)</f>
        <v>-4.4233362585333973</v>
      </c>
      <c r="K83" s="26">
        <f>IF(Serv_net!K83="","",Serv_net!K83/10/GDP!N79)</f>
        <v>-6.1264245390893732</v>
      </c>
      <c r="L83" s="26">
        <f>IF(Serv_net!L83="","",Serv_net!L83/10/GDP!O79)</f>
        <v>-8.2067033888277869</v>
      </c>
      <c r="M83" s="26">
        <f>IF(Serv_net!M83="","",Serv_net!M83/10/GDP!P79)</f>
        <v>-4.8980844093882103</v>
      </c>
      <c r="N83" s="26">
        <f>IF(Serv_net!N83="","",Serv_net!N83/10/GDP!Q79)</f>
        <v>-8.185711470284124</v>
      </c>
      <c r="O83" s="26">
        <f>IF(Serv_net!O83="","",Serv_net!O83/10/GDP!R79)</f>
        <v>-8.3002594982676854</v>
      </c>
      <c r="P83" s="26">
        <f>IF(Serv_net!P83="","",Serv_net!P83/10/GDP!S79)</f>
        <v>-8.6111714698060009</v>
      </c>
      <c r="Q83" s="26" t="str">
        <f>IF(Serv_net!Q83="","",Serv_net!Q83/10/GDP!T79)</f>
        <v/>
      </c>
    </row>
    <row r="84" spans="1:17" x14ac:dyDescent="0.15">
      <c r="A84" s="12" t="s">
        <v>103</v>
      </c>
      <c r="B84" s="26">
        <f>IF(Serv_net!B84="","",Serv_net!B84/10/GDP!E80)</f>
        <v>-3.0970298983781261</v>
      </c>
      <c r="C84" s="26">
        <f>IF(Serv_net!C84="","",Serv_net!C84/10/GDP!F80)</f>
        <v>-5.1499715992659425</v>
      </c>
      <c r="D84" s="26">
        <f>IF(Serv_net!D84="","",Serv_net!D84/10/GDP!G80)</f>
        <v>-4.4788277617175209</v>
      </c>
      <c r="E84" s="26">
        <f>IF(Serv_net!E84="","",Serv_net!E84/10/GDP!H80)</f>
        <v>-4.5496540978502304</v>
      </c>
      <c r="F84" s="26">
        <f>IF(Serv_net!F84="","",Serv_net!F84/10/GDP!I80)</f>
        <v>-3.9327732502568002</v>
      </c>
      <c r="G84" s="26">
        <f>IF(Serv_net!G84="","",Serv_net!G84/10/GDP!J80)</f>
        <v>-3.3150685251341736</v>
      </c>
      <c r="H84" s="26">
        <f>IF(Serv_net!H84="","",Serv_net!H84/10/GDP!K80)</f>
        <v>-4.0905421971535274</v>
      </c>
      <c r="I84" s="26">
        <f>IF(Serv_net!I84="","",Serv_net!I84/10/GDP!L80)</f>
        <v>-5.6255529975823562</v>
      </c>
      <c r="J84" s="26">
        <f>IF(Serv_net!J84="","",Serv_net!J84/10/GDP!M80)</f>
        <v>-8.1098358646118633</v>
      </c>
      <c r="K84" s="26">
        <f>IF(Serv_net!K84="","",Serv_net!K84/10/GDP!N80)</f>
        <v>-5.944628075240983</v>
      </c>
      <c r="L84" s="26">
        <f>IF(Serv_net!L84="","",Serv_net!L84/10/GDP!O80)</f>
        <v>-6.507252057655271</v>
      </c>
      <c r="M84" s="26">
        <f>IF(Serv_net!M84="","",Serv_net!M84/10/GDP!P80)</f>
        <v>-7.8320923928810844</v>
      </c>
      <c r="N84" s="26">
        <f>IF(Serv_net!N84="","",Serv_net!N84/10/GDP!Q80)</f>
        <v>-12.299266249682281</v>
      </c>
      <c r="O84" s="26">
        <f>IF(Serv_net!O84="","",Serv_net!O84/10/GDP!R80)</f>
        <v>-17.443573992037379</v>
      </c>
      <c r="P84" s="26">
        <f>IF(Serv_net!P84="","",Serv_net!P84/10/GDP!S80)</f>
        <v>-22.751414378988176</v>
      </c>
      <c r="Q84" s="26" t="str">
        <f>IF(Serv_net!Q84="","",Serv_net!Q84/10/GDP!T80)</f>
        <v/>
      </c>
    </row>
    <row r="85" spans="1:17" x14ac:dyDescent="0.15">
      <c r="A85" s="12" t="s">
        <v>104</v>
      </c>
      <c r="B85" s="26">
        <f>IF(Serv_net!B85="","",Serv_net!B85/10/GDP!E81)</f>
        <v>-5.6566611595229261</v>
      </c>
      <c r="C85" s="26">
        <f>IF(Serv_net!C85="","",Serv_net!C85/10/GDP!F81)</f>
        <v>-5.3991945843349578</v>
      </c>
      <c r="D85" s="26">
        <f>IF(Serv_net!D85="","",Serv_net!D85/10/GDP!G81)</f>
        <v>-4.542238081013088</v>
      </c>
      <c r="E85" s="26">
        <f>IF(Serv_net!E85="","",Serv_net!E85/10/GDP!H81)</f>
        <v>-3.0708977484742754</v>
      </c>
      <c r="F85" s="26">
        <f>IF(Serv_net!F85="","",Serv_net!F85/10/GDP!I81)</f>
        <v>-2.5649130274451175</v>
      </c>
      <c r="G85" s="26">
        <f>IF(Serv_net!G85="","",Serv_net!G85/10/GDP!J81)</f>
        <v>-7.0723450619228032</v>
      </c>
      <c r="H85" s="26">
        <f>IF(Serv_net!H85="","",Serv_net!H85/10/GDP!K81)</f>
        <v>-4.4230451849593813</v>
      </c>
      <c r="I85" s="26">
        <f>IF(Serv_net!I85="","",Serv_net!I85/10/GDP!L81)</f>
        <v>-4.1361583618672162</v>
      </c>
      <c r="J85" s="26">
        <f>IF(Serv_net!J85="","",Serv_net!J85/10/GDP!M81)</f>
        <v>-3.1030116334942899</v>
      </c>
      <c r="K85" s="26">
        <f>IF(Serv_net!K85="","",Serv_net!K85/10/GDP!N81)</f>
        <v>-2.6098889885910395</v>
      </c>
      <c r="L85" s="26">
        <f>IF(Serv_net!L85="","",Serv_net!L85/10/GDP!O81)</f>
        <v>-2.1410607383564648</v>
      </c>
      <c r="M85" s="26">
        <f>IF(Serv_net!M85="","",Serv_net!M85/10/GDP!P81)</f>
        <v>-2.7908410662450231</v>
      </c>
      <c r="N85" s="26">
        <f>IF(Serv_net!N85="","",Serv_net!N85/10/GDP!Q81)</f>
        <v>-3.4886762769382771</v>
      </c>
      <c r="O85" s="26">
        <f>IF(Serv_net!O85="","",Serv_net!O85/10/GDP!R81)</f>
        <v>-2.9583175766584655</v>
      </c>
      <c r="P85" s="26">
        <f>IF(Serv_net!P85="","",Serv_net!P85/10/GDP!S81)</f>
        <v>-3.3038148901385012</v>
      </c>
      <c r="Q85" s="26" t="str">
        <f>IF(Serv_net!Q85="","",Serv_net!Q85/10/GDP!T81)</f>
        <v/>
      </c>
    </row>
    <row r="86" spans="1:17" x14ac:dyDescent="0.15">
      <c r="A86" s="12" t="s">
        <v>105</v>
      </c>
      <c r="B86" s="26">
        <f>IF(Serv_net!B86="","",Serv_net!B86/10/GDP!E82)</f>
        <v>8.7303878617954815</v>
      </c>
      <c r="C86" s="26">
        <f>IF(Serv_net!C86="","",Serv_net!C86/10/GDP!F82)</f>
        <v>7.311643152176929</v>
      </c>
      <c r="D86" s="26">
        <f>IF(Serv_net!D86="","",Serv_net!D86/10/GDP!G82)</f>
        <v>6.2915716513612203</v>
      </c>
      <c r="E86" s="26">
        <f>IF(Serv_net!E86="","",Serv_net!E86/10/GDP!H82)</f>
        <v>5.6417852384131653</v>
      </c>
      <c r="F86" s="26">
        <f>IF(Serv_net!F86="","",Serv_net!F86/10/GDP!I82)</f>
        <v>6.2607896552555617</v>
      </c>
      <c r="G86" s="26">
        <f>IF(Serv_net!G86="","",Serv_net!G86/10/GDP!J82)</f>
        <v>5.9640106559660255</v>
      </c>
      <c r="H86" s="26">
        <f>IF(Serv_net!H86="","",Serv_net!H86/10/GDP!K82)</f>
        <v>4.5668060369311396</v>
      </c>
      <c r="I86" s="26">
        <f>IF(Serv_net!I86="","",Serv_net!I86/10/GDP!L82)</f>
        <v>3.2245594818285439</v>
      </c>
      <c r="J86" s="26">
        <f>IF(Serv_net!J86="","",Serv_net!J86/10/GDP!M82)</f>
        <v>3.5349379299915618</v>
      </c>
      <c r="K86" s="26">
        <f>IF(Serv_net!K86="","",Serv_net!K86/10/GDP!N82)</f>
        <v>5.1767294041585208</v>
      </c>
      <c r="L86" s="26">
        <f>IF(Serv_net!L86="","",Serv_net!L86/10/GDP!O82)</f>
        <v>6.0730739361203296</v>
      </c>
      <c r="M86" s="26">
        <f>IF(Serv_net!M86="","",Serv_net!M86/10/GDP!P82)</f>
        <v>4.8275116148665234</v>
      </c>
      <c r="N86" s="26">
        <f>IF(Serv_net!N86="","",Serv_net!N86/10/GDP!Q82)</f>
        <v>2.9594711125843114</v>
      </c>
      <c r="O86" s="26">
        <f>IF(Serv_net!O86="","",Serv_net!O86/10/GDP!R82)</f>
        <v>2.080981539819085</v>
      </c>
      <c r="P86" s="26">
        <f>IF(Serv_net!P86="","",Serv_net!P86/10/GDP!S82)</f>
        <v>2.2115606942833343</v>
      </c>
      <c r="Q86" s="26">
        <f>IF(Serv_net!Q86="","",Serv_net!Q86/10/GDP!T82)</f>
        <v>0.62071751096936956</v>
      </c>
    </row>
    <row r="87" spans="1:17" x14ac:dyDescent="0.15">
      <c r="A87" s="12" t="s">
        <v>106</v>
      </c>
      <c r="B87" s="26">
        <f>IF(Serv_net!B87="","",Serv_net!B87/10/GDP!E83)</f>
        <v>1.205547143238332</v>
      </c>
      <c r="C87" s="26">
        <f>IF(Serv_net!C87="","",Serv_net!C87/10/GDP!F83)</f>
        <v>1.453955416951876</v>
      </c>
      <c r="D87" s="26">
        <f>IF(Serv_net!D87="","",Serv_net!D87/10/GDP!G83)</f>
        <v>1.0100512816307694</v>
      </c>
      <c r="E87" s="26">
        <f>IF(Serv_net!E87="","",Serv_net!E87/10/GDP!H83)</f>
        <v>1.3104958346090305</v>
      </c>
      <c r="F87" s="26">
        <f>IF(Serv_net!F87="","",Serv_net!F87/10/GDP!I83)</f>
        <v>1.3101471509079943</v>
      </c>
      <c r="G87" s="26">
        <f>IF(Serv_net!G87="","",Serv_net!G87/10/GDP!J83)</f>
        <v>2.7223297597427796</v>
      </c>
      <c r="H87" s="26">
        <f>IF(Serv_net!H87="","",Serv_net!H87/10/GDP!K83)</f>
        <v>3.3485248616245271</v>
      </c>
      <c r="I87" s="26">
        <f>IF(Serv_net!I87="","",Serv_net!I87/10/GDP!L83)</f>
        <v>3.8329736758043693</v>
      </c>
      <c r="J87" s="26">
        <f>IF(Serv_net!J87="","",Serv_net!J87/10/GDP!M83)</f>
        <v>3.7086679220577792</v>
      </c>
      <c r="K87" s="26">
        <f>IF(Serv_net!K87="","",Serv_net!K87/10/GDP!N83)</f>
        <v>4.3351852501946349</v>
      </c>
      <c r="L87" s="26">
        <f>IF(Serv_net!L87="","",Serv_net!L87/10/GDP!O83)</f>
        <v>4.3567051896967071</v>
      </c>
      <c r="M87" s="26">
        <f>IF(Serv_net!M87="","",Serv_net!M87/10/GDP!P83)</f>
        <v>5.2852350078708676</v>
      </c>
      <c r="N87" s="26">
        <f>IF(Serv_net!N87="","",Serv_net!N87/10/GDP!Q83)</f>
        <v>5.5046858453574128</v>
      </c>
      <c r="O87" s="26">
        <f>IF(Serv_net!O87="","",Serv_net!O87/10/GDP!R83)</f>
        <v>5.6515022200504585</v>
      </c>
      <c r="P87" s="26">
        <f>IF(Serv_net!P87="","",Serv_net!P87/10/GDP!S83)</f>
        <v>4.9084194199967008</v>
      </c>
      <c r="Q87" s="26">
        <f>IF(Serv_net!Q87="","",Serv_net!Q87/10/GDP!T83)</f>
        <v>2.7516365472635349</v>
      </c>
    </row>
    <row r="88" spans="1:17" x14ac:dyDescent="0.15">
      <c r="A88" s="12" t="s">
        <v>107</v>
      </c>
      <c r="B88" s="26">
        <f>IF(Serv_net!B88="","",Serv_net!B88/10/GDP!E84)</f>
        <v>-1.1455702300324893</v>
      </c>
      <c r="C88" s="26">
        <f>IF(Serv_net!C88="","",Serv_net!C88/10/GDP!F84)</f>
        <v>-1.3328881768448129</v>
      </c>
      <c r="D88" s="26">
        <f>IF(Serv_net!D88="","",Serv_net!D88/10/GDP!G84)</f>
        <v>0.62595328331736688</v>
      </c>
      <c r="E88" s="26">
        <f>IF(Serv_net!E88="","",Serv_net!E88/10/GDP!H84)</f>
        <v>1.9539996894622518</v>
      </c>
      <c r="F88" s="26">
        <f>IF(Serv_net!F88="","",Serv_net!F88/10/GDP!I84)</f>
        <v>5.3653145958993482</v>
      </c>
      <c r="G88" s="26">
        <f>IF(Serv_net!G88="","",Serv_net!G88/10/GDP!J84)</f>
        <v>6.0463258456381954</v>
      </c>
      <c r="H88" s="26">
        <f>IF(Serv_net!H88="","",Serv_net!H88/10/GDP!K84)</f>
        <v>5.6377654902159478</v>
      </c>
      <c r="I88" s="26">
        <f>IF(Serv_net!I88="","",Serv_net!I88/10/GDP!L84)</f>
        <v>5.1385105215670972</v>
      </c>
      <c r="J88" s="26">
        <f>IF(Serv_net!J88="","",Serv_net!J88/10/GDP!M84)</f>
        <v>7.3337614004697054</v>
      </c>
      <c r="K88" s="26">
        <f>IF(Serv_net!K88="","",Serv_net!K88/10/GDP!N84)</f>
        <v>6.7161731342064357</v>
      </c>
      <c r="L88" s="26">
        <f>IF(Serv_net!L88="","",Serv_net!L88/10/GDP!O84)</f>
        <v>8.8654837990427922</v>
      </c>
      <c r="M88" s="26">
        <f>IF(Serv_net!M88="","",Serv_net!M88/10/GDP!P84)</f>
        <v>10.632241842855992</v>
      </c>
      <c r="N88" s="26">
        <f>IF(Serv_net!N88="","",Serv_net!N88/10/GDP!Q84)</f>
        <v>10.691693825738694</v>
      </c>
      <c r="O88" s="26">
        <f>IF(Serv_net!O88="","",Serv_net!O88/10/GDP!R84)</f>
        <v>9.0881286427706325</v>
      </c>
      <c r="P88" s="26">
        <f>IF(Serv_net!P88="","",Serv_net!P88/10/GDP!S84)</f>
        <v>8.4911705655125616</v>
      </c>
      <c r="Q88" s="26">
        <f>IF(Serv_net!Q88="","",Serv_net!Q88/10/GDP!T84)</f>
        <v>2.5092227036665662</v>
      </c>
    </row>
    <row r="89" spans="1:17" x14ac:dyDescent="0.15">
      <c r="A89" s="12" t="s">
        <v>108</v>
      </c>
      <c r="B89" s="26">
        <f>IF(Serv_net!B89="","",Serv_net!B89/10/GDP!E85)</f>
        <v>0.60087276777196519</v>
      </c>
      <c r="C89" s="26">
        <f>IF(Serv_net!C89="","",Serv_net!C89/10/GDP!F85)</f>
        <v>1.1511413626207685</v>
      </c>
      <c r="D89" s="26">
        <f>IF(Serv_net!D89="","",Serv_net!D89/10/GDP!G85)</f>
        <v>1.3221607061753733</v>
      </c>
      <c r="E89" s="26">
        <f>IF(Serv_net!E89="","",Serv_net!E89/10/GDP!H85)</f>
        <v>4.1247891771587746</v>
      </c>
      <c r="F89" s="26">
        <f>IF(Serv_net!F89="","",Serv_net!F89/10/GDP!I85)</f>
        <v>2.9192965521555836</v>
      </c>
      <c r="G89" s="26">
        <f>IF(Serv_net!G89="","",Serv_net!G89/10/GDP!J85)</f>
        <v>2.233317408498174</v>
      </c>
      <c r="H89" s="26">
        <f>IF(Serv_net!H89="","",Serv_net!H89/10/GDP!K85)</f>
        <v>3.3334086625776642</v>
      </c>
      <c r="I89" s="26">
        <f>IF(Serv_net!I89="","",Serv_net!I89/10/GDP!L85)</f>
        <v>3.5896065650293916</v>
      </c>
      <c r="J89" s="26">
        <f>IF(Serv_net!J89="","",Serv_net!J89/10/GDP!M85)</f>
        <v>3.7938604046303275</v>
      </c>
      <c r="K89" s="26">
        <f>IF(Serv_net!K89="","",Serv_net!K89/10/GDP!N85)</f>
        <v>3.7308889800125158</v>
      </c>
      <c r="L89" s="26">
        <f>IF(Serv_net!L89="","",Serv_net!L89/10/GDP!O85)</f>
        <v>3.5004518999012406</v>
      </c>
      <c r="M89" s="26">
        <f>IF(Serv_net!M89="","",Serv_net!M89/10/GDP!P85)</f>
        <v>2.8724036425416717</v>
      </c>
      <c r="N89" s="26">
        <f>IF(Serv_net!N89="","",Serv_net!N89/10/GDP!Q85)</f>
        <v>2.8634214524817829</v>
      </c>
      <c r="O89" s="26">
        <f>IF(Serv_net!O89="","",Serv_net!O89/10/GDP!R85)</f>
        <v>2.9903965471119638</v>
      </c>
      <c r="P89" s="26">
        <f>IF(Serv_net!P89="","",Serv_net!P89/10/GDP!S85)</f>
        <v>2.9342000156349179</v>
      </c>
      <c r="Q89" s="26">
        <f>IF(Serv_net!Q89="","",Serv_net!Q89/10/GDP!T85)</f>
        <v>3.274425190018694</v>
      </c>
    </row>
    <row r="90" spans="1:17" x14ac:dyDescent="0.15">
      <c r="A90" s="12" t="s">
        <v>109</v>
      </c>
      <c r="B90" s="26">
        <f>IF(Serv_net!B90="","",Serv_net!B90/10/GDP!E86)</f>
        <v>-2.9598521821983872</v>
      </c>
      <c r="C90" s="26">
        <f>IF(Serv_net!C90="","",Serv_net!C90/10/GDP!F86)</f>
        <v>-3.1319925926888224</v>
      </c>
      <c r="D90" s="26">
        <f>IF(Serv_net!D90="","",Serv_net!D90/10/GDP!G86)</f>
        <v>-2.8957074416442401</v>
      </c>
      <c r="E90" s="26">
        <f>IF(Serv_net!E90="","",Serv_net!E90/10/GDP!H86)</f>
        <v>-2.6181755681414143</v>
      </c>
      <c r="F90" s="26">
        <f>IF(Serv_net!F90="","",Serv_net!F90/10/GDP!I86)</f>
        <v>-1.9213233917740513</v>
      </c>
      <c r="G90" s="26">
        <f>IF(Serv_net!G90="","",Serv_net!G90/10/GDP!J86)</f>
        <v>-1.2963160634439712</v>
      </c>
      <c r="H90" s="26">
        <f>IF(Serv_net!H90="","",Serv_net!H90/10/GDP!K86)</f>
        <v>-1.0982946591650717</v>
      </c>
      <c r="I90" s="26">
        <f>IF(Serv_net!I90="","",Serv_net!I90/10/GDP!L86)</f>
        <v>-1.1495088731293703</v>
      </c>
      <c r="J90" s="26">
        <f>IF(Serv_net!J90="","",Serv_net!J90/10/GDP!M86)</f>
        <v>-1.3167944037511199</v>
      </c>
      <c r="K90" s="26">
        <f>IF(Serv_net!K90="","",Serv_net!K90/10/GDP!N86)</f>
        <v>-1.1233580332651751</v>
      </c>
      <c r="L90" s="26">
        <f>IF(Serv_net!L90="","",Serv_net!L90/10/GDP!O86)</f>
        <v>-1.0103699551796326</v>
      </c>
      <c r="M90" s="26">
        <f>IF(Serv_net!M90="","",Serv_net!M90/10/GDP!P86)</f>
        <v>-0.75999583378369029</v>
      </c>
      <c r="N90" s="26">
        <f>IF(Serv_net!N90="","",Serv_net!N90/10/GDP!Q86)</f>
        <v>-0.72666206371957309</v>
      </c>
      <c r="O90" s="26">
        <f>IF(Serv_net!O90="","",Serv_net!O90/10/GDP!R86)</f>
        <v>-0.62194303574551857</v>
      </c>
      <c r="P90" s="26">
        <f>IF(Serv_net!P90="","",Serv_net!P90/10/GDP!S86)</f>
        <v>-0.68221198721203324</v>
      </c>
      <c r="Q90" s="26">
        <f>IF(Serv_net!Q90="","",Serv_net!Q90/10/GDP!T86)</f>
        <v>-0.90555329245373817</v>
      </c>
    </row>
    <row r="91" spans="1:17" x14ac:dyDescent="0.15">
      <c r="A91" s="12" t="s">
        <v>111</v>
      </c>
      <c r="B91" s="26">
        <f>IF(Serv_net!B91="","",Serv_net!B91/10/GDP!E87)</f>
        <v>-11.46359900166779</v>
      </c>
      <c r="C91" s="26">
        <f>IF(Serv_net!C91="","",Serv_net!C91/10/GDP!F87)</f>
        <v>-7.8793141692646085</v>
      </c>
      <c r="D91" s="26">
        <f>IF(Serv_net!D91="","",Serv_net!D91/10/GDP!G87)</f>
        <v>-4.5002416476315865</v>
      </c>
      <c r="E91" s="26">
        <f>IF(Serv_net!E91="","",Serv_net!E91/10/GDP!H87)</f>
        <v>-4.6162382385065053</v>
      </c>
      <c r="F91" s="26">
        <f>IF(Serv_net!F91="","",Serv_net!F91/10/GDP!I87)</f>
        <v>-5.7045500929956114</v>
      </c>
      <c r="G91" s="26">
        <f>IF(Serv_net!G91="","",Serv_net!G91/10/GDP!J87)</f>
        <v>-5.0751272954852054</v>
      </c>
      <c r="H91" s="26">
        <f>IF(Serv_net!H91="","",Serv_net!H91/10/GDP!K87)</f>
        <v>-4.4694562570706724</v>
      </c>
      <c r="I91" s="26">
        <f>IF(Serv_net!I91="","",Serv_net!I91/10/GDP!L87)</f>
        <v>-4.7965402550406004</v>
      </c>
      <c r="J91" s="26">
        <f>IF(Serv_net!J91="","",Serv_net!J91/10/GDP!M87)</f>
        <v>-6.2849241887155429</v>
      </c>
      <c r="K91" s="26">
        <f>IF(Serv_net!K91="","",Serv_net!K91/10/GDP!N87)</f>
        <v>-6.4930482038890434</v>
      </c>
      <c r="L91" s="26">
        <f>IF(Serv_net!L91="","",Serv_net!L91/10/GDP!O87)</f>
        <v>-7.1942175253728973</v>
      </c>
      <c r="M91" s="26">
        <f>IF(Serv_net!M91="","",Serv_net!M91/10/GDP!P87)</f>
        <v>-5.6688924108535916</v>
      </c>
      <c r="N91" s="26">
        <f>IF(Serv_net!N91="","",Serv_net!N91/10/GDP!Q87)</f>
        <v>-5.3153295780946808</v>
      </c>
      <c r="O91" s="26">
        <f>IF(Serv_net!O91="","",Serv_net!O91/10/GDP!R87)</f>
        <v>-5.729308842005759</v>
      </c>
      <c r="P91" s="26">
        <f>IF(Serv_net!P91="","",Serv_net!P91/10/GDP!S87)</f>
        <v>-6.9895746245537804</v>
      </c>
      <c r="Q91" s="26">
        <f>IF(Serv_net!Q91="","",Serv_net!Q91/10/GDP!T87)</f>
        <v>-5.8060474411564229</v>
      </c>
    </row>
    <row r="92" spans="1:17" x14ac:dyDescent="0.15">
      <c r="A92" s="12" t="s">
        <v>112</v>
      </c>
      <c r="B92" s="26">
        <f>IF(Serv_net!B92="","",Serv_net!B92/10/GDP!E88)</f>
        <v>-7.7627257246544898</v>
      </c>
      <c r="C92" s="26">
        <f>IF(Serv_net!C92="","",Serv_net!C92/10/GDP!F88)</f>
        <v>-6.5570794035814552</v>
      </c>
      <c r="D92" s="26">
        <f>IF(Serv_net!D92="","",Serv_net!D92/10/GDP!G88)</f>
        <v>-5.0839376833733958</v>
      </c>
      <c r="E92" s="26">
        <f>IF(Serv_net!E92="","",Serv_net!E92/10/GDP!H88)</f>
        <v>-7.9035184554970366</v>
      </c>
      <c r="F92" s="26">
        <f>IF(Serv_net!F92="","",Serv_net!F92/10/GDP!I88)</f>
        <v>-8.3892891892870036</v>
      </c>
      <c r="G92" s="26">
        <f>IF(Serv_net!G92="","",Serv_net!G92/10/GDP!J88)</f>
        <v>-8.1815392963028408</v>
      </c>
      <c r="H92" s="26">
        <f>IF(Serv_net!H92="","",Serv_net!H92/10/GDP!K88)</f>
        <v>-4.8349679789373292</v>
      </c>
      <c r="I92" s="26">
        <f>IF(Serv_net!I92="","",Serv_net!I92/10/GDP!L88)</f>
        <v>-3.5991225949497374</v>
      </c>
      <c r="J92" s="26">
        <f>IF(Serv_net!J92="","",Serv_net!J92/10/GDP!M88)</f>
        <v>-0.39557793508696865</v>
      </c>
      <c r="K92" s="26">
        <f>IF(Serv_net!K92="","",Serv_net!K92/10/GDP!N88)</f>
        <v>-2.8232808142367012</v>
      </c>
      <c r="L92" s="26">
        <f>IF(Serv_net!L92="","",Serv_net!L92/10/GDP!O88)</f>
        <v>-14.292931431106588</v>
      </c>
      <c r="M92" s="26">
        <f>IF(Serv_net!M92="","",Serv_net!M92/10/GDP!P88)</f>
        <v>-23.493140821860148</v>
      </c>
      <c r="N92" s="26">
        <f>IF(Serv_net!N92="","",Serv_net!N92/10/GDP!Q88)</f>
        <v>-14.12098987804883</v>
      </c>
      <c r="O92" s="26">
        <f>IF(Serv_net!O92="","",Serv_net!O92/10/GDP!R88)</f>
        <v>-4.8065847810742106</v>
      </c>
      <c r="P92" s="26">
        <f>IF(Serv_net!P92="","",Serv_net!P92/10/GDP!S88)</f>
        <v>-21.155308363883726</v>
      </c>
      <c r="Q92" s="26">
        <f>IF(Serv_net!Q92="","",Serv_net!Q92/10/GDP!T88)</f>
        <v>-7.9011473304352329</v>
      </c>
    </row>
    <row r="93" spans="1:17" x14ac:dyDescent="0.15">
      <c r="A93" s="12" t="s">
        <v>113</v>
      </c>
      <c r="B93" s="26">
        <f>IF(Serv_net!B93="","",Serv_net!B93/10/GDP!E89)</f>
        <v>2.110954167174306</v>
      </c>
      <c r="C93" s="26">
        <f>IF(Serv_net!C93="","",Serv_net!C93/10/GDP!F89)</f>
        <v>2.3832777912037177</v>
      </c>
      <c r="D93" s="26">
        <f>IF(Serv_net!D93="","",Serv_net!D93/10/GDP!G89)</f>
        <v>1.7997563619999988</v>
      </c>
      <c r="E93" s="26">
        <f>IF(Serv_net!E93="","",Serv_net!E93/10/GDP!H89)</f>
        <v>2.1133632687665775</v>
      </c>
      <c r="F93" s="26">
        <f>IF(Serv_net!F93="","",Serv_net!F93/10/GDP!I89)</f>
        <v>2.1913993077559768</v>
      </c>
      <c r="G93" s="26">
        <f>IF(Serv_net!G93="","",Serv_net!G93/10/GDP!J89)</f>
        <v>2.8067921449479436</v>
      </c>
      <c r="H93" s="26">
        <f>IF(Serv_net!H93="","",Serv_net!H93/10/GDP!K89)</f>
        <v>3.4411558336104724</v>
      </c>
      <c r="I93" s="26">
        <f>IF(Serv_net!I93="","",Serv_net!I93/10/GDP!L89)</f>
        <v>3.7613941141554457</v>
      </c>
      <c r="J93" s="26">
        <f>IF(Serv_net!J93="","",Serv_net!J93/10/GDP!M89)</f>
        <v>4.5004522096312582</v>
      </c>
      <c r="K93" s="26">
        <f>IF(Serv_net!K93="","",Serv_net!K93/10/GDP!N89)</f>
        <v>4.2160302798453477</v>
      </c>
      <c r="L93" s="26">
        <f>IF(Serv_net!L93="","",Serv_net!L93/10/GDP!O89)</f>
        <v>4.3959683930733391</v>
      </c>
      <c r="M93" s="26">
        <f>IF(Serv_net!M93="","",Serv_net!M93/10/GDP!P89)</f>
        <v>4.2055571533019336</v>
      </c>
      <c r="N93" s="26">
        <f>IF(Serv_net!N93="","",Serv_net!N93/10/GDP!Q89)</f>
        <v>4.2207120173055657</v>
      </c>
      <c r="O93" s="26">
        <f>IF(Serv_net!O93="","",Serv_net!O93/10/GDP!R89)</f>
        <v>5.3359135526063906</v>
      </c>
      <c r="P93" s="26">
        <f>IF(Serv_net!P93="","",Serv_net!P93/10/GDP!S89)</f>
        <v>5.8788960841052322</v>
      </c>
      <c r="Q93" s="26">
        <f>IF(Serv_net!Q93="","",Serv_net!Q93/10/GDP!T89)</f>
        <v>6.9600790139782118</v>
      </c>
    </row>
    <row r="94" spans="1:17" x14ac:dyDescent="0.15">
      <c r="A94" s="12" t="s">
        <v>114</v>
      </c>
      <c r="B94" s="26">
        <f>IF(Serv_net!B94="","",Serv_net!B94/10/GDP!E90)</f>
        <v>-0.14646467324645995</v>
      </c>
      <c r="C94" s="26">
        <f>IF(Serv_net!C94="","",Serv_net!C94/10/GDP!F90)</f>
        <v>-0.1999367143018794</v>
      </c>
      <c r="D94" s="26">
        <f>IF(Serv_net!D94="","",Serv_net!D94/10/GDP!G90)</f>
        <v>-0.50556913760402711</v>
      </c>
      <c r="E94" s="26">
        <f>IF(Serv_net!E94="","",Serv_net!E94/10/GDP!H90)</f>
        <v>-0.6736646613199051</v>
      </c>
      <c r="F94" s="26">
        <f>IF(Serv_net!F94="","",Serv_net!F94/10/GDP!I90)</f>
        <v>-0.58121730721606668</v>
      </c>
      <c r="G94" s="26">
        <f>IF(Serv_net!G94="","",Serv_net!G94/10/GDP!J90)</f>
        <v>-0.59174910943967785</v>
      </c>
      <c r="H94" s="26">
        <f>IF(Serv_net!H94="","",Serv_net!H94/10/GDP!K90)</f>
        <v>-0.3674950816648373</v>
      </c>
      <c r="I94" s="26">
        <f>IF(Serv_net!I94="","",Serv_net!I94/10/GDP!L90)</f>
        <v>-1.1198306113012436E-2</v>
      </c>
      <c r="J94" s="26">
        <f>IF(Serv_net!J94="","",Serv_net!J94/10/GDP!M90)</f>
        <v>4.1863827147987275E-2</v>
      </c>
      <c r="K94" s="26">
        <f>IF(Serv_net!K94="","",Serv_net!K94/10/GDP!N90)</f>
        <v>-0.14020553243074318</v>
      </c>
      <c r="L94" s="26">
        <f>IF(Serv_net!L94="","",Serv_net!L94/10/GDP!O90)</f>
        <v>-0.2271849315068569</v>
      </c>
      <c r="M94" s="26">
        <f>IF(Serv_net!M94="","",Serv_net!M94/10/GDP!P90)</f>
        <v>-0.23065098971963494</v>
      </c>
      <c r="N94" s="26">
        <f>IF(Serv_net!N94="","",Serv_net!N94/10/GDP!Q90)</f>
        <v>-0.21353171478175234</v>
      </c>
      <c r="O94" s="26">
        <f>IF(Serv_net!O94="","",Serv_net!O94/10/GDP!R90)</f>
        <v>-0.1685921394309034</v>
      </c>
      <c r="P94" s="26">
        <f>IF(Serv_net!P94="","",Serv_net!P94/10/GDP!S90)</f>
        <v>-4.9754087724286938E-2</v>
      </c>
      <c r="Q94" s="26">
        <f>IF(Serv_net!Q94="","",Serv_net!Q94/10/GDP!T90)</f>
        <v>-0.28664786434255046</v>
      </c>
    </row>
    <row r="95" spans="1:17" x14ac:dyDescent="0.15">
      <c r="A95" s="12" t="s">
        <v>115</v>
      </c>
      <c r="B95" s="26">
        <f>IF(Serv_net!B95="","",Serv_net!B95/10/GDP!E91)</f>
        <v>5.4096562390587435</v>
      </c>
      <c r="C95" s="26">
        <f>IF(Serv_net!C95="","",Serv_net!C95/10/GDP!F91)</f>
        <v>5.2539191050816916</v>
      </c>
      <c r="D95" s="26">
        <f>IF(Serv_net!D95="","",Serv_net!D95/10/GDP!G91)</f>
        <v>3.2985103383351624</v>
      </c>
      <c r="E95" s="26">
        <f>IF(Serv_net!E95="","",Serv_net!E95/10/GDP!H91)</f>
        <v>3.1151644878821987</v>
      </c>
      <c r="F95" s="26">
        <f>IF(Serv_net!F95="","",Serv_net!F95/10/GDP!I91)</f>
        <v>6.3594213292427817</v>
      </c>
      <c r="G95" s="26">
        <f>IF(Serv_net!G95="","",Serv_net!G95/10/GDP!J91)</f>
        <v>6.1367169832880197</v>
      </c>
      <c r="H95" s="26">
        <f>IF(Serv_net!H95="","",Serv_net!H95/10/GDP!K91)</f>
        <v>4.6776293444586816</v>
      </c>
      <c r="I95" s="26">
        <f>IF(Serv_net!I95="","",Serv_net!I95/10/GDP!L91)</f>
        <v>3.9166262857558491</v>
      </c>
      <c r="J95" s="26">
        <f>IF(Serv_net!J95="","",Serv_net!J95/10/GDP!M91)</f>
        <v>4.9008740972805827</v>
      </c>
      <c r="K95" s="26">
        <f>IF(Serv_net!K95="","",Serv_net!K95/10/GDP!N91)</f>
        <v>5.1028895792065576</v>
      </c>
      <c r="L95" s="26">
        <f>IF(Serv_net!L95="","",Serv_net!L95/10/GDP!O91)</f>
        <v>6.3444734638023323</v>
      </c>
      <c r="M95" s="26">
        <f>IF(Serv_net!M95="","",Serv_net!M95/10/GDP!P91)</f>
        <v>7.4131578646806284</v>
      </c>
      <c r="N95" s="26">
        <f>IF(Serv_net!N95="","",Serv_net!N95/10/GDP!Q91)</f>
        <v>8.1110010815011648</v>
      </c>
      <c r="O95" s="26">
        <f>IF(Serv_net!O95="","",Serv_net!O95/10/GDP!R91)</f>
        <v>9.0413624774145607</v>
      </c>
      <c r="P95" s="26">
        <f>IF(Serv_net!P95="","",Serv_net!P95/10/GDP!S91)</f>
        <v>10.796648692314305</v>
      </c>
      <c r="Q95" s="26">
        <f>IF(Serv_net!Q95="","",Serv_net!Q95/10/GDP!T91)</f>
        <v>2.911889359414082</v>
      </c>
    </row>
    <row r="96" spans="1:17" x14ac:dyDescent="0.15">
      <c r="A96" s="12" t="s">
        <v>116</v>
      </c>
      <c r="B96" s="26">
        <f>IF(Serv_net!B96="","",Serv_net!B96/10/GDP!E92)</f>
        <v>-0.76689876041213145</v>
      </c>
      <c r="C96" s="26">
        <f>IF(Serv_net!C96="","",Serv_net!C96/10/GDP!F92)</f>
        <v>-0.69673492289837491</v>
      </c>
      <c r="D96" s="26">
        <f>IF(Serv_net!D96="","",Serv_net!D96/10/GDP!G92)</f>
        <v>-0.81004267349144765</v>
      </c>
      <c r="E96" s="26">
        <f>IF(Serv_net!E96="","",Serv_net!E96/10/GDP!H92)</f>
        <v>-0.74287348194658942</v>
      </c>
      <c r="F96" s="26">
        <f>IF(Serv_net!F96="","",Serv_net!F96/10/GDP!I92)</f>
        <v>-0.65865622251080569</v>
      </c>
      <c r="G96" s="26">
        <f>IF(Serv_net!G96="","",Serv_net!G96/10/GDP!J92)</f>
        <v>-0.52659386997488877</v>
      </c>
      <c r="H96" s="26">
        <f>IF(Serv_net!H96="","",Serv_net!H96/10/GDP!K92)</f>
        <v>-0.56264943001893786</v>
      </c>
      <c r="I96" s="26">
        <f>IF(Serv_net!I96="","",Serv_net!I96/10/GDP!L92)</f>
        <v>-0.76071206996009055</v>
      </c>
      <c r="J96" s="26">
        <f>IF(Serv_net!J96="","",Serv_net!J96/10/GDP!M92)</f>
        <v>-0.68069455547388247</v>
      </c>
      <c r="K96" s="26">
        <f>IF(Serv_net!K96="","",Serv_net!K96/10/GDP!N92)</f>
        <v>-0.58771509093141749</v>
      </c>
      <c r="L96" s="26">
        <f>IF(Serv_net!L96="","",Serv_net!L96/10/GDP!O92)</f>
        <v>-0.35863308642342689</v>
      </c>
      <c r="M96" s="26">
        <f>IF(Serv_net!M96="","",Serv_net!M96/10/GDP!P92)</f>
        <v>-0.21421998202427878</v>
      </c>
      <c r="N96" s="26">
        <f>IF(Serv_net!N96="","",Serv_net!N96/10/GDP!Q92)</f>
        <v>-0.12573334217151896</v>
      </c>
      <c r="O96" s="26">
        <f>IF(Serv_net!O96="","",Serv_net!O96/10/GDP!R92)</f>
        <v>-0.18230072908955861</v>
      </c>
      <c r="P96" s="26">
        <f>IF(Serv_net!P96="","",Serv_net!P96/10/GDP!S92)</f>
        <v>-0.1942654169438994</v>
      </c>
      <c r="Q96" s="26">
        <f>IF(Serv_net!Q96="","",Serv_net!Q96/10/GDP!T92)</f>
        <v>-0.69397061773963509</v>
      </c>
    </row>
    <row r="97" spans="1:17" x14ac:dyDescent="0.15">
      <c r="A97" s="12" t="s">
        <v>117</v>
      </c>
      <c r="B97" s="26">
        <f>IF(Serv_net!B97="","",Serv_net!B97/10/GDP!E93)</f>
        <v>-0.99848064421667093</v>
      </c>
      <c r="C97" s="26">
        <f>IF(Serv_net!C97="","",Serv_net!C97/10/GDP!F93)</f>
        <v>0.16895836582830151</v>
      </c>
      <c r="D97" s="26">
        <f>IF(Serv_net!D97="","",Serv_net!D97/10/GDP!G93)</f>
        <v>0.78656395275295998</v>
      </c>
      <c r="E97" s="26">
        <f>IF(Serv_net!E97="","",Serv_net!E97/10/GDP!H93)</f>
        <v>2.8053449085112274</v>
      </c>
      <c r="F97" s="26">
        <f>IF(Serv_net!F97="","",Serv_net!F97/10/GDP!I93)</f>
        <v>3.5392252363153003</v>
      </c>
      <c r="G97" s="26">
        <f>IF(Serv_net!G97="","",Serv_net!G97/10/GDP!J93)</f>
        <v>4.807656118735439</v>
      </c>
      <c r="H97" s="26">
        <f>IF(Serv_net!H97="","",Serv_net!H97/10/GDP!K93)</f>
        <v>4.2743715456032367</v>
      </c>
      <c r="I97" s="26">
        <f>IF(Serv_net!I97="","",Serv_net!I97/10/GDP!L93)</f>
        <v>5.9229258354711583</v>
      </c>
      <c r="J97" s="26">
        <f>IF(Serv_net!J97="","",Serv_net!J97/10/GDP!M93)</f>
        <v>4.9377064452034825</v>
      </c>
      <c r="K97" s="26">
        <f>IF(Serv_net!K97="","",Serv_net!K97/10/GDP!N93)</f>
        <v>6.7900113738947931</v>
      </c>
      <c r="L97" s="26">
        <f>IF(Serv_net!L97="","",Serv_net!L97/10/GDP!O93)</f>
        <v>4.3400009356182698</v>
      </c>
      <c r="M97" s="26">
        <f>IF(Serv_net!M97="","",Serv_net!M97/10/GDP!P93)</f>
        <v>3.243228104884547</v>
      </c>
      <c r="N97" s="26">
        <f>IF(Serv_net!N97="","",Serv_net!N97/10/GDP!Q93)</f>
        <v>4.7246194644751816</v>
      </c>
      <c r="O97" s="26">
        <f>IF(Serv_net!O97="","",Serv_net!O97/10/GDP!R93)</f>
        <v>5.7661120170194851</v>
      </c>
      <c r="P97" s="26">
        <f>IF(Serv_net!P97="","",Serv_net!P97/10/GDP!S93)</f>
        <v>7.0326219616477754</v>
      </c>
      <c r="Q97" s="26">
        <f>IF(Serv_net!Q97="","",Serv_net!Q97/10/GDP!T93)</f>
        <v>-1.4887406417005991</v>
      </c>
    </row>
    <row r="98" spans="1:17" x14ac:dyDescent="0.15">
      <c r="A98" s="12" t="s">
        <v>118</v>
      </c>
      <c r="B98" s="26">
        <f>IF(Serv_net!B98="","",Serv_net!B98/10/GDP!E94)</f>
        <v>-9.5124748858039272</v>
      </c>
      <c r="C98" s="26">
        <f>IF(Serv_net!C98="","",Serv_net!C98/10/GDP!F94)</f>
        <v>-7.5727513184495514</v>
      </c>
      <c r="D98" s="26">
        <f>IF(Serv_net!D98="","",Serv_net!D98/10/GDP!G94)</f>
        <v>-8.0527032107709502</v>
      </c>
      <c r="E98" s="26">
        <f>IF(Serv_net!E98="","",Serv_net!E98/10/GDP!H94)</f>
        <v>-5.1906679379951335</v>
      </c>
      <c r="F98" s="26">
        <f>IF(Serv_net!F98="","",Serv_net!F98/10/GDP!I94)</f>
        <v>-5.1843862885013472</v>
      </c>
      <c r="G98" s="26">
        <f>IF(Serv_net!G98="","",Serv_net!G98/10/GDP!J94)</f>
        <v>-4.8967968119544567</v>
      </c>
      <c r="H98" s="26">
        <f>IF(Serv_net!H98="","",Serv_net!H98/10/GDP!K94)</f>
        <v>-3.4445989065696998</v>
      </c>
      <c r="I98" s="26">
        <f>IF(Serv_net!I98="","",Serv_net!I98/10/GDP!L94)</f>
        <v>-4.2854335826382819</v>
      </c>
      <c r="J98" s="26">
        <f>IF(Serv_net!J98="","",Serv_net!J98/10/GDP!M94)</f>
        <v>-3.4284653160518301</v>
      </c>
      <c r="K98" s="26">
        <f>IF(Serv_net!K98="","",Serv_net!K98/10/GDP!N94)</f>
        <v>-3.090777091866304</v>
      </c>
      <c r="L98" s="26">
        <f>IF(Serv_net!L98="","",Serv_net!L98/10/GDP!O94)</f>
        <v>-2.5599801236418784</v>
      </c>
      <c r="M98" s="26">
        <f>IF(Serv_net!M98="","",Serv_net!M98/10/GDP!P94)</f>
        <v>-2.7405005674938216</v>
      </c>
      <c r="N98" s="26">
        <f>IF(Serv_net!N98="","",Serv_net!N98/10/GDP!Q94)</f>
        <v>-2.1448699602850705</v>
      </c>
      <c r="O98" s="26">
        <f>IF(Serv_net!O98="","",Serv_net!O98/10/GDP!R94)</f>
        <v>-2.5992278227157177</v>
      </c>
      <c r="P98" s="26">
        <f>IF(Serv_net!P98="","",Serv_net!P98/10/GDP!S94)</f>
        <v>-2.0459919617384927</v>
      </c>
      <c r="Q98" s="26">
        <f>IF(Serv_net!Q98="","",Serv_net!Q98/10/GDP!T94)</f>
        <v>-1.7894898992911865</v>
      </c>
    </row>
    <row r="99" spans="1:17" x14ac:dyDescent="0.15">
      <c r="A99" s="12" t="s">
        <v>119</v>
      </c>
      <c r="B99" s="26">
        <f>IF(Serv_net!B99="","",Serv_net!B99/10/GDP!E95)</f>
        <v>3.4784092989225921</v>
      </c>
      <c r="C99" s="26">
        <f>IF(Serv_net!C99="","",Serv_net!C99/10/GDP!F95)</f>
        <v>3.9411576771657044</v>
      </c>
      <c r="D99" s="26">
        <f>IF(Serv_net!D99="","",Serv_net!D99/10/GDP!G95)</f>
        <v>3.9090704610357796</v>
      </c>
      <c r="E99" s="26">
        <f>IF(Serv_net!E99="","",Serv_net!E99/10/GDP!H95)</f>
        <v>3.7285069458707785</v>
      </c>
      <c r="F99" s="26">
        <f>IF(Serv_net!F99="","",Serv_net!F99/10/GDP!I95)</f>
        <v>2.8431662248122</v>
      </c>
      <c r="G99" s="26">
        <f>IF(Serv_net!G99="","",Serv_net!G99/10/GDP!J95)</f>
        <v>4.2076965886433317</v>
      </c>
      <c r="H99" s="26">
        <f>IF(Serv_net!H99="","",Serv_net!H99/10/GDP!K95)</f>
        <v>4.787970082859589</v>
      </c>
      <c r="I99" s="26">
        <f>IF(Serv_net!I99="","",Serv_net!I99/10/GDP!L95)</f>
        <v>5.1654329918276991</v>
      </c>
      <c r="J99" s="26">
        <f>IF(Serv_net!J99="","",Serv_net!J99/10/GDP!M95)</f>
        <v>5.3064292971899887</v>
      </c>
      <c r="K99" s="26">
        <f>IF(Serv_net!K99="","",Serv_net!K99/10/GDP!N95)</f>
        <v>2.720994994820356</v>
      </c>
      <c r="L99" s="26">
        <f>IF(Serv_net!L99="","",Serv_net!L99/10/GDP!O95)</f>
        <v>2.0511277372013099</v>
      </c>
      <c r="M99" s="26">
        <f>IF(Serv_net!M99="","",Serv_net!M99/10/GDP!P95)</f>
        <v>2.0706454302868482</v>
      </c>
      <c r="N99" s="26">
        <f>IF(Serv_net!N99="","",Serv_net!N99/10/GDP!Q95)</f>
        <v>1.9716225903345959</v>
      </c>
      <c r="O99" s="26">
        <f>IF(Serv_net!O99="","",Serv_net!O99/10/GDP!R95)</f>
        <v>1.8181265438936227</v>
      </c>
      <c r="P99" s="26">
        <f>IF(Serv_net!P99="","",Serv_net!P99/10/GDP!S95)</f>
        <v>1.8499725952411437</v>
      </c>
      <c r="Q99" s="26" t="str">
        <f>IF(Serv_net!Q99="","",Serv_net!Q99/10/GDP!T95)</f>
        <v/>
      </c>
    </row>
    <row r="100" spans="1:17" x14ac:dyDescent="0.15">
      <c r="A100" s="12" t="s">
        <v>120</v>
      </c>
      <c r="B100" s="26" t="str">
        <f>IF(Serv_net!B100="","",Serv_net!B100/10/GDP!E96)</f>
        <v/>
      </c>
      <c r="C100" s="26">
        <f>IF(Serv_net!C100="","",Serv_net!C100/10/GDP!F96)</f>
        <v>-23.122021756803026</v>
      </c>
      <c r="D100" s="26">
        <f>IF(Serv_net!D100="","",Serv_net!D100/10/GDP!G96)</f>
        <v>-24.912316325719832</v>
      </c>
      <c r="E100" s="26">
        <f>IF(Serv_net!E100="","",Serv_net!E100/10/GDP!H96)</f>
        <v>-24.992954323617838</v>
      </c>
      <c r="F100" s="26">
        <f>IF(Serv_net!F100="","",Serv_net!F100/10/GDP!I96)</f>
        <v>-28.121565007419523</v>
      </c>
      <c r="G100" s="26">
        <f>IF(Serv_net!G100="","",Serv_net!G100/10/GDP!J96)</f>
        <v>-25.35873102104869</v>
      </c>
      <c r="H100" s="26">
        <f>IF(Serv_net!H100="","",Serv_net!H100/10/GDP!K96)</f>
        <v>-29.852768321978633</v>
      </c>
      <c r="I100" s="26">
        <f>IF(Serv_net!I100="","",Serv_net!I100/10/GDP!L96)</f>
        <v>-27.452846050289203</v>
      </c>
      <c r="J100" s="26">
        <f>IF(Serv_net!J100="","",Serv_net!J100/10/GDP!M96)</f>
        <v>-29.415127027362022</v>
      </c>
      <c r="K100" s="26">
        <f>IF(Serv_net!K100="","",Serv_net!K100/10/GDP!N96)</f>
        <v>-37.015995416076706</v>
      </c>
      <c r="L100" s="26">
        <f>IF(Serv_net!L100="","",Serv_net!L100/10/GDP!O96)</f>
        <v>-38.950924168627466</v>
      </c>
      <c r="M100" s="26">
        <f>IF(Serv_net!M100="","",Serv_net!M100/10/GDP!P96)</f>
        <v>-36.843147854996289</v>
      </c>
      <c r="N100" s="26">
        <f>IF(Serv_net!N100="","",Serv_net!N100/10/GDP!Q96)</f>
        <v>-35.902430531144859</v>
      </c>
      <c r="O100" s="26">
        <f>IF(Serv_net!O100="","",Serv_net!O100/10/GDP!R96)</f>
        <v>-29.541192205776809</v>
      </c>
      <c r="P100" s="26">
        <f>IF(Serv_net!P100="","",Serv_net!P100/10/GDP!S96)</f>
        <v>-25.567511561543352</v>
      </c>
      <c r="Q100" s="26" t="str">
        <f>IF(Serv_net!Q100="","",Serv_net!Q100/10/GDP!T96)</f>
        <v/>
      </c>
    </row>
    <row r="101" spans="1:17" x14ac:dyDescent="0.15">
      <c r="A101" s="12" t="s">
        <v>121</v>
      </c>
      <c r="B101" s="26">
        <f>IF(Serv_net!B101="","",Serv_net!B101/10/GDP!E97)</f>
        <v>-0.96117726860235142</v>
      </c>
      <c r="C101" s="26">
        <f>IF(Serv_net!C101="","",Serv_net!C101/10/GDP!F97)</f>
        <v>-1.2388441678769715</v>
      </c>
      <c r="D101" s="26">
        <f>IF(Serv_net!D101="","",Serv_net!D101/10/GDP!G97)</f>
        <v>-1.1121445179653262</v>
      </c>
      <c r="E101" s="26">
        <f>IF(Serv_net!E101="","",Serv_net!E101/10/GDP!H97)</f>
        <v>-0.60149577613219607</v>
      </c>
      <c r="F101" s="26">
        <f>IF(Serv_net!F101="","",Serv_net!F101/10/GDP!I97)</f>
        <v>-0.98943698606839048</v>
      </c>
      <c r="G101" s="26">
        <f>IF(Serv_net!G101="","",Serv_net!G101/10/GDP!J97)</f>
        <v>-1.2218597598535739</v>
      </c>
      <c r="H101" s="26">
        <f>IF(Serv_net!H101="","",Serv_net!H101/10/GDP!K97)</f>
        <v>-0.96188905793329471</v>
      </c>
      <c r="I101" s="26">
        <f>IF(Serv_net!I101="","",Serv_net!I101/10/GDP!L97)</f>
        <v>-0.3957211304894756</v>
      </c>
      <c r="J101" s="26">
        <f>IF(Serv_net!J101="","",Serv_net!J101/10/GDP!M97)</f>
        <v>-0.46174284324187759</v>
      </c>
      <c r="K101" s="26">
        <f>IF(Serv_net!K101="","",Serv_net!K101/10/GDP!N97)</f>
        <v>-0.22163187732776091</v>
      </c>
      <c r="L101" s="26">
        <f>IF(Serv_net!L101="","",Serv_net!L101/10/GDP!O97)</f>
        <v>-0.99764062459665759</v>
      </c>
      <c r="M101" s="26">
        <f>IF(Serv_net!M101="","",Serv_net!M101/10/GDP!P97)</f>
        <v>-1.1563852904327712</v>
      </c>
      <c r="N101" s="26">
        <f>IF(Serv_net!N101="","",Serv_net!N101/10/GDP!Q97)</f>
        <v>-2.2632421521417694</v>
      </c>
      <c r="O101" s="26">
        <f>IF(Serv_net!O101="","",Serv_net!O101/10/GDP!R97)</f>
        <v>-1.7022054032873115</v>
      </c>
      <c r="P101" s="26">
        <f>IF(Serv_net!P101="","",Serv_net!P101/10/GDP!S97)</f>
        <v>-1.6255860850336035</v>
      </c>
      <c r="Q101" s="26">
        <f>IF(Serv_net!Q101="","",Serv_net!Q101/10/GDP!T97)</f>
        <v>-0.98825122834801271</v>
      </c>
    </row>
    <row r="102" spans="1:17" x14ac:dyDescent="0.15">
      <c r="A102" s="12" t="s">
        <v>122</v>
      </c>
      <c r="B102" s="26">
        <f>IF(Serv_net!B102="","",Serv_net!B102/10/GDP!E98)</f>
        <v>-0.22800065838147285</v>
      </c>
      <c r="C102" s="26">
        <f>IF(Serv_net!C102="","",Serv_net!C102/10/GDP!F98)</f>
        <v>0.62940405725410975</v>
      </c>
      <c r="D102" s="26">
        <f>IF(Serv_net!D102="","",Serv_net!D102/10/GDP!G98)</f>
        <v>2.145509079897268</v>
      </c>
      <c r="E102" s="26">
        <f>IF(Serv_net!E102="","",Serv_net!E102/10/GDP!H98)</f>
        <v>3.7673055663847581</v>
      </c>
      <c r="F102" s="26">
        <f>IF(Serv_net!F102="","",Serv_net!F102/10/GDP!I98)</f>
        <v>5.5760588061257108</v>
      </c>
      <c r="G102" s="26">
        <f>IF(Serv_net!G102="","",Serv_net!G102/10/GDP!J98)</f>
        <v>3.9562994905500131</v>
      </c>
      <c r="H102" s="26">
        <f>IF(Serv_net!H102="","",Serv_net!H102/10/GDP!K98)</f>
        <v>8.3081920066205885</v>
      </c>
      <c r="I102" s="26">
        <f>IF(Serv_net!I102="","",Serv_net!I102/10/GDP!L98)</f>
        <v>9.7135842232423748</v>
      </c>
      <c r="J102" s="26">
        <f>IF(Serv_net!J102="","",Serv_net!J102/10/GDP!M98)</f>
        <v>9.7109629819776018</v>
      </c>
      <c r="K102" s="26">
        <f>IF(Serv_net!K102="","",Serv_net!K102/10/GDP!N98)</f>
        <v>8.3187160964343434</v>
      </c>
      <c r="L102" s="26">
        <f>IF(Serv_net!L102="","",Serv_net!L102/10/GDP!O98)</f>
        <v>7.8884448381731982</v>
      </c>
      <c r="M102" s="26">
        <f>IF(Serv_net!M102="","",Serv_net!M102/10/GDP!P98)</f>
        <v>10.585396682028174</v>
      </c>
      <c r="N102" s="26">
        <f>IF(Serv_net!N102="","",Serv_net!N102/10/GDP!Q98)</f>
        <v>13.179002702456911</v>
      </c>
      <c r="O102" s="26">
        <f>IF(Serv_net!O102="","",Serv_net!O102/10/GDP!R98)</f>
        <v>12.646894828726269</v>
      </c>
      <c r="P102" s="26">
        <f>IF(Serv_net!P102="","",Serv_net!P102/10/GDP!S98)</f>
        <v>13.007965492737808</v>
      </c>
      <c r="Q102" s="26">
        <f>IF(Serv_net!Q102="","",Serv_net!Q102/10/GDP!T98)</f>
        <v>5.7779664408296236</v>
      </c>
    </row>
    <row r="103" spans="1:17" x14ac:dyDescent="0.15">
      <c r="A103" s="12" t="s">
        <v>123</v>
      </c>
      <c r="B103" s="26">
        <f>IF(Serv_net!B103="","",Serv_net!B103/10/GDP!E99)</f>
        <v>-4.8759248382660756</v>
      </c>
      <c r="C103" s="26">
        <f>IF(Serv_net!C103="","",Serv_net!C103/10/GDP!F99)</f>
        <v>-2.1604944592463662</v>
      </c>
      <c r="D103" s="26">
        <f>IF(Serv_net!D103="","",Serv_net!D103/10/GDP!G99)</f>
        <v>-2.7687073446836088</v>
      </c>
      <c r="E103" s="26">
        <f>IF(Serv_net!E103="","",Serv_net!E103/10/GDP!H99)</f>
        <v>-2.5903582981110214</v>
      </c>
      <c r="F103" s="26">
        <f>IF(Serv_net!F103="","",Serv_net!F103/10/GDP!I99)</f>
        <v>-2.1477026809897679</v>
      </c>
      <c r="G103" s="26">
        <f>IF(Serv_net!G103="","",Serv_net!G103/10/GDP!J99)</f>
        <v>-5.8712394501611174</v>
      </c>
      <c r="H103" s="26">
        <f>IF(Serv_net!H103="","",Serv_net!H103/10/GDP!K99)</f>
        <v>-5.7889523733161807</v>
      </c>
      <c r="I103" s="26">
        <f>IF(Serv_net!I103="","",Serv_net!I103/10/GDP!L99)</f>
        <v>-7.0437105103374362</v>
      </c>
      <c r="J103" s="26">
        <f>IF(Serv_net!J103="","",Serv_net!J103/10/GDP!M99)</f>
        <v>-8.5110617153376804</v>
      </c>
      <c r="K103" s="26">
        <f>IF(Serv_net!K103="","",Serv_net!K103/10/GDP!N99)</f>
        <v>-10.767730574493076</v>
      </c>
      <c r="L103" s="26">
        <f>IF(Serv_net!L103="","",Serv_net!L103/10/GDP!O99)</f>
        <v>-15.47981290003707</v>
      </c>
      <c r="M103" s="26">
        <f>IF(Serv_net!M103="","",Serv_net!M103/10/GDP!P99)</f>
        <v>-19.033250970176795</v>
      </c>
      <c r="N103" s="26">
        <f>IF(Serv_net!N103="","",Serv_net!N103/10/GDP!Q99)</f>
        <v>-18.991916030216057</v>
      </c>
      <c r="O103" s="26">
        <f>IF(Serv_net!O103="","",Serv_net!O103/10/GDP!R99)</f>
        <v>-20.414792061543874</v>
      </c>
      <c r="P103" s="26">
        <f>IF(Serv_net!P103="","",Serv_net!P103/10/GDP!S99)</f>
        <v>-16.476706658496234</v>
      </c>
      <c r="Q103" s="26">
        <f>IF(Serv_net!Q103="","",Serv_net!Q103/10/GDP!T99)</f>
        <v>-11.240761134969844</v>
      </c>
    </row>
    <row r="104" spans="1:17" x14ac:dyDescent="0.15">
      <c r="A104" s="12" t="s">
        <v>124</v>
      </c>
      <c r="B104" s="26">
        <f>IF(Serv_net!B104="","",Serv_net!B104/10/GDP!E100)</f>
        <v>-1.2542439983512426</v>
      </c>
      <c r="C104" s="26">
        <f>IF(Serv_net!C104="","",Serv_net!C104/10/GDP!F100)</f>
        <v>-2.854369286083394</v>
      </c>
      <c r="D104" s="26">
        <f>IF(Serv_net!D104="","",Serv_net!D104/10/GDP!G100)</f>
        <v>2.1086201271075873</v>
      </c>
      <c r="E104" s="26">
        <f>IF(Serv_net!E104="","",Serv_net!E104/10/GDP!H100)</f>
        <v>-2.0110415156704731</v>
      </c>
      <c r="F104" s="26">
        <f>IF(Serv_net!F104="","",Serv_net!F104/10/GDP!I100)</f>
        <v>-2.3070697835586902</v>
      </c>
      <c r="G104" s="26">
        <f>IF(Serv_net!G104="","",Serv_net!G104/10/GDP!J100)</f>
        <v>-4.1965960747907065</v>
      </c>
      <c r="H104" s="26">
        <f>IF(Serv_net!H104="","",Serv_net!H104/10/GDP!K100)</f>
        <v>-1.6718103706239342</v>
      </c>
      <c r="I104" s="26">
        <f>IF(Serv_net!I104="","",Serv_net!I104/10/GDP!L100)</f>
        <v>-5.0842720391515845</v>
      </c>
      <c r="J104" s="26">
        <f>IF(Serv_net!J104="","",Serv_net!J104/10/GDP!M100)</f>
        <v>-0.69114388136970706</v>
      </c>
      <c r="K104" s="26">
        <f>IF(Serv_net!K104="","",Serv_net!K104/10/GDP!N100)</f>
        <v>-4.6348223644871096</v>
      </c>
      <c r="L104" s="26">
        <f>IF(Serv_net!L104="","",Serv_net!L104/10/GDP!O100)</f>
        <v>-3.026588358858779</v>
      </c>
      <c r="M104" s="26">
        <f>IF(Serv_net!M104="","",Serv_net!M104/10/GDP!P100)</f>
        <v>-2.9869111346246529</v>
      </c>
      <c r="N104" s="26">
        <f>IF(Serv_net!N104="","",Serv_net!N104/10/GDP!Q100)</f>
        <v>-1.1943981017246768</v>
      </c>
      <c r="O104" s="26">
        <f>IF(Serv_net!O104="","",Serv_net!O104/10/GDP!R100)</f>
        <v>-1.6083017657740653</v>
      </c>
      <c r="P104" s="26">
        <f>IF(Serv_net!P104="","",Serv_net!P104/10/GDP!S100)</f>
        <v>0.73127456863613305</v>
      </c>
      <c r="Q104" s="26" t="str">
        <f>IF(Serv_net!Q104="","",Serv_net!Q104/10/GDP!T100)</f>
        <v/>
      </c>
    </row>
    <row r="105" spans="1:17" x14ac:dyDescent="0.15">
      <c r="A105" s="12" t="s">
        <v>125</v>
      </c>
      <c r="B105" s="26">
        <f>IF(Serv_net!B105="","",Serv_net!B105/10/GDP!E101)</f>
        <v>5.4208647874387061</v>
      </c>
      <c r="C105" s="26">
        <f>IF(Serv_net!C105="","",Serv_net!C105/10/GDP!F101)</f>
        <v>4.7504970356976584</v>
      </c>
      <c r="D105" s="26">
        <f>IF(Serv_net!D105="","",Serv_net!D105/10/GDP!G101)</f>
        <v>4.9258159201527656</v>
      </c>
      <c r="E105" s="26">
        <f>IF(Serv_net!E105="","",Serv_net!E105/10/GDP!H101)</f>
        <v>4.9377215341847238</v>
      </c>
      <c r="F105" s="26">
        <f>IF(Serv_net!F105="","",Serv_net!F105/10/GDP!I101)</f>
        <v>4.0684541134168306</v>
      </c>
      <c r="G105" s="26">
        <f>IF(Serv_net!G105="","",Serv_net!G105/10/GDP!J101)</f>
        <v>3.3030255040467957</v>
      </c>
      <c r="H105" s="26">
        <f>IF(Serv_net!H105="","",Serv_net!H105/10/GDP!K101)</f>
        <v>2.4426176639301196</v>
      </c>
      <c r="I105" s="26">
        <f>IF(Serv_net!I105="","",Serv_net!I105/10/GDP!L101)</f>
        <v>-0.91028724775968772</v>
      </c>
      <c r="J105" s="26">
        <f>IF(Serv_net!J105="","",Serv_net!J105/10/GDP!M101)</f>
        <v>-2.2931680795952429</v>
      </c>
      <c r="K105" s="26">
        <f>IF(Serv_net!K105="","",Serv_net!K105/10/GDP!N101)</f>
        <v>-2.9069403254139905</v>
      </c>
      <c r="L105" s="26">
        <f>IF(Serv_net!L105="","",Serv_net!L105/10/GDP!O101)</f>
        <v>-1.6320623298563446</v>
      </c>
      <c r="M105" s="26">
        <f>IF(Serv_net!M105="","",Serv_net!M105/10/GDP!P101)</f>
        <v>-1.1792200782850526</v>
      </c>
      <c r="N105" s="26">
        <f>IF(Serv_net!N105="","",Serv_net!N105/10/GDP!Q101)</f>
        <v>-1.9688177375427278</v>
      </c>
      <c r="O105" s="26">
        <f>IF(Serv_net!O105="","",Serv_net!O105/10/GDP!R101)</f>
        <v>-1.4560450340252273</v>
      </c>
      <c r="P105" s="26">
        <f>IF(Serv_net!P105="","",Serv_net!P105/10/GDP!S101)</f>
        <v>-0.35632958792904285</v>
      </c>
      <c r="Q105" s="26" t="str">
        <f>IF(Serv_net!Q105="","",Serv_net!Q105/10/GDP!T101)</f>
        <v/>
      </c>
    </row>
    <row r="106" spans="1:17" x14ac:dyDescent="0.15">
      <c r="A106" s="12" t="s">
        <v>126</v>
      </c>
      <c r="B106" s="26">
        <f>IF(Serv_net!B106="","",Serv_net!B106/10/GDP!E102)</f>
        <v>5.0969939960872281</v>
      </c>
      <c r="C106" s="26">
        <f>IF(Serv_net!C106="","",Serv_net!C106/10/GDP!F102)</f>
        <v>4.5971848428187272</v>
      </c>
      <c r="D106" s="26">
        <f>IF(Serv_net!D106="","",Serv_net!D106/10/GDP!G102)</f>
        <v>5.0207166733018846</v>
      </c>
      <c r="E106" s="26">
        <f>IF(Serv_net!E106="","",Serv_net!E106/10/GDP!H102)</f>
        <v>5.7053119779880852</v>
      </c>
      <c r="F106" s="26">
        <f>IF(Serv_net!F106="","",Serv_net!F106/10/GDP!I102)</f>
        <v>7.5307176298543457</v>
      </c>
      <c r="G106" s="26">
        <f>IF(Serv_net!G106="","",Serv_net!G106/10/GDP!J102)</f>
        <v>7.1720362933659452</v>
      </c>
      <c r="H106" s="26">
        <f>IF(Serv_net!H106="","",Serv_net!H106/10/GDP!K102)</f>
        <v>7.0967024992230563</v>
      </c>
      <c r="I106" s="26">
        <f>IF(Serv_net!I106="","",Serv_net!I106/10/GDP!L102)</f>
        <v>7.2055982229372777</v>
      </c>
      <c r="J106" s="26">
        <f>IF(Serv_net!J106="","",Serv_net!J106/10/GDP!M102)</f>
        <v>7.5695983826620372</v>
      </c>
      <c r="K106" s="26">
        <f>IF(Serv_net!K106="","",Serv_net!K106/10/GDP!N102)</f>
        <v>8.4236661194689901</v>
      </c>
      <c r="L106" s="26">
        <f>IF(Serv_net!L106="","",Serv_net!L106/10/GDP!O102)</f>
        <v>8.22236290678903</v>
      </c>
      <c r="M106" s="26">
        <f>IF(Serv_net!M106="","",Serv_net!M106/10/GDP!P102)</f>
        <v>8.4627368688607181</v>
      </c>
      <c r="N106" s="26">
        <f>IF(Serv_net!N106="","",Serv_net!N106/10/GDP!Q102)</f>
        <v>8.4488279937771473</v>
      </c>
      <c r="O106" s="26">
        <f>IF(Serv_net!O106="","",Serv_net!O106/10/GDP!R102)</f>
        <v>7.9202180485701934</v>
      </c>
      <c r="P106" s="26">
        <f>IF(Serv_net!P106="","",Serv_net!P106/10/GDP!S102)</f>
        <v>7.9599660681834967</v>
      </c>
      <c r="Q106" s="26">
        <f>IF(Serv_net!Q106="","",Serv_net!Q106/10/GDP!T102)</f>
        <v>6.1737973312361758</v>
      </c>
    </row>
    <row r="107" spans="1:17" x14ac:dyDescent="0.15">
      <c r="A107" s="12" t="s">
        <v>127</v>
      </c>
      <c r="B107" s="26">
        <f>IF(Serv_net!B107="","",Serv_net!B107/10/GDP!E103)</f>
        <v>13.833996557234205</v>
      </c>
      <c r="C107" s="26">
        <f>IF(Serv_net!C107="","",Serv_net!C107/10/GDP!F103)</f>
        <v>13.359969741741745</v>
      </c>
      <c r="D107" s="26">
        <f>IF(Serv_net!D107="","",Serv_net!D107/10/GDP!G103)</f>
        <v>11.178322227674414</v>
      </c>
      <c r="E107" s="26">
        <f>IF(Serv_net!E107="","",Serv_net!E107/10/GDP!H103)</f>
        <v>14.34401606433719</v>
      </c>
      <c r="F107" s="26">
        <f>IF(Serv_net!F107="","",Serv_net!F107/10/GDP!I103)</f>
        <v>8.0995760130493206</v>
      </c>
      <c r="G107" s="26">
        <f>IF(Serv_net!G107="","",Serv_net!G107/10/GDP!J103)</f>
        <v>7.8196375628895645</v>
      </c>
      <c r="H107" s="26">
        <f>IF(Serv_net!H107="","",Serv_net!H107/10/GDP!K103)</f>
        <v>16.106491086453484</v>
      </c>
      <c r="I107" s="26">
        <f>IF(Serv_net!I107="","",Serv_net!I107/10/GDP!L103)</f>
        <v>8.2275953761220553</v>
      </c>
      <c r="J107" s="26">
        <f>IF(Serv_net!J107="","",Serv_net!J107/10/GDP!M103)</f>
        <v>5.4642924823507917</v>
      </c>
      <c r="K107" s="26">
        <f>IF(Serv_net!K107="","",Serv_net!K107/10/GDP!N103)</f>
        <v>3.1947741863057648</v>
      </c>
      <c r="L107" s="26">
        <f>IF(Serv_net!L107="","",Serv_net!L107/10/GDP!O103)</f>
        <v>4.4438213854567277</v>
      </c>
      <c r="M107" s="26">
        <f>IF(Serv_net!M107="","",Serv_net!M107/10/GDP!P103)</f>
        <v>3.735884476607596</v>
      </c>
      <c r="N107" s="26">
        <f>IF(Serv_net!N107="","",Serv_net!N107/10/GDP!Q103)</f>
        <v>2.5012457702743389</v>
      </c>
      <c r="O107" s="26">
        <f>IF(Serv_net!O107="","",Serv_net!O107/10/GDP!R103)</f>
        <v>2.3494236242984243</v>
      </c>
      <c r="P107" s="26">
        <f>IF(Serv_net!P107="","",Serv_net!P107/10/GDP!S103)</f>
        <v>0.52162586720361648</v>
      </c>
      <c r="Q107" s="26" t="str">
        <f>IF(Serv_net!Q107="","",Serv_net!Q107/10/GDP!T103)</f>
        <v/>
      </c>
    </row>
    <row r="108" spans="1:17" x14ac:dyDescent="0.15">
      <c r="A108" s="12" t="s">
        <v>128</v>
      </c>
      <c r="B108" s="26">
        <f>IF(Serv_net!B108="","",Serv_net!B108/10/GDP!E104)</f>
        <v>-22.493261455525609</v>
      </c>
      <c r="C108" s="26">
        <f>IF(Serv_net!C108="","",Serv_net!C108/10/GDP!F104)</f>
        <v>-22.314689479489346</v>
      </c>
      <c r="D108" s="26">
        <f>IF(Serv_net!D108="","",Serv_net!D108/10/GDP!G104)</f>
        <v>-18.945281660277548</v>
      </c>
      <c r="E108" s="26">
        <f>IF(Serv_net!E108="","",Serv_net!E108/10/GDP!H104)</f>
        <v>-21.522525421908416</v>
      </c>
      <c r="F108" s="26">
        <f>IF(Serv_net!F108="","",Serv_net!F108/10/GDP!I104)</f>
        <v>-20.074837106506322</v>
      </c>
      <c r="G108" s="26">
        <f>IF(Serv_net!G108="","",Serv_net!G108/10/GDP!J104)</f>
        <v>-17.009023455786391</v>
      </c>
      <c r="H108" s="26">
        <f>IF(Serv_net!H108="","",Serv_net!H108/10/GDP!K104)</f>
        <v>-17.187953314438342</v>
      </c>
      <c r="I108" s="26">
        <f>IF(Serv_net!I108="","",Serv_net!I108/10/GDP!L104)</f>
        <v>-16.644970521199831</v>
      </c>
      <c r="J108" s="26">
        <f>IF(Serv_net!J108="","",Serv_net!J108/10/GDP!M104)</f>
        <v>-14.319798054028183</v>
      </c>
      <c r="K108" s="26">
        <f>IF(Serv_net!K108="","",Serv_net!K108/10/GDP!N104)</f>
        <v>-12.081616993951515</v>
      </c>
      <c r="L108" s="26">
        <f>IF(Serv_net!L108="","",Serv_net!L108/10/GDP!O104)</f>
        <v>-12.365165119901567</v>
      </c>
      <c r="M108" s="26">
        <f>IF(Serv_net!M108="","",Serv_net!M108/10/GDP!P104)</f>
        <v>-14.82538371736813</v>
      </c>
      <c r="N108" s="26">
        <f>IF(Serv_net!N108="","",Serv_net!N108/10/GDP!Q104)</f>
        <v>-17.832405978076928</v>
      </c>
      <c r="O108" s="26">
        <f>IF(Serv_net!O108="","",Serv_net!O108/10/GDP!R104)</f>
        <v>-18.253319205708422</v>
      </c>
      <c r="P108" s="26">
        <f>IF(Serv_net!P108="","",Serv_net!P108/10/GDP!S104)</f>
        <v>-17.177467621241554</v>
      </c>
      <c r="Q108" s="26">
        <f>IF(Serv_net!Q108="","",Serv_net!Q108/10/GDP!T104)</f>
        <v>-16.782967356874124</v>
      </c>
    </row>
    <row r="109" spans="1:17" x14ac:dyDescent="0.15">
      <c r="A109" s="12" t="s">
        <v>129</v>
      </c>
      <c r="B109" s="26">
        <f>IF(Serv_net!B109="","",Serv_net!B109/10/GDP!E105)</f>
        <v>-67.815621427287937</v>
      </c>
      <c r="C109" s="26">
        <f>IF(Serv_net!C109="","",Serv_net!C109/10/GDP!F105)</f>
        <v>-84.484988942833397</v>
      </c>
      <c r="D109" s="26">
        <f>IF(Serv_net!D109="","",Serv_net!D109/10/GDP!G105)</f>
        <v>-67.03864095035722</v>
      </c>
      <c r="E109" s="26">
        <f>IF(Serv_net!E109="","",Serv_net!E109/10/GDP!H105)</f>
        <v>-53.768920688307368</v>
      </c>
      <c r="F109" s="26">
        <f>IF(Serv_net!F109="","",Serv_net!F109/10/GDP!I105)</f>
        <v>-49.238771424245776</v>
      </c>
      <c r="G109" s="26">
        <f>IF(Serv_net!G109="","",Serv_net!G109/10/GDP!J105)</f>
        <v>-11.521388805169304</v>
      </c>
      <c r="H109" s="26">
        <f>IF(Serv_net!H109="","",Serv_net!H109/10/GDP!K105)</f>
        <v>-14.016789097698515</v>
      </c>
      <c r="I109" s="26">
        <f>IF(Serv_net!I109="","",Serv_net!I109/10/GDP!L105)</f>
        <v>-17.171132815960643</v>
      </c>
      <c r="J109" s="26">
        <f>IF(Serv_net!J109="","",Serv_net!J109/10/GDP!M105)</f>
        <v>-17.729724476694038</v>
      </c>
      <c r="K109" s="26">
        <f>IF(Serv_net!K109="","",Serv_net!K109/10/GDP!N105)</f>
        <v>-13.810345084255479</v>
      </c>
      <c r="L109" s="26">
        <f>IF(Serv_net!L109="","",Serv_net!L109/10/GDP!O105)</f>
        <v>-3.1220510023702799</v>
      </c>
      <c r="M109" s="26">
        <f>IF(Serv_net!M109="","",Serv_net!M109/10/GDP!P105)</f>
        <v>-4.1604571516978224</v>
      </c>
      <c r="N109" s="26">
        <f>IF(Serv_net!N109="","",Serv_net!N109/10/GDP!Q105)</f>
        <v>-5.1740075388168725</v>
      </c>
      <c r="O109" s="26">
        <f>IF(Serv_net!O109="","",Serv_net!O109/10/GDP!R105)</f>
        <v>-5.9419313062887333</v>
      </c>
      <c r="P109" s="26">
        <f>IF(Serv_net!P109="","",Serv_net!P109/10/GDP!S105)</f>
        <v>-9.7557020799128313</v>
      </c>
      <c r="Q109" s="26" t="str">
        <f>IF(Serv_net!Q109="","",Serv_net!Q109/10/GDP!T105)</f>
        <v/>
      </c>
    </row>
    <row r="110" spans="1:17" x14ac:dyDescent="0.15">
      <c r="A110" s="12" t="s">
        <v>130</v>
      </c>
      <c r="B110" s="26">
        <f>IF(Serv_net!B110="","",Serv_net!B110/10/GDP!E106)</f>
        <v>-3.8344100551717331</v>
      </c>
      <c r="C110" s="26">
        <f>IF(Serv_net!C110="","",Serv_net!C110/10/GDP!F106)</f>
        <v>-3.775243829574336</v>
      </c>
      <c r="D110" s="26">
        <f>IF(Serv_net!D110="","",Serv_net!D110/10/GDP!G106)</f>
        <v>-3.7163332218324525</v>
      </c>
      <c r="E110" s="26">
        <f>IF(Serv_net!E110="","",Serv_net!E110/10/GDP!H106)</f>
        <v>-5.5961627747594154</v>
      </c>
      <c r="F110" s="26">
        <f>IF(Serv_net!F110="","",Serv_net!F110/10/GDP!I106)</f>
        <v>-9.2072768611521045</v>
      </c>
      <c r="G110" s="26">
        <f>IF(Serv_net!G110="","",Serv_net!G110/10/GDP!J106)</f>
        <v>-8.2891069294039337</v>
      </c>
      <c r="H110" s="26">
        <f>IF(Serv_net!H110="","",Serv_net!H110/10/GDP!K106)</f>
        <v>-13.582280603128631</v>
      </c>
      <c r="I110" s="26">
        <f>IF(Serv_net!I110="","",Serv_net!I110/10/GDP!L106)</f>
        <v>-8.5804479113248018</v>
      </c>
      <c r="J110" s="26">
        <f>IF(Serv_net!J110="","",Serv_net!J110/10/GDP!M106)</f>
        <v>-15.977386045491052</v>
      </c>
      <c r="K110" s="26">
        <f>IF(Serv_net!K110="","",Serv_net!K110/10/GDP!N106)</f>
        <v>-30.404664163429437</v>
      </c>
      <c r="L110" s="26">
        <f>IF(Serv_net!L110="","",Serv_net!L110/10/GDP!O106)</f>
        <v>-24.253326738690546</v>
      </c>
      <c r="M110" s="26">
        <f>IF(Serv_net!M110="","",Serv_net!M110/10/GDP!P106)</f>
        <v>-15.070193855084721</v>
      </c>
      <c r="N110" s="26">
        <f>IF(Serv_net!N110="","",Serv_net!N110/10/GDP!Q106)</f>
        <v>-14.734161912428714</v>
      </c>
      <c r="O110" s="26">
        <f>IF(Serv_net!O110="","",Serv_net!O110/10/GDP!R106)</f>
        <v>-11.896329721995475</v>
      </c>
      <c r="P110" s="26" t="str">
        <f>IF(Serv_net!P110="","",Serv_net!P110/10/GDP!S106)</f>
        <v/>
      </c>
      <c r="Q110" s="26" t="str">
        <f>IF(Serv_net!Q110="","",Serv_net!Q110/10/GDP!T106)</f>
        <v/>
      </c>
    </row>
    <row r="111" spans="1:17" x14ac:dyDescent="0.15">
      <c r="A111" s="12" t="s">
        <v>131</v>
      </c>
      <c r="B111" s="26">
        <f>IF(Serv_net!B111="","",Serv_net!B111/10/GDP!E107)</f>
        <v>4.0051360298159153</v>
      </c>
      <c r="C111" s="26">
        <f>IF(Serv_net!C111="","",Serv_net!C111/10/GDP!F107)</f>
        <v>3.6653845427408567</v>
      </c>
      <c r="D111" s="26">
        <f>IF(Serv_net!D111="","",Serv_net!D111/10/GDP!G107)</f>
        <v>2.2502681194230854</v>
      </c>
      <c r="E111" s="26">
        <f>IF(Serv_net!E111="","",Serv_net!E111/10/GDP!H107)</f>
        <v>1.7589661919784649</v>
      </c>
      <c r="F111" s="26">
        <f>IF(Serv_net!F111="","",Serv_net!F111/10/GDP!I107)</f>
        <v>2.10423618890455</v>
      </c>
      <c r="G111" s="26">
        <f>IF(Serv_net!G111="","",Serv_net!G111/10/GDP!J107)</f>
        <v>3.4209558654041063</v>
      </c>
      <c r="H111" s="26">
        <f>IF(Serv_net!H111="","",Serv_net!H111/10/GDP!K107)</f>
        <v>3.8989721062550782</v>
      </c>
      <c r="I111" s="26">
        <f>IF(Serv_net!I111="","",Serv_net!I111/10/GDP!L107)</f>
        <v>3.9495152818888846</v>
      </c>
      <c r="J111" s="26">
        <f>IF(Serv_net!J111="","",Serv_net!J111/10/GDP!M107)</f>
        <v>4.272553993622207</v>
      </c>
      <c r="K111" s="26">
        <f>IF(Serv_net!K111="","",Serv_net!K111/10/GDP!N107)</f>
        <v>4.6696796693244673</v>
      </c>
      <c r="L111" s="26">
        <f>IF(Serv_net!L111="","",Serv_net!L111/10/GDP!O107)</f>
        <v>4.7014116262454344</v>
      </c>
      <c r="M111" s="26">
        <f>IF(Serv_net!M111="","",Serv_net!M111/10/GDP!P107)</f>
        <v>5.5874677316770285</v>
      </c>
      <c r="N111" s="26">
        <f>IF(Serv_net!N111="","",Serv_net!N111/10/GDP!Q107)</f>
        <v>7.2054234862645474</v>
      </c>
      <c r="O111" s="26">
        <f>IF(Serv_net!O111="","",Serv_net!O111/10/GDP!R107)</f>
        <v>7.9384607051645402</v>
      </c>
      <c r="P111" s="26">
        <f>IF(Serv_net!P111="","",Serv_net!P111/10/GDP!S107)</f>
        <v>10.013177888424062</v>
      </c>
      <c r="Q111" s="26">
        <f>IF(Serv_net!Q111="","",Serv_net!Q111/10/GDP!T107)</f>
        <v>10.24845699569393</v>
      </c>
    </row>
    <row r="112" spans="1:17" x14ac:dyDescent="0.15">
      <c r="A112" s="12" t="s">
        <v>132</v>
      </c>
      <c r="B112" s="26">
        <f>IF(Serv_net!B112="","",Serv_net!B112/10/GDP!E108)</f>
        <v>38.447022559884594</v>
      </c>
      <c r="C112" s="26">
        <f>IF(Serv_net!C112="","",Serv_net!C112/10/GDP!F108)</f>
        <v>41.802292064325371</v>
      </c>
      <c r="D112" s="26">
        <f>IF(Serv_net!D112="","",Serv_net!D112/10/GDP!G108)</f>
        <v>40.499534327653734</v>
      </c>
      <c r="E112" s="26">
        <f>IF(Serv_net!E112="","",Serv_net!E112/10/GDP!H108)</f>
        <v>39.917334663308999</v>
      </c>
      <c r="F112" s="26">
        <f>IF(Serv_net!F112="","",Serv_net!F112/10/GDP!I108)</f>
        <v>40.084722600842156</v>
      </c>
      <c r="G112" s="26">
        <f>IF(Serv_net!G112="","",Serv_net!G112/10/GDP!J108)</f>
        <v>36.782235045548063</v>
      </c>
      <c r="H112" s="26">
        <f>IF(Serv_net!H112="","",Serv_net!H112/10/GDP!K108)</f>
        <v>35.854250956390352</v>
      </c>
      <c r="I112" s="26">
        <f>IF(Serv_net!I112="","",Serv_net!I112/10/GDP!L108)</f>
        <v>39.302130738868804</v>
      </c>
      <c r="J112" s="26">
        <f>IF(Serv_net!J112="","",Serv_net!J112/10/GDP!M108)</f>
        <v>40.273242640175241</v>
      </c>
      <c r="K112" s="26">
        <f>IF(Serv_net!K112="","",Serv_net!K112/10/GDP!N108)</f>
        <v>33.78068194274482</v>
      </c>
      <c r="L112" s="26">
        <f>IF(Serv_net!L112="","",Serv_net!L112/10/GDP!O108)</f>
        <v>40.552443627262107</v>
      </c>
      <c r="M112" s="26">
        <f>IF(Serv_net!M112="","",Serv_net!M112/10/GDP!P108)</f>
        <v>41.179818910487526</v>
      </c>
      <c r="N112" s="26">
        <f>IF(Serv_net!N112="","",Serv_net!N112/10/GDP!Q108)</f>
        <v>39.548842773631812</v>
      </c>
      <c r="O112" s="26">
        <f>IF(Serv_net!O112="","",Serv_net!O112/10/GDP!R108)</f>
        <v>39.345171213446086</v>
      </c>
      <c r="P112" s="26">
        <f>IF(Serv_net!P112="","",Serv_net!P112/10/GDP!S108)</f>
        <v>37.318194837143814</v>
      </c>
      <c r="Q112" s="26">
        <f>IF(Serv_net!Q112="","",Serv_net!Q112/10/GDP!T108)</f>
        <v>33.066224709503331</v>
      </c>
    </row>
    <row r="113" spans="1:17" x14ac:dyDescent="0.15">
      <c r="A113" s="12" t="s">
        <v>133</v>
      </c>
      <c r="B113" s="26">
        <f>IF(Serv_net!B113="","",Serv_net!B113/10/GDP!E109)</f>
        <v>-3.536276853302319</v>
      </c>
      <c r="C113" s="26">
        <f>IF(Serv_net!C113="","",Serv_net!C113/10/GDP!F109)</f>
        <v>-2.1072273831293922</v>
      </c>
      <c r="D113" s="26">
        <f>IF(Serv_net!D113="","",Serv_net!D113/10/GDP!G109)</f>
        <v>-1.6847457704866444</v>
      </c>
      <c r="E113" s="26">
        <f>IF(Serv_net!E113="","",Serv_net!E113/10/GDP!H109)</f>
        <v>-1.8196003712772904</v>
      </c>
      <c r="F113" s="26">
        <f>IF(Serv_net!F113="","",Serv_net!F113/10/GDP!I109)</f>
        <v>-3.047447333248293</v>
      </c>
      <c r="G113" s="26">
        <f>IF(Serv_net!G113="","",Serv_net!G113/10/GDP!J109)</f>
        <v>-2.1168954640339135</v>
      </c>
      <c r="H113" s="26">
        <f>IF(Serv_net!H113="","",Serv_net!H113/10/GDP!K109)</f>
        <v>-1.3091745671664783</v>
      </c>
      <c r="I113" s="26">
        <f>IF(Serv_net!I113="","",Serv_net!I113/10/GDP!L109)</f>
        <v>0.35158891745968801</v>
      </c>
      <c r="J113" s="26">
        <f>IF(Serv_net!J113="","",Serv_net!J113/10/GDP!M109)</f>
        <v>-0.51879830279471906</v>
      </c>
      <c r="K113" s="26">
        <f>IF(Serv_net!K113="","",Serv_net!K113/10/GDP!N109)</f>
        <v>0.73248531132884098</v>
      </c>
      <c r="L113" s="26">
        <f>IF(Serv_net!L113="","",Serv_net!L113/10/GDP!O109)</f>
        <v>-0.24616837421925983</v>
      </c>
      <c r="M113" s="26">
        <f>IF(Serv_net!M113="","",Serv_net!M113/10/GDP!P109)</f>
        <v>0.76525687746842674</v>
      </c>
      <c r="N113" s="26">
        <f>IF(Serv_net!N113="","",Serv_net!N113/10/GDP!Q109)</f>
        <v>0.80378237386247442</v>
      </c>
      <c r="O113" s="26">
        <f>IF(Serv_net!O113="","",Serv_net!O113/10/GDP!R109)</f>
        <v>0.31493341494394544</v>
      </c>
      <c r="P113" s="26">
        <f>IF(Serv_net!P113="","",Serv_net!P113/10/GDP!S109)</f>
        <v>1.6477919885973311</v>
      </c>
      <c r="Q113" s="26" t="str">
        <f>IF(Serv_net!Q113="","",Serv_net!Q113/10/GDP!T109)</f>
        <v/>
      </c>
    </row>
    <row r="114" spans="1:17" x14ac:dyDescent="0.15">
      <c r="A114" s="12" t="s">
        <v>134</v>
      </c>
      <c r="B114" s="26">
        <f>IF(Serv_net!B114="","",Serv_net!B114/10/GDP!E110)</f>
        <v>-2.5173683035963634</v>
      </c>
      <c r="C114" s="26">
        <f>IF(Serv_net!C114="","",Serv_net!C114/10/GDP!F110)</f>
        <v>-2.3697329410068759</v>
      </c>
      <c r="D114" s="26">
        <f>IF(Serv_net!D114="","",Serv_net!D114/10/GDP!G110)</f>
        <v>-1.7735920705724157</v>
      </c>
      <c r="E114" s="26">
        <f>IF(Serv_net!E114="","",Serv_net!E114/10/GDP!H110)</f>
        <v>-2.1409159407801912</v>
      </c>
      <c r="F114" s="26">
        <f>IF(Serv_net!F114="","",Serv_net!F114/10/GDP!I110)</f>
        <v>-2.4224328047434227</v>
      </c>
      <c r="G114" s="26">
        <f>IF(Serv_net!G114="","",Serv_net!G114/10/GDP!J110)</f>
        <v>-2.2970011107445387</v>
      </c>
      <c r="H114" s="26">
        <f>IF(Serv_net!H114="","",Serv_net!H114/10/GDP!K110)</f>
        <v>-2.0479004871283837</v>
      </c>
      <c r="I114" s="26">
        <f>IF(Serv_net!I114="","",Serv_net!I114/10/GDP!L110)</f>
        <v>-2.0428854740449971</v>
      </c>
      <c r="J114" s="26">
        <f>IF(Serv_net!J114="","",Serv_net!J114/10/GDP!M110)</f>
        <v>-2.4678491876656272</v>
      </c>
      <c r="K114" s="26">
        <f>IF(Serv_net!K114="","",Serv_net!K114/10/GDP!N110)</f>
        <v>-2.6319206863565956</v>
      </c>
      <c r="L114" s="26">
        <f>IF(Serv_net!L114="","",Serv_net!L114/10/GDP!O110)</f>
        <v>-2.75435194807678</v>
      </c>
      <c r="M114" s="26">
        <f>IF(Serv_net!M114="","",Serv_net!M114/10/GDP!P110)</f>
        <v>-2.4606941360621795</v>
      </c>
      <c r="N114" s="26">
        <f>IF(Serv_net!N114="","",Serv_net!N114/10/GDP!Q110)</f>
        <v>-2.4182509351967529</v>
      </c>
      <c r="O114" s="26">
        <f>IF(Serv_net!O114="","",Serv_net!O114/10/GDP!R110)</f>
        <v>-2.2248444072285558</v>
      </c>
      <c r="P114" s="26">
        <f>IF(Serv_net!P114="","",Serv_net!P114/10/GDP!S110)</f>
        <v>-2.2916907632676216</v>
      </c>
      <c r="Q114" s="26" t="str">
        <f>IF(Serv_net!Q114="","",Serv_net!Q114/10/GDP!T110)</f>
        <v/>
      </c>
    </row>
    <row r="115" spans="1:17" x14ac:dyDescent="0.15">
      <c r="A115" s="12" t="s">
        <v>135</v>
      </c>
      <c r="B115" s="26">
        <f>IF(Serv_net!B115="","",Serv_net!B115/10/GDP!E111)</f>
        <v>-1.4673173496114569</v>
      </c>
      <c r="C115" s="26">
        <f>IF(Serv_net!C115="","",Serv_net!C115/10/GDP!F111)</f>
        <v>-1.5081834526355455</v>
      </c>
      <c r="D115" s="26">
        <f>IF(Serv_net!D115="","",Serv_net!D115/10/GDP!G111)</f>
        <v>0.20097320624301124</v>
      </c>
      <c r="E115" s="26">
        <f>IF(Serv_net!E115="","",Serv_net!E115/10/GDP!H111)</f>
        <v>0.19920031668306226</v>
      </c>
      <c r="F115" s="26">
        <f>IF(Serv_net!F115="","",Serv_net!F115/10/GDP!I111)</f>
        <v>0.38702334835685148</v>
      </c>
      <c r="G115" s="26">
        <f>IF(Serv_net!G115="","",Serv_net!G115/10/GDP!J111)</f>
        <v>0.78545272466069493</v>
      </c>
      <c r="H115" s="26">
        <f>IF(Serv_net!H115="","",Serv_net!H115/10/GDP!K111)</f>
        <v>0.16485900210550775</v>
      </c>
      <c r="I115" s="26">
        <f>IF(Serv_net!I115="","",Serv_net!I115/10/GDP!L111)</f>
        <v>-0.86776766156230778</v>
      </c>
      <c r="J115" s="26">
        <f>IF(Serv_net!J115="","",Serv_net!J115/10/GDP!M111)</f>
        <v>-0.92631112412267513</v>
      </c>
      <c r="K115" s="26">
        <f>IF(Serv_net!K115="","",Serv_net!K115/10/GDP!N111)</f>
        <v>-0.95183540374569964</v>
      </c>
      <c r="L115" s="26">
        <f>IF(Serv_net!L115="","",Serv_net!L115/10/GDP!O111)</f>
        <v>-1.7362200380009789</v>
      </c>
      <c r="M115" s="26">
        <f>IF(Serv_net!M115="","",Serv_net!M115/10/GDP!P111)</f>
        <v>-1.5084161143794286</v>
      </c>
      <c r="N115" s="26">
        <f>IF(Serv_net!N115="","",Serv_net!N115/10/GDP!Q111)</f>
        <v>-1.6695552191740997</v>
      </c>
      <c r="O115" s="26">
        <f>IF(Serv_net!O115="","",Serv_net!O115/10/GDP!R111)</f>
        <v>-1.2183617155372797</v>
      </c>
      <c r="P115" s="26">
        <f>IF(Serv_net!P115="","",Serv_net!P115/10/GDP!S111)</f>
        <v>-0.71779630834381425</v>
      </c>
      <c r="Q115" s="26">
        <f>IF(Serv_net!Q115="","",Serv_net!Q115/10/GDP!T111)</f>
        <v>-3.3364048294683162</v>
      </c>
    </row>
    <row r="116" spans="1:17" x14ac:dyDescent="0.15">
      <c r="A116" s="12" t="s">
        <v>136</v>
      </c>
      <c r="B116" s="26">
        <f>IF(Serv_net!B116="","",Serv_net!B116/10/GDP!E112)</f>
        <v>9.4388831230765344</v>
      </c>
      <c r="C116" s="26">
        <f>IF(Serv_net!C116="","",Serv_net!C116/10/GDP!F112)</f>
        <v>20.359663726326136</v>
      </c>
      <c r="D116" s="26">
        <f>IF(Serv_net!D116="","",Serv_net!D116/10/GDP!G112)</f>
        <v>66.690322976524385</v>
      </c>
      <c r="E116" s="26">
        <f>IF(Serv_net!E116="","",Serv_net!E116/10/GDP!H112)</f>
        <v>53.28415606266919</v>
      </c>
      <c r="F116" s="26">
        <f>IF(Serv_net!F116="","",Serv_net!F116/10/GDP!I112)</f>
        <v>48.814063528540338</v>
      </c>
      <c r="G116" s="26">
        <f>IF(Serv_net!G116="","",Serv_net!G116/10/GDP!J112)</f>
        <v>52.491413218767526</v>
      </c>
      <c r="H116" s="26">
        <f>IF(Serv_net!H116="","",Serv_net!H116/10/GDP!K112)</f>
        <v>57.720335965577277</v>
      </c>
      <c r="I116" s="26">
        <f>IF(Serv_net!I116="","",Serv_net!I116/10/GDP!L112)</f>
        <v>55.486101321700453</v>
      </c>
      <c r="J116" s="26">
        <f>IF(Serv_net!J116="","",Serv_net!J116/10/GDP!M112)</f>
        <v>57.227725117808625</v>
      </c>
      <c r="K116" s="26">
        <f>IF(Serv_net!K116="","",Serv_net!K116/10/GDP!N112)</f>
        <v>59.752933539814691</v>
      </c>
      <c r="L116" s="26">
        <f>IF(Serv_net!L116="","",Serv_net!L116/10/GDP!O112)</f>
        <v>49.553135286197154</v>
      </c>
      <c r="M116" s="26">
        <f>IF(Serv_net!M116="","",Serv_net!M116/10/GDP!P112)</f>
        <v>40.940450491585132</v>
      </c>
      <c r="N116" s="26">
        <f>IF(Serv_net!N116="","",Serv_net!N116/10/GDP!Q112)</f>
        <v>36.354127677195898</v>
      </c>
      <c r="O116" s="26">
        <f>IF(Serv_net!O116="","",Serv_net!O116/10/GDP!R112)</f>
        <v>36.035060279843997</v>
      </c>
      <c r="P116" s="26">
        <f>IF(Serv_net!P116="","",Serv_net!P116/10/GDP!S112)</f>
        <v>36.294287297866866</v>
      </c>
      <c r="Q116" s="26">
        <f>IF(Serv_net!Q116="","",Serv_net!Q116/10/GDP!T112)</f>
        <v>21.358237964456723</v>
      </c>
    </row>
    <row r="117" spans="1:17" x14ac:dyDescent="0.15">
      <c r="A117" s="12" t="s">
        <v>137</v>
      </c>
      <c r="B117" s="26">
        <f>IF(Serv_net!B117="","",Serv_net!B117/10/GDP!E113)</f>
        <v>-5.0488171233467352</v>
      </c>
      <c r="C117" s="26">
        <f>IF(Serv_net!C117="","",Serv_net!C117/10/GDP!F113)</f>
        <v>-5.2596949746653738</v>
      </c>
      <c r="D117" s="26">
        <f>IF(Serv_net!D117="","",Serv_net!D117/10/GDP!G113)</f>
        <v>-4.9148434675244435</v>
      </c>
      <c r="E117" s="26">
        <f>IF(Serv_net!E117="","",Serv_net!E117/10/GDP!H113)</f>
        <v>-5.8024529110657443</v>
      </c>
      <c r="F117" s="26">
        <f>IF(Serv_net!F117="","",Serv_net!F117/10/GDP!I113)</f>
        <v>-4.6355826346054805</v>
      </c>
      <c r="G117" s="26">
        <f>IF(Serv_net!G117="","",Serv_net!G117/10/GDP!J113)</f>
        <v>-6.0187717559952656</v>
      </c>
      <c r="H117" s="26">
        <f>IF(Serv_net!H117="","",Serv_net!H117/10/GDP!K113)</f>
        <v>-5.5220998635505616</v>
      </c>
      <c r="I117" s="26">
        <f>IF(Serv_net!I117="","",Serv_net!I117/10/GDP!L113)</f>
        <v>-5.777552389574458</v>
      </c>
      <c r="J117" s="26">
        <f>IF(Serv_net!J117="","",Serv_net!J117/10/GDP!M113)</f>
        <v>-13.055435812206607</v>
      </c>
      <c r="K117" s="26">
        <f>IF(Serv_net!K117="","",Serv_net!K117/10/GDP!N113)</f>
        <v>-11.965335975039634</v>
      </c>
      <c r="L117" s="26">
        <f>IF(Serv_net!L117="","",Serv_net!L117/10/GDP!O113)</f>
        <v>-11.915415545425265</v>
      </c>
      <c r="M117" s="26">
        <f>IF(Serv_net!M117="","",Serv_net!M117/10/GDP!P113)</f>
        <v>-12.759508095042376</v>
      </c>
      <c r="N117" s="26">
        <f>IF(Serv_net!N117="","",Serv_net!N117/10/GDP!Q113)</f>
        <v>-9.707604135644976</v>
      </c>
      <c r="O117" s="26">
        <f>IF(Serv_net!O117="","",Serv_net!O117/10/GDP!R113)</f>
        <v>-8.8492053491998117</v>
      </c>
      <c r="P117" s="26" t="str">
        <f>IF(Serv_net!P117="","",Serv_net!P117/10/GDP!S113)</f>
        <v/>
      </c>
      <c r="Q117" s="26" t="str">
        <f>IF(Serv_net!Q117="","",Serv_net!Q117/10/GDP!T113)</f>
        <v/>
      </c>
    </row>
    <row r="118" spans="1:17" x14ac:dyDescent="0.15">
      <c r="A118" s="12" t="s">
        <v>138</v>
      </c>
      <c r="B118" s="26">
        <f>IF(Serv_net!B118="","",Serv_net!B118/10/GDP!E114)</f>
        <v>13.857880533993111</v>
      </c>
      <c r="C118" s="26">
        <f>IF(Serv_net!C118="","",Serv_net!C118/10/GDP!F114)</f>
        <v>13.555710161737135</v>
      </c>
      <c r="D118" s="26">
        <f>IF(Serv_net!D118="","",Serv_net!D118/10/GDP!G114)</f>
        <v>17.550988484080495</v>
      </c>
      <c r="E118" s="26">
        <f>IF(Serv_net!E118="","",Serv_net!E118/10/GDP!H114)</f>
        <v>20.946391685557909</v>
      </c>
      <c r="F118" s="26">
        <f>IF(Serv_net!F118="","",Serv_net!F118/10/GDP!I114)</f>
        <v>16.732810293015742</v>
      </c>
      <c r="G118" s="26">
        <f>IF(Serv_net!G118="","",Serv_net!G118/10/GDP!J114)</f>
        <v>17.61227292698846</v>
      </c>
      <c r="H118" s="26">
        <f>IF(Serv_net!H118="","",Serv_net!H118/10/GDP!K114)</f>
        <v>20.121490887719361</v>
      </c>
      <c r="I118" s="26">
        <f>IF(Serv_net!I118="","",Serv_net!I118/10/GDP!L114)</f>
        <v>19.578147300009576</v>
      </c>
      <c r="J118" s="26">
        <f>IF(Serv_net!J118="","",Serv_net!J118/10/GDP!M114)</f>
        <v>20.354277611251568</v>
      </c>
      <c r="K118" s="26">
        <f>IF(Serv_net!K118="","",Serv_net!K118/10/GDP!N114)</f>
        <v>25.442030722784608</v>
      </c>
      <c r="L118" s="26">
        <f>IF(Serv_net!L118="","",Serv_net!L118/10/GDP!O114)</f>
        <v>29.119635273199847</v>
      </c>
      <c r="M118" s="26">
        <f>IF(Serv_net!M118="","",Serv_net!M118/10/GDP!P114)</f>
        <v>29.902269629827028</v>
      </c>
      <c r="N118" s="26">
        <f>IF(Serv_net!N118="","",Serv_net!N118/10/GDP!Q114)</f>
        <v>30.185301586282893</v>
      </c>
      <c r="O118" s="26">
        <f>IF(Serv_net!O118="","",Serv_net!O118/10/GDP!R114)</f>
        <v>27.353033784404527</v>
      </c>
      <c r="P118" s="26">
        <f>IF(Serv_net!P118="","",Serv_net!P118/10/GDP!S114)</f>
        <v>26.827064250156631</v>
      </c>
      <c r="Q118" s="26">
        <f>IF(Serv_net!Q118="","",Serv_net!Q118/10/GDP!T114)</f>
        <v>18.261753717612777</v>
      </c>
    </row>
    <row r="119" spans="1:17" x14ac:dyDescent="0.15">
      <c r="A119" s="12" t="s">
        <v>139</v>
      </c>
      <c r="B119" s="26">
        <f>IF(Serv_net!B119="","",Serv_net!B119/10/GDP!E115)</f>
        <v>-29.215181336956014</v>
      </c>
      <c r="C119" s="26">
        <f>IF(Serv_net!C119="","",Serv_net!C119/10/GDP!F115)</f>
        <v>-26.467789363923615</v>
      </c>
      <c r="D119" s="26">
        <f>IF(Serv_net!D119="","",Serv_net!D119/10/GDP!G115)</f>
        <v>-29.225761234203258</v>
      </c>
      <c r="E119" s="26">
        <f>IF(Serv_net!E119="","",Serv_net!E119/10/GDP!H115)</f>
        <v>-26.095047920902623</v>
      </c>
      <c r="F119" s="26">
        <f>IF(Serv_net!F119="","",Serv_net!F119/10/GDP!I115)</f>
        <v>-35.709462110282736</v>
      </c>
      <c r="G119" s="26">
        <f>IF(Serv_net!G119="","",Serv_net!G119/10/GDP!J115)</f>
        <v>-27.971457013755789</v>
      </c>
      <c r="H119" s="26">
        <f>IF(Serv_net!H119="","",Serv_net!H119/10/GDP!K115)</f>
        <v>-27.673245911297872</v>
      </c>
      <c r="I119" s="26">
        <f>IF(Serv_net!I119="","",Serv_net!I119/10/GDP!L115)</f>
        <v>-28.218978331163804</v>
      </c>
      <c r="J119" s="26">
        <f>IF(Serv_net!J119="","",Serv_net!J119/10/GDP!M115)</f>
        <v>-30.20579624514686</v>
      </c>
      <c r="K119" s="26">
        <f>IF(Serv_net!K119="","",Serv_net!K119/10/GDP!N115)</f>
        <v>-26.068466512271957</v>
      </c>
      <c r="L119" s="26">
        <f>IF(Serv_net!L119="","",Serv_net!L119/10/GDP!O115)</f>
        <v>-27.671945624606945</v>
      </c>
      <c r="M119" s="26">
        <f>IF(Serv_net!M119="","",Serv_net!M119/10/GDP!P115)</f>
        <v>-28.637892352239643</v>
      </c>
      <c r="N119" s="26">
        <f>IF(Serv_net!N119="","",Serv_net!N119/10/GDP!Q115)</f>
        <v>-11.707234590745117</v>
      </c>
      <c r="O119" s="26">
        <f>IF(Serv_net!O119="","",Serv_net!O119/10/GDP!R115)</f>
        <v>-5.795752348388052</v>
      </c>
      <c r="P119" s="26" t="str">
        <f>IF(Serv_net!P119="","",Serv_net!P119/10/GDP!S115)</f>
        <v/>
      </c>
      <c r="Q119" s="26" t="str">
        <f>IF(Serv_net!Q119="","",Serv_net!Q119/10/GDP!T115)</f>
        <v/>
      </c>
    </row>
    <row r="120" spans="1:17" x14ac:dyDescent="0.15">
      <c r="A120" s="12" t="s">
        <v>140</v>
      </c>
      <c r="B120" s="26" t="str">
        <f>IF(Serv_net!B120="","",Serv_net!B120/10/GDP!E116)</f>
        <v/>
      </c>
      <c r="C120" s="26" t="str">
        <f>IF(Serv_net!C120="","",Serv_net!C120/10/GDP!F116)</f>
        <v/>
      </c>
      <c r="D120" s="26" t="str">
        <f>IF(Serv_net!D120="","",Serv_net!D120/10/GDP!G116)</f>
        <v/>
      </c>
      <c r="E120" s="26" t="str">
        <f>IF(Serv_net!E120="","",Serv_net!E120/10/GDP!H116)</f>
        <v/>
      </c>
      <c r="F120" s="26" t="str">
        <f>IF(Serv_net!F120="","",Serv_net!F120/10/GDP!I116)</f>
        <v/>
      </c>
      <c r="G120" s="26" t="str">
        <f>IF(Serv_net!G120="","",Serv_net!G120/10/GDP!J116)</f>
        <v/>
      </c>
      <c r="H120" s="26" t="str">
        <f>IF(Serv_net!H120="","",Serv_net!H120/10/GDP!K116)</f>
        <v/>
      </c>
      <c r="I120" s="26">
        <f>IF(Serv_net!I120="","",Serv_net!I120/10/GDP!L116)</f>
        <v>-12.967161033099664</v>
      </c>
      <c r="J120" s="26">
        <f>IF(Serv_net!J120="","",Serv_net!J120/10/GDP!M116)</f>
        <v>-11.091833289578345</v>
      </c>
      <c r="K120" s="26">
        <f>IF(Serv_net!K120="","",Serv_net!K120/10/GDP!N116)</f>
        <v>-9.3950221025230061</v>
      </c>
      <c r="L120" s="26">
        <f>IF(Serv_net!L120="","",Serv_net!L120/10/GDP!O116)</f>
        <v>-6.3828035561408214</v>
      </c>
      <c r="M120" s="26">
        <f>IF(Serv_net!M120="","",Serv_net!M120/10/GDP!P116)</f>
        <v>-5.2299739268988521</v>
      </c>
      <c r="N120" s="26">
        <f>IF(Serv_net!N120="","",Serv_net!N120/10/GDP!Q116)</f>
        <v>-8.4391149202140632</v>
      </c>
      <c r="O120" s="26">
        <f>IF(Serv_net!O120="","",Serv_net!O120/10/GDP!R116)</f>
        <v>-7.317671953334945</v>
      </c>
      <c r="P120" s="26">
        <f>IF(Serv_net!P120="","",Serv_net!P120/10/GDP!S116)</f>
        <v>-7.415041796406812</v>
      </c>
      <c r="Q120" s="26" t="str">
        <f>IF(Serv_net!Q120="","",Serv_net!Q120/10/GDP!T116)</f>
        <v/>
      </c>
    </row>
    <row r="121" spans="1:17" x14ac:dyDescent="0.15">
      <c r="A121" s="12" t="s">
        <v>141</v>
      </c>
      <c r="B121" s="26">
        <f>IF(Serv_net!B121="","",Serv_net!B121/10/GDP!E117)</f>
        <v>6.2042210301198359</v>
      </c>
      <c r="C121" s="26">
        <f>IF(Serv_net!C121="","",Serv_net!C121/10/GDP!F117)</f>
        <v>5.0427019082162179</v>
      </c>
      <c r="D121" s="26">
        <f>IF(Serv_net!D121="","",Serv_net!D121/10/GDP!G117)</f>
        <v>7.8010686354941248</v>
      </c>
      <c r="E121" s="26">
        <f>IF(Serv_net!E121="","",Serv_net!E121/10/GDP!H117)</f>
        <v>6.245386956354233</v>
      </c>
      <c r="F121" s="26">
        <f>IF(Serv_net!F121="","",Serv_net!F121/10/GDP!I117)</f>
        <v>6.9198856341446442</v>
      </c>
      <c r="G121" s="26">
        <f>IF(Serv_net!G121="","",Serv_net!G121/10/GDP!J117)</f>
        <v>7.1593863212486228</v>
      </c>
      <c r="H121" s="26">
        <f>IF(Serv_net!H121="","",Serv_net!H121/10/GDP!K117)</f>
        <v>6.8662628803980992</v>
      </c>
      <c r="I121" s="26">
        <f>IF(Serv_net!I121="","",Serv_net!I121/10/GDP!L117)</f>
        <v>8.2661567424624742</v>
      </c>
      <c r="J121" s="26">
        <f>IF(Serv_net!J121="","",Serv_net!J121/10/GDP!M117)</f>
        <v>4.6662483362289837</v>
      </c>
      <c r="K121" s="26">
        <f>IF(Serv_net!K121="","",Serv_net!K121/10/GDP!N117)</f>
        <v>6.0955850006333749</v>
      </c>
      <c r="L121" s="26">
        <f>IF(Serv_net!L121="","",Serv_net!L121/10/GDP!O117)</f>
        <v>5.9162663730048362</v>
      </c>
      <c r="M121" s="26">
        <f>IF(Serv_net!M121="","",Serv_net!M121/10/GDP!P117)</f>
        <v>6.3182111396798559</v>
      </c>
      <c r="N121" s="26">
        <f>IF(Serv_net!N121="","",Serv_net!N121/10/GDP!Q117)</f>
        <v>6.5657644619970483</v>
      </c>
      <c r="O121" s="26">
        <f>IF(Serv_net!O121="","",Serv_net!O121/10/GDP!R117)</f>
        <v>7.5728660507880674</v>
      </c>
      <c r="P121" s="26">
        <f>IF(Serv_net!P121="","",Serv_net!P121/10/GDP!S117)</f>
        <v>5.9461006168250998</v>
      </c>
      <c r="Q121" s="26">
        <f>IF(Serv_net!Q121="","",Serv_net!Q121/10/GDP!T117)</f>
        <v>-0.19626120645368855</v>
      </c>
    </row>
    <row r="122" spans="1:17" x14ac:dyDescent="0.15">
      <c r="A122" s="12" t="s">
        <v>142</v>
      </c>
      <c r="B122" s="26">
        <f>IF(Serv_net!B122="","",Serv_net!B122/10/GDP!E118)</f>
        <v>-0.80552027239786372</v>
      </c>
      <c r="C122" s="26">
        <f>IF(Serv_net!C122="","",Serv_net!C122/10/GDP!F118)</f>
        <v>-0.78925886761413733</v>
      </c>
      <c r="D122" s="26">
        <f>IF(Serv_net!D122="","",Serv_net!D122/10/GDP!G118)</f>
        <v>-0.75308822320395497</v>
      </c>
      <c r="E122" s="26">
        <f>IF(Serv_net!E122="","",Serv_net!E122/10/GDP!H118)</f>
        <v>-0.76845653961726501</v>
      </c>
      <c r="F122" s="26">
        <f>IF(Serv_net!F122="","",Serv_net!F122/10/GDP!I118)</f>
        <v>-1.1108288623693816</v>
      </c>
      <c r="G122" s="26">
        <f>IF(Serv_net!G122="","",Serv_net!G122/10/GDP!J118)</f>
        <v>-1.0792434020934942</v>
      </c>
      <c r="H122" s="26">
        <f>IF(Serv_net!H122="","",Serv_net!H122/10/GDP!K118)</f>
        <v>-1.3206736262844234</v>
      </c>
      <c r="I122" s="26">
        <f>IF(Serv_net!I122="","",Serv_net!I122/10/GDP!L118)</f>
        <v>-1.2410578097428877</v>
      </c>
      <c r="J122" s="26">
        <f>IF(Serv_net!J122="","",Serv_net!J122/10/GDP!M118)</f>
        <v>-1.1030848235634201</v>
      </c>
      <c r="K122" s="26">
        <f>IF(Serv_net!K122="","",Serv_net!K122/10/GDP!N118)</f>
        <v>-1.0105065514511247</v>
      </c>
      <c r="L122" s="26">
        <f>IF(Serv_net!L122="","",Serv_net!L122/10/GDP!O118)</f>
        <v>-0.83425190550511164</v>
      </c>
      <c r="M122" s="26">
        <f>IF(Serv_net!M122="","",Serv_net!M122/10/GDP!P118)</f>
        <v>-0.83087499303028023</v>
      </c>
      <c r="N122" s="26">
        <f>IF(Serv_net!N122="","",Serv_net!N122/10/GDP!Q118)</f>
        <v>-0.84207975723542028</v>
      </c>
      <c r="O122" s="26">
        <f>IF(Serv_net!O122="","",Serv_net!O122/10/GDP!R118)</f>
        <v>-0.93906494056781442</v>
      </c>
      <c r="P122" s="26">
        <f>IF(Serv_net!P122="","",Serv_net!P122/10/GDP!S118)</f>
        <v>-0.65235029159180014</v>
      </c>
      <c r="Q122" s="26">
        <f>IF(Serv_net!Q122="","",Serv_net!Q122/10/GDP!T118)</f>
        <v>-1.0431108395338393</v>
      </c>
    </row>
    <row r="123" spans="1:17" x14ac:dyDescent="0.15">
      <c r="A123" s="12" t="s">
        <v>143</v>
      </c>
      <c r="B123" s="26" t="str">
        <f>IF(Serv_net!B123="","",Serv_net!B123/10/GDP!E119)</f>
        <v/>
      </c>
      <c r="C123" s="26" t="str">
        <f>IF(Serv_net!C123="","",Serv_net!C123/10/GDP!F119)</f>
        <v/>
      </c>
      <c r="D123" s="26" t="str">
        <f>IF(Serv_net!D123="","",Serv_net!D123/10/GDP!G119)</f>
        <v/>
      </c>
      <c r="E123" s="26" t="str">
        <f>IF(Serv_net!E123="","",Serv_net!E123/10/GDP!H119)</f>
        <v/>
      </c>
      <c r="F123" s="26">
        <f>IF(Serv_net!F123="","",Serv_net!F123/10/GDP!I119)</f>
        <v>-19.515880013753584</v>
      </c>
      <c r="G123" s="26">
        <f>IF(Serv_net!G123="","",Serv_net!G123/10/GDP!J119)</f>
        <v>-15.145408399956786</v>
      </c>
      <c r="H123" s="26">
        <f>IF(Serv_net!H123="","",Serv_net!H123/10/GDP!K119)</f>
        <v>-14.915344604903021</v>
      </c>
      <c r="I123" s="26">
        <f>IF(Serv_net!I123="","",Serv_net!I123/10/GDP!L119)</f>
        <v>-14.339371397499407</v>
      </c>
      <c r="J123" s="26">
        <f>IF(Serv_net!J123="","",Serv_net!J123/10/GDP!M119)</f>
        <v>-14.584081705670267</v>
      </c>
      <c r="K123" s="26">
        <f>IF(Serv_net!K123="","",Serv_net!K123/10/GDP!N119)</f>
        <v>-12.126995887206199</v>
      </c>
      <c r="L123" s="26" t="str">
        <f>IF(Serv_net!L123="","",Serv_net!L123/10/GDP!O119)</f>
        <v/>
      </c>
      <c r="M123" s="26" t="str">
        <f>IF(Serv_net!M123="","",Serv_net!M123/10/GDP!P119)</f>
        <v/>
      </c>
      <c r="N123" s="26" t="str">
        <f>IF(Serv_net!N123="","",Serv_net!N123/10/GDP!Q119)</f>
        <v/>
      </c>
      <c r="O123" s="26" t="str">
        <f>IF(Serv_net!O123="","",Serv_net!O123/10/GDP!R119)</f>
        <v/>
      </c>
      <c r="P123" s="26" t="str">
        <f>IF(Serv_net!P123="","",Serv_net!P123/10/GDP!S119)</f>
        <v/>
      </c>
      <c r="Q123" s="26" t="str">
        <f>IF(Serv_net!Q123="","",Serv_net!Q123/10/GDP!T119)</f>
        <v/>
      </c>
    </row>
    <row r="124" spans="1:17" x14ac:dyDescent="0.15">
      <c r="A124" s="12" t="s">
        <v>144</v>
      </c>
      <c r="B124" s="26">
        <f>IF(Serv_net!B124="","",Serv_net!B124/10/GDP!E120)</f>
        <v>0.68466276534638959</v>
      </c>
      <c r="C124" s="26">
        <f>IF(Serv_net!C124="","",Serv_net!C124/10/GDP!F120)</f>
        <v>1.286217639200814</v>
      </c>
      <c r="D124" s="26">
        <f>IF(Serv_net!D124="","",Serv_net!D124/10/GDP!G120)</f>
        <v>1.4353102612097253</v>
      </c>
      <c r="E124" s="26">
        <f>IF(Serv_net!E124="","",Serv_net!E124/10/GDP!H120)</f>
        <v>2.1601108643841114</v>
      </c>
      <c r="F124" s="26">
        <f>IF(Serv_net!F124="","",Serv_net!F124/10/GDP!I120)</f>
        <v>1.0776581272875096</v>
      </c>
      <c r="G124" s="26">
        <f>IF(Serv_net!G124="","",Serv_net!G124/10/GDP!J120)</f>
        <v>1.0260690574215192</v>
      </c>
      <c r="H124" s="26">
        <f>IF(Serv_net!H124="","",Serv_net!H124/10/GDP!K120)</f>
        <v>1.8895445537267395</v>
      </c>
      <c r="I124" s="26">
        <f>IF(Serv_net!I124="","",Serv_net!I124/10/GDP!L120)</f>
        <v>1.2392611873027248</v>
      </c>
      <c r="J124" s="26">
        <f>IF(Serv_net!J124="","",Serv_net!J124/10/GDP!M120)</f>
        <v>1.6011762268002008</v>
      </c>
      <c r="K124" s="26">
        <f>IF(Serv_net!K124="","",Serv_net!K124/10/GDP!N120)</f>
        <v>1.3369852173049068</v>
      </c>
      <c r="L124" s="26">
        <f>IF(Serv_net!L124="","",Serv_net!L124/10/GDP!O120)</f>
        <v>1.7121193833250781</v>
      </c>
      <c r="M124" s="26">
        <f>IF(Serv_net!M124="","",Serv_net!M124/10/GDP!P120)</f>
        <v>2.8086820483938761</v>
      </c>
      <c r="N124" s="26">
        <f>IF(Serv_net!N124="","",Serv_net!N124/10/GDP!Q120)</f>
        <v>3.1552846700586579</v>
      </c>
      <c r="O124" s="26">
        <f>IF(Serv_net!O124="","",Serv_net!O124/10/GDP!R120)</f>
        <v>3.1420807938141433</v>
      </c>
      <c r="P124" s="26">
        <f>IF(Serv_net!P124="","",Serv_net!P124/10/GDP!S120)</f>
        <v>2.9327130108582771</v>
      </c>
      <c r="Q124" s="26">
        <f>IF(Serv_net!Q124="","",Serv_net!Q124/10/GDP!T120)</f>
        <v>3.3772855943591269</v>
      </c>
    </row>
    <row r="125" spans="1:17" x14ac:dyDescent="0.15">
      <c r="A125" s="12" t="s">
        <v>145</v>
      </c>
      <c r="B125" s="26">
        <f>IF(Serv_net!B125="","",Serv_net!B125/10/GDP!E121)</f>
        <v>0.53917228686208019</v>
      </c>
      <c r="C125" s="26">
        <f>IF(Serv_net!C125="","",Serv_net!C125/10/GDP!F121)</f>
        <v>1.9683423662293515</v>
      </c>
      <c r="D125" s="26">
        <f>IF(Serv_net!D125="","",Serv_net!D125/10/GDP!G121)</f>
        <v>2.5840596910746858</v>
      </c>
      <c r="E125" s="26">
        <f>IF(Serv_net!E125="","",Serv_net!E125/10/GDP!H121)</f>
        <v>-1.9421465175595154</v>
      </c>
      <c r="F125" s="26">
        <f>IF(Serv_net!F125="","",Serv_net!F125/10/GDP!I121)</f>
        <v>-3.3554871274058748</v>
      </c>
      <c r="G125" s="26">
        <f>IF(Serv_net!G125="","",Serv_net!G125/10/GDP!J121)</f>
        <v>-4.2157705893234318</v>
      </c>
      <c r="H125" s="26">
        <f>IF(Serv_net!H125="","",Serv_net!H125/10/GDP!K121)</f>
        <v>-8.1481196089834924</v>
      </c>
      <c r="I125" s="26">
        <f>IF(Serv_net!I125="","",Serv_net!I125/10/GDP!L121)</f>
        <v>-11.614009829774728</v>
      </c>
      <c r="J125" s="26">
        <f>IF(Serv_net!J125="","",Serv_net!J125/10/GDP!M121)</f>
        <v>-10.41018291048243</v>
      </c>
      <c r="K125" s="26">
        <f>IF(Serv_net!K125="","",Serv_net!K125/10/GDP!N121)</f>
        <v>-10.544370932173933</v>
      </c>
      <c r="L125" s="26">
        <f>IF(Serv_net!L125="","",Serv_net!L125/10/GDP!O121)</f>
        <v>-6.0892830383941137</v>
      </c>
      <c r="M125" s="26">
        <f>IF(Serv_net!M125="","",Serv_net!M125/10/GDP!P121)</f>
        <v>-11.992369057112175</v>
      </c>
      <c r="N125" s="26">
        <f>IF(Serv_net!N125="","",Serv_net!N125/10/GDP!Q121)</f>
        <v>-10.608738397210352</v>
      </c>
      <c r="O125" s="26">
        <f>IF(Serv_net!O125="","",Serv_net!O125/10/GDP!R121)</f>
        <v>-11.029422705273598</v>
      </c>
      <c r="P125" s="26">
        <f>IF(Serv_net!P125="","",Serv_net!P125/10/GDP!S121)</f>
        <v>-14.22988417928004</v>
      </c>
      <c r="Q125" s="26">
        <f>IF(Serv_net!Q125="","",Serv_net!Q125/10/GDP!T121)</f>
        <v>-11.039212752121044</v>
      </c>
    </row>
    <row r="126" spans="1:17" x14ac:dyDescent="0.15">
      <c r="A126" s="12" t="s">
        <v>146</v>
      </c>
      <c r="B126" s="26" t="str">
        <f>IF(Serv_net!B126="","",Serv_net!B126/10/GDP!E122)</f>
        <v/>
      </c>
      <c r="C126" s="26" t="str">
        <f>IF(Serv_net!C126="","",Serv_net!C126/10/GDP!F122)</f>
        <v/>
      </c>
      <c r="D126" s="26">
        <f>IF(Serv_net!D126="","",Serv_net!D126/10/GDP!G122)</f>
        <v>14.634684101830086</v>
      </c>
      <c r="E126" s="26">
        <f>IF(Serv_net!E126="","",Serv_net!E126/10/GDP!H122)</f>
        <v>12.824621638777629</v>
      </c>
      <c r="F126" s="26">
        <f>IF(Serv_net!F126="","",Serv_net!F126/10/GDP!I122)</f>
        <v>14.053092663312963</v>
      </c>
      <c r="G126" s="26">
        <f>IF(Serv_net!G126="","",Serv_net!G126/10/GDP!J122)</f>
        <v>14.827435855927272</v>
      </c>
      <c r="H126" s="26">
        <f>IF(Serv_net!H126="","",Serv_net!H126/10/GDP!K122)</f>
        <v>18.525097113215782</v>
      </c>
      <c r="I126" s="26">
        <f>IF(Serv_net!I126="","",Serv_net!I126/10/GDP!L122)</f>
        <v>18.816708216578334</v>
      </c>
      <c r="J126" s="26">
        <f>IF(Serv_net!J126="","",Serv_net!J126/10/GDP!M122)</f>
        <v>19.345455300417296</v>
      </c>
      <c r="K126" s="26">
        <f>IF(Serv_net!K126="","",Serv_net!K126/10/GDP!N122)</f>
        <v>19.988457185099477</v>
      </c>
      <c r="L126" s="26">
        <f>IF(Serv_net!L126="","",Serv_net!L126/10/GDP!O122)</f>
        <v>21.60878028404473</v>
      </c>
      <c r="M126" s="26">
        <f>IF(Serv_net!M126="","",Serv_net!M126/10/GDP!P122)</f>
        <v>19.635916599912452</v>
      </c>
      <c r="N126" s="26">
        <f>IF(Serv_net!N126="","",Serv_net!N126/10/GDP!Q122)</f>
        <v>20.366059755818448</v>
      </c>
      <c r="O126" s="26">
        <f>IF(Serv_net!O126="","",Serv_net!O126/10/GDP!R122)</f>
        <v>19.868409282780384</v>
      </c>
      <c r="P126" s="26">
        <f>IF(Serv_net!P126="","",Serv_net!P126/10/GDP!S122)</f>
        <v>20.511512900211809</v>
      </c>
      <c r="Q126" s="26">
        <f>IF(Serv_net!Q126="","",Serv_net!Q126/10/GDP!T122)</f>
        <v>4.4014849318270572</v>
      </c>
    </row>
    <row r="127" spans="1:17" x14ac:dyDescent="0.15">
      <c r="A127" s="12" t="s">
        <v>147</v>
      </c>
      <c r="B127" s="26">
        <f>IF(Serv_net!B127="","",Serv_net!B127/10/GDP!E123)</f>
        <v>-22.377602303728409</v>
      </c>
      <c r="C127" s="26">
        <f>IF(Serv_net!C127="","",Serv_net!C127/10/GDP!F123)</f>
        <v>-4.9634189751686542</v>
      </c>
      <c r="D127" s="26">
        <f>IF(Serv_net!D127="","",Serv_net!D127/10/GDP!G123)</f>
        <v>-7.9433687238851967</v>
      </c>
      <c r="E127" s="26">
        <f>IF(Serv_net!E127="","",Serv_net!E127/10/GDP!H123)</f>
        <v>-16.478277308213432</v>
      </c>
      <c r="F127" s="26">
        <f>IF(Serv_net!F127="","",Serv_net!F127/10/GDP!I123)</f>
        <v>-9.7614192904794557</v>
      </c>
      <c r="G127" s="26">
        <f>IF(Serv_net!G127="","",Serv_net!G127/10/GDP!J123)</f>
        <v>-10.010902054977318</v>
      </c>
      <c r="H127" s="26">
        <f>IF(Serv_net!H127="","",Serv_net!H127/10/GDP!K123)</f>
        <v>-9.3802794929937807</v>
      </c>
      <c r="I127" s="26">
        <f>IF(Serv_net!I127="","",Serv_net!I127/10/GDP!L123)</f>
        <v>-7.7052195107712054</v>
      </c>
      <c r="J127" s="26">
        <f>IF(Serv_net!J127="","",Serv_net!J127/10/GDP!M123)</f>
        <v>-7.9999736255525775</v>
      </c>
      <c r="K127" s="26">
        <f>IF(Serv_net!K127="","",Serv_net!K127/10/GDP!N123)</f>
        <v>-6.8749260407714496</v>
      </c>
      <c r="L127" s="26">
        <f>IF(Serv_net!L127="","",Serv_net!L127/10/GDP!O123)</f>
        <v>-5.4274108659790015</v>
      </c>
      <c r="M127" s="26">
        <f>IF(Serv_net!M127="","",Serv_net!M127/10/GDP!P123)</f>
        <v>-6.8592755562479129</v>
      </c>
      <c r="N127" s="26">
        <f>IF(Serv_net!N127="","",Serv_net!N127/10/GDP!Q123)</f>
        <v>-19.505583567163256</v>
      </c>
      <c r="O127" s="26">
        <f>IF(Serv_net!O127="","",Serv_net!O127/10/GDP!R123)</f>
        <v>-5.2416900701030364</v>
      </c>
      <c r="P127" s="26">
        <f>IF(Serv_net!P127="","",Serv_net!P127/10/GDP!S123)</f>
        <v>-7.2000809695131593</v>
      </c>
      <c r="Q127" s="26">
        <f>IF(Serv_net!Q127="","",Serv_net!Q127/10/GDP!T123)</f>
        <v>-5.6068787405748779</v>
      </c>
    </row>
    <row r="128" spans="1:17" x14ac:dyDescent="0.15">
      <c r="A128" s="12" t="s">
        <v>148</v>
      </c>
      <c r="B128" s="26">
        <f>IF(Serv_net!B128="","",Serv_net!B128/10/GDP!E124)</f>
        <v>8.6917298499646467</v>
      </c>
      <c r="C128" s="26">
        <f>IF(Serv_net!C128="","",Serv_net!C128/10/GDP!F124)</f>
        <v>10.057900265541653</v>
      </c>
      <c r="D128" s="26">
        <f>IF(Serv_net!D128="","",Serv_net!D128/10/GDP!G124)</f>
        <v>10.942081243485202</v>
      </c>
      <c r="E128" s="26">
        <f>IF(Serv_net!E128="","",Serv_net!E128/10/GDP!H124)</f>
        <v>9.3221320064070721</v>
      </c>
      <c r="F128" s="26">
        <f>IF(Serv_net!F128="","",Serv_net!F128/10/GDP!I124)</f>
        <v>8.5409881433179571</v>
      </c>
      <c r="G128" s="26">
        <f>IF(Serv_net!G128="","",Serv_net!G128/10/GDP!J124)</f>
        <v>7.900466470287423</v>
      </c>
      <c r="H128" s="26">
        <f>IF(Serv_net!H128="","",Serv_net!H128/10/GDP!K124)</f>
        <v>7.2255990332941762</v>
      </c>
      <c r="I128" s="26">
        <f>IF(Serv_net!I128="","",Serv_net!I128/10/GDP!L124)</f>
        <v>7.337448157802001</v>
      </c>
      <c r="J128" s="26">
        <f>IF(Serv_net!J128="","",Serv_net!J128/10/GDP!M124)</f>
        <v>6.3481402045682804</v>
      </c>
      <c r="K128" s="26">
        <f>IF(Serv_net!K128="","",Serv_net!K128/10/GDP!N124)</f>
        <v>6.6902694480988938</v>
      </c>
      <c r="L128" s="26">
        <f>IF(Serv_net!L128="","",Serv_net!L128/10/GDP!O124)</f>
        <v>6.6816969170821228</v>
      </c>
      <c r="M128" s="26">
        <f>IF(Serv_net!M128="","",Serv_net!M128/10/GDP!P124)</f>
        <v>6.6698947043421954</v>
      </c>
      <c r="N128" s="26">
        <f>IF(Serv_net!N128="","",Serv_net!N128/10/GDP!Q124)</f>
        <v>6.8501554131422981</v>
      </c>
      <c r="O128" s="26">
        <f>IF(Serv_net!O128="","",Serv_net!O128/10/GDP!R124)</f>
        <v>6.8766725594302889</v>
      </c>
      <c r="P128" s="26">
        <f>IF(Serv_net!P128="","",Serv_net!P128/10/GDP!S124)</f>
        <v>8.1102287172024283</v>
      </c>
      <c r="Q128" s="26">
        <f>IF(Serv_net!Q128="","",Serv_net!Q128/10/GDP!T124)</f>
        <v>5.9046938854633932</v>
      </c>
    </row>
    <row r="129" spans="1:17" x14ac:dyDescent="0.15">
      <c r="A129" s="12" t="s">
        <v>149</v>
      </c>
      <c r="B129" s="26">
        <f>IF(Serv_net!B129="","",Serv_net!B129/10/GDP!E125)</f>
        <v>-3.601967790687973</v>
      </c>
      <c r="C129" s="26">
        <f>IF(Serv_net!C129="","",Serv_net!C129/10/GDP!F125)</f>
        <v>-3.8051551387422293</v>
      </c>
      <c r="D129" s="26">
        <f>IF(Serv_net!D129="","",Serv_net!D129/10/GDP!G125)</f>
        <v>-3.7762601388735826</v>
      </c>
      <c r="E129" s="26">
        <f>IF(Serv_net!E129="","",Serv_net!E129/10/GDP!H125)</f>
        <v>-3.2438100652578798</v>
      </c>
      <c r="F129" s="26">
        <f>IF(Serv_net!F129="","",Serv_net!F129/10/GDP!I125)</f>
        <v>-3.5285217896117866</v>
      </c>
      <c r="G129" s="26">
        <f>IF(Serv_net!G129="","",Serv_net!G129/10/GDP!J125)</f>
        <v>-8.4851327537007801</v>
      </c>
      <c r="H129" s="26">
        <f>IF(Serv_net!H129="","",Serv_net!H129/10/GDP!K125)</f>
        <v>-13.104545596422671</v>
      </c>
      <c r="I129" s="26">
        <f>IF(Serv_net!I129="","",Serv_net!I129/10/GDP!L125)</f>
        <v>-22.794350795247603</v>
      </c>
      <c r="J129" s="26">
        <f>IF(Serv_net!J129="","",Serv_net!J129/10/GDP!M125)</f>
        <v>-19.205895741478116</v>
      </c>
      <c r="K129" s="26">
        <f>IF(Serv_net!K129="","",Serv_net!K129/10/GDP!N125)</f>
        <v>-16.639323649059804</v>
      </c>
      <c r="L129" s="26">
        <f>IF(Serv_net!L129="","",Serv_net!L129/10/GDP!O125)</f>
        <v>-14.459231221346991</v>
      </c>
      <c r="M129" s="26">
        <f>IF(Serv_net!M129="","",Serv_net!M129/10/GDP!P125)</f>
        <v>-22.628310469089239</v>
      </c>
      <c r="N129" s="26">
        <f>IF(Serv_net!N129="","",Serv_net!N129/10/GDP!Q125)</f>
        <v>-17.7323371856973</v>
      </c>
      <c r="O129" s="26">
        <f>IF(Serv_net!O129="","",Serv_net!O129/10/GDP!R125)</f>
        <v>-24.268565681578576</v>
      </c>
      <c r="P129" s="26">
        <f>IF(Serv_net!P129="","",Serv_net!P129/10/GDP!S125)</f>
        <v>-12.421681358180296</v>
      </c>
      <c r="Q129" s="26">
        <f>IF(Serv_net!Q129="","",Serv_net!Q129/10/GDP!T125)</f>
        <v>-12.050031063604917</v>
      </c>
    </row>
    <row r="130" spans="1:17" x14ac:dyDescent="0.15">
      <c r="A130" s="12" t="s">
        <v>150</v>
      </c>
      <c r="B130" s="26">
        <f>IF(Serv_net!B130="","",Serv_net!B130/10/GDP!E126)</f>
        <v>-1.7839633394384167</v>
      </c>
      <c r="C130" s="26">
        <f>IF(Serv_net!C130="","",Serv_net!C130/10/GDP!F126)</f>
        <v>-1.7925384921654968</v>
      </c>
      <c r="D130" s="26">
        <f>IF(Serv_net!D130="","",Serv_net!D130/10/GDP!G126)</f>
        <v>-1.7825469162656882</v>
      </c>
      <c r="E130" s="26">
        <f>IF(Serv_net!E130="","",Serv_net!E130/10/GDP!H126)</f>
        <v>-1.0228930172369346</v>
      </c>
      <c r="F130" s="26">
        <f>IF(Serv_net!F130="","",Serv_net!F130/10/GDP!I126)</f>
        <v>-0.86845241168961507</v>
      </c>
      <c r="G130" s="26">
        <f>IF(Serv_net!G130="","",Serv_net!G130/10/GDP!J126)</f>
        <v>-1.1022629817267193</v>
      </c>
      <c r="H130" s="26">
        <f>IF(Serv_net!H130="","",Serv_net!H130/10/GDP!K126)</f>
        <v>-0.61530920595890803</v>
      </c>
      <c r="I130" s="26">
        <f>IF(Serv_net!I130="","",Serv_net!I130/10/GDP!L126)</f>
        <v>-0.38649661946914127</v>
      </c>
      <c r="J130" s="26">
        <f>IF(Serv_net!J130="","",Serv_net!J130/10/GDP!M126)</f>
        <v>0.91703859950509226</v>
      </c>
      <c r="K130" s="26">
        <f>IF(Serv_net!K130="","",Serv_net!K130/10/GDP!N126)</f>
        <v>1.4536676115094131</v>
      </c>
      <c r="L130" s="26">
        <f>IF(Serv_net!L130="","",Serv_net!L130/10/GDP!O126)</f>
        <v>2.1650943395822657</v>
      </c>
      <c r="M130" s="26">
        <f>IF(Serv_net!M130="","",Serv_net!M130/10/GDP!P126)</f>
        <v>2.1153539557149217</v>
      </c>
      <c r="N130" s="26">
        <f>IF(Serv_net!N130="","",Serv_net!N130/10/GDP!Q126)</f>
        <v>1.5291308956269873</v>
      </c>
      <c r="O130" s="26">
        <f>IF(Serv_net!O130="","",Serv_net!O130/10/GDP!R126)</f>
        <v>1.7926803628086796</v>
      </c>
      <c r="P130" s="26">
        <f>IF(Serv_net!P130="","",Serv_net!P130/10/GDP!S126)</f>
        <v>4.3858862827225771</v>
      </c>
      <c r="Q130" s="26" t="str">
        <f>IF(Serv_net!Q130="","",Serv_net!Q130/10/GDP!T126)</f>
        <v/>
      </c>
    </row>
    <row r="131" spans="1:17" x14ac:dyDescent="0.15">
      <c r="A131" s="12" t="s">
        <v>151</v>
      </c>
      <c r="B131" s="26">
        <f>IF(Serv_net!B131="","",Serv_net!B131/10/GDP!E127)</f>
        <v>0.6011572677290542</v>
      </c>
      <c r="C131" s="26">
        <f>IF(Serv_net!C131="","",Serv_net!C131/10/GDP!F127)</f>
        <v>1.2120888721756642</v>
      </c>
      <c r="D131" s="26">
        <f>IF(Serv_net!D131="","",Serv_net!D131/10/GDP!G127)</f>
        <v>0.98707227333595238</v>
      </c>
      <c r="E131" s="26">
        <f>IF(Serv_net!E131="","",Serv_net!E131/10/GDP!H127)</f>
        <v>-0.36167778631857661</v>
      </c>
      <c r="F131" s="26">
        <f>IF(Serv_net!F131="","",Serv_net!F131/10/GDP!I127)</f>
        <v>0.92543635804732149</v>
      </c>
      <c r="G131" s="26">
        <f>IF(Serv_net!G131="","",Serv_net!G131/10/GDP!J127)</f>
        <v>-6.7091189858576525E-2</v>
      </c>
      <c r="H131" s="26">
        <f>IF(Serv_net!H131="","",Serv_net!H131/10/GDP!K127)</f>
        <v>1.1356488643261509</v>
      </c>
      <c r="I131" s="26">
        <f>IF(Serv_net!I131="","",Serv_net!I131/10/GDP!L127)</f>
        <v>1.0648969577918579</v>
      </c>
      <c r="J131" s="26">
        <f>IF(Serv_net!J131="","",Serv_net!J131/10/GDP!M127)</f>
        <v>-1.1345504455058526</v>
      </c>
      <c r="K131" s="26">
        <f>IF(Serv_net!K131="","",Serv_net!K131/10/GDP!N127)</f>
        <v>1.091040429444863</v>
      </c>
      <c r="L131" s="26">
        <f>IF(Serv_net!L131="","",Serv_net!L131/10/GDP!O127)</f>
        <v>1.8918022027074874</v>
      </c>
      <c r="M131" s="26">
        <f>IF(Serv_net!M131="","",Serv_net!M131/10/GDP!P127)</f>
        <v>-1.2565371727085026</v>
      </c>
      <c r="N131" s="26">
        <f>IF(Serv_net!N131="","",Serv_net!N131/10/GDP!Q127)</f>
        <v>0.98651406907383243</v>
      </c>
      <c r="O131" s="26">
        <f>IF(Serv_net!O131="","",Serv_net!O131/10/GDP!R127)</f>
        <v>1.270406672550183</v>
      </c>
      <c r="P131" s="26">
        <f>IF(Serv_net!P131="","",Serv_net!P131/10/GDP!S127)</f>
        <v>0.65066307989399197</v>
      </c>
      <c r="Q131" s="26">
        <f>IF(Serv_net!Q131="","",Serv_net!Q131/10/GDP!T127)</f>
        <v>-0.63958789240038372</v>
      </c>
    </row>
    <row r="132" spans="1:17" x14ac:dyDescent="0.15">
      <c r="A132" s="12" t="s">
        <v>152</v>
      </c>
      <c r="B132" s="26" t="str">
        <f>IF(Serv_net!B132="","",Serv_net!B132/10/GDP!E128)</f>
        <v/>
      </c>
      <c r="C132" s="26" t="str">
        <f>IF(Serv_net!C132="","",Serv_net!C132/10/GDP!F128)</f>
        <v/>
      </c>
      <c r="D132" s="26" t="str">
        <f>IF(Serv_net!D132="","",Serv_net!D132/10/GDP!G128)</f>
        <v/>
      </c>
      <c r="E132" s="26">
        <f>IF(Serv_net!E132="","",Serv_net!E132/10/GDP!H128)</f>
        <v>-11.806880446855429</v>
      </c>
      <c r="F132" s="26">
        <f>IF(Serv_net!F132="","",Serv_net!F132/10/GDP!I128)</f>
        <v>-12.761044060177777</v>
      </c>
      <c r="G132" s="26">
        <f>IF(Serv_net!G132="","",Serv_net!G132/10/GDP!J128)</f>
        <v>-7.9506751010997743</v>
      </c>
      <c r="H132" s="26">
        <f>IF(Serv_net!H132="","",Serv_net!H132/10/GDP!K128)</f>
        <v>-19.118322763163729</v>
      </c>
      <c r="I132" s="26">
        <f>IF(Serv_net!I132="","",Serv_net!I132/10/GDP!L128)</f>
        <v>-14.427979816191399</v>
      </c>
      <c r="J132" s="26">
        <f>IF(Serv_net!J132="","",Serv_net!J132/10/GDP!M128)</f>
        <v>-4.5284690477418827</v>
      </c>
      <c r="K132" s="26">
        <f>IF(Serv_net!K132="","",Serv_net!K132/10/GDP!N128)</f>
        <v>-8.3736186565866451</v>
      </c>
      <c r="L132" s="26">
        <f>IF(Serv_net!L132="","",Serv_net!L132/10/GDP!O128)</f>
        <v>-16.47281504770616</v>
      </c>
      <c r="M132" s="26">
        <f>IF(Serv_net!M132="","",Serv_net!M132/10/GDP!P128)</f>
        <v>-21.961379858140109</v>
      </c>
      <c r="N132" s="26">
        <f>IF(Serv_net!N132="","",Serv_net!N132/10/GDP!Q128)</f>
        <v>-15.838399287776733</v>
      </c>
      <c r="O132" s="26">
        <f>IF(Serv_net!O132="","",Serv_net!O132/10/GDP!R128)</f>
        <v>-12.072993471055939</v>
      </c>
      <c r="P132" s="26" t="str">
        <f>IF(Serv_net!P132="","",Serv_net!P132/10/GDP!S128)</f>
        <v/>
      </c>
      <c r="Q132" s="26" t="str">
        <f>IF(Serv_net!Q132="","",Serv_net!Q132/10/GDP!T128)</f>
        <v/>
      </c>
    </row>
    <row r="133" spans="1:17" x14ac:dyDescent="0.15">
      <c r="A133" s="12" t="s">
        <v>153</v>
      </c>
      <c r="B133" s="26">
        <f>IF(Serv_net!B133="","",Serv_net!B133/10/GDP!E129)</f>
        <v>-0.5815864185164662</v>
      </c>
      <c r="C133" s="26">
        <f>IF(Serv_net!C133="","",Serv_net!C133/10/GDP!F129)</f>
        <v>-1.0362986898176259</v>
      </c>
      <c r="D133" s="26">
        <f>IF(Serv_net!D133="","",Serv_net!D133/10/GDP!G129)</f>
        <v>-1.7898469850091006</v>
      </c>
      <c r="E133" s="26">
        <f>IF(Serv_net!E133="","",Serv_net!E133/10/GDP!H129)</f>
        <v>-0.89305949157388609</v>
      </c>
      <c r="F133" s="26">
        <f>IF(Serv_net!F133="","",Serv_net!F133/10/GDP!I129)</f>
        <v>-0.93165889000160673</v>
      </c>
      <c r="G133" s="26">
        <f>IF(Serv_net!G133="","",Serv_net!G133/10/GDP!J129)</f>
        <v>-1.0862864082300077</v>
      </c>
      <c r="H133" s="26">
        <f>IF(Serv_net!H133="","",Serv_net!H133/10/GDP!K129)</f>
        <v>0.37415566614996465</v>
      </c>
      <c r="I133" s="26">
        <f>IF(Serv_net!I133="","",Serv_net!I133/10/GDP!L129)</f>
        <v>0.13277432154512167</v>
      </c>
      <c r="J133" s="26">
        <f>IF(Serv_net!J133="","",Serv_net!J133/10/GDP!M129)</f>
        <v>0.92348846707538512</v>
      </c>
      <c r="K133" s="26">
        <f>IF(Serv_net!K133="","",Serv_net!K133/10/GDP!N129)</f>
        <v>0.84225752220865735</v>
      </c>
      <c r="L133" s="26">
        <f>IF(Serv_net!L133="","",Serv_net!L133/10/GDP!O129)</f>
        <v>0.94271277342769333</v>
      </c>
      <c r="M133" s="26">
        <f>IF(Serv_net!M133="","",Serv_net!M133/10/GDP!P129)</f>
        <v>0.42209301188218301</v>
      </c>
      <c r="N133" s="26">
        <f>IF(Serv_net!N133="","",Serv_net!N133/10/GDP!Q129)</f>
        <v>-9.8692502682739783E-2</v>
      </c>
      <c r="O133" s="26">
        <f>IF(Serv_net!O133="","",Serv_net!O133/10/GDP!R129)</f>
        <v>-0.16504378358574093</v>
      </c>
      <c r="P133" s="26">
        <f>IF(Serv_net!P133="","",Serv_net!P133/10/GDP!S129)</f>
        <v>-0.28361187408378202</v>
      </c>
      <c r="Q133" s="26">
        <f>IF(Serv_net!Q133="","",Serv_net!Q133/10/GDP!T129)</f>
        <v>-0.56539388152161107</v>
      </c>
    </row>
    <row r="134" spans="1:17" x14ac:dyDescent="0.15">
      <c r="A134" s="12" t="s">
        <v>154</v>
      </c>
      <c r="B134" s="26" t="e">
        <f>IF(Serv_net!B134="","",Serv_net!B134/10/GDP!E130)</f>
        <v>#DIV/0!</v>
      </c>
      <c r="C134" s="26" t="e">
        <f>IF(Serv_net!C134="","",Serv_net!C134/10/GDP!F130)</f>
        <v>#DIV/0!</v>
      </c>
      <c r="D134" s="26" t="e">
        <f>IF(Serv_net!D134="","",Serv_net!D134/10/GDP!G130)</f>
        <v>#DIV/0!</v>
      </c>
      <c r="E134" s="26" t="e">
        <f>IF(Serv_net!E134="","",Serv_net!E134/10/GDP!H130)</f>
        <v>#DIV/0!</v>
      </c>
      <c r="F134" s="26" t="e">
        <f>IF(Serv_net!F134="","",Serv_net!F134/10/GDP!I130)</f>
        <v>#DIV/0!</v>
      </c>
      <c r="G134" s="26" t="str">
        <f>IF(Serv_net!G134="","",Serv_net!G134/10/GDP!J130)</f>
        <v/>
      </c>
      <c r="H134" s="26" t="str">
        <f>IF(Serv_net!H134="","",Serv_net!H134/10/GDP!K130)</f>
        <v/>
      </c>
      <c r="I134" s="26" t="str">
        <f>IF(Serv_net!I134="","",Serv_net!I134/10/GDP!L130)</f>
        <v/>
      </c>
      <c r="J134" s="26" t="str">
        <f>IF(Serv_net!J134="","",Serv_net!J134/10/GDP!M130)</f>
        <v/>
      </c>
      <c r="K134" s="26" t="str">
        <f>IF(Serv_net!K134="","",Serv_net!K134/10/GDP!N130)</f>
        <v/>
      </c>
      <c r="L134" s="26" t="str">
        <f>IF(Serv_net!L134="","",Serv_net!L134/10/GDP!O130)</f>
        <v/>
      </c>
      <c r="M134" s="26" t="str">
        <f>IF(Serv_net!M134="","",Serv_net!M134/10/GDP!P130)</f>
        <v/>
      </c>
      <c r="N134" s="26" t="str">
        <f>IF(Serv_net!N134="","",Serv_net!N134/10/GDP!Q130)</f>
        <v/>
      </c>
      <c r="O134" s="26" t="str">
        <f>IF(Serv_net!O134="","",Serv_net!O134/10/GDP!R130)</f>
        <v/>
      </c>
      <c r="P134" s="26" t="str">
        <f>IF(Serv_net!P134="","",Serv_net!P134/10/GDP!S130)</f>
        <v/>
      </c>
      <c r="Q134" s="26" t="str">
        <f>IF(Serv_net!Q134="","",Serv_net!Q134/10/GDP!T130)</f>
        <v/>
      </c>
    </row>
    <row r="135" spans="1:17" x14ac:dyDescent="0.15">
      <c r="A135" s="12" t="s">
        <v>155</v>
      </c>
      <c r="B135" s="26">
        <f>IF(Serv_net!B135="","",Serv_net!B135/10/GDP!E131)</f>
        <v>-1.2768043128448812</v>
      </c>
      <c r="C135" s="26">
        <f>IF(Serv_net!C135="","",Serv_net!C135/10/GDP!F131)</f>
        <v>-1.408027921243193</v>
      </c>
      <c r="D135" s="26">
        <f>IF(Serv_net!D135="","",Serv_net!D135/10/GDP!G131)</f>
        <v>-1.1044792169093265</v>
      </c>
      <c r="E135" s="26">
        <f>IF(Serv_net!E135="","",Serv_net!E135/10/GDP!H131)</f>
        <v>-1.043317334065422</v>
      </c>
      <c r="F135" s="26">
        <f>IF(Serv_net!F135="","",Serv_net!F135/10/GDP!I131)</f>
        <v>-1.2008496094610592</v>
      </c>
      <c r="G135" s="26">
        <f>IF(Serv_net!G135="","",Serv_net!G135/10/GDP!J131)</f>
        <v>-1.1464971824942845</v>
      </c>
      <c r="H135" s="26">
        <f>IF(Serv_net!H135="","",Serv_net!H135/10/GDP!K131)</f>
        <v>-1.5506486120735865</v>
      </c>
      <c r="I135" s="26">
        <f>IF(Serv_net!I135="","",Serv_net!I135/10/GDP!L131)</f>
        <v>-1.3941546228677943</v>
      </c>
      <c r="J135" s="26">
        <f>IF(Serv_net!J135="","",Serv_net!J135/10/GDP!M131)</f>
        <v>-0.83213685533998838</v>
      </c>
      <c r="K135" s="26">
        <f>IF(Serv_net!K135="","",Serv_net!K135/10/GDP!N131)</f>
        <v>-0.60802294656462408</v>
      </c>
      <c r="L135" s="26">
        <f>IF(Serv_net!L135="","",Serv_net!L135/10/GDP!O131)</f>
        <v>-1.9509719076780825</v>
      </c>
      <c r="M135" s="26">
        <f>IF(Serv_net!M135="","",Serv_net!M135/10/GDP!P131)</f>
        <v>0.93290289862202402</v>
      </c>
      <c r="N135" s="26">
        <f>IF(Serv_net!N135="","",Serv_net!N135/10/GDP!Q131)</f>
        <v>1.0019408826042966</v>
      </c>
      <c r="O135" s="26">
        <f>IF(Serv_net!O135="","",Serv_net!O135/10/GDP!R131)</f>
        <v>1.2846404698121912</v>
      </c>
      <c r="P135" s="26">
        <f>IF(Serv_net!P135="","",Serv_net!P135/10/GDP!S131)</f>
        <v>2.4192802780072236</v>
      </c>
      <c r="Q135" s="26">
        <f>IF(Serv_net!Q135="","",Serv_net!Q135/10/GDP!T131)</f>
        <v>2.320974855266329</v>
      </c>
    </row>
    <row r="136" spans="1:17" x14ac:dyDescent="0.15">
      <c r="A136" s="12" t="s">
        <v>156</v>
      </c>
      <c r="B136" s="26">
        <f>IF(Serv_net!B136="","",Serv_net!B136/10/GDP!E132)</f>
        <v>-7.4203312402030788</v>
      </c>
      <c r="C136" s="26">
        <f>IF(Serv_net!C136="","",Serv_net!C136/10/GDP!F132)</f>
        <v>-9.6908659574820959</v>
      </c>
      <c r="D136" s="26">
        <f>IF(Serv_net!D136="","",Serv_net!D136/10/GDP!G132)</f>
        <v>-9.0297164200230036</v>
      </c>
      <c r="E136" s="26">
        <f>IF(Serv_net!E136="","",Serv_net!E136/10/GDP!H132)</f>
        <v>-8.4087456372362777</v>
      </c>
      <c r="F136" s="26">
        <f>IF(Serv_net!F136="","",Serv_net!F136/10/GDP!I132)</f>
        <v>-6.4368460108900747</v>
      </c>
      <c r="G136" s="26">
        <f>IF(Serv_net!G136="","",Serv_net!G136/10/GDP!J132)</f>
        <v>-8.3030869278324158</v>
      </c>
      <c r="H136" s="26">
        <f>IF(Serv_net!H136="","",Serv_net!H136/10/GDP!K132)</f>
        <v>-7.3342361480689089</v>
      </c>
      <c r="I136" s="26">
        <f>IF(Serv_net!I136="","",Serv_net!I136/10/GDP!L132)</f>
        <v>-8.3438814480586245</v>
      </c>
      <c r="J136" s="26">
        <f>IF(Serv_net!J136="","",Serv_net!J136/10/GDP!M132)</f>
        <v>-6.9658834066072064</v>
      </c>
      <c r="K136" s="26">
        <f>IF(Serv_net!K136="","",Serv_net!K136/10/GDP!N132)</f>
        <v>-5.4660309818536188</v>
      </c>
      <c r="L136" s="26">
        <f>IF(Serv_net!L136="","",Serv_net!L136/10/GDP!O132)</f>
        <v>-7.0669936542813101</v>
      </c>
      <c r="M136" s="26">
        <f>IF(Serv_net!M136="","",Serv_net!M136/10/GDP!P132)</f>
        <v>-6.3223544127292417</v>
      </c>
      <c r="N136" s="26" t="str">
        <f>IF(Serv_net!N136="","",Serv_net!N136/10/GDP!Q132)</f>
        <v/>
      </c>
      <c r="O136" s="26" t="str">
        <f>IF(Serv_net!O136="","",Serv_net!O136/10/GDP!R132)</f>
        <v/>
      </c>
      <c r="P136" s="26" t="str">
        <f>IF(Serv_net!P136="","",Serv_net!P136/10/GDP!S132)</f>
        <v/>
      </c>
      <c r="Q136" s="26" t="str">
        <f>IF(Serv_net!Q136="","",Serv_net!Q136/10/GDP!T132)</f>
        <v/>
      </c>
    </row>
    <row r="137" spans="1:17" x14ac:dyDescent="0.15">
      <c r="A137" s="12" t="s">
        <v>157</v>
      </c>
      <c r="B137" s="26">
        <f>IF(Serv_net!B137="","",Serv_net!B137/10/GDP!E133)</f>
        <v>1.5531274561168082</v>
      </c>
      <c r="C137" s="26">
        <f>IF(Serv_net!C137="","",Serv_net!C137/10/GDP!F133)</f>
        <v>1.5991951470751642</v>
      </c>
      <c r="D137" s="26">
        <f>IF(Serv_net!D137="","",Serv_net!D137/10/GDP!G133)</f>
        <v>1.4733555468674513</v>
      </c>
      <c r="E137" s="26">
        <f>IF(Serv_net!E137="","",Serv_net!E137/10/GDP!H133)</f>
        <v>0.9881576007768319</v>
      </c>
      <c r="F137" s="26">
        <f>IF(Serv_net!F137="","",Serv_net!F137/10/GDP!I133)</f>
        <v>1.2209215488379037</v>
      </c>
      <c r="G137" s="26">
        <f>IF(Serv_net!G137="","",Serv_net!G137/10/GDP!J133)</f>
        <v>0.90925167286708242</v>
      </c>
      <c r="H137" s="26">
        <f>IF(Serv_net!H137="","",Serv_net!H137/10/GDP!K133)</f>
        <v>0.6539072485205315</v>
      </c>
      <c r="I137" s="26">
        <f>IF(Serv_net!I137="","",Serv_net!I137/10/GDP!L133)</f>
        <v>0.41871967712173591</v>
      </c>
      <c r="J137" s="26">
        <f>IF(Serv_net!J137="","",Serv_net!J137/10/GDP!M133)</f>
        <v>0.45617322840206992</v>
      </c>
      <c r="K137" s="26">
        <f>IF(Serv_net!K137="","",Serv_net!K137/10/GDP!N133)</f>
        <v>0.65095538771996597</v>
      </c>
      <c r="L137" s="26">
        <f>IF(Serv_net!L137="","",Serv_net!L137/10/GDP!O133)</f>
        <v>1.7191403024411649</v>
      </c>
      <c r="M137" s="26">
        <f>IF(Serv_net!M137="","",Serv_net!M137/10/GDP!P133)</f>
        <v>1.7526649319770702</v>
      </c>
      <c r="N137" s="26">
        <f>IF(Serv_net!N137="","",Serv_net!N137/10/GDP!Q133)</f>
        <v>1.6286951724393142</v>
      </c>
      <c r="O137" s="26">
        <f>IF(Serv_net!O137="","",Serv_net!O137/10/GDP!R133)</f>
        <v>1.355487928668033</v>
      </c>
      <c r="P137" s="26">
        <f>IF(Serv_net!P137="","",Serv_net!P137/10/GDP!S133)</f>
        <v>0.86745487806856236</v>
      </c>
      <c r="Q137" s="26">
        <f>IF(Serv_net!Q137="","",Serv_net!Q137/10/GDP!T133)</f>
        <v>0.2832205034009202</v>
      </c>
    </row>
    <row r="138" spans="1:17" x14ac:dyDescent="0.15">
      <c r="A138" s="12" t="s">
        <v>158</v>
      </c>
      <c r="B138" s="26">
        <f>IF(Serv_net!B138="","",Serv_net!B138/10/GDP!E134)</f>
        <v>1.3051065376665367</v>
      </c>
      <c r="C138" s="26">
        <f>IF(Serv_net!C138="","",Serv_net!C138/10/GDP!F134)</f>
        <v>-1.7120886640914055</v>
      </c>
      <c r="D138" s="26">
        <f>IF(Serv_net!D138="","",Serv_net!D138/10/GDP!G134)</f>
        <v>-2.0906944540175765</v>
      </c>
      <c r="E138" s="26">
        <f>IF(Serv_net!E138="","",Serv_net!E138/10/GDP!H134)</f>
        <v>8.2382348357480546E-3</v>
      </c>
      <c r="F138" s="26">
        <f>IF(Serv_net!F138="","",Serv_net!F138/10/GDP!I134)</f>
        <v>0.4326709757348709</v>
      </c>
      <c r="G138" s="26">
        <f>IF(Serv_net!G138="","",Serv_net!G138/10/GDP!J134)</f>
        <v>1.0629550461660464</v>
      </c>
      <c r="H138" s="26">
        <f>IF(Serv_net!H138="","",Serv_net!H138/10/GDP!K134)</f>
        <v>1.3167185307299534</v>
      </c>
      <c r="I138" s="26">
        <f>IF(Serv_net!I138="","",Serv_net!I138/10/GDP!L134)</f>
        <v>1.5343685597240675</v>
      </c>
      <c r="J138" s="26">
        <f>IF(Serv_net!J138="","",Serv_net!J138/10/GDP!M134)</f>
        <v>0.17936832567920574</v>
      </c>
      <c r="K138" s="26">
        <f>IF(Serv_net!K138="","",Serv_net!K138/10/GDP!N134)</f>
        <v>1.5748577254955161</v>
      </c>
      <c r="L138" s="26">
        <f>IF(Serv_net!L138="","",Serv_net!L138/10/GDP!O134)</f>
        <v>1.7967037210667525</v>
      </c>
      <c r="M138" s="26">
        <f>IF(Serv_net!M138="","",Serv_net!M138/10/GDP!P134)</f>
        <v>2.9504702350793677</v>
      </c>
      <c r="N138" s="26">
        <f>IF(Serv_net!N138="","",Serv_net!N138/10/GDP!Q134)</f>
        <v>3.823440080239505</v>
      </c>
      <c r="O138" s="26">
        <f>IF(Serv_net!O138="","",Serv_net!O138/10/GDP!R134)</f>
        <v>3.1546485538750169</v>
      </c>
      <c r="P138" s="26">
        <f>IF(Serv_net!P138="","",Serv_net!P138/10/GDP!S134)</f>
        <v>4.1067725691627786</v>
      </c>
      <c r="Q138" s="26">
        <f>IF(Serv_net!Q138="","",Serv_net!Q138/10/GDP!T134)</f>
        <v>2.6053520841638949</v>
      </c>
    </row>
    <row r="139" spans="1:17" x14ac:dyDescent="0.15">
      <c r="A139" s="12" t="s">
        <v>159</v>
      </c>
      <c r="B139" s="26">
        <f>IF(Serv_net!B139="","",Serv_net!B139/10/GDP!E135)</f>
        <v>-4.4097542659478703</v>
      </c>
      <c r="C139" s="26">
        <f>IF(Serv_net!C139="","",Serv_net!C139/10/GDP!F135)</f>
        <v>-5.0379690499543441</v>
      </c>
      <c r="D139" s="26">
        <f>IF(Serv_net!D139="","",Serv_net!D139/10/GDP!G135)</f>
        <v>-4.9868958908085377</v>
      </c>
      <c r="E139" s="26">
        <f>IF(Serv_net!E139="","",Serv_net!E139/10/GDP!H135)</f>
        <v>-6.4884681546313221</v>
      </c>
      <c r="F139" s="26">
        <f>IF(Serv_net!F139="","",Serv_net!F139/10/GDP!I135)</f>
        <v>-8.7153171300015213</v>
      </c>
      <c r="G139" s="26">
        <f>IF(Serv_net!G139="","",Serv_net!G139/10/GDP!J135)</f>
        <v>-9.2675444146807315</v>
      </c>
      <c r="H139" s="26">
        <f>IF(Serv_net!H139="","",Serv_net!H139/10/GDP!K135)</f>
        <v>-9.1638183407254719</v>
      </c>
      <c r="I139" s="26">
        <f>IF(Serv_net!I139="","",Serv_net!I139/10/GDP!L135)</f>
        <v>-8.0144671859168817</v>
      </c>
      <c r="J139" s="26">
        <f>IF(Serv_net!J139="","",Serv_net!J139/10/GDP!M135)</f>
        <v>-8.1480146118723358</v>
      </c>
      <c r="K139" s="26">
        <f>IF(Serv_net!K139="","",Serv_net!K139/10/GDP!N135)</f>
        <v>-7.0115692719773985</v>
      </c>
      <c r="L139" s="26">
        <f>IF(Serv_net!L139="","",Serv_net!L139/10/GDP!O135)</f>
        <v>-7.6563528331776078</v>
      </c>
      <c r="M139" s="26">
        <f>IF(Serv_net!M139="","",Serv_net!M139/10/GDP!P135)</f>
        <v>-5.9179507421133586</v>
      </c>
      <c r="N139" s="26">
        <f>IF(Serv_net!N139="","",Serv_net!N139/10/GDP!Q135)</f>
        <v>-6.7724768471538361</v>
      </c>
      <c r="O139" s="26">
        <f>IF(Serv_net!O139="","",Serv_net!O139/10/GDP!R135)</f>
        <v>-6.5310820920955575</v>
      </c>
      <c r="P139" s="26">
        <f>IF(Serv_net!P139="","",Serv_net!P139/10/GDP!S135)</f>
        <v>-6.2597737734074874</v>
      </c>
      <c r="Q139" s="26" t="str">
        <f>IF(Serv_net!Q139="","",Serv_net!Q139/10/GDP!T135)</f>
        <v/>
      </c>
    </row>
    <row r="140" spans="1:17" x14ac:dyDescent="0.15">
      <c r="A140" s="12" t="s">
        <v>160</v>
      </c>
      <c r="B140" s="26">
        <f>IF(Serv_net!B140="","",Serv_net!B140/10/GDP!E136)</f>
        <v>-2.8476552821067629</v>
      </c>
      <c r="C140" s="26">
        <f>IF(Serv_net!C140="","",Serv_net!C140/10/GDP!F136)</f>
        <v>-5.2179163700140689</v>
      </c>
      <c r="D140" s="26">
        <f>IF(Serv_net!D140="","",Serv_net!D140/10/GDP!G136)</f>
        <v>-6.4470688314735769</v>
      </c>
      <c r="E140" s="26">
        <f>IF(Serv_net!E140="","",Serv_net!E140/10/GDP!H136)</f>
        <v>-6.6935653062009841</v>
      </c>
      <c r="F140" s="26">
        <f>IF(Serv_net!F140="","",Serv_net!F140/10/GDP!I136)</f>
        <v>-5.5406561376113634</v>
      </c>
      <c r="G140" s="26">
        <f>IF(Serv_net!G140="","",Serv_net!G140/10/GDP!J136)</f>
        <v>-4.9454998466198488</v>
      </c>
      <c r="H140" s="26">
        <f>IF(Serv_net!H140="","",Serv_net!H140/10/GDP!K136)</f>
        <v>-5.1158026438574158</v>
      </c>
      <c r="I140" s="26">
        <f>IF(Serv_net!I140="","",Serv_net!I140/10/GDP!L136)</f>
        <v>-4.6731013436340758</v>
      </c>
      <c r="J140" s="26">
        <f>IF(Serv_net!J140="","",Serv_net!J140/10/GDP!M136)</f>
        <v>-3.7685367445837734</v>
      </c>
      <c r="K140" s="26">
        <f>IF(Serv_net!K140="","",Serv_net!K140/10/GDP!N136)</f>
        <v>-4.0316708429601205</v>
      </c>
      <c r="L140" s="26">
        <f>IF(Serv_net!L140="","",Serv_net!L140/10/GDP!O136)</f>
        <v>-3.3410709597208821</v>
      </c>
      <c r="M140" s="26">
        <f>IF(Serv_net!M140="","",Serv_net!M140/10/GDP!P136)</f>
        <v>-1.980644645237243</v>
      </c>
      <c r="N140" s="26">
        <f>IF(Serv_net!N140="","",Serv_net!N140/10/GDP!Q136)</f>
        <v>-3.5221401372151409</v>
      </c>
      <c r="O140" s="26">
        <f>IF(Serv_net!O140="","",Serv_net!O140/10/GDP!R136)</f>
        <v>-6.180598549919992</v>
      </c>
      <c r="P140" s="26">
        <f>IF(Serv_net!P140="","",Serv_net!P140/10/GDP!S136)</f>
        <v>-7.5339103747118088</v>
      </c>
      <c r="Q140" s="26">
        <f>IF(Serv_net!Q140="","",Serv_net!Q140/10/GDP!T136)</f>
        <v>-3.6885546812610315</v>
      </c>
    </row>
    <row r="141" spans="1:17" x14ac:dyDescent="0.15">
      <c r="A141" s="12" t="s">
        <v>161</v>
      </c>
      <c r="B141" s="26">
        <f>IF(Serv_net!B141="","",Serv_net!B141/10/GDP!E137)</f>
        <v>2.2612170765404946</v>
      </c>
      <c r="C141" s="26">
        <f>IF(Serv_net!C141="","",Serv_net!C141/10/GDP!F137)</f>
        <v>2.7928713875930229</v>
      </c>
      <c r="D141" s="26">
        <f>IF(Serv_net!D141="","",Serv_net!D141/10/GDP!G137)</f>
        <v>3.4473082104006081</v>
      </c>
      <c r="E141" s="26">
        <f>IF(Serv_net!E141="","",Serv_net!E141/10/GDP!H137)</f>
        <v>2.8252587609377118</v>
      </c>
      <c r="F141" s="26">
        <f>IF(Serv_net!F141="","",Serv_net!F141/10/GDP!I137)</f>
        <v>3.0360061352992238</v>
      </c>
      <c r="G141" s="26">
        <f>IF(Serv_net!G141="","",Serv_net!G141/10/GDP!J137)</f>
        <v>1.8561128108123699</v>
      </c>
      <c r="H141" s="26">
        <f>IF(Serv_net!H141="","",Serv_net!H141/10/GDP!K137)</f>
        <v>4.7734338521423139</v>
      </c>
      <c r="I141" s="26">
        <f>IF(Serv_net!I141="","",Serv_net!I141/10/GDP!L137)</f>
        <v>4.0359797793287022</v>
      </c>
      <c r="J141" s="26">
        <f>IF(Serv_net!J141="","",Serv_net!J141/10/GDP!M137)</f>
        <v>4.5981209566152215</v>
      </c>
      <c r="K141" s="26">
        <f>IF(Serv_net!K141="","",Serv_net!K141/10/GDP!N137)</f>
        <v>4.4437095826028354</v>
      </c>
      <c r="L141" s="26">
        <f>IF(Serv_net!L141="","",Serv_net!L141/10/GDP!O137)</f>
        <v>3.8430449088668324</v>
      </c>
      <c r="M141" s="26">
        <f>IF(Serv_net!M141="","",Serv_net!M141/10/GDP!P137)</f>
        <v>3.5355848823151752</v>
      </c>
      <c r="N141" s="26">
        <f>IF(Serv_net!N141="","",Serv_net!N141/10/GDP!Q137)</f>
        <v>3.7538488748382992</v>
      </c>
      <c r="O141" s="26">
        <f>IF(Serv_net!O141="","",Serv_net!O141/10/GDP!R137)</f>
        <v>3.4839864785572439</v>
      </c>
      <c r="P141" s="26">
        <f>IF(Serv_net!P141="","",Serv_net!P141/10/GDP!S137)</f>
        <v>3.1264763322251947</v>
      </c>
      <c r="Q141" s="26">
        <f>IF(Serv_net!Q141="","",Serv_net!Q141/10/GDP!T137)</f>
        <v>3.963338736214987</v>
      </c>
    </row>
    <row r="142" spans="1:17" x14ac:dyDescent="0.15">
      <c r="A142" s="12" t="s">
        <v>162</v>
      </c>
      <c r="B142" s="26">
        <f>IF(Serv_net!B142="","",Serv_net!B142/10/GDP!E138)</f>
        <v>0.22852145705402896</v>
      </c>
      <c r="C142" s="26">
        <f>IF(Serv_net!C142="","",Serv_net!C142/10/GDP!F138)</f>
        <v>9.7300549486713656E-2</v>
      </c>
      <c r="D142" s="26">
        <f>IF(Serv_net!D142="","",Serv_net!D142/10/GDP!G138)</f>
        <v>-0.85710144109647546</v>
      </c>
      <c r="E142" s="26">
        <f>IF(Serv_net!E142="","",Serv_net!E142/10/GDP!H138)</f>
        <v>-1.0962954399524791</v>
      </c>
      <c r="F142" s="26">
        <f>IF(Serv_net!F142="","",Serv_net!F142/10/GDP!I138)</f>
        <v>-0.4339490108371013</v>
      </c>
      <c r="G142" s="26">
        <f>IF(Serv_net!G142="","",Serv_net!G142/10/GDP!J138)</f>
        <v>-0.84426746729631597</v>
      </c>
      <c r="H142" s="26">
        <f>IF(Serv_net!H142="","",Serv_net!H142/10/GDP!K138)</f>
        <v>-1.3678411890285296</v>
      </c>
      <c r="I142" s="26">
        <f>IF(Serv_net!I142="","",Serv_net!I142/10/GDP!L138)</f>
        <v>-1.1643427765967727</v>
      </c>
      <c r="J142" s="26">
        <f>IF(Serv_net!J142="","",Serv_net!J142/10/GDP!M138)</f>
        <v>-1.4764358345385882</v>
      </c>
      <c r="K142" s="26">
        <f>IF(Serv_net!K142="","",Serv_net!K142/10/GDP!N138)</f>
        <v>-1.6423202934036023</v>
      </c>
      <c r="L142" s="26">
        <f>IF(Serv_net!L142="","",Serv_net!L142/10/GDP!O138)</f>
        <v>-1.4571996496210065</v>
      </c>
      <c r="M142" s="26">
        <f>IF(Serv_net!M142="","",Serv_net!M142/10/GDP!P138)</f>
        <v>-1.8665211164257745</v>
      </c>
      <c r="N142" s="26">
        <f>IF(Serv_net!N142="","",Serv_net!N142/10/GDP!Q138)</f>
        <v>-2.3324841441680992</v>
      </c>
      <c r="O142" s="26">
        <f>IF(Serv_net!O142="","",Serv_net!O142/10/GDP!R138)</f>
        <v>-2.002479309532621</v>
      </c>
      <c r="P142" s="26">
        <f>IF(Serv_net!P142="","",Serv_net!P142/10/GDP!S138)</f>
        <v>-2.2443141550268497</v>
      </c>
      <c r="Q142" s="26">
        <f>IF(Serv_net!Q142="","",Serv_net!Q142/10/GDP!T138)</f>
        <v>-0.39348847022095951</v>
      </c>
    </row>
    <row r="143" spans="1:17" x14ac:dyDescent="0.15">
      <c r="A143" s="12" t="s">
        <v>163</v>
      </c>
      <c r="B143" s="26">
        <f>IF(Serv_net!B143="","",Serv_net!B143/10/GDP!E139)</f>
        <v>-7.0993068955583141</v>
      </c>
      <c r="C143" s="26">
        <f>IF(Serv_net!C143="","",Serv_net!C143/10/GDP!F139)</f>
        <v>-6.9474284452078239</v>
      </c>
      <c r="D143" s="26">
        <f>IF(Serv_net!D143="","",Serv_net!D143/10/GDP!G139)</f>
        <v>-8.107860041960576</v>
      </c>
      <c r="E143" s="26">
        <f>IF(Serv_net!E143="","",Serv_net!E143/10/GDP!H139)</f>
        <v>-6.6529603527376153</v>
      </c>
      <c r="F143" s="26">
        <f>IF(Serv_net!F143="","",Serv_net!F143/10/GDP!I139)</f>
        <v>-7.9837838810119974</v>
      </c>
      <c r="G143" s="26">
        <f>IF(Serv_net!G143="","",Serv_net!G143/10/GDP!J139)</f>
        <v>-7.9871985995049037</v>
      </c>
      <c r="H143" s="26">
        <f>IF(Serv_net!H143="","",Serv_net!H143/10/GDP!K139)</f>
        <v>-7.9655963269503234</v>
      </c>
      <c r="I143" s="26">
        <f>IF(Serv_net!I143="","",Serv_net!I143/10/GDP!L139)</f>
        <v>-7.9597836643039095</v>
      </c>
      <c r="J143" s="26">
        <f>IF(Serv_net!J143="","",Serv_net!J143/10/GDP!M139)</f>
        <v>-8.6852372695434834</v>
      </c>
      <c r="K143" s="26">
        <f>IF(Serv_net!K143="","",Serv_net!K143/10/GDP!N139)</f>
        <v>-8.4908807981532988</v>
      </c>
      <c r="L143" s="26">
        <f>IF(Serv_net!L143="","",Serv_net!L143/10/GDP!O139)</f>
        <v>-9.8947826013079858</v>
      </c>
      <c r="M143" s="26">
        <f>IF(Serv_net!M143="","",Serv_net!M143/10/GDP!P139)</f>
        <v>-9.80436578682869</v>
      </c>
      <c r="N143" s="26">
        <f>IF(Serv_net!N143="","",Serv_net!N143/10/GDP!Q139)</f>
        <v>-9.5767281920670158</v>
      </c>
      <c r="O143" s="26">
        <f>IF(Serv_net!O143="","",Serv_net!O143/10/GDP!R139)</f>
        <v>-8.9460580616416525</v>
      </c>
      <c r="P143" s="26">
        <f>IF(Serv_net!P143="","",Serv_net!P143/10/GDP!S139)</f>
        <v>-9.2914265585553029</v>
      </c>
      <c r="Q143" s="26">
        <f>IF(Serv_net!Q143="","",Serv_net!Q143/10/GDP!T139)</f>
        <v>-9.671847508676322</v>
      </c>
    </row>
    <row r="144" spans="1:17" x14ac:dyDescent="0.15">
      <c r="A144" s="12" t="s">
        <v>164</v>
      </c>
      <c r="B144" s="26">
        <f>IF(Serv_net!B144="","",Serv_net!B144/10/GDP!E140)</f>
        <v>-3.3345264350917856</v>
      </c>
      <c r="C144" s="26">
        <f>IF(Serv_net!C144="","",Serv_net!C144/10/GDP!F140)</f>
        <v>-3.6614853130903007</v>
      </c>
      <c r="D144" s="26">
        <f>IF(Serv_net!D144="","",Serv_net!D144/10/GDP!G140)</f>
        <v>-3.4245811403712869</v>
      </c>
      <c r="E144" s="26">
        <f>IF(Serv_net!E144="","",Serv_net!E144/10/GDP!H140)</f>
        <v>-3.2688049709406557</v>
      </c>
      <c r="F144" s="26">
        <f>IF(Serv_net!F144="","",Serv_net!F144/10/GDP!I140)</f>
        <v>-1.5906870949723864</v>
      </c>
      <c r="G144" s="26">
        <f>IF(Serv_net!G144="","",Serv_net!G144/10/GDP!J140)</f>
        <v>-0.33835307247005381</v>
      </c>
      <c r="H144" s="26">
        <f>IF(Serv_net!H144="","",Serv_net!H144/10/GDP!K140)</f>
        <v>-1.4303260380577396</v>
      </c>
      <c r="I144" s="26">
        <f>IF(Serv_net!I144="","",Serv_net!I144/10/GDP!L140)</f>
        <v>-0.86725006297857443</v>
      </c>
      <c r="J144" s="26">
        <f>IF(Serv_net!J144="","",Serv_net!J144/10/GDP!M140)</f>
        <v>-1.3115466412265675</v>
      </c>
      <c r="K144" s="26">
        <f>IF(Serv_net!K144="","",Serv_net!K144/10/GDP!N140)</f>
        <v>-1.0859243147419955</v>
      </c>
      <c r="L144" s="26">
        <f>IF(Serv_net!L144="","",Serv_net!L144/10/GDP!O140)</f>
        <v>-1.0770981733240397</v>
      </c>
      <c r="M144" s="26">
        <f>IF(Serv_net!M144="","",Serv_net!M144/10/GDP!P140)</f>
        <v>-1.6750020935413514</v>
      </c>
      <c r="N144" s="26">
        <f>IF(Serv_net!N144="","",Serv_net!N144/10/GDP!Q140)</f>
        <v>-1.7769434853351616</v>
      </c>
      <c r="O144" s="26">
        <f>IF(Serv_net!O144="","",Serv_net!O144/10/GDP!R140)</f>
        <v>-1.832474547825617</v>
      </c>
      <c r="P144" s="26">
        <f>IF(Serv_net!P144="","",Serv_net!P144/10/GDP!S140)</f>
        <v>-1.5977809845678619</v>
      </c>
      <c r="Q144" s="26">
        <f>IF(Serv_net!Q144="","",Serv_net!Q144/10/GDP!T140)</f>
        <v>-0.83674734129556438</v>
      </c>
    </row>
    <row r="145" spans="1:17" x14ac:dyDescent="0.15">
      <c r="A145" s="12" t="s">
        <v>165</v>
      </c>
      <c r="B145" s="26">
        <f>IF(Serv_net!B145="","",Serv_net!B145/10/GDP!E141)</f>
        <v>22.085361546300092</v>
      </c>
      <c r="C145" s="26">
        <f>IF(Serv_net!C145="","",Serv_net!C145/10/GDP!F141)</f>
        <v>19.654119761894336</v>
      </c>
      <c r="D145" s="26">
        <f>IF(Serv_net!D145="","",Serv_net!D145/10/GDP!G141)</f>
        <v>21.696404394316147</v>
      </c>
      <c r="E145" s="26">
        <f>IF(Serv_net!E145="","",Serv_net!E145/10/GDP!H141)</f>
        <v>23.890151136620879</v>
      </c>
      <c r="F145" s="26">
        <f>IF(Serv_net!F145="","",Serv_net!F145/10/GDP!I141)</f>
        <v>26.119638598323142</v>
      </c>
      <c r="G145" s="26">
        <f>IF(Serv_net!G145="","",Serv_net!G145/10/GDP!J141)</f>
        <v>22.346660950397244</v>
      </c>
      <c r="H145" s="26">
        <f>IF(Serv_net!H145="","",Serv_net!H145/10/GDP!K141)</f>
        <v>32.494160160939749</v>
      </c>
      <c r="I145" s="26">
        <f>IF(Serv_net!I145="","",Serv_net!I145/10/GDP!L141)</f>
        <v>33.791979673537206</v>
      </c>
      <c r="J145" s="26">
        <f>IF(Serv_net!J145="","",Serv_net!J145/10/GDP!M141)</f>
        <v>36.541102388369133</v>
      </c>
      <c r="K145" s="26">
        <f>IF(Serv_net!K145="","",Serv_net!K145/10/GDP!N141)</f>
        <v>39.072032626859091</v>
      </c>
      <c r="L145" s="26">
        <f>IF(Serv_net!L145="","",Serv_net!L145/10/GDP!O141)</f>
        <v>40.043356324896962</v>
      </c>
      <c r="M145" s="26">
        <f>IF(Serv_net!M145="","",Serv_net!M145/10/GDP!P141)</f>
        <v>34.9668838330158</v>
      </c>
      <c r="N145" s="26">
        <f>IF(Serv_net!N145="","",Serv_net!N145/10/GDP!Q141)</f>
        <v>27.633799459145663</v>
      </c>
      <c r="O145" s="26">
        <f>IF(Serv_net!O145="","",Serv_net!O145/10/GDP!R141)</f>
        <v>19.795524915353479</v>
      </c>
      <c r="P145" s="26">
        <f>IF(Serv_net!P145="","",Serv_net!P145/10/GDP!S141)</f>
        <v>16.128578542428173</v>
      </c>
      <c r="Q145" s="26" t="str">
        <f>IF(Serv_net!Q145="","",Serv_net!Q145/10/GDP!T141)</f>
        <v/>
      </c>
    </row>
    <row r="146" spans="1:17" x14ac:dyDescent="0.15">
      <c r="A146" s="12" t="s">
        <v>166</v>
      </c>
      <c r="B146" s="26">
        <f>IF(Serv_net!B146="","",Serv_net!B146/10/GDP!E142)</f>
        <v>8.4418872893332733</v>
      </c>
      <c r="C146" s="26">
        <f>IF(Serv_net!C146="","",Serv_net!C146/10/GDP!F142)</f>
        <v>12.381705676575809</v>
      </c>
      <c r="D146" s="26">
        <f>IF(Serv_net!D146="","",Serv_net!D146/10/GDP!G142)</f>
        <v>10.415579313713765</v>
      </c>
      <c r="E146" s="26">
        <f>IF(Serv_net!E146="","",Serv_net!E146/10/GDP!H142)</f>
        <v>9.9050369440347321</v>
      </c>
      <c r="F146" s="26">
        <f>IF(Serv_net!F146="","",Serv_net!F146/10/GDP!I142)</f>
        <v>12.184033896536203</v>
      </c>
      <c r="G146" s="26">
        <f>IF(Serv_net!G146="","",Serv_net!G146/10/GDP!J142)</f>
        <v>12.310341111121565</v>
      </c>
      <c r="H146" s="26">
        <f>IF(Serv_net!H146="","",Serv_net!H146/10/GDP!K142)</f>
        <v>10.972654622462841</v>
      </c>
      <c r="I146" s="26">
        <f>IF(Serv_net!I146="","",Serv_net!I146/10/GDP!L142)</f>
        <v>13.750274952320366</v>
      </c>
      <c r="J146" s="26">
        <f>IF(Serv_net!J146="","",Serv_net!J146/10/GDP!M142)</f>
        <v>12.408116756165956</v>
      </c>
      <c r="K146" s="26">
        <f>IF(Serv_net!K146="","",Serv_net!K146/10/GDP!N142)</f>
        <v>13.014442305106323</v>
      </c>
      <c r="L146" s="26">
        <f>IF(Serv_net!L146="","",Serv_net!L146/10/GDP!O142)</f>
        <v>13.018073745852414</v>
      </c>
      <c r="M146" s="26">
        <f>IF(Serv_net!M146="","",Serv_net!M146/10/GDP!P142)</f>
        <v>12.940936163232605</v>
      </c>
      <c r="N146" s="26">
        <f>IF(Serv_net!N146="","",Serv_net!N146/10/GDP!Q142)</f>
        <v>13.939803537912564</v>
      </c>
      <c r="O146" s="26">
        <f>IF(Serv_net!O146="","",Serv_net!O146/10/GDP!R142)</f>
        <v>13.63938941628993</v>
      </c>
      <c r="P146" s="26">
        <f>IF(Serv_net!P146="","",Serv_net!P146/10/GDP!S142)</f>
        <v>13.189617627733019</v>
      </c>
      <c r="Q146" s="26">
        <f>IF(Serv_net!Q146="","",Serv_net!Q146/10/GDP!T142)</f>
        <v>10.362483033075838</v>
      </c>
    </row>
    <row r="147" spans="1:17" x14ac:dyDescent="0.15">
      <c r="A147" s="12" t="s">
        <v>167</v>
      </c>
      <c r="B147" s="26">
        <f>IF(Serv_net!B147="","",Serv_net!B147/10/GDP!E143)</f>
        <v>-11.778835953026036</v>
      </c>
      <c r="C147" s="26">
        <f>IF(Serv_net!C147="","",Serv_net!C147/10/GDP!F143)</f>
        <v>-13.927770004068723</v>
      </c>
      <c r="D147" s="26">
        <f>IF(Serv_net!D147="","",Serv_net!D147/10/GDP!G143)</f>
        <v>-15.314160995654218</v>
      </c>
      <c r="E147" s="26">
        <f>IF(Serv_net!E147="","",Serv_net!E147/10/GDP!H143)</f>
        <v>-11.893487758998521</v>
      </c>
      <c r="F147" s="26">
        <f>IF(Serv_net!F147="","",Serv_net!F147/10/GDP!I143)</f>
        <v>-14.30023516974555</v>
      </c>
      <c r="G147" s="26">
        <f>IF(Serv_net!G147="","",Serv_net!G147/10/GDP!J143)</f>
        <v>-17.186892733823274</v>
      </c>
      <c r="H147" s="26">
        <f>IF(Serv_net!H147="","",Serv_net!H147/10/GDP!K143)</f>
        <v>-14.207128281517516</v>
      </c>
      <c r="I147" s="26">
        <f>IF(Serv_net!I147="","",Serv_net!I147/10/GDP!L143)</f>
        <v>-15.281799575549552</v>
      </c>
      <c r="J147" s="26">
        <f>IF(Serv_net!J147="","",Serv_net!J147/10/GDP!M143)</f>
        <v>-16.385976761591174</v>
      </c>
      <c r="K147" s="26">
        <f>IF(Serv_net!K147="","",Serv_net!K147/10/GDP!N143)</f>
        <v>-8.9969172183500952</v>
      </c>
      <c r="L147" s="26">
        <f>IF(Serv_net!L147="","",Serv_net!L147/10/GDP!O143)</f>
        <v>-5.486446888264271</v>
      </c>
      <c r="M147" s="26">
        <f>IF(Serv_net!M147="","",Serv_net!M147/10/GDP!P143)</f>
        <v>-4.54664445084103</v>
      </c>
      <c r="N147" s="26">
        <f>IF(Serv_net!N147="","",Serv_net!N147/10/GDP!Q143)</f>
        <v>-5.7139315420071766</v>
      </c>
      <c r="O147" s="26">
        <f>IF(Serv_net!O147="","",Serv_net!O147/10/GDP!R143)</f>
        <v>-5.1490311306221939</v>
      </c>
      <c r="P147" s="26" t="str">
        <f>IF(Serv_net!P147="","",Serv_net!P147/10/GDP!S143)</f>
        <v/>
      </c>
      <c r="Q147" s="26" t="str">
        <f>IF(Serv_net!Q147="","",Serv_net!Q147/10/GDP!T143)</f>
        <v/>
      </c>
    </row>
    <row r="148" spans="1:17" x14ac:dyDescent="0.15">
      <c r="A148" s="12" t="s">
        <v>168</v>
      </c>
      <c r="B148" s="26">
        <f>IF(Serv_net!B148="","",Serv_net!B148/10/GDP!E144)</f>
        <v>-0.58423712078741386</v>
      </c>
      <c r="C148" s="26">
        <f>IF(Serv_net!C148="","",Serv_net!C148/10/GDP!F144)</f>
        <v>-0.26358390671897802</v>
      </c>
      <c r="D148" s="26">
        <f>IF(Serv_net!D148="","",Serv_net!D148/10/GDP!G144)</f>
        <v>0.22501304310612674</v>
      </c>
      <c r="E148" s="26">
        <f>IF(Serv_net!E148="","",Serv_net!E148/10/GDP!H144)</f>
        <v>-0.47259097228529756</v>
      </c>
      <c r="F148" s="26">
        <f>IF(Serv_net!F148="","",Serv_net!F148/10/GDP!I144)</f>
        <v>0.29055498965693427</v>
      </c>
      <c r="G148" s="26">
        <f>IF(Serv_net!G148="","",Serv_net!G148/10/GDP!J144)</f>
        <v>-0.12127479717601446</v>
      </c>
      <c r="H148" s="26">
        <f>IF(Serv_net!H148="","",Serv_net!H148/10/GDP!K144)</f>
        <v>-0.30595519466603055</v>
      </c>
      <c r="I148" s="26">
        <f>IF(Serv_net!I148="","",Serv_net!I148/10/GDP!L144)</f>
        <v>-0.30107826586205194</v>
      </c>
      <c r="J148" s="26">
        <f>IF(Serv_net!J148="","",Serv_net!J148/10/GDP!M144)</f>
        <v>-0.36347198637925865</v>
      </c>
      <c r="K148" s="26">
        <f>IF(Serv_net!K148="","",Serv_net!K148/10/GDP!N144)</f>
        <v>-0.30811498841529089</v>
      </c>
      <c r="L148" s="26">
        <f>IF(Serv_net!L148="","",Serv_net!L148/10/GDP!O144)</f>
        <v>-0.42889532973823935</v>
      </c>
      <c r="M148" s="26">
        <f>IF(Serv_net!M148="","",Serv_net!M148/10/GDP!P144)</f>
        <v>-0.2669763432378614</v>
      </c>
      <c r="N148" s="26">
        <f>IF(Serv_net!N148="","",Serv_net!N148/10/GDP!Q144)</f>
        <v>-0.24058970303604577</v>
      </c>
      <c r="O148" s="26">
        <f>IF(Serv_net!O148="","",Serv_net!O148/10/GDP!R144)</f>
        <v>-0.25596520155855296</v>
      </c>
      <c r="P148" s="26">
        <f>IF(Serv_net!P148="","",Serv_net!P148/10/GDP!S144)</f>
        <v>-0.23049030261673226</v>
      </c>
      <c r="Q148" s="26">
        <f>IF(Serv_net!Q148="","",Serv_net!Q148/10/GDP!T144)</f>
        <v>6.7113459906413986E-2</v>
      </c>
    </row>
    <row r="149" spans="1:17" x14ac:dyDescent="0.15">
      <c r="A149" s="12" t="s">
        <v>169</v>
      </c>
      <c r="B149" s="26">
        <f>IF(Serv_net!B149="","",Serv_net!B149/10/GDP!E145)</f>
        <v>-1.5244033489959765</v>
      </c>
      <c r="C149" s="26">
        <f>IF(Serv_net!C149="","",Serv_net!C149/10/GDP!F145)</f>
        <v>-1.2725922658751383</v>
      </c>
      <c r="D149" s="26">
        <f>IF(Serv_net!D149="","",Serv_net!D149/10/GDP!G145)</f>
        <v>-1.4913475438659622</v>
      </c>
      <c r="E149" s="26">
        <f>IF(Serv_net!E149="","",Serv_net!E149/10/GDP!H145)</f>
        <v>-1.9929926950786365</v>
      </c>
      <c r="F149" s="26">
        <f>IF(Serv_net!F149="","",Serv_net!F149/10/GDP!I145)</f>
        <v>-1.1347119575257387</v>
      </c>
      <c r="G149" s="26">
        <f>IF(Serv_net!G149="","",Serv_net!G149/10/GDP!J145)</f>
        <v>-1.8646383182186101</v>
      </c>
      <c r="H149" s="26">
        <f>IF(Serv_net!H149="","",Serv_net!H149/10/GDP!K145)</f>
        <v>-1.7236426696277687</v>
      </c>
      <c r="I149" s="26">
        <f>IF(Serv_net!I149="","",Serv_net!I149/10/GDP!L145)</f>
        <v>-1.7468666867161966</v>
      </c>
      <c r="J149" s="26">
        <f>IF(Serv_net!J149="","",Serv_net!J149/10/GDP!M145)</f>
        <v>-1.3905174684978201</v>
      </c>
      <c r="K149" s="26">
        <f>IF(Serv_net!K149="","",Serv_net!K149/10/GDP!N145)</f>
        <v>-1.1724514178113117</v>
      </c>
      <c r="L149" s="26">
        <f>IF(Serv_net!L149="","",Serv_net!L149/10/GDP!O145)</f>
        <v>-1.2676071883725337</v>
      </c>
      <c r="M149" s="26">
        <f>IF(Serv_net!M149="","",Serv_net!M149/10/GDP!P145)</f>
        <v>-1.1397344000678475</v>
      </c>
      <c r="N149" s="26">
        <f>IF(Serv_net!N149="","",Serv_net!N149/10/GDP!Q145)</f>
        <v>-0.85246016094920152</v>
      </c>
      <c r="O149" s="26">
        <f>IF(Serv_net!O149="","",Serv_net!O149/10/GDP!R145)</f>
        <v>-1.3662310332962782</v>
      </c>
      <c r="P149" s="26">
        <f>IF(Serv_net!P149="","",Serv_net!P149/10/GDP!S145)</f>
        <v>-1.529096334767041</v>
      </c>
      <c r="Q149" s="26">
        <f>IF(Serv_net!Q149="","",Serv_net!Q149/10/GDP!T145)</f>
        <v>-2.007637441099849</v>
      </c>
    </row>
    <row r="150" spans="1:17" x14ac:dyDescent="0.15">
      <c r="A150" s="12" t="s">
        <v>170</v>
      </c>
      <c r="B150" s="26">
        <f>IF(Serv_net!B150="","",Serv_net!B150/10/GDP!E146)</f>
        <v>1.9992162217550393</v>
      </c>
      <c r="C150" s="26">
        <f>IF(Serv_net!C150="","",Serv_net!C150/10/GDP!F146)</f>
        <v>3.5069745262987948</v>
      </c>
      <c r="D150" s="26">
        <f>IF(Serv_net!D150="","",Serv_net!D150/10/GDP!G146)</f>
        <v>3.8197431790006551</v>
      </c>
      <c r="E150" s="26">
        <f>IF(Serv_net!E150="","",Serv_net!E150/10/GDP!H146)</f>
        <v>1.0886541413296857</v>
      </c>
      <c r="F150" s="26">
        <f>IF(Serv_net!F150="","",Serv_net!F150/10/GDP!I146)</f>
        <v>2.7808314702584496</v>
      </c>
      <c r="G150" s="26">
        <f>IF(Serv_net!G150="","",Serv_net!G150/10/GDP!J146)</f>
        <v>2.7667701840196166</v>
      </c>
      <c r="H150" s="26">
        <f>IF(Serv_net!H150="","",Serv_net!H150/10/GDP!K146)</f>
        <v>2.8016727226946592</v>
      </c>
      <c r="I150" s="26">
        <f>IF(Serv_net!I150="","",Serv_net!I150/10/GDP!L146)</f>
        <v>2.3589821700986517</v>
      </c>
      <c r="J150" s="26">
        <f>IF(Serv_net!J150="","",Serv_net!J150/10/GDP!M146)</f>
        <v>2.4708347792870184</v>
      </c>
      <c r="K150" s="26">
        <f>IF(Serv_net!K150="","",Serv_net!K150/10/GDP!N146)</f>
        <v>1.5383981265736311</v>
      </c>
      <c r="L150" s="26">
        <f>IF(Serv_net!L150="","",Serv_net!L150/10/GDP!O146)</f>
        <v>1.7800324863750963</v>
      </c>
      <c r="M150" s="26">
        <f>IF(Serv_net!M150="","",Serv_net!M150/10/GDP!P146)</f>
        <v>2.2104675108008092</v>
      </c>
      <c r="N150" s="26">
        <f>IF(Serv_net!N150="","",Serv_net!N150/10/GDP!Q146)</f>
        <v>2.6464674059668987</v>
      </c>
      <c r="O150" s="26">
        <f>IF(Serv_net!O150="","",Serv_net!O150/10/GDP!R146)</f>
        <v>3.3468036937265162</v>
      </c>
      <c r="P150" s="26">
        <f>IF(Serv_net!P150="","",Serv_net!P150/10/GDP!S146)</f>
        <v>3.4603387569547919</v>
      </c>
      <c r="Q150" s="26">
        <f>IF(Serv_net!Q150="","",Serv_net!Q150/10/GDP!T146)</f>
        <v>3.6182611263736515</v>
      </c>
    </row>
    <row r="151" spans="1:17" x14ac:dyDescent="0.15">
      <c r="A151" s="12" t="s">
        <v>171</v>
      </c>
      <c r="B151" s="26">
        <f>IF(Serv_net!B151="","",Serv_net!B151/10/GDP!E147)</f>
        <v>1.010108197251359</v>
      </c>
      <c r="C151" s="26">
        <f>IF(Serv_net!C151="","",Serv_net!C151/10/GDP!F147)</f>
        <v>0.91664385158318606</v>
      </c>
      <c r="D151" s="26">
        <f>IF(Serv_net!D151="","",Serv_net!D151/10/GDP!G147)</f>
        <v>1.9134270789395034</v>
      </c>
      <c r="E151" s="26">
        <f>IF(Serv_net!E151="","",Serv_net!E151/10/GDP!H147)</f>
        <v>1.5693410053080463</v>
      </c>
      <c r="F151" s="26">
        <f>IF(Serv_net!F151="","",Serv_net!F151/10/GDP!I147)</f>
        <v>1.7405887066885466</v>
      </c>
      <c r="G151" s="26">
        <f>IF(Serv_net!G151="","",Serv_net!G151/10/GDP!J147)</f>
        <v>1.0328571680351055</v>
      </c>
      <c r="H151" s="26">
        <f>IF(Serv_net!H151="","",Serv_net!H151/10/GDP!K147)</f>
        <v>1.4635832725390485</v>
      </c>
      <c r="I151" s="26">
        <f>IF(Serv_net!I151="","",Serv_net!I151/10/GDP!L147)</f>
        <v>1.6230128414164882</v>
      </c>
      <c r="J151" s="26">
        <f>IF(Serv_net!J151="","",Serv_net!J151/10/GDP!M147)</f>
        <v>2.0295060169669839</v>
      </c>
      <c r="K151" s="26">
        <f>IF(Serv_net!K151="","",Serv_net!K151/10/GDP!N147)</f>
        <v>2.3101652952278813</v>
      </c>
      <c r="L151" s="26">
        <f>IF(Serv_net!L151="","",Serv_net!L151/10/GDP!O147)</f>
        <v>2.5280223336274639</v>
      </c>
      <c r="M151" s="26">
        <f>IF(Serv_net!M151="","",Serv_net!M151/10/GDP!P147)</f>
        <v>3.2232517209137193</v>
      </c>
      <c r="N151" s="26">
        <f>IF(Serv_net!N151="","",Serv_net!N151/10/GDP!Q147)</f>
        <v>3.8299154780670346</v>
      </c>
      <c r="O151" s="26">
        <f>IF(Serv_net!O151="","",Serv_net!O151/10/GDP!R147)</f>
        <v>4.2763994444326645</v>
      </c>
      <c r="P151" s="26">
        <f>IF(Serv_net!P151="","",Serv_net!P151/10/GDP!S147)</f>
        <v>4.432229554797086</v>
      </c>
      <c r="Q151" s="26">
        <f>IF(Serv_net!Q151="","",Serv_net!Q151/10/GDP!T147)</f>
        <v>4.5029833773621126</v>
      </c>
    </row>
    <row r="152" spans="1:17" x14ac:dyDescent="0.15">
      <c r="A152" s="12" t="s">
        <v>172</v>
      </c>
      <c r="B152" s="26">
        <f>IF(Serv_net!B152="","",Serv_net!B152/10/GDP!E148)</f>
        <v>2.8437195558955954</v>
      </c>
      <c r="C152" s="26">
        <f>IF(Serv_net!C152="","",Serv_net!C152/10/GDP!F148)</f>
        <v>3.4892980646375236</v>
      </c>
      <c r="D152" s="26">
        <f>IF(Serv_net!D152="","",Serv_net!D152/10/GDP!G148)</f>
        <v>4.140487289439359</v>
      </c>
      <c r="E152" s="26">
        <f>IF(Serv_net!E152="","",Serv_net!E152/10/GDP!H148)</f>
        <v>4.1603479314495235</v>
      </c>
      <c r="F152" s="26">
        <f>IF(Serv_net!F152="","",Serv_net!F152/10/GDP!I148)</f>
        <v>3.639621605433939</v>
      </c>
      <c r="G152" s="26">
        <f>IF(Serv_net!G152="","",Serv_net!G152/10/GDP!J148)</f>
        <v>3.4856113135999558</v>
      </c>
      <c r="H152" s="26">
        <f>IF(Serv_net!H152="","",Serv_net!H152/10/GDP!K148)</f>
        <v>4.5420665699600908</v>
      </c>
      <c r="I152" s="26">
        <f>IF(Serv_net!I152="","",Serv_net!I152/10/GDP!L148)</f>
        <v>5.5205135498756581</v>
      </c>
      <c r="J152" s="26">
        <f>IF(Serv_net!J152="","",Serv_net!J152/10/GDP!M148)</f>
        <v>6.5056533029770893</v>
      </c>
      <c r="K152" s="26">
        <f>IF(Serv_net!K152="","",Serv_net!K152/10/GDP!N148)</f>
        <v>6.3795224951031084</v>
      </c>
      <c r="L152" s="26">
        <f>IF(Serv_net!L152="","",Serv_net!L152/10/GDP!O148)</f>
        <v>6.8240173539553162</v>
      </c>
      <c r="M152" s="26">
        <f>IF(Serv_net!M152="","",Serv_net!M152/10/GDP!P148)</f>
        <v>7.0858991440238501</v>
      </c>
      <c r="N152" s="26">
        <f>IF(Serv_net!N152="","",Serv_net!N152/10/GDP!Q148)</f>
        <v>8.3389707250528353</v>
      </c>
      <c r="O152" s="26">
        <f>IF(Serv_net!O152="","",Serv_net!O152/10/GDP!R148)</f>
        <v>8.4904064168955848</v>
      </c>
      <c r="P152" s="26">
        <f>IF(Serv_net!P152="","",Serv_net!P152/10/GDP!S148)</f>
        <v>8.3270224639071078</v>
      </c>
      <c r="Q152" s="26">
        <f>IF(Serv_net!Q152="","",Serv_net!Q152/10/GDP!T148)</f>
        <v>4.254719307571377</v>
      </c>
    </row>
    <row r="153" spans="1:17" x14ac:dyDescent="0.15">
      <c r="A153" s="12" t="s">
        <v>173</v>
      </c>
      <c r="B153" s="26" t="str">
        <f>IF(Serv_net!B153="","",Serv_net!B153/10/GDP!E149)</f>
        <v/>
      </c>
      <c r="C153" s="26" t="str">
        <f>IF(Serv_net!C153="","",Serv_net!C153/10/GDP!F149)</f>
        <v/>
      </c>
      <c r="D153" s="26" t="str">
        <f>IF(Serv_net!D153="","",Serv_net!D153/10/GDP!G149)</f>
        <v/>
      </c>
      <c r="E153" s="26" t="str">
        <f>IF(Serv_net!E153="","",Serv_net!E153/10/GDP!H149)</f>
        <v/>
      </c>
      <c r="F153" s="26" t="str">
        <f>IF(Serv_net!F153="","",Serv_net!F153/10/GDP!I149)</f>
        <v/>
      </c>
      <c r="G153" s="26" t="str">
        <f>IF(Serv_net!G153="","",Serv_net!G153/10/GDP!J149)</f>
        <v/>
      </c>
      <c r="H153" s="26">
        <f>IF(Serv_net!H153="","",Serv_net!H153/10/GDP!K149)</f>
        <v>-5.6463053993600791</v>
      </c>
      <c r="I153" s="26">
        <f>IF(Serv_net!I153="","",Serv_net!I153/10/GDP!L149)</f>
        <v>-7.4847737158015155</v>
      </c>
      <c r="J153" s="26">
        <f>IF(Serv_net!J153="","",Serv_net!J153/10/GDP!M149)</f>
        <v>-8.204249836528799</v>
      </c>
      <c r="K153" s="26">
        <f>IF(Serv_net!K153="","",Serv_net!K153/10/GDP!N149)</f>
        <v>-9.3745753725398231</v>
      </c>
      <c r="L153" s="26">
        <f>IF(Serv_net!L153="","",Serv_net!L153/10/GDP!O149)</f>
        <v>-9.7553559932940725</v>
      </c>
      <c r="M153" s="26">
        <f>IF(Serv_net!M153="","",Serv_net!M153/10/GDP!P149)</f>
        <v>-10.785888232045698</v>
      </c>
      <c r="N153" s="26">
        <f>IF(Serv_net!N153="","",Serv_net!N153/10/GDP!Q149)</f>
        <v>-8.5170386817212123</v>
      </c>
      <c r="O153" s="26">
        <f>IF(Serv_net!O153="","",Serv_net!O153/10/GDP!R149)</f>
        <v>-7.7624599154853602</v>
      </c>
      <c r="P153" s="26">
        <f>IF(Serv_net!P153="","",Serv_net!P153/10/GDP!S149)</f>
        <v>-9.2725713187584073</v>
      </c>
      <c r="Q153" s="26">
        <f>IF(Serv_net!Q153="","",Serv_net!Q153/10/GDP!T149)</f>
        <v>-10.397942001870909</v>
      </c>
    </row>
    <row r="154" spans="1:17" x14ac:dyDescent="0.15">
      <c r="A154" s="12" t="s">
        <v>174</v>
      </c>
      <c r="B154" s="26">
        <f>IF(Serv_net!B154="","",Serv_net!B154/10/GDP!E150)</f>
        <v>4.2355734992459215</v>
      </c>
      <c r="C154" s="26">
        <f>IF(Serv_net!C154="","",Serv_net!C154/10/GDP!F150)</f>
        <v>4.2699336176545648</v>
      </c>
      <c r="D154" s="26">
        <f>IF(Serv_net!D154="","",Serv_net!D154/10/GDP!G150)</f>
        <v>2.3386985289731075</v>
      </c>
      <c r="E154" s="26">
        <f>IF(Serv_net!E154="","",Serv_net!E154/10/GDP!H150)</f>
        <v>2.0003083514328406</v>
      </c>
      <c r="F154" s="26">
        <f>IF(Serv_net!F154="","",Serv_net!F154/10/GDP!I150)</f>
        <v>0.74735498900673214</v>
      </c>
      <c r="G154" s="26">
        <f>IF(Serv_net!G154="","",Serv_net!G154/10/GDP!J150)</f>
        <v>1.1931201839629439</v>
      </c>
      <c r="H154" s="26">
        <f>IF(Serv_net!H154="","",Serv_net!H154/10/GDP!K150)</f>
        <v>1.249283181486835</v>
      </c>
      <c r="I154" s="26">
        <f>IF(Serv_net!I154="","",Serv_net!I154/10/GDP!L150)</f>
        <v>1.8658397680184311</v>
      </c>
      <c r="J154" s="26">
        <f>IF(Serv_net!J154="","",Serv_net!J154/10/GDP!M150)</f>
        <v>3.3252376420828047</v>
      </c>
      <c r="K154" s="26">
        <f>IF(Serv_net!K154="","",Serv_net!K154/10/GDP!N150)</f>
        <v>4.0189588539215046</v>
      </c>
      <c r="L154" s="26">
        <f>IF(Serv_net!L154="","",Serv_net!L154/10/GDP!O150)</f>
        <v>4.2545227522737195</v>
      </c>
      <c r="M154" s="26">
        <f>IF(Serv_net!M154="","",Serv_net!M154/10/GDP!P150)</f>
        <v>4.6380379397952378</v>
      </c>
      <c r="N154" s="26">
        <f>IF(Serv_net!N154="","",Serv_net!N154/10/GDP!Q150)</f>
        <v>4.3681704255547018</v>
      </c>
      <c r="O154" s="26">
        <f>IF(Serv_net!O154="","",Serv_net!O154/10/GDP!R150)</f>
        <v>4.0841548716716281</v>
      </c>
      <c r="P154" s="26">
        <f>IF(Serv_net!P154="","",Serv_net!P154/10/GDP!S150)</f>
        <v>3.8757421755168426</v>
      </c>
      <c r="Q154" s="26">
        <f>IF(Serv_net!Q154="","",Serv_net!Q154/10/GDP!T150)</f>
        <v>4.334121613686774</v>
      </c>
    </row>
    <row r="155" spans="1:17" x14ac:dyDescent="0.15">
      <c r="A155" s="12" t="s">
        <v>175</v>
      </c>
      <c r="B155" s="26">
        <f>IF(Serv_net!B155="","",Serv_net!B155/10/GDP!E151)</f>
        <v>-1.4216974114569376</v>
      </c>
      <c r="C155" s="26">
        <f>IF(Serv_net!C155="","",Serv_net!C155/10/GDP!F151)</f>
        <v>-0.99486818530412269</v>
      </c>
      <c r="D155" s="26">
        <f>IF(Serv_net!D155="","",Serv_net!D155/10/GDP!G151)</f>
        <v>-1.1997754519331161</v>
      </c>
      <c r="E155" s="26">
        <f>IF(Serv_net!E155="","",Serv_net!E155/10/GDP!H151)</f>
        <v>-1.1477392506201152</v>
      </c>
      <c r="F155" s="26">
        <f>IF(Serv_net!F155="","",Serv_net!F155/10/GDP!I151)</f>
        <v>-1.3456603803842369</v>
      </c>
      <c r="G155" s="26">
        <f>IF(Serv_net!G155="","",Serv_net!G155/10/GDP!J151)</f>
        <v>-1.5993861103462843</v>
      </c>
      <c r="H155" s="26">
        <f>IF(Serv_net!H155="","",Serv_net!H155/10/GDP!K151)</f>
        <v>-1.6347082412032095</v>
      </c>
      <c r="I155" s="26">
        <f>IF(Serv_net!I155="","",Serv_net!I155/10/GDP!L151)</f>
        <v>-2.1257975948783838</v>
      </c>
      <c r="J155" s="26">
        <f>IF(Serv_net!J155="","",Serv_net!J155/10/GDP!M151)</f>
        <v>-2.5458236463667054</v>
      </c>
      <c r="K155" s="26">
        <f>IF(Serv_net!K155="","",Serv_net!K155/10/GDP!N151)</f>
        <v>-2.6980046928590831</v>
      </c>
      <c r="L155" s="26">
        <f>IF(Serv_net!L155="","",Serv_net!L155/10/GDP!O151)</f>
        <v>-2.7384026295476578</v>
      </c>
      <c r="M155" s="26">
        <f>IF(Serv_net!M155="","",Serv_net!M155/10/GDP!P151)</f>
        <v>-1.8708215996287432</v>
      </c>
      <c r="N155" s="26">
        <f>IF(Serv_net!N155="","",Serv_net!N155/10/GDP!Q151)</f>
        <v>-1.9885705905031446</v>
      </c>
      <c r="O155" s="26">
        <f>IF(Serv_net!O155="","",Serv_net!O155/10/GDP!R151)</f>
        <v>-1.8198225933570866</v>
      </c>
      <c r="P155" s="26">
        <f>IF(Serv_net!P155="","",Serv_net!P155/10/GDP!S151)</f>
        <v>-2.1741716849040511</v>
      </c>
      <c r="Q155" s="26">
        <f>IF(Serv_net!Q155="","",Serv_net!Q155/10/GDP!T151)</f>
        <v>-1.1528105279830567</v>
      </c>
    </row>
    <row r="156" spans="1:17" x14ac:dyDescent="0.15">
      <c r="A156" s="12" t="s">
        <v>176</v>
      </c>
      <c r="B156" s="26" t="str">
        <f>IF(Serv_net!B156="","",Serv_net!B156/10/GDP!E152)</f>
        <v/>
      </c>
      <c r="C156" s="26" t="str">
        <f>IF(Serv_net!C156="","",Serv_net!C156/10/GDP!F152)</f>
        <v/>
      </c>
      <c r="D156" s="26" t="str">
        <f>IF(Serv_net!D156="","",Serv_net!D156/10/GDP!G152)</f>
        <v/>
      </c>
      <c r="E156" s="26" t="str">
        <f>IF(Serv_net!E156="","",Serv_net!E156/10/GDP!H152)</f>
        <v/>
      </c>
      <c r="F156" s="26" t="str">
        <f>IF(Serv_net!F156="","",Serv_net!F156/10/GDP!I152)</f>
        <v/>
      </c>
      <c r="G156" s="26">
        <f>IF(Serv_net!G156="","",Serv_net!G156/10/GDP!J152)</f>
        <v>-2.511400860291233</v>
      </c>
      <c r="H156" s="26">
        <f>IF(Serv_net!H156="","",Serv_net!H156/10/GDP!K152)</f>
        <v>-1.7345396914447244</v>
      </c>
      <c r="I156" s="26">
        <f>IF(Serv_net!I156="","",Serv_net!I156/10/GDP!L152)</f>
        <v>0.25865971655585707</v>
      </c>
      <c r="J156" s="26">
        <f>IF(Serv_net!J156="","",Serv_net!J156/10/GDP!M152)</f>
        <v>-4.9289896624618419E-2</v>
      </c>
      <c r="K156" s="26">
        <f>IF(Serv_net!K156="","",Serv_net!K156/10/GDP!N152)</f>
        <v>-0.6851352966671298</v>
      </c>
      <c r="L156" s="26">
        <f>IF(Serv_net!L156="","",Serv_net!L156/10/GDP!O152)</f>
        <v>-2.9481367455484757</v>
      </c>
      <c r="M156" s="26">
        <f>IF(Serv_net!M156="","",Serv_net!M156/10/GDP!P152)</f>
        <v>-2.8102992201599437</v>
      </c>
      <c r="N156" s="26">
        <f>IF(Serv_net!N156="","",Serv_net!N156/10/GDP!Q152)</f>
        <v>-2.0835554627275941</v>
      </c>
      <c r="O156" s="26">
        <f>IF(Serv_net!O156="","",Serv_net!O156/10/GDP!R152)</f>
        <v>-1.4914166607833257</v>
      </c>
      <c r="P156" s="26">
        <f>IF(Serv_net!P156="","",Serv_net!P156/10/GDP!S152)</f>
        <v>-0.17230303762600169</v>
      </c>
      <c r="Q156" s="26" t="str">
        <f>IF(Serv_net!Q156="","",Serv_net!Q156/10/GDP!T152)</f>
        <v/>
      </c>
    </row>
    <row r="157" spans="1:17" x14ac:dyDescent="0.15">
      <c r="A157" s="12" t="s">
        <v>177</v>
      </c>
      <c r="B157" s="26">
        <f>IF(Serv_net!B157="","",Serv_net!B157/10/GDP!E153)</f>
        <v>12.832204842315241</v>
      </c>
      <c r="C157" s="26">
        <f>IF(Serv_net!C157="","",Serv_net!C157/10/GDP!F153)</f>
        <v>13.559245994724312</v>
      </c>
      <c r="D157" s="26">
        <f>IF(Serv_net!D157="","",Serv_net!D157/10/GDP!G153)</f>
        <v>17.47436719057843</v>
      </c>
      <c r="E157" s="26">
        <f>IF(Serv_net!E157="","",Serv_net!E157/10/GDP!H153)</f>
        <v>14.28577021228377</v>
      </c>
      <c r="F157" s="26">
        <f>IF(Serv_net!F157="","",Serv_net!F157/10/GDP!I153)</f>
        <v>13.674946574351035</v>
      </c>
      <c r="G157" s="26">
        <f>IF(Serv_net!G157="","",Serv_net!G157/10/GDP!J153)</f>
        <v>13.517709468766283</v>
      </c>
      <c r="H157" s="26">
        <f>IF(Serv_net!H157="","",Serv_net!H157/10/GDP!K153)</f>
        <v>13.900237595555119</v>
      </c>
      <c r="I157" s="26">
        <f>IF(Serv_net!I157="","",Serv_net!I157/10/GDP!L153)</f>
        <v>13.376878845530502</v>
      </c>
      <c r="J157" s="26">
        <f>IF(Serv_net!J157="","",Serv_net!J157/10/GDP!M153)</f>
        <v>15.224280248457823</v>
      </c>
      <c r="K157" s="26">
        <f>IF(Serv_net!K157="","",Serv_net!K157/10/GDP!N153)</f>
        <v>16.329465257687364</v>
      </c>
      <c r="L157" s="26">
        <f>IF(Serv_net!L157="","",Serv_net!L157/10/GDP!O153)</f>
        <v>15.70674764416367</v>
      </c>
      <c r="M157" s="26">
        <f>IF(Serv_net!M157="","",Serv_net!M157/10/GDP!P153)</f>
        <v>15.576301282274875</v>
      </c>
      <c r="N157" s="26">
        <f>IF(Serv_net!N157="","",Serv_net!N157/10/GDP!Q153)</f>
        <v>18.216600635811876</v>
      </c>
      <c r="O157" s="26">
        <f>IF(Serv_net!O157="","",Serv_net!O157/10/GDP!R153)</f>
        <v>20.255136204521484</v>
      </c>
      <c r="P157" s="26">
        <f>IF(Serv_net!P157="","",Serv_net!P157/10/GDP!S153)</f>
        <v>19.883664252291506</v>
      </c>
      <c r="Q157" s="26" t="str">
        <f>IF(Serv_net!Q157="","",Serv_net!Q157/10/GDP!T153)</f>
        <v/>
      </c>
    </row>
    <row r="158" spans="1:17" x14ac:dyDescent="0.15">
      <c r="A158" s="12" t="s">
        <v>178</v>
      </c>
      <c r="B158" s="26">
        <f>IF(Serv_net!B158="","",Serv_net!B158/10/GDP!E154)</f>
        <v>-1.5265207981235953</v>
      </c>
      <c r="C158" s="26">
        <f>IF(Serv_net!C158="","",Serv_net!C158/10/GDP!F154)</f>
        <v>-7.0200102214405353</v>
      </c>
      <c r="D158" s="26">
        <f>IF(Serv_net!D158="","",Serv_net!D158/10/GDP!G154)</f>
        <v>-8.2762328441871826</v>
      </c>
      <c r="E158" s="26">
        <f>IF(Serv_net!E158="","",Serv_net!E158/10/GDP!H154)</f>
        <v>-6.2550216959140856</v>
      </c>
      <c r="F158" s="26">
        <f>IF(Serv_net!F158="","",Serv_net!F158/10/GDP!I154)</f>
        <v>-4.5679066918642972</v>
      </c>
      <c r="G158" s="26">
        <f>IF(Serv_net!G158="","",Serv_net!G158/10/GDP!J154)</f>
        <v>-5.5415698035071657</v>
      </c>
      <c r="H158" s="26">
        <f>IF(Serv_net!H158="","",Serv_net!H158/10/GDP!K154)</f>
        <v>-5.5759244854711669</v>
      </c>
      <c r="I158" s="26">
        <f>IF(Serv_net!I158="","",Serv_net!I158/10/GDP!L154)</f>
        <v>-2.6663502892610289</v>
      </c>
      <c r="J158" s="26">
        <f>IF(Serv_net!J158="","",Serv_net!J158/10/GDP!M154)</f>
        <v>-3.9613765039840718</v>
      </c>
      <c r="K158" s="26">
        <f>IF(Serv_net!K158="","",Serv_net!K158/10/GDP!N154)</f>
        <v>-4.2099543400498316</v>
      </c>
      <c r="L158" s="26">
        <f>IF(Serv_net!L158="","",Serv_net!L158/10/GDP!O154)</f>
        <v>3.6404992594276258</v>
      </c>
      <c r="M158" s="26">
        <f>IF(Serv_net!M158="","",Serv_net!M158/10/GDP!P154)</f>
        <v>4.9480914853356923</v>
      </c>
      <c r="N158" s="26">
        <f>IF(Serv_net!N158="","",Serv_net!N158/10/GDP!Q154)</f>
        <v>2.9404557441424606</v>
      </c>
      <c r="O158" s="26">
        <f>IF(Serv_net!O158="","",Serv_net!O158/10/GDP!R154)</f>
        <v>4.3148138739010591</v>
      </c>
      <c r="P158" s="26">
        <f>IF(Serv_net!P158="","",Serv_net!P158/10/GDP!S154)</f>
        <v>-0.89897557817462403</v>
      </c>
      <c r="Q158" s="26">
        <f>IF(Serv_net!Q158="","",Serv_net!Q158/10/GDP!T154)</f>
        <v>-1.9052455879953536</v>
      </c>
    </row>
    <row r="159" spans="1:17" x14ac:dyDescent="0.15">
      <c r="A159" s="12" t="s">
        <v>179</v>
      </c>
      <c r="B159" s="26">
        <f>IF(Serv_net!B159="","",Serv_net!B159/10/GDP!E155)</f>
        <v>-6.6097878786866602</v>
      </c>
      <c r="C159" s="26">
        <f>IF(Serv_net!C159="","",Serv_net!C159/10/GDP!F155)</f>
        <v>-9.3868893162931109</v>
      </c>
      <c r="D159" s="26">
        <f>IF(Serv_net!D159="","",Serv_net!D159/10/GDP!G155)</f>
        <v>-11.225459075970228</v>
      </c>
      <c r="E159" s="26">
        <f>IF(Serv_net!E159="","",Serv_net!E159/10/GDP!H155)</f>
        <v>-12.669929631872732</v>
      </c>
      <c r="F159" s="26">
        <f>IF(Serv_net!F159="","",Serv_net!F159/10/GDP!I155)</f>
        <v>-15.204462317252576</v>
      </c>
      <c r="G159" s="26">
        <f>IF(Serv_net!G159="","",Serv_net!G159/10/GDP!J155)</f>
        <v>-12.51091363471212</v>
      </c>
      <c r="H159" s="26">
        <f>IF(Serv_net!H159="","",Serv_net!H159/10/GDP!K155)</f>
        <v>-9.9112067555476724</v>
      </c>
      <c r="I159" s="26">
        <f>IF(Serv_net!I159="","",Serv_net!I159/10/GDP!L155)</f>
        <v>-8.4727274269484489</v>
      </c>
      <c r="J159" s="26">
        <f>IF(Serv_net!J159="","",Serv_net!J159/10/GDP!M155)</f>
        <v>-8.6797470984027925</v>
      </c>
      <c r="K159" s="26">
        <f>IF(Serv_net!K159="","",Serv_net!K159/10/GDP!N155)</f>
        <v>-11.638608197389853</v>
      </c>
      <c r="L159" s="26">
        <f>IF(Serv_net!L159="","",Serv_net!L159/10/GDP!O155)</f>
        <v>-11.243411323004453</v>
      </c>
      <c r="M159" s="26">
        <f>IF(Serv_net!M159="","",Serv_net!M159/10/GDP!P155)</f>
        <v>-8.2200786456815624</v>
      </c>
      <c r="N159" s="26">
        <f>IF(Serv_net!N159="","",Serv_net!N159/10/GDP!Q155)</f>
        <v>-8.7779002663629111</v>
      </c>
      <c r="O159" s="26">
        <f>IF(Serv_net!O159="","",Serv_net!O159/10/GDP!R155)</f>
        <v>-8.0636406489248529</v>
      </c>
      <c r="P159" s="26">
        <f>IF(Serv_net!P159="","",Serv_net!P159/10/GDP!S155)</f>
        <v>-6.8624477769037018</v>
      </c>
      <c r="Q159" s="26">
        <f>IF(Serv_net!Q159="","",Serv_net!Q159/10/GDP!T155)</f>
        <v>-6.2325564063698851</v>
      </c>
    </row>
    <row r="160" spans="1:17" x14ac:dyDescent="0.15">
      <c r="A160" s="12" t="s">
        <v>180</v>
      </c>
      <c r="B160" s="26">
        <f>IF(Serv_net!B160="","",Serv_net!B160/10/GDP!E156)</f>
        <v>-0.44121177393749422</v>
      </c>
      <c r="C160" s="26">
        <f>IF(Serv_net!C160="","",Serv_net!C160/10/GDP!F156)</f>
        <v>-0.35620693139128495</v>
      </c>
      <c r="D160" s="26">
        <f>IF(Serv_net!D160="","",Serv_net!D160/10/GDP!G156)</f>
        <v>-0.38797447441061828</v>
      </c>
      <c r="E160" s="26">
        <f>IF(Serv_net!E160="","",Serv_net!E160/10/GDP!H156)</f>
        <v>-0.79483170090520894</v>
      </c>
      <c r="F160" s="26">
        <f>IF(Serv_net!F160="","",Serv_net!F160/10/GDP!I156)</f>
        <v>-0.8170018316748815</v>
      </c>
      <c r="G160" s="26">
        <f>IF(Serv_net!G160="","",Serv_net!G160/10/GDP!J156)</f>
        <v>-0.4382927027071068</v>
      </c>
      <c r="H160" s="26">
        <f>IF(Serv_net!H160="","",Serv_net!H160/10/GDP!K156)</f>
        <v>-0.69835269931883215</v>
      </c>
      <c r="I160" s="26">
        <f>IF(Serv_net!I160="","",Serv_net!I160/10/GDP!L156)</f>
        <v>-0.60859460060405157</v>
      </c>
      <c r="J160" s="26">
        <f>IF(Serv_net!J160="","",Serv_net!J160/10/GDP!M156)</f>
        <v>-0.59837817471136823</v>
      </c>
      <c r="K160" s="26">
        <f>IF(Serv_net!K160="","",Serv_net!K160/10/GDP!N156)</f>
        <v>-0.66138383849766891</v>
      </c>
      <c r="L160" s="26">
        <f>IF(Serv_net!L160="","",Serv_net!L160/10/GDP!O156)</f>
        <v>-0.65178082037281981</v>
      </c>
      <c r="M160" s="26">
        <f>IF(Serv_net!M160="","",Serv_net!M160/10/GDP!P156)</f>
        <v>-0.63651154632142892</v>
      </c>
      <c r="N160" s="26">
        <f>IF(Serv_net!N160="","",Serv_net!N160/10/GDP!Q156)</f>
        <v>-0.97223598945569478</v>
      </c>
      <c r="O160" s="26">
        <f>IF(Serv_net!O160="","",Serv_net!O160/10/GDP!R156)</f>
        <v>-1.1970943939557293</v>
      </c>
      <c r="P160" s="26" t="str">
        <f>IF(Serv_net!P160="","",Serv_net!P160/10/GDP!S156)</f>
        <v/>
      </c>
      <c r="Q160" s="26" t="str">
        <f>IF(Serv_net!Q160="","",Serv_net!Q160/10/GDP!T156)</f>
        <v/>
      </c>
    </row>
    <row r="161" spans="1:17" x14ac:dyDescent="0.15">
      <c r="A161" s="12" t="s">
        <v>181</v>
      </c>
      <c r="B161" s="26" t="str">
        <f>IF(Serv_net!B161="","",Serv_net!B161/10/GDP!E157)</f>
        <v/>
      </c>
      <c r="C161" s="26" t="str">
        <f>IF(Serv_net!C161="","",Serv_net!C161/10/GDP!F157)</f>
        <v/>
      </c>
      <c r="D161" s="26" t="e">
        <f>IF(Serv_net!D161="","",Serv_net!D161/10/GDP!G157)</f>
        <v>#DIV/0!</v>
      </c>
      <c r="E161" s="26" t="e">
        <f>IF(Serv_net!E161="","",Serv_net!E161/10/GDP!H157)</f>
        <v>#DIV/0!</v>
      </c>
      <c r="F161" s="26" t="e">
        <f>IF(Serv_net!F161="","",Serv_net!F161/10/GDP!I157)</f>
        <v>#DIV/0!</v>
      </c>
      <c r="G161" s="26" t="e">
        <f>IF(Serv_net!G161="","",Serv_net!G161/10/GDP!J157)</f>
        <v>#DIV/0!</v>
      </c>
      <c r="H161" s="26" t="e">
        <f>IF(Serv_net!H161="","",Serv_net!H161/10/GDP!K157)</f>
        <v>#DIV/0!</v>
      </c>
      <c r="I161" s="26" t="e">
        <f>IF(Serv_net!I161="","",Serv_net!I161/10/GDP!L157)</f>
        <v>#DIV/0!</v>
      </c>
      <c r="J161" s="26" t="e">
        <f>IF(Serv_net!J161="","",Serv_net!J161/10/GDP!M157)</f>
        <v>#DIV/0!</v>
      </c>
      <c r="K161" s="26" t="e">
        <f>IF(Serv_net!K161="","",Serv_net!K161/10/GDP!N157)</f>
        <v>#DIV/0!</v>
      </c>
      <c r="L161" s="26">
        <f>IF(Serv_net!L161="","",Serv_net!L161/10/GDP!O157)</f>
        <v>2.0363947291341589</v>
      </c>
      <c r="M161" s="26">
        <f>IF(Serv_net!M161="","",Serv_net!M161/10/GDP!P157)</f>
        <v>2.4643869484365362</v>
      </c>
      <c r="N161" s="26">
        <f>IF(Serv_net!N161="","",Serv_net!N161/10/GDP!Q157)</f>
        <v>2.4859009597135389</v>
      </c>
      <c r="O161" s="26">
        <f>IF(Serv_net!O161="","",Serv_net!O161/10/GDP!R157)</f>
        <v>2.3101361655334629</v>
      </c>
      <c r="P161" s="26">
        <f>IF(Serv_net!P161="","",Serv_net!P161/10/GDP!S157)</f>
        <v>2.1952788651898971</v>
      </c>
      <c r="Q161" s="26">
        <f>IF(Serv_net!Q161="","",Serv_net!Q161/10/GDP!T157)</f>
        <v>2.327464514359423</v>
      </c>
    </row>
    <row r="162" spans="1:17" x14ac:dyDescent="0.15">
      <c r="A162" s="12" t="s">
        <v>182</v>
      </c>
      <c r="B162" s="26">
        <f>IF(Serv_net!B162="","",Serv_net!B162/10/GDP!E158)</f>
        <v>14.060236511108309</v>
      </c>
      <c r="C162" s="26">
        <f>IF(Serv_net!C162="","",Serv_net!C162/10/GDP!F158)</f>
        <v>14.602219046847713</v>
      </c>
      <c r="D162" s="26">
        <f>IF(Serv_net!D162="","",Serv_net!D162/10/GDP!G158)</f>
        <v>20.258586766305761</v>
      </c>
      <c r="E162" s="26">
        <f>IF(Serv_net!E162="","",Serv_net!E162/10/GDP!H158)</f>
        <v>22.157323408504361</v>
      </c>
      <c r="F162" s="26">
        <f>IF(Serv_net!F162="","",Serv_net!F162/10/GDP!I158)</f>
        <v>20.901188413459835</v>
      </c>
      <c r="G162" s="26">
        <f>IF(Serv_net!G162="","",Serv_net!G162/10/GDP!J158)</f>
        <v>17.943134102745063</v>
      </c>
      <c r="H162" s="26">
        <f>IF(Serv_net!H162="","",Serv_net!H162/10/GDP!K158)</f>
        <v>19.602597385545138</v>
      </c>
      <c r="I162" s="26">
        <f>IF(Serv_net!I162="","",Serv_net!I162/10/GDP!L158)</f>
        <v>27.100443718684268</v>
      </c>
      <c r="J162" s="26">
        <f>IF(Serv_net!J162="","",Serv_net!J162/10/GDP!M158)</f>
        <v>26.692396497058056</v>
      </c>
      <c r="K162" s="26">
        <f>IF(Serv_net!K162="","",Serv_net!K162/10/GDP!N158)</f>
        <v>24.61345373223763</v>
      </c>
      <c r="L162" s="26">
        <f>IF(Serv_net!L162="","",Serv_net!L162/10/GDP!O158)</f>
        <v>25.355875821882591</v>
      </c>
      <c r="M162" s="26">
        <f>IF(Serv_net!M162="","",Serv_net!M162/10/GDP!P158)</f>
        <v>27.100076381695398</v>
      </c>
      <c r="N162" s="26">
        <f>IF(Serv_net!N162="","",Serv_net!N162/10/GDP!Q158)</f>
        <v>29.213568790295405</v>
      </c>
      <c r="O162" s="26">
        <f>IF(Serv_net!O162="","",Serv_net!O162/10/GDP!R158)</f>
        <v>28.277680555214509</v>
      </c>
      <c r="P162" s="26">
        <f>IF(Serv_net!P162="","",Serv_net!P162/10/GDP!S158)</f>
        <v>28.286780540396748</v>
      </c>
      <c r="Q162" s="26">
        <f>IF(Serv_net!Q162="","",Serv_net!Q162/10/GDP!T158)</f>
        <v>15.662672859203727</v>
      </c>
    </row>
    <row r="163" spans="1:17" x14ac:dyDescent="0.15">
      <c r="A163" s="12" t="s">
        <v>183</v>
      </c>
      <c r="B163" s="26">
        <f>IF(Serv_net!B163="","",Serv_net!B163/10/GDP!E159)</f>
        <v>-0.82110369271780881</v>
      </c>
      <c r="C163" s="26">
        <f>IF(Serv_net!C163="","",Serv_net!C163/10/GDP!F159)</f>
        <v>-2.333568497358582</v>
      </c>
      <c r="D163" s="26">
        <f>IF(Serv_net!D163="","",Serv_net!D163/10/GDP!G159)</f>
        <v>-2.3598809478297356</v>
      </c>
      <c r="E163" s="26">
        <f>IF(Serv_net!E163="","",Serv_net!E163/10/GDP!H159)</f>
        <v>-2.4685901783633186</v>
      </c>
      <c r="F163" s="26">
        <f>IF(Serv_net!F163="","",Serv_net!F163/10/GDP!I159)</f>
        <v>-1.2813648334468797</v>
      </c>
      <c r="G163" s="26">
        <f>IF(Serv_net!G163="","",Serv_net!G163/10/GDP!J159)</f>
        <v>-7.5615581215032961</v>
      </c>
      <c r="H163" s="26">
        <f>IF(Serv_net!H163="","",Serv_net!H163/10/GDP!K159)</f>
        <v>-9.2087876354477167</v>
      </c>
      <c r="I163" s="26">
        <f>IF(Serv_net!I163="","",Serv_net!I163/10/GDP!L159)</f>
        <v>-9.144870925761337</v>
      </c>
      <c r="J163" s="26">
        <f>IF(Serv_net!J163="","",Serv_net!J163/10/GDP!M159)</f>
        <v>-9.5189199013115786</v>
      </c>
      <c r="K163" s="26">
        <f>IF(Serv_net!K163="","",Serv_net!K163/10/GDP!N159)</f>
        <v>-20.632140864913339</v>
      </c>
      <c r="L163" s="26">
        <f>IF(Serv_net!L163="","",Serv_net!L163/10/GDP!O159)</f>
        <v>-16.047736780506217</v>
      </c>
      <c r="M163" s="26">
        <f>IF(Serv_net!M163="","",Serv_net!M163/10/GDP!P159)</f>
        <v>-9.7130964903915746</v>
      </c>
      <c r="N163" s="26">
        <f>IF(Serv_net!N163="","",Serv_net!N163/10/GDP!Q159)</f>
        <v>-8.4446879902838656</v>
      </c>
      <c r="O163" s="26">
        <f>IF(Serv_net!O163="","",Serv_net!O163/10/GDP!R159)</f>
        <v>-7.4625519417931656</v>
      </c>
      <c r="P163" s="26">
        <f>IF(Serv_net!P163="","",Serv_net!P163/10/GDP!S159)</f>
        <v>-8.6278752449137244</v>
      </c>
      <c r="Q163" s="26" t="str">
        <f>IF(Serv_net!Q163="","",Serv_net!Q163/10/GDP!T159)</f>
        <v/>
      </c>
    </row>
    <row r="164" spans="1:17" x14ac:dyDescent="0.15">
      <c r="A164" s="12" t="s">
        <v>184</v>
      </c>
      <c r="B164" s="26">
        <f>IF(Serv_net!B164="","",Serv_net!B164/10/GDP!E160)</f>
        <v>-7.3913963229175978</v>
      </c>
      <c r="C164" s="26">
        <f>IF(Serv_net!C164="","",Serv_net!C164/10/GDP!F160)</f>
        <v>-4.4954496720003663</v>
      </c>
      <c r="D164" s="26">
        <f>IF(Serv_net!D164="","",Serv_net!D164/10/GDP!G160)</f>
        <v>-0.85926682156353051</v>
      </c>
      <c r="E164" s="26">
        <f>IF(Serv_net!E164="","",Serv_net!E164/10/GDP!H160)</f>
        <v>-0.71986145952275593</v>
      </c>
      <c r="F164" s="26">
        <f>IF(Serv_net!F164="","",Serv_net!F164/10/GDP!I160)</f>
        <v>-1.1680822395620429</v>
      </c>
      <c r="G164" s="26">
        <f>IF(Serv_net!G164="","",Serv_net!G164/10/GDP!J160)</f>
        <v>-5.6608949596637516E-2</v>
      </c>
      <c r="H164" s="26">
        <f>IF(Serv_net!H164="","",Serv_net!H164/10/GDP!K160)</f>
        <v>0.51177128018808193</v>
      </c>
      <c r="I164" s="26">
        <f>IF(Serv_net!I164="","",Serv_net!I164/10/GDP!L160)</f>
        <v>-1.1736025522648885</v>
      </c>
      <c r="J164" s="26">
        <f>IF(Serv_net!J164="","",Serv_net!J164/10/GDP!M160)</f>
        <v>-2.4986079726079202</v>
      </c>
      <c r="K164" s="26">
        <f>IF(Serv_net!K164="","",Serv_net!K164/10/GDP!N160)</f>
        <v>-4.0943692146267976</v>
      </c>
      <c r="L164" s="26">
        <f>IF(Serv_net!L164="","",Serv_net!L164/10/GDP!O160)</f>
        <v>-2.757601298494913</v>
      </c>
      <c r="M164" s="26">
        <f>IF(Serv_net!M164="","",Serv_net!M164/10/GDP!P160)</f>
        <v>-2.056419377772909</v>
      </c>
      <c r="N164" s="26">
        <f>IF(Serv_net!N164="","",Serv_net!N164/10/GDP!Q160)</f>
        <v>-2.9861271019080111</v>
      </c>
      <c r="O164" s="26">
        <f>IF(Serv_net!O164="","",Serv_net!O164/10/GDP!R160)</f>
        <v>1.7623430651258021</v>
      </c>
      <c r="P164" s="26">
        <f>IF(Serv_net!P164="","",Serv_net!P164/10/GDP!S160)</f>
        <v>2.4010289007724217</v>
      </c>
      <c r="Q164" s="26">
        <f>IF(Serv_net!Q164="","",Serv_net!Q164/10/GDP!T160)</f>
        <v>4.3753235984172791</v>
      </c>
    </row>
    <row r="165" spans="1:17" x14ac:dyDescent="0.15">
      <c r="A165" s="12" t="s">
        <v>185</v>
      </c>
      <c r="B165" s="26" t="str">
        <f>IF(Serv_net!B165="","",Serv_net!B165/10/GDP!E161)</f>
        <v/>
      </c>
      <c r="C165" s="26" t="str">
        <f>IF(Serv_net!C165="","",Serv_net!C165/10/GDP!F161)</f>
        <v/>
      </c>
      <c r="D165" s="26" t="str">
        <f>IF(Serv_net!D165="","",Serv_net!D165/10/GDP!G161)</f>
        <v/>
      </c>
      <c r="E165" s="26" t="str">
        <f>IF(Serv_net!E165="","",Serv_net!E165/10/GDP!H161)</f>
        <v/>
      </c>
      <c r="F165" s="26" t="str">
        <f>IF(Serv_net!F165="","",Serv_net!F165/10/GDP!I161)</f>
        <v/>
      </c>
      <c r="G165" s="26" t="str">
        <f>IF(Serv_net!G165="","",Serv_net!G165/10/GDP!J161)</f>
        <v/>
      </c>
      <c r="H165" s="26">
        <f>IF(Serv_net!H165="","",Serv_net!H165/10/GDP!K161)</f>
        <v>70.700370370315142</v>
      </c>
      <c r="I165" s="26">
        <f>IF(Serv_net!I165="","",Serv_net!I165/10/GDP!L161)</f>
        <v>78.743662198710794</v>
      </c>
      <c r="J165" s="26">
        <f>IF(Serv_net!J165="","",Serv_net!J165/10/GDP!M161)</f>
        <v>78.203153804762565</v>
      </c>
      <c r="K165" s="26">
        <f>IF(Serv_net!K165="","",Serv_net!K165/10/GDP!N161)</f>
        <v>77.866082272799645</v>
      </c>
      <c r="L165" s="26">
        <f>IF(Serv_net!L165="","",Serv_net!L165/10/GDP!O161)</f>
        <v>75.860967049086341</v>
      </c>
      <c r="M165" s="26">
        <f>IF(Serv_net!M165="","",Serv_net!M165/10/GDP!P161)</f>
        <v>70.600833767587602</v>
      </c>
      <c r="N165" s="26">
        <f>IF(Serv_net!N165="","",Serv_net!N165/10/GDP!Q161)</f>
        <v>56.531363440327034</v>
      </c>
      <c r="O165" s="26">
        <f>IF(Serv_net!O165="","",Serv_net!O165/10/GDP!R161)</f>
        <v>36.875321853881921</v>
      </c>
      <c r="P165" s="26">
        <f>IF(Serv_net!P165="","",Serv_net!P165/10/GDP!S161)</f>
        <v>59.546630356954999</v>
      </c>
      <c r="Q165" s="26">
        <f>IF(Serv_net!Q165="","",Serv_net!Q165/10/GDP!T161)</f>
        <v>23.688173663866177</v>
      </c>
    </row>
    <row r="166" spans="1:17" x14ac:dyDescent="0.15">
      <c r="A166" s="12" t="s">
        <v>186</v>
      </c>
      <c r="B166" s="26">
        <f>IF(Serv_net!B166="","",Serv_net!B166/10/GDP!E162)</f>
        <v>1.660536696236615</v>
      </c>
      <c r="C166" s="26">
        <f>IF(Serv_net!C166="","",Serv_net!C166/10/GDP!F162)</f>
        <v>2.1613979210273175</v>
      </c>
      <c r="D166" s="26">
        <f>IF(Serv_net!D166="","",Serv_net!D166/10/GDP!G162)</f>
        <v>1.1042599071664221</v>
      </c>
      <c r="E166" s="26">
        <f>IF(Serv_net!E166="","",Serv_net!E166/10/GDP!H162)</f>
        <v>-0.51358134775420394</v>
      </c>
      <c r="F166" s="26">
        <f>IF(Serv_net!F166="","",Serv_net!F166/10/GDP!I162)</f>
        <v>-1.3955506242635694</v>
      </c>
      <c r="G166" s="26">
        <f>IF(Serv_net!G166="","",Serv_net!G166/10/GDP!J162)</f>
        <v>-0.95641694007633626</v>
      </c>
      <c r="H166" s="26">
        <f>IF(Serv_net!H166="","",Serv_net!H166/10/GDP!K162)</f>
        <v>-0.38361956358842003</v>
      </c>
      <c r="I166" s="26">
        <f>IF(Serv_net!I166="","",Serv_net!I166/10/GDP!L162)</f>
        <v>0.56986008450960668</v>
      </c>
      <c r="J166" s="26">
        <f>IF(Serv_net!J166="","",Serv_net!J166/10/GDP!M162)</f>
        <v>0.64485175239630199</v>
      </c>
      <c r="K166" s="26">
        <f>IF(Serv_net!K166="","",Serv_net!K166/10/GDP!N162)</f>
        <v>0.23687465748814115</v>
      </c>
      <c r="L166" s="26">
        <f>IF(Serv_net!L166="","",Serv_net!L166/10/GDP!O162)</f>
        <v>0.16284917916415387</v>
      </c>
      <c r="M166" s="26">
        <f>IF(Serv_net!M166="","",Serv_net!M166/10/GDP!P162)</f>
        <v>0.47739285629356387</v>
      </c>
      <c r="N166" s="26">
        <f>IF(Serv_net!N166="","",Serv_net!N166/10/GDP!Q162)</f>
        <v>1.0510628255887493</v>
      </c>
      <c r="O166" s="26">
        <f>IF(Serv_net!O166="","",Serv_net!O166/10/GDP!R162)</f>
        <v>1.0409913470578298</v>
      </c>
      <c r="P166" s="26">
        <f>IF(Serv_net!P166="","",Serv_net!P166/10/GDP!S162)</f>
        <v>1.3064992528191062</v>
      </c>
      <c r="Q166" s="26">
        <f>IF(Serv_net!Q166="","",Serv_net!Q166/10/GDP!T162)</f>
        <v>1.1588085106508348</v>
      </c>
    </row>
    <row r="167" spans="1:17" x14ac:dyDescent="0.15">
      <c r="A167" s="12" t="s">
        <v>187</v>
      </c>
      <c r="B167" s="26">
        <f>IF(Serv_net!B167="","",Serv_net!B167/10/GDP!E163)</f>
        <v>2.8973774148045806</v>
      </c>
      <c r="C167" s="26">
        <f>IF(Serv_net!C167="","",Serv_net!C167/10/GDP!F163)</f>
        <v>2.7601765904779114</v>
      </c>
      <c r="D167" s="26">
        <f>IF(Serv_net!D167="","",Serv_net!D167/10/GDP!G163)</f>
        <v>2.4141119209049133</v>
      </c>
      <c r="E167" s="26">
        <f>IF(Serv_net!E167="","",Serv_net!E167/10/GDP!H163)</f>
        <v>3.7379781527623064</v>
      </c>
      <c r="F167" s="26">
        <f>IF(Serv_net!F167="","",Serv_net!F167/10/GDP!I163)</f>
        <v>2.600573197555013</v>
      </c>
      <c r="G167" s="26">
        <f>IF(Serv_net!G167="","",Serv_net!G167/10/GDP!J163)</f>
        <v>2.9473236287428826</v>
      </c>
      <c r="H167" s="26">
        <f>IF(Serv_net!H167="","",Serv_net!H167/10/GDP!K163)</f>
        <v>3.1838295819845523</v>
      </c>
      <c r="I167" s="26">
        <f>IF(Serv_net!I167="","",Serv_net!I167/10/GDP!L163)</f>
        <v>3.356796977912091</v>
      </c>
      <c r="J167" s="26">
        <f>IF(Serv_net!J167="","",Serv_net!J167/10/GDP!M163)</f>
        <v>3.8909312009465773</v>
      </c>
      <c r="K167" s="26">
        <f>IF(Serv_net!K167="","",Serv_net!K167/10/GDP!N163)</f>
        <v>3.8917443285607907</v>
      </c>
      <c r="L167" s="26">
        <f>IF(Serv_net!L167="","",Serv_net!L167/10/GDP!O163)</f>
        <v>4.2341919748465875</v>
      </c>
      <c r="M167" s="26">
        <f>IF(Serv_net!M167="","",Serv_net!M167/10/GDP!P163)</f>
        <v>4.8039234403948603</v>
      </c>
      <c r="N167" s="26">
        <f>IF(Serv_net!N167="","",Serv_net!N167/10/GDP!Q163)</f>
        <v>5.2598800604418345</v>
      </c>
      <c r="O167" s="26">
        <f>IF(Serv_net!O167="","",Serv_net!O167/10/GDP!R163)</f>
        <v>5.6992652118561429</v>
      </c>
      <c r="P167" s="26">
        <f>IF(Serv_net!P167="","",Serv_net!P167/10/GDP!S163)</f>
        <v>6.0005892008625423</v>
      </c>
      <c r="Q167" s="26">
        <f>IF(Serv_net!Q167="","",Serv_net!Q167/10/GDP!T163)</f>
        <v>4.3229866877777097</v>
      </c>
    </row>
    <row r="168" spans="1:17" x14ac:dyDescent="0.15">
      <c r="A168" s="12" t="s">
        <v>188</v>
      </c>
      <c r="B168" s="26">
        <f>IF(Serv_net!B168="","",Serv_net!B168/10/GDP!E164)</f>
        <v>-3.4729764453581855</v>
      </c>
      <c r="C168" s="26">
        <f>IF(Serv_net!C168="","",Serv_net!C168/10/GDP!F164)</f>
        <v>-3.6018130443387375</v>
      </c>
      <c r="D168" s="26">
        <f>IF(Serv_net!D168="","",Serv_net!D168/10/GDP!G164)</f>
        <v>-6.8433809566964054</v>
      </c>
      <c r="E168" s="26">
        <f>IF(Serv_net!E168="","",Serv_net!E168/10/GDP!H164)</f>
        <v>-9.2413987724627447</v>
      </c>
      <c r="F168" s="26">
        <f>IF(Serv_net!F168="","",Serv_net!F168/10/GDP!I164)</f>
        <v>-6.2231794826463647</v>
      </c>
      <c r="G168" s="26">
        <f>IF(Serv_net!G168="","",Serv_net!G168/10/GDP!J164)</f>
        <v>-11.317571490493407</v>
      </c>
      <c r="H168" s="26">
        <f>IF(Serv_net!H168="","",Serv_net!H168/10/GDP!K164)</f>
        <v>-6.6255727969779583</v>
      </c>
      <c r="I168" s="26">
        <f>IF(Serv_net!I168="","",Serv_net!I168/10/GDP!L164)</f>
        <v>-7.0695538391571153</v>
      </c>
      <c r="J168" s="26">
        <f>IF(Serv_net!J168="","",Serv_net!J168/10/GDP!M164)</f>
        <v>-9.5162106793310492</v>
      </c>
      <c r="K168" s="26">
        <f>IF(Serv_net!K168="","",Serv_net!K168/10/GDP!N164)</f>
        <v>-8.3039064714527395</v>
      </c>
      <c r="L168" s="26">
        <f>IF(Serv_net!L168="","",Serv_net!L168/10/GDP!O164)</f>
        <v>-5.9175936436345218</v>
      </c>
      <c r="M168" s="26">
        <f>IF(Serv_net!M168="","",Serv_net!M168/10/GDP!P164)</f>
        <v>-6.1217755327009415</v>
      </c>
      <c r="N168" s="26">
        <f>IF(Serv_net!N168="","",Serv_net!N168/10/GDP!Q164)</f>
        <v>-6.2474288615506151</v>
      </c>
      <c r="O168" s="26">
        <f>IF(Serv_net!O168="","",Serv_net!O168/10/GDP!R164)</f>
        <v>-4.7309976494396819</v>
      </c>
      <c r="P168" s="26">
        <f>IF(Serv_net!P168="","",Serv_net!P168/10/GDP!S164)</f>
        <v>-7.9351253447678189</v>
      </c>
      <c r="Q168" s="26">
        <f>IF(Serv_net!Q168="","",Serv_net!Q168/10/GDP!T164)</f>
        <v>-6.5157522553342142</v>
      </c>
    </row>
    <row r="169" spans="1:17" x14ac:dyDescent="0.15">
      <c r="A169" s="12" t="s">
        <v>189</v>
      </c>
      <c r="B169" s="26" t="str">
        <f>IF(Serv_net!B169="","",Serv_net!B169/10/GDP!E165)</f>
        <v/>
      </c>
      <c r="C169" s="26" t="str">
        <f>IF(Serv_net!C169="","",Serv_net!C169/10/GDP!F165)</f>
        <v/>
      </c>
      <c r="D169" s="26" t="str">
        <f>IF(Serv_net!D169="","",Serv_net!D169/10/GDP!G165)</f>
        <v/>
      </c>
      <c r="E169" s="26" t="str">
        <f>IF(Serv_net!E169="","",Serv_net!E169/10/GDP!H165)</f>
        <v/>
      </c>
      <c r="F169" s="26" t="str">
        <f>IF(Serv_net!F169="","",Serv_net!F169/10/GDP!I165)</f>
        <v/>
      </c>
      <c r="G169" s="26" t="str">
        <f>IF(Serv_net!G169="","",Serv_net!G169/10/GDP!J165)</f>
        <v/>
      </c>
      <c r="H169" s="26" t="str">
        <f>IF(Serv_net!H169="","",Serv_net!H169/10/GDP!K165)</f>
        <v/>
      </c>
      <c r="I169" s="26" t="str">
        <f>IF(Serv_net!I169="","",Serv_net!I169/10/GDP!L165)</f>
        <v/>
      </c>
      <c r="J169" s="26" t="str">
        <f>IF(Serv_net!J169="","",Serv_net!J169/10/GDP!M165)</f>
        <v/>
      </c>
      <c r="K169" s="26" t="str">
        <f>IF(Serv_net!K169="","",Serv_net!K169/10/GDP!N165)</f>
        <v/>
      </c>
      <c r="L169" s="26" t="str">
        <f>IF(Serv_net!L169="","",Serv_net!L169/10/GDP!O165)</f>
        <v/>
      </c>
      <c r="M169" s="26" t="str">
        <f>IF(Serv_net!M169="","",Serv_net!M169/10/GDP!P165)</f>
        <v/>
      </c>
      <c r="N169" s="26" t="str">
        <f>IF(Serv_net!N169="","",Serv_net!N169/10/GDP!Q165)</f>
        <v/>
      </c>
      <c r="O169" s="26" t="str">
        <f>IF(Serv_net!O169="","",Serv_net!O169/10/GDP!R165)</f>
        <v/>
      </c>
      <c r="P169" s="26" t="str">
        <f>IF(Serv_net!P169="","",Serv_net!P169/10/GDP!S165)</f>
        <v/>
      </c>
      <c r="Q169" s="26" t="str">
        <f>IF(Serv_net!Q169="","",Serv_net!Q169/10/GDP!T165)</f>
        <v/>
      </c>
    </row>
    <row r="170" spans="1:17" x14ac:dyDescent="0.15">
      <c r="A170" s="12" t="s">
        <v>190</v>
      </c>
      <c r="B170" s="26">
        <f>IF(Serv_net!B170="","",Serv_net!B170/10/GDP!E166)</f>
        <v>-0.12508269938134209</v>
      </c>
      <c r="C170" s="26">
        <f>IF(Serv_net!C170="","",Serv_net!C170/10/GDP!F166)</f>
        <v>-0.39936068489186627</v>
      </c>
      <c r="D170" s="26">
        <f>IF(Serv_net!D170="","",Serv_net!D170/10/GDP!G166)</f>
        <v>-0.47019372135099213</v>
      </c>
      <c r="E170" s="26">
        <f>IF(Serv_net!E170="","",Serv_net!E170/10/GDP!H166)</f>
        <v>-1.0497692507103256</v>
      </c>
      <c r="F170" s="26">
        <f>IF(Serv_net!F170="","",Serv_net!F170/10/GDP!I166)</f>
        <v>-0.73907644997784172</v>
      </c>
      <c r="G170" s="26">
        <f>IF(Serv_net!G170="","",Serv_net!G170/10/GDP!J166)</f>
        <v>-0.94016927988741261</v>
      </c>
      <c r="H170" s="26">
        <f>IF(Serv_net!H170="","",Serv_net!H170/10/GDP!K166)</f>
        <v>-0.84435599379314963</v>
      </c>
      <c r="I170" s="26">
        <f>IF(Serv_net!I170="","",Serv_net!I170/10/GDP!L166)</f>
        <v>-0.32159644102439977</v>
      </c>
      <c r="J170" s="26">
        <f>IF(Serv_net!J170="","",Serv_net!J170/10/GDP!M166)</f>
        <v>-0.33781775090799437</v>
      </c>
      <c r="K170" s="26">
        <f>IF(Serv_net!K170="","",Serv_net!K170/10/GDP!N166)</f>
        <v>-6.0643779329446541E-2</v>
      </c>
      <c r="L170" s="26">
        <f>IF(Serv_net!L170="","",Serv_net!L170/10/GDP!O166)</f>
        <v>-0.15149029363728697</v>
      </c>
      <c r="M170" s="26">
        <f>IF(Serv_net!M170="","",Serv_net!M170/10/GDP!P166)</f>
        <v>-0.19497156710368579</v>
      </c>
      <c r="N170" s="26">
        <f>IF(Serv_net!N170="","",Serv_net!N170/10/GDP!Q166)</f>
        <v>-0.11553286572111446</v>
      </c>
      <c r="O170" s="26">
        <f>IF(Serv_net!O170="","",Serv_net!O170/10/GDP!R166)</f>
        <v>-0.1449266468969222</v>
      </c>
      <c r="P170" s="26">
        <f>IF(Serv_net!P170="","",Serv_net!P170/10/GDP!S166)</f>
        <v>-0.26919986300463489</v>
      </c>
      <c r="Q170" s="26">
        <f>IF(Serv_net!Q170="","",Serv_net!Q170/10/GDP!T166)</f>
        <v>-0.77071473772368748</v>
      </c>
    </row>
    <row r="171" spans="1:17" x14ac:dyDescent="0.15">
      <c r="A171" s="12" t="s">
        <v>191</v>
      </c>
      <c r="B171" s="26" t="str">
        <f>IF(Serv_net!B171="","",Serv_net!B171/10/GDP!E167)</f>
        <v/>
      </c>
      <c r="C171" s="26" t="str">
        <f>IF(Serv_net!C171="","",Serv_net!C171/10/GDP!F167)</f>
        <v/>
      </c>
      <c r="D171" s="26" t="str">
        <f>IF(Serv_net!D171="","",Serv_net!D171/10/GDP!G167)</f>
        <v/>
      </c>
      <c r="E171" s="26" t="str">
        <f>IF(Serv_net!E171="","",Serv_net!E171/10/GDP!H167)</f>
        <v/>
      </c>
      <c r="F171" s="26" t="str">
        <f>IF(Serv_net!F171="","",Serv_net!F171/10/GDP!I167)</f>
        <v/>
      </c>
      <c r="G171" s="26" t="str">
        <f>IF(Serv_net!G171="","",Serv_net!G171/10/GDP!J167)</f>
        <v/>
      </c>
      <c r="H171" s="26" t="str">
        <f>IF(Serv_net!H171="","",Serv_net!H171/10/GDP!K167)</f>
        <v/>
      </c>
      <c r="I171" s="26" t="str">
        <f>IF(Serv_net!I171="","",Serv_net!I171/10/GDP!L167)</f>
        <v/>
      </c>
      <c r="J171" s="26" t="str">
        <f>IF(Serv_net!J171="","",Serv_net!J171/10/GDP!M167)</f>
        <v/>
      </c>
      <c r="K171" s="26">
        <f>IF(Serv_net!K171="","",Serv_net!K171/10/GDP!N167)</f>
        <v>-2.1588290232896408</v>
      </c>
      <c r="L171" s="26">
        <f>IF(Serv_net!L171="","",Serv_net!L171/10/GDP!O167)</f>
        <v>-6.5006760039340596</v>
      </c>
      <c r="M171" s="26">
        <f>IF(Serv_net!M171="","",Serv_net!M171/10/GDP!P167)</f>
        <v>-12.559534144115101</v>
      </c>
      <c r="N171" s="26">
        <f>IF(Serv_net!N171="","",Serv_net!N171/10/GDP!Q167)</f>
        <v>-10.389742966078478</v>
      </c>
      <c r="O171" s="26">
        <f>IF(Serv_net!O171="","",Serv_net!O171/10/GDP!R167)</f>
        <v>-29.414251755349198</v>
      </c>
      <c r="P171" s="26">
        <f>IF(Serv_net!P171="","",Serv_net!P171/10/GDP!S167)</f>
        <v>-22.883914057156058</v>
      </c>
      <c r="Q171" s="26" t="str">
        <f>IF(Serv_net!Q171="","",Serv_net!Q171/10/GDP!T167)</f>
        <v/>
      </c>
    </row>
    <row r="172" spans="1:17" x14ac:dyDescent="0.15">
      <c r="A172" s="12" t="s">
        <v>192</v>
      </c>
      <c r="B172" s="26">
        <f>IF(Serv_net!B172="","",Serv_net!B172/10/GDP!E168)</f>
        <v>2.8645879448543603</v>
      </c>
      <c r="C172" s="26">
        <f>IF(Serv_net!C172="","",Serv_net!C172/10/GDP!F168)</f>
        <v>2.9370441353350842</v>
      </c>
      <c r="D172" s="26">
        <f>IF(Serv_net!D172="","",Serv_net!D172/10/GDP!G168)</f>
        <v>2.9684321626029804</v>
      </c>
      <c r="E172" s="26">
        <f>IF(Serv_net!E172="","",Serv_net!E172/10/GDP!H168)</f>
        <v>3.2252817834605887</v>
      </c>
      <c r="F172" s="26">
        <f>IF(Serv_net!F172="","",Serv_net!F172/10/GDP!I168)</f>
        <v>3.0592240029626012</v>
      </c>
      <c r="G172" s="26">
        <f>IF(Serv_net!G172="","",Serv_net!G172/10/GDP!J168)</f>
        <v>3.4079087453762864</v>
      </c>
      <c r="H172" s="26">
        <f>IF(Serv_net!H172="","",Serv_net!H172/10/GDP!K168)</f>
        <v>4.3543407207538891</v>
      </c>
      <c r="I172" s="26">
        <f>IF(Serv_net!I172="","",Serv_net!I172/10/GDP!L168)</f>
        <v>4.749054038739037</v>
      </c>
      <c r="J172" s="26">
        <f>IF(Serv_net!J172="","",Serv_net!J172/10/GDP!M168)</f>
        <v>5.1566554359560195</v>
      </c>
      <c r="K172" s="26">
        <f>IF(Serv_net!K172="","",Serv_net!K172/10/GDP!N168)</f>
        <v>5.1604228667231391</v>
      </c>
      <c r="L172" s="26">
        <f>IF(Serv_net!L172="","",Serv_net!L172/10/GDP!O168)</f>
        <v>4.9567411280130598</v>
      </c>
      <c r="M172" s="26">
        <f>IF(Serv_net!M172="","",Serv_net!M172/10/GDP!P168)</f>
        <v>5.2838648579803129</v>
      </c>
      <c r="N172" s="26">
        <f>IF(Serv_net!N172="","",Serv_net!N172/10/GDP!Q168)</f>
        <v>5.5419307466391903</v>
      </c>
      <c r="O172" s="26">
        <f>IF(Serv_net!O172="","",Serv_net!O172/10/GDP!R168)</f>
        <v>5.1681849772177495</v>
      </c>
      <c r="P172" s="26">
        <f>IF(Serv_net!P172="","",Serv_net!P172/10/GDP!S168)</f>
        <v>5.1296931193461024</v>
      </c>
      <c r="Q172" s="26">
        <f>IF(Serv_net!Q172="","",Serv_net!Q172/10/GDP!T168)</f>
        <v>2.3027881664513137</v>
      </c>
    </row>
    <row r="173" spans="1:17" x14ac:dyDescent="0.15">
      <c r="A173" s="12" t="s">
        <v>193</v>
      </c>
      <c r="B173" s="26">
        <f>IF(Serv_net!B173="","",Serv_net!B173/10/GDP!E169)</f>
        <v>-1.9634954451670927</v>
      </c>
      <c r="C173" s="26">
        <f>IF(Serv_net!C173="","",Serv_net!C173/10/GDP!F169)</f>
        <v>-2.3756784469803294</v>
      </c>
      <c r="D173" s="26">
        <f>IF(Serv_net!D173="","",Serv_net!D173/10/GDP!G169)</f>
        <v>-2.2330844041801692</v>
      </c>
      <c r="E173" s="26">
        <f>IF(Serv_net!E173="","",Serv_net!E173/10/GDP!H169)</f>
        <v>-2.1617002904949345</v>
      </c>
      <c r="F173" s="26">
        <f>IF(Serv_net!F173="","",Serv_net!F173/10/GDP!I169)</f>
        <v>-1.3090990521014436</v>
      </c>
      <c r="G173" s="26">
        <f>IF(Serv_net!G173="","",Serv_net!G173/10/GDP!J169)</f>
        <v>-1.1254031050115973</v>
      </c>
      <c r="H173" s="26">
        <f>IF(Serv_net!H173="","",Serv_net!H173/10/GDP!K169)</f>
        <v>-1.4219575909468611</v>
      </c>
      <c r="I173" s="26">
        <f>IF(Serv_net!I173="","",Serv_net!I173/10/GDP!L169)</f>
        <v>1.8448216940532594</v>
      </c>
      <c r="J173" s="26">
        <f>IF(Serv_net!J173="","",Serv_net!J173/10/GDP!M169)</f>
        <v>1.588950009135939</v>
      </c>
      <c r="K173" s="26">
        <f>IF(Serv_net!K173="","",Serv_net!K173/10/GDP!N169)</f>
        <v>2.3704872014193761</v>
      </c>
      <c r="L173" s="26">
        <f>IF(Serv_net!L173="","",Serv_net!L173/10/GDP!O169)</f>
        <v>2.8858983741125219</v>
      </c>
      <c r="M173" s="26">
        <f>IF(Serv_net!M173="","",Serv_net!M173/10/GDP!P169)</f>
        <v>3.4946515059017678</v>
      </c>
      <c r="N173" s="26">
        <f>IF(Serv_net!N173="","",Serv_net!N173/10/GDP!Q169)</f>
        <v>3.7774688255908613</v>
      </c>
      <c r="O173" s="26">
        <f>IF(Serv_net!O173="","",Serv_net!O173/10/GDP!R169)</f>
        <v>4.2836695817458672</v>
      </c>
      <c r="P173" s="26">
        <f>IF(Serv_net!P173="","",Serv_net!P173/10/GDP!S169)</f>
        <v>3.3930368852453414</v>
      </c>
      <c r="Q173" s="26">
        <f>IF(Serv_net!Q173="","",Serv_net!Q173/10/GDP!T169)</f>
        <v>1.0153867189233696</v>
      </c>
    </row>
    <row r="174" spans="1:17" x14ac:dyDescent="0.15">
      <c r="A174" s="12" t="s">
        <v>194</v>
      </c>
      <c r="B174" s="26">
        <f>IF(Serv_net!B174="","",Serv_net!B174/10/GDP!E170)</f>
        <v>12.481747900069719</v>
      </c>
      <c r="C174" s="26">
        <f>IF(Serv_net!C174="","",Serv_net!C174/10/GDP!F170)</f>
        <v>11.8522800473585</v>
      </c>
      <c r="D174" s="26">
        <f>IF(Serv_net!D174="","",Serv_net!D174/10/GDP!G170)</f>
        <v>10.464058901599614</v>
      </c>
      <c r="E174" s="26">
        <f>IF(Serv_net!E174="","",Serv_net!E174/10/GDP!H170)</f>
        <v>5.4216250967554291</v>
      </c>
      <c r="F174" s="26">
        <f>IF(Serv_net!F174="","",Serv_net!F174/10/GDP!I170)</f>
        <v>4.7640111649860675</v>
      </c>
      <c r="G174" s="26">
        <f>IF(Serv_net!G174="","",Serv_net!G174/10/GDP!J170)</f>
        <v>4.9895877543303326</v>
      </c>
      <c r="H174" s="26">
        <f>IF(Serv_net!H174="","",Serv_net!H174/10/GDP!K170)</f>
        <v>7.1156765832579749</v>
      </c>
      <c r="I174" s="26">
        <f>IF(Serv_net!I174="","",Serv_net!I174/10/GDP!L170)</f>
        <v>9.0600724496463307</v>
      </c>
      <c r="J174" s="26">
        <f>IF(Serv_net!J174="","",Serv_net!J174/10/GDP!M170)</f>
        <v>12.579734586896318</v>
      </c>
      <c r="K174" s="26">
        <f>IF(Serv_net!K174="","",Serv_net!K174/10/GDP!N170)</f>
        <v>32.900347168639918</v>
      </c>
      <c r="L174" s="26">
        <f>IF(Serv_net!L174="","",Serv_net!L174/10/GDP!O170)</f>
        <v>29.229805973933477</v>
      </c>
      <c r="M174" s="26">
        <f>IF(Serv_net!M174="","",Serv_net!M174/10/GDP!P170)</f>
        <v>25.550128052687448</v>
      </c>
      <c r="N174" s="26">
        <f>IF(Serv_net!N174="","",Serv_net!N174/10/GDP!Q170)</f>
        <v>25.125700642707987</v>
      </c>
      <c r="O174" s="26">
        <f>IF(Serv_net!O174="","",Serv_net!O174/10/GDP!R170)</f>
        <v>31.984516148009263</v>
      </c>
      <c r="P174" s="26">
        <f>IF(Serv_net!P174="","",Serv_net!P174/10/GDP!S170)</f>
        <v>30.259609036849888</v>
      </c>
      <c r="Q174" s="26">
        <f>IF(Serv_net!Q174="","",Serv_net!Q174/10/GDP!T170)</f>
        <v>13.996885696908468</v>
      </c>
    </row>
    <row r="175" spans="1:17" x14ac:dyDescent="0.15">
      <c r="A175" s="12" t="s">
        <v>195</v>
      </c>
      <c r="B175" s="26">
        <f>IF(Serv_net!B175="","",Serv_net!B175/10/GDP!E171)</f>
        <v>22.836622978612414</v>
      </c>
      <c r="C175" s="26">
        <f>IF(Serv_net!C175="","",Serv_net!C175/10/GDP!F171)</f>
        <v>12.44684299819637</v>
      </c>
      <c r="D175" s="26">
        <f>IF(Serv_net!D175="","",Serv_net!D175/10/GDP!G171)</f>
        <v>11.243565622867946</v>
      </c>
      <c r="E175" s="26">
        <f>IF(Serv_net!E175="","",Serv_net!E175/10/GDP!H171)</f>
        <v>10.301760437407362</v>
      </c>
      <c r="F175" s="26">
        <f>IF(Serv_net!F175="","",Serv_net!F175/10/GDP!I171)</f>
        <v>11.604031351923446</v>
      </c>
      <c r="G175" s="26">
        <f>IF(Serv_net!G175="","",Serv_net!G175/10/GDP!J171)</f>
        <v>11.135706774874349</v>
      </c>
      <c r="H175" s="26">
        <f>IF(Serv_net!H175="","",Serv_net!H175/10/GDP!K171)</f>
        <v>11.257914854856017</v>
      </c>
      <c r="I175" s="26">
        <f>IF(Serv_net!I175="","",Serv_net!I175/10/GDP!L171)</f>
        <v>12.552754670720534</v>
      </c>
      <c r="J175" s="26">
        <f>IF(Serv_net!J175="","",Serv_net!J175/10/GDP!M171)</f>
        <v>13.300231247667035</v>
      </c>
      <c r="K175" s="26">
        <f>IF(Serv_net!K175="","",Serv_net!K175/10/GDP!N171)</f>
        <v>29.633328384561878</v>
      </c>
      <c r="L175" s="26">
        <f>IF(Serv_net!L175="","",Serv_net!L175/10/GDP!O171)</f>
        <v>29.409673967524313</v>
      </c>
      <c r="M175" s="26">
        <f>IF(Serv_net!M175="","",Serv_net!M175/10/GDP!P171)</f>
        <v>25.723855826289444</v>
      </c>
      <c r="N175" s="26">
        <f>IF(Serv_net!N175="","",Serv_net!N175/10/GDP!Q171)</f>
        <v>28.233773321053427</v>
      </c>
      <c r="O175" s="26">
        <f>IF(Serv_net!O175="","",Serv_net!O175/10/GDP!R171)</f>
        <v>31.934152867208599</v>
      </c>
      <c r="P175" s="26">
        <f>IF(Serv_net!P175="","",Serv_net!P175/10/GDP!S171)</f>
        <v>33.154034276801546</v>
      </c>
      <c r="Q175" s="26">
        <f>IF(Serv_net!Q175="","",Serv_net!Q175/10/GDP!T171)</f>
        <v>11.773340832686138</v>
      </c>
    </row>
    <row r="176" spans="1:17" x14ac:dyDescent="0.15">
      <c r="A176" s="12" t="s">
        <v>196</v>
      </c>
      <c r="B176" s="26">
        <f>IF(Serv_net!B176="","",Serv_net!B176/10/GDP!E172)</f>
        <v>14.376273092261446</v>
      </c>
      <c r="C176" s="26">
        <f>IF(Serv_net!C176="","",Serv_net!C176/10/GDP!F172)</f>
        <v>13.530978775515155</v>
      </c>
      <c r="D176" s="26">
        <f>IF(Serv_net!D176="","",Serv_net!D176/10/GDP!G172)</f>
        <v>6.8184028138528117</v>
      </c>
      <c r="E176" s="26">
        <f>IF(Serv_net!E176="","",Serv_net!E176/10/GDP!H172)</f>
        <v>7.3115710512020264</v>
      </c>
      <c r="F176" s="26">
        <f>IF(Serv_net!F176="","",Serv_net!F176/10/GDP!I172)</f>
        <v>6.6259354987405921</v>
      </c>
      <c r="G176" s="26">
        <f>IF(Serv_net!G176="","",Serv_net!G176/10/GDP!J172)</f>
        <v>6.8593003898200964</v>
      </c>
      <c r="H176" s="26">
        <f>IF(Serv_net!H176="","",Serv_net!H176/10/GDP!K172)</f>
        <v>8.1401195256224135</v>
      </c>
      <c r="I176" s="26">
        <f>IF(Serv_net!I176="","",Serv_net!I176/10/GDP!L172)</f>
        <v>7.70812445214119</v>
      </c>
      <c r="J176" s="26">
        <f>IF(Serv_net!J176="","",Serv_net!J176/10/GDP!M172)</f>
        <v>6.8376301058923827</v>
      </c>
      <c r="K176" s="26">
        <f>IF(Serv_net!K176="","",Serv_net!K176/10/GDP!N172)</f>
        <v>10.598558293546612</v>
      </c>
      <c r="L176" s="26">
        <f>IF(Serv_net!L176="","",Serv_net!L176/10/GDP!O172)</f>
        <v>15.324793541498645</v>
      </c>
      <c r="M176" s="26">
        <f>IF(Serv_net!M176="","",Serv_net!M176/10/GDP!P172)</f>
        <v>14.507437839205123</v>
      </c>
      <c r="N176" s="26">
        <f>IF(Serv_net!N176="","",Serv_net!N176/10/GDP!Q172)</f>
        <v>14.874973744179233</v>
      </c>
      <c r="O176" s="26">
        <f>IF(Serv_net!O176="","",Serv_net!O176/10/GDP!R172)</f>
        <v>15.675522093211756</v>
      </c>
      <c r="P176" s="26">
        <f>IF(Serv_net!P176="","",Serv_net!P176/10/GDP!S172)</f>
        <v>17.172589543569533</v>
      </c>
      <c r="Q176" s="26">
        <f>IF(Serv_net!Q176="","",Serv_net!Q176/10/GDP!T172)</f>
        <v>3.4175220024855486</v>
      </c>
    </row>
    <row r="177" spans="1:17" x14ac:dyDescent="0.15">
      <c r="A177" s="12" t="s">
        <v>197</v>
      </c>
      <c r="B177" s="26">
        <f>IF(Serv_net!B177="","",Serv_net!B177/10/GDP!E173)</f>
        <v>-3.8540701496698526</v>
      </c>
      <c r="C177" s="26">
        <f>IF(Serv_net!C177="","",Serv_net!C177/10/GDP!F173)</f>
        <v>-4.9749198483796038</v>
      </c>
      <c r="D177" s="26">
        <f>IF(Serv_net!D177="","",Serv_net!D177/10/GDP!G173)</f>
        <v>-3.6521839594433381</v>
      </c>
      <c r="E177" s="26">
        <f>IF(Serv_net!E177="","",Serv_net!E177/10/GDP!H173)</f>
        <v>-3.2611869117925156</v>
      </c>
      <c r="F177" s="26">
        <f>IF(Serv_net!F177="","",Serv_net!F177/10/GDP!I173)</f>
        <v>-3.2418114184007627</v>
      </c>
      <c r="G177" s="26">
        <f>IF(Serv_net!G177="","",Serv_net!G177/10/GDP!J173)</f>
        <v>-3.4852991343900657</v>
      </c>
      <c r="H177" s="26">
        <f>IF(Serv_net!H177="","",Serv_net!H177/10/GDP!K173)</f>
        <v>-3.1110823811391817</v>
      </c>
      <c r="I177" s="26">
        <f>IF(Serv_net!I177="","",Serv_net!I177/10/GDP!L173)</f>
        <v>-2.1451124208833341</v>
      </c>
      <c r="J177" s="26">
        <f>IF(Serv_net!J177="","",Serv_net!J177/10/GDP!M173)</f>
        <v>-1.4591543951587249</v>
      </c>
      <c r="K177" s="26">
        <f>IF(Serv_net!K177="","",Serv_net!K177/10/GDP!N173)</f>
        <v>-0.83451605347182212</v>
      </c>
      <c r="L177" s="26">
        <f>IF(Serv_net!L177="","",Serv_net!L177/10/GDP!O173)</f>
        <v>0.21482458928891551</v>
      </c>
      <c r="M177" s="26">
        <f>IF(Serv_net!M177="","",Serv_net!M177/10/GDP!P173)</f>
        <v>0.16402338554021023</v>
      </c>
      <c r="N177" s="26">
        <f>IF(Serv_net!N177="","",Serv_net!N177/10/GDP!Q173)</f>
        <v>0.38614667421040083</v>
      </c>
      <c r="O177" s="26">
        <f>IF(Serv_net!O177="","",Serv_net!O177/10/GDP!R173)</f>
        <v>0.9439170926975361</v>
      </c>
      <c r="P177" s="26">
        <f>IF(Serv_net!P177="","",Serv_net!P177/10/GDP!S173)</f>
        <v>-0.17520990037447912</v>
      </c>
      <c r="Q177" s="26" t="str">
        <f>IF(Serv_net!Q177="","",Serv_net!Q177/10/GDP!T173)</f>
        <v/>
      </c>
    </row>
    <row r="178" spans="1:17" x14ac:dyDescent="0.15">
      <c r="A178" s="12" t="s">
        <v>198</v>
      </c>
      <c r="B178" s="26">
        <f>IF(Serv_net!B178="","",Serv_net!B178/10/GDP!E174)</f>
        <v>-6.7464963589271472</v>
      </c>
      <c r="C178" s="26">
        <f>IF(Serv_net!C178="","",Serv_net!C178/10/GDP!F174)</f>
        <v>-1.2450264163846112</v>
      </c>
      <c r="D178" s="26">
        <f>IF(Serv_net!D178="","",Serv_net!D178/10/GDP!G174)</f>
        <v>-2.1965367041621331</v>
      </c>
      <c r="E178" s="26">
        <f>IF(Serv_net!E178="","",Serv_net!E178/10/GDP!H174)</f>
        <v>-3.4814716436926418</v>
      </c>
      <c r="F178" s="26">
        <f>IF(Serv_net!F178="","",Serv_net!F178/10/GDP!I174)</f>
        <v>3.6123775112157128E-2</v>
      </c>
      <c r="G178" s="26">
        <f>IF(Serv_net!G178="","",Serv_net!G178/10/GDP!J174)</f>
        <v>-0.4028956097858607</v>
      </c>
      <c r="H178" s="26">
        <f>IF(Serv_net!H178="","",Serv_net!H178/10/GDP!K174)</f>
        <v>-8.1790450483862731</v>
      </c>
      <c r="I178" s="26">
        <f>IF(Serv_net!I178="","",Serv_net!I178/10/GDP!L174)</f>
        <v>-8.9698260760967958</v>
      </c>
      <c r="J178" s="26">
        <f>IF(Serv_net!J178="","",Serv_net!J178/10/GDP!M174)</f>
        <v>-8.2089074347639155</v>
      </c>
      <c r="K178" s="26">
        <f>IF(Serv_net!K178="","",Serv_net!K178/10/GDP!N174)</f>
        <v>-11.456706414692624</v>
      </c>
      <c r="L178" s="26">
        <f>IF(Serv_net!L178="","",Serv_net!L178/10/GDP!O174)</f>
        <v>-11.094076559366954</v>
      </c>
      <c r="M178" s="26">
        <f>IF(Serv_net!M178="","",Serv_net!M178/10/GDP!P174)</f>
        <v>-10.665399691680326</v>
      </c>
      <c r="N178" s="26">
        <f>IF(Serv_net!N178="","",Serv_net!N178/10/GDP!Q174)</f>
        <v>-12.778048411575542</v>
      </c>
      <c r="O178" s="26">
        <f>IF(Serv_net!O178="","",Serv_net!O178/10/GDP!R174)</f>
        <v>-14.322297455544915</v>
      </c>
      <c r="P178" s="26">
        <f>IF(Serv_net!P178="","",Serv_net!P178/10/GDP!S174)</f>
        <v>-17.788971794144917</v>
      </c>
      <c r="Q178" s="26">
        <f>IF(Serv_net!Q178="","",Serv_net!Q178/10/GDP!T174)</f>
        <v>-19.082620045658171</v>
      </c>
    </row>
    <row r="179" spans="1:17" x14ac:dyDescent="0.15">
      <c r="A179" s="12" t="s">
        <v>199</v>
      </c>
      <c r="B179" s="26">
        <f>IF(Serv_net!B179="","",Serv_net!B179/10/GDP!E175)</f>
        <v>-0.27547817792968476</v>
      </c>
      <c r="C179" s="26">
        <f>IF(Serv_net!C179="","",Serv_net!C179/10/GDP!F175)</f>
        <v>0.22746029265032941</v>
      </c>
      <c r="D179" s="26">
        <f>IF(Serv_net!D179="","",Serv_net!D179/10/GDP!G175)</f>
        <v>0.40153074194127281</v>
      </c>
      <c r="E179" s="26">
        <f>IF(Serv_net!E179="","",Serv_net!E179/10/GDP!H175)</f>
        <v>0.27022477428715236</v>
      </c>
      <c r="F179" s="26">
        <f>IF(Serv_net!F179="","",Serv_net!F179/10/GDP!I175)</f>
        <v>0.51657074574551243</v>
      </c>
      <c r="G179" s="26">
        <f>IF(Serv_net!G179="","",Serv_net!G179/10/GDP!J175)</f>
        <v>0.66177871810769096</v>
      </c>
      <c r="H179" s="26">
        <f>IF(Serv_net!H179="","",Serv_net!H179/10/GDP!K175)</f>
        <v>1.1272890374173514</v>
      </c>
      <c r="I179" s="26">
        <f>IF(Serv_net!I179="","",Serv_net!I179/10/GDP!L175)</f>
        <v>1.1541618465630927</v>
      </c>
      <c r="J179" s="26">
        <f>IF(Serv_net!J179="","",Serv_net!J179/10/GDP!M175)</f>
        <v>1.7780959149286633</v>
      </c>
      <c r="K179" s="26">
        <f>IF(Serv_net!K179="","",Serv_net!K179/10/GDP!N175)</f>
        <v>1.0710543282583196</v>
      </c>
      <c r="L179" s="26">
        <f>IF(Serv_net!L179="","",Serv_net!L179/10/GDP!O175)</f>
        <v>1.9339501197521736</v>
      </c>
      <c r="M179" s="26">
        <f>IF(Serv_net!M179="","",Serv_net!M179/10/GDP!P175)</f>
        <v>1.4806281927654399</v>
      </c>
      <c r="N179" s="26">
        <f>IF(Serv_net!N179="","",Serv_net!N179/10/GDP!Q175)</f>
        <v>0.64010994742260297</v>
      </c>
      <c r="O179" s="26">
        <f>IF(Serv_net!O179="","",Serv_net!O179/10/GDP!R175)</f>
        <v>0.28287422794074901</v>
      </c>
      <c r="P179" s="26">
        <f>IF(Serv_net!P179="","",Serv_net!P179/10/GDP!S175)</f>
        <v>0.55241199078115577</v>
      </c>
      <c r="Q179" s="26">
        <f>IF(Serv_net!Q179="","",Serv_net!Q179/10/GDP!T175)</f>
        <v>-5.9330421690423976E-3</v>
      </c>
    </row>
    <row r="180" spans="1:17" x14ac:dyDescent="0.15">
      <c r="A180" s="12" t="s">
        <v>200</v>
      </c>
      <c r="B180" s="26">
        <f>IF(Serv_net!B180="","",Serv_net!B180/10/GDP!E176)</f>
        <v>3.5110339074082733</v>
      </c>
      <c r="C180" s="26">
        <f>IF(Serv_net!C180="","",Serv_net!C180/10/GDP!F176)</f>
        <v>3.9729211508678959</v>
      </c>
      <c r="D180" s="26">
        <f>IF(Serv_net!D180="","",Serv_net!D180/10/GDP!G176)</f>
        <v>4.7480265933298895</v>
      </c>
      <c r="E180" s="26">
        <f>IF(Serv_net!E180="","",Serv_net!E180/10/GDP!H176)</f>
        <v>4.7928272055336123</v>
      </c>
      <c r="F180" s="26">
        <f>IF(Serv_net!F180="","",Serv_net!F180/10/GDP!I176)</f>
        <v>3.7045216038627151</v>
      </c>
      <c r="G180" s="26">
        <f>IF(Serv_net!G180="","",Serv_net!G180/10/GDP!J176)</f>
        <v>3.1900833215251176</v>
      </c>
      <c r="H180" s="26">
        <f>IF(Serv_net!H180="","",Serv_net!H180/10/GDP!K176)</f>
        <v>2.2803855815693694</v>
      </c>
      <c r="I180" s="26">
        <f>IF(Serv_net!I180="","",Serv_net!I180/10/GDP!L176)</f>
        <v>2.3996277612805019</v>
      </c>
      <c r="J180" s="26">
        <f>IF(Serv_net!J180="","",Serv_net!J180/10/GDP!M176)</f>
        <v>1.9587549601566168</v>
      </c>
      <c r="K180" s="26">
        <f>IF(Serv_net!K180="","",Serv_net!K180/10/GDP!N176)</f>
        <v>1.9241380016435818</v>
      </c>
      <c r="L180" s="26">
        <f>IF(Serv_net!L180="","",Serv_net!L180/10/GDP!O176)</f>
        <v>1.9554730488996885</v>
      </c>
      <c r="M180" s="26">
        <f>IF(Serv_net!M180="","",Serv_net!M180/10/GDP!P176)</f>
        <v>1.8377048318386315</v>
      </c>
      <c r="N180" s="26">
        <f>IF(Serv_net!N180="","",Serv_net!N180/10/GDP!Q176)</f>
        <v>1.0693886238591257</v>
      </c>
      <c r="O180" s="26">
        <f>IF(Serv_net!O180="","",Serv_net!O180/10/GDP!R176)</f>
        <v>1.8127646318739354</v>
      </c>
      <c r="P180" s="26">
        <f>IF(Serv_net!P180="","",Serv_net!P180/10/GDP!S176)</f>
        <v>1.2021823100051365</v>
      </c>
      <c r="Q180" s="26">
        <f>IF(Serv_net!Q180="","",Serv_net!Q180/10/GDP!T176)</f>
        <v>0.13048961507683712</v>
      </c>
    </row>
    <row r="181" spans="1:17" x14ac:dyDescent="0.15">
      <c r="A181" s="12" t="s">
        <v>201</v>
      </c>
      <c r="B181" s="26">
        <f>IF(Serv_net!B181="","",Serv_net!B181/10/GDP!E177)</f>
        <v>1.9078364512148538</v>
      </c>
      <c r="C181" s="26">
        <f>IF(Serv_net!C181="","",Serv_net!C181/10/GDP!F177)</f>
        <v>1.194433953508979</v>
      </c>
      <c r="D181" s="26">
        <f>IF(Serv_net!D181="","",Serv_net!D181/10/GDP!G177)</f>
        <v>2.0965276049240997</v>
      </c>
      <c r="E181" s="26">
        <f>IF(Serv_net!E181="","",Serv_net!E181/10/GDP!H177)</f>
        <v>2.3639218017710997</v>
      </c>
      <c r="F181" s="26">
        <f>IF(Serv_net!F181="","",Serv_net!F181/10/GDP!I177)</f>
        <v>3.826948434677818</v>
      </c>
      <c r="G181" s="26">
        <f>IF(Serv_net!G181="","",Serv_net!G181/10/GDP!J177)</f>
        <v>6.3287658715744746</v>
      </c>
      <c r="H181" s="26" t="str">
        <f>IF(Serv_net!H181="","",Serv_net!H181/10/GDP!K177)</f>
        <v/>
      </c>
      <c r="I181" s="26" t="str">
        <f>IF(Serv_net!I181="","",Serv_net!I181/10/GDP!L177)</f>
        <v/>
      </c>
      <c r="J181" s="26" t="str">
        <f>IF(Serv_net!J181="","",Serv_net!J181/10/GDP!M177)</f>
        <v/>
      </c>
      <c r="K181" s="26" t="str">
        <f>IF(Serv_net!K181="","",Serv_net!K181/10/GDP!N177)</f>
        <v/>
      </c>
      <c r="L181" s="26" t="str">
        <f>IF(Serv_net!L181="","",Serv_net!L181/10/GDP!O177)</f>
        <v/>
      </c>
      <c r="M181" s="26" t="str">
        <f>IF(Serv_net!M181="","",Serv_net!M181/10/GDP!P177)</f>
        <v/>
      </c>
      <c r="N181" s="26" t="str">
        <f>IF(Serv_net!N181="","",Serv_net!N181/10/GDP!Q177)</f>
        <v/>
      </c>
      <c r="O181" s="26" t="str">
        <f>IF(Serv_net!O181="","",Serv_net!O181/10/GDP!R177)</f>
        <v/>
      </c>
      <c r="P181" s="26" t="str">
        <f>IF(Serv_net!P181="","",Serv_net!P181/10/GDP!S177)</f>
        <v/>
      </c>
      <c r="Q181" s="26" t="str">
        <f>IF(Serv_net!Q181="","",Serv_net!Q181/10/GDP!T177)</f>
        <v/>
      </c>
    </row>
    <row r="182" spans="1:17" x14ac:dyDescent="0.15">
      <c r="A182" s="12" t="s">
        <v>202</v>
      </c>
      <c r="B182" s="26">
        <f>IF(Serv_net!B182="","",Serv_net!B182/10/GDP!E178)</f>
        <v>-3.8282675240463004</v>
      </c>
      <c r="C182" s="26">
        <f>IF(Serv_net!C182="","",Serv_net!C182/10/GDP!F178)</f>
        <v>-3.6069303517247486</v>
      </c>
      <c r="D182" s="26">
        <f>IF(Serv_net!D182="","",Serv_net!D182/10/GDP!G178)</f>
        <v>-3.1424856848981264</v>
      </c>
      <c r="E182" s="26">
        <f>IF(Serv_net!E182="","",Serv_net!E182/10/GDP!H178)</f>
        <v>-2.7722934065192284</v>
      </c>
      <c r="F182" s="26">
        <f>IF(Serv_net!F182="","",Serv_net!F182/10/GDP!I178)</f>
        <v>-2.3283829142815344</v>
      </c>
      <c r="G182" s="26">
        <f>IF(Serv_net!G182="","",Serv_net!G182/10/GDP!J178)</f>
        <v>-2.4867146526869268</v>
      </c>
      <c r="H182" s="26">
        <f>IF(Serv_net!H182="","",Serv_net!H182/10/GDP!K178)</f>
        <v>-2.3249164019868584</v>
      </c>
      <c r="I182" s="26">
        <f>IF(Serv_net!I182="","",Serv_net!I182/10/GDP!L178)</f>
        <v>-3.7073541384990572</v>
      </c>
      <c r="J182" s="26">
        <f>IF(Serv_net!J182="","",Serv_net!J182/10/GDP!M178)</f>
        <v>-2.9627097946258107</v>
      </c>
      <c r="K182" s="26">
        <f>IF(Serv_net!K182="","",Serv_net!K182/10/GDP!N178)</f>
        <v>-2.1190744251139146</v>
      </c>
      <c r="L182" s="26">
        <f>IF(Serv_net!L182="","",Serv_net!L182/10/GDP!O178)</f>
        <v>-2.0240781285302267</v>
      </c>
      <c r="M182" s="26">
        <f>IF(Serv_net!M182="","",Serv_net!M182/10/GDP!P178)</f>
        <v>-1.9378331791915662</v>
      </c>
      <c r="N182" s="26">
        <f>IF(Serv_net!N182="","",Serv_net!N182/10/GDP!Q178)</f>
        <v>-1.4834107202068683</v>
      </c>
      <c r="O182" s="26">
        <f>IF(Serv_net!O182="","",Serv_net!O182/10/GDP!R178)</f>
        <v>-1.0870037525215854</v>
      </c>
      <c r="P182" s="26">
        <f>IF(Serv_net!P182="","",Serv_net!P182/10/GDP!S178)</f>
        <v>-0.8277137307358633</v>
      </c>
      <c r="Q182" s="26">
        <f>IF(Serv_net!Q182="","",Serv_net!Q182/10/GDP!T178)</f>
        <v>0.49587899353940118</v>
      </c>
    </row>
    <row r="183" spans="1:17" x14ac:dyDescent="0.15">
      <c r="A183" s="12" t="s">
        <v>203</v>
      </c>
      <c r="B183" s="26">
        <f>IF(Serv_net!B183="","",Serv_net!B183/10/GDP!E179)</f>
        <v>-4.5700070910071195</v>
      </c>
      <c r="C183" s="26">
        <f>IF(Serv_net!C183="","",Serv_net!C183/10/GDP!F179)</f>
        <v>-4.1832640425311025</v>
      </c>
      <c r="D183" s="26">
        <f>IF(Serv_net!D183="","",Serv_net!D183/10/GDP!G179)</f>
        <v>-11.961090364754259</v>
      </c>
      <c r="E183" s="26">
        <f>IF(Serv_net!E183="","",Serv_net!E183/10/GDP!H179)</f>
        <v>-5.3601582093971576</v>
      </c>
      <c r="F183" s="26">
        <f>IF(Serv_net!F183="","",Serv_net!F183/10/GDP!I179)</f>
        <v>-2.255413005801219</v>
      </c>
      <c r="G183" s="26">
        <f>IF(Serv_net!G183="","",Serv_net!G183/10/GDP!J179)</f>
        <v>-0.48212287074281901</v>
      </c>
      <c r="H183" s="26">
        <f>IF(Serv_net!H183="","",Serv_net!H183/10/GDP!K179)</f>
        <v>0.28336662820762532</v>
      </c>
      <c r="I183" s="26">
        <f>IF(Serv_net!I183="","",Serv_net!I183/10/GDP!L179)</f>
        <v>-1.2233636956462379</v>
      </c>
      <c r="J183" s="26">
        <f>IF(Serv_net!J183="","",Serv_net!J183/10/GDP!M179)</f>
        <v>-5.0235610481863739</v>
      </c>
      <c r="K183" s="26">
        <f>IF(Serv_net!K183="","",Serv_net!K183/10/GDP!N179)</f>
        <v>-3.1410387847859993</v>
      </c>
      <c r="L183" s="26">
        <f>IF(Serv_net!L183="","",Serv_net!L183/10/GDP!O179)</f>
        <v>-2.6748537563392825</v>
      </c>
      <c r="M183" s="26">
        <f>IF(Serv_net!M183="","",Serv_net!M183/10/GDP!P179)</f>
        <v>-2.0467118991573439</v>
      </c>
      <c r="N183" s="26">
        <f>IF(Serv_net!N183="","",Serv_net!N183/10/GDP!Q179)</f>
        <v>-1.7102623764996159</v>
      </c>
      <c r="O183" s="26">
        <f>IF(Serv_net!O183="","",Serv_net!O183/10/GDP!R179)</f>
        <v>-2.8670094218405677</v>
      </c>
      <c r="P183" s="26">
        <f>IF(Serv_net!P183="","",Serv_net!P183/10/GDP!S179)</f>
        <v>-3.0240395126217852</v>
      </c>
      <c r="Q183" s="26">
        <f>IF(Serv_net!Q183="","",Serv_net!Q183/10/GDP!T179)</f>
        <v>-3.3941764137880575</v>
      </c>
    </row>
    <row r="184" spans="1:17" x14ac:dyDescent="0.15">
      <c r="A184" s="12" t="s">
        <v>204</v>
      </c>
      <c r="B184" s="26">
        <f>IF(Serv_net!B184="","",Serv_net!B184/10/GDP!E180)</f>
        <v>0.36005801515959457</v>
      </c>
      <c r="C184" s="26">
        <f>IF(Serv_net!C184="","",Serv_net!C184/10/GDP!F180)</f>
        <v>1.4773010267989177</v>
      </c>
      <c r="D184" s="26">
        <f>IF(Serv_net!D184="","",Serv_net!D184/10/GDP!G180)</f>
        <v>2.1187956049182954</v>
      </c>
      <c r="E184" s="26">
        <f>IF(Serv_net!E184="","",Serv_net!E184/10/GDP!H180)</f>
        <v>1.213555358708551</v>
      </c>
      <c r="F184" s="26">
        <f>IF(Serv_net!F184="","",Serv_net!F184/10/GDP!I180)</f>
        <v>0.45779754122412497</v>
      </c>
      <c r="G184" s="26">
        <f>IF(Serv_net!G184="","",Serv_net!G184/10/GDP!J180)</f>
        <v>0.4975678001292112</v>
      </c>
      <c r="H184" s="26">
        <f>IF(Serv_net!H184="","",Serv_net!H184/10/GDP!K180)</f>
        <v>0.27077835564145303</v>
      </c>
      <c r="I184" s="26">
        <f>IF(Serv_net!I184="","",Serv_net!I184/10/GDP!L180)</f>
        <v>1.0782467006983645</v>
      </c>
      <c r="J184" s="26">
        <f>IF(Serv_net!J184="","",Serv_net!J184/10/GDP!M180)</f>
        <v>1.5612245261600601</v>
      </c>
      <c r="K184" s="26">
        <f>IF(Serv_net!K184="","",Serv_net!K184/10/GDP!N180)</f>
        <v>1.4953178466665125</v>
      </c>
      <c r="L184" s="26">
        <f>IF(Serv_net!L184="","",Serv_net!L184/10/GDP!O180)</f>
        <v>1.6529749627262083</v>
      </c>
      <c r="M184" s="26">
        <f>IF(Serv_net!M184="","",Serv_net!M184/10/GDP!P180)</f>
        <v>2.8586712498897753</v>
      </c>
      <c r="N184" s="26">
        <f>IF(Serv_net!N184="","",Serv_net!N184/10/GDP!Q180)</f>
        <v>3.3847514322371808</v>
      </c>
      <c r="O184" s="26">
        <f>IF(Serv_net!O184="","",Serv_net!O184/10/GDP!R180)</f>
        <v>3.7255062320287804</v>
      </c>
      <c r="P184" s="26">
        <f>IF(Serv_net!P184="","",Serv_net!P184/10/GDP!S180)</f>
        <v>4.1421940294299171</v>
      </c>
      <c r="Q184" s="26" t="str">
        <f>IF(Serv_net!Q184="","",Serv_net!Q184/10/GDP!T180)</f>
        <v/>
      </c>
    </row>
    <row r="185" spans="1:17" x14ac:dyDescent="0.15">
      <c r="A185" s="12" t="s">
        <v>205</v>
      </c>
      <c r="B185" s="26">
        <f>IF(Serv_net!B185="","",Serv_net!B185/10/GDP!E181)</f>
        <v>-3.6347801673593731</v>
      </c>
      <c r="C185" s="26">
        <f>IF(Serv_net!C185="","",Serv_net!C185/10/GDP!F181)</f>
        <v>-3.6112726647458859</v>
      </c>
      <c r="D185" s="26">
        <f>IF(Serv_net!D185="","",Serv_net!D185/10/GDP!G181)</f>
        <v>-3.0255261687021258</v>
      </c>
      <c r="E185" s="26">
        <f>IF(Serv_net!E185="","",Serv_net!E185/10/GDP!H181)</f>
        <v>-4.4322788025365556</v>
      </c>
      <c r="F185" s="26">
        <f>IF(Serv_net!F185="","",Serv_net!F185/10/GDP!I181)</f>
        <v>-1.5015754060669055</v>
      </c>
      <c r="G185" s="26">
        <f>IF(Serv_net!G185="","",Serv_net!G185/10/GDP!J181)</f>
        <v>-2.0513043874787384</v>
      </c>
      <c r="H185" s="26">
        <f>IF(Serv_net!H185="","",Serv_net!H185/10/GDP!K181)</f>
        <v>-1.2274072712665389</v>
      </c>
      <c r="I185" s="26">
        <f>IF(Serv_net!I185="","",Serv_net!I185/10/GDP!L181)</f>
        <v>0.21371245310474152</v>
      </c>
      <c r="J185" s="26">
        <f>IF(Serv_net!J185="","",Serv_net!J185/10/GDP!M181)</f>
        <v>1.7606913946590483</v>
      </c>
      <c r="K185" s="26">
        <f>IF(Serv_net!K185="","",Serv_net!K185/10/GDP!N181)</f>
        <v>1.6429403609508904</v>
      </c>
      <c r="L185" s="26">
        <f>IF(Serv_net!L185="","",Serv_net!L185/10/GDP!O181)</f>
        <v>3.8798810239469672</v>
      </c>
      <c r="M185" s="26">
        <f>IF(Serv_net!M185="","",Serv_net!M185/10/GDP!P181)</f>
        <v>4.9032875630663799</v>
      </c>
      <c r="N185" s="26">
        <f>IF(Serv_net!N185="","",Serv_net!N185/10/GDP!Q181)</f>
        <v>5.321917837339587</v>
      </c>
      <c r="O185" s="26">
        <f>IF(Serv_net!O185="","",Serv_net!O185/10/GDP!R181)</f>
        <v>4.4499164879238622</v>
      </c>
      <c r="P185" s="26">
        <f>IF(Serv_net!P185="","",Serv_net!P185/10/GDP!S181)</f>
        <v>4.4694047599680724</v>
      </c>
      <c r="Q185" s="26">
        <f>IF(Serv_net!Q185="","",Serv_net!Q185/10/GDP!T181)</f>
        <v>-3.0070787463092197</v>
      </c>
    </row>
    <row r="186" spans="1:17" x14ac:dyDescent="0.15">
      <c r="A186" s="12" t="s">
        <v>206</v>
      </c>
      <c r="B186" s="26" t="str">
        <f>IF(Serv_net!B186="","",Serv_net!B186/10/GDP!E182)</f>
        <v/>
      </c>
      <c r="C186" s="26">
        <f>IF(Serv_net!C186="","",Serv_net!C186/10/GDP!F182)</f>
        <v>-43.63867692155511</v>
      </c>
      <c r="D186" s="26">
        <f>IF(Serv_net!D186="","",Serv_net!D186/10/GDP!G182)</f>
        <v>-48.40644521142498</v>
      </c>
      <c r="E186" s="26">
        <f>IF(Serv_net!E186="","",Serv_net!E186/10/GDP!H182)</f>
        <v>-68.750140875867714</v>
      </c>
      <c r="F186" s="26">
        <f>IF(Serv_net!F186="","",Serv_net!F186/10/GDP!I182)</f>
        <v>-106.37865607777738</v>
      </c>
      <c r="G186" s="26">
        <f>IF(Serv_net!G186="","",Serv_net!G186/10/GDP!J182)</f>
        <v>-109.71505095116235</v>
      </c>
      <c r="H186" s="26">
        <f>IF(Serv_net!H186="","",Serv_net!H186/10/GDP!K182)</f>
        <v>-131.87999969579045</v>
      </c>
      <c r="I186" s="26">
        <f>IF(Serv_net!I186="","",Serv_net!I186/10/GDP!L182)</f>
        <v>-80.140950623068775</v>
      </c>
      <c r="J186" s="26">
        <f>IF(Serv_net!J186="","",Serv_net!J186/10/GDP!M182)</f>
        <v>-31.384968357674119</v>
      </c>
      <c r="K186" s="26">
        <f>IF(Serv_net!K186="","",Serv_net!K186/10/GDP!N182)</f>
        <v>-26.096504307572456</v>
      </c>
      <c r="L186" s="26">
        <f>IF(Serv_net!L186="","",Serv_net!L186/10/GDP!O182)</f>
        <v>-37.242598091879167</v>
      </c>
      <c r="M186" s="26">
        <f>IF(Serv_net!M186="","",Serv_net!M186/10/GDP!P182)</f>
        <v>-32.123018446822861</v>
      </c>
      <c r="N186" s="26">
        <f>IF(Serv_net!N186="","",Serv_net!N186/10/GDP!Q182)</f>
        <v>-21.78328214900176</v>
      </c>
      <c r="O186" s="26">
        <f>IF(Serv_net!O186="","",Serv_net!O186/10/GDP!R182)</f>
        <v>-22.391527370804702</v>
      </c>
      <c r="P186" s="26">
        <f>IF(Serv_net!P186="","",Serv_net!P186/10/GDP!S182)</f>
        <v>-17.617071597663113</v>
      </c>
      <c r="Q186" s="26">
        <f>IF(Serv_net!Q186="","",Serv_net!Q186/10/GDP!T182)</f>
        <v>-15.306165072299475</v>
      </c>
    </row>
    <row r="187" spans="1:17" x14ac:dyDescent="0.15">
      <c r="A187" s="12" t="s">
        <v>207</v>
      </c>
      <c r="B187" s="26">
        <f>IF(Serv_net!B187="","",Serv_net!B187/10/GDP!E183)</f>
        <v>-2.3969952576828479</v>
      </c>
      <c r="C187" s="26">
        <f>IF(Serv_net!C187="","",Serv_net!C187/10/GDP!F183)</f>
        <v>-2.001045781510074</v>
      </c>
      <c r="D187" s="26">
        <f>IF(Serv_net!D187="","",Serv_net!D187/10/GDP!G183)</f>
        <v>-1.9355253726146671</v>
      </c>
      <c r="E187" s="26">
        <f>IF(Serv_net!E187="","",Serv_net!E187/10/GDP!H183)</f>
        <v>-1.7038980477161934</v>
      </c>
      <c r="F187" s="26">
        <f>IF(Serv_net!F187="","",Serv_net!F187/10/GDP!I183)</f>
        <v>-1.7895279516264255</v>
      </c>
      <c r="G187" s="26">
        <f>IF(Serv_net!G187="","",Serv_net!G187/10/GDP!J183)</f>
        <v>-1.8103228288282214</v>
      </c>
      <c r="H187" s="26">
        <f>IF(Serv_net!H187="","",Serv_net!H187/10/GDP!K183)</f>
        <v>0.67579318131952248</v>
      </c>
      <c r="I187" s="26">
        <f>IF(Serv_net!I187="","",Serv_net!I187/10/GDP!L183)</f>
        <v>0.29969325669966507</v>
      </c>
      <c r="J187" s="26">
        <f>IF(Serv_net!J187="","",Serv_net!J187/10/GDP!M183)</f>
        <v>0.25114521445201871</v>
      </c>
      <c r="K187" s="26">
        <f>IF(Serv_net!K187="","",Serv_net!K187/10/GDP!N183)</f>
        <v>1.0190413930279298</v>
      </c>
      <c r="L187" s="26">
        <f>IF(Serv_net!L187="","",Serv_net!L187/10/GDP!O183)</f>
        <v>2.0335245811070788</v>
      </c>
      <c r="M187" s="26">
        <f>IF(Serv_net!M187="","",Serv_net!M187/10/GDP!P183)</f>
        <v>2.3701832963416831</v>
      </c>
      <c r="N187" s="26">
        <f>IF(Serv_net!N187="","",Serv_net!N187/10/GDP!Q183)</f>
        <v>2.2176166926680598</v>
      </c>
      <c r="O187" s="26">
        <f>IF(Serv_net!O187="","",Serv_net!O187/10/GDP!R183)</f>
        <v>2.198343455730023</v>
      </c>
      <c r="P187" s="26">
        <f>IF(Serv_net!P187="","",Serv_net!P187/10/GDP!S183)</f>
        <v>2.233489118184921</v>
      </c>
      <c r="Q187" s="26" t="str">
        <f>IF(Serv_net!Q187="","",Serv_net!Q187/10/GDP!T183)</f>
        <v/>
      </c>
    </row>
    <row r="188" spans="1:17" x14ac:dyDescent="0.15">
      <c r="A188" s="12" t="s">
        <v>208</v>
      </c>
      <c r="B188" s="26">
        <f>IF(Serv_net!B188="","",Serv_net!B188/10/GDP!E184)</f>
        <v>-6.1052301530148183</v>
      </c>
      <c r="C188" s="26">
        <f>IF(Serv_net!C188="","",Serv_net!C188/10/GDP!F184)</f>
        <v>-0.67927488742068443</v>
      </c>
      <c r="D188" s="26">
        <f>IF(Serv_net!D188="","",Serv_net!D188/10/GDP!G184)</f>
        <v>-7.4676416327899222</v>
      </c>
      <c r="E188" s="26">
        <f>IF(Serv_net!E188="","",Serv_net!E188/10/GDP!H184)</f>
        <v>-3.5041904900739804</v>
      </c>
      <c r="F188" s="26">
        <f>IF(Serv_net!F188="","",Serv_net!F188/10/GDP!I184)</f>
        <v>-6.4216086095684917</v>
      </c>
      <c r="G188" s="26">
        <f>IF(Serv_net!G188="","",Serv_net!G188/10/GDP!J184)</f>
        <v>-3.4367591552149941</v>
      </c>
      <c r="H188" s="26">
        <f>IF(Serv_net!H188="","",Serv_net!H188/10/GDP!K184)</f>
        <v>-0.57896471228695512</v>
      </c>
      <c r="I188" s="26">
        <f>IF(Serv_net!I188="","",Serv_net!I188/10/GDP!L184)</f>
        <v>-3.9027805444277659</v>
      </c>
      <c r="J188" s="26">
        <f>IF(Serv_net!J188="","",Serv_net!J188/10/GDP!M184)</f>
        <v>-3.6785520561370815</v>
      </c>
      <c r="K188" s="26">
        <f>IF(Serv_net!K188="","",Serv_net!K188/10/GDP!N184)</f>
        <v>-2.0099501418716912</v>
      </c>
      <c r="L188" s="26">
        <f>IF(Serv_net!L188="","",Serv_net!L188/10/GDP!O184)</f>
        <v>-1.3615017400726552</v>
      </c>
      <c r="M188" s="26">
        <f>IF(Serv_net!M188="","",Serv_net!M188/10/GDP!P184)</f>
        <v>1.0495880272346463</v>
      </c>
      <c r="N188" s="26">
        <f>IF(Serv_net!N188="","",Serv_net!N188/10/GDP!Q184)</f>
        <v>-3.4170628527180407</v>
      </c>
      <c r="O188" s="26">
        <f>IF(Serv_net!O188="","",Serv_net!O188/10/GDP!R184)</f>
        <v>-3.0612879036060936</v>
      </c>
      <c r="P188" s="26">
        <f>IF(Serv_net!P188="","",Serv_net!P188/10/GDP!S184)</f>
        <v>-1.7949739867510455</v>
      </c>
      <c r="Q188" s="26">
        <f>IF(Serv_net!Q188="","",Serv_net!Q188/10/GDP!T184)</f>
        <v>-3.9730484097492522</v>
      </c>
    </row>
    <row r="189" spans="1:17" x14ac:dyDescent="0.15">
      <c r="A189" s="12" t="s">
        <v>209</v>
      </c>
      <c r="B189" s="26">
        <f>IF(Serv_net!B189="","",Serv_net!B189/10/GDP!E185)</f>
        <v>2.1787463149582602</v>
      </c>
      <c r="C189" s="26">
        <f>IF(Serv_net!C189="","",Serv_net!C189/10/GDP!F185)</f>
        <v>2.4300425573210709</v>
      </c>
      <c r="D189" s="26">
        <f>IF(Serv_net!D189="","",Serv_net!D189/10/GDP!G185)</f>
        <v>2.4525268441203938</v>
      </c>
      <c r="E189" s="26">
        <f>IF(Serv_net!E189="","",Serv_net!E189/10/GDP!H185)</f>
        <v>2.1623309222911407</v>
      </c>
      <c r="F189" s="26">
        <f>IF(Serv_net!F189="","",Serv_net!F189/10/GDP!I185)</f>
        <v>1.950254851997181</v>
      </c>
      <c r="G189" s="26">
        <f>IF(Serv_net!G189="","",Serv_net!G189/10/GDP!J185)</f>
        <v>2.1539022983047138</v>
      </c>
      <c r="H189" s="26">
        <f>IF(Serv_net!H189="","",Serv_net!H189/10/GDP!K185)</f>
        <v>-5.2378135281009328</v>
      </c>
      <c r="I189" s="26">
        <f>IF(Serv_net!I189="","",Serv_net!I189/10/GDP!L185)</f>
        <v>-5.092079886531943</v>
      </c>
      <c r="J189" s="26">
        <f>IF(Serv_net!J189="","",Serv_net!J189/10/GDP!M185)</f>
        <v>-5.2930734890975311</v>
      </c>
      <c r="K189" s="26">
        <f>IF(Serv_net!K189="","",Serv_net!K189/10/GDP!N185)</f>
        <v>-5.1273661202666281</v>
      </c>
      <c r="L189" s="26">
        <f>IF(Serv_net!L189="","",Serv_net!L189/10/GDP!O185)</f>
        <v>-7.1710862398682194</v>
      </c>
      <c r="M189" s="26">
        <f>IF(Serv_net!M189="","",Serv_net!M189/10/GDP!P185)</f>
        <v>-7.9346435949158396</v>
      </c>
      <c r="N189" s="26">
        <f>IF(Serv_net!N189="","",Serv_net!N189/10/GDP!Q185)</f>
        <v>-9.4355110782081173</v>
      </c>
      <c r="O189" s="26">
        <f>IF(Serv_net!O189="","",Serv_net!O189/10/GDP!R185)</f>
        <v>-7.230131185644745</v>
      </c>
      <c r="P189" s="26">
        <f>IF(Serv_net!P189="","",Serv_net!P189/10/GDP!S185)</f>
        <v>-4.8536428708037196</v>
      </c>
      <c r="Q189" s="26">
        <f>IF(Serv_net!Q189="","",Serv_net!Q189/10/GDP!T185)</f>
        <v>-5.3765703474987259</v>
      </c>
    </row>
    <row r="190" spans="1:17" x14ac:dyDescent="0.15">
      <c r="A190" s="12" t="s">
        <v>210</v>
      </c>
      <c r="B190" s="26">
        <f>IF(Serv_net!B190="","",Serv_net!B190/10/GDP!E186)</f>
        <v>5.4856583315421172</v>
      </c>
      <c r="C190" s="26">
        <f>IF(Serv_net!C190="","",Serv_net!C190/10/GDP!F186)</f>
        <v>5.2106599761343801</v>
      </c>
      <c r="D190" s="26">
        <f>IF(Serv_net!D190="","",Serv_net!D190/10/GDP!G186)</f>
        <v>5.2991607255662858</v>
      </c>
      <c r="E190" s="26">
        <f>IF(Serv_net!E190="","",Serv_net!E190/10/GDP!H186)</f>
        <v>5.7502993318886215</v>
      </c>
      <c r="F190" s="26">
        <f>IF(Serv_net!F190="","",Serv_net!F190/10/GDP!I186)</f>
        <v>5.6639042220631648</v>
      </c>
      <c r="G190" s="26">
        <f>IF(Serv_net!G190="","",Serv_net!G190/10/GDP!J186)</f>
        <v>5.4418642358117051</v>
      </c>
      <c r="H190" s="26">
        <f>IF(Serv_net!H190="","",Serv_net!H190/10/GDP!K186)</f>
        <v>3.1445043284015384</v>
      </c>
      <c r="I190" s="26">
        <f>IF(Serv_net!I190="","",Serv_net!I190/10/GDP!L186)</f>
        <v>4.1752874963862805</v>
      </c>
      <c r="J190" s="26">
        <f>IF(Serv_net!J190="","",Serv_net!J190/10/GDP!M186)</f>
        <v>3.3004623452754616</v>
      </c>
      <c r="K190" s="26">
        <f>IF(Serv_net!K190="","",Serv_net!K190/10/GDP!N186)</f>
        <v>2.7993941958604931</v>
      </c>
      <c r="L190" s="26">
        <f>IF(Serv_net!L190="","",Serv_net!L190/10/GDP!O186)</f>
        <v>0.50467529696108249</v>
      </c>
      <c r="M190" s="26">
        <f>IF(Serv_net!M190="","",Serv_net!M190/10/GDP!P186)</f>
        <v>0.57044750370562192</v>
      </c>
      <c r="N190" s="26">
        <f>IF(Serv_net!N190="","",Serv_net!N190/10/GDP!Q186)</f>
        <v>0.56532588570459996</v>
      </c>
      <c r="O190" s="26">
        <f>IF(Serv_net!O190="","",Serv_net!O190/10/GDP!R186)</f>
        <v>1.5905128510308546</v>
      </c>
      <c r="P190" s="26">
        <f>IF(Serv_net!P190="","",Serv_net!P190/10/GDP!S186)</f>
        <v>2.8765050921029189</v>
      </c>
      <c r="Q190" s="26">
        <f>IF(Serv_net!Q190="","",Serv_net!Q190/10/GDP!T186)</f>
        <v>-0.14967903339002256</v>
      </c>
    </row>
    <row r="191" spans="1:17" x14ac:dyDescent="0.15">
      <c r="A191" s="12" t="s">
        <v>211</v>
      </c>
      <c r="B191" s="26">
        <f>IF(Serv_net!B191="","",Serv_net!B191/10/GDP!E187)</f>
        <v>3.1356059270757171</v>
      </c>
      <c r="C191" s="26">
        <f>IF(Serv_net!C191="","",Serv_net!C191/10/GDP!F187)</f>
        <v>2.5046579911460776</v>
      </c>
      <c r="D191" s="26">
        <f>IF(Serv_net!D191="","",Serv_net!D191/10/GDP!G187)</f>
        <v>2.0708627329387101</v>
      </c>
      <c r="E191" s="26">
        <f>IF(Serv_net!E191="","",Serv_net!E191/10/GDP!H187)</f>
        <v>2.4529735393363699</v>
      </c>
      <c r="F191" s="26">
        <f>IF(Serv_net!F191="","",Serv_net!F191/10/GDP!I187)</f>
        <v>2.8862640662208103</v>
      </c>
      <c r="G191" s="26">
        <f>IF(Serv_net!G191="","",Serv_net!G191/10/GDP!J187)</f>
        <v>2.1563116357042222</v>
      </c>
      <c r="H191" s="26">
        <f>IF(Serv_net!H191="","",Serv_net!H191/10/GDP!K187)</f>
        <v>2.4195354721775884</v>
      </c>
      <c r="I191" s="26">
        <f>IF(Serv_net!I191="","",Serv_net!I191/10/GDP!L187)</f>
        <v>2.5614089526083088</v>
      </c>
      <c r="J191" s="26">
        <f>IF(Serv_net!J191="","",Serv_net!J191/10/GDP!M187)</f>
        <v>3.485102328332859</v>
      </c>
      <c r="K191" s="26">
        <f>IF(Serv_net!K191="","",Serv_net!K191/10/GDP!N187)</f>
        <v>3.6663345342622011</v>
      </c>
      <c r="L191" s="26">
        <f>IF(Serv_net!L191="","",Serv_net!L191/10/GDP!O187)</f>
        <v>3.4705474904230211</v>
      </c>
      <c r="M191" s="26">
        <f>IF(Serv_net!M191="","",Serv_net!M191/10/GDP!P187)</f>
        <v>2.360918404596497</v>
      </c>
      <c r="N191" s="26">
        <f>IF(Serv_net!N191="","",Serv_net!N191/10/GDP!Q187)</f>
        <v>3.0657843459793099</v>
      </c>
      <c r="O191" s="26">
        <f>IF(Serv_net!O191="","",Serv_net!O191/10/GDP!R187)</f>
        <v>3.8704528454464961</v>
      </c>
      <c r="P191" s="26">
        <f>IF(Serv_net!P191="","",Serv_net!P191/10/GDP!S187)</f>
        <v>4.6689627455744214</v>
      </c>
      <c r="Q191" s="26">
        <f>IF(Serv_net!Q191="","",Serv_net!Q191/10/GDP!T187)</f>
        <v>1.2786159473253647</v>
      </c>
    </row>
    <row r="192" spans="1:17" x14ac:dyDescent="0.15">
      <c r="A192" s="12" t="s">
        <v>212</v>
      </c>
      <c r="B192" s="26" t="str">
        <f>IF(Serv_net!B192="","",Serv_net!B192/10/GDP!E188)</f>
        <v/>
      </c>
      <c r="C192" s="26" t="str">
        <f>IF(Serv_net!C192="","",Serv_net!C192/10/GDP!F188)</f>
        <v/>
      </c>
      <c r="D192" s="26" t="str">
        <f>IF(Serv_net!D192="","",Serv_net!D192/10/GDP!G188)</f>
        <v/>
      </c>
      <c r="E192" s="26" t="str">
        <f>IF(Serv_net!E192="","",Serv_net!E192/10/GDP!H188)</f>
        <v/>
      </c>
      <c r="F192" s="26" t="str">
        <f>IF(Serv_net!F192="","",Serv_net!F192/10/GDP!I188)</f>
        <v/>
      </c>
      <c r="G192" s="26" t="str">
        <f>IF(Serv_net!G192="","",Serv_net!G192/10/GDP!J188)</f>
        <v/>
      </c>
      <c r="H192" s="26" t="str">
        <f>IF(Serv_net!H192="","",Serv_net!H192/10/GDP!K188)</f>
        <v/>
      </c>
      <c r="I192" s="26" t="str">
        <f>IF(Serv_net!I192="","",Serv_net!I192/10/GDP!L188)</f>
        <v/>
      </c>
      <c r="J192" s="26" t="str">
        <f>IF(Serv_net!J192="","",Serv_net!J192/10/GDP!M188)</f>
        <v/>
      </c>
      <c r="K192" s="26" t="str">
        <f>IF(Serv_net!K192="","",Serv_net!K192/10/GDP!N188)</f>
        <v/>
      </c>
      <c r="L192" s="26" t="str">
        <f>IF(Serv_net!L192="","",Serv_net!L192/10/GDP!O188)</f>
        <v/>
      </c>
      <c r="M192" s="26" t="str">
        <f>IF(Serv_net!M192="","",Serv_net!M192/10/GDP!P188)</f>
        <v/>
      </c>
      <c r="N192" s="26" t="str">
        <f>IF(Serv_net!N192="","",Serv_net!N192/10/GDP!Q188)</f>
        <v/>
      </c>
      <c r="O192" s="26" t="str">
        <f>IF(Serv_net!O192="","",Serv_net!O192/10/GDP!R188)</f>
        <v/>
      </c>
      <c r="P192" s="26" t="str">
        <f>IF(Serv_net!P192="","",Serv_net!P192/10/GDP!S188)</f>
        <v/>
      </c>
      <c r="Q192" s="26" t="str">
        <f>IF(Serv_net!Q192="","",Serv_net!Q192/10/GDP!T188)</f>
        <v/>
      </c>
    </row>
    <row r="193" spans="1:17" x14ac:dyDescent="0.15">
      <c r="A193" s="12" t="s">
        <v>213</v>
      </c>
      <c r="B193" s="26" t="str">
        <f>IF(Serv_net!B193="","",Serv_net!B193/10/GDP!E189)</f>
        <v/>
      </c>
      <c r="C193" s="26" t="str">
        <f>IF(Serv_net!C193="","",Serv_net!C193/10/GDP!F189)</f>
        <v/>
      </c>
      <c r="D193" s="26" t="str">
        <f>IF(Serv_net!D193="","",Serv_net!D193/10/GDP!G189)</f>
        <v/>
      </c>
      <c r="E193" s="26" t="str">
        <f>IF(Serv_net!E193="","",Serv_net!E193/10/GDP!H189)</f>
        <v/>
      </c>
      <c r="F193" s="26" t="str">
        <f>IF(Serv_net!F193="","",Serv_net!F193/10/GDP!I189)</f>
        <v/>
      </c>
      <c r="G193" s="26" t="str">
        <f>IF(Serv_net!G193="","",Serv_net!G193/10/GDP!J189)</f>
        <v/>
      </c>
      <c r="H193" s="26" t="str">
        <f>IF(Serv_net!H193="","",Serv_net!H193/10/GDP!K189)</f>
        <v/>
      </c>
      <c r="I193" s="26" t="str">
        <f>IF(Serv_net!I193="","",Serv_net!I193/10/GDP!L189)</f>
        <v/>
      </c>
      <c r="J193" s="26" t="str">
        <f>IF(Serv_net!J193="","",Serv_net!J193/10/GDP!M189)</f>
        <v/>
      </c>
      <c r="K193" s="26">
        <f>IF(Serv_net!K193="","",Serv_net!K193/10/GDP!N189)</f>
        <v>65.842936913389565</v>
      </c>
      <c r="L193" s="26">
        <f>IF(Serv_net!L193="","",Serv_net!L193/10/GDP!O189)</f>
        <v>62.654127144923308</v>
      </c>
      <c r="M193" s="26">
        <f>IF(Serv_net!M193="","",Serv_net!M193/10/GDP!P189)</f>
        <v>65.523667233841053</v>
      </c>
      <c r="N193" s="26">
        <f>IF(Serv_net!N193="","",Serv_net!N193/10/GDP!Q189)</f>
        <v>52.217025998713574</v>
      </c>
      <c r="O193" s="26">
        <f>IF(Serv_net!O193="","",Serv_net!O193/10/GDP!R189)</f>
        <v>67.070705117310226</v>
      </c>
      <c r="P193" s="26" t="str">
        <f>IF(Serv_net!P193="","",Serv_net!P193/10/GDP!S189)</f>
        <v/>
      </c>
      <c r="Q193" s="26" t="str">
        <f>IF(Serv_net!Q193="","",Serv_net!Q193/10/GDP!T189)</f>
        <v/>
      </c>
    </row>
    <row r="194" spans="1:17" x14ac:dyDescent="0.15">
      <c r="A194" s="12" t="s">
        <v>214</v>
      </c>
      <c r="B194" s="26">
        <f>IF(Serv_net!B194="","",Serv_net!B194/10/GDP!E190)</f>
        <v>-31.623177968698997</v>
      </c>
      <c r="C194" s="26">
        <f>IF(Serv_net!C194="","",Serv_net!C194/10/GDP!F190)</f>
        <v>-37.874209224380103</v>
      </c>
      <c r="D194" s="26">
        <f>IF(Serv_net!D194="","",Serv_net!D194/10/GDP!G190)</f>
        <v>-66.42801462869177</v>
      </c>
      <c r="E194" s="26">
        <f>IF(Serv_net!E194="","",Serv_net!E194/10/GDP!H190)</f>
        <v>-81.844913902284219</v>
      </c>
      <c r="F194" s="26">
        <f>IF(Serv_net!F194="","",Serv_net!F194/10/GDP!I190)</f>
        <v>-85.274493191822245</v>
      </c>
      <c r="G194" s="26">
        <f>IF(Serv_net!G194="","",Serv_net!G194/10/GDP!J190)</f>
        <v>-91.687862509810884</v>
      </c>
      <c r="H194" s="26">
        <f>IF(Serv_net!H194="","",Serv_net!H194/10/GDP!K190)</f>
        <v>-99.950499832535684</v>
      </c>
      <c r="I194" s="26">
        <f>IF(Serv_net!I194="","",Serv_net!I194/10/GDP!L190)</f>
        <v>-59.273215184127416</v>
      </c>
      <c r="J194" s="26">
        <f>IF(Serv_net!J194="","",Serv_net!J194/10/GDP!M190)</f>
        <v>-67.227590751300696</v>
      </c>
      <c r="K194" s="26">
        <f>IF(Serv_net!K194="","",Serv_net!K194/10/GDP!N190)</f>
        <v>-69.024708630270197</v>
      </c>
      <c r="L194" s="26">
        <f>IF(Serv_net!L194="","",Serv_net!L194/10/GDP!O190)</f>
        <v>-89.147110946671376</v>
      </c>
      <c r="M194" s="26">
        <f>IF(Serv_net!M194="","",Serv_net!M194/10/GDP!P190)</f>
        <v>-81.758633478558949</v>
      </c>
      <c r="N194" s="26">
        <f>IF(Serv_net!N194="","",Serv_net!N194/10/GDP!Q190)</f>
        <v>-63.429633563637552</v>
      </c>
      <c r="O194" s="26">
        <f>IF(Serv_net!O194="","",Serv_net!O194/10/GDP!R190)</f>
        <v>-67.525629860412423</v>
      </c>
      <c r="P194" s="26">
        <f>IF(Serv_net!P194="","",Serv_net!P194/10/GDP!S190)</f>
        <v>-52.470632373294151</v>
      </c>
      <c r="Q194" s="26" t="str">
        <f>IF(Serv_net!Q194="","",Serv_net!Q194/10/GDP!T190)</f>
        <v/>
      </c>
    </row>
    <row r="195" spans="1:17" x14ac:dyDescent="0.15">
      <c r="A195" s="12" t="s">
        <v>215</v>
      </c>
      <c r="B195" s="26">
        <f>IF(Serv_net!B195="","",Serv_net!B195/10/GDP!E191)</f>
        <v>-0.6635425454617655</v>
      </c>
      <c r="C195" s="26">
        <f>IF(Serv_net!C195="","",Serv_net!C195/10/GDP!F191)</f>
        <v>-1.5805698666250678</v>
      </c>
      <c r="D195" s="26">
        <f>IF(Serv_net!D195="","",Serv_net!D195/10/GDP!G191)</f>
        <v>-1.795144829243756</v>
      </c>
      <c r="E195" s="26">
        <f>IF(Serv_net!E195="","",Serv_net!E195/10/GDP!H191)</f>
        <v>-1.8970870343688859</v>
      </c>
      <c r="F195" s="26">
        <f>IF(Serv_net!F195="","",Serv_net!F195/10/GDP!I191)</f>
        <v>-1.5172997419228462</v>
      </c>
      <c r="G195" s="26">
        <f>IF(Serv_net!G195="","",Serv_net!G195/10/GDP!J191)</f>
        <v>-2.0198484982086229</v>
      </c>
      <c r="H195" s="26">
        <f>IF(Serv_net!H195="","",Serv_net!H195/10/GDP!K191)</f>
        <v>-2.4853721670492868</v>
      </c>
      <c r="I195" s="26">
        <f>IF(Serv_net!I195="","",Serv_net!I195/10/GDP!L191)</f>
        <v>-1.1675409722516594</v>
      </c>
      <c r="J195" s="26">
        <f>IF(Serv_net!J195="","",Serv_net!J195/10/GDP!M191)</f>
        <v>-1.0039215070351604</v>
      </c>
      <c r="K195" s="26">
        <f>IF(Serv_net!K195="","",Serv_net!K195/10/GDP!N191)</f>
        <v>-1.4926374775267175</v>
      </c>
      <c r="L195" s="26">
        <f>IF(Serv_net!L195="","",Serv_net!L195/10/GDP!O191)</f>
        <v>-1.1544917857029917</v>
      </c>
      <c r="M195" s="26">
        <f>IF(Serv_net!M195="","",Serv_net!M195/10/GDP!P191)</f>
        <v>-0.37595283889915182</v>
      </c>
      <c r="N195" s="26">
        <f>IF(Serv_net!N195="","",Serv_net!N195/10/GDP!Q191)</f>
        <v>-1.3428544600676733</v>
      </c>
      <c r="O195" s="26">
        <f>IF(Serv_net!O195="","",Serv_net!O195/10/GDP!R191)</f>
        <v>-0.54126068716249642</v>
      </c>
      <c r="P195" s="26">
        <f>IF(Serv_net!P195="","",Serv_net!P195/10/GDP!S191)</f>
        <v>-1.9350119998136741</v>
      </c>
      <c r="Q195" s="26">
        <f>IF(Serv_net!Q195="","",Serv_net!Q195/10/GDP!T191)</f>
        <v>-5.1557136992545045</v>
      </c>
    </row>
    <row r="196" spans="1:17" x14ac:dyDescent="0.15">
      <c r="A196" s="12" t="s">
        <v>216</v>
      </c>
      <c r="B196" s="26">
        <f>IF(Serv_net!B196="","",Serv_net!B196/10/GDP!E192)</f>
        <v>3.333881263698049</v>
      </c>
      <c r="C196" s="26">
        <f>IF(Serv_net!C196="","",Serv_net!C196/10/GDP!F192)</f>
        <v>2.76150694533729</v>
      </c>
      <c r="D196" s="26">
        <f>IF(Serv_net!D196="","",Serv_net!D196/10/GDP!G192)</f>
        <v>2.4109966030778667</v>
      </c>
      <c r="E196" s="26">
        <f>IF(Serv_net!E196="","",Serv_net!E196/10/GDP!H192)</f>
        <v>1.7009268592506581</v>
      </c>
      <c r="F196" s="26">
        <f>IF(Serv_net!F196="","",Serv_net!F196/10/GDP!I192)</f>
        <v>2.8920667169413097</v>
      </c>
      <c r="G196" s="26">
        <f>IF(Serv_net!G196="","",Serv_net!G196/10/GDP!J192)</f>
        <v>4.1283445910710634</v>
      </c>
      <c r="H196" s="26">
        <f>IF(Serv_net!H196="","",Serv_net!H196/10/GDP!K192)</f>
        <v>4.833274731068161</v>
      </c>
      <c r="I196" s="26">
        <f>IF(Serv_net!I196="","",Serv_net!I196/10/GDP!L192)</f>
        <v>4.268461790663423</v>
      </c>
      <c r="J196" s="26">
        <f>IF(Serv_net!J196="","",Serv_net!J196/10/GDP!M192)</f>
        <v>3.6163811439318492</v>
      </c>
      <c r="K196" s="26">
        <f>IF(Serv_net!K196="","",Serv_net!K196/10/GDP!N192)</f>
        <v>1.9315107928671158</v>
      </c>
      <c r="L196" s="26">
        <f>IF(Serv_net!L196="","",Serv_net!L196/10/GDP!O192)</f>
        <v>1.207876050746151</v>
      </c>
      <c r="M196" s="26">
        <f>IF(Serv_net!M196="","",Serv_net!M196/10/GDP!P192)</f>
        <v>0.52404343691981248</v>
      </c>
      <c r="N196" s="26">
        <f>IF(Serv_net!N196="","",Serv_net!N196/10/GDP!Q192)</f>
        <v>0.81961919956986995</v>
      </c>
      <c r="O196" s="26">
        <f>IF(Serv_net!O196="","",Serv_net!O196/10/GDP!R192)</f>
        <v>1.0204166211368608</v>
      </c>
      <c r="P196" s="26">
        <f>IF(Serv_net!P196="","",Serv_net!P196/10/GDP!S192)</f>
        <v>1.1371390383094984</v>
      </c>
      <c r="Q196" s="26">
        <f>IF(Serv_net!Q196="","",Serv_net!Q196/10/GDP!T192)</f>
        <v>2.9265660327099332</v>
      </c>
    </row>
    <row r="197" spans="1:17" x14ac:dyDescent="0.15">
      <c r="A197" s="12" t="s">
        <v>303</v>
      </c>
      <c r="B197" s="26"/>
      <c r="C197" s="26"/>
      <c r="D197" s="26"/>
      <c r="E197" s="26"/>
      <c r="F197" s="26"/>
      <c r="G197" s="26"/>
      <c r="H197" s="26"/>
      <c r="I197" s="26">
        <f>IF(Serv_net!I197="","",Serv_net!I197/10/GDP!L193)</f>
        <v>-12.590100633575734</v>
      </c>
      <c r="J197" s="26">
        <f>IF(Serv_net!J197="","",Serv_net!J197/10/GDP!M193)</f>
        <v>-10.497881577753425</v>
      </c>
      <c r="K197" s="26">
        <f>IF(Serv_net!K197="","",Serv_net!K197/10/GDP!N193)</f>
        <v>-6.5382389037372652</v>
      </c>
      <c r="L197" s="26">
        <f>IF(Serv_net!L197="","",Serv_net!L197/10/GDP!O193)</f>
        <v>-5.9000145219429605</v>
      </c>
      <c r="M197" s="26">
        <f>IF(Serv_net!M197="","",Serv_net!M197/10/GDP!P193)</f>
        <v>-5.1096360108842873</v>
      </c>
      <c r="N197" s="26">
        <f>IF(Serv_net!N197="","",Serv_net!N197/10/GDP!Q193)</f>
        <v>-0.33895049628001828</v>
      </c>
      <c r="O197" s="26">
        <f>IF(Serv_net!O197="","",Serv_net!O197/10/GDP!R193)</f>
        <v>-0.1160852194494336</v>
      </c>
      <c r="P197" s="26">
        <f>IF(Serv_net!P197="","",Serv_net!P197/10/GDP!S193)</f>
        <v>0.49138619398763123</v>
      </c>
      <c r="Q197" s="26">
        <f>IF(Serv_net!Q197="","",Serv_net!Q197/10/GDP!T193)</f>
        <v>0.73784239809985952</v>
      </c>
    </row>
    <row r="198" spans="1:17" x14ac:dyDescent="0.15">
      <c r="A198" s="12" t="s">
        <v>217</v>
      </c>
      <c r="B198" s="26">
        <f>IF(Serv_net!B198="","",Serv_net!B198/10/GDP!E194)</f>
        <v>2.5858655848959597</v>
      </c>
      <c r="C198" s="26">
        <f>IF(Serv_net!C198="","",Serv_net!C198/10/GDP!F194)</f>
        <v>3.2378602836614445</v>
      </c>
      <c r="D198" s="26">
        <f>IF(Serv_net!D198="","",Serv_net!D198/10/GDP!G194)</f>
        <v>3.7223980845700844</v>
      </c>
      <c r="E198" s="26">
        <f>IF(Serv_net!E198="","",Serv_net!E198/10/GDP!H194)</f>
        <v>3.479514153139009</v>
      </c>
      <c r="F198" s="26">
        <f>IF(Serv_net!F198="","",Serv_net!F198/10/GDP!I194)</f>
        <v>3.8728682191078505</v>
      </c>
      <c r="G198" s="26">
        <f>IF(Serv_net!G198="","",Serv_net!G198/10/GDP!J194)</f>
        <v>3.9995647810739023</v>
      </c>
      <c r="H198" s="26">
        <f>IF(Serv_net!H198="","",Serv_net!H198/10/GDP!K194)</f>
        <v>4.9042854702725727</v>
      </c>
      <c r="I198" s="26">
        <f>IF(Serv_net!I198="","",Serv_net!I198/10/GDP!L194)</f>
        <v>4.9791049556856342</v>
      </c>
      <c r="J198" s="26">
        <f>IF(Serv_net!J198="","",Serv_net!J198/10/GDP!M194)</f>
        <v>5.2782849684043738</v>
      </c>
      <c r="K198" s="26">
        <f>IF(Serv_net!K198="","",Serv_net!K198/10/GDP!N194)</f>
        <v>4.9323417817415631</v>
      </c>
      <c r="L198" s="26">
        <f>IF(Serv_net!L198="","",Serv_net!L198/10/GDP!O194)</f>
        <v>4.5691486548705589</v>
      </c>
      <c r="M198" s="26">
        <f>IF(Serv_net!M198="","",Serv_net!M198/10/GDP!P194)</f>
        <v>4.833906568786972</v>
      </c>
      <c r="N198" s="26">
        <f>IF(Serv_net!N198="","",Serv_net!N198/10/GDP!Q194)</f>
        <v>5.1034925324102769</v>
      </c>
      <c r="O198" s="26">
        <f>IF(Serv_net!O198="","",Serv_net!O198/10/GDP!R194)</f>
        <v>5.1965783420693414</v>
      </c>
      <c r="P198" s="26">
        <f>IF(Serv_net!P198="","",Serv_net!P198/10/GDP!S194)</f>
        <v>4.6676135451372023</v>
      </c>
      <c r="Q198" s="26">
        <f>IF(Serv_net!Q198="","",Serv_net!Q198/10/GDP!T194)</f>
        <v>5.0899485869214551</v>
      </c>
    </row>
    <row r="199" spans="1:17" x14ac:dyDescent="0.15">
      <c r="A199" s="12" t="s">
        <v>218</v>
      </c>
      <c r="B199" s="26">
        <f>IF(Serv_net!B199="","",Serv_net!B199/10/GDP!E195)</f>
        <v>0.50832174738477176</v>
      </c>
      <c r="C199" s="26">
        <f>IF(Serv_net!C199="","",Serv_net!C199/10/GDP!F195)</f>
        <v>0.53389167981700514</v>
      </c>
      <c r="D199" s="26">
        <f>IF(Serv_net!D199="","",Serv_net!D199/10/GDP!G195)</f>
        <v>0.76248237685421438</v>
      </c>
      <c r="E199" s="26">
        <f>IF(Serv_net!E199="","",Serv_net!E199/10/GDP!H195)</f>
        <v>0.81656649895584288</v>
      </c>
      <c r="F199" s="26">
        <f>IF(Serv_net!F199="","",Serv_net!F199/10/GDP!I195)</f>
        <v>0.79533252473799965</v>
      </c>
      <c r="G199" s="26">
        <f>IF(Serv_net!G199="","",Serv_net!G199/10/GDP!J195)</f>
        <v>0.97114804179548497</v>
      </c>
      <c r="H199" s="26">
        <f>IF(Serv_net!H199="","",Serv_net!H199/10/GDP!K195)</f>
        <v>1.1997992613848392</v>
      </c>
      <c r="I199" s="26">
        <f>IF(Serv_net!I199="","",Serv_net!I199/10/GDP!L195)</f>
        <v>1.3287049184882431</v>
      </c>
      <c r="J199" s="26">
        <f>IF(Serv_net!J199="","",Serv_net!J199/10/GDP!M195)</f>
        <v>1.5113711343430747</v>
      </c>
      <c r="K199" s="26">
        <f>IF(Serv_net!K199="","",Serv_net!K199/10/GDP!N195)</f>
        <v>1.5174406746057214</v>
      </c>
      <c r="L199" s="26">
        <f>IF(Serv_net!L199="","",Serv_net!L199/10/GDP!O195)</f>
        <v>1.4828520201992512</v>
      </c>
      <c r="M199" s="26">
        <f>IF(Serv_net!M199="","",Serv_net!M199/10/GDP!P195)</f>
        <v>1.4314300803943432</v>
      </c>
      <c r="N199" s="26">
        <f>IF(Serv_net!N199="","",Serv_net!N199/10/GDP!Q195)</f>
        <v>1.4665372083830637</v>
      </c>
      <c r="O199" s="26">
        <f>IF(Serv_net!O199="","",Serv_net!O199/10/GDP!R195)</f>
        <v>1.4447593923405804</v>
      </c>
      <c r="P199" s="26">
        <f>IF(Serv_net!P199="","",Serv_net!P199/10/GDP!S195)</f>
        <v>1.3305323860501628</v>
      </c>
      <c r="Q199" s="26">
        <f>IF(Serv_net!Q199="","",Serv_net!Q199/10/GDP!T195)</f>
        <v>1.1718597381134905</v>
      </c>
    </row>
    <row r="200" spans="1:17" x14ac:dyDescent="0.15">
      <c r="A200" s="12" t="s">
        <v>219</v>
      </c>
      <c r="B200" s="26">
        <f>IF(Serv_net!B200="","",Serv_net!B200/10/GDP!E196)</f>
        <v>1.9671154254135572</v>
      </c>
      <c r="C200" s="26">
        <f>IF(Serv_net!C200="","",Serv_net!C200/10/GDP!F196)</f>
        <v>1.9177451834742048</v>
      </c>
      <c r="D200" s="26">
        <f>IF(Serv_net!D200="","",Serv_net!D200/10/GDP!G196)</f>
        <v>2.7601125459856819</v>
      </c>
      <c r="E200" s="26">
        <f>IF(Serv_net!E200="","",Serv_net!E200/10/GDP!H196)</f>
        <v>2.2838811477511607</v>
      </c>
      <c r="F200" s="26">
        <f>IF(Serv_net!F200="","",Serv_net!F200/10/GDP!I196)</f>
        <v>2.9794324071828888</v>
      </c>
      <c r="G200" s="26">
        <f>IF(Serv_net!G200="","",Serv_net!G200/10/GDP!J196)</f>
        <v>2.6443196491499963</v>
      </c>
      <c r="H200" s="26">
        <f>IF(Serv_net!H200="","",Serv_net!H200/10/GDP!K196)</f>
        <v>3.0548302535092673</v>
      </c>
      <c r="I200" s="26">
        <f>IF(Serv_net!I200="","",Serv_net!I200/10/GDP!L196)</f>
        <v>2.4130949021329928</v>
      </c>
      <c r="J200" s="26">
        <f>IF(Serv_net!J200="","",Serv_net!J200/10/GDP!M196)</f>
        <v>0.20019684411645602</v>
      </c>
      <c r="K200" s="26">
        <f>IF(Serv_net!K200="","",Serv_net!K200/10/GDP!N196)</f>
        <v>-6.4616379334658039E-2</v>
      </c>
      <c r="L200" s="26">
        <f>IF(Serv_net!L200="","",Serv_net!L200/10/GDP!O196)</f>
        <v>1.5615850397595625</v>
      </c>
      <c r="M200" s="26">
        <f>IF(Serv_net!M200="","",Serv_net!M200/10/GDP!P196)</f>
        <v>1.6933568058091581</v>
      </c>
      <c r="N200" s="26">
        <f>IF(Serv_net!N200="","",Serv_net!N200/10/GDP!Q196)</f>
        <v>2.3103471090651571</v>
      </c>
      <c r="O200" s="26">
        <f>IF(Serv_net!O200="","",Serv_net!O200/10/GDP!R196)</f>
        <v>1.4362621711577956</v>
      </c>
      <c r="P200" s="26">
        <f>IF(Serv_net!P200="","",Serv_net!P200/10/GDP!S196)</f>
        <v>0.99507238944195053</v>
      </c>
      <c r="Q200" s="26">
        <f>IF(Serv_net!Q200="","",Serv_net!Q200/10/GDP!T196)</f>
        <v>0.25781006228532</v>
      </c>
    </row>
    <row r="201" spans="1:17" x14ac:dyDescent="0.15">
      <c r="A201" s="12" t="s">
        <v>220</v>
      </c>
      <c r="B201" s="26" t="str">
        <f>IF(Serv_net!B201="","",Serv_net!B201/10/GDP!E197)</f>
        <v/>
      </c>
      <c r="C201" s="26" t="str">
        <f>IF(Serv_net!C201="","",Serv_net!C201/10/GDP!F197)</f>
        <v/>
      </c>
      <c r="D201" s="26" t="str">
        <f>IF(Serv_net!D201="","",Serv_net!D201/10/GDP!G197)</f>
        <v/>
      </c>
      <c r="E201" s="26" t="str">
        <f>IF(Serv_net!E201="","",Serv_net!E201/10/GDP!H197)</f>
        <v/>
      </c>
      <c r="F201" s="26" t="str">
        <f>IF(Serv_net!F201="","",Serv_net!F201/10/GDP!I197)</f>
        <v/>
      </c>
      <c r="G201" s="26">
        <f>IF(Serv_net!G201="","",Serv_net!G201/10/GDP!J197)</f>
        <v>-2.6839267324911535</v>
      </c>
      <c r="H201" s="26">
        <f>IF(Serv_net!H201="","",Serv_net!H201/10/GDP!K197)</f>
        <v>-2.2758121272767404</v>
      </c>
      <c r="I201" s="26">
        <f>IF(Serv_net!I201="","",Serv_net!I201/10/GDP!L197)</f>
        <v>-2.1067748496010625</v>
      </c>
      <c r="J201" s="26">
        <f>IF(Serv_net!J201="","",Serv_net!J201/10/GDP!M197)</f>
        <v>-1.376951677174177</v>
      </c>
      <c r="K201" s="26">
        <f>IF(Serv_net!K201="","",Serv_net!K201/10/GDP!N197)</f>
        <v>-0.67581290559704443</v>
      </c>
      <c r="L201" s="26">
        <f>IF(Serv_net!L201="","",Serv_net!L201/10/GDP!O197)</f>
        <v>-0.90418707704557733</v>
      </c>
      <c r="M201" s="26">
        <f>IF(Serv_net!M201="","",Serv_net!M201/10/GDP!P197)</f>
        <v>-1.8924535494263617</v>
      </c>
      <c r="N201" s="26">
        <f>IF(Serv_net!N201="","",Serv_net!N201/10/GDP!Q197)</f>
        <v>-3.168074303447165</v>
      </c>
      <c r="O201" s="26">
        <f>IF(Serv_net!O201="","",Serv_net!O201/10/GDP!R197)</f>
        <v>-4.8464700702566867</v>
      </c>
      <c r="P201" s="26">
        <f>IF(Serv_net!P201="","",Serv_net!P201/10/GDP!S197)</f>
        <v>-3.9255442250794266</v>
      </c>
      <c r="Q201" s="26">
        <f>IF(Serv_net!Q201="","",Serv_net!Q201/10/GDP!T197)</f>
        <v>-3.1396348469036637</v>
      </c>
    </row>
    <row r="202" spans="1:17" x14ac:dyDescent="0.15">
      <c r="A202" s="12" t="s">
        <v>221</v>
      </c>
      <c r="B202" s="26">
        <f>IF(Serv_net!B202="","",Serv_net!B202/10/GDP!E198)</f>
        <v>16.672353652989798</v>
      </c>
      <c r="C202" s="26">
        <f>IF(Serv_net!C202="","",Serv_net!C202/10/GDP!F198)</f>
        <v>17.160493284424469</v>
      </c>
      <c r="D202" s="26">
        <f>IF(Serv_net!D202="","",Serv_net!D202/10/GDP!G198)</f>
        <v>21.32904643660131</v>
      </c>
      <c r="E202" s="26">
        <f>IF(Serv_net!E202="","",Serv_net!E202/10/GDP!H198)</f>
        <v>17.011597061790933</v>
      </c>
      <c r="F202" s="26">
        <f>IF(Serv_net!F202="","",Serv_net!F202/10/GDP!I198)</f>
        <v>23.660689241776478</v>
      </c>
      <c r="G202" s="26">
        <f>IF(Serv_net!G202="","",Serv_net!G202/10/GDP!J198)</f>
        <v>23.332178191835862</v>
      </c>
      <c r="H202" s="26">
        <f>IF(Serv_net!H202="","",Serv_net!H202/10/GDP!K198)</f>
        <v>18.741759843474433</v>
      </c>
      <c r="I202" s="26">
        <f>IF(Serv_net!I202="","",Serv_net!I202/10/GDP!L198)</f>
        <v>21.165889982333674</v>
      </c>
      <c r="J202" s="26">
        <f>IF(Serv_net!J202="","",Serv_net!J202/10/GDP!M198)</f>
        <v>26.947941797443782</v>
      </c>
      <c r="K202" s="26">
        <f>IF(Serv_net!K202="","",Serv_net!K202/10/GDP!N198)</f>
        <v>22.498849306851032</v>
      </c>
      <c r="L202" s="26">
        <f>IF(Serv_net!L202="","",Serv_net!L202/10/GDP!O198)</f>
        <v>13.172948133887671</v>
      </c>
      <c r="M202" s="26">
        <f>IF(Serv_net!M202="","",Serv_net!M202/10/GDP!P198)</f>
        <v>20.080186393677987</v>
      </c>
      <c r="N202" s="26">
        <f>IF(Serv_net!N202="","",Serv_net!N202/10/GDP!Q198)</f>
        <v>19.04054395349117</v>
      </c>
      <c r="O202" s="26">
        <f>IF(Serv_net!O202="","",Serv_net!O202/10/GDP!R198)</f>
        <v>22.708669527448816</v>
      </c>
      <c r="P202" s="26">
        <f>IF(Serv_net!P202="","",Serv_net!P202/10/GDP!S198)</f>
        <v>20.964870366425895</v>
      </c>
      <c r="Q202" s="26">
        <f>IF(Serv_net!Q202="","",Serv_net!Q202/10/GDP!T198)</f>
        <v>-2.7736048343620521</v>
      </c>
    </row>
    <row r="203" spans="1:17" x14ac:dyDescent="0.15">
      <c r="A203" s="12" t="s">
        <v>222</v>
      </c>
      <c r="B203" s="26">
        <f>IF(Serv_net!B203="","",Serv_net!B203/10/GDP!E199)</f>
        <v>-2.7891842292123261</v>
      </c>
      <c r="C203" s="26">
        <f>IF(Serv_net!C203="","",Serv_net!C203/10/GDP!F199)</f>
        <v>-2.4882237007469228</v>
      </c>
      <c r="D203" s="26">
        <f>IF(Serv_net!D203="","",Serv_net!D203/10/GDP!G199)</f>
        <v>-3.9238642139002429</v>
      </c>
      <c r="E203" s="26">
        <f>IF(Serv_net!E203="","",Serv_net!E203/10/GDP!H199)</f>
        <v>-3.6141751812600802</v>
      </c>
      <c r="F203" s="26">
        <f>IF(Serv_net!F203="","",Serv_net!F203/10/GDP!I199)</f>
        <v>-4.1708908527617545</v>
      </c>
      <c r="G203" s="26">
        <f>IF(Serv_net!G203="","",Serv_net!G203/10/GDP!J199)</f>
        <v>-3.9235830931105098</v>
      </c>
      <c r="H203" s="26">
        <f>IF(Serv_net!H203="","",Serv_net!H203/10/GDP!K199)</f>
        <v>-4.2486009303986432</v>
      </c>
      <c r="I203" s="26">
        <f>IF(Serv_net!I203="","",Serv_net!I203/10/GDP!L199)</f>
        <v>-4.9030171495705863</v>
      </c>
      <c r="J203" s="26">
        <f>IF(Serv_net!J203="","",Serv_net!J203/10/GDP!M199)</f>
        <v>-6.5905291287538841</v>
      </c>
      <c r="K203" s="26">
        <f>IF(Serv_net!K203="","",Serv_net!K203/10/GDP!N199)</f>
        <v>-7.3093159756692598</v>
      </c>
      <c r="L203" s="26">
        <f>IF(Serv_net!L203="","",Serv_net!L203/10/GDP!O199)</f>
        <v>-3.7673608936542498</v>
      </c>
      <c r="M203" s="26">
        <f>IF(Serv_net!M203="","",Serv_net!M203/10/GDP!P199)</f>
        <v>-2.9317946665608643</v>
      </c>
      <c r="N203" s="26" t="str">
        <f>IF(Serv_net!N203="","",Serv_net!N203/10/GDP!Q199)</f>
        <v/>
      </c>
      <c r="O203" s="26" t="str">
        <f>IF(Serv_net!O203="","",Serv_net!O203/10/GDP!R199)</f>
        <v/>
      </c>
      <c r="P203" s="26" t="str">
        <f>IF(Serv_net!P203="","",Serv_net!P203/10/GDP!S199)</f>
        <v/>
      </c>
      <c r="Q203" s="26" t="str">
        <f>IF(Serv_net!Q203="","",Serv_net!Q203/10/GDP!T199)</f>
        <v/>
      </c>
    </row>
    <row r="204" spans="1:17" x14ac:dyDescent="0.15">
      <c r="A204" s="12" t="s">
        <v>223</v>
      </c>
      <c r="B204" s="26">
        <f>IF(Serv_net!B204="","",Serv_net!B204/10/GDP!E200)</f>
        <v>-0.40438647666242722</v>
      </c>
      <c r="C204" s="26">
        <f>IF(Serv_net!C204="","",Serv_net!C204/10/GDP!F200)</f>
        <v>-9.7066849402811517E-3</v>
      </c>
      <c r="D204" s="26">
        <f>IF(Serv_net!D204="","",Serv_net!D204/10/GDP!G200)</f>
        <v>-0.76705146174505878</v>
      </c>
      <c r="E204" s="26">
        <f>IF(Serv_net!E204="","",Serv_net!E204/10/GDP!H200)</f>
        <v>-0.76137515678498047</v>
      </c>
      <c r="F204" s="26">
        <f>IF(Serv_net!F204="","",Serv_net!F204/10/GDP!I200)</f>
        <v>-1.8759557586406783</v>
      </c>
      <c r="G204" s="26">
        <f>IF(Serv_net!G204="","",Serv_net!G204/10/GDP!J200)</f>
        <v>-1.7178912413386918</v>
      </c>
      <c r="H204" s="26">
        <f>IF(Serv_net!H204="","",Serv_net!H204/10/GDP!K200)</f>
        <v>-1.7389443542684686</v>
      </c>
      <c r="I204" s="26">
        <f>IF(Serv_net!I204="","",Serv_net!I204/10/GDP!L200)</f>
        <v>-1.2640382844204423</v>
      </c>
      <c r="J204" s="26">
        <f>IF(Serv_net!J204="","",Serv_net!J204/10/GDP!M200)</f>
        <v>-1.4614226278936222</v>
      </c>
      <c r="K204" s="26">
        <f>IF(Serv_net!K204="","",Serv_net!K204/10/GDP!N200)</f>
        <v>-1.5157177884700117</v>
      </c>
      <c r="L204" s="26">
        <f>IF(Serv_net!L204="","",Serv_net!L204/10/GDP!O200)</f>
        <v>-2.0119088164251444</v>
      </c>
      <c r="M204" s="26">
        <f>IF(Serv_net!M204="","",Serv_net!M204/10/GDP!P200)</f>
        <v>-1.6886865988719795</v>
      </c>
      <c r="N204" s="26">
        <f>IF(Serv_net!N204="","",Serv_net!N204/10/GDP!Q200)</f>
        <v>-1.4544834066383552</v>
      </c>
      <c r="O204" s="26">
        <f>IF(Serv_net!O204="","",Serv_net!O204/10/GDP!R200)</f>
        <v>-1.2102971917620038</v>
      </c>
      <c r="P204" s="26">
        <f>IF(Serv_net!P204="","",Serv_net!P204/10/GDP!S200)</f>
        <v>-0.71342532768716116</v>
      </c>
      <c r="Q204" s="26">
        <f>IF(Serv_net!Q204="","",Serv_net!Q204/10/GDP!T200)</f>
        <v>-3.5578745987706855</v>
      </c>
    </row>
    <row r="205" spans="1:17" x14ac:dyDescent="0.15">
      <c r="A205" s="12" t="s">
        <v>224</v>
      </c>
      <c r="B205" s="26">
        <f>IF(Serv_net!B205="","",Serv_net!B205/10/GDP!E201)</f>
        <v>-4.5294111219352473</v>
      </c>
      <c r="C205" s="26">
        <f>IF(Serv_net!C205="","",Serv_net!C205/10/GDP!F201)</f>
        <v>-5.249385136998785</v>
      </c>
      <c r="D205" s="26">
        <f>IF(Serv_net!D205="","",Serv_net!D205/10/GDP!G201)</f>
        <v>-6.5315193086193748</v>
      </c>
      <c r="E205" s="26">
        <f>IF(Serv_net!E205="","",Serv_net!E205/10/GDP!H201)</f>
        <v>-4.763146498648954</v>
      </c>
      <c r="F205" s="26">
        <f>IF(Serv_net!F205="","",Serv_net!F205/10/GDP!I201)</f>
        <v>-5.3950000890592928</v>
      </c>
      <c r="G205" s="26">
        <f>IF(Serv_net!G205="","",Serv_net!G205/10/GDP!J201)</f>
        <v>-4.5704926357184732</v>
      </c>
      <c r="H205" s="26">
        <f>IF(Serv_net!H205="","",Serv_net!H205/10/GDP!K201)</f>
        <v>-1.2759445238234579</v>
      </c>
      <c r="I205" s="26">
        <f>IF(Serv_net!I205="","",Serv_net!I205/10/GDP!L201)</f>
        <v>-2.3920081680222278</v>
      </c>
      <c r="J205" s="26">
        <f>IF(Serv_net!J205="","",Serv_net!J205/10/GDP!M201)</f>
        <v>-0.39362773930621969</v>
      </c>
      <c r="K205" s="26">
        <f>IF(Serv_net!K205="","",Serv_net!K205/10/GDP!N201)</f>
        <v>-1.4018574856246555</v>
      </c>
      <c r="L205" s="26">
        <f>IF(Serv_net!L205="","",Serv_net!L205/10/GDP!O201)</f>
        <v>-6.4125381226050937</v>
      </c>
      <c r="M205" s="26">
        <f>IF(Serv_net!M205="","",Serv_net!M205/10/GDP!P201)</f>
        <v>-5.9278623164295778</v>
      </c>
      <c r="N205" s="26">
        <f>IF(Serv_net!N205="","",Serv_net!N205/10/GDP!Q201)</f>
        <v>-6.0835767781161181</v>
      </c>
      <c r="O205" s="26">
        <f>IF(Serv_net!O205="","",Serv_net!O205/10/GDP!R201)</f>
        <v>-6.3405906523137183</v>
      </c>
      <c r="P205" s="26">
        <f>IF(Serv_net!P205="","",Serv_net!P205/10/GDP!S201)</f>
        <v>-6.0770881695608585</v>
      </c>
      <c r="Q205" s="26" t="str">
        <f>IF(Serv_net!Q205="","",Serv_net!Q205/10/GDP!T201)</f>
        <v/>
      </c>
    </row>
    <row r="206" spans="1:17" x14ac:dyDescent="0.15">
      <c r="A206" s="12" t="s">
        <v>227</v>
      </c>
      <c r="B206" s="26">
        <f>IF(Serv_net!B206="","",Serv_net!B206/10/GDP!E202)</f>
        <v>-5.1959712215207841</v>
      </c>
      <c r="C206" s="26">
        <f>IF(Serv_net!C206="","",Serv_net!C206/10/GDP!F202)</f>
        <v>-6.8520703782008621</v>
      </c>
      <c r="D206" s="26">
        <f>IF(Serv_net!D206="","",Serv_net!D206/10/GDP!G202)</f>
        <v>-5.2807024674354182</v>
      </c>
      <c r="E206" s="26">
        <f>IF(Serv_net!E206="","",Serv_net!E206/10/GDP!H202)</f>
        <v>-4.2446810546701785</v>
      </c>
      <c r="F206" s="26">
        <f>IF(Serv_net!F206="","",Serv_net!F206/10/GDP!I202)</f>
        <v>-3.5153958775730123</v>
      </c>
      <c r="G206" s="26">
        <f>IF(Serv_net!G206="","",Serv_net!G206/10/GDP!J202)</f>
        <v>-1.7273379053535252</v>
      </c>
      <c r="H206" s="26">
        <f>IF(Serv_net!H206="","",Serv_net!H206/10/GDP!K202)</f>
        <v>-2.7437580416845528</v>
      </c>
      <c r="I206" s="26">
        <f>IF(Serv_net!I206="","",Serv_net!I206/10/GDP!L202)</f>
        <v>-2.1586626474167101</v>
      </c>
      <c r="J206" s="26">
        <f>IF(Serv_net!J206="","",Serv_net!J206/10/GDP!M202)</f>
        <v>-1.352487551175461</v>
      </c>
      <c r="K206" s="26">
        <f>IF(Serv_net!K206="","",Serv_net!K206/10/GDP!N202)</f>
        <v>-2.398098300632054</v>
      </c>
      <c r="L206" s="26">
        <f>IF(Serv_net!L206="","",Serv_net!L206/10/GDP!O202)</f>
        <v>-1.9937210147774773</v>
      </c>
      <c r="M206" s="26">
        <f>IF(Serv_net!M206="","",Serv_net!M206/10/GDP!P202)</f>
        <v>-3.2074788673049217</v>
      </c>
      <c r="N206" s="26" t="str">
        <f>IF(Serv_net!N206="","",Serv_net!N206/10/GDP!Q202)</f>
        <v/>
      </c>
      <c r="O206" s="26" t="str">
        <f>IF(Serv_net!O206="","",Serv_net!O206/10/GDP!R202)</f>
        <v/>
      </c>
      <c r="P206" s="26" t="str">
        <f>IF(Serv_net!P206="","",Serv_net!P206/10/GDP!S202)</f>
        <v/>
      </c>
      <c r="Q206" s="26" t="str">
        <f>IF(Serv_net!Q206="","",Serv_net!Q206/10/GDP!T202)</f>
        <v/>
      </c>
    </row>
    <row r="207" spans="1:17" x14ac:dyDescent="0.15">
      <c r="A207" s="12" t="s">
        <v>229</v>
      </c>
      <c r="B207" s="26">
        <f>IF(Serv_net!B207="","",Serv_net!B207/10/GDP!E203)</f>
        <v>1.647242512017542</v>
      </c>
      <c r="C207" s="26">
        <f>IF(Serv_net!C207="","",Serv_net!C207/10/GDP!F203)</f>
        <v>0.37802641829446276</v>
      </c>
      <c r="D207" s="26">
        <f>IF(Serv_net!D207="","",Serv_net!D207/10/GDP!G203)</f>
        <v>-1.1626576019807684</v>
      </c>
      <c r="E207" s="26">
        <f>IF(Serv_net!E207="","",Serv_net!E207/10/GDP!H203)</f>
        <v>-1.2067825891230166</v>
      </c>
      <c r="F207" s="26">
        <f>IF(Serv_net!F207="","",Serv_net!F207/10/GDP!I203)</f>
        <v>-0.93411674077229068</v>
      </c>
      <c r="G207" s="26">
        <f>IF(Serv_net!G207="","",Serv_net!G207/10/GDP!J203)</f>
        <v>-1.5656390464600036</v>
      </c>
      <c r="H207" s="26">
        <f>IF(Serv_net!H207="","",Serv_net!H207/10/GDP!K203)</f>
        <v>-1.8231409413774835</v>
      </c>
      <c r="I207" s="26">
        <f>IF(Serv_net!I207="","",Serv_net!I207/10/GDP!L203)</f>
        <v>-1.3483141813149027</v>
      </c>
      <c r="J207" s="26">
        <f>IF(Serv_net!J207="","",Serv_net!J207/10/GDP!M203)</f>
        <v>-3.7736216084075291</v>
      </c>
      <c r="K207" s="26">
        <f>IF(Serv_net!K207="","",Serv_net!K207/10/GDP!N203)</f>
        <v>-2.9233108817582703</v>
      </c>
      <c r="L207" s="26">
        <f>IF(Serv_net!L207="","",Serv_net!L207/10/GDP!O203)</f>
        <v>-2.6871513993841698</v>
      </c>
      <c r="M207" s="26">
        <f>IF(Serv_net!M207="","",Serv_net!M207/10/GDP!P203)</f>
        <v>-2.4239635967403124</v>
      </c>
      <c r="N207" s="26">
        <f>IF(Serv_net!N207="","",Serv_net!N207/10/GDP!Q203)</f>
        <v>-2.3549555480156052</v>
      </c>
      <c r="O207" s="26">
        <f>IF(Serv_net!O207="","",Serv_net!O207/10/GDP!R203)</f>
        <v>-2.7528742263903001</v>
      </c>
      <c r="P207" s="26">
        <f>IF(Serv_net!P207="","",Serv_net!P207/10/GDP!S203)</f>
        <v>-2.2402639797775921</v>
      </c>
      <c r="Q207" s="26">
        <f>IF(Serv_net!Q207="","",Serv_net!Q207/10/GDP!T203)</f>
        <v>-3.2838428387052754</v>
      </c>
    </row>
    <row r="208" spans="1:17" x14ac:dyDescent="0.15">
      <c r="A208" s="18" t="s">
        <v>230</v>
      </c>
      <c r="B208" s="26" t="str">
        <f>IF(Serv_net!B208="","",Serv_net!B208/10/GDP!E204)</f>
        <v/>
      </c>
      <c r="C208" s="26" t="str">
        <f>IF(Serv_net!C208="","",Serv_net!C208/10/GDP!F204)</f>
        <v/>
      </c>
      <c r="D208" s="26" t="str">
        <f>IF(Serv_net!D208="","",Serv_net!D208/10/GDP!G204)</f>
        <v/>
      </c>
      <c r="E208" s="26" t="str">
        <f>IF(Serv_net!E208="","",Serv_net!E208/10/GDP!H204)</f>
        <v/>
      </c>
      <c r="F208" s="26">
        <f>IF(Serv_net!F208="","",Serv_net!F208/10/GDP!I204)</f>
        <v>-7.1125594868611621</v>
      </c>
      <c r="G208" s="26">
        <f>IF(Serv_net!G208="","",Serv_net!G208/10/GDP!J204)</f>
        <v>-8.8941977372850012</v>
      </c>
      <c r="H208" s="26">
        <f>IF(Serv_net!H208="","",Serv_net!H208/10/GDP!K204)</f>
        <v>-10.470806715203871</v>
      </c>
      <c r="I208" s="26">
        <f>IF(Serv_net!I208="","",Serv_net!I208/10/GDP!L204)</f>
        <v>-8.3837323934118029</v>
      </c>
      <c r="J208" s="26">
        <f>IF(Serv_net!J208="","",Serv_net!J208/10/GDP!M204)</f>
        <v>-8.072470742895657</v>
      </c>
      <c r="K208" s="26">
        <f>IF(Serv_net!K208="","",Serv_net!K208/10/GDP!N204)</f>
        <v>-8.1552916070313906</v>
      </c>
      <c r="L208" s="26">
        <f>IF(Serv_net!L208="","",Serv_net!L208/10/GDP!O204)</f>
        <v>-5.6959461694067022</v>
      </c>
      <c r="M208" s="26">
        <f>IF(Serv_net!M208="","",Serv_net!M208/10/GDP!P204)</f>
        <v>-4.3236471945007491</v>
      </c>
      <c r="N208" s="26">
        <f>IF(Serv_net!N208="","",Serv_net!N208/10/GDP!Q204)</f>
        <v>-3.0786809764986236</v>
      </c>
      <c r="O208" s="26" t="str">
        <f>IF(Serv_net!O208="","",Serv_net!O208/10/GDP!R204)</f>
        <v/>
      </c>
      <c r="P208" s="26" t="str">
        <f>IF(Serv_net!P208="","",Serv_net!P208/10/GDP!S204)</f>
        <v/>
      </c>
      <c r="Q208" s="26" t="str">
        <f>IF(Serv_net!Q208="","",Serv_net!Q208/10/GDP!T204)</f>
        <v/>
      </c>
    </row>
    <row r="209" spans="1:17" x14ac:dyDescent="0.15">
      <c r="A209" s="1"/>
      <c r="B209" s="26"/>
      <c r="C209" s="26"/>
      <c r="D209" s="26"/>
      <c r="E209" s="26"/>
      <c r="F209" s="26"/>
      <c r="G209" s="26"/>
      <c r="H209" s="26"/>
      <c r="I209" s="26"/>
      <c r="J209" s="26"/>
      <c r="Q209" s="26"/>
    </row>
    <row r="210" spans="1:17" x14ac:dyDescent="0.1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</row>
    <row r="211" spans="1:17" x14ac:dyDescent="0.15">
      <c r="A211" s="1" t="s">
        <v>232</v>
      </c>
    </row>
    <row r="212" spans="1:17" x14ac:dyDescent="0.15">
      <c r="K212" s="26" t="e">
        <f t="shared" ref="K212:P212" si="0">(SUM(K6:K208)-K68)/1000</f>
        <v>#DIV/0!</v>
      </c>
      <c r="L212" s="26">
        <f t="shared" si="0"/>
        <v>0.50929666327797363</v>
      </c>
      <c r="M212" s="26">
        <f t="shared" si="0"/>
        <v>0.5561855212238439</v>
      </c>
      <c r="N212" s="26">
        <f t="shared" si="0"/>
        <v>0.59360790490326287</v>
      </c>
      <c r="O212" s="26">
        <f t="shared" si="0"/>
        <v>0.59793121017882722</v>
      </c>
      <c r="P212" s="26">
        <f t="shared" si="0"/>
        <v>0.69780417955792184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E2FB-2864-46D3-B743-536959630006}">
  <dimension ref="A2:Q212"/>
  <sheetViews>
    <sheetView workbookViewId="0">
      <pane xSplit="1" ySplit="5" topLeftCell="C190" activePane="bottomRight" state="frozen"/>
      <selection pane="topRight" activeCell="B1" sqref="B1"/>
      <selection pane="bottomLeft" activeCell="A6" sqref="A6"/>
      <selection pane="bottomRight" activeCell="I196" sqref="I196:Q197"/>
    </sheetView>
  </sheetViews>
  <sheetFormatPr baseColWidth="10" defaultColWidth="8.83203125" defaultRowHeight="13" x14ac:dyDescent="0.15"/>
  <cols>
    <col min="1" max="1" width="34" customWidth="1"/>
  </cols>
  <sheetData>
    <row r="2" spans="1:17" x14ac:dyDescent="0.15">
      <c r="A2" s="74" t="s">
        <v>738</v>
      </c>
    </row>
    <row r="3" spans="1:17" x14ac:dyDescent="0.15">
      <c r="A3" s="2"/>
    </row>
    <row r="5" spans="1:17" ht="14.25" customHeight="1" x14ac:dyDescent="0.15">
      <c r="A5" s="5"/>
      <c r="B5" s="6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7" t="s">
        <v>15</v>
      </c>
      <c r="O5" s="7" t="s">
        <v>16</v>
      </c>
      <c r="P5" s="7" t="s">
        <v>17</v>
      </c>
      <c r="Q5" s="8" t="s">
        <v>18</v>
      </c>
    </row>
    <row r="6" spans="1:17" s="20" customFormat="1" ht="14.25" customHeight="1" x14ac:dyDescent="0.15">
      <c r="A6" s="28" t="s">
        <v>19</v>
      </c>
      <c r="B6" s="26" t="str">
        <f>IF(Prim_inc_net!B6="","",Prim_inc_net!B6/10/GDP!E2)</f>
        <v/>
      </c>
      <c r="C6" s="26" t="str">
        <f>IF(Prim_inc_net!C6="","",Prim_inc_net!C6/10/GDP!F2)</f>
        <v/>
      </c>
      <c r="D6" s="26" t="str">
        <f>IF(Prim_inc_net!D6="","",Prim_inc_net!D6/10/GDP!G2)</f>
        <v/>
      </c>
      <c r="E6" s="26">
        <f>IF(Prim_inc_net!E6="","",Prim_inc_net!E6/10/GDP!H2)</f>
        <v>-2.0394611898522586E-2</v>
      </c>
      <c r="F6" s="26">
        <f>IF(Prim_inc_net!F6="","",Prim_inc_net!F6/10/GDP!I2)</f>
        <v>-0.29396332153563876</v>
      </c>
      <c r="G6" s="26">
        <f>IF(Prim_inc_net!G6="","",Prim_inc_net!G6/10/GDP!J2)</f>
        <v>0.18225471634609372</v>
      </c>
      <c r="H6" s="26">
        <f>IF(Prim_inc_net!H6="","",Prim_inc_net!H6/10/GDP!K2)</f>
        <v>-0.1085151187685699</v>
      </c>
      <c r="I6" s="26">
        <f>IF(Prim_inc_net!I6="","",Prim_inc_net!I6/10/GDP!L2)</f>
        <v>0.15519996240637449</v>
      </c>
      <c r="J6" s="26">
        <f>IF(Prim_inc_net!J6="","",Prim_inc_net!J6/10/GDP!M2)</f>
        <v>0.35566449983617543</v>
      </c>
      <c r="K6" s="26">
        <f>IF(Prim_inc_net!K6="","",Prim_inc_net!K6/10/GDP!N2)</f>
        <v>-1.1488034981843939E-2</v>
      </c>
      <c r="L6" s="26">
        <f>IF(Prim_inc_net!L6="","",Prim_inc_net!L6/10/GDP!O2)</f>
        <v>0.89004237244564799</v>
      </c>
      <c r="M6" s="26">
        <f>IF(Prim_inc_net!M6="","",Prim_inc_net!M6/10/GDP!P2)</f>
        <v>0.99783044101315088</v>
      </c>
      <c r="N6" s="26">
        <f>IF(Prim_inc_net!N6="","",Prim_inc_net!N6/10/GDP!Q2)</f>
        <v>1.3131692846179828</v>
      </c>
      <c r="O6" s="26">
        <f>IF(Prim_inc_net!O6="","",Prim_inc_net!O6/10/GDP!R2)</f>
        <v>1.0365177637176703</v>
      </c>
      <c r="P6" s="26">
        <f>IF(Prim_inc_net!P6="","",Prim_inc_net!P6/10/GDP!S2)</f>
        <v>1.6259204096195428</v>
      </c>
      <c r="Q6" s="26">
        <f>IF(Prim_inc_net!Q6="","",Prim_inc_net!Q6/10/GDP!T2)</f>
        <v>0.95639249037099483</v>
      </c>
    </row>
    <row r="7" spans="1:17" x14ac:dyDescent="0.15">
      <c r="A7" s="12" t="s">
        <v>20</v>
      </c>
      <c r="B7" s="26">
        <f>IF(Prim_inc_net!B7="","",Prim_inc_net!B7/10/GDP!E3)</f>
        <v>2.1616741960978074</v>
      </c>
      <c r="C7" s="26">
        <f>IF(Prim_inc_net!C7="","",Prim_inc_net!C7/10/GDP!F3)</f>
        <v>2.9565965627817037</v>
      </c>
      <c r="D7" s="26">
        <f>IF(Prim_inc_net!D7="","",Prim_inc_net!D7/10/GDP!G3)</f>
        <v>2.7845811803695719</v>
      </c>
      <c r="E7" s="26">
        <f>IF(Prim_inc_net!E7="","",Prim_inc_net!E7/10/GDP!H3)</f>
        <v>0.42541896239219673</v>
      </c>
      <c r="F7" s="26">
        <f>IF(Prim_inc_net!F7="","",Prim_inc_net!F7/10/GDP!I3)</f>
        <v>-1.5972111562047311</v>
      </c>
      <c r="G7" s="26">
        <f>IF(Prim_inc_net!G7="","",Prim_inc_net!G7/10/GDP!J3)</f>
        <v>-1.0028207467765868</v>
      </c>
      <c r="H7" s="26">
        <f>IF(Prim_inc_net!H7="","",Prim_inc_net!H7/10/GDP!K3)</f>
        <v>2.4157189789723477E-2</v>
      </c>
      <c r="I7" s="26">
        <f>IF(Prim_inc_net!I7="","",Prim_inc_net!I7/10/GDP!L3)</f>
        <v>-0.73892015380947162</v>
      </c>
      <c r="J7" s="26">
        <f>IF(Prim_inc_net!J7="","",Prim_inc_net!J7/10/GDP!M3)</f>
        <v>1.7236945840894693</v>
      </c>
      <c r="K7" s="26">
        <f>IF(Prim_inc_net!K7="","",Prim_inc_net!K7/10/GDP!N3)</f>
        <v>0.92334829107111593</v>
      </c>
      <c r="L7" s="26">
        <f>IF(Prim_inc_net!L7="","",Prim_inc_net!L7/10/GDP!O3)</f>
        <v>1.1781221169427543</v>
      </c>
      <c r="M7" s="26">
        <f>IF(Prim_inc_net!M7="","",Prim_inc_net!M7/10/GDP!P3)</f>
        <v>1.6281742007560422</v>
      </c>
      <c r="N7" s="26">
        <f>IF(Prim_inc_net!N7="","",Prim_inc_net!N7/10/GDP!Q3)</f>
        <v>0.26077565235583677</v>
      </c>
      <c r="O7" s="26">
        <f>IF(Prim_inc_net!O7="","",Prim_inc_net!O7/10/GDP!R3)</f>
        <v>-0.11347922714764508</v>
      </c>
      <c r="P7" s="26">
        <f>IF(Prim_inc_net!P7="","",Prim_inc_net!P7/10/GDP!S3)</f>
        <v>-1.3199393918964677</v>
      </c>
      <c r="Q7" s="26">
        <f>IF(Prim_inc_net!Q7="","",Prim_inc_net!Q7/10/GDP!T3)</f>
        <v>-1.7123047874065385</v>
      </c>
    </row>
    <row r="8" spans="1:17" x14ac:dyDescent="0.15">
      <c r="A8" s="12" t="s">
        <v>21</v>
      </c>
      <c r="B8" s="26">
        <f>IF(Prim_inc_net!B8="","",Prim_inc_net!B8/10/GDP!E4)</f>
        <v>-4.9303075482674421</v>
      </c>
      <c r="C8" s="26">
        <f>IF(Prim_inc_net!C8="","",Prim_inc_net!C8/10/GDP!F4)</f>
        <v>-3.9606150662042916</v>
      </c>
      <c r="D8" s="26">
        <f>IF(Prim_inc_net!D8="","",Prim_inc_net!D8/10/GDP!G4)</f>
        <v>-1.464802407278901</v>
      </c>
      <c r="E8" s="26">
        <f>IF(Prim_inc_net!E8="","",Prim_inc_net!E8/10/GDP!H4)</f>
        <v>-0.71965550991516247</v>
      </c>
      <c r="F8" s="26">
        <f>IF(Prim_inc_net!F8="","",Prim_inc_net!F8/10/GDP!I4)</f>
        <v>-0.95666909138884104</v>
      </c>
      <c r="G8" s="26">
        <f>IF(Prim_inc_net!G8="","",Prim_inc_net!G8/10/GDP!J4)</f>
        <v>-0.24031169092515747</v>
      </c>
      <c r="H8" s="26">
        <f>IF(Prim_inc_net!H8="","",Prim_inc_net!H8/10/GDP!K4)</f>
        <v>-1.0567205626422511</v>
      </c>
      <c r="I8" s="26">
        <f>IF(Prim_inc_net!I8="","",Prim_inc_net!I8/10/GDP!L4)</f>
        <v>-1.8521702357903032</v>
      </c>
      <c r="J8" s="26">
        <f>IF(Prim_inc_net!J8="","",Prim_inc_net!J8/10/GDP!M4)</f>
        <v>-2.1580310378990983</v>
      </c>
      <c r="K8" s="26">
        <f>IF(Prim_inc_net!K8="","",Prim_inc_net!K8/10/GDP!N4)</f>
        <v>-2.243074925203433</v>
      </c>
      <c r="L8" s="26">
        <f>IF(Prim_inc_net!L8="","",Prim_inc_net!L8/10/GDP!O4)</f>
        <v>-2.6524191129663492</v>
      </c>
      <c r="M8" s="26">
        <f>IF(Prim_inc_net!M8="","",Prim_inc_net!M8/10/GDP!P4)</f>
        <v>-0.98295105217041578</v>
      </c>
      <c r="N8" s="26">
        <f>IF(Prim_inc_net!N8="","",Prim_inc_net!N8/10/GDP!Q4)</f>
        <v>-1.5333440021435059</v>
      </c>
      <c r="O8" s="26">
        <f>IF(Prim_inc_net!O8="","",Prim_inc_net!O8/10/GDP!R4)</f>
        <v>-2.6217033226853226</v>
      </c>
      <c r="P8" s="26">
        <f>IF(Prim_inc_net!P8="","",Prim_inc_net!P8/10/GDP!S4)</f>
        <v>-2.4861812098971359</v>
      </c>
      <c r="Q8" s="26">
        <f>IF(Prim_inc_net!Q8="","",Prim_inc_net!Q8/10/GDP!T4)</f>
        <v>-2.0407842245146837</v>
      </c>
    </row>
    <row r="9" spans="1:17" x14ac:dyDescent="0.15">
      <c r="A9" s="12" t="s">
        <v>22</v>
      </c>
      <c r="B9" s="26" t="str">
        <f>IF(Prim_inc_net!B9="","",Prim_inc_net!B9/10/GDP!E5)</f>
        <v/>
      </c>
      <c r="C9" s="26" t="str">
        <f>IF(Prim_inc_net!C9="","",Prim_inc_net!C9/10/GDP!F5)</f>
        <v/>
      </c>
      <c r="D9" s="26" t="str">
        <f>IF(Prim_inc_net!D9="","",Prim_inc_net!D9/10/GDP!G5)</f>
        <v/>
      </c>
      <c r="E9" s="26" t="str">
        <f>IF(Prim_inc_net!E9="","",Prim_inc_net!E9/10/GDP!H5)</f>
        <v/>
      </c>
      <c r="F9" s="26" t="str">
        <f>IF(Prim_inc_net!F9="","",Prim_inc_net!F9/10/GDP!I5)</f>
        <v/>
      </c>
      <c r="G9" s="26" t="str">
        <f>IF(Prim_inc_net!G9="","",Prim_inc_net!G9/10/GDP!J5)</f>
        <v/>
      </c>
      <c r="H9" s="26" t="str">
        <f>IF(Prim_inc_net!H9="","",Prim_inc_net!H9/10/GDP!K5)</f>
        <v/>
      </c>
      <c r="I9" s="26" t="str">
        <f>IF(Prim_inc_net!I9="","",Prim_inc_net!I9/10/GDP!L5)</f>
        <v/>
      </c>
      <c r="J9" s="26" t="str">
        <f>IF(Prim_inc_net!J9="","",Prim_inc_net!J9/10/GDP!M5)</f>
        <v/>
      </c>
      <c r="K9" s="26" t="str">
        <f>IF(Prim_inc_net!K9="","",Prim_inc_net!K9/10/GDP!N5)</f>
        <v/>
      </c>
      <c r="L9" s="26" t="str">
        <f>IF(Prim_inc_net!L9="","",Prim_inc_net!L9/10/GDP!O5)</f>
        <v/>
      </c>
      <c r="M9" s="26" t="str">
        <f>IF(Prim_inc_net!M9="","",Prim_inc_net!M9/10/GDP!P5)</f>
        <v/>
      </c>
      <c r="N9" s="26" t="str">
        <f>IF(Prim_inc_net!N9="","",Prim_inc_net!N9/10/GDP!Q5)</f>
        <v/>
      </c>
      <c r="O9" s="26" t="str">
        <f>IF(Prim_inc_net!O9="","",Prim_inc_net!O9/10/GDP!R5)</f>
        <v/>
      </c>
      <c r="P9" s="26">
        <f>IF(Prim_inc_net!P9="","",Prim_inc_net!P9/10/GDP!S5)</f>
        <v>9.7365933057298069</v>
      </c>
      <c r="Q9" s="26" t="str">
        <f>IF(Prim_inc_net!Q9="","",Prim_inc_net!Q9/10/GDP!T5)</f>
        <v/>
      </c>
    </row>
    <row r="10" spans="1:17" x14ac:dyDescent="0.15">
      <c r="A10" s="12" t="s">
        <v>23</v>
      </c>
      <c r="B10" s="26">
        <f>IF(Prim_inc_net!B10="","",Prim_inc_net!B10/10/GDP!E6)</f>
        <v>-10.902868378328471</v>
      </c>
      <c r="C10" s="26">
        <f>IF(Prim_inc_net!C10="","",Prim_inc_net!C10/10/GDP!F6)</f>
        <v>-11.794094317685705</v>
      </c>
      <c r="D10" s="26">
        <f>IF(Prim_inc_net!D10="","",Prim_inc_net!D10/10/GDP!G6)</f>
        <v>-11.643089729436445</v>
      </c>
      <c r="E10" s="26">
        <f>IF(Prim_inc_net!E10="","",Prim_inc_net!E10/10/GDP!H6)</f>
        <v>-15.493284929105446</v>
      </c>
      <c r="F10" s="26">
        <f>IF(Prim_inc_net!F10="","",Prim_inc_net!F10/10/GDP!I6)</f>
        <v>-9.704696898592525</v>
      </c>
      <c r="G10" s="26">
        <f>IF(Prim_inc_net!G10="","",Prim_inc_net!G10/10/GDP!J6)</f>
        <v>-9.6502532659705622</v>
      </c>
      <c r="H10" s="26">
        <f>IF(Prim_inc_net!H10="","",Prim_inc_net!H10/10/GDP!K6)</f>
        <v>-8.6746119740420671</v>
      </c>
      <c r="I10" s="26">
        <f>IF(Prim_inc_net!I10="","",Prim_inc_net!I10/10/GDP!L6)</f>
        <v>-8.1386306598882712</v>
      </c>
      <c r="J10" s="26">
        <f>IF(Prim_inc_net!J10="","",Prim_inc_net!J10/10/GDP!M6)</f>
        <v>-7.241655130733534</v>
      </c>
      <c r="K10" s="26">
        <f>IF(Prim_inc_net!K10="","",Prim_inc_net!K10/10/GDP!N6)</f>
        <v>-6.0735500716124191</v>
      </c>
      <c r="L10" s="26">
        <f>IF(Prim_inc_net!L10="","",Prim_inc_net!L10/10/GDP!O6)</f>
        <v>-5.0842187539152306</v>
      </c>
      <c r="M10" s="26">
        <f>IF(Prim_inc_net!M10="","",Prim_inc_net!M10/10/GDP!P6)</f>
        <v>-5.2150789474123931</v>
      </c>
      <c r="N10" s="26">
        <f>IF(Prim_inc_net!N10="","",Prim_inc_net!N10/10/GDP!Q6)</f>
        <v>-6.1510490187250744</v>
      </c>
      <c r="O10" s="26">
        <f>IF(Prim_inc_net!O10="","",Prim_inc_net!O10/10/GDP!R6)</f>
        <v>-7.725021121790232</v>
      </c>
      <c r="P10" s="26">
        <f>IF(Prim_inc_net!P10="","",Prim_inc_net!P10/10/GDP!S6)</f>
        <v>-8.8933934545607389</v>
      </c>
      <c r="Q10" s="26">
        <f>IF(Prim_inc_net!Q10="","",Prim_inc_net!Q10/10/GDP!T6)</f>
        <v>-8.4153363466162503</v>
      </c>
    </row>
    <row r="11" spans="1:17" x14ac:dyDescent="0.15">
      <c r="A11" s="12" t="s">
        <v>24</v>
      </c>
      <c r="B11" s="26">
        <f>IF(Prim_inc_net!B11="","",Prim_inc_net!B11/10/GDP!E7)</f>
        <v>1.7350366730140643</v>
      </c>
      <c r="C11" s="26">
        <f>IF(Prim_inc_net!C11="","",Prim_inc_net!C11/10/GDP!F7)</f>
        <v>2.7530319704075166</v>
      </c>
      <c r="D11" s="26">
        <f>IF(Prim_inc_net!D11="","",Prim_inc_net!D11/10/GDP!G7)</f>
        <v>0.47247573827296707</v>
      </c>
      <c r="E11" s="26">
        <f>IF(Prim_inc_net!E11="","",Prim_inc_net!E11/10/GDP!H7)</f>
        <v>-2.3429492229286719</v>
      </c>
      <c r="F11" s="26">
        <f>IF(Prim_inc_net!F11="","",Prim_inc_net!F11/10/GDP!I7)</f>
        <v>-2.2904867969541307</v>
      </c>
      <c r="G11" s="26">
        <f>IF(Prim_inc_net!G11="","",Prim_inc_net!G11/10/GDP!J7)</f>
        <v>1.0069704324698376</v>
      </c>
      <c r="H11" s="26">
        <f>IF(Prim_inc_net!H11="","",Prim_inc_net!H11/10/GDP!K7)</f>
        <v>-0.11502013130148808</v>
      </c>
      <c r="I11" s="26">
        <f>IF(Prim_inc_net!I11="","",Prim_inc_net!I11/10/GDP!L7)</f>
        <v>-0.77642646163873197</v>
      </c>
      <c r="J11" s="26">
        <f>IF(Prim_inc_net!J11="","",Prim_inc_net!J11/10/GDP!M7)</f>
        <v>-0.78037625349928363</v>
      </c>
      <c r="K11" s="26">
        <f>IF(Prim_inc_net!K11="","",Prim_inc_net!K11/10/GDP!N7)</f>
        <v>-2.912110874821388</v>
      </c>
      <c r="L11" s="26">
        <f>IF(Prim_inc_net!L11="","",Prim_inc_net!L11/10/GDP!O7)</f>
        <v>-1.7861246518627087</v>
      </c>
      <c r="M11" s="26">
        <f>IF(Prim_inc_net!M11="","",Prim_inc_net!M11/10/GDP!P7)</f>
        <v>2.6610678580514701E-2</v>
      </c>
      <c r="N11" s="26">
        <f>IF(Prim_inc_net!N11="","",Prim_inc_net!N11/10/GDP!Q7)</f>
        <v>-4.4163820096817741</v>
      </c>
      <c r="O11" s="26">
        <f>IF(Prim_inc_net!O11="","",Prim_inc_net!O11/10/GDP!R7)</f>
        <v>-2.2156886729611354</v>
      </c>
      <c r="P11" s="26">
        <f>IF(Prim_inc_net!P11="","",Prim_inc_net!P11/10/GDP!S7)</f>
        <v>-9.8340450678621885</v>
      </c>
      <c r="Q11" s="26">
        <f>IF(Prim_inc_net!Q11="","",Prim_inc_net!Q11/10/GDP!T7)</f>
        <v>0.75142445658941814</v>
      </c>
    </row>
    <row r="12" spans="1:17" x14ac:dyDescent="0.15">
      <c r="A12" s="12" t="s">
        <v>25</v>
      </c>
      <c r="B12" s="26">
        <f>IF(Prim_inc_net!B12="","",Prim_inc_net!B12/10/GDP!E8)</f>
        <v>-4.112756536176561</v>
      </c>
      <c r="C12" s="26">
        <f>IF(Prim_inc_net!C12="","",Prim_inc_net!C12/10/GDP!F8)</f>
        <v>-4.0400265514036642</v>
      </c>
      <c r="D12" s="26">
        <f>IF(Prim_inc_net!D12="","",Prim_inc_net!D12/10/GDP!G8)</f>
        <v>-4.0161176347033987</v>
      </c>
      <c r="E12" s="26">
        <f>IF(Prim_inc_net!E12="","",Prim_inc_net!E12/10/GDP!H8)</f>
        <v>-4.4638022122321761</v>
      </c>
      <c r="F12" s="26">
        <f>IF(Prim_inc_net!F12="","",Prim_inc_net!F12/10/GDP!I8)</f>
        <v>-4.1511266678109209</v>
      </c>
      <c r="G12" s="26">
        <f>IF(Prim_inc_net!G12="","",Prim_inc_net!G12/10/GDP!J8)</f>
        <v>-2.7413175322749144</v>
      </c>
      <c r="H12" s="26">
        <f>IF(Prim_inc_net!H12="","",Prim_inc_net!H12/10/GDP!K8)</f>
        <v>-3.4695373481267331</v>
      </c>
      <c r="I12" s="26">
        <f>IF(Prim_inc_net!I12="","",Prim_inc_net!I12/10/GDP!L8)</f>
        <v>-4.257699546891204</v>
      </c>
      <c r="J12" s="26">
        <f>IF(Prim_inc_net!J12="","",Prim_inc_net!J12/10/GDP!M8)</f>
        <v>-4.2432653892936418</v>
      </c>
      <c r="K12" s="26">
        <f>IF(Prim_inc_net!K12="","",Prim_inc_net!K12/10/GDP!N8)</f>
        <v>-4.8613963695715583</v>
      </c>
      <c r="L12" s="26">
        <f>IF(Prim_inc_net!L12="","",Prim_inc_net!L12/10/GDP!O8)</f>
        <v>-6.3001261930445747</v>
      </c>
      <c r="M12" s="26">
        <f>IF(Prim_inc_net!M12="","",Prim_inc_net!M12/10/GDP!P8)</f>
        <v>-6.759201596007153</v>
      </c>
      <c r="N12" s="26">
        <f>IF(Prim_inc_net!N12="","",Prim_inc_net!N12/10/GDP!Q8)</f>
        <v>-5.3644925919576956</v>
      </c>
      <c r="O12" s="26">
        <f>IF(Prim_inc_net!O12="","",Prim_inc_net!O12/10/GDP!R8)</f>
        <v>-4.85571859788692</v>
      </c>
      <c r="P12" s="26">
        <f>IF(Prim_inc_net!P12="","",Prim_inc_net!P12/10/GDP!S8)</f>
        <v>-6.3813537528876187</v>
      </c>
      <c r="Q12" s="26">
        <f>IF(Prim_inc_net!Q12="","",Prim_inc_net!Q12/10/GDP!T8)</f>
        <v>-1.7763716697500926</v>
      </c>
    </row>
    <row r="13" spans="1:17" x14ac:dyDescent="0.15">
      <c r="A13" s="12" t="s">
        <v>26</v>
      </c>
      <c r="B13" s="26">
        <f>IF(Prim_inc_net!B13="","",Prim_inc_net!B13/10/GDP!E9)</f>
        <v>-3.6660150012788781</v>
      </c>
      <c r="C13" s="26">
        <f>IF(Prim_inc_net!C13="","",Prim_inc_net!C13/10/GDP!F9)</f>
        <v>-3.3159636420310612</v>
      </c>
      <c r="D13" s="26">
        <f>IF(Prim_inc_net!D13="","",Prim_inc_net!D13/10/GDP!G9)</f>
        <v>-2.6377613397702406</v>
      </c>
      <c r="E13" s="26">
        <f>IF(Prim_inc_net!E13="","",Prim_inc_net!E13/10/GDP!H9)</f>
        <v>-2.4850282691276671</v>
      </c>
      <c r="F13" s="26">
        <f>IF(Prim_inc_net!F13="","",Prim_inc_net!F13/10/GDP!I9)</f>
        <v>-3.0836371531336462</v>
      </c>
      <c r="G13" s="26">
        <f>IF(Prim_inc_net!G13="","",Prim_inc_net!G13/10/GDP!J9)</f>
        <v>-3.4251322947232374</v>
      </c>
      <c r="H13" s="26">
        <f>IF(Prim_inc_net!H13="","",Prim_inc_net!H13/10/GDP!K9)</f>
        <v>-2.8566740402543287</v>
      </c>
      <c r="I13" s="26">
        <f>IF(Prim_inc_net!I13="","",Prim_inc_net!I13/10/GDP!L9)</f>
        <v>-2.3727163434772374</v>
      </c>
      <c r="J13" s="26">
        <f>IF(Prim_inc_net!J13="","",Prim_inc_net!J13/10/GDP!M9)</f>
        <v>-2.152976210001007</v>
      </c>
      <c r="K13" s="26">
        <f>IF(Prim_inc_net!K13="","",Prim_inc_net!K13/10/GDP!N9)</f>
        <v>-2.0606022251366283</v>
      </c>
      <c r="L13" s="26">
        <f>IF(Prim_inc_net!L13="","",Prim_inc_net!L13/10/GDP!O9)</f>
        <v>-1.8840890204365106</v>
      </c>
      <c r="M13" s="26">
        <f>IF(Prim_inc_net!M13="","",Prim_inc_net!M13/10/GDP!P9)</f>
        <v>-2.1897951686974229</v>
      </c>
      <c r="N13" s="26">
        <f>IF(Prim_inc_net!N13="","",Prim_inc_net!N13/10/GDP!Q9)</f>
        <v>-2.5440697002592145</v>
      </c>
      <c r="O13" s="26">
        <f>IF(Prim_inc_net!O13="","",Prim_inc_net!O13/10/GDP!R9)</f>
        <v>-3.6056947226955991</v>
      </c>
      <c r="P13" s="26">
        <f>IF(Prim_inc_net!P13="","",Prim_inc_net!P13/10/GDP!S9)</f>
        <v>-4.0255991473956891</v>
      </c>
      <c r="Q13" s="26">
        <f>IF(Prim_inc_net!Q13="","",Prim_inc_net!Q13/10/GDP!T9)</f>
        <v>-2.6656297000749589</v>
      </c>
    </row>
    <row r="14" spans="1:17" x14ac:dyDescent="0.15">
      <c r="A14" s="12" t="s">
        <v>27</v>
      </c>
      <c r="B14" s="26">
        <f>IF(Prim_inc_net!B14="","",Prim_inc_net!B14/10/GDP!E10)</f>
        <v>4.2038090193263935</v>
      </c>
      <c r="C14" s="26">
        <f>IF(Prim_inc_net!C14="","",Prim_inc_net!C14/10/GDP!F10)</f>
        <v>4.7306628488024041</v>
      </c>
      <c r="D14" s="26">
        <f>IF(Prim_inc_net!D14="","",Prim_inc_net!D14/10/GDP!G10)</f>
        <v>5.4030472020044558</v>
      </c>
      <c r="E14" s="26">
        <f>IF(Prim_inc_net!E14="","",Prim_inc_net!E14/10/GDP!H10)</f>
        <v>5.9276099677775846</v>
      </c>
      <c r="F14" s="26">
        <f>IF(Prim_inc_net!F14="","",Prim_inc_net!F14/10/GDP!I10)</f>
        <v>4.1487526088679836</v>
      </c>
      <c r="G14" s="26">
        <f>IF(Prim_inc_net!G14="","",Prim_inc_net!G14/10/GDP!J10)</f>
        <v>4.9488887550815823</v>
      </c>
      <c r="H14" s="26">
        <f>IF(Prim_inc_net!H14="","",Prim_inc_net!H14/10/GDP!K10)</f>
        <v>3.5502822105836338</v>
      </c>
      <c r="I14" s="26">
        <f>IF(Prim_inc_net!I14="","",Prim_inc_net!I14/10/GDP!L10)</f>
        <v>3.9836461741392313</v>
      </c>
      <c r="J14" s="26">
        <f>IF(Prim_inc_net!J14="","",Prim_inc_net!J14/10/GDP!M10)</f>
        <v>6.1372041329425002</v>
      </c>
      <c r="K14" s="26">
        <f>IF(Prim_inc_net!K14="","",Prim_inc_net!K14/10/GDP!N10)</f>
        <v>4.4981732820795646</v>
      </c>
      <c r="L14" s="26">
        <f>IF(Prim_inc_net!L14="","",Prim_inc_net!L14/10/GDP!O10)</f>
        <v>4.0594505469159863</v>
      </c>
      <c r="M14" s="26">
        <f>IF(Prim_inc_net!M14="","",Prim_inc_net!M14/10/GDP!P10)</f>
        <v>2.3245499773543457</v>
      </c>
      <c r="N14" s="26">
        <f>IF(Prim_inc_net!N14="","",Prim_inc_net!N14/10/GDP!Q10)</f>
        <v>3.5339194216073992</v>
      </c>
      <c r="O14" s="26">
        <f>IF(Prim_inc_net!O14="","",Prim_inc_net!O14/10/GDP!R10)</f>
        <v>1.608376589022916</v>
      </c>
      <c r="P14" s="26">
        <f>IF(Prim_inc_net!P14="","",Prim_inc_net!P14/10/GDP!S10)</f>
        <v>1.3092656784695933</v>
      </c>
      <c r="Q14" s="26">
        <f>IF(Prim_inc_net!Q14="","",Prim_inc_net!Q14/10/GDP!T10)</f>
        <v>-1.5893999065519593</v>
      </c>
    </row>
    <row r="15" spans="1:17" x14ac:dyDescent="0.15">
      <c r="A15" s="12" t="s">
        <v>28</v>
      </c>
      <c r="B15" s="26">
        <f>IF(Prim_inc_net!B15="","",Prim_inc_net!B15/10/GDP!E11)</f>
        <v>-20.276673780973507</v>
      </c>
      <c r="C15" s="26">
        <f>IF(Prim_inc_net!C15="","",Prim_inc_net!C15/10/GDP!F11)</f>
        <v>-4.2873107874525909</v>
      </c>
      <c r="D15" s="26">
        <f>IF(Prim_inc_net!D15="","",Prim_inc_net!D15/10/GDP!G11)</f>
        <v>-14.360591682248488</v>
      </c>
      <c r="E15" s="26">
        <f>IF(Prim_inc_net!E15="","",Prim_inc_net!E15/10/GDP!H11)</f>
        <v>-4.106885931145011</v>
      </c>
      <c r="F15" s="26">
        <f>IF(Prim_inc_net!F15="","",Prim_inc_net!F15/10/GDP!I11)</f>
        <v>-3.4891682654130447</v>
      </c>
      <c r="G15" s="26">
        <f>IF(Prim_inc_net!G15="","",Prim_inc_net!G15/10/GDP!J11)</f>
        <v>-5.715011719189369</v>
      </c>
      <c r="H15" s="26">
        <f>IF(Prim_inc_net!H15="","",Prim_inc_net!H15/10/GDP!K11)</f>
        <v>-9.3121839242097924</v>
      </c>
      <c r="I15" s="26">
        <f>IF(Prim_inc_net!I15="","",Prim_inc_net!I15/10/GDP!L11)</f>
        <v>-4.4005613065480143</v>
      </c>
      <c r="J15" s="26">
        <f>IF(Prim_inc_net!J15="","",Prim_inc_net!J15/10/GDP!M11)</f>
        <v>-6.0347895112916614</v>
      </c>
      <c r="K15" s="26">
        <f>IF(Prim_inc_net!K15="","",Prim_inc_net!K15/10/GDP!N11)</f>
        <v>-3.6841991784803492</v>
      </c>
      <c r="L15" s="26">
        <f>IF(Prim_inc_net!L15="","",Prim_inc_net!L15/10/GDP!O11)</f>
        <v>-4.2096304962666879</v>
      </c>
      <c r="M15" s="26">
        <f>IF(Prim_inc_net!M15="","",Prim_inc_net!M15/10/GDP!P11)</f>
        <v>-4.53138168307553</v>
      </c>
      <c r="N15" s="26">
        <f>IF(Prim_inc_net!N15="","",Prim_inc_net!N15/10/GDP!Q11)</f>
        <v>-5.5189829584630976</v>
      </c>
      <c r="O15" s="26">
        <f>IF(Prim_inc_net!O15="","",Prim_inc_net!O15/10/GDP!R11)</f>
        <v>-6.5769334660811785</v>
      </c>
      <c r="P15" s="26">
        <f>IF(Prim_inc_net!P15="","",Prim_inc_net!P15/10/GDP!S11)</f>
        <v>-4.7260635527094621</v>
      </c>
      <c r="Q15" s="26">
        <f>IF(Prim_inc_net!Q15="","",Prim_inc_net!Q15/10/GDP!T11)</f>
        <v>-2.3622721129714139</v>
      </c>
    </row>
    <row r="16" spans="1:17" x14ac:dyDescent="0.15">
      <c r="A16" s="12" t="s">
        <v>29</v>
      </c>
      <c r="B16" s="26">
        <f>IF(Prim_inc_net!B16="","",Prim_inc_net!B16/10/GDP!E12)</f>
        <v>-3.8278369465099074</v>
      </c>
      <c r="C16" s="26">
        <f>IF(Prim_inc_net!C16="","",Prim_inc_net!C16/10/GDP!F12)</f>
        <v>-4.1660436352215733</v>
      </c>
      <c r="D16" s="26">
        <f>IF(Prim_inc_net!D16="","",Prim_inc_net!D16/10/GDP!G12)</f>
        <v>-4.341424924185536</v>
      </c>
      <c r="E16" s="26">
        <f>IF(Prim_inc_net!E16="","",Prim_inc_net!E16/10/GDP!H12)</f>
        <v>-3.5995369853019898</v>
      </c>
      <c r="F16" s="26">
        <f>IF(Prim_inc_net!F16="","",Prim_inc_net!F16/10/GDP!I12)</f>
        <v>-3.8074713209904614</v>
      </c>
      <c r="G16" s="26">
        <f>IF(Prim_inc_net!G16="","",Prim_inc_net!G16/10/GDP!J12)</f>
        <v>-3.93759324438544</v>
      </c>
      <c r="H16" s="26">
        <f>IF(Prim_inc_net!H16="","",Prim_inc_net!H16/10/GDP!K12)</f>
        <v>-3.6189718471545183</v>
      </c>
      <c r="I16" s="26">
        <f>IF(Prim_inc_net!I16="","",Prim_inc_net!I16/10/GDP!L12)</f>
        <v>-2.6005454082463917</v>
      </c>
      <c r="J16" s="26">
        <f>IF(Prim_inc_net!J16="","",Prim_inc_net!J16/10/GDP!M12)</f>
        <v>-2.5381482334060288</v>
      </c>
      <c r="K16" s="26">
        <f>IF(Prim_inc_net!K16="","",Prim_inc_net!K16/10/GDP!N12)</f>
        <v>-2.2460911242456305</v>
      </c>
      <c r="L16" s="26">
        <f>IF(Prim_inc_net!L16="","",Prim_inc_net!L16/10/GDP!O12)</f>
        <v>-2.2959022650586203</v>
      </c>
      <c r="M16" s="26">
        <f>IF(Prim_inc_net!M16="","",Prim_inc_net!M16/10/GDP!P12)</f>
        <v>-2.371290019373939</v>
      </c>
      <c r="N16" s="26">
        <f>IF(Prim_inc_net!N16="","",Prim_inc_net!N16/10/GDP!Q12)</f>
        <v>-3.0253463523770203</v>
      </c>
      <c r="O16" s="26">
        <f>IF(Prim_inc_net!O16="","",Prim_inc_net!O16/10/GDP!R12)</f>
        <v>-3.2534597714833033</v>
      </c>
      <c r="P16" s="26">
        <f>IF(Prim_inc_net!P16="","",Prim_inc_net!P16/10/GDP!S12)</f>
        <v>-2.7520386865379574</v>
      </c>
      <c r="Q16" s="26">
        <f>IF(Prim_inc_net!Q16="","",Prim_inc_net!Q16/10/GDP!T12)</f>
        <v>-1.135271100609607</v>
      </c>
    </row>
    <row r="17" spans="1:17" x14ac:dyDescent="0.15">
      <c r="A17" s="12" t="s">
        <v>30</v>
      </c>
      <c r="B17" s="26">
        <f>IF(Prim_inc_net!B17="","",Prim_inc_net!B17/10/GDP!E13)</f>
        <v>-0.64553710208656945</v>
      </c>
      <c r="C17" s="26">
        <f>IF(Prim_inc_net!C17="","",Prim_inc_net!C17/10/GDP!F13)</f>
        <v>0.25025437336736595</v>
      </c>
      <c r="D17" s="26">
        <f>IF(Prim_inc_net!D17="","",Prim_inc_net!D17/10/GDP!G13)</f>
        <v>-8.1035028824159028E-2</v>
      </c>
      <c r="E17" s="26">
        <f>IF(Prim_inc_net!E17="","",Prim_inc_net!E17/10/GDP!H13)</f>
        <v>0.78916618019878626</v>
      </c>
      <c r="F17" s="26">
        <f>IF(Prim_inc_net!F17="","",Prim_inc_net!F17/10/GDP!I13)</f>
        <v>-2.3629914443572517E-2</v>
      </c>
      <c r="G17" s="26">
        <f>IF(Prim_inc_net!G17="","",Prim_inc_net!G17/10/GDP!J13)</f>
        <v>0.84811901249153809</v>
      </c>
      <c r="H17" s="26">
        <f>IF(Prim_inc_net!H17="","",Prim_inc_net!H17/10/GDP!K13)</f>
        <v>0.30974810388676199</v>
      </c>
      <c r="I17" s="26">
        <f>IF(Prim_inc_net!I17="","",Prim_inc_net!I17/10/GDP!L13)</f>
        <v>0.1255026581287699</v>
      </c>
      <c r="J17" s="26">
        <f>IF(Prim_inc_net!J17="","",Prim_inc_net!J17/10/GDP!M13)</f>
        <v>0.32005246848184427</v>
      </c>
      <c r="K17" s="26">
        <f>IF(Prim_inc_net!K17="","",Prim_inc_net!K17/10/GDP!N13)</f>
        <v>7.3523420391335276E-2</v>
      </c>
      <c r="L17" s="26">
        <f>IF(Prim_inc_net!L17="","",Prim_inc_net!L17/10/GDP!O13)</f>
        <v>-0.98791401923299216</v>
      </c>
      <c r="M17" s="26">
        <f>IF(Prim_inc_net!M17="","",Prim_inc_net!M17/10/GDP!P13)</f>
        <v>-1.3716187542076734E-2</v>
      </c>
      <c r="N17" s="26">
        <f>IF(Prim_inc_net!N17="","",Prim_inc_net!N17/10/GDP!Q13)</f>
        <v>-0.91398869516410397</v>
      </c>
      <c r="O17" s="26">
        <f>IF(Prim_inc_net!O17="","",Prim_inc_net!O17/10/GDP!R13)</f>
        <v>-0.9067535199660065</v>
      </c>
      <c r="P17" s="26">
        <f>IF(Prim_inc_net!P17="","",Prim_inc_net!P17/10/GDP!S13)</f>
        <v>0.4946350183176324</v>
      </c>
      <c r="Q17" s="26">
        <f>IF(Prim_inc_net!Q17="","",Prim_inc_net!Q17/10/GDP!T13)</f>
        <v>-8.3793384332060863E-2</v>
      </c>
    </row>
    <row r="18" spans="1:17" x14ac:dyDescent="0.15">
      <c r="A18" s="12" t="s">
        <v>31</v>
      </c>
      <c r="B18" s="26">
        <f>IF(Prim_inc_net!B18="","",Prim_inc_net!B18/10/GDP!E14)</f>
        <v>-12.398073869967387</v>
      </c>
      <c r="C18" s="26">
        <f>IF(Prim_inc_net!C18="","",Prim_inc_net!C18/10/GDP!F14)</f>
        <v>-12.748200664534679</v>
      </c>
      <c r="D18" s="26">
        <f>IF(Prim_inc_net!D18="","",Prim_inc_net!D18/10/GDP!G14)</f>
        <v>-15.350451500913826</v>
      </c>
      <c r="E18" s="26">
        <f>IF(Prim_inc_net!E18="","",Prim_inc_net!E18/10/GDP!H14)</f>
        <v>-10.751610735863489</v>
      </c>
      <c r="F18" s="26">
        <f>IF(Prim_inc_net!F18="","",Prim_inc_net!F18/10/GDP!I14)</f>
        <v>-7.9459392177295891</v>
      </c>
      <c r="G18" s="26">
        <f>IF(Prim_inc_net!G18="","",Prim_inc_net!G18/10/GDP!J14)</f>
        <v>-6.5523950467051328</v>
      </c>
      <c r="H18" s="26">
        <f>IF(Prim_inc_net!H18="","",Prim_inc_net!H18/10/GDP!K14)</f>
        <v>-7.3645285242982244</v>
      </c>
      <c r="I18" s="26">
        <f>IF(Prim_inc_net!I18="","",Prim_inc_net!I18/10/GDP!L14)</f>
        <v>-6.1228530005583606</v>
      </c>
      <c r="J18" s="26">
        <f>IF(Prim_inc_net!J18="","",Prim_inc_net!J18/10/GDP!M14)</f>
        <v>-5.5656315169067199</v>
      </c>
      <c r="K18" s="26">
        <f>IF(Prim_inc_net!K18="","",Prim_inc_net!K18/10/GDP!N14)</f>
        <v>-3.4312743313462395</v>
      </c>
      <c r="L18" s="26">
        <f>IF(Prim_inc_net!L18="","",Prim_inc_net!L18/10/GDP!O14)</f>
        <v>-3.9882575442871273</v>
      </c>
      <c r="M18" s="26">
        <f>IF(Prim_inc_net!M18="","",Prim_inc_net!M18/10/GDP!P14)</f>
        <v>-6.534710442332007</v>
      </c>
      <c r="N18" s="26">
        <f>IF(Prim_inc_net!N18="","",Prim_inc_net!N18/10/GDP!Q14)</f>
        <v>-4.2526682665650615</v>
      </c>
      <c r="O18" s="26">
        <f>IF(Prim_inc_net!O18="","",Prim_inc_net!O18/10/GDP!R14)</f>
        <v>-5.2205719672376762</v>
      </c>
      <c r="P18" s="26">
        <f>IF(Prim_inc_net!P18="","",Prim_inc_net!P18/10/GDP!S14)</f>
        <v>-4.2895207357604512</v>
      </c>
      <c r="Q18" s="26">
        <f>IF(Prim_inc_net!Q18="","",Prim_inc_net!Q18/10/GDP!T14)</f>
        <v>-1.0708947125725852</v>
      </c>
    </row>
    <row r="19" spans="1:17" x14ac:dyDescent="0.15">
      <c r="A19" s="12" t="s">
        <v>32</v>
      </c>
      <c r="B19" s="26">
        <f>IF(Prim_inc_net!B19="","",Prim_inc_net!B19/10/GDP!E15)</f>
        <v>-1.850966895835098</v>
      </c>
      <c r="C19" s="26">
        <f>IF(Prim_inc_net!C19="","",Prim_inc_net!C19/10/GDP!F15)</f>
        <v>-2.144138403282994</v>
      </c>
      <c r="D19" s="26">
        <f>IF(Prim_inc_net!D19="","",Prim_inc_net!D19/10/GDP!G15)</f>
        <v>-2.1811307548177412</v>
      </c>
      <c r="E19" s="26">
        <f>IF(Prim_inc_net!E19="","",Prim_inc_net!E19/10/GDP!H15)</f>
        <v>-0.81015628111430371</v>
      </c>
      <c r="F19" s="26">
        <f>IF(Prim_inc_net!F19="","",Prim_inc_net!F19/10/GDP!I15)</f>
        <v>-1.5243600094625753</v>
      </c>
      <c r="G19" s="26">
        <f>IF(Prim_inc_net!G19="","",Prim_inc_net!G19/10/GDP!J15)</f>
        <v>-2.3265601331836669</v>
      </c>
      <c r="H19" s="26">
        <f>IF(Prim_inc_net!H19="","",Prim_inc_net!H19/10/GDP!K15)</f>
        <v>-2.3437279270291147</v>
      </c>
      <c r="I19" s="26">
        <f>IF(Prim_inc_net!I19="","",Prim_inc_net!I19/10/GDP!L15)</f>
        <v>-2.4960690192935204</v>
      </c>
      <c r="J19" s="26">
        <f>IF(Prim_inc_net!J19="","",Prim_inc_net!J19/10/GDP!M15)</f>
        <v>-3.113858294538435</v>
      </c>
      <c r="K19" s="26">
        <f>IF(Prim_inc_net!K19="","",Prim_inc_net!K19/10/GDP!N15)</f>
        <v>-3.9431249954102028</v>
      </c>
      <c r="L19" s="26">
        <f>IF(Prim_inc_net!L19="","",Prim_inc_net!L19/10/GDP!O15)</f>
        <v>-3.4381051458625049</v>
      </c>
      <c r="M19" s="26">
        <f>IF(Prim_inc_net!M19="","",Prim_inc_net!M19/10/GDP!P15)</f>
        <v>-3.6879540663117769</v>
      </c>
      <c r="N19" s="26">
        <f>IF(Prim_inc_net!N19="","",Prim_inc_net!N19/10/GDP!Q15)</f>
        <v>-2.8876312687345793</v>
      </c>
      <c r="O19" s="26">
        <f>IF(Prim_inc_net!O19="","",Prim_inc_net!O19/10/GDP!R15)</f>
        <v>-5.2391917376306356</v>
      </c>
      <c r="P19" s="26">
        <f>IF(Prim_inc_net!P19="","",Prim_inc_net!P19/10/GDP!S15)</f>
        <v>-4.03075066959771</v>
      </c>
      <c r="Q19" s="26">
        <f>IF(Prim_inc_net!Q19="","",Prim_inc_net!Q19/10/GDP!T15)</f>
        <v>-4.3428212590378985</v>
      </c>
    </row>
    <row r="20" spans="1:17" x14ac:dyDescent="0.15">
      <c r="A20" s="12" t="s">
        <v>33</v>
      </c>
      <c r="B20" s="26">
        <f>IF(Prim_inc_net!B20="","",Prim_inc_net!B20/10/GDP!E16)</f>
        <v>-2.582232488480388</v>
      </c>
      <c r="C20" s="26">
        <f>IF(Prim_inc_net!C20="","",Prim_inc_net!C20/10/GDP!F16)</f>
        <v>-2.0801207963707511</v>
      </c>
      <c r="D20" s="26">
        <f>IF(Prim_inc_net!D20="","",Prim_inc_net!D20/10/GDP!G16)</f>
        <v>-1.3745350398329557</v>
      </c>
      <c r="E20" s="26">
        <f>IF(Prim_inc_net!E20="","",Prim_inc_net!E20/10/GDP!H16)</f>
        <v>-3.592550949412455</v>
      </c>
      <c r="F20" s="26">
        <f>IF(Prim_inc_net!F20="","",Prim_inc_net!F20/10/GDP!I16)</f>
        <v>-10.462310761734068</v>
      </c>
      <c r="G20" s="26">
        <f>IF(Prim_inc_net!G20="","",Prim_inc_net!G20/10/GDP!J16)</f>
        <v>-9.2287393965421813</v>
      </c>
      <c r="H20" s="26">
        <f>IF(Prim_inc_net!H20="","",Prim_inc_net!H20/10/GDP!K16)</f>
        <v>-13.081330868761555</v>
      </c>
      <c r="I20" s="26">
        <f>IF(Prim_inc_net!I20="","",Prim_inc_net!I20/10/GDP!L16)</f>
        <v>-3.2761553558424805</v>
      </c>
      <c r="J20" s="26">
        <f>IF(Prim_inc_net!J20="","",Prim_inc_net!J20/10/GDP!M16)</f>
        <v>-3.6751156852091933</v>
      </c>
      <c r="K20" s="26">
        <f>IF(Prim_inc_net!K20="","",Prim_inc_net!K20/10/GDP!N16)</f>
        <v>-4.8898305000356697</v>
      </c>
      <c r="L20" s="26">
        <f>IF(Prim_inc_net!L20="","",Prim_inc_net!L20/10/GDP!O16)</f>
        <v>-5.5905453000589294</v>
      </c>
      <c r="M20" s="26">
        <f>IF(Prim_inc_net!M20="","",Prim_inc_net!M20/10/GDP!P16)</f>
        <v>-5.5699711641990532</v>
      </c>
      <c r="N20" s="26">
        <f>IF(Prim_inc_net!N20="","",Prim_inc_net!N20/10/GDP!Q16)</f>
        <v>-5.6088072315984325</v>
      </c>
      <c r="O20" s="26">
        <f>IF(Prim_inc_net!O20="","",Prim_inc_net!O20/10/GDP!R16)</f>
        <v>-5.5135334431896288</v>
      </c>
      <c r="P20" s="26">
        <f>IF(Prim_inc_net!P20="","",Prim_inc_net!P20/10/GDP!S16)</f>
        <v>-5.8757980716322002</v>
      </c>
      <c r="Q20" s="26">
        <f>IF(Prim_inc_net!Q20="","",Prim_inc_net!Q20/10/GDP!T16)</f>
        <v>-7.2529817233401257</v>
      </c>
    </row>
    <row r="21" spans="1:17" x14ac:dyDescent="0.15">
      <c r="A21" s="12" t="s">
        <v>34</v>
      </c>
      <c r="B21" s="26">
        <f>IF(Prim_inc_net!B21="","",Prim_inc_net!B21/10/GDP!E17)</f>
        <v>-1.1389136201876509</v>
      </c>
      <c r="C21" s="26">
        <f>IF(Prim_inc_net!C21="","",Prim_inc_net!C21/10/GDP!F17)</f>
        <v>-1.1706466501707025</v>
      </c>
      <c r="D21" s="26">
        <f>IF(Prim_inc_net!D21="","",Prim_inc_net!D21/10/GDP!G17)</f>
        <v>-1.2157487456460614</v>
      </c>
      <c r="E21" s="26">
        <f>IF(Prim_inc_net!E21="","",Prim_inc_net!E21/10/GDP!H17)</f>
        <v>-1.1119993998816027</v>
      </c>
      <c r="F21" s="26">
        <f>IF(Prim_inc_net!F21="","",Prim_inc_net!F21/10/GDP!I17)</f>
        <v>-1.3655063543488721</v>
      </c>
      <c r="G21" s="26">
        <f>IF(Prim_inc_net!G21="","",Prim_inc_net!G21/10/GDP!J17)</f>
        <v>-1.2616788518530631</v>
      </c>
      <c r="H21" s="26">
        <f>IF(Prim_inc_net!H21="","",Prim_inc_net!H21/10/GDP!K17)</f>
        <v>-1.179375218036727</v>
      </c>
      <c r="I21" s="26">
        <f>IF(Prim_inc_net!I21="","",Prim_inc_net!I21/10/GDP!L17)</f>
        <v>-1.3612082760914292</v>
      </c>
      <c r="J21" s="26">
        <f>IF(Prim_inc_net!J21="","",Prim_inc_net!J21/10/GDP!M17)</f>
        <v>-1.6715144538253066</v>
      </c>
      <c r="K21" s="26">
        <f>IF(Prim_inc_net!K21="","",Prim_inc_net!K21/10/GDP!N17)</f>
        <v>-1.5775913402904875</v>
      </c>
      <c r="L21" s="26">
        <f>IF(Prim_inc_net!L21="","",Prim_inc_net!L21/10/GDP!O17)</f>
        <v>-1.3237098575488848</v>
      </c>
      <c r="M21" s="26">
        <f>IF(Prim_inc_net!M21="","",Prim_inc_net!M21/10/GDP!P17)</f>
        <v>-1.21337719281822</v>
      </c>
      <c r="N21" s="26">
        <f>IF(Prim_inc_net!N21="","",Prim_inc_net!N21/10/GDP!Q17)</f>
        <v>-0.95804424680788403</v>
      </c>
      <c r="O21" s="26">
        <f>IF(Prim_inc_net!O21="","",Prim_inc_net!O21/10/GDP!R17)</f>
        <v>-0.63471387346193475</v>
      </c>
      <c r="P21" s="26">
        <f>IF(Prim_inc_net!P21="","",Prim_inc_net!P21/10/GDP!S17)</f>
        <v>-0.84255282493398109</v>
      </c>
      <c r="Q21" s="26">
        <f>IF(Prim_inc_net!Q21="","",Prim_inc_net!Q21/10/GDP!T17)</f>
        <v>-0.84894309453580652</v>
      </c>
    </row>
    <row r="22" spans="1:17" x14ac:dyDescent="0.15">
      <c r="A22" s="12" t="s">
        <v>35</v>
      </c>
      <c r="B22" s="26">
        <f>IF(Prim_inc_net!B22="","",Prim_inc_net!B22/10/GDP!E18)</f>
        <v>-4.8405858024727522</v>
      </c>
      <c r="C22" s="26">
        <f>IF(Prim_inc_net!C22="","",Prim_inc_net!C22/10/GDP!F18)</f>
        <v>-8.4780372636623671</v>
      </c>
      <c r="D22" s="26">
        <f>IF(Prim_inc_net!D22="","",Prim_inc_net!D22/10/GDP!G18)</f>
        <v>-5.4362723693242074</v>
      </c>
      <c r="E22" s="26">
        <f>IF(Prim_inc_net!E22="","",Prim_inc_net!E22/10/GDP!H18)</f>
        <v>-3.2417962733004897</v>
      </c>
      <c r="F22" s="26">
        <f>IF(Prim_inc_net!F22="","",Prim_inc_net!F22/10/GDP!I18)</f>
        <v>-5.5342459490686435</v>
      </c>
      <c r="G22" s="26">
        <f>IF(Prim_inc_net!G22="","",Prim_inc_net!G22/10/GDP!J18)</f>
        <v>-3.010703291599202</v>
      </c>
      <c r="H22" s="26">
        <f>IF(Prim_inc_net!H22="","",Prim_inc_net!H22/10/GDP!K18)</f>
        <v>-0.24501097811352385</v>
      </c>
      <c r="I22" s="26">
        <f>IF(Prim_inc_net!I22="","",Prim_inc_net!I22/10/GDP!L18)</f>
        <v>-6.7905245597026758</v>
      </c>
      <c r="J22" s="26">
        <f>IF(Prim_inc_net!J22="","",Prim_inc_net!J22/10/GDP!M18)</f>
        <v>-4.2739458125642971</v>
      </c>
      <c r="K22" s="26">
        <f>IF(Prim_inc_net!K22="","",Prim_inc_net!K22/10/GDP!N18)</f>
        <v>-14.848222356605969</v>
      </c>
      <c r="L22" s="26">
        <f>IF(Prim_inc_net!L22="","",Prim_inc_net!L22/10/GDP!O18)</f>
        <v>-4.7226223319352227</v>
      </c>
      <c r="M22" s="26">
        <f>IF(Prim_inc_net!M22="","",Prim_inc_net!M22/10/GDP!P18)</f>
        <v>-11.941002747024246</v>
      </c>
      <c r="N22" s="26" t="str">
        <f>IF(Prim_inc_net!N22="","",Prim_inc_net!N22/10/GDP!Q18)</f>
        <v/>
      </c>
      <c r="O22" s="26" t="str">
        <f>IF(Prim_inc_net!O22="","",Prim_inc_net!O22/10/GDP!R18)</f>
        <v/>
      </c>
      <c r="P22" s="26" t="str">
        <f>IF(Prim_inc_net!P22="","",Prim_inc_net!P22/10/GDP!S18)</f>
        <v/>
      </c>
      <c r="Q22" s="26" t="str">
        <f>IF(Prim_inc_net!Q22="","",Prim_inc_net!Q22/10/GDP!T18)</f>
        <v/>
      </c>
    </row>
    <row r="23" spans="1:17" x14ac:dyDescent="0.15">
      <c r="A23" s="12" t="s">
        <v>36</v>
      </c>
      <c r="B23" s="26">
        <f>IF(Prim_inc_net!B23="","",Prim_inc_net!B23/10/GDP!E19)</f>
        <v>-0.15269608440645055</v>
      </c>
      <c r="C23" s="26">
        <f>IF(Prim_inc_net!C23="","",Prim_inc_net!C23/10/GDP!F19)</f>
        <v>-0.26086437885253577</v>
      </c>
      <c r="D23" s="26">
        <f>IF(Prim_inc_net!D23="","",Prim_inc_net!D23/10/GDP!G19)</f>
        <v>-0.79568154253964285</v>
      </c>
      <c r="E23" s="26">
        <f>IF(Prim_inc_net!E23="","",Prim_inc_net!E23/10/GDP!H19)</f>
        <v>-0.76850100242953656</v>
      </c>
      <c r="F23" s="26">
        <f>IF(Prim_inc_net!F23="","",Prim_inc_net!F23/10/GDP!I19)</f>
        <v>-1.5917673366831528</v>
      </c>
      <c r="G23" s="26">
        <f>IF(Prim_inc_net!G23="","",Prim_inc_net!G23/10/GDP!J19)</f>
        <v>-1.9486222549742305</v>
      </c>
      <c r="H23" s="26">
        <f>IF(Prim_inc_net!H23="","",Prim_inc_net!H23/10/GDP!K19)</f>
        <v>-2.2521496692430309</v>
      </c>
      <c r="I23" s="26">
        <f>IF(Prim_inc_net!I23="","",Prim_inc_net!I23/10/GDP!L19)</f>
        <v>-2.2878442589441259</v>
      </c>
      <c r="J23" s="26">
        <f>IF(Prim_inc_net!J23="","",Prim_inc_net!J23/10/GDP!M19)</f>
        <v>-3.6096088248690599</v>
      </c>
      <c r="K23" s="26">
        <f>IF(Prim_inc_net!K23="","",Prim_inc_net!K23/10/GDP!N19)</f>
        <v>-3.1232219686188611</v>
      </c>
      <c r="L23" s="26">
        <f>IF(Prim_inc_net!L23="","",Prim_inc_net!L23/10/GDP!O19)</f>
        <v>-4.4339585407277626</v>
      </c>
      <c r="M23" s="26">
        <f>IF(Prim_inc_net!M23="","",Prim_inc_net!M23/10/GDP!P19)</f>
        <v>-4.6424321880179944</v>
      </c>
      <c r="N23" s="26">
        <f>IF(Prim_inc_net!N23="","",Prim_inc_net!N23/10/GDP!Q19)</f>
        <v>-3.8055295739342974</v>
      </c>
      <c r="O23" s="26">
        <f>IF(Prim_inc_net!O23="","",Prim_inc_net!O23/10/GDP!R19)</f>
        <v>-3.5764851937583226</v>
      </c>
      <c r="P23" s="26">
        <f>IF(Prim_inc_net!P23="","",Prim_inc_net!P23/10/GDP!S19)</f>
        <v>-2.9032345557999193</v>
      </c>
      <c r="Q23" s="26">
        <f>IF(Prim_inc_net!Q23="","",Prim_inc_net!Q23/10/GDP!T19)</f>
        <v>-4.3456401760329069</v>
      </c>
    </row>
    <row r="24" spans="1:17" x14ac:dyDescent="0.15">
      <c r="A24" s="12" t="s">
        <v>37</v>
      </c>
      <c r="B24" s="26">
        <f>IF(Prim_inc_net!B24="","",Prim_inc_net!B24/10/GDP!E20)</f>
        <v>1.4057962797384909</v>
      </c>
      <c r="C24" s="26">
        <f>IF(Prim_inc_net!C24="","",Prim_inc_net!C24/10/GDP!F20)</f>
        <v>1.2152868083779123</v>
      </c>
      <c r="D24" s="26">
        <f>IF(Prim_inc_net!D24="","",Prim_inc_net!D24/10/GDP!G20)</f>
        <v>1.4885950278692415</v>
      </c>
      <c r="E24" s="26">
        <f>IF(Prim_inc_net!E24="","",Prim_inc_net!E24/10/GDP!H20)</f>
        <v>2.0684950371247437</v>
      </c>
      <c r="F24" s="26">
        <f>IF(Prim_inc_net!F24="","",Prim_inc_net!F24/10/GDP!I20)</f>
        <v>1.9786351692176509</v>
      </c>
      <c r="G24" s="26">
        <f>IF(Prim_inc_net!G24="","",Prim_inc_net!G24/10/GDP!J20)</f>
        <v>1.4664235720253342</v>
      </c>
      <c r="H24" s="26">
        <f>IF(Prim_inc_net!H24="","",Prim_inc_net!H24/10/GDP!K20)</f>
        <v>0.15804331815720785</v>
      </c>
      <c r="I24" s="26">
        <f>IF(Prim_inc_net!I24="","",Prim_inc_net!I24/10/GDP!L20)</f>
        <v>2.3110794245308908</v>
      </c>
      <c r="J24" s="26">
        <f>IF(Prim_inc_net!J24="","",Prim_inc_net!J24/10/GDP!M20)</f>
        <v>2.4810580977222552</v>
      </c>
      <c r="K24" s="26">
        <f>IF(Prim_inc_net!K24="","",Prim_inc_net!K24/10/GDP!N20)</f>
        <v>2.0811008740490258</v>
      </c>
      <c r="L24" s="26">
        <f>IF(Prim_inc_net!L24="","",Prim_inc_net!L24/10/GDP!O20)</f>
        <v>1.4219351072155919</v>
      </c>
      <c r="M24" s="26">
        <f>IF(Prim_inc_net!M24="","",Prim_inc_net!M24/10/GDP!P20)</f>
        <v>0.95070199577297831</v>
      </c>
      <c r="N24" s="26">
        <f>IF(Prim_inc_net!N24="","",Prim_inc_net!N24/10/GDP!Q20)</f>
        <v>0.91135804730839987</v>
      </c>
      <c r="O24" s="26">
        <f>IF(Prim_inc_net!O24="","",Prim_inc_net!O24/10/GDP!R20)</f>
        <v>0.95383684758500331</v>
      </c>
      <c r="P24" s="26">
        <f>IF(Prim_inc_net!P24="","",Prim_inc_net!P24/10/GDP!S20)</f>
        <v>1.2504183674126557</v>
      </c>
      <c r="Q24" s="26">
        <f>IF(Prim_inc_net!Q24="","",Prim_inc_net!Q24/10/GDP!T20)</f>
        <v>1.2316322796833894</v>
      </c>
    </row>
    <row r="25" spans="1:17" x14ac:dyDescent="0.15">
      <c r="A25" s="12" t="s">
        <v>39</v>
      </c>
      <c r="B25" s="26">
        <f>IF(Prim_inc_net!B25="","",Prim_inc_net!B25/10/GDP!E21)</f>
        <v>-10.378186556243971</v>
      </c>
      <c r="C25" s="26">
        <f>IF(Prim_inc_net!C25="","",Prim_inc_net!C25/10/GDP!F21)</f>
        <v>-10.348765703583707</v>
      </c>
      <c r="D25" s="26">
        <f>IF(Prim_inc_net!D25="","",Prim_inc_net!D25/10/GDP!G21)</f>
        <v>-12.500241148657906</v>
      </c>
      <c r="E25" s="26">
        <f>IF(Prim_inc_net!E25="","",Prim_inc_net!E25/10/GDP!H21)</f>
        <v>-12.223233194858935</v>
      </c>
      <c r="F25" s="26">
        <f>IF(Prim_inc_net!F25="","",Prim_inc_net!F25/10/GDP!I21)</f>
        <v>-8.3317238564431282</v>
      </c>
      <c r="G25" s="26">
        <f>IF(Prim_inc_net!G25="","",Prim_inc_net!G25/10/GDP!J21)</f>
        <v>-11.437951091298492</v>
      </c>
      <c r="H25" s="26">
        <f>IF(Prim_inc_net!H25="","",Prim_inc_net!H25/10/GDP!K21)</f>
        <v>-6.7223535700999468</v>
      </c>
      <c r="I25" s="26">
        <f>IF(Prim_inc_net!I25="","",Prim_inc_net!I25/10/GDP!L21)</f>
        <v>-7.7651808915754517</v>
      </c>
      <c r="J25" s="26">
        <f>IF(Prim_inc_net!J25="","",Prim_inc_net!J25/10/GDP!M21)</f>
        <v>-7.4704873310164963</v>
      </c>
      <c r="K25" s="26">
        <f>IF(Prim_inc_net!K25="","",Prim_inc_net!K25/10/GDP!N21)</f>
        <v>-8.5587534026069534</v>
      </c>
      <c r="L25" s="26">
        <f>IF(Prim_inc_net!L25="","",Prim_inc_net!L25/10/GDP!O21)</f>
        <v>-5.5448599051716432</v>
      </c>
      <c r="M25" s="26">
        <f>IF(Prim_inc_net!M25="","",Prim_inc_net!M25/10/GDP!P21)</f>
        <v>-6.0666733689772903</v>
      </c>
      <c r="N25" s="26">
        <f>IF(Prim_inc_net!N25="","",Prim_inc_net!N25/10/GDP!Q21)</f>
        <v>-9.2161941370340372</v>
      </c>
      <c r="O25" s="26">
        <f>IF(Prim_inc_net!O25="","",Prim_inc_net!O25/10/GDP!R21)</f>
        <v>-7.582647004664965</v>
      </c>
      <c r="P25" s="26">
        <f>IF(Prim_inc_net!P25="","",Prim_inc_net!P25/10/GDP!S21)</f>
        <v>-8.2472786366520037</v>
      </c>
      <c r="Q25" s="26">
        <f>IF(Prim_inc_net!Q25="","",Prim_inc_net!Q25/10/GDP!T21)</f>
        <v>-3.4372510209737652</v>
      </c>
    </row>
    <row r="26" spans="1:17" x14ac:dyDescent="0.15">
      <c r="A26" s="12" t="s">
        <v>40</v>
      </c>
      <c r="B26" s="26">
        <f>IF(Prim_inc_net!B26="","",Prim_inc_net!B26/10/GDP!E22)</f>
        <v>-0.27035022384245516</v>
      </c>
      <c r="C26" s="26">
        <f>IF(Prim_inc_net!C26="","",Prim_inc_net!C26/10/GDP!F22)</f>
        <v>-0.42987818257806426</v>
      </c>
      <c r="D26" s="26">
        <f>IF(Prim_inc_net!D26="","",Prim_inc_net!D26/10/GDP!G22)</f>
        <v>-0.59392246183840935</v>
      </c>
      <c r="E26" s="26">
        <f>IF(Prim_inc_net!E26="","",Prim_inc_net!E26/10/GDP!H22)</f>
        <v>-0.11601768826522221</v>
      </c>
      <c r="F26" s="26">
        <f>IF(Prim_inc_net!F26="","",Prim_inc_net!F26/10/GDP!I22)</f>
        <v>-0.34054353769137968</v>
      </c>
      <c r="G26" s="26">
        <f>IF(Prim_inc_net!G26="","",Prim_inc_net!G26/10/GDP!J22)</f>
        <v>-0.56098333829375957</v>
      </c>
      <c r="H26" s="26">
        <f>IF(Prim_inc_net!H26="","",Prim_inc_net!H26/10/GDP!K22)</f>
        <v>-0.14497581243149171</v>
      </c>
      <c r="I26" s="26">
        <f>IF(Prim_inc_net!I26="","",Prim_inc_net!I26/10/GDP!L22)</f>
        <v>-0.59860220665887676</v>
      </c>
      <c r="J26" s="26">
        <f>IF(Prim_inc_net!J26="","",Prim_inc_net!J26/10/GDP!M22)</f>
        <v>-0.55133792248589364</v>
      </c>
      <c r="K26" s="26">
        <f>IF(Prim_inc_net!K26="","",Prim_inc_net!K26/10/GDP!N22)</f>
        <v>-0.46083665219726738</v>
      </c>
      <c r="L26" s="26">
        <f>IF(Prim_inc_net!L26="","",Prim_inc_net!L26/10/GDP!O22)</f>
        <v>-0.57651629732903042</v>
      </c>
      <c r="M26" s="26">
        <f>IF(Prim_inc_net!M26="","",Prim_inc_net!M26/10/GDP!P22)</f>
        <v>-0.31982650702883253</v>
      </c>
      <c r="N26" s="26">
        <f>IF(Prim_inc_net!N26="","",Prim_inc_net!N26/10/GDP!Q22)</f>
        <v>-0.25032974462458124</v>
      </c>
      <c r="O26" s="26">
        <f>IF(Prim_inc_net!O26="","",Prim_inc_net!O26/10/GDP!R22)</f>
        <v>-0.38630830862987769</v>
      </c>
      <c r="P26" s="26">
        <f>IF(Prim_inc_net!P26="","",Prim_inc_net!P26/10/GDP!S22)</f>
        <v>-0.49188691851163813</v>
      </c>
      <c r="Q26" s="26" t="str">
        <f>IF(Prim_inc_net!Q26="","",Prim_inc_net!Q26/10/GDP!T22)</f>
        <v/>
      </c>
    </row>
    <row r="27" spans="1:17" x14ac:dyDescent="0.15">
      <c r="A27" s="12" t="s">
        <v>41</v>
      </c>
      <c r="B27" s="26" t="str">
        <f>IF(Prim_inc_net!B27="","",Prim_inc_net!B27/10/GDP!E23)</f>
        <v/>
      </c>
      <c r="C27" s="26">
        <f>IF(Prim_inc_net!C27="","",Prim_inc_net!C27/10/GDP!F23)</f>
        <v>26.004231770833336</v>
      </c>
      <c r="D27" s="26">
        <f>IF(Prim_inc_net!D27="","",Prim_inc_net!D27/10/GDP!G23)</f>
        <v>28.376747471258486</v>
      </c>
      <c r="E27" s="26">
        <f>IF(Prim_inc_net!E27="","",Prim_inc_net!E27/10/GDP!H23)</f>
        <v>24.861175855895514</v>
      </c>
      <c r="F27" s="26">
        <f>IF(Prim_inc_net!F27="","",Prim_inc_net!F27/10/GDP!I23)</f>
        <v>21.069998810663286</v>
      </c>
      <c r="G27" s="26">
        <f>IF(Prim_inc_net!G27="","",Prim_inc_net!G27/10/GDP!J23)</f>
        <v>21.388882550160339</v>
      </c>
      <c r="H27" s="26">
        <f>IF(Prim_inc_net!H27="","",Prim_inc_net!H27/10/GDP!K23)</f>
        <v>20.995366789118112</v>
      </c>
      <c r="I27" s="26">
        <f>IF(Prim_inc_net!I27="","",Prim_inc_net!I27/10/GDP!L23)</f>
        <v>22.9614864636726</v>
      </c>
      <c r="J27" s="26">
        <f>IF(Prim_inc_net!J27="","",Prim_inc_net!J27/10/GDP!M23)</f>
        <v>23.399456052584284</v>
      </c>
      <c r="K27" s="26">
        <f>IF(Prim_inc_net!K27="","",Prim_inc_net!K27/10/GDP!N23)</f>
        <v>24.51586356512157</v>
      </c>
      <c r="L27" s="26">
        <f>IF(Prim_inc_net!L27="","",Prim_inc_net!L27/10/GDP!O23)</f>
        <v>25.200545224873167</v>
      </c>
      <c r="M27" s="26">
        <f>IF(Prim_inc_net!M27="","",Prim_inc_net!M27/10/GDP!P23)</f>
        <v>23.67829704182741</v>
      </c>
      <c r="N27" s="26">
        <f>IF(Prim_inc_net!N27="","",Prim_inc_net!N27/10/GDP!Q23)</f>
        <v>25.059491943240499</v>
      </c>
      <c r="O27" s="26">
        <f>IF(Prim_inc_net!O27="","",Prim_inc_net!O27/10/GDP!R23)</f>
        <v>23.168693518249047</v>
      </c>
      <c r="P27" s="26">
        <f>IF(Prim_inc_net!P27="","",Prim_inc_net!P27/10/GDP!S23)</f>
        <v>21.963405279954337</v>
      </c>
      <c r="Q27" s="26">
        <f>IF(Prim_inc_net!Q27="","",Prim_inc_net!Q27/10/GDP!T23)</f>
        <v>25.773643949930459</v>
      </c>
    </row>
    <row r="28" spans="1:17" x14ac:dyDescent="0.15">
      <c r="A28" s="12" t="s">
        <v>42</v>
      </c>
      <c r="B28" s="26" t="str">
        <f>IF(Prim_inc_net!B28="","",Prim_inc_net!B28/10/GDP!E24)</f>
        <v/>
      </c>
      <c r="C28" s="26">
        <f>IF(Prim_inc_net!C28="","",Prim_inc_net!C28/10/GDP!F24)</f>
        <v>-0.85245794455297241</v>
      </c>
      <c r="D28" s="26">
        <f>IF(Prim_inc_net!D28="","",Prim_inc_net!D28/10/GDP!G24)</f>
        <v>-2.7232843553179543E-2</v>
      </c>
      <c r="E28" s="26">
        <f>IF(Prim_inc_net!E28="","",Prim_inc_net!E28/10/GDP!H24)</f>
        <v>-2.774801632312871</v>
      </c>
      <c r="F28" s="26">
        <f>IF(Prim_inc_net!F28="","",Prim_inc_net!F28/10/GDP!I24)</f>
        <v>-2.6743485833214691</v>
      </c>
      <c r="G28" s="26">
        <f>IF(Prim_inc_net!G28="","",Prim_inc_net!G28/10/GDP!J24)</f>
        <v>-5.1534685393898902</v>
      </c>
      <c r="H28" s="26">
        <f>IF(Prim_inc_net!H28="","",Prim_inc_net!H28/10/GDP!K24)</f>
        <v>-6.144350373421239</v>
      </c>
      <c r="I28" s="26">
        <f>IF(Prim_inc_net!I28="","",Prim_inc_net!I28/10/GDP!L24)</f>
        <v>-6.4039242749855116</v>
      </c>
      <c r="J28" s="26">
        <f>IF(Prim_inc_net!J28="","",Prim_inc_net!J28/10/GDP!M24)</f>
        <v>-9.1774555645671079</v>
      </c>
      <c r="K28" s="26">
        <f>IF(Prim_inc_net!K28="","",Prim_inc_net!K28/10/GDP!N24)</f>
        <v>-7.1795868253528772</v>
      </c>
      <c r="L28" s="26">
        <f>IF(Prim_inc_net!L28="","",Prim_inc_net!L28/10/GDP!O24)</f>
        <v>-6.9328948474493517</v>
      </c>
      <c r="M28" s="26">
        <f>IF(Prim_inc_net!M28="","",Prim_inc_net!M28/10/GDP!P24)</f>
        <v>-8.4781887593216929</v>
      </c>
      <c r="N28" s="26">
        <f>IF(Prim_inc_net!N28="","",Prim_inc_net!N28/10/GDP!Q24)</f>
        <v>-8.4260274331607548</v>
      </c>
      <c r="O28" s="26">
        <f>IF(Prim_inc_net!O28="","",Prim_inc_net!O28/10/GDP!R24)</f>
        <v>-8.963875945217552</v>
      </c>
      <c r="P28" s="26">
        <f>IF(Prim_inc_net!P28="","",Prim_inc_net!P28/10/GDP!S24)</f>
        <v>-8.8858017573111674</v>
      </c>
      <c r="Q28" s="26">
        <f>IF(Prim_inc_net!Q28="","",Prim_inc_net!Q28/10/GDP!T24)</f>
        <v>-6.3483007915156628</v>
      </c>
    </row>
    <row r="29" spans="1:17" x14ac:dyDescent="0.15">
      <c r="A29" s="12" t="s">
        <v>43</v>
      </c>
      <c r="B29" s="26">
        <f>IF(Prim_inc_net!B29="","",Prim_inc_net!B29/10/GDP!E25)</f>
        <v>-3.9319423088437939</v>
      </c>
      <c r="C29" s="26">
        <f>IF(Prim_inc_net!C29="","",Prim_inc_net!C29/10/GDP!F25)</f>
        <v>-3.4483040789091945</v>
      </c>
      <c r="D29" s="26">
        <f>IF(Prim_inc_net!D29="","",Prim_inc_net!D29/10/GDP!G25)</f>
        <v>-3.7033187628589856</v>
      </c>
      <c r="E29" s="26">
        <f>IF(Prim_inc_net!E29="","",Prim_inc_net!E29/10/GDP!H25)</f>
        <v>-3.1942500439673065</v>
      </c>
      <c r="F29" s="26">
        <f>IF(Prim_inc_net!F29="","",Prim_inc_net!F29/10/GDP!I25)</f>
        <v>-3.8580808950096914</v>
      </c>
      <c r="G29" s="26">
        <f>IF(Prim_inc_net!G29="","",Prim_inc_net!G29/10/GDP!J25)</f>
        <v>-4.4927600632037183</v>
      </c>
      <c r="H29" s="26">
        <f>IF(Prim_inc_net!H29="","",Prim_inc_net!H29/10/GDP!K25)</f>
        <v>-4.0843208929339818</v>
      </c>
      <c r="I29" s="26">
        <f>IF(Prim_inc_net!I29="","",Prim_inc_net!I29/10/GDP!L25)</f>
        <v>-5.972009138064359</v>
      </c>
      <c r="J29" s="26">
        <f>IF(Prim_inc_net!J29="","",Prim_inc_net!J29/10/GDP!M25)</f>
        <v>-6.1775130619113883</v>
      </c>
      <c r="K29" s="26">
        <f>IF(Prim_inc_net!K29="","",Prim_inc_net!K29/10/GDP!N25)</f>
        <v>-5.1088127456231369</v>
      </c>
      <c r="L29" s="26">
        <f>IF(Prim_inc_net!L29="","",Prim_inc_net!L29/10/GDP!O25)</f>
        <v>-3.3907135126460695</v>
      </c>
      <c r="M29" s="26">
        <f>IF(Prim_inc_net!M29="","",Prim_inc_net!M29/10/GDP!P25)</f>
        <v>-1.8160953505915949</v>
      </c>
      <c r="N29" s="26">
        <f>IF(Prim_inc_net!N29="","",Prim_inc_net!N29/10/GDP!Q25)</f>
        <v>-2.9369687465420466</v>
      </c>
      <c r="O29" s="26">
        <f>IF(Prim_inc_net!O29="","",Prim_inc_net!O29/10/GDP!R25)</f>
        <v>-2.4041992977109081</v>
      </c>
      <c r="P29" s="26">
        <f>IF(Prim_inc_net!P29="","",Prim_inc_net!P29/10/GDP!S25)</f>
        <v>-2.0365679023958707</v>
      </c>
      <c r="Q29" s="26">
        <f>IF(Prim_inc_net!Q29="","",Prim_inc_net!Q29/10/GDP!T25)</f>
        <v>-1.4052353052670301</v>
      </c>
    </row>
    <row r="30" spans="1:17" x14ac:dyDescent="0.15">
      <c r="A30" s="12" t="s">
        <v>44</v>
      </c>
      <c r="B30" s="26">
        <f>IF(Prim_inc_net!B30="","",Prim_inc_net!B30/10/GDP!E26)</f>
        <v>4.2935876685324708</v>
      </c>
      <c r="C30" s="26">
        <f>IF(Prim_inc_net!C30="","",Prim_inc_net!C30/10/GDP!F26)</f>
        <v>3.1496113896849076</v>
      </c>
      <c r="D30" s="26">
        <f>IF(Prim_inc_net!D30="","",Prim_inc_net!D30/10/GDP!G26)</f>
        <v>3.0588666775687585</v>
      </c>
      <c r="E30" s="26">
        <f>IF(Prim_inc_net!E30="","",Prim_inc_net!E30/10/GDP!H26)</f>
        <v>3.7942679394865086</v>
      </c>
      <c r="F30" s="26">
        <f>IF(Prim_inc_net!F30="","",Prim_inc_net!F30/10/GDP!I26)</f>
        <v>3.8608882562457616</v>
      </c>
      <c r="G30" s="26">
        <f>IF(Prim_inc_net!G30="","",Prim_inc_net!G30/10/GDP!J26)</f>
        <v>1.6285352375924185</v>
      </c>
      <c r="H30" s="26">
        <f>IF(Prim_inc_net!H30="","",Prim_inc_net!H30/10/GDP!K26)</f>
        <v>0.8034361970522379</v>
      </c>
      <c r="I30" s="26">
        <f>IF(Prim_inc_net!I30="","",Prim_inc_net!I30/10/GDP!L26)</f>
        <v>0.7852993855331164</v>
      </c>
      <c r="J30" s="26">
        <f>IF(Prim_inc_net!J30="","",Prim_inc_net!J30/10/GDP!M26)</f>
        <v>1.3604229677142867</v>
      </c>
      <c r="K30" s="26">
        <f>IF(Prim_inc_net!K30="","",Prim_inc_net!K30/10/GDP!N26)</f>
        <v>0.78372891399063493</v>
      </c>
      <c r="L30" s="26">
        <f>IF(Prim_inc_net!L30="","",Prim_inc_net!L30/10/GDP!O26)</f>
        <v>0.67618832442094234</v>
      </c>
      <c r="M30" s="26">
        <f>IF(Prim_inc_net!M30="","",Prim_inc_net!M30/10/GDP!P26)</f>
        <v>0.13189261030181063</v>
      </c>
      <c r="N30" s="26">
        <f>IF(Prim_inc_net!N30="","",Prim_inc_net!N30/10/GDP!Q26)</f>
        <v>-0.83887300190908598</v>
      </c>
      <c r="O30" s="26">
        <f>IF(Prim_inc_net!O30="","",Prim_inc_net!O30/10/GDP!R26)</f>
        <v>-0.59518112688370439</v>
      </c>
      <c r="P30" s="26">
        <f>IF(Prim_inc_net!P30="","",Prim_inc_net!P30/10/GDP!S26)</f>
        <v>-6.1881752837423878E-2</v>
      </c>
      <c r="Q30" s="26">
        <f>IF(Prim_inc_net!Q30="","",Prim_inc_net!Q30/10/GDP!T26)</f>
        <v>0.33908391928090625</v>
      </c>
    </row>
    <row r="31" spans="1:17" x14ac:dyDescent="0.15">
      <c r="A31" s="12" t="s">
        <v>45</v>
      </c>
      <c r="B31" s="26">
        <f>IF(Prim_inc_net!B31="","",Prim_inc_net!B31/10/GDP!E27)</f>
        <v>-8.5738470869156842</v>
      </c>
      <c r="C31" s="26">
        <f>IF(Prim_inc_net!C31="","",Prim_inc_net!C31/10/GDP!F27)</f>
        <v>-7.6047197251024325</v>
      </c>
      <c r="D31" s="26">
        <f>IF(Prim_inc_net!D31="","",Prim_inc_net!D31/10/GDP!G27)</f>
        <v>-6.745967893731347</v>
      </c>
      <c r="E31" s="26">
        <f>IF(Prim_inc_net!E31="","",Prim_inc_net!E31/10/GDP!H27)</f>
        <v>-6.7904557002016803</v>
      </c>
      <c r="F31" s="26">
        <f>IF(Prim_inc_net!F31="","",Prim_inc_net!F31/10/GDP!I27)</f>
        <v>-2.3171538796504589</v>
      </c>
      <c r="G31" s="26">
        <f>IF(Prim_inc_net!G31="","",Prim_inc_net!G31/10/GDP!J27)</f>
        <v>-4.9967707516138313</v>
      </c>
      <c r="H31" s="26">
        <f>IF(Prim_inc_net!H31="","",Prim_inc_net!H31/10/GDP!K27)</f>
        <v>-2.1817991529493406</v>
      </c>
      <c r="I31" s="26">
        <f>IF(Prim_inc_net!I31="","",Prim_inc_net!I31/10/GDP!L27)</f>
        <v>-1.4938635045843252</v>
      </c>
      <c r="J31" s="26">
        <f>IF(Prim_inc_net!J31="","",Prim_inc_net!J31/10/GDP!M27)</f>
        <v>-4.3618949717912896</v>
      </c>
      <c r="K31" s="26">
        <f>IF(Prim_inc_net!K31="","",Prim_inc_net!K31/10/GDP!N27)</f>
        <v>-2.9007951495489688</v>
      </c>
      <c r="L31" s="26">
        <f>IF(Prim_inc_net!L31="","",Prim_inc_net!L31/10/GDP!O27)</f>
        <v>-3.1422806269775365</v>
      </c>
      <c r="M31" s="26">
        <f>IF(Prim_inc_net!M31="","",Prim_inc_net!M31/10/GDP!P27)</f>
        <v>-8.2418067877431938</v>
      </c>
      <c r="N31" s="26">
        <f>IF(Prim_inc_net!N31="","",Prim_inc_net!N31/10/GDP!Q27)</f>
        <v>-7.8613788607371609</v>
      </c>
      <c r="O31" s="26">
        <f>IF(Prim_inc_net!O31="","",Prim_inc_net!O31/10/GDP!R27)</f>
        <v>-8.4878191214752547</v>
      </c>
      <c r="P31" s="26">
        <f>IF(Prim_inc_net!P31="","",Prim_inc_net!P31/10/GDP!S27)</f>
        <v>-4.7771261344377818</v>
      </c>
      <c r="Q31" s="26">
        <f>IF(Prim_inc_net!Q31="","",Prim_inc_net!Q31/10/GDP!T27)</f>
        <v>-1.5633553462169496</v>
      </c>
    </row>
    <row r="32" spans="1:17" x14ac:dyDescent="0.15">
      <c r="A32" s="12" t="s">
        <v>46</v>
      </c>
      <c r="B32" s="26">
        <f>IF(Prim_inc_net!B32="","",Prim_inc_net!B32/10/GDP!E28)</f>
        <v>-2.9123402093571249</v>
      </c>
      <c r="C32" s="26">
        <f>IF(Prim_inc_net!C32="","",Prim_inc_net!C32/10/GDP!F28)</f>
        <v>-2.4817885461089002</v>
      </c>
      <c r="D32" s="26">
        <f>IF(Prim_inc_net!D32="","",Prim_inc_net!D32/10/GDP!G28)</f>
        <v>-2.0965476530064659</v>
      </c>
      <c r="E32" s="26">
        <f>IF(Prim_inc_net!E32="","",Prim_inc_net!E32/10/GDP!H28)</f>
        <v>-2.39181747166836</v>
      </c>
      <c r="F32" s="26">
        <f>IF(Prim_inc_net!F32="","",Prim_inc_net!F32/10/GDP!I28)</f>
        <v>-2.0170541194265454</v>
      </c>
      <c r="G32" s="26">
        <f>IF(Prim_inc_net!G32="","",Prim_inc_net!G32/10/GDP!J28)</f>
        <v>-3.1803624314939145</v>
      </c>
      <c r="H32" s="26">
        <f>IF(Prim_inc_net!H32="","",Prim_inc_net!H32/10/GDP!K28)</f>
        <v>-2.6675622856972301</v>
      </c>
      <c r="I32" s="26">
        <f>IF(Prim_inc_net!I32="","",Prim_inc_net!I32/10/GDP!L28)</f>
        <v>-2.5928477389391147</v>
      </c>
      <c r="J32" s="26">
        <f>IF(Prim_inc_net!J32="","",Prim_inc_net!J32/10/GDP!M28)</f>
        <v>-1.5168253571589942</v>
      </c>
      <c r="K32" s="26">
        <f>IF(Prim_inc_net!K32="","",Prim_inc_net!K32/10/GDP!N28)</f>
        <v>-2.0121719977984576</v>
      </c>
      <c r="L32" s="26">
        <f>IF(Prim_inc_net!L32="","",Prim_inc_net!L32/10/GDP!O28)</f>
        <v>-2.1089835352970852</v>
      </c>
      <c r="M32" s="26">
        <f>IF(Prim_inc_net!M32="","",Prim_inc_net!M32/10/GDP!P28)</f>
        <v>-2.3123141797417919</v>
      </c>
      <c r="N32" s="26">
        <f>IF(Prim_inc_net!N32="","",Prim_inc_net!N32/10/GDP!Q28)</f>
        <v>-2.0920399827675444</v>
      </c>
      <c r="O32" s="26">
        <f>IF(Prim_inc_net!O32="","",Prim_inc_net!O32/10/GDP!R28)</f>
        <v>-3.0686514293401554</v>
      </c>
      <c r="P32" s="26">
        <f>IF(Prim_inc_net!P32="","",Prim_inc_net!P32/10/GDP!S28)</f>
        <v>-3.0510453871798453</v>
      </c>
      <c r="Q32" s="26">
        <f>IF(Prim_inc_net!Q32="","",Prim_inc_net!Q32/10/GDP!T28)</f>
        <v>-2.7680117132025654</v>
      </c>
    </row>
    <row r="33" spans="1:17" x14ac:dyDescent="0.15">
      <c r="A33" s="12" t="s">
        <v>47</v>
      </c>
      <c r="B33" s="26">
        <f>IF(Prim_inc_net!B33="","",Prim_inc_net!B33/10/GDP!E29)</f>
        <v>0.69273716034726962</v>
      </c>
      <c r="C33" s="26">
        <f>IF(Prim_inc_net!C33="","",Prim_inc_net!C33/10/GDP!F29)</f>
        <v>0.51629912343841577</v>
      </c>
      <c r="D33" s="26">
        <f>IF(Prim_inc_net!D33="","",Prim_inc_net!D33/10/GDP!G29)</f>
        <v>0.46417950076299852</v>
      </c>
      <c r="E33" s="26">
        <f>IF(Prim_inc_net!E33="","",Prim_inc_net!E33/10/GDP!H29)</f>
        <v>0.3421660178212006</v>
      </c>
      <c r="F33" s="26">
        <f>IF(Prim_inc_net!F33="","",Prim_inc_net!F33/10/GDP!I29)</f>
        <v>0.43672486845858477</v>
      </c>
      <c r="G33" s="26">
        <f>IF(Prim_inc_net!G33="","",Prim_inc_net!G33/10/GDP!J29)</f>
        <v>-0.72590031361915874</v>
      </c>
      <c r="H33" s="26">
        <f>IF(Prim_inc_net!H33="","",Prim_inc_net!H33/10/GDP!K29)</f>
        <v>-2.6896835547169928</v>
      </c>
      <c r="I33" s="26">
        <f>IF(Prim_inc_net!I33="","",Prim_inc_net!I33/10/GDP!L29)</f>
        <v>-2.3619061099210015</v>
      </c>
      <c r="J33" s="26">
        <f>IF(Prim_inc_net!J33="","",Prim_inc_net!J33/10/GDP!M29)</f>
        <v>-1.1180776691503902</v>
      </c>
      <c r="K33" s="26">
        <f>IF(Prim_inc_net!K33="","",Prim_inc_net!K33/10/GDP!N29)</f>
        <v>-0.1152094504642488</v>
      </c>
      <c r="L33" s="26">
        <f>IF(Prim_inc_net!L33="","",Prim_inc_net!L33/10/GDP!O29)</f>
        <v>5.02418664641361</v>
      </c>
      <c r="M33" s="26">
        <f>IF(Prim_inc_net!M33="","",Prim_inc_net!M33/10/GDP!P29)</f>
        <v>7.3201827755945654</v>
      </c>
      <c r="N33" s="26">
        <f>IF(Prim_inc_net!N33="","",Prim_inc_net!N33/10/GDP!Q29)</f>
        <v>5.9473717886567234</v>
      </c>
      <c r="O33" s="26">
        <f>IF(Prim_inc_net!O33="","",Prim_inc_net!O33/10/GDP!R29)</f>
        <v>0.63983691019361044</v>
      </c>
      <c r="P33" s="26">
        <f>IF(Prim_inc_net!P33="","",Prim_inc_net!P33/10/GDP!S29)</f>
        <v>2.6841147095772375</v>
      </c>
      <c r="Q33" s="26">
        <f>IF(Prim_inc_net!Q33="","",Prim_inc_net!Q33/10/GDP!T29)</f>
        <v>2.9930460572466373</v>
      </c>
    </row>
    <row r="34" spans="1:17" x14ac:dyDescent="0.15">
      <c r="A34" s="12" t="s">
        <v>48</v>
      </c>
      <c r="B34" s="26">
        <f>IF(Prim_inc_net!B34="","",Prim_inc_net!B34/10/GDP!E30)</f>
        <v>0.30008893140753773</v>
      </c>
      <c r="C34" s="26">
        <f>IF(Prim_inc_net!C34="","",Prim_inc_net!C34/10/GDP!F30)</f>
        <v>-2.510458373346101</v>
      </c>
      <c r="D34" s="26">
        <f>IF(Prim_inc_net!D34="","",Prim_inc_net!D34/10/GDP!G30)</f>
        <v>-7.8281745328295118</v>
      </c>
      <c r="E34" s="26">
        <f>IF(Prim_inc_net!E34="","",Prim_inc_net!E34/10/GDP!H30)</f>
        <v>-4.7369306877462174</v>
      </c>
      <c r="F34" s="26">
        <f>IF(Prim_inc_net!F34="","",Prim_inc_net!F34/10/GDP!I30)</f>
        <v>-3.187953554493268</v>
      </c>
      <c r="G34" s="26">
        <f>IF(Prim_inc_net!G34="","",Prim_inc_net!G34/10/GDP!J30)</f>
        <v>-2.6540882813997664</v>
      </c>
      <c r="H34" s="26">
        <f>IF(Prim_inc_net!H34="","",Prim_inc_net!H34/10/GDP!K30)</f>
        <v>-3.884196453426334</v>
      </c>
      <c r="I34" s="26">
        <f>IF(Prim_inc_net!I34="","",Prim_inc_net!I34/10/GDP!L30)</f>
        <v>-2.5023007278078042</v>
      </c>
      <c r="J34" s="26">
        <f>IF(Prim_inc_net!J34="","",Prim_inc_net!J34/10/GDP!M30)</f>
        <v>-3.7657104803234223</v>
      </c>
      <c r="K34" s="26">
        <f>IF(Prim_inc_net!K34="","",Prim_inc_net!K34/10/GDP!N30)</f>
        <v>-2.012956190064243</v>
      </c>
      <c r="L34" s="26">
        <f>IF(Prim_inc_net!L34="","",Prim_inc_net!L34/10/GDP!O30)</f>
        <v>-4.4201848141158129</v>
      </c>
      <c r="M34" s="26">
        <f>IF(Prim_inc_net!M34="","",Prim_inc_net!M34/10/GDP!P30)</f>
        <v>-4.9536238806045452</v>
      </c>
      <c r="N34" s="26">
        <f>IF(Prim_inc_net!N34="","",Prim_inc_net!N34/10/GDP!Q30)</f>
        <v>-4.308168246139509</v>
      </c>
      <c r="O34" s="26">
        <f>IF(Prim_inc_net!O34="","",Prim_inc_net!O34/10/GDP!R30)</f>
        <v>-4.7954986952547509</v>
      </c>
      <c r="P34" s="26">
        <f>IF(Prim_inc_net!P34="","",Prim_inc_net!P34/10/GDP!S30)</f>
        <v>-4.3095802211859642</v>
      </c>
      <c r="Q34" s="26">
        <f>IF(Prim_inc_net!Q34="","",Prim_inc_net!Q34/10/GDP!T30)</f>
        <v>-3.4586483961410623</v>
      </c>
    </row>
    <row r="35" spans="1:17" x14ac:dyDescent="0.15">
      <c r="A35" s="12" t="s">
        <v>49</v>
      </c>
      <c r="B35" s="26">
        <f>IF(Prim_inc_net!B35="","",Prim_inc_net!B35/10/GDP!E31)</f>
        <v>-0.33464842871165318</v>
      </c>
      <c r="C35" s="26">
        <f>IF(Prim_inc_net!C35="","",Prim_inc_net!C35/10/GDP!F31)</f>
        <v>-6.0805892168786062E-3</v>
      </c>
      <c r="D35" s="26">
        <f>IF(Prim_inc_net!D35="","",Prim_inc_net!D35/10/GDP!G31)</f>
        <v>-3.0791497917163315E-2</v>
      </c>
      <c r="E35" s="26">
        <f>IF(Prim_inc_net!E35="","",Prim_inc_net!E35/10/GDP!H31)</f>
        <v>-3.8909778430185692E-2</v>
      </c>
      <c r="F35" s="26">
        <f>IF(Prim_inc_net!F35="","",Prim_inc_net!F35/10/GDP!I31)</f>
        <v>-5.8381343056347394E-2</v>
      </c>
      <c r="G35" s="26">
        <f>IF(Prim_inc_net!G35="","",Prim_inc_net!G35/10/GDP!J31)</f>
        <v>-6.4039728700051285E-2</v>
      </c>
      <c r="H35" s="26">
        <f>IF(Prim_inc_net!H35="","",Prim_inc_net!H35/10/GDP!K31)</f>
        <v>-6.5407258546392899E-2</v>
      </c>
      <c r="I35" s="26">
        <f>IF(Prim_inc_net!I35="","",Prim_inc_net!I35/10/GDP!L31)</f>
        <v>-0.60861748083384282</v>
      </c>
      <c r="J35" s="26">
        <f>IF(Prim_inc_net!J35="","",Prim_inc_net!J35/10/GDP!M31)</f>
        <v>-1.4043192141053453</v>
      </c>
      <c r="K35" s="26">
        <f>IF(Prim_inc_net!K35="","",Prim_inc_net!K35/10/GDP!N31)</f>
        <v>-2.5778651747112327</v>
      </c>
      <c r="L35" s="26">
        <f>IF(Prim_inc_net!L35="","",Prim_inc_net!L35/10/GDP!O31)</f>
        <v>-2.8512928930068777</v>
      </c>
      <c r="M35" s="26">
        <f>IF(Prim_inc_net!M35="","",Prim_inc_net!M35/10/GDP!P31)</f>
        <v>-3.0509083853929546</v>
      </c>
      <c r="N35" s="26">
        <f>IF(Prim_inc_net!N35="","",Prim_inc_net!N35/10/GDP!Q31)</f>
        <v>-2.8014241381680853</v>
      </c>
      <c r="O35" s="26">
        <f>IF(Prim_inc_net!O35="","",Prim_inc_net!O35/10/GDP!R31)</f>
        <v>-2.9655617920107766</v>
      </c>
      <c r="P35" s="26">
        <f>IF(Prim_inc_net!P35="","",Prim_inc_net!P35/10/GDP!S31)</f>
        <v>-3.245825578445336</v>
      </c>
      <c r="Q35" s="26" t="str">
        <f>IF(Prim_inc_net!Q35="","",Prim_inc_net!Q35/10/GDP!T31)</f>
        <v/>
      </c>
    </row>
    <row r="36" spans="1:17" x14ac:dyDescent="0.15">
      <c r="A36" s="12" t="s">
        <v>50</v>
      </c>
      <c r="B36" s="26">
        <f>IF(Prim_inc_net!B36="","",Prim_inc_net!B36/10/GDP!E32)</f>
        <v>-1.5933933460459977</v>
      </c>
      <c r="C36" s="26">
        <f>IF(Prim_inc_net!C36="","",Prim_inc_net!C36/10/GDP!F32)</f>
        <v>-0.69303763646079852</v>
      </c>
      <c r="D36" s="26">
        <f>IF(Prim_inc_net!D36="","",Prim_inc_net!D36/10/GDP!G32)</f>
        <v>-0.43407616114981212</v>
      </c>
      <c r="E36" s="26">
        <f>IF(Prim_inc_net!E36="","",Prim_inc_net!E36/10/GDP!H32)</f>
        <v>-0.26704494021628022</v>
      </c>
      <c r="F36" s="26">
        <f>IF(Prim_inc_net!F36="","",Prim_inc_net!F36/10/GDP!I32)</f>
        <v>-0.95631901627019877</v>
      </c>
      <c r="G36" s="26">
        <f>IF(Prim_inc_net!G36="","",Prim_inc_net!G36/10/GDP!J32)</f>
        <v>-0.53480402407471894</v>
      </c>
      <c r="H36" s="26">
        <f>IF(Prim_inc_net!H36="","",Prim_inc_net!H36/10/GDP!K32)</f>
        <v>-0.78222855266154101</v>
      </c>
      <c r="I36" s="26">
        <f>IF(Prim_inc_net!I36="","",Prim_inc_net!I36/10/GDP!L32)</f>
        <v>-0.27881550057786986</v>
      </c>
      <c r="J36" s="26">
        <f>IF(Prim_inc_net!J36="","",Prim_inc_net!J36/10/GDP!M32)</f>
        <v>7.2669661673251729E-2</v>
      </c>
      <c r="K36" s="26">
        <f>IF(Prim_inc_net!K36="","",Prim_inc_net!K36/10/GDP!N32)</f>
        <v>-0.25063313352180133</v>
      </c>
      <c r="L36" s="26">
        <f>IF(Prim_inc_net!L36="","",Prim_inc_net!L36/10/GDP!O32)</f>
        <v>-5.385010829143759E-2</v>
      </c>
      <c r="M36" s="26">
        <f>IF(Prim_inc_net!M36="","",Prim_inc_net!M36/10/GDP!P32)</f>
        <v>-2.8079601224601129E-2</v>
      </c>
      <c r="N36" s="26">
        <f>IF(Prim_inc_net!N36="","",Prim_inc_net!N36/10/GDP!Q32)</f>
        <v>2.8209038621829115E-3</v>
      </c>
      <c r="O36" s="26">
        <f>IF(Prim_inc_net!O36="","",Prim_inc_net!O36/10/GDP!R32)</f>
        <v>0.2006698341450083</v>
      </c>
      <c r="P36" s="26" t="str">
        <f>IF(Prim_inc_net!P36="","",Prim_inc_net!P36/10/GDP!S32)</f>
        <v/>
      </c>
      <c r="Q36" s="26" t="str">
        <f>IF(Prim_inc_net!Q36="","",Prim_inc_net!Q36/10/GDP!T32)</f>
        <v/>
      </c>
    </row>
    <row r="37" spans="1:17" x14ac:dyDescent="0.15">
      <c r="A37" s="12" t="s">
        <v>51</v>
      </c>
      <c r="B37" s="26">
        <f>IF(Prim_inc_net!B37="","",Prim_inc_net!B37/10/GDP!E33)</f>
        <v>-3.0718541829973476</v>
      </c>
      <c r="C37" s="26">
        <f>IF(Prim_inc_net!C37="","",Prim_inc_net!C37/10/GDP!F33)</f>
        <v>-3.2597011538042948</v>
      </c>
      <c r="D37" s="26">
        <f>IF(Prim_inc_net!D37="","",Prim_inc_net!D37/10/GDP!G33)</f>
        <v>-2.1251043602104192</v>
      </c>
      <c r="E37" s="26">
        <f>IF(Prim_inc_net!E37="","",Prim_inc_net!E37/10/GDP!H33)</f>
        <v>-2.6861777151423478</v>
      </c>
      <c r="F37" s="26">
        <f>IF(Prim_inc_net!F37="","",Prim_inc_net!F37/10/GDP!I33)</f>
        <v>-2.5331945605884751</v>
      </c>
      <c r="G37" s="26">
        <f>IF(Prim_inc_net!G37="","",Prim_inc_net!G37/10/GDP!J33)</f>
        <v>-4.7539324842245128</v>
      </c>
      <c r="H37" s="26">
        <f>IF(Prim_inc_net!H37="","",Prim_inc_net!H37/10/GDP!K33)</f>
        <v>-3.8467774248113078</v>
      </c>
      <c r="I37" s="26">
        <f>IF(Prim_inc_net!I37="","",Prim_inc_net!I37/10/GDP!L33)</f>
        <v>-4.2828993159670379</v>
      </c>
      <c r="J37" s="26">
        <f>IF(Prim_inc_net!J37="","",Prim_inc_net!J37/10/GDP!M33)</f>
        <v>-3.4984501048793408</v>
      </c>
      <c r="K37" s="26">
        <f>IF(Prim_inc_net!K37="","",Prim_inc_net!K37/10/GDP!N33)</f>
        <v>-4.9724365112510966</v>
      </c>
      <c r="L37" s="26">
        <f>IF(Prim_inc_net!L37="","",Prim_inc_net!L37/10/GDP!O33)</f>
        <v>-3.704220340802538</v>
      </c>
      <c r="M37" s="26">
        <f>IF(Prim_inc_net!M37="","",Prim_inc_net!M37/10/GDP!P33)</f>
        <v>-3.5597957834762806</v>
      </c>
      <c r="N37" s="26">
        <f>IF(Prim_inc_net!N37="","",Prim_inc_net!N37/10/GDP!Q33)</f>
        <v>-3.4263505988589058</v>
      </c>
      <c r="O37" s="26">
        <f>IF(Prim_inc_net!O37="","",Prim_inc_net!O37/10/GDP!R33)</f>
        <v>-2.3445005499979561</v>
      </c>
      <c r="P37" s="26">
        <f>IF(Prim_inc_net!P37="","",Prim_inc_net!P37/10/GDP!S33)</f>
        <v>-2.140001571413682</v>
      </c>
      <c r="Q37" s="26">
        <f>IF(Prim_inc_net!Q37="","",Prim_inc_net!Q37/10/GDP!T33)</f>
        <v>-2.3657041855566918</v>
      </c>
    </row>
    <row r="38" spans="1:17" x14ac:dyDescent="0.15">
      <c r="A38" s="12" t="s">
        <v>52</v>
      </c>
      <c r="B38" s="26">
        <f>IF(Prim_inc_net!B38="","",Prim_inc_net!B38/10/GDP!E34)</f>
        <v>-4.6671882398089632</v>
      </c>
      <c r="C38" s="26">
        <f>IF(Prim_inc_net!C38="","",Prim_inc_net!C38/10/GDP!F34)</f>
        <v>-4.2125278442466128</v>
      </c>
      <c r="D38" s="26">
        <f>IF(Prim_inc_net!D38="","",Prim_inc_net!D38/10/GDP!G34)</f>
        <v>-4.2167785961396866</v>
      </c>
      <c r="E38" s="26">
        <f>IF(Prim_inc_net!E38="","",Prim_inc_net!E38/10/GDP!H34)</f>
        <v>-4.5912052553055727</v>
      </c>
      <c r="F38" s="26">
        <f>IF(Prim_inc_net!F38="","",Prim_inc_net!F38/10/GDP!I34)</f>
        <v>-4.3316000108653414</v>
      </c>
      <c r="G38" s="26">
        <f>IF(Prim_inc_net!G38="","",Prim_inc_net!G38/10/GDP!J34)</f>
        <v>-3.5514227456926517</v>
      </c>
      <c r="H38" s="26">
        <f>IF(Prim_inc_net!H38="","",Prim_inc_net!H38/10/GDP!K34)</f>
        <v>-4.1563577941975582</v>
      </c>
      <c r="I38" s="26">
        <f>IF(Prim_inc_net!I38="","",Prim_inc_net!I38/10/GDP!L34)</f>
        <v>-4.8313442887727529</v>
      </c>
      <c r="J38" s="26">
        <f>IF(Prim_inc_net!J38="","",Prim_inc_net!J38/10/GDP!M34)</f>
        <v>-5.4182477635174982</v>
      </c>
      <c r="K38" s="26">
        <f>IF(Prim_inc_net!K38="","",Prim_inc_net!K38/10/GDP!N34)</f>
        <v>-5.5751804175206168</v>
      </c>
      <c r="L38" s="26">
        <f>IF(Prim_inc_net!L38="","",Prim_inc_net!L38/10/GDP!O34)</f>
        <v>-5.5192316770379017</v>
      </c>
      <c r="M38" s="26">
        <f>IF(Prim_inc_net!M38="","",Prim_inc_net!M38/10/GDP!P34)</f>
        <v>-5.2402534393778586</v>
      </c>
      <c r="N38" s="26">
        <f>IF(Prim_inc_net!N38="","",Prim_inc_net!N38/10/GDP!Q34)</f>
        <v>-5.1408051169322553</v>
      </c>
      <c r="O38" s="26">
        <f>IF(Prim_inc_net!O38="","",Prim_inc_net!O38/10/GDP!R34)</f>
        <v>-5.4317880967317098</v>
      </c>
      <c r="P38" s="26">
        <f>IF(Prim_inc_net!P38="","",Prim_inc_net!P38/10/GDP!S34)</f>
        <v>-5.8516843733064663</v>
      </c>
      <c r="Q38" s="26">
        <f>IF(Prim_inc_net!Q38="","",Prim_inc_net!Q38/10/GDP!T34)</f>
        <v>-3.9045458101076433</v>
      </c>
    </row>
    <row r="39" spans="1:17" x14ac:dyDescent="0.15">
      <c r="A39" s="12" t="s">
        <v>53</v>
      </c>
      <c r="B39" s="26">
        <f>IF(Prim_inc_net!B39="","",Prim_inc_net!B39/10/GDP!E35)</f>
        <v>-3.4528997647031949</v>
      </c>
      <c r="C39" s="26">
        <f>IF(Prim_inc_net!C39="","",Prim_inc_net!C39/10/GDP!F35)</f>
        <v>-1.7108820370638962</v>
      </c>
      <c r="D39" s="26">
        <f>IF(Prim_inc_net!D39="","",Prim_inc_net!D39/10/GDP!G35)</f>
        <v>-2.2315457555161622</v>
      </c>
      <c r="E39" s="26">
        <f>IF(Prim_inc_net!E39="","",Prim_inc_net!E39/10/GDP!H35)</f>
        <v>-1.2447289939070443</v>
      </c>
      <c r="F39" s="26">
        <f>IF(Prim_inc_net!F39="","",Prim_inc_net!F39/10/GDP!I35)</f>
        <v>-1.8356142553674517</v>
      </c>
      <c r="G39" s="26">
        <f>IF(Prim_inc_net!G39="","",Prim_inc_net!G39/10/GDP!J35)</f>
        <v>-0.91191397453349066</v>
      </c>
      <c r="H39" s="26">
        <f>IF(Prim_inc_net!H39="","",Prim_inc_net!H39/10/GDP!K35)</f>
        <v>-1.0322235809133711</v>
      </c>
      <c r="I39" s="26">
        <f>IF(Prim_inc_net!I39="","",Prim_inc_net!I39/10/GDP!L35)</f>
        <v>-1.5272787126543856</v>
      </c>
      <c r="J39" s="26">
        <f>IF(Prim_inc_net!J39="","",Prim_inc_net!J39/10/GDP!M35)</f>
        <v>-1.9013218695664651</v>
      </c>
      <c r="K39" s="26">
        <f>IF(Prim_inc_net!K39="","",Prim_inc_net!K39/10/GDP!N35)</f>
        <v>-1.9530630908442379</v>
      </c>
      <c r="L39" s="26">
        <f>IF(Prim_inc_net!L39="","",Prim_inc_net!L39/10/GDP!O35)</f>
        <v>-1.4124607857545985</v>
      </c>
      <c r="M39" s="26">
        <f>IF(Prim_inc_net!M39="","",Prim_inc_net!M39/10/GDP!P35)</f>
        <v>-1.7040150170643453</v>
      </c>
      <c r="N39" s="26">
        <f>IF(Prim_inc_net!N39="","",Prim_inc_net!N39/10/GDP!Q35)</f>
        <v>-1.8614694626925563</v>
      </c>
      <c r="O39" s="26">
        <f>IF(Prim_inc_net!O39="","",Prim_inc_net!O39/10/GDP!R35)</f>
        <v>-1.9152767439874037</v>
      </c>
      <c r="P39" s="26">
        <f>IF(Prim_inc_net!P39="","",Prim_inc_net!P39/10/GDP!S35)</f>
        <v>-2.1704009831125282</v>
      </c>
      <c r="Q39" s="26" t="str">
        <f>IF(Prim_inc_net!Q39="","",Prim_inc_net!Q39/10/GDP!T35)</f>
        <v/>
      </c>
    </row>
    <row r="40" spans="1:17" x14ac:dyDescent="0.15">
      <c r="A40" s="12" t="s">
        <v>54</v>
      </c>
      <c r="B40" s="26">
        <f>IF(Prim_inc_net!B40="","",Prim_inc_net!B40/10/GDP!E36)</f>
        <v>-2230.4622678482092</v>
      </c>
      <c r="C40" s="26">
        <f>IF(Prim_inc_net!C40="","",Prim_inc_net!C40/10/GDP!F36)</f>
        <v>-1.1791769868122199</v>
      </c>
      <c r="D40" s="26">
        <f>IF(Prim_inc_net!D40="","",Prim_inc_net!D40/10/GDP!G36)</f>
        <v>-1.1866023034610615</v>
      </c>
      <c r="E40" s="26">
        <f>IF(Prim_inc_net!E40="","",Prim_inc_net!E40/10/GDP!H36)</f>
        <v>-1.5051134792161558</v>
      </c>
      <c r="F40" s="26">
        <f>IF(Prim_inc_net!F40="","",Prim_inc_net!F40/10/GDP!I36)</f>
        <v>-1.2675482614752169</v>
      </c>
      <c r="G40" s="26">
        <f>IF(Prim_inc_net!G40="","",Prim_inc_net!G40/10/GDP!J36)</f>
        <v>-1.449839025935433</v>
      </c>
      <c r="H40" s="26">
        <f>IF(Prim_inc_net!H40="","",Prim_inc_net!H40/10/GDP!K36)</f>
        <v>-1.359485113326842</v>
      </c>
      <c r="I40" s="26">
        <f>IF(Prim_inc_net!I40="","",Prim_inc_net!I40/10/GDP!L36)</f>
        <v>-1.4150523130489463</v>
      </c>
      <c r="J40" s="26">
        <f>IF(Prim_inc_net!J40="","",Prim_inc_net!J40/10/GDP!M36)</f>
        <v>-1.3630339897885932</v>
      </c>
      <c r="K40" s="26">
        <f>IF(Prim_inc_net!K40="","",Prim_inc_net!K40/10/GDP!N36)</f>
        <v>-1.2422768682280996</v>
      </c>
      <c r="L40" s="26">
        <f>IF(Prim_inc_net!L40="","",Prim_inc_net!L40/10/GDP!O36)</f>
        <v>-0.82325017556839741</v>
      </c>
      <c r="M40" s="26">
        <f>IF(Prim_inc_net!M40="","",Prim_inc_net!M40/10/GDP!P36)</f>
        <v>-0.62172375691607018</v>
      </c>
      <c r="N40" s="26">
        <f>IF(Prim_inc_net!N40="","",Prim_inc_net!N40/10/GDP!Q36)</f>
        <v>-0.40279354845023829</v>
      </c>
      <c r="O40" s="26">
        <f>IF(Prim_inc_net!O40="","",Prim_inc_net!O40/10/GDP!R36)</f>
        <v>-0.30609438610717044</v>
      </c>
      <c r="P40" s="26">
        <f>IF(Prim_inc_net!P40="","",Prim_inc_net!P40/10/GDP!S36)</f>
        <v>-0.34882229368856932</v>
      </c>
      <c r="Q40" s="26">
        <f>IF(Prim_inc_net!Q40="","",Prim_inc_net!Q40/10/GDP!T36)</f>
        <v>0.44776732648793105</v>
      </c>
    </row>
    <row r="41" spans="1:17" x14ac:dyDescent="0.15">
      <c r="A41" s="12" t="s">
        <v>55</v>
      </c>
      <c r="B41" s="26" t="str">
        <f>IF(Prim_inc_net!B41="","",Prim_inc_net!B41/10/GDP!E37)</f>
        <v/>
      </c>
      <c r="C41" s="26" t="str">
        <f>IF(Prim_inc_net!C41="","",Prim_inc_net!C41/10/GDP!F37)</f>
        <v/>
      </c>
      <c r="D41" s="26" t="str">
        <f>IF(Prim_inc_net!D41="","",Prim_inc_net!D41/10/GDP!G37)</f>
        <v/>
      </c>
      <c r="E41" s="26" t="str">
        <f>IF(Prim_inc_net!E41="","",Prim_inc_net!E41/10/GDP!H37)</f>
        <v/>
      </c>
      <c r="F41" s="26" t="str">
        <f>IF(Prim_inc_net!F41="","",Prim_inc_net!F41/10/GDP!I37)</f>
        <v/>
      </c>
      <c r="G41" s="26" t="str">
        <f>IF(Prim_inc_net!G41="","",Prim_inc_net!G41/10/GDP!J37)</f>
        <v/>
      </c>
      <c r="H41" s="26" t="str">
        <f>IF(Prim_inc_net!H41="","",Prim_inc_net!H41/10/GDP!K37)</f>
        <v/>
      </c>
      <c r="I41" s="26" t="str">
        <f>IF(Prim_inc_net!I41="","",Prim_inc_net!I41/10/GDP!L37)</f>
        <v/>
      </c>
      <c r="J41" s="26" t="str">
        <f>IF(Prim_inc_net!J41="","",Prim_inc_net!J41/10/GDP!M37)</f>
        <v/>
      </c>
      <c r="K41" s="26" t="str">
        <f>IF(Prim_inc_net!K41="","",Prim_inc_net!K41/10/GDP!N37)</f>
        <v/>
      </c>
      <c r="L41" s="26" t="str">
        <f>IF(Prim_inc_net!L41="","",Prim_inc_net!L41/10/GDP!O37)</f>
        <v/>
      </c>
      <c r="M41" s="26">
        <f>IF(Prim_inc_net!M41="","",Prim_inc_net!M41/10/GDP!P37)</f>
        <v>-39.894091492245373</v>
      </c>
      <c r="N41" s="26">
        <f>IF(Prim_inc_net!N41="","",Prim_inc_net!N41/10/GDP!Q37)</f>
        <v>-33.102900325145406</v>
      </c>
      <c r="O41" s="26">
        <f>IF(Prim_inc_net!O41="","",Prim_inc_net!O41/10/GDP!R37)</f>
        <v>-30.261169158320392</v>
      </c>
      <c r="P41" s="26">
        <f>IF(Prim_inc_net!P41="","",Prim_inc_net!P41/10/GDP!S37)</f>
        <v>-23.961652598252865</v>
      </c>
      <c r="Q41" s="26" t="str">
        <f>IF(Prim_inc_net!Q41="","",Prim_inc_net!Q41/10/GDP!T37)</f>
        <v/>
      </c>
    </row>
    <row r="42" spans="1:17" x14ac:dyDescent="0.15">
      <c r="A42" s="12" t="s">
        <v>58</v>
      </c>
      <c r="B42" s="26">
        <f>IF(Prim_inc_net!B42="","",Prim_inc_net!B42/10/GDP!E38)</f>
        <v>-8.7193460294339182</v>
      </c>
      <c r="C42" s="26">
        <f>IF(Prim_inc_net!C42="","",Prim_inc_net!C42/10/GDP!F38)</f>
        <v>-12.12528792069325</v>
      </c>
      <c r="D42" s="26">
        <f>IF(Prim_inc_net!D42="","",Prim_inc_net!D42/10/GDP!G38)</f>
        <v>-11.15363294117847</v>
      </c>
      <c r="E42" s="26">
        <f>IF(Prim_inc_net!E42="","",Prim_inc_net!E42/10/GDP!H38)</f>
        <v>-8.1709690066754863</v>
      </c>
      <c r="F42" s="26">
        <f>IF(Prim_inc_net!F42="","",Prim_inc_net!F42/10/GDP!I38)</f>
        <v>-6.9706969585946341</v>
      </c>
      <c r="G42" s="26">
        <f>IF(Prim_inc_net!G42="","",Prim_inc_net!G42/10/GDP!J38)</f>
        <v>-7.0891267067169244</v>
      </c>
      <c r="H42" s="26">
        <f>IF(Prim_inc_net!H42="","",Prim_inc_net!H42/10/GDP!K38)</f>
        <v>-7.1469186923299528</v>
      </c>
      <c r="I42" s="26">
        <f>IF(Prim_inc_net!I42="","",Prim_inc_net!I42/10/GDP!L38)</f>
        <v>-5.2296765026500012</v>
      </c>
      <c r="J42" s="26">
        <f>IF(Prim_inc_net!J42="","",Prim_inc_net!J42/10/GDP!M38)</f>
        <v>-5.0508677942462512</v>
      </c>
      <c r="K42" s="26">
        <f>IF(Prim_inc_net!K42="","",Prim_inc_net!K42/10/GDP!N38)</f>
        <v>-3.8690613820514947</v>
      </c>
      <c r="L42" s="26">
        <f>IF(Prim_inc_net!L42="","",Prim_inc_net!L42/10/GDP!O38)</f>
        <v>-3.0366762360927662</v>
      </c>
      <c r="M42" s="26">
        <f>IF(Prim_inc_net!M42="","",Prim_inc_net!M42/10/GDP!P38)</f>
        <v>-3.1180302315032979</v>
      </c>
      <c r="N42" s="26">
        <f>IF(Prim_inc_net!N42="","",Prim_inc_net!N42/10/GDP!Q38)</f>
        <v>-4.1356333590394874</v>
      </c>
      <c r="O42" s="26">
        <f>IF(Prim_inc_net!O42="","",Prim_inc_net!O42/10/GDP!R38)</f>
        <v>-4.5486905493235943</v>
      </c>
      <c r="P42" s="26">
        <f>IF(Prim_inc_net!P42="","",Prim_inc_net!P42/10/GDP!S38)</f>
        <v>-3.6315986199479431</v>
      </c>
      <c r="Q42" s="26">
        <f>IF(Prim_inc_net!Q42="","",Prim_inc_net!Q42/10/GDP!T38)</f>
        <v>-4.336529521544465</v>
      </c>
    </row>
    <row r="43" spans="1:17" x14ac:dyDescent="0.15">
      <c r="A43" s="12" t="s">
        <v>59</v>
      </c>
      <c r="B43" s="26">
        <f>IF(Prim_inc_net!B43="","",Prim_inc_net!B43/10/GDP!E39)</f>
        <v>0.52276601827540781</v>
      </c>
      <c r="C43" s="26">
        <f>IF(Prim_inc_net!C43="","",Prim_inc_net!C43/10/GDP!F39)</f>
        <v>2.3620489964082569</v>
      </c>
      <c r="D43" s="26">
        <f>IF(Prim_inc_net!D43="","",Prim_inc_net!D43/10/GDP!G39)</f>
        <v>3.1978288152248679</v>
      </c>
      <c r="E43" s="26">
        <f>IF(Prim_inc_net!E43="","",Prim_inc_net!E43/10/GDP!H39)</f>
        <v>5.8874597569975844</v>
      </c>
      <c r="F43" s="26">
        <f>IF(Prim_inc_net!F43="","",Prim_inc_net!F43/10/GDP!I39)</f>
        <v>2.9989239724584569</v>
      </c>
      <c r="G43" s="26">
        <f>IF(Prim_inc_net!G43="","",Prim_inc_net!G43/10/GDP!J39)</f>
        <v>2.1169920847652275</v>
      </c>
      <c r="H43" s="26">
        <f>IF(Prim_inc_net!H43="","",Prim_inc_net!H43/10/GDP!K39)</f>
        <v>2.7314054547506945</v>
      </c>
      <c r="I43" s="26">
        <f>IF(Prim_inc_net!I43="","",Prim_inc_net!I43/10/GDP!L39)</f>
        <v>1.4452893253959711</v>
      </c>
      <c r="J43" s="26">
        <f>IF(Prim_inc_net!J43="","",Prim_inc_net!J43/10/GDP!M39)</f>
        <v>1.8947053886089913</v>
      </c>
      <c r="K43" s="26">
        <f>IF(Prim_inc_net!K43="","",Prim_inc_net!K43/10/GDP!N39)</f>
        <v>2.0620702577836272</v>
      </c>
      <c r="L43" s="26">
        <f>IF(Prim_inc_net!L43="","",Prim_inc_net!L43/10/GDP!O39)</f>
        <v>1.8503722826037654</v>
      </c>
      <c r="M43" s="26">
        <f>IF(Prim_inc_net!M43="","",Prim_inc_net!M43/10/GDP!P39)</f>
        <v>2.5128746872784529</v>
      </c>
      <c r="N43" s="26">
        <f>IF(Prim_inc_net!N43="","",Prim_inc_net!N43/10/GDP!Q39)</f>
        <v>4.3453885362616838</v>
      </c>
      <c r="O43" s="26">
        <f>IF(Prim_inc_net!O43="","",Prim_inc_net!O43/10/GDP!R39)</f>
        <v>4.7526814598508142</v>
      </c>
      <c r="P43" s="26">
        <f>IF(Prim_inc_net!P43="","",Prim_inc_net!P43/10/GDP!S39)</f>
        <v>5.0523928829459441</v>
      </c>
      <c r="Q43" s="26">
        <f>IF(Prim_inc_net!Q43="","",Prim_inc_net!Q43/10/GDP!T39)</f>
        <v>5.5225181645002888</v>
      </c>
    </row>
    <row r="44" spans="1:17" x14ac:dyDescent="0.15">
      <c r="A44" s="12" t="s">
        <v>60</v>
      </c>
      <c r="B44" s="26">
        <f>IF(Prim_inc_net!B44="","",Prim_inc_net!B44/10/GDP!E40)</f>
        <v>-6.9549461953821474</v>
      </c>
      <c r="C44" s="26">
        <f>IF(Prim_inc_net!C44="","",Prim_inc_net!C44/10/GDP!F40)</f>
        <v>-10.938078074394035</v>
      </c>
      <c r="D44" s="26">
        <f>IF(Prim_inc_net!D44="","",Prim_inc_net!D44/10/GDP!G40)</f>
        <v>-2.0821430534599683</v>
      </c>
      <c r="E44" s="26">
        <f>IF(Prim_inc_net!E44="","",Prim_inc_net!E44/10/GDP!H40)</f>
        <v>-12.369251747612699</v>
      </c>
      <c r="F44" s="26">
        <f>IF(Prim_inc_net!F44="","",Prim_inc_net!F44/10/GDP!I40)</f>
        <v>-10.774557506556482</v>
      </c>
      <c r="G44" s="26">
        <f>IF(Prim_inc_net!G44="","",Prim_inc_net!G44/10/GDP!J40)</f>
        <v>-11.79899612240815</v>
      </c>
      <c r="H44" s="26">
        <f>IF(Prim_inc_net!H44="","",Prim_inc_net!H44/10/GDP!K40)</f>
        <v>-14.402319607891403</v>
      </c>
      <c r="I44" s="26">
        <f>IF(Prim_inc_net!I44="","",Prim_inc_net!I44/10/GDP!L40)</f>
        <v>-15.831976737948759</v>
      </c>
      <c r="J44" s="26">
        <f>IF(Prim_inc_net!J44="","",Prim_inc_net!J44/10/GDP!M40)</f>
        <v>-16.986047735062101</v>
      </c>
      <c r="K44" s="26">
        <f>IF(Prim_inc_net!K44="","",Prim_inc_net!K44/10/GDP!N40)</f>
        <v>-15.985046462320476</v>
      </c>
      <c r="L44" s="26">
        <f>IF(Prim_inc_net!L44="","",Prim_inc_net!L44/10/GDP!O40)</f>
        <v>-10.679253726738938</v>
      </c>
      <c r="M44" s="26">
        <f>IF(Prim_inc_net!M44="","",Prim_inc_net!M44/10/GDP!P40)</f>
        <v>-9.8317242956861968</v>
      </c>
      <c r="N44" s="26">
        <f>IF(Prim_inc_net!N44="","",Prim_inc_net!N44/10/GDP!Q40)</f>
        <v>-10.985231309255591</v>
      </c>
      <c r="O44" s="26">
        <f>IF(Prim_inc_net!O44="","",Prim_inc_net!O44/10/GDP!R40)</f>
        <v>-11.512016771796265</v>
      </c>
      <c r="P44" s="26">
        <f>IF(Prim_inc_net!P44="","",Prim_inc_net!P44/10/GDP!S40)</f>
        <v>-11.470271594645478</v>
      </c>
      <c r="Q44" s="26" t="str">
        <f>IF(Prim_inc_net!Q44="","",Prim_inc_net!Q44/10/GDP!T40)</f>
        <v/>
      </c>
    </row>
    <row r="45" spans="1:17" x14ac:dyDescent="0.15">
      <c r="A45" s="12" t="s">
        <v>61</v>
      </c>
      <c r="B45" s="26">
        <f>IF(Prim_inc_net!B45="","",Prim_inc_net!B45/10/GDP!E41)</f>
        <v>-0.70365344426294429</v>
      </c>
      <c r="C45" s="26">
        <f>IF(Prim_inc_net!C45="","",Prim_inc_net!C45/10/GDP!F41)</f>
        <v>-0.18675039058071152</v>
      </c>
      <c r="D45" s="26">
        <f>IF(Prim_inc_net!D45="","",Prim_inc_net!D45/10/GDP!G41)</f>
        <v>0.22624136704298323</v>
      </c>
      <c r="E45" s="26">
        <f>IF(Prim_inc_net!E45="","",Prim_inc_net!E45/10/GDP!H41)</f>
        <v>0.62438894775305842</v>
      </c>
      <c r="F45" s="26">
        <f>IF(Prim_inc_net!F45="","",Prim_inc_net!F45/10/GDP!I41)</f>
        <v>-0.16766738764424849</v>
      </c>
      <c r="G45" s="26">
        <f>IF(Prim_inc_net!G45="","",Prim_inc_net!G45/10/GDP!J41)</f>
        <v>-0.42923545395502893</v>
      </c>
      <c r="H45" s="26">
        <f>IF(Prim_inc_net!H45="","",Prim_inc_net!H45/10/GDP!K41)</f>
        <v>-0.93854208765839431</v>
      </c>
      <c r="I45" s="26">
        <f>IF(Prim_inc_net!I45="","",Prim_inc_net!I45/10/GDP!L41)</f>
        <v>-0.23287821492605887</v>
      </c>
      <c r="J45" s="26">
        <f>IF(Prim_inc_net!J45="","",Prim_inc_net!J45/10/GDP!M41)</f>
        <v>-0.81498927662989251</v>
      </c>
      <c r="K45" s="26">
        <f>IF(Prim_inc_net!K45="","",Prim_inc_net!K45/10/GDP!N41)</f>
        <v>0.12638645025395839</v>
      </c>
      <c r="L45" s="26">
        <f>IF(Prim_inc_net!L45="","",Prim_inc_net!L45/10/GDP!O41)</f>
        <v>-0.46969075543106698</v>
      </c>
      <c r="M45" s="26">
        <f>IF(Prim_inc_net!M45="","",Prim_inc_net!M45/10/GDP!P41)</f>
        <v>-0.4888242175307751</v>
      </c>
      <c r="N45" s="26">
        <f>IF(Prim_inc_net!N45="","",Prim_inc_net!N45/10/GDP!Q41)</f>
        <v>-0.13434224066409706</v>
      </c>
      <c r="O45" s="26">
        <f>IF(Prim_inc_net!O45="","",Prim_inc_net!O45/10/GDP!R41)</f>
        <v>-0.44332747536058148</v>
      </c>
      <c r="P45" s="26">
        <f>IF(Prim_inc_net!P45="","",Prim_inc_net!P45/10/GDP!S41)</f>
        <v>-0.27324140690723286</v>
      </c>
      <c r="Q45" s="26">
        <f>IF(Prim_inc_net!Q45="","",Prim_inc_net!Q45/10/GDP!T41)</f>
        <v>-0.7074357925239706</v>
      </c>
    </row>
    <row r="46" spans="1:17" x14ac:dyDescent="0.15">
      <c r="A46" s="12" t="s">
        <v>62</v>
      </c>
      <c r="B46" s="26">
        <f>IF(Prim_inc_net!B46="","",Prim_inc_net!B46/10/GDP!E42)</f>
        <v>-3.6153262520128155</v>
      </c>
      <c r="C46" s="26">
        <f>IF(Prim_inc_net!C46="","",Prim_inc_net!C46/10/GDP!F42)</f>
        <v>-3.5166731841762449</v>
      </c>
      <c r="D46" s="26">
        <f>IF(Prim_inc_net!D46="","",Prim_inc_net!D46/10/GDP!G42)</f>
        <v>-3.7747458691597715</v>
      </c>
      <c r="E46" s="26">
        <f>IF(Prim_inc_net!E46="","",Prim_inc_net!E46/10/GDP!H42)</f>
        <v>-3.9390255759823547</v>
      </c>
      <c r="F46" s="26">
        <f>IF(Prim_inc_net!F46="","",Prim_inc_net!F46/10/GDP!I42)</f>
        <v>-3.6022733030029968</v>
      </c>
      <c r="G46" s="26">
        <f>IF(Prim_inc_net!G46="","",Prim_inc_net!G46/10/GDP!J42)</f>
        <v>-3.921571304479055</v>
      </c>
      <c r="H46" s="26">
        <f>IF(Prim_inc_net!H46="","",Prim_inc_net!H46/10/GDP!K42)</f>
        <v>-4.6243212430315923</v>
      </c>
      <c r="I46" s="26">
        <f>IF(Prim_inc_net!I46="","",Prim_inc_net!I46/10/GDP!L42)</f>
        <v>-4.0487568142026253</v>
      </c>
      <c r="J46" s="26">
        <f>IF(Prim_inc_net!J46="","",Prim_inc_net!J46/10/GDP!M42)</f>
        <v>-3.7224901610680337</v>
      </c>
      <c r="K46" s="26">
        <f>IF(Prim_inc_net!K46="","",Prim_inc_net!K46/10/GDP!N42)</f>
        <v>-3.2846542470931719</v>
      </c>
      <c r="L46" s="26">
        <f>IF(Prim_inc_net!L46="","",Prim_inc_net!L46/10/GDP!O42)</f>
        <v>-1.9512331096813538</v>
      </c>
      <c r="M46" s="26">
        <f>IF(Prim_inc_net!M46="","",Prim_inc_net!M46/10/GDP!P42)</f>
        <v>-1.8491940337915538</v>
      </c>
      <c r="N46" s="26">
        <f>IF(Prim_inc_net!N46="","",Prim_inc_net!N46/10/GDP!Q42)</f>
        <v>-2.6955115176692579</v>
      </c>
      <c r="O46" s="26">
        <f>IF(Prim_inc_net!O46="","",Prim_inc_net!O46/10/GDP!R42)</f>
        <v>-3.5234228749668954</v>
      </c>
      <c r="P46" s="26">
        <f>IF(Prim_inc_net!P46="","",Prim_inc_net!P46/10/GDP!S42)</f>
        <v>-3.1634378963976433</v>
      </c>
      <c r="Q46" s="26">
        <f>IF(Prim_inc_net!Q46="","",Prim_inc_net!Q46/10/GDP!T42)</f>
        <v>-2.0625762597393726</v>
      </c>
    </row>
    <row r="47" spans="1:17" x14ac:dyDescent="0.15">
      <c r="A47" s="12" t="s">
        <v>63</v>
      </c>
      <c r="B47" s="26">
        <f>IF(Prim_inc_net!B47="","",Prim_inc_net!B47/10/GDP!E43)</f>
        <v>-0.52678423021856913</v>
      </c>
      <c r="C47" s="26">
        <f>IF(Prim_inc_net!C47="","",Prim_inc_net!C47/10/GDP!F43)</f>
        <v>-0.24588446560557772</v>
      </c>
      <c r="D47" s="26">
        <f>IF(Prim_inc_net!D47="","",Prim_inc_net!D47/10/GDP!G43)</f>
        <v>0.19504295242841499</v>
      </c>
      <c r="E47" s="26">
        <f>IF(Prim_inc_net!E47="","",Prim_inc_net!E47/10/GDP!H43)</f>
        <v>-0.19521132343649905</v>
      </c>
      <c r="F47" s="26">
        <f>IF(Prim_inc_net!F47="","",Prim_inc_net!F47/10/GDP!I43)</f>
        <v>-0.13774920961628695</v>
      </c>
      <c r="G47" s="26">
        <f>IF(Prim_inc_net!G47="","",Prim_inc_net!G47/10/GDP!J43)</f>
        <v>-9.3688181802595319E-2</v>
      </c>
      <c r="H47" s="26">
        <f>IF(Prim_inc_net!H47="","",Prim_inc_net!H47/10/GDP!K43)</f>
        <v>-7.672747942377986E-2</v>
      </c>
      <c r="I47" s="26">
        <f>IF(Prim_inc_net!I47="","",Prim_inc_net!I47/10/GDP!L43)</f>
        <v>-0.16652145394226572</v>
      </c>
      <c r="J47" s="26" t="str">
        <f>IF(Prim_inc_net!J47="","",Prim_inc_net!J47/10/GDP!M43)</f>
        <v/>
      </c>
      <c r="K47" s="26">
        <f>IF(Prim_inc_net!K47="","",Prim_inc_net!K47/10/GDP!N43)</f>
        <v>0.3920215196472211</v>
      </c>
      <c r="L47" s="26">
        <f>IF(Prim_inc_net!L47="","",Prim_inc_net!L47/10/GDP!O43)</f>
        <v>0.51873369724705698</v>
      </c>
      <c r="M47" s="26">
        <f>IF(Prim_inc_net!M47="","",Prim_inc_net!M47/10/GDP!P43)</f>
        <v>0.54507803475505312</v>
      </c>
      <c r="N47" s="26">
        <f>IF(Prim_inc_net!N47="","",Prim_inc_net!N47/10/GDP!Q43)</f>
        <v>0.46734967915484443</v>
      </c>
      <c r="O47" s="26">
        <f>IF(Prim_inc_net!O47="","",Prim_inc_net!O47/10/GDP!R43)</f>
        <v>0.53262656078289528</v>
      </c>
      <c r="P47" s="26">
        <f>IF(Prim_inc_net!P47="","",Prim_inc_net!P47/10/GDP!S43)</f>
        <v>0.52655255952855795</v>
      </c>
      <c r="Q47" s="26" t="str">
        <f>IF(Prim_inc_net!Q47="","",Prim_inc_net!Q47/10/GDP!T43)</f>
        <v/>
      </c>
    </row>
    <row r="48" spans="1:17" x14ac:dyDescent="0.15">
      <c r="A48" s="12" t="s">
        <v>64</v>
      </c>
      <c r="B48" s="26">
        <f>IF(Prim_inc_net!B48="","",Prim_inc_net!B48/10/GDP!E44)</f>
        <v>-0.18891514929723016</v>
      </c>
      <c r="C48" s="26">
        <f>IF(Prim_inc_net!C48="","",Prim_inc_net!C48/10/GDP!F44)</f>
        <v>-9.5992806543361592E-2</v>
      </c>
      <c r="D48" s="26">
        <f>IF(Prim_inc_net!D48="","",Prim_inc_net!D48/10/GDP!G44)</f>
        <v>-2.3841399745977033E-3</v>
      </c>
      <c r="E48" s="26">
        <f>IF(Prim_inc_net!E48="","",Prim_inc_net!E48/10/GDP!H44)</f>
        <v>-0.10026427508010663</v>
      </c>
      <c r="F48" s="26">
        <f>IF(Prim_inc_net!F48="","",Prim_inc_net!F48/10/GDP!I44)</f>
        <v>-4.2119001534842084</v>
      </c>
      <c r="G48" s="26">
        <f>IF(Prim_inc_net!G48="","",Prim_inc_net!G48/10/GDP!J44)</f>
        <v>-5.4663464042423753</v>
      </c>
      <c r="H48" s="26">
        <f>IF(Prim_inc_net!H48="","",Prim_inc_net!H48/10/GDP!K44)</f>
        <v>-4.2466855506678094</v>
      </c>
      <c r="I48" s="26">
        <f>IF(Prim_inc_net!I48="","",Prim_inc_net!I48/10/GDP!L44)</f>
        <v>-3.5691537177619566</v>
      </c>
      <c r="J48" s="26">
        <f>IF(Prim_inc_net!J48="","",Prim_inc_net!J48/10/GDP!M44)</f>
        <v>-8.8080917124553917</v>
      </c>
      <c r="K48" s="26">
        <f>IF(Prim_inc_net!K48="","",Prim_inc_net!K48/10/GDP!N44)</f>
        <v>-1.6792833106427636</v>
      </c>
      <c r="L48" s="26">
        <f>IF(Prim_inc_net!L48="","",Prim_inc_net!L48/10/GDP!O44)</f>
        <v>-2.8498540238776084</v>
      </c>
      <c r="M48" s="26">
        <f>IF(Prim_inc_net!M48="","",Prim_inc_net!M48/10/GDP!P44)</f>
        <v>-1.6742896044701361</v>
      </c>
      <c r="N48" s="26">
        <f>IF(Prim_inc_net!N48="","",Prim_inc_net!N48/10/GDP!Q44)</f>
        <v>-2.8731241202842326</v>
      </c>
      <c r="O48" s="26">
        <f>IF(Prim_inc_net!O48="","",Prim_inc_net!O48/10/GDP!R44)</f>
        <v>-3.6279041184733947</v>
      </c>
      <c r="P48" s="26">
        <f>IF(Prim_inc_net!P48="","",Prim_inc_net!P48/10/GDP!S44)</f>
        <v>-2.8541730984086495</v>
      </c>
      <c r="Q48" s="26">
        <f>IF(Prim_inc_net!Q48="","",Prim_inc_net!Q48/10/GDP!T44)</f>
        <v>-2.5965855979228492</v>
      </c>
    </row>
    <row r="49" spans="1:17" x14ac:dyDescent="0.15">
      <c r="A49" s="12" t="s">
        <v>65</v>
      </c>
      <c r="B49" s="26">
        <f>IF(Prim_inc_net!B49="","",Prim_inc_net!B49/10/GDP!E45)</f>
        <v>-23.714933952595945</v>
      </c>
      <c r="C49" s="26">
        <f>IF(Prim_inc_net!C49="","",Prim_inc_net!C49/10/GDP!F45)</f>
        <v>-21.709712822680807</v>
      </c>
      <c r="D49" s="26">
        <f>IF(Prim_inc_net!D49="","",Prim_inc_net!D49/10/GDP!G45)</f>
        <v>-16.063774815536949</v>
      </c>
      <c r="E49" s="26">
        <f>IF(Prim_inc_net!E49="","",Prim_inc_net!E49/10/GDP!H45)</f>
        <v>-12.269932672546339</v>
      </c>
      <c r="F49" s="26">
        <f>IF(Prim_inc_net!F49="","",Prim_inc_net!F49/10/GDP!I45)</f>
        <v>-7.8129185907392689</v>
      </c>
      <c r="G49" s="26">
        <f>IF(Prim_inc_net!G49="","",Prim_inc_net!G49/10/GDP!J45)</f>
        <v>-7.0366061377572207</v>
      </c>
      <c r="H49" s="26">
        <f>IF(Prim_inc_net!H49="","",Prim_inc_net!H49/10/GDP!K45)</f>
        <v>-9.9898528017697625</v>
      </c>
      <c r="I49" s="26">
        <f>IF(Prim_inc_net!I49="","",Prim_inc_net!I49/10/GDP!L45)</f>
        <v>-5.4026632075919423</v>
      </c>
      <c r="J49" s="26">
        <f>IF(Prim_inc_net!J49="","",Prim_inc_net!J49/10/GDP!M45)</f>
        <v>-2.2898844685779642</v>
      </c>
      <c r="K49" s="26">
        <f>IF(Prim_inc_net!K49="","",Prim_inc_net!K49/10/GDP!N45)</f>
        <v>1.4651260199023683</v>
      </c>
      <c r="L49" s="26">
        <f>IF(Prim_inc_net!L49="","",Prim_inc_net!L49/10/GDP!O45)</f>
        <v>-0.55344651399269473</v>
      </c>
      <c r="M49" s="26">
        <f>IF(Prim_inc_net!M49="","",Prim_inc_net!M49/10/GDP!P45)</f>
        <v>-3.84427201254619</v>
      </c>
      <c r="N49" s="26" t="str">
        <f>IF(Prim_inc_net!N49="","",Prim_inc_net!N49/10/GDP!Q45)</f>
        <v/>
      </c>
      <c r="O49" s="26" t="str">
        <f>IF(Prim_inc_net!O49="","",Prim_inc_net!O49/10/GDP!R45)</f>
        <v/>
      </c>
      <c r="P49" s="26" t="str">
        <f>IF(Prim_inc_net!P49="","",Prim_inc_net!P49/10/GDP!S45)</f>
        <v/>
      </c>
      <c r="Q49" s="26" t="str">
        <f>IF(Prim_inc_net!Q49="","",Prim_inc_net!Q49/10/GDP!T45)</f>
        <v/>
      </c>
    </row>
    <row r="50" spans="1:17" x14ac:dyDescent="0.15">
      <c r="A50" s="12" t="s">
        <v>66</v>
      </c>
      <c r="B50" s="26">
        <f>IF(Prim_inc_net!B50="","",Prim_inc_net!B50/10/GDP!E46)</f>
        <v>-3.7573421545980334</v>
      </c>
      <c r="C50" s="26">
        <f>IF(Prim_inc_net!C50="","",Prim_inc_net!C50/10/GDP!F46)</f>
        <v>-2.9078174868868465</v>
      </c>
      <c r="D50" s="26">
        <f>IF(Prim_inc_net!D50="","",Prim_inc_net!D50/10/GDP!G46)</f>
        <v>-2.5567307731066564</v>
      </c>
      <c r="E50" s="26">
        <f>IF(Prim_inc_net!E50="","",Prim_inc_net!E50/10/GDP!H46)</f>
        <v>-1.9110112748965769</v>
      </c>
      <c r="F50" s="26">
        <f>IF(Prim_inc_net!F50="","",Prim_inc_net!F50/10/GDP!I46)</f>
        <v>-3.2563128961530516</v>
      </c>
      <c r="G50" s="26">
        <f>IF(Prim_inc_net!G50="","",Prim_inc_net!G50/10/GDP!J46)</f>
        <v>-3.1500926990762612</v>
      </c>
      <c r="H50" s="26">
        <f>IF(Prim_inc_net!H50="","",Prim_inc_net!H50/10/GDP!K46)</f>
        <v>-3.3163134996739738</v>
      </c>
      <c r="I50" s="26">
        <f>IF(Prim_inc_net!I50="","",Prim_inc_net!I50/10/GDP!L46)</f>
        <v>-3.0820538031372369</v>
      </c>
      <c r="J50" s="26">
        <f>IF(Prim_inc_net!J50="","",Prim_inc_net!J50/10/GDP!M46)</f>
        <v>-3.5880565009143868</v>
      </c>
      <c r="K50" s="26">
        <f>IF(Prim_inc_net!K50="","",Prim_inc_net!K50/10/GDP!N46)</f>
        <v>-4.0638561849080892</v>
      </c>
      <c r="L50" s="26">
        <f>IF(Prim_inc_net!L50="","",Prim_inc_net!L50/10/GDP!O46)</f>
        <v>-4.2165798359127526</v>
      </c>
      <c r="M50" s="26">
        <f>IF(Prim_inc_net!M50="","",Prim_inc_net!M50/10/GDP!P46)</f>
        <v>-4.1659496105409177</v>
      </c>
      <c r="N50" s="26">
        <f>IF(Prim_inc_net!N50="","",Prim_inc_net!N50/10/GDP!Q46)</f>
        <v>-5.2232276934135919</v>
      </c>
      <c r="O50" s="26">
        <f>IF(Prim_inc_net!O50="","",Prim_inc_net!O50/10/GDP!R46)</f>
        <v>-5.3643181148748074</v>
      </c>
      <c r="P50" s="26">
        <f>IF(Prim_inc_net!P50="","",Prim_inc_net!P50/10/GDP!S46)</f>
        <v>-5.9935825989943847</v>
      </c>
      <c r="Q50" s="26">
        <f>IF(Prim_inc_net!Q50="","",Prim_inc_net!Q50/10/GDP!T46)</f>
        <v>-5.6737889606164478</v>
      </c>
    </row>
    <row r="51" spans="1:17" x14ac:dyDescent="0.15">
      <c r="A51" s="12" t="s">
        <v>67</v>
      </c>
      <c r="B51" s="26">
        <f>IF(Prim_inc_net!B51="","",Prim_inc_net!B51/10/GDP!E47)</f>
        <v>-2.765998361537418</v>
      </c>
      <c r="C51" s="26">
        <f>IF(Prim_inc_net!C51="","",Prim_inc_net!C51/10/GDP!F47)</f>
        <v>-2.8865645085425382</v>
      </c>
      <c r="D51" s="26">
        <f>IF(Prim_inc_net!D51="","",Prim_inc_net!D51/10/GDP!G47)</f>
        <v>-2.8783735292535493</v>
      </c>
      <c r="E51" s="26">
        <f>IF(Prim_inc_net!E51="","",Prim_inc_net!E51/10/GDP!H47)</f>
        <v>-2.6938721063227926</v>
      </c>
      <c r="F51" s="26">
        <f>IF(Prim_inc_net!F51="","",Prim_inc_net!F51/10/GDP!I47)</f>
        <v>-2.7925687142734179</v>
      </c>
      <c r="G51" s="26">
        <f>IF(Prim_inc_net!G51="","",Prim_inc_net!G51/10/GDP!J47)</f>
        <v>-2.6571827189788668</v>
      </c>
      <c r="H51" s="26">
        <f>IF(Prim_inc_net!H51="","",Prim_inc_net!H51/10/GDP!K47)</f>
        <v>-2.7853302935630047</v>
      </c>
      <c r="I51" s="26">
        <f>IF(Prim_inc_net!I51="","",Prim_inc_net!I51/10/GDP!L47)</f>
        <v>-2.4855848227935806</v>
      </c>
      <c r="J51" s="26">
        <f>IF(Prim_inc_net!J51="","",Prim_inc_net!J51/10/GDP!M47)</f>
        <v>-2.084910129163033</v>
      </c>
      <c r="K51" s="26">
        <f>IF(Prim_inc_net!K51="","",Prim_inc_net!K51/10/GDP!N47)</f>
        <v>-1.8616617944222498</v>
      </c>
      <c r="L51" s="26">
        <f>IF(Prim_inc_net!L51="","",Prim_inc_net!L51/10/GDP!O47)</f>
        <v>-2.1985406933063545</v>
      </c>
      <c r="M51" s="26">
        <f>IF(Prim_inc_net!M51="","",Prim_inc_net!M51/10/GDP!P47)</f>
        <v>-2.2438199310903224</v>
      </c>
      <c r="N51" s="26">
        <f>IF(Prim_inc_net!N51="","",Prim_inc_net!N51/10/GDP!Q47)</f>
        <v>-2.9835108718040826</v>
      </c>
      <c r="O51" s="26">
        <f>IF(Prim_inc_net!O51="","",Prim_inc_net!O51/10/GDP!R47)</f>
        <v>-2.8081828935308328</v>
      </c>
      <c r="P51" s="26">
        <f>IF(Prim_inc_net!P51="","",Prim_inc_net!P51/10/GDP!S47)</f>
        <v>-2.8740237123105628</v>
      </c>
      <c r="Q51" s="26" t="str">
        <f>IF(Prim_inc_net!Q51="","",Prim_inc_net!Q51/10/GDP!T47)</f>
        <v/>
      </c>
    </row>
    <row r="52" spans="1:17" x14ac:dyDescent="0.15">
      <c r="A52" s="12" t="s">
        <v>68</v>
      </c>
      <c r="B52" s="26">
        <f>IF(Prim_inc_net!B52="","",Prim_inc_net!B52/10/GDP!E48)</f>
        <v>-2.410268424728442</v>
      </c>
      <c r="C52" s="26">
        <f>IF(Prim_inc_net!C52="","",Prim_inc_net!C52/10/GDP!F48)</f>
        <v>-2.5890129217667965</v>
      </c>
      <c r="D52" s="26">
        <f>IF(Prim_inc_net!D52="","",Prim_inc_net!D52/10/GDP!G48)</f>
        <v>-2.3181810921302763</v>
      </c>
      <c r="E52" s="26">
        <f>IF(Prim_inc_net!E52="","",Prim_inc_net!E52/10/GDP!H48)</f>
        <v>-3.268624481089295</v>
      </c>
      <c r="F52" s="26">
        <f>IF(Prim_inc_net!F52="","",Prim_inc_net!F52/10/GDP!I48)</f>
        <v>-3.7399377245745984</v>
      </c>
      <c r="G52" s="26">
        <f>IF(Prim_inc_net!G52="","",Prim_inc_net!G52/10/GDP!J48)</f>
        <v>-3.4010562447039754</v>
      </c>
      <c r="H52" s="26">
        <f>IF(Prim_inc_net!H52="","",Prim_inc_net!H52/10/GDP!K48)</f>
        <v>-3.2632891906045143</v>
      </c>
      <c r="I52" s="26">
        <f>IF(Prim_inc_net!I52="","",Prim_inc_net!I52/10/GDP!L48)</f>
        <v>-3.3900859601859761</v>
      </c>
      <c r="J52" s="26">
        <f>IF(Prim_inc_net!J52="","",Prim_inc_net!J52/10/GDP!M48)</f>
        <v>-2.0139127457761643</v>
      </c>
      <c r="K52" s="26">
        <f>IF(Prim_inc_net!K52="","",Prim_inc_net!K52/10/GDP!N48)</f>
        <v>-2.093014486585588</v>
      </c>
      <c r="L52" s="26">
        <f>IF(Prim_inc_net!L52="","",Prim_inc_net!L52/10/GDP!O48)</f>
        <v>-0.62544212925172904</v>
      </c>
      <c r="M52" s="26">
        <f>IF(Prim_inc_net!M52="","",Prim_inc_net!M52/10/GDP!P48)</f>
        <v>-2.9904731101938777</v>
      </c>
      <c r="N52" s="26">
        <f>IF(Prim_inc_net!N52="","",Prim_inc_net!N52/10/GDP!Q48)</f>
        <v>-1.4670056643796532</v>
      </c>
      <c r="O52" s="26">
        <f>IF(Prim_inc_net!O52="","",Prim_inc_net!O52/10/GDP!R48)</f>
        <v>-1.4633919827618378</v>
      </c>
      <c r="P52" s="26">
        <f>IF(Prim_inc_net!P52="","",Prim_inc_net!P52/10/GDP!S48)</f>
        <v>-1.5185523198384157</v>
      </c>
      <c r="Q52" s="26">
        <f>IF(Prim_inc_net!Q52="","",Prim_inc_net!Q52/10/GDP!T48)</f>
        <v>0.37963952601189221</v>
      </c>
    </row>
    <row r="53" spans="1:17" x14ac:dyDescent="0.15">
      <c r="A53" s="12" t="s">
        <v>69</v>
      </c>
      <c r="B53" s="26" t="str">
        <f>IF(Prim_inc_net!B53="","",Prim_inc_net!B53/10/GDP!E49)</f>
        <v/>
      </c>
      <c r="C53" s="26" t="str">
        <f>IF(Prim_inc_net!C53="","",Prim_inc_net!C53/10/GDP!F49)</f>
        <v/>
      </c>
      <c r="D53" s="26" t="str">
        <f>IF(Prim_inc_net!D53="","",Prim_inc_net!D53/10/GDP!G49)</f>
        <v/>
      </c>
      <c r="E53" s="26" t="str">
        <f>IF(Prim_inc_net!E53="","",Prim_inc_net!E53/10/GDP!H49)</f>
        <v/>
      </c>
      <c r="F53" s="26" t="str">
        <f>IF(Prim_inc_net!F53="","",Prim_inc_net!F53/10/GDP!I49)</f>
        <v/>
      </c>
      <c r="G53" s="26" t="str">
        <f>IF(Prim_inc_net!G53="","",Prim_inc_net!G53/10/GDP!J49)</f>
        <v/>
      </c>
      <c r="H53" s="26">
        <f>IF(Prim_inc_net!H53="","",Prim_inc_net!H53/10/GDP!K49)</f>
        <v>-0.95100020429596044</v>
      </c>
      <c r="I53" s="26">
        <f>IF(Prim_inc_net!I53="","",Prim_inc_net!I53/10/GDP!L49)</f>
        <v>-1.337639667764801</v>
      </c>
      <c r="J53" s="26">
        <f>IF(Prim_inc_net!J53="","",Prim_inc_net!J53/10/GDP!M49)</f>
        <v>-1.2304596750964907</v>
      </c>
      <c r="K53" s="26">
        <f>IF(Prim_inc_net!K53="","",Prim_inc_net!K53/10/GDP!N49)</f>
        <v>-1.1395678755700893</v>
      </c>
      <c r="L53" s="26">
        <f>IF(Prim_inc_net!L53="","",Prim_inc_net!L53/10/GDP!O49)</f>
        <v>-0.27202342653459377</v>
      </c>
      <c r="M53" s="26">
        <f>IF(Prim_inc_net!M53="","",Prim_inc_net!M53/10/GDP!P49)</f>
        <v>-0.39983241966937128</v>
      </c>
      <c r="N53" s="26">
        <f>IF(Prim_inc_net!N53="","",Prim_inc_net!N53/10/GDP!Q49)</f>
        <v>-0.2032153935264307</v>
      </c>
      <c r="O53" s="26">
        <f>IF(Prim_inc_net!O53="","",Prim_inc_net!O53/10/GDP!R49)</f>
        <v>7.3366748423682196E-2</v>
      </c>
      <c r="P53" s="26">
        <f>IF(Prim_inc_net!P53="","",Prim_inc_net!P53/10/GDP!S49)</f>
        <v>-0.112073159733689</v>
      </c>
      <c r="Q53" s="26">
        <f>IF(Prim_inc_net!Q53="","",Prim_inc_net!Q53/10/GDP!T49)</f>
        <v>0.72434255098758338</v>
      </c>
    </row>
    <row r="54" spans="1:17" x14ac:dyDescent="0.15">
      <c r="A54" s="12" t="s">
        <v>70</v>
      </c>
      <c r="B54" s="26" t="str">
        <f>IF(Prim_inc_net!B54="","",Prim_inc_net!B54/10/GDP!E50)</f>
        <v/>
      </c>
      <c r="C54" s="26" t="str">
        <f>IF(Prim_inc_net!C54="","",Prim_inc_net!C54/10/GDP!F50)</f>
        <v/>
      </c>
      <c r="D54" s="26" t="str">
        <f>IF(Prim_inc_net!D54="","",Prim_inc_net!D54/10/GDP!G50)</f>
        <v/>
      </c>
      <c r="E54" s="26" t="str">
        <f>IF(Prim_inc_net!E54="","",Prim_inc_net!E54/10/GDP!H50)</f>
        <v/>
      </c>
      <c r="F54" s="26" t="str">
        <f>IF(Prim_inc_net!F54="","",Prim_inc_net!F54/10/GDP!I50)</f>
        <v/>
      </c>
      <c r="G54" s="26" t="str">
        <f>IF(Prim_inc_net!G54="","",Prim_inc_net!G54/10/GDP!J50)</f>
        <v/>
      </c>
      <c r="H54" s="26">
        <f>IF(Prim_inc_net!H54="","",Prim_inc_net!H54/10/GDP!K50)</f>
        <v>-0.59564954077624754</v>
      </c>
      <c r="I54" s="26">
        <f>IF(Prim_inc_net!I54="","",Prim_inc_net!I54/10/GDP!L50)</f>
        <v>-1.4386239629416748</v>
      </c>
      <c r="J54" s="26">
        <f>IF(Prim_inc_net!J54="","",Prim_inc_net!J54/10/GDP!M50)</f>
        <v>-1.7370598723173016</v>
      </c>
      <c r="K54" s="26">
        <f>IF(Prim_inc_net!K54="","",Prim_inc_net!K54/10/GDP!N50)</f>
        <v>-1.0328029834414063</v>
      </c>
      <c r="L54" s="26">
        <f>IF(Prim_inc_net!L54="","",Prim_inc_net!L54/10/GDP!O50)</f>
        <v>-6.1326637760976133E-2</v>
      </c>
      <c r="M54" s="26">
        <f>IF(Prim_inc_net!M54="","",Prim_inc_net!M54/10/GDP!P50)</f>
        <v>-0.52407493251011306</v>
      </c>
      <c r="N54" s="26">
        <f>IF(Prim_inc_net!N54="","",Prim_inc_net!N54/10/GDP!Q50)</f>
        <v>0.57421184228901856</v>
      </c>
      <c r="O54" s="26">
        <f>IF(Prim_inc_net!O54="","",Prim_inc_net!O54/10/GDP!R50)</f>
        <v>1.0048417240576899</v>
      </c>
      <c r="P54" s="26">
        <f>IF(Prim_inc_net!P54="","",Prim_inc_net!P54/10/GDP!S50)</f>
        <v>1.4561508528151035</v>
      </c>
      <c r="Q54" s="26">
        <f>IF(Prim_inc_net!Q54="","",Prim_inc_net!Q54/10/GDP!T50)</f>
        <v>2.2015745757025447</v>
      </c>
    </row>
    <row r="55" spans="1:17" x14ac:dyDescent="0.15">
      <c r="A55" s="12" t="s">
        <v>71</v>
      </c>
      <c r="B55" s="26">
        <f>IF(Prim_inc_net!B55="","",Prim_inc_net!B55/10/GDP!E51)</f>
        <v>-3.2694341996410738</v>
      </c>
      <c r="C55" s="26">
        <f>IF(Prim_inc_net!C55="","",Prim_inc_net!C55/10/GDP!F51)</f>
        <v>-3.7403728839708914</v>
      </c>
      <c r="D55" s="26">
        <f>IF(Prim_inc_net!D55="","",Prim_inc_net!D55/10/GDP!G51)</f>
        <v>-1.5881464878520419</v>
      </c>
      <c r="E55" s="26">
        <f>IF(Prim_inc_net!E55="","",Prim_inc_net!E55/10/GDP!H51)</f>
        <v>-1.2494832350734879</v>
      </c>
      <c r="F55" s="26">
        <f>IF(Prim_inc_net!F55="","",Prim_inc_net!F55/10/GDP!I51)</f>
        <v>-0.34747794521189107</v>
      </c>
      <c r="G55" s="26">
        <f>IF(Prim_inc_net!G55="","",Prim_inc_net!G55/10/GDP!J51)</f>
        <v>-1.4864083321557369</v>
      </c>
      <c r="H55" s="26">
        <f>IF(Prim_inc_net!H55="","",Prim_inc_net!H55/10/GDP!K51)</f>
        <v>2.6966553664471107</v>
      </c>
      <c r="I55" s="26">
        <f>IF(Prim_inc_net!I55="","",Prim_inc_net!I55/10/GDP!L51)</f>
        <v>-0.72837148660376405</v>
      </c>
      <c r="J55" s="26">
        <f>IF(Prim_inc_net!J55="","",Prim_inc_net!J55/10/GDP!M51)</f>
        <v>-1.1439795423990728</v>
      </c>
      <c r="K55" s="26">
        <f>IF(Prim_inc_net!K55="","",Prim_inc_net!K55/10/GDP!N51)</f>
        <v>-2.6935569887275919</v>
      </c>
      <c r="L55" s="26">
        <f>IF(Prim_inc_net!L55="","",Prim_inc_net!L55/10/GDP!O51)</f>
        <v>-0.64408945901133363</v>
      </c>
      <c r="M55" s="26">
        <f>IF(Prim_inc_net!M55="","",Prim_inc_net!M55/10/GDP!P51)</f>
        <v>-3.9713989874448488</v>
      </c>
      <c r="N55" s="26">
        <f>IF(Prim_inc_net!N55="","",Prim_inc_net!N55/10/GDP!Q51)</f>
        <v>-3.282761858355904</v>
      </c>
      <c r="O55" s="26">
        <f>IF(Prim_inc_net!O55="","",Prim_inc_net!O55/10/GDP!R51)</f>
        <v>-3.8166634652542908</v>
      </c>
      <c r="P55" s="26">
        <f>IF(Prim_inc_net!P55="","",Prim_inc_net!P55/10/GDP!S51)</f>
        <v>-4.0161956450920355</v>
      </c>
      <c r="Q55" s="26">
        <f>IF(Prim_inc_net!Q55="","",Prim_inc_net!Q55/10/GDP!T51)</f>
        <v>-4.3002763136511346</v>
      </c>
    </row>
    <row r="56" spans="1:17" x14ac:dyDescent="0.15">
      <c r="A56" s="12" t="s">
        <v>72</v>
      </c>
      <c r="B56" s="26">
        <f>IF(Prim_inc_net!B56="","",Prim_inc_net!B56/10/GDP!E52)</f>
        <v>-3.6842340845629096</v>
      </c>
      <c r="C56" s="26">
        <f>IF(Prim_inc_net!C56="","",Prim_inc_net!C56/10/GDP!F52)</f>
        <v>-4.4675281034408307</v>
      </c>
      <c r="D56" s="26">
        <f>IF(Prim_inc_net!D56="","",Prim_inc_net!D56/10/GDP!G52)</f>
        <v>-6.2934622665499704</v>
      </c>
      <c r="E56" s="26">
        <f>IF(Prim_inc_net!E56="","",Prim_inc_net!E56/10/GDP!H52)</f>
        <v>-3.7681584621465887</v>
      </c>
      <c r="F56" s="26">
        <f>IF(Prim_inc_net!F56="","",Prim_inc_net!F56/10/GDP!I52)</f>
        <v>-5.5487323256443792</v>
      </c>
      <c r="G56" s="26">
        <f>IF(Prim_inc_net!G56="","",Prim_inc_net!G56/10/GDP!J52)</f>
        <v>-6.2039952724111869</v>
      </c>
      <c r="H56" s="26">
        <f>IF(Prim_inc_net!H56="","",Prim_inc_net!H56/10/GDP!K52)</f>
        <v>-5.6205190983864712</v>
      </c>
      <c r="I56" s="26">
        <f>IF(Prim_inc_net!I56="","",Prim_inc_net!I56/10/GDP!L52)</f>
        <v>-5.7785040329222506</v>
      </c>
      <c r="J56" s="26">
        <f>IF(Prim_inc_net!J56="","",Prim_inc_net!J56/10/GDP!M52)</f>
        <v>-6.0046715192426667</v>
      </c>
      <c r="K56" s="26">
        <f>IF(Prim_inc_net!K56="","",Prim_inc_net!K56/10/GDP!N52)</f>
        <v>-6.0305797796223235</v>
      </c>
      <c r="L56" s="26">
        <f>IF(Prim_inc_net!L56="","",Prim_inc_net!L56/10/GDP!O52)</f>
        <v>-5.5085792679106111</v>
      </c>
      <c r="M56" s="26">
        <f>IF(Prim_inc_net!M56="","",Prim_inc_net!M56/10/GDP!P52)</f>
        <v>-5.3070830463613587</v>
      </c>
      <c r="N56" s="26">
        <f>IF(Prim_inc_net!N56="","",Prim_inc_net!N56/10/GDP!Q52)</f>
        <v>-5.1252080626576211</v>
      </c>
      <c r="O56" s="26">
        <f>IF(Prim_inc_net!O56="","",Prim_inc_net!O56/10/GDP!R52)</f>
        <v>-4.7883019908367883</v>
      </c>
      <c r="P56" s="26">
        <f>IF(Prim_inc_net!P56="","",Prim_inc_net!P56/10/GDP!S52)</f>
        <v>-5.0687107038358787</v>
      </c>
      <c r="Q56" s="26">
        <f>IF(Prim_inc_net!Q56="","",Prim_inc_net!Q56/10/GDP!T52)</f>
        <v>-2.8276559277859978</v>
      </c>
    </row>
    <row r="57" spans="1:17" x14ac:dyDescent="0.15">
      <c r="A57" s="12" t="s">
        <v>74</v>
      </c>
      <c r="B57" s="26">
        <f>IF(Prim_inc_net!B57="","",Prim_inc_net!B57/10/GDP!E53)</f>
        <v>0.76425500727309192</v>
      </c>
      <c r="C57" s="26">
        <f>IF(Prim_inc_net!C57="","",Prim_inc_net!C57/10/GDP!F53)</f>
        <v>1.2009630195010292</v>
      </c>
      <c r="D57" s="26">
        <f>IF(Prim_inc_net!D57="","",Prim_inc_net!D57/10/GDP!G53)</f>
        <v>0.50913544776687125</v>
      </c>
      <c r="E57" s="26">
        <f>IF(Prim_inc_net!E57="","",Prim_inc_net!E57/10/GDP!H53)</f>
        <v>1.1368448138723561</v>
      </c>
      <c r="F57" s="26">
        <f>IF(Prim_inc_net!F57="","",Prim_inc_net!F57/10/GDP!I53)</f>
        <v>0.99678983699034163</v>
      </c>
      <c r="G57" s="26">
        <f>IF(Prim_inc_net!G57="","",Prim_inc_net!G57/10/GDP!J53)</f>
        <v>1.6290613239006633</v>
      </c>
      <c r="H57" s="26">
        <f>IF(Prim_inc_net!H57="","",Prim_inc_net!H57/10/GDP!K53)</f>
        <v>2.1124474059983331</v>
      </c>
      <c r="I57" s="26">
        <f>IF(Prim_inc_net!I57="","",Prim_inc_net!I57/10/GDP!L53)</f>
        <v>2.2538998035359916</v>
      </c>
      <c r="J57" s="26">
        <f>IF(Prim_inc_net!J57="","",Prim_inc_net!J57/10/GDP!M53)</f>
        <v>3.1686233237047481</v>
      </c>
      <c r="K57" s="26">
        <f>IF(Prim_inc_net!K57="","",Prim_inc_net!K57/10/GDP!N53)</f>
        <v>3.620658458603057</v>
      </c>
      <c r="L57" s="26">
        <f>IF(Prim_inc_net!L57="","",Prim_inc_net!L57/10/GDP!O53)</f>
        <v>3.0646010735643232</v>
      </c>
      <c r="M57" s="26">
        <f>IF(Prim_inc_net!M57="","",Prim_inc_net!M57/10/GDP!P53)</f>
        <v>2.4542506329797731</v>
      </c>
      <c r="N57" s="26">
        <f>IF(Prim_inc_net!N57="","",Prim_inc_net!N57/10/GDP!Q53)</f>
        <v>2.2155288201130459</v>
      </c>
      <c r="O57" s="26">
        <f>IF(Prim_inc_net!O57="","",Prim_inc_net!O57/10/GDP!R53)</f>
        <v>2.7505373934945028</v>
      </c>
      <c r="P57" s="26">
        <f>IF(Prim_inc_net!P57="","",Prim_inc_net!P57/10/GDP!S53)</f>
        <v>2.7996639131946099</v>
      </c>
      <c r="Q57" s="26">
        <f>IF(Prim_inc_net!Q57="","",Prim_inc_net!Q57/10/GDP!T53)</f>
        <v>3.5108576959676427</v>
      </c>
    </row>
    <row r="58" spans="1:17" x14ac:dyDescent="0.15">
      <c r="A58" s="12" t="s">
        <v>75</v>
      </c>
      <c r="B58" s="26">
        <f>IF(Prim_inc_net!B58="","",Prim_inc_net!B58/10/GDP!E54)</f>
        <v>2.0895492593424412</v>
      </c>
      <c r="C58" s="26">
        <f>IF(Prim_inc_net!C58="","",Prim_inc_net!C58/10/GDP!F54)</f>
        <v>2.1354711727322977</v>
      </c>
      <c r="D58" s="26">
        <f>IF(Prim_inc_net!D58="","",Prim_inc_net!D58/10/GDP!G54)</f>
        <v>2.0072061775233667</v>
      </c>
      <c r="E58" s="26">
        <f>IF(Prim_inc_net!E58="","",Prim_inc_net!E58/10/GDP!H54)</f>
        <v>2.3685393088674029</v>
      </c>
      <c r="F58" s="26">
        <f>IF(Prim_inc_net!F58="","",Prim_inc_net!F58/10/GDP!I54)</f>
        <v>1.5214069519768667</v>
      </c>
      <c r="G58" s="26">
        <f>IF(Prim_inc_net!G58="","",Prim_inc_net!G58/10/GDP!J54)</f>
        <v>1.1257243141950641</v>
      </c>
      <c r="H58" s="26">
        <f>IF(Prim_inc_net!H58="","",Prim_inc_net!H58/10/GDP!K54)</f>
        <v>0.50282016265753371</v>
      </c>
      <c r="I58" s="26">
        <f>IF(Prim_inc_net!I58="","",Prim_inc_net!I58/10/GDP!L54)</f>
        <v>1.4543789659664663</v>
      </c>
      <c r="J58" s="26">
        <f>IF(Prim_inc_net!J58="","",Prim_inc_net!J58/10/GDP!M54)</f>
        <v>-1.3623411215847374</v>
      </c>
      <c r="K58" s="26">
        <f>IF(Prim_inc_net!K58="","",Prim_inc_net!K58/10/GDP!N54)</f>
        <v>-1.0671179578013235</v>
      </c>
      <c r="L58" s="26">
        <f>IF(Prim_inc_net!L58="","",Prim_inc_net!L58/10/GDP!O54)</f>
        <v>-1.1042509100555022</v>
      </c>
      <c r="M58" s="26">
        <f>IF(Prim_inc_net!M58="","",Prim_inc_net!M58/10/GDP!P54)</f>
        <v>-3.0545289905181914</v>
      </c>
      <c r="N58" s="26">
        <f>IF(Prim_inc_net!N58="","",Prim_inc_net!N58/10/GDP!Q54)</f>
        <v>-4.5779848738343958</v>
      </c>
      <c r="O58" s="26">
        <f>IF(Prim_inc_net!O58="","",Prim_inc_net!O58/10/GDP!R54)</f>
        <v>-4.7189323664295761</v>
      </c>
      <c r="P58" s="26">
        <f>IF(Prim_inc_net!P58="","",Prim_inc_net!P58/10/GDP!S54)</f>
        <v>-2.8043818241170007</v>
      </c>
      <c r="Q58" s="26">
        <f>IF(Prim_inc_net!Q58="","",Prim_inc_net!Q58/10/GDP!T54)</f>
        <v>-2.892148614434698</v>
      </c>
    </row>
    <row r="59" spans="1:17" x14ac:dyDescent="0.15">
      <c r="A59" s="12" t="s">
        <v>76</v>
      </c>
      <c r="B59" s="26">
        <f>IF(Prim_inc_net!B59="","",Prim_inc_net!B59/10/GDP!E55)</f>
        <v>-7.9558290807001653</v>
      </c>
      <c r="C59" s="26">
        <f>IF(Prim_inc_net!C59="","",Prim_inc_net!C59/10/GDP!F55)</f>
        <v>-3.844794516413689</v>
      </c>
      <c r="D59" s="26">
        <f>IF(Prim_inc_net!D59="","",Prim_inc_net!D59/10/GDP!G55)</f>
        <v>-4.654957463856495</v>
      </c>
      <c r="E59" s="26">
        <f>IF(Prim_inc_net!E59="","",Prim_inc_net!E59/10/GDP!H55)</f>
        <v>-4.0018480923536925</v>
      </c>
      <c r="F59" s="26">
        <f>IF(Prim_inc_net!F59="","",Prim_inc_net!F59/10/GDP!I55)</f>
        <v>-2.7918144231199569</v>
      </c>
      <c r="G59" s="26">
        <f>IF(Prim_inc_net!G59="","",Prim_inc_net!G59/10/GDP!J55)</f>
        <v>-1.9118520835753658</v>
      </c>
      <c r="H59" s="26">
        <f>IF(Prim_inc_net!H59="","",Prim_inc_net!H59/10/GDP!K55)</f>
        <v>-2.1052405648476538</v>
      </c>
      <c r="I59" s="26">
        <f>IF(Prim_inc_net!I59="","",Prim_inc_net!I59/10/GDP!L55)</f>
        <v>-3.75639604064824</v>
      </c>
      <c r="J59" s="26">
        <f>IF(Prim_inc_net!J59="","",Prim_inc_net!J59/10/GDP!M55)</f>
        <v>-2.7907450064337911</v>
      </c>
      <c r="K59" s="26">
        <f>IF(Prim_inc_net!K59="","",Prim_inc_net!K59/10/GDP!N55)</f>
        <v>-3.1783357482701606</v>
      </c>
      <c r="L59" s="26">
        <f>IF(Prim_inc_net!L59="","",Prim_inc_net!L59/10/GDP!O55)</f>
        <v>-3.4933626195224337</v>
      </c>
      <c r="M59" s="26">
        <f>IF(Prim_inc_net!M59="","",Prim_inc_net!M59/10/GDP!P55)</f>
        <v>-3.6716318656683176</v>
      </c>
      <c r="N59" s="26">
        <f>IF(Prim_inc_net!N59="","",Prim_inc_net!N59/10/GDP!Q55)</f>
        <v>0.34775496802450628</v>
      </c>
      <c r="O59" s="26">
        <f>IF(Prim_inc_net!O59="","",Prim_inc_net!O59/10/GDP!R55)</f>
        <v>-0.11120004877614009</v>
      </c>
      <c r="P59" s="26">
        <f>IF(Prim_inc_net!P59="","",Prim_inc_net!P59/10/GDP!S55)</f>
        <v>-1.7091928032032435</v>
      </c>
      <c r="Q59" s="26">
        <f>IF(Prim_inc_net!Q59="","",Prim_inc_net!Q59/10/GDP!T55)</f>
        <v>2.7000947603152281</v>
      </c>
    </row>
    <row r="60" spans="1:17" x14ac:dyDescent="0.15">
      <c r="A60" s="12" t="s">
        <v>77</v>
      </c>
      <c r="B60" s="26">
        <f>IF(Prim_inc_net!B60="","",Prim_inc_net!B60/10/GDP!E56)</f>
        <v>-5.2913533735731075</v>
      </c>
      <c r="C60" s="26">
        <f>IF(Prim_inc_net!C60="","",Prim_inc_net!C60/10/GDP!F56)</f>
        <v>-4.8766044909657769</v>
      </c>
      <c r="D60" s="26">
        <f>IF(Prim_inc_net!D60="","",Prim_inc_net!D60/10/GDP!G56)</f>
        <v>-4.9542359690721538</v>
      </c>
      <c r="E60" s="26">
        <f>IF(Prim_inc_net!E60="","",Prim_inc_net!E60/10/GDP!H56)</f>
        <v>-3.6282040254822729</v>
      </c>
      <c r="F60" s="26">
        <f>IF(Prim_inc_net!F60="","",Prim_inc_net!F60/10/GDP!I56)</f>
        <v>-3.5632111843622454</v>
      </c>
      <c r="G60" s="26">
        <f>IF(Prim_inc_net!G60="","",Prim_inc_net!G60/10/GDP!J56)</f>
        <v>-3.5740870955267523</v>
      </c>
      <c r="H60" s="26">
        <f>IF(Prim_inc_net!H60="","",Prim_inc_net!H60/10/GDP!K56)</f>
        <v>-3.7457134575449911</v>
      </c>
      <c r="I60" s="26">
        <f>IF(Prim_inc_net!I60="","",Prim_inc_net!I60/10/GDP!L56)</f>
        <v>-3.8579354955432441</v>
      </c>
      <c r="J60" s="26">
        <f>IF(Prim_inc_net!J60="","",Prim_inc_net!J60/10/GDP!M56)</f>
        <v>-4.7361074507833214</v>
      </c>
      <c r="K60" s="26">
        <f>IF(Prim_inc_net!K60="","",Prim_inc_net!K60/10/GDP!N56)</f>
        <v>-4.8278667084523814</v>
      </c>
      <c r="L60" s="26">
        <f>IF(Prim_inc_net!L60="","",Prim_inc_net!L60/10/GDP!O56)</f>
        <v>-4.1210307852050168</v>
      </c>
      <c r="M60" s="26">
        <f>IF(Prim_inc_net!M60="","",Prim_inc_net!M60/10/GDP!P56)</f>
        <v>-4.2929846370123474</v>
      </c>
      <c r="N60" s="26">
        <f>IF(Prim_inc_net!N60="","",Prim_inc_net!N60/10/GDP!Q56)</f>
        <v>-4.7374160127467846</v>
      </c>
      <c r="O60" s="26">
        <f>IF(Prim_inc_net!O60="","",Prim_inc_net!O60/10/GDP!R56)</f>
        <v>-4.3112455292339993</v>
      </c>
      <c r="P60" s="26">
        <f>IF(Prim_inc_net!P60="","",Prim_inc_net!P60/10/GDP!S56)</f>
        <v>-4.5701740687032784</v>
      </c>
      <c r="Q60" s="26">
        <f>IF(Prim_inc_net!Q60="","",Prim_inc_net!Q60/10/GDP!T56)</f>
        <v>-4.8869255569171344</v>
      </c>
    </row>
    <row r="61" spans="1:17" x14ac:dyDescent="0.15">
      <c r="A61" s="12" t="s">
        <v>78</v>
      </c>
      <c r="B61" s="26">
        <f>IF(Prim_inc_net!B61="","",Prim_inc_net!B61/10/GDP!E57)</f>
        <v>-5.2348747314426696</v>
      </c>
      <c r="C61" s="26">
        <f>IF(Prim_inc_net!C61="","",Prim_inc_net!C61/10/GDP!F57)</f>
        <v>-3.9708231693261511</v>
      </c>
      <c r="D61" s="26">
        <f>IF(Prim_inc_net!D61="","",Prim_inc_net!D61/10/GDP!G57)</f>
        <v>-4.2178245674825439</v>
      </c>
      <c r="E61" s="26">
        <f>IF(Prim_inc_net!E61="","",Prim_inc_net!E61/10/GDP!H57)</f>
        <v>-4.5488311263359176</v>
      </c>
      <c r="F61" s="26">
        <f>IF(Prim_inc_net!F61="","",Prim_inc_net!F61/10/GDP!I57)</f>
        <v>-4.1541569095151765</v>
      </c>
      <c r="G61" s="26">
        <f>IF(Prim_inc_net!G61="","",Prim_inc_net!G61/10/GDP!J57)</f>
        <v>-2.9209948380931969</v>
      </c>
      <c r="H61" s="26">
        <f>IF(Prim_inc_net!H61="","",Prim_inc_net!H61/10/GDP!K57)</f>
        <v>-2.5931289843842289</v>
      </c>
      <c r="I61" s="26">
        <f>IF(Prim_inc_net!I61="","",Prim_inc_net!I61/10/GDP!L57)</f>
        <v>-3.0203807475401376</v>
      </c>
      <c r="J61" s="26">
        <f>IF(Prim_inc_net!J61="","",Prim_inc_net!J61/10/GDP!M57)</f>
        <v>-2.5584396689360682</v>
      </c>
      <c r="K61" s="26">
        <f>IF(Prim_inc_net!K61="","",Prim_inc_net!K61/10/GDP!N57)</f>
        <v>-5.9471118746927161</v>
      </c>
      <c r="L61" s="26">
        <f>IF(Prim_inc_net!L61="","",Prim_inc_net!L61/10/GDP!O57)</f>
        <v>-6.9904291080476613</v>
      </c>
      <c r="M61" s="26">
        <f>IF(Prim_inc_net!M61="","",Prim_inc_net!M61/10/GDP!P57)</f>
        <v>-5.3120025766289416</v>
      </c>
      <c r="N61" s="26">
        <f>IF(Prim_inc_net!N61="","",Prim_inc_net!N61/10/GDP!Q57)</f>
        <v>-5.0062029855271772</v>
      </c>
      <c r="O61" s="26">
        <f>IF(Prim_inc_net!O61="","",Prim_inc_net!O61/10/GDP!R57)</f>
        <v>-4.3725820305089096</v>
      </c>
      <c r="P61" s="26">
        <f>IF(Prim_inc_net!P61="","",Prim_inc_net!P61/10/GDP!S57)</f>
        <v>-5.6308128320640094</v>
      </c>
      <c r="Q61" s="26">
        <f>IF(Prim_inc_net!Q61="","",Prim_inc_net!Q61/10/GDP!T57)</f>
        <v>-1.8925483535554564</v>
      </c>
    </row>
    <row r="62" spans="1:17" x14ac:dyDescent="0.15">
      <c r="A62" s="12" t="s">
        <v>79</v>
      </c>
      <c r="B62" s="26">
        <f>IF(Prim_inc_net!B62="","",Prim_inc_net!B62/10/GDP!E58)</f>
        <v>-4.3740030426130883</v>
      </c>
      <c r="C62" s="26">
        <f>IF(Prim_inc_net!C62="","",Prim_inc_net!C62/10/GDP!F58)</f>
        <v>-3.9049670148131415</v>
      </c>
      <c r="D62" s="26">
        <f>IF(Prim_inc_net!D62="","",Prim_inc_net!D62/10/GDP!G58)</f>
        <v>-3.8584610846821357</v>
      </c>
      <c r="E62" s="26">
        <f>IF(Prim_inc_net!E62="","",Prim_inc_net!E62/10/GDP!H58)</f>
        <v>-2.3134184273729881</v>
      </c>
      <c r="F62" s="26">
        <f>IF(Prim_inc_net!F62="","",Prim_inc_net!F62/10/GDP!I58)</f>
        <v>-2.0319694023045867</v>
      </c>
      <c r="G62" s="26">
        <f>IF(Prim_inc_net!G62="","",Prim_inc_net!G62/10/GDP!J58)</f>
        <v>-1.490683288450517</v>
      </c>
      <c r="H62" s="26">
        <f>IF(Prim_inc_net!H62="","",Prim_inc_net!H62/10/GDP!K58)</f>
        <v>-1.585859489396831</v>
      </c>
      <c r="I62" s="26">
        <f>IF(Prim_inc_net!I62="","",Prim_inc_net!I62/10/GDP!L58)</f>
        <v>-1.4583291075133729</v>
      </c>
      <c r="J62" s="26">
        <f>IF(Prim_inc_net!J62="","",Prim_inc_net!J62/10/GDP!M58)</f>
        <v>-1.4303626011790531</v>
      </c>
      <c r="K62" s="26">
        <f>IF(Prim_inc_net!K62="","",Prim_inc_net!K62/10/GDP!N58)</f>
        <v>-1.5168581607435987</v>
      </c>
      <c r="L62" s="26">
        <f>IF(Prim_inc_net!L62="","",Prim_inc_net!L62/10/GDP!O58)</f>
        <v>-1.7409254753826009</v>
      </c>
      <c r="M62" s="26">
        <f>IF(Prim_inc_net!M62="","",Prim_inc_net!M62/10/GDP!P58)</f>
        <v>-1.8135299016699364</v>
      </c>
      <c r="N62" s="26">
        <f>IF(Prim_inc_net!N62="","",Prim_inc_net!N62/10/GDP!Q58)</f>
        <v>-2.2223616644140831</v>
      </c>
      <c r="O62" s="26">
        <f>IF(Prim_inc_net!O62="","",Prim_inc_net!O62/10/GDP!R58)</f>
        <v>-2.6299154714809121</v>
      </c>
      <c r="P62" s="26">
        <f>IF(Prim_inc_net!P62="","",Prim_inc_net!P62/10/GDP!S58)</f>
        <v>-2.8009064706931102</v>
      </c>
      <c r="Q62" s="26">
        <f>IF(Prim_inc_net!Q62="","",Prim_inc_net!Q62/10/GDP!T58)</f>
        <v>-2.9675603431041826</v>
      </c>
    </row>
    <row r="63" spans="1:17" x14ac:dyDescent="0.15">
      <c r="A63" s="12" t="s">
        <v>80</v>
      </c>
      <c r="B63" s="26">
        <f>IF(Prim_inc_net!B63="","",Prim_inc_net!B63/10/GDP!E59)</f>
        <v>-3.6971216749377957E-2</v>
      </c>
      <c r="C63" s="26">
        <f>IF(Prim_inc_net!C63="","",Prim_inc_net!C63/10/GDP!F59)</f>
        <v>0.65393026617367334</v>
      </c>
      <c r="D63" s="26">
        <f>IF(Prim_inc_net!D63="","",Prim_inc_net!D63/10/GDP!G59)</f>
        <v>1.0128759884904064</v>
      </c>
      <c r="E63" s="26">
        <f>IF(Prim_inc_net!E63="","",Prim_inc_net!E63/10/GDP!H59)</f>
        <v>0.75475725927493431</v>
      </c>
      <c r="F63" s="26">
        <f>IF(Prim_inc_net!F63="","",Prim_inc_net!F63/10/GDP!I59)</f>
        <v>-1.0468634994250259</v>
      </c>
      <c r="G63" s="26">
        <f>IF(Prim_inc_net!G63="","",Prim_inc_net!G63/10/GDP!J59)</f>
        <v>-2.5700789058367661</v>
      </c>
      <c r="H63" s="26">
        <f>IF(Prim_inc_net!H63="","",Prim_inc_net!H63/10/GDP!K59)</f>
        <v>-2.5741738659591733</v>
      </c>
      <c r="I63" s="26">
        <f>IF(Prim_inc_net!I63="","",Prim_inc_net!I63/10/GDP!L59)</f>
        <v>-2.3545698929533718</v>
      </c>
      <c r="J63" s="26">
        <f>IF(Prim_inc_net!J63="","",Prim_inc_net!J63/10/GDP!M59)</f>
        <v>-2.4872293019438225</v>
      </c>
      <c r="K63" s="26">
        <f>IF(Prim_inc_net!K63="","",Prim_inc_net!K63/10/GDP!N59)</f>
        <v>-2.2194804913617299</v>
      </c>
      <c r="L63" s="26">
        <f>IF(Prim_inc_net!L63="","",Prim_inc_net!L63/10/GDP!O59)</f>
        <v>-1.5162248943954675</v>
      </c>
      <c r="M63" s="26">
        <f>IF(Prim_inc_net!M63="","",Prim_inc_net!M63/10/GDP!P59)</f>
        <v>-1.3040044555498556</v>
      </c>
      <c r="N63" s="26">
        <f>IF(Prim_inc_net!N63="","",Prim_inc_net!N63/10/GDP!Q59)</f>
        <v>-2.2680624393371756</v>
      </c>
      <c r="O63" s="26">
        <f>IF(Prim_inc_net!O63="","",Prim_inc_net!O63/10/GDP!R59)</f>
        <v>-3.388082619205635</v>
      </c>
      <c r="P63" s="26">
        <f>IF(Prim_inc_net!P63="","",Prim_inc_net!P63/10/GDP!S59)</f>
        <v>-3.8345247822112176</v>
      </c>
      <c r="Q63" s="26">
        <f>IF(Prim_inc_net!Q63="","",Prim_inc_net!Q63/10/GDP!T59)</f>
        <v>-3.0390147069991187</v>
      </c>
    </row>
    <row r="64" spans="1:17" x14ac:dyDescent="0.15">
      <c r="A64" s="12" t="s">
        <v>81</v>
      </c>
      <c r="B64" s="26">
        <f>IF(Prim_inc_net!B64="","",Prim_inc_net!B64/10/GDP!E60)</f>
        <v>-3.3358280038100423</v>
      </c>
      <c r="C64" s="26">
        <f>IF(Prim_inc_net!C64="","",Prim_inc_net!C64/10/GDP!F60)</f>
        <v>-2.7345187998167484</v>
      </c>
      <c r="D64" s="26">
        <f>IF(Prim_inc_net!D64="","",Prim_inc_net!D64/10/GDP!G60)</f>
        <v>-2.6819713915213845</v>
      </c>
      <c r="E64" s="26">
        <f>IF(Prim_inc_net!E64="","",Prim_inc_net!E64/10/GDP!H60)</f>
        <v>-2.162964247849406</v>
      </c>
      <c r="F64" s="26">
        <f>IF(Prim_inc_net!F64="","",Prim_inc_net!F64/10/GDP!I60)</f>
        <v>-3.1586235002809393</v>
      </c>
      <c r="G64" s="26">
        <f>IF(Prim_inc_net!G64="","",Prim_inc_net!G64/10/GDP!J60)</f>
        <v>-2.9174812165141164</v>
      </c>
      <c r="H64" s="26">
        <f>IF(Prim_inc_net!H64="","",Prim_inc_net!H64/10/GDP!K60)</f>
        <v>-3.0476923027950842</v>
      </c>
      <c r="I64" s="26">
        <f>IF(Prim_inc_net!I64="","",Prim_inc_net!I64/10/GDP!L60)</f>
        <v>-4.0706697677668586</v>
      </c>
      <c r="J64" s="26">
        <f>IF(Prim_inc_net!J64="","",Prim_inc_net!J64/10/GDP!M60)</f>
        <v>-4.5027710975446196</v>
      </c>
      <c r="K64" s="26">
        <f>IF(Prim_inc_net!K64="","",Prim_inc_net!K64/10/GDP!N60)</f>
        <v>-4.5829051297700127</v>
      </c>
      <c r="L64" s="26">
        <f>IF(Prim_inc_net!L64="","",Prim_inc_net!L64/10/GDP!O60)</f>
        <v>-4.6584247141698905</v>
      </c>
      <c r="M64" s="26">
        <f>IF(Prim_inc_net!M64="","",Prim_inc_net!M64/10/GDP!P60)</f>
        <v>-5.1521719687189726</v>
      </c>
      <c r="N64" s="26">
        <f>IF(Prim_inc_net!N64="","",Prim_inc_net!N64/10/GDP!Q60)</f>
        <v>-5.5551053726864756</v>
      </c>
      <c r="O64" s="26">
        <f>IF(Prim_inc_net!O64="","",Prim_inc_net!O64/10/GDP!R60)</f>
        <v>-5.6496734423309762</v>
      </c>
      <c r="P64" s="26">
        <f>IF(Prim_inc_net!P64="","",Prim_inc_net!P64/10/GDP!S60)</f>
        <v>-4.9723351362309298</v>
      </c>
      <c r="Q64" s="26">
        <f>IF(Prim_inc_net!Q64="","",Prim_inc_net!Q64/10/GDP!T60)</f>
        <v>-5.3322001032245678</v>
      </c>
    </row>
    <row r="65" spans="1:17" x14ac:dyDescent="0.15">
      <c r="A65" s="12" t="s">
        <v>84</v>
      </c>
      <c r="B65" s="26">
        <f>IF(Prim_inc_net!B65="","",Prim_inc_net!B65/10/GDP!E61)</f>
        <v>-3.7289395383747785</v>
      </c>
      <c r="C65" s="26">
        <f>IF(Prim_inc_net!C65="","",Prim_inc_net!C65/10/GDP!F61)</f>
        <v>-4.9251293036810493</v>
      </c>
      <c r="D65" s="26">
        <f>IF(Prim_inc_net!D65="","",Prim_inc_net!D65/10/GDP!G61)</f>
        <v>-6.4668742149507494</v>
      </c>
      <c r="E65" s="26">
        <f>IF(Prim_inc_net!E65="","",Prim_inc_net!E65/10/GDP!H61)</f>
        <v>-5.3038923533057876</v>
      </c>
      <c r="F65" s="26">
        <f>IF(Prim_inc_net!F65="","",Prim_inc_net!F65/10/GDP!I61)</f>
        <v>-3.0142376076411912</v>
      </c>
      <c r="G65" s="26">
        <f>IF(Prim_inc_net!G65="","",Prim_inc_net!G65/10/GDP!J61)</f>
        <v>-5.309499458114681</v>
      </c>
      <c r="H65" s="26">
        <f>IF(Prim_inc_net!H65="","",Prim_inc_net!H65/10/GDP!K61)</f>
        <v>-5.0713685548996521</v>
      </c>
      <c r="I65" s="26">
        <f>IF(Prim_inc_net!I65="","",Prim_inc_net!I65/10/GDP!L61)</f>
        <v>-4.1072992629095388</v>
      </c>
      <c r="J65" s="26">
        <f>IF(Prim_inc_net!J65="","",Prim_inc_net!J65/10/GDP!M61)</f>
        <v>-2.4053832825985215</v>
      </c>
      <c r="K65" s="26">
        <f>IF(Prim_inc_net!K65="","",Prim_inc_net!K65/10/GDP!N61)</f>
        <v>-2.8523324419213592</v>
      </c>
      <c r="L65" s="26">
        <f>IF(Prim_inc_net!L65="","",Prim_inc_net!L65/10/GDP!O61)</f>
        <v>-2.1811553806409019</v>
      </c>
      <c r="M65" s="26">
        <f>IF(Prim_inc_net!M65="","",Prim_inc_net!M65/10/GDP!P61)</f>
        <v>-2.2017710598870073</v>
      </c>
      <c r="N65" s="26">
        <f>IF(Prim_inc_net!N65="","",Prim_inc_net!N65/10/GDP!Q61)</f>
        <v>-2.4112199205369218</v>
      </c>
      <c r="O65" s="26">
        <f>IF(Prim_inc_net!O65="","",Prim_inc_net!O65/10/GDP!R61)</f>
        <v>-1.9484815821975741</v>
      </c>
      <c r="P65" s="26">
        <f>IF(Prim_inc_net!P65="","",Prim_inc_net!P65/10/GDP!S61)</f>
        <v>-2.2393160921695947</v>
      </c>
      <c r="Q65" s="26">
        <f>IF(Prim_inc_net!Q65="","",Prim_inc_net!Q65/10/GDP!T61)</f>
        <v>-1.0205556645990905</v>
      </c>
    </row>
    <row r="66" spans="1:17" x14ac:dyDescent="0.15">
      <c r="A66" s="12" t="s">
        <v>85</v>
      </c>
      <c r="B66" s="26">
        <f>IF(Prim_inc_net!B66="","",Prim_inc_net!B66/10/GDP!E62)</f>
        <v>5.6121484589220954</v>
      </c>
      <c r="C66" s="26">
        <f>IF(Prim_inc_net!C66="","",Prim_inc_net!C66/10/GDP!F62)</f>
        <v>0.4247799756571593</v>
      </c>
      <c r="D66" s="26">
        <f>IF(Prim_inc_net!D66="","",Prim_inc_net!D66/10/GDP!G62)</f>
        <v>1.8405742473885145</v>
      </c>
      <c r="E66" s="26">
        <f>IF(Prim_inc_net!E66="","",Prim_inc_net!E66/10/GDP!H62)</f>
        <v>-0.1565612107620189</v>
      </c>
      <c r="F66" s="26">
        <f>IF(Prim_inc_net!F66="","",Prim_inc_net!F66/10/GDP!I62)</f>
        <v>-3.4117592679285322</v>
      </c>
      <c r="G66" s="26">
        <f>IF(Prim_inc_net!G66="","",Prim_inc_net!G66/10/GDP!J62)</f>
        <v>-5.0939635610516243</v>
      </c>
      <c r="H66" s="26">
        <f>IF(Prim_inc_net!H66="","",Prim_inc_net!H66/10/GDP!K62)</f>
        <v>-5.8601343591366195</v>
      </c>
      <c r="I66" s="26">
        <f>IF(Prim_inc_net!I66="","",Prim_inc_net!I66/10/GDP!L62)</f>
        <v>-6.4002037832856056</v>
      </c>
      <c r="J66" s="26">
        <f>IF(Prim_inc_net!J66="","",Prim_inc_net!J66/10/GDP!M62)</f>
        <v>-4.0384800270592365</v>
      </c>
      <c r="K66" s="26">
        <f>IF(Prim_inc_net!K66="","",Prim_inc_net!K66/10/GDP!N62)</f>
        <v>-4.184762838734323</v>
      </c>
      <c r="L66" s="26">
        <f>IF(Prim_inc_net!L66="","",Prim_inc_net!L66/10/GDP!O62)</f>
        <v>-3.6484152197992312</v>
      </c>
      <c r="M66" s="26">
        <f>IF(Prim_inc_net!M66="","",Prim_inc_net!M66/10/GDP!P62)</f>
        <v>-5.4453010143983613</v>
      </c>
      <c r="N66" s="26">
        <f>IF(Prim_inc_net!N66="","",Prim_inc_net!N66/10/GDP!Q62)</f>
        <v>-6.7087690676493414</v>
      </c>
      <c r="O66" s="26">
        <f>IF(Prim_inc_net!O66="","",Prim_inc_net!O66/10/GDP!R62)</f>
        <v>-6.7701606204789</v>
      </c>
      <c r="P66" s="26">
        <f>IF(Prim_inc_net!P66="","",Prim_inc_net!P66/10/GDP!S62)</f>
        <v>-10.08738862356808</v>
      </c>
      <c r="Q66" s="26">
        <f>IF(Prim_inc_net!Q66="","",Prim_inc_net!Q66/10/GDP!T62)</f>
        <v>-10.393291569778107</v>
      </c>
    </row>
    <row r="67" spans="1:17" x14ac:dyDescent="0.15">
      <c r="A67" s="12" t="s">
        <v>86</v>
      </c>
      <c r="B67" s="26">
        <f>IF(Prim_inc_net!B67="","",Prim_inc_net!B67/10/GDP!E63)</f>
        <v>-3.7397951389718818E-2</v>
      </c>
      <c r="C67" s="26">
        <f>IF(Prim_inc_net!C67="","",Prim_inc_net!C67/10/GDP!F63)</f>
        <v>0.11719624455526557</v>
      </c>
      <c r="D67" s="26">
        <f>IF(Prim_inc_net!D67="","",Prim_inc_net!D67/10/GDP!G63)</f>
        <v>0.20456119871197864</v>
      </c>
      <c r="E67" s="26">
        <f>IF(Prim_inc_net!E67="","",Prim_inc_net!E67/10/GDP!H63)</f>
        <v>6.2255832688603921E-3</v>
      </c>
      <c r="F67" s="26">
        <f>IF(Prim_inc_net!F67="","",Prim_inc_net!F67/10/GDP!I63)</f>
        <v>-0.12833412004663208</v>
      </c>
      <c r="G67" s="26">
        <f>IF(Prim_inc_net!G67="","",Prim_inc_net!G67/10/GDP!J63)</f>
        <v>-0.23415248543749215</v>
      </c>
      <c r="H67" s="26">
        <f>IF(Prim_inc_net!H67="","",Prim_inc_net!H67/10/GDP!K63)</f>
        <v>-0.30838657828280863</v>
      </c>
      <c r="I67" s="26">
        <f>IF(Prim_inc_net!I67="","",Prim_inc_net!I67/10/GDP!L63)</f>
        <v>-0.22931350952995297</v>
      </c>
      <c r="J67" s="26">
        <f>IF(Prim_inc_net!J67="","",Prim_inc_net!J67/10/GDP!M63)</f>
        <v>-0.2816462900402566</v>
      </c>
      <c r="K67" s="26">
        <f>IF(Prim_inc_net!K67="","",Prim_inc_net!K67/10/GDP!N63)</f>
        <v>-0.32487516256182419</v>
      </c>
      <c r="L67" s="26">
        <f>IF(Prim_inc_net!L67="","",Prim_inc_net!L67/10/GDP!O63)</f>
        <v>-0.46379403553831638</v>
      </c>
      <c r="M67" s="26">
        <f>IF(Prim_inc_net!M67="","",Prim_inc_net!M67/10/GDP!P63)</f>
        <v>-0.57220965169894755</v>
      </c>
      <c r="N67" s="26">
        <f>IF(Prim_inc_net!N67="","",Prim_inc_net!N67/10/GDP!Q63)</f>
        <v>-0.61343326398287634</v>
      </c>
      <c r="O67" s="26">
        <f>IF(Prim_inc_net!O67="","",Prim_inc_net!O67/10/GDP!R63)</f>
        <v>-0.4161972507489155</v>
      </c>
      <c r="P67" s="26">
        <f>IF(Prim_inc_net!P67="","",Prim_inc_net!P67/10/GDP!S63)</f>
        <v>-0.64706907627168297</v>
      </c>
      <c r="Q67" s="26">
        <f>IF(Prim_inc_net!Q67="","",Prim_inc_net!Q67/10/GDP!T63)</f>
        <v>-0.68393751159591809</v>
      </c>
    </row>
    <row r="68" spans="1:17" x14ac:dyDescent="0.15">
      <c r="A68" s="12" t="s">
        <v>87</v>
      </c>
      <c r="B68" s="26">
        <f>IF(Prim_inc_net!B68="","",Prim_inc_net!B68/10/GDP!E64)</f>
        <v>4.588029444145543E-2</v>
      </c>
      <c r="C68" s="26">
        <f>IF(Prim_inc_net!C68="","",Prim_inc_net!C68/10/GDP!F64)</f>
        <v>0.21991185598788962</v>
      </c>
      <c r="D68" s="26">
        <f>IF(Prim_inc_net!D68="","",Prim_inc_net!D68/10/GDP!G64)</f>
        <v>8.811403539032639E-2</v>
      </c>
      <c r="E68" s="26">
        <f>IF(Prim_inc_net!E68="","",Prim_inc_net!E68/10/GDP!H64)</f>
        <v>-0.71105449955094924</v>
      </c>
      <c r="F68" s="26">
        <f>IF(Prim_inc_net!F68="","",Prim_inc_net!F68/10/GDP!I64)</f>
        <v>0.20226228914490718</v>
      </c>
      <c r="G68" s="26">
        <f>IF(Prim_inc_net!G68="","",Prim_inc_net!G68/10/GDP!J64)</f>
        <v>0.317904578849733</v>
      </c>
      <c r="H68" s="26">
        <f>IF(Prim_inc_net!H68="","",Prim_inc_net!H68/10/GDP!K64)</f>
        <v>0.17762187870589005</v>
      </c>
      <c r="I68" s="26">
        <f>IF(Prim_inc_net!I68="","",Prim_inc_net!I68/10/GDP!L64)</f>
        <v>0.39142849877431751</v>
      </c>
      <c r="J68" s="26">
        <f>IF(Prim_inc_net!J68="","",Prim_inc_net!J68/10/GDP!M64)</f>
        <v>0.78351338389698</v>
      </c>
      <c r="K68" s="26">
        <f>IF(Prim_inc_net!K68="","",Prim_inc_net!K68/10/GDP!N64)</f>
        <v>0.62073844924134314</v>
      </c>
      <c r="L68" s="26">
        <f>IF(Prim_inc_net!L68="","",Prim_inc_net!L68/10/GDP!O64)</f>
        <v>0.28145449423253888</v>
      </c>
      <c r="M68" s="26">
        <f>IF(Prim_inc_net!M68="","",Prim_inc_net!M68/10/GDP!P64)</f>
        <v>0.56065131147057412</v>
      </c>
      <c r="N68" s="26">
        <f>IF(Prim_inc_net!N68="","",Prim_inc_net!N68/10/GDP!Q64)</f>
        <v>0.54164709189247673</v>
      </c>
      <c r="O68" s="26">
        <f>IF(Prim_inc_net!O68="","",Prim_inc_net!O68/10/GDP!R64)</f>
        <v>0.79133458930651168</v>
      </c>
      <c r="P68" s="26">
        <f>IF(Prim_inc_net!P68="","",Prim_inc_net!P68/10/GDP!S64)</f>
        <v>0.47480407050548773</v>
      </c>
      <c r="Q68" s="26">
        <f>IF(Prim_inc_net!Q68="","",Prim_inc_net!Q68/10/GDP!T64)</f>
        <v>0.29175611445180033</v>
      </c>
    </row>
    <row r="69" spans="1:17" x14ac:dyDescent="0.15">
      <c r="A69" s="12" t="s">
        <v>88</v>
      </c>
      <c r="B69" s="26">
        <f>IF(Prim_inc_net!B69="","",Prim_inc_net!B69/10/GDP!E65)</f>
        <v>4.1644364299304968</v>
      </c>
      <c r="C69" s="26">
        <f>IF(Prim_inc_net!C69="","",Prim_inc_net!C69/10/GDP!F65)</f>
        <v>4.0469481546936477</v>
      </c>
      <c r="D69" s="26">
        <f>IF(Prim_inc_net!D69="","",Prim_inc_net!D69/10/GDP!G65)</f>
        <v>3.8497245389233137</v>
      </c>
      <c r="E69" s="26">
        <f>IF(Prim_inc_net!E69="","",Prim_inc_net!E69/10/GDP!H65)</f>
        <v>1.6253441513979727</v>
      </c>
      <c r="F69" s="26">
        <f>IF(Prim_inc_net!F69="","",Prim_inc_net!F69/10/GDP!I65)</f>
        <v>-0.34449565302679125</v>
      </c>
      <c r="G69" s="26">
        <f>IF(Prim_inc_net!G69="","",Prim_inc_net!G69/10/GDP!J65)</f>
        <v>3.5871294824103934</v>
      </c>
      <c r="H69" s="26">
        <f>IF(Prim_inc_net!H69="","",Prim_inc_net!H69/10/GDP!K65)</f>
        <v>4.8891629191783075</v>
      </c>
      <c r="I69" s="26" t="str">
        <f>IF(Prim_inc_net!I69="","",Prim_inc_net!I69/10/GDP!L65)</f>
        <v/>
      </c>
      <c r="J69" s="26" t="str">
        <f>IF(Prim_inc_net!J69="","",Prim_inc_net!J69/10/GDP!M65)</f>
        <v/>
      </c>
      <c r="K69" s="26" t="str">
        <f>IF(Prim_inc_net!K69="","",Prim_inc_net!K69/10/GDP!N65)</f>
        <v/>
      </c>
      <c r="L69" s="26" t="str">
        <f>IF(Prim_inc_net!L69="","",Prim_inc_net!L69/10/GDP!O65)</f>
        <v/>
      </c>
      <c r="M69" s="26" t="str">
        <f>IF(Prim_inc_net!M69="","",Prim_inc_net!M69/10/GDP!P65)</f>
        <v/>
      </c>
      <c r="N69" s="26" t="str">
        <f>IF(Prim_inc_net!N69="","",Prim_inc_net!N69/10/GDP!Q65)</f>
        <v/>
      </c>
      <c r="O69" s="26" t="str">
        <f>IF(Prim_inc_net!O69="","",Prim_inc_net!O69/10/GDP!R65)</f>
        <v/>
      </c>
      <c r="P69" s="26" t="str">
        <f>IF(Prim_inc_net!P69="","",Prim_inc_net!P69/10/GDP!S65)</f>
        <v/>
      </c>
      <c r="Q69" s="26" t="str">
        <f>IF(Prim_inc_net!Q69="","",Prim_inc_net!Q69/10/GDP!T65)</f>
        <v/>
      </c>
    </row>
    <row r="70" spans="1:17" x14ac:dyDescent="0.15">
      <c r="A70" s="12" t="s">
        <v>89</v>
      </c>
      <c r="B70" s="26">
        <f>IF(Prim_inc_net!B70="","",Prim_inc_net!B70/10/GDP!E66)</f>
        <v>-1.9035953242586494</v>
      </c>
      <c r="C70" s="26">
        <f>IF(Prim_inc_net!C70="","",Prim_inc_net!C70/10/GDP!F66)</f>
        <v>-3.2773775901409623</v>
      </c>
      <c r="D70" s="26">
        <f>IF(Prim_inc_net!D70="","",Prim_inc_net!D70/10/GDP!G66)</f>
        <v>-2.5374116213083697</v>
      </c>
      <c r="E70" s="26">
        <f>IF(Prim_inc_net!E70="","",Prim_inc_net!E70/10/GDP!H66)</f>
        <v>-2.2409020046026571</v>
      </c>
      <c r="F70" s="26">
        <f>IF(Prim_inc_net!F70="","",Prim_inc_net!F70/10/GDP!I66)</f>
        <v>-0.38775490008243024</v>
      </c>
      <c r="G70" s="26">
        <f>IF(Prim_inc_net!G70="","",Prim_inc_net!G70/10/GDP!J66)</f>
        <v>-2.90530302158718</v>
      </c>
      <c r="H70" s="26">
        <f>IF(Prim_inc_net!H70="","",Prim_inc_net!H70/10/GDP!K66)</f>
        <v>-2.8422037874057073</v>
      </c>
      <c r="I70" s="26">
        <f>IF(Prim_inc_net!I70="","",Prim_inc_net!I70/10/GDP!L66)</f>
        <v>-3.4090174197973933</v>
      </c>
      <c r="J70" s="26">
        <f>IF(Prim_inc_net!J70="","",Prim_inc_net!J70/10/GDP!M66)</f>
        <v>-1.8130795160181086</v>
      </c>
      <c r="K70" s="26">
        <f>IF(Prim_inc_net!K70="","",Prim_inc_net!K70/10/GDP!N66)</f>
        <v>-4.6400613798337442</v>
      </c>
      <c r="L70" s="26">
        <f>IF(Prim_inc_net!L70="","",Prim_inc_net!L70/10/GDP!O66)</f>
        <v>-6.0570323708422871</v>
      </c>
      <c r="M70" s="26">
        <f>IF(Prim_inc_net!M70="","",Prim_inc_net!M70/10/GDP!P66)</f>
        <v>-5.5557774131757371</v>
      </c>
      <c r="N70" s="26">
        <f>IF(Prim_inc_net!N70="","",Prim_inc_net!N70/10/GDP!Q66)</f>
        <v>-7.9164464346140218</v>
      </c>
      <c r="O70" s="26">
        <f>IF(Prim_inc_net!O70="","",Prim_inc_net!O70/10/GDP!R66)</f>
        <v>-6.4234985086477865</v>
      </c>
      <c r="P70" s="26">
        <f>IF(Prim_inc_net!P70="","",Prim_inc_net!P70/10/GDP!S66)</f>
        <v>-8.2161775571247446</v>
      </c>
      <c r="Q70" s="26">
        <f>IF(Prim_inc_net!Q70="","",Prim_inc_net!Q70/10/GDP!T66)</f>
        <v>-6.3512774227378719</v>
      </c>
    </row>
    <row r="71" spans="1:17" x14ac:dyDescent="0.15">
      <c r="A71" s="12" t="s">
        <v>90</v>
      </c>
      <c r="B71" s="26">
        <f>IF(Prim_inc_net!B71="","",Prim_inc_net!B71/10/GDP!E67)</f>
        <v>-0.16873274214176462</v>
      </c>
      <c r="C71" s="26">
        <f>IF(Prim_inc_net!C71="","",Prim_inc_net!C71/10/GDP!F67)</f>
        <v>0.53851449147211017</v>
      </c>
      <c r="D71" s="26">
        <f>IF(Prim_inc_net!D71="","",Prim_inc_net!D71/10/GDP!G67)</f>
        <v>-0.13159093329571947</v>
      </c>
      <c r="E71" s="26">
        <f>IF(Prim_inc_net!E71="","",Prim_inc_net!E71/10/GDP!H67)</f>
        <v>-0.62555465575547653</v>
      </c>
      <c r="F71" s="26">
        <f>IF(Prim_inc_net!F71="","",Prim_inc_net!F71/10/GDP!I67)</f>
        <v>0.85313702886727527</v>
      </c>
      <c r="G71" s="26">
        <f>IF(Prim_inc_net!G71="","",Prim_inc_net!G71/10/GDP!J67)</f>
        <v>0.97078497301867528</v>
      </c>
      <c r="H71" s="26">
        <f>IF(Prim_inc_net!H71="","",Prim_inc_net!H71/10/GDP!K67)</f>
        <v>6.4651774771560672E-2</v>
      </c>
      <c r="I71" s="26">
        <f>IF(Prim_inc_net!I71="","",Prim_inc_net!I71/10/GDP!L67)</f>
        <v>2.3949218087787844E-2</v>
      </c>
      <c r="J71" s="26">
        <f>IF(Prim_inc_net!J71="","",Prim_inc_net!J71/10/GDP!M67)</f>
        <v>0.59297543624607285</v>
      </c>
      <c r="K71" s="26">
        <f>IF(Prim_inc_net!K71="","",Prim_inc_net!K71/10/GDP!N67)</f>
        <v>1.0629509672439215</v>
      </c>
      <c r="L71" s="26">
        <f>IF(Prim_inc_net!L71="","",Prim_inc_net!L71/10/GDP!O67)</f>
        <v>0.86587905845099844</v>
      </c>
      <c r="M71" s="26">
        <f>IF(Prim_inc_net!M71="","",Prim_inc_net!M71/10/GDP!P67)</f>
        <v>0.42850490569531674</v>
      </c>
      <c r="N71" s="26">
        <f>IF(Prim_inc_net!N71="","",Prim_inc_net!N71/10/GDP!Q67)</f>
        <v>8.8076647883267328E-2</v>
      </c>
      <c r="O71" s="26">
        <f>IF(Prim_inc_net!O71="","",Prim_inc_net!O71/10/GDP!R67)</f>
        <v>0.36598495232182882</v>
      </c>
      <c r="P71" s="26">
        <f>IF(Prim_inc_net!P71="","",Prim_inc_net!P71/10/GDP!S67)</f>
        <v>0.49707265446526749</v>
      </c>
      <c r="Q71" s="26">
        <f>IF(Prim_inc_net!Q71="","",Prim_inc_net!Q71/10/GDP!T67)</f>
        <v>1.6134570172594354</v>
      </c>
    </row>
    <row r="72" spans="1:17" x14ac:dyDescent="0.15">
      <c r="A72" s="12" t="s">
        <v>91</v>
      </c>
      <c r="B72" s="26">
        <f>IF(Prim_inc_net!B72="","",Prim_inc_net!B72/10/GDP!E68)</f>
        <v>1.791736306508336</v>
      </c>
      <c r="C72" s="26">
        <f>IF(Prim_inc_net!C72="","",Prim_inc_net!C72/10/GDP!F68)</f>
        <v>2.0708406206437946</v>
      </c>
      <c r="D72" s="26">
        <f>IF(Prim_inc_net!D72="","",Prim_inc_net!D72/10/GDP!G68)</f>
        <v>2.0559797205582488</v>
      </c>
      <c r="E72" s="26">
        <f>IF(Prim_inc_net!E72="","",Prim_inc_net!E72/10/GDP!H68)</f>
        <v>2.1783666338687167</v>
      </c>
      <c r="F72" s="26">
        <f>IF(Prim_inc_net!F72="","",Prim_inc_net!F72/10/GDP!I68)</f>
        <v>2.269551972742212</v>
      </c>
      <c r="G72" s="26">
        <f>IF(Prim_inc_net!G72="","",Prim_inc_net!G72/10/GDP!J68)</f>
        <v>2.6937286549605832</v>
      </c>
      <c r="H72" s="26">
        <f>IF(Prim_inc_net!H72="","",Prim_inc_net!H72/10/GDP!K68)</f>
        <v>2.7643700894858609</v>
      </c>
      <c r="I72" s="26">
        <f>IF(Prim_inc_net!I72="","",Prim_inc_net!I72/10/GDP!L68)</f>
        <v>2.2441451080802093</v>
      </c>
      <c r="J72" s="26">
        <f>IF(Prim_inc_net!J72="","",Prim_inc_net!J72/10/GDP!M68)</f>
        <v>2.3236856250754432</v>
      </c>
      <c r="K72" s="26">
        <f>IF(Prim_inc_net!K72="","",Prim_inc_net!K72/10/GDP!N68)</f>
        <v>2.2029250745806008</v>
      </c>
      <c r="L72" s="26">
        <f>IF(Prim_inc_net!L72="","",Prim_inc_net!L72/10/GDP!O68)</f>
        <v>2.0792007820490257</v>
      </c>
      <c r="M72" s="26">
        <f>IF(Prim_inc_net!M72="","",Prim_inc_net!M72/10/GDP!P68)</f>
        <v>2.1560012781773001</v>
      </c>
      <c r="N72" s="26">
        <f>IF(Prim_inc_net!N72="","",Prim_inc_net!N72/10/GDP!Q68)</f>
        <v>2.0922743719641073</v>
      </c>
      <c r="O72" s="26">
        <f>IF(Prim_inc_net!O72="","",Prim_inc_net!O72/10/GDP!R68)</f>
        <v>2.2871042227250156</v>
      </c>
      <c r="P72" s="26">
        <f>IF(Prim_inc_net!P72="","",Prim_inc_net!P72/10/GDP!S68)</f>
        <v>2.5297040479232966</v>
      </c>
      <c r="Q72" s="26">
        <f>IF(Prim_inc_net!Q72="","",Prim_inc_net!Q72/10/GDP!T68)</f>
        <v>1.8788152484713088</v>
      </c>
    </row>
    <row r="73" spans="1:17" x14ac:dyDescent="0.15">
      <c r="A73" s="12" t="s">
        <v>92</v>
      </c>
      <c r="B73" s="26">
        <f>IF(Prim_inc_net!B73="","",Prim_inc_net!B73/10/GDP!E69)</f>
        <v>9.1431904784529863</v>
      </c>
      <c r="C73" s="26">
        <f>IF(Prim_inc_net!C73="","",Prim_inc_net!C73/10/GDP!F69)</f>
        <v>10.09770844385414</v>
      </c>
      <c r="D73" s="26">
        <f>IF(Prim_inc_net!D73="","",Prim_inc_net!D73/10/GDP!G69)</f>
        <v>8.9679275208479492</v>
      </c>
      <c r="E73" s="26">
        <f>IF(Prim_inc_net!E73="","",Prim_inc_net!E73/10/GDP!H69)</f>
        <v>9.4429192266826298</v>
      </c>
      <c r="F73" s="26">
        <f>IF(Prim_inc_net!F73="","",Prim_inc_net!F73/10/GDP!I69)</f>
        <v>9.4880533429662339</v>
      </c>
      <c r="G73" s="26">
        <f>IF(Prim_inc_net!G73="","",Prim_inc_net!G73/10/GDP!J69)</f>
        <v>9.1618070997687511</v>
      </c>
      <c r="H73" s="26">
        <f>IF(Prim_inc_net!H73="","",Prim_inc_net!H73/10/GDP!K69)</f>
        <v>10.211249139154784</v>
      </c>
      <c r="I73" s="26">
        <f>IF(Prim_inc_net!I73="","",Prim_inc_net!I73/10/GDP!L69)</f>
        <v>10.054855085247432</v>
      </c>
      <c r="J73" s="26">
        <f>IF(Prim_inc_net!J73="","",Prim_inc_net!J73/10/GDP!M69)</f>
        <v>10.678944347656017</v>
      </c>
      <c r="K73" s="26">
        <f>IF(Prim_inc_net!K73="","",Prim_inc_net!K73/10/GDP!N69)</f>
        <v>10.468944238046046</v>
      </c>
      <c r="L73" s="26">
        <f>IF(Prim_inc_net!L73="","",Prim_inc_net!L73/10/GDP!O69)</f>
        <v>10.248315786855029</v>
      </c>
      <c r="M73" s="26">
        <f>IF(Prim_inc_net!M73="","",Prim_inc_net!M73/10/GDP!P69)</f>
        <v>10.020412508226221</v>
      </c>
      <c r="N73" s="26" t="str">
        <f>IF(Prim_inc_net!N73="","",Prim_inc_net!N73/10/GDP!Q69)</f>
        <v/>
      </c>
      <c r="O73" s="26" t="str">
        <f>IF(Prim_inc_net!O73="","",Prim_inc_net!O73/10/GDP!R69)</f>
        <v/>
      </c>
      <c r="P73" s="26" t="str">
        <f>IF(Prim_inc_net!P73="","",Prim_inc_net!P73/10/GDP!S69)</f>
        <v/>
      </c>
      <c r="Q73" s="26" t="str">
        <f>IF(Prim_inc_net!Q73="","",Prim_inc_net!Q73/10/GDP!T69)</f>
        <v/>
      </c>
    </row>
    <row r="74" spans="1:17" x14ac:dyDescent="0.15">
      <c r="A74" s="12" t="s">
        <v>93</v>
      </c>
      <c r="B74" s="26">
        <f>IF(Prim_inc_net!B74="","",Prim_inc_net!B74/10/GDP!E70)</f>
        <v>-10.114108984298499</v>
      </c>
      <c r="C74" s="26" t="str">
        <f>IF(Prim_inc_net!C74="","",Prim_inc_net!C74/10/GDP!F70)</f>
        <v/>
      </c>
      <c r="D74" s="26">
        <f>IF(Prim_inc_net!D74="","",Prim_inc_net!D74/10/GDP!G70)</f>
        <v>-9.060164242767609</v>
      </c>
      <c r="E74" s="26">
        <f>IF(Prim_inc_net!E74="","",Prim_inc_net!E74/10/GDP!H70)</f>
        <v>-8.2745141299287805</v>
      </c>
      <c r="F74" s="26">
        <f>IF(Prim_inc_net!F74="","",Prim_inc_net!F74/10/GDP!I70)</f>
        <v>-10.060733680821402</v>
      </c>
      <c r="G74" s="26">
        <f>IF(Prim_inc_net!G74="","",Prim_inc_net!G74/10/GDP!J70)</f>
        <v>-12.077587739344109</v>
      </c>
      <c r="H74" s="26">
        <f>IF(Prim_inc_net!H74="","",Prim_inc_net!H74/10/GDP!K70)</f>
        <v>-6.954639612154951</v>
      </c>
      <c r="I74" s="26">
        <f>IF(Prim_inc_net!I74="","",Prim_inc_net!I74/10/GDP!L70)</f>
        <v>-9.117624792279603</v>
      </c>
      <c r="J74" s="26">
        <f>IF(Prim_inc_net!J74="","",Prim_inc_net!J74/10/GDP!M70)</f>
        <v>-4.7878580792041623</v>
      </c>
      <c r="K74" s="26">
        <f>IF(Prim_inc_net!K74="","",Prim_inc_net!K74/10/GDP!N70)</f>
        <v>-2.9327030966361978</v>
      </c>
      <c r="L74" s="26">
        <f>IF(Prim_inc_net!L74="","",Prim_inc_net!L74/10/GDP!O70)</f>
        <v>-0.72528188121932635</v>
      </c>
      <c r="M74" s="26" t="str">
        <f>IF(Prim_inc_net!M74="","",Prim_inc_net!M74/10/GDP!P70)</f>
        <v/>
      </c>
      <c r="N74" s="26" t="str">
        <f>IF(Prim_inc_net!N74="","",Prim_inc_net!N74/10/GDP!Q70)</f>
        <v/>
      </c>
      <c r="O74" s="26" t="str">
        <f>IF(Prim_inc_net!O74="","",Prim_inc_net!O74/10/GDP!R70)</f>
        <v/>
      </c>
      <c r="P74" s="26" t="str">
        <f>IF(Prim_inc_net!P74="","",Prim_inc_net!P74/10/GDP!S70)</f>
        <v/>
      </c>
      <c r="Q74" s="26" t="str">
        <f>IF(Prim_inc_net!Q74="","",Prim_inc_net!Q74/10/GDP!T70)</f>
        <v/>
      </c>
    </row>
    <row r="75" spans="1:17" x14ac:dyDescent="0.15">
      <c r="A75" s="12" t="s">
        <v>94</v>
      </c>
      <c r="B75" s="26">
        <f>IF(Prim_inc_net!B75="","",Prim_inc_net!B75/10/GDP!E71)</f>
        <v>-3.1454009821851128</v>
      </c>
      <c r="C75" s="26">
        <f>IF(Prim_inc_net!C75="","",Prim_inc_net!C75/10/GDP!F71)</f>
        <v>-3.5916864321305315</v>
      </c>
      <c r="D75" s="26">
        <f>IF(Prim_inc_net!D75="","",Prim_inc_net!D75/10/GDP!G71)</f>
        <v>-4.2069112178817782</v>
      </c>
      <c r="E75" s="26">
        <f>IF(Prim_inc_net!E75="","",Prim_inc_net!E75/10/GDP!H71)</f>
        <v>-2.6460831537911544</v>
      </c>
      <c r="F75" s="26">
        <f>IF(Prim_inc_net!F75="","",Prim_inc_net!F75/10/GDP!I71)</f>
        <v>-0.66694959009140287</v>
      </c>
      <c r="G75" s="26">
        <f>IF(Prim_inc_net!G75="","",Prim_inc_net!G75/10/GDP!J71)</f>
        <v>-0.5253843215435855</v>
      </c>
      <c r="H75" s="26">
        <f>IF(Prim_inc_net!H75="","",Prim_inc_net!H75/10/GDP!K71)</f>
        <v>-2.9548782762297798</v>
      </c>
      <c r="I75" s="26">
        <f>IF(Prim_inc_net!I75="","",Prim_inc_net!I75/10/GDP!L71)</f>
        <v>-2.6722312763730436</v>
      </c>
      <c r="J75" s="26">
        <f>IF(Prim_inc_net!J75="","",Prim_inc_net!J75/10/GDP!M71)</f>
        <v>-2.1569522865684205</v>
      </c>
      <c r="K75" s="26">
        <f>IF(Prim_inc_net!K75="","",Prim_inc_net!K75/10/GDP!N71)</f>
        <v>-2.3561184797257839</v>
      </c>
      <c r="L75" s="26">
        <f>IF(Prim_inc_net!L75="","",Prim_inc_net!L75/10/GDP!O71)</f>
        <v>-2.4394627536961986</v>
      </c>
      <c r="M75" s="26">
        <f>IF(Prim_inc_net!M75="","",Prim_inc_net!M75/10/GDP!P71)</f>
        <v>-3.6621441019799041</v>
      </c>
      <c r="N75" s="26">
        <f>IF(Prim_inc_net!N75="","",Prim_inc_net!N75/10/GDP!Q71)</f>
        <v>-2.0057788762476143</v>
      </c>
      <c r="O75" s="26">
        <f>IF(Prim_inc_net!O75="","",Prim_inc_net!O75/10/GDP!R71)</f>
        <v>-1.1292903430114059</v>
      </c>
      <c r="P75" s="26" t="str">
        <f>IF(Prim_inc_net!P75="","",Prim_inc_net!P75/10/GDP!S71)</f>
        <v/>
      </c>
      <c r="Q75" s="26" t="str">
        <f>IF(Prim_inc_net!Q75="","",Prim_inc_net!Q75/10/GDP!T71)</f>
        <v/>
      </c>
    </row>
    <row r="76" spans="1:17" x14ac:dyDescent="0.15">
      <c r="A76" s="12" t="s">
        <v>95</v>
      </c>
      <c r="B76" s="26">
        <f>IF(Prim_inc_net!B76="","",Prim_inc_net!B76/10/GDP!E72)</f>
        <v>0.92092166715847201</v>
      </c>
      <c r="C76" s="26">
        <f>IF(Prim_inc_net!C76="","",Prim_inc_net!C76/10/GDP!F72)</f>
        <v>2.0235148157164318</v>
      </c>
      <c r="D76" s="26">
        <f>IF(Prim_inc_net!D76="","",Prim_inc_net!D76/10/GDP!G72)</f>
        <v>0.3433550924079804</v>
      </c>
      <c r="E76" s="26">
        <f>IF(Prim_inc_net!E76="","",Prim_inc_net!E76/10/GDP!H72)</f>
        <v>-0.45128450543649662</v>
      </c>
      <c r="F76" s="26">
        <f>IF(Prim_inc_net!F76="","",Prim_inc_net!F76/10/GDP!I72)</f>
        <v>-0.39368935218887646</v>
      </c>
      <c r="G76" s="26">
        <f>IF(Prim_inc_net!G76="","",Prim_inc_net!G76/10/GDP!J72)</f>
        <v>-1.776645049496369</v>
      </c>
      <c r="H76" s="26">
        <f>IF(Prim_inc_net!H76="","",Prim_inc_net!H76/10/GDP!K72)</f>
        <v>-2.8187798661439261</v>
      </c>
      <c r="I76" s="26">
        <f>IF(Prim_inc_net!I76="","",Prim_inc_net!I76/10/GDP!L72)</f>
        <v>-1.0453006133374054</v>
      </c>
      <c r="J76" s="26">
        <f>IF(Prim_inc_net!J76="","",Prim_inc_net!J76/10/GDP!M72)</f>
        <v>-1.8444177610942838</v>
      </c>
      <c r="K76" s="26">
        <f>IF(Prim_inc_net!K76="","",Prim_inc_net!K76/10/GDP!N72)</f>
        <v>-1.3037337614987117</v>
      </c>
      <c r="L76" s="26">
        <f>IF(Prim_inc_net!L76="","",Prim_inc_net!L76/10/GDP!O72)</f>
        <v>-2.2655736813885614</v>
      </c>
      <c r="M76" s="26">
        <f>IF(Prim_inc_net!M76="","",Prim_inc_net!M76/10/GDP!P72)</f>
        <v>-4.6323874403701222</v>
      </c>
      <c r="N76" s="26">
        <f>IF(Prim_inc_net!N76="","",Prim_inc_net!N76/10/GDP!Q72)</f>
        <v>-4.8897422676165219</v>
      </c>
      <c r="O76" s="26">
        <f>IF(Prim_inc_net!O76="","",Prim_inc_net!O76/10/GDP!R72)</f>
        <v>-3.8836531509515577</v>
      </c>
      <c r="P76" s="26">
        <f>IF(Prim_inc_net!P76="","",Prim_inc_net!P76/10/GDP!S72)</f>
        <v>-4.4335349005485671</v>
      </c>
      <c r="Q76" s="26">
        <f>IF(Prim_inc_net!Q76="","",Prim_inc_net!Q76/10/GDP!T72)</f>
        <v>-4.9257162251468634</v>
      </c>
    </row>
    <row r="77" spans="1:17" x14ac:dyDescent="0.15">
      <c r="A77" s="12" t="s">
        <v>96</v>
      </c>
      <c r="B77" s="26">
        <f>IF(Prim_inc_net!B77="","",Prim_inc_net!B77/10/GDP!E73)</f>
        <v>0.82892455883867544</v>
      </c>
      <c r="C77" s="26">
        <f>IF(Prim_inc_net!C77="","",Prim_inc_net!C77/10/GDP!F73)</f>
        <v>1.7069553536273305</v>
      </c>
      <c r="D77" s="26">
        <f>IF(Prim_inc_net!D77="","",Prim_inc_net!D77/10/GDP!G73)</f>
        <v>1.4419628292789843</v>
      </c>
      <c r="E77" s="26">
        <f>IF(Prim_inc_net!E77="","",Prim_inc_net!E77/10/GDP!H73)</f>
        <v>0.88645756308741241</v>
      </c>
      <c r="F77" s="26">
        <f>IF(Prim_inc_net!F77="","",Prim_inc_net!F77/10/GDP!I73)</f>
        <v>2.2594425818026349</v>
      </c>
      <c r="G77" s="26">
        <f>IF(Prim_inc_net!G77="","",Prim_inc_net!G77/10/GDP!J73)</f>
        <v>2.025070244991467</v>
      </c>
      <c r="H77" s="26">
        <f>IF(Prim_inc_net!H77="","",Prim_inc_net!H77/10/GDP!K73)</f>
        <v>2.5417586196740873</v>
      </c>
      <c r="I77" s="26">
        <f>IF(Prim_inc_net!I77="","",Prim_inc_net!I77/10/GDP!L73)</f>
        <v>2.3936281534406465</v>
      </c>
      <c r="J77" s="26">
        <f>IF(Prim_inc_net!J77="","",Prim_inc_net!J77/10/GDP!M73)</f>
        <v>2.2633061407547101</v>
      </c>
      <c r="K77" s="26">
        <f>IF(Prim_inc_net!K77="","",Prim_inc_net!K77/10/GDP!N73)</f>
        <v>1.9441023017905517</v>
      </c>
      <c r="L77" s="26">
        <f>IF(Prim_inc_net!L77="","",Prim_inc_net!L77/10/GDP!O73)</f>
        <v>2.2878571583018985</v>
      </c>
      <c r="M77" s="26">
        <f>IF(Prim_inc_net!M77="","",Prim_inc_net!M77/10/GDP!P73)</f>
        <v>2.4145055695914088</v>
      </c>
      <c r="N77" s="26">
        <f>IF(Prim_inc_net!N77="","",Prim_inc_net!N77/10/GDP!Q73)</f>
        <v>2.3138568258195957</v>
      </c>
      <c r="O77" s="26">
        <f>IF(Prim_inc_net!O77="","",Prim_inc_net!O77/10/GDP!R73)</f>
        <v>3.1311052913950728</v>
      </c>
      <c r="P77" s="26">
        <f>IF(Prim_inc_net!P77="","",Prim_inc_net!P77/10/GDP!S73)</f>
        <v>3.2215649041915135</v>
      </c>
      <c r="Q77" s="26">
        <f>IF(Prim_inc_net!Q77="","",Prim_inc_net!Q77/10/GDP!T73)</f>
        <v>2.7889150286579456</v>
      </c>
    </row>
    <row r="78" spans="1:17" x14ac:dyDescent="0.15">
      <c r="A78" s="12" t="s">
        <v>97</v>
      </c>
      <c r="B78" s="26">
        <f>IF(Prim_inc_net!B78="","",Prim_inc_net!B78/10/GDP!E74)</f>
        <v>-0.76063190462335184</v>
      </c>
      <c r="C78" s="26">
        <f>IF(Prim_inc_net!C78="","",Prim_inc_net!C78/10/GDP!F74)</f>
        <v>-0.44097465783702883</v>
      </c>
      <c r="D78" s="26">
        <f>IF(Prim_inc_net!D78="","",Prim_inc_net!D78/10/GDP!G74)</f>
        <v>-1.0611701880649833</v>
      </c>
      <c r="E78" s="26">
        <f>IF(Prim_inc_net!E78="","",Prim_inc_net!E78/10/GDP!H74)</f>
        <v>-0.11120756409883678</v>
      </c>
      <c r="F78" s="26">
        <f>IF(Prim_inc_net!F78="","",Prim_inc_net!F78/10/GDP!I74)</f>
        <v>-1.7201401490853307</v>
      </c>
      <c r="G78" s="26">
        <f>IF(Prim_inc_net!G78="","",Prim_inc_net!G78/10/GDP!J74)</f>
        <v>-1.3428802745040698</v>
      </c>
      <c r="H78" s="26">
        <f>IF(Prim_inc_net!H78="","",Prim_inc_net!H78/10/GDP!K74)</f>
        <v>-2.2843510902676041</v>
      </c>
      <c r="I78" s="26">
        <f>IF(Prim_inc_net!I78="","",Prim_inc_net!I78/10/GDP!L74)</f>
        <v>-3.7464096910423272</v>
      </c>
      <c r="J78" s="26">
        <f>IF(Prim_inc_net!J78="","",Prim_inc_net!J78/10/GDP!M74)</f>
        <v>-2.1214119886936644</v>
      </c>
      <c r="K78" s="26">
        <f>IF(Prim_inc_net!K78="","",Prim_inc_net!K78/10/GDP!N74)</f>
        <v>-3.1636741661484789</v>
      </c>
      <c r="L78" s="26">
        <f>IF(Prim_inc_net!L78="","",Prim_inc_net!L78/10/GDP!O74)</f>
        <v>-2.2471119131370778</v>
      </c>
      <c r="M78" s="26">
        <f>IF(Prim_inc_net!M78="","",Prim_inc_net!M78/10/GDP!P74)</f>
        <v>-2.1766518053353785</v>
      </c>
      <c r="N78" s="26">
        <f>IF(Prim_inc_net!N78="","",Prim_inc_net!N78/10/GDP!Q74)</f>
        <v>-4.5390260681300063</v>
      </c>
      <c r="O78" s="26">
        <f>IF(Prim_inc_net!O78="","",Prim_inc_net!O78/10/GDP!R74)</f>
        <v>-5.8308905624998859</v>
      </c>
      <c r="P78" s="26">
        <f>IF(Prim_inc_net!P78="","",Prim_inc_net!P78/10/GDP!S74)</f>
        <v>-5.7819820410990737</v>
      </c>
      <c r="Q78" s="26">
        <f>IF(Prim_inc_net!Q78="","",Prim_inc_net!Q78/10/GDP!T74)</f>
        <v>-4.9615211750243127</v>
      </c>
    </row>
    <row r="79" spans="1:17" x14ac:dyDescent="0.15">
      <c r="A79" s="12" t="s">
        <v>98</v>
      </c>
      <c r="B79" s="26">
        <f>IF(Prim_inc_net!B79="","",Prim_inc_net!B79/10/GDP!E75)</f>
        <v>-2.8579121920424702</v>
      </c>
      <c r="C79" s="26">
        <f>IF(Prim_inc_net!C79="","",Prim_inc_net!C79/10/GDP!F75)</f>
        <v>-3.3040405278986786</v>
      </c>
      <c r="D79" s="26">
        <f>IF(Prim_inc_net!D79="","",Prim_inc_net!D79/10/GDP!G75)</f>
        <v>-3.9420525907960493</v>
      </c>
      <c r="E79" s="26">
        <f>IF(Prim_inc_net!E79="","",Prim_inc_net!E79/10/GDP!H75)</f>
        <v>-4.5392061478122274</v>
      </c>
      <c r="F79" s="26">
        <f>IF(Prim_inc_net!F79="","",Prim_inc_net!F79/10/GDP!I75)</f>
        <v>-2.8982217314201026</v>
      </c>
      <c r="G79" s="26">
        <f>IF(Prim_inc_net!G79="","",Prim_inc_net!G79/10/GDP!J75)</f>
        <v>-2.5642970879285367</v>
      </c>
      <c r="H79" s="26">
        <f>IF(Prim_inc_net!H79="","",Prim_inc_net!H79/10/GDP!K75)</f>
        <v>-3.2330052327501071</v>
      </c>
      <c r="I79" s="26">
        <f>IF(Prim_inc_net!I79="","",Prim_inc_net!I79/10/GDP!L75)</f>
        <v>0.43281492300824326</v>
      </c>
      <c r="J79" s="26">
        <f>IF(Prim_inc_net!J79="","",Prim_inc_net!J79/10/GDP!M75)</f>
        <v>-0.25085636226396135</v>
      </c>
      <c r="K79" s="26">
        <f>IF(Prim_inc_net!K79="","",Prim_inc_net!K79/10/GDP!N75)</f>
        <v>0.81248394435924309</v>
      </c>
      <c r="L79" s="26">
        <f>IF(Prim_inc_net!L79="","",Prim_inc_net!L79/10/GDP!O75)</f>
        <v>8.8120501732563888E-2</v>
      </c>
      <c r="M79" s="26">
        <f>IF(Prim_inc_net!M79="","",Prim_inc_net!M79/10/GDP!P75)</f>
        <v>-0.46648732790836078</v>
      </c>
      <c r="N79" s="26">
        <f>IF(Prim_inc_net!N79="","",Prim_inc_net!N79/10/GDP!Q75)</f>
        <v>-0.63818200420560789</v>
      </c>
      <c r="O79" s="26">
        <f>IF(Prim_inc_net!O79="","",Prim_inc_net!O79/10/GDP!R75)</f>
        <v>-0.9269296652787451</v>
      </c>
      <c r="P79" s="26">
        <f>IF(Prim_inc_net!P79="","",Prim_inc_net!P79/10/GDP!S75)</f>
        <v>-0.85555232916730728</v>
      </c>
      <c r="Q79" s="26">
        <f>IF(Prim_inc_net!Q79="","",Prim_inc_net!Q79/10/GDP!T75)</f>
        <v>-0.29189199552467054</v>
      </c>
    </row>
    <row r="80" spans="1:17" x14ac:dyDescent="0.15">
      <c r="A80" s="12" t="s">
        <v>99</v>
      </c>
      <c r="B80" s="26">
        <f>IF(Prim_inc_net!B80="","",Prim_inc_net!B80/10/GDP!E76)</f>
        <v>-4.0672049323893464</v>
      </c>
      <c r="C80" s="26">
        <f>IF(Prim_inc_net!C80="","",Prim_inc_net!C80/10/GDP!F76)</f>
        <v>-4.1340836416123716</v>
      </c>
      <c r="D80" s="26">
        <f>IF(Prim_inc_net!D80="","",Prim_inc_net!D80/10/GDP!G76)</f>
        <v>-5.4162264718348991</v>
      </c>
      <c r="E80" s="26">
        <f>IF(Prim_inc_net!E80="","",Prim_inc_net!E80/10/GDP!H76)</f>
        <v>-5.1710478200197372</v>
      </c>
      <c r="F80" s="26">
        <f>IF(Prim_inc_net!F80="","",Prim_inc_net!F80/10/GDP!I76)</f>
        <v>-8.1740339205581751</v>
      </c>
      <c r="G80" s="26">
        <f>IF(Prim_inc_net!G80="","",Prim_inc_net!G80/10/GDP!J76)</f>
        <v>-5.1720964863020953</v>
      </c>
      <c r="H80" s="26">
        <f>IF(Prim_inc_net!H80="","",Prim_inc_net!H80/10/GDP!K76)</f>
        <v>-4.080456244135819</v>
      </c>
      <c r="I80" s="26">
        <f>IF(Prim_inc_net!I80="","",Prim_inc_net!I80/10/GDP!L76)</f>
        <v>-4.285919509426134</v>
      </c>
      <c r="J80" s="26">
        <f>IF(Prim_inc_net!J80="","",Prim_inc_net!J80/10/GDP!M76)</f>
        <v>-3.0485128413864029</v>
      </c>
      <c r="K80" s="26">
        <f>IF(Prim_inc_net!K80="","",Prim_inc_net!K80/10/GDP!N76)</f>
        <v>-9.0841281778960976</v>
      </c>
      <c r="L80" s="26">
        <f>IF(Prim_inc_net!L80="","",Prim_inc_net!L80/10/GDP!O76)</f>
        <v>-11.728715348937669</v>
      </c>
      <c r="M80" s="26">
        <f>IF(Prim_inc_net!M80="","",Prim_inc_net!M80/10/GDP!P76)</f>
        <v>-9.1390281097009183</v>
      </c>
      <c r="N80" s="26">
        <f>IF(Prim_inc_net!N80="","",Prim_inc_net!N80/10/GDP!Q76)</f>
        <v>-10.805008049262897</v>
      </c>
      <c r="O80" s="26">
        <f>IF(Prim_inc_net!O80="","",Prim_inc_net!O80/10/GDP!R76)</f>
        <v>-9.3187390921667657</v>
      </c>
      <c r="P80" s="26">
        <f>IF(Prim_inc_net!P80="","",Prim_inc_net!P80/10/GDP!S76)</f>
        <v>-9.927366952582469</v>
      </c>
      <c r="Q80" s="26">
        <f>IF(Prim_inc_net!Q80="","",Prim_inc_net!Q80/10/GDP!T76)</f>
        <v>-7.7657546430452129</v>
      </c>
    </row>
    <row r="81" spans="1:17" x14ac:dyDescent="0.15">
      <c r="A81" s="12" t="s">
        <v>100</v>
      </c>
      <c r="B81" s="26">
        <f>IF(Prim_inc_net!B81="","",Prim_inc_net!B81/10/GDP!E77)</f>
        <v>-1.7211228142977764</v>
      </c>
      <c r="C81" s="26">
        <f>IF(Prim_inc_net!C81="","",Prim_inc_net!C81/10/GDP!F77)</f>
        <v>-2.1732303475537078</v>
      </c>
      <c r="D81" s="26">
        <f>IF(Prim_inc_net!D81="","",Prim_inc_net!D81/10/GDP!G77)</f>
        <v>-2.4057591950752153</v>
      </c>
      <c r="E81" s="26">
        <f>IF(Prim_inc_net!E81="","",Prim_inc_net!E81/10/GDP!H77)</f>
        <v>-1.5757304860560213</v>
      </c>
      <c r="F81" s="26">
        <f>IF(Prim_inc_net!F81="","",Prim_inc_net!F81/10/GDP!I77)</f>
        <v>-1.9192836442803243</v>
      </c>
      <c r="G81" s="26">
        <f>IF(Prim_inc_net!G81="","",Prim_inc_net!G81/10/GDP!J77)</f>
        <v>-2.4912642387528763</v>
      </c>
      <c r="H81" s="26">
        <f>IF(Prim_inc_net!H81="","",Prim_inc_net!H81/10/GDP!K77)</f>
        <v>-2.7484482075194885</v>
      </c>
      <c r="I81" s="26">
        <f>IF(Prim_inc_net!I81="","",Prim_inc_net!I81/10/GDP!L77)</f>
        <v>-2.0540036022435078</v>
      </c>
      <c r="J81" s="26">
        <f>IF(Prim_inc_net!J81="","",Prim_inc_net!J81/10/GDP!M77)</f>
        <v>-2.3325690795920635</v>
      </c>
      <c r="K81" s="26">
        <f>IF(Prim_inc_net!K81="","",Prim_inc_net!K81/10/GDP!N77)</f>
        <v>-2.6229327349761213</v>
      </c>
      <c r="L81" s="26">
        <f>IF(Prim_inc_net!L81="","",Prim_inc_net!L81/10/GDP!O77)</f>
        <v>-2.3905999788826429</v>
      </c>
      <c r="M81" s="26">
        <f>IF(Prim_inc_net!M81="","",Prim_inc_net!M81/10/GDP!P77)</f>
        <v>-2.1583978499902585</v>
      </c>
      <c r="N81" s="26">
        <f>IF(Prim_inc_net!N81="","",Prim_inc_net!N81/10/GDP!Q77)</f>
        <v>-2.0958602118820782</v>
      </c>
      <c r="O81" s="26">
        <f>IF(Prim_inc_net!O81="","",Prim_inc_net!O81/10/GDP!R77)</f>
        <v>-2.0577496245424043</v>
      </c>
      <c r="P81" s="26">
        <f>IF(Prim_inc_net!P81="","",Prim_inc_net!P81/10/GDP!S77)</f>
        <v>-1.8331312819668233</v>
      </c>
      <c r="Q81" s="26">
        <f>IF(Prim_inc_net!Q81="","",Prim_inc_net!Q81/10/GDP!T77)</f>
        <v>-1.8018659596274664</v>
      </c>
    </row>
    <row r="82" spans="1:17" x14ac:dyDescent="0.15">
      <c r="A82" s="12" t="s">
        <v>101</v>
      </c>
      <c r="B82" s="26">
        <f>IF(Prim_inc_net!B82="","",Prim_inc_net!B82/10/GDP!E78)</f>
        <v>-1.0740438925297766</v>
      </c>
      <c r="C82" s="26">
        <f>IF(Prim_inc_net!C82="","",Prim_inc_net!C82/10/GDP!F78)</f>
        <v>-0.97691458026509581</v>
      </c>
      <c r="D82" s="26">
        <f>IF(Prim_inc_net!D82="","",Prim_inc_net!D82/10/GDP!G78)</f>
        <v>-0.99974123499908119</v>
      </c>
      <c r="E82" s="26">
        <f>IF(Prim_inc_net!E82="","",Prim_inc_net!E82/10/GDP!H78)</f>
        <v>-1.3091406602103641</v>
      </c>
      <c r="F82" s="26">
        <f>IF(Prim_inc_net!F82="","",Prim_inc_net!F82/10/GDP!I78)</f>
        <v>-2.4907593315512546</v>
      </c>
      <c r="G82" s="26">
        <f>IF(Prim_inc_net!G82="","",Prim_inc_net!G82/10/GDP!J78)</f>
        <v>-1.1244015835724965</v>
      </c>
      <c r="H82" s="26">
        <f>IF(Prim_inc_net!H82="","",Prim_inc_net!H82/10/GDP!K78)</f>
        <v>-2.2108218994814859</v>
      </c>
      <c r="I82" s="26">
        <f>IF(Prim_inc_net!I82="","",Prim_inc_net!I82/10/GDP!L78)</f>
        <v>-1.6701549722613629</v>
      </c>
      <c r="J82" s="26">
        <f>IF(Prim_inc_net!J82="","",Prim_inc_net!J82/10/GDP!M78)</f>
        <v>-4.8380077258746166</v>
      </c>
      <c r="K82" s="26">
        <f>IF(Prim_inc_net!K82="","",Prim_inc_net!K82/10/GDP!N78)</f>
        <v>-2.4143819599535337</v>
      </c>
      <c r="L82" s="26">
        <f>IF(Prim_inc_net!L82="","",Prim_inc_net!L82/10/GDP!O78)</f>
        <v>-1.6295623817598694</v>
      </c>
      <c r="M82" s="26">
        <f>IF(Prim_inc_net!M82="","",Prim_inc_net!M82/10/GDP!P78)</f>
        <v>-1.7993461686168026</v>
      </c>
      <c r="N82" s="26">
        <f>IF(Prim_inc_net!N82="","",Prim_inc_net!N82/10/GDP!Q78)</f>
        <v>-0.48981232251990531</v>
      </c>
      <c r="O82" s="26">
        <f>IF(Prim_inc_net!O82="","",Prim_inc_net!O82/10/GDP!R78)</f>
        <v>-1.4928706357354777</v>
      </c>
      <c r="P82" s="26">
        <f>IF(Prim_inc_net!P82="","",Prim_inc_net!P82/10/GDP!S78)</f>
        <v>-0.82692186620835317</v>
      </c>
      <c r="Q82" s="26" t="str">
        <f>IF(Prim_inc_net!Q82="","",Prim_inc_net!Q82/10/GDP!T78)</f>
        <v/>
      </c>
    </row>
    <row r="83" spans="1:17" x14ac:dyDescent="0.15">
      <c r="A83" s="12" t="s">
        <v>102</v>
      </c>
      <c r="B83" s="26">
        <f>IF(Prim_inc_net!B83="","",Prim_inc_net!B83/10/GDP!E79)</f>
        <v>-1.377469994920175</v>
      </c>
      <c r="C83" s="26">
        <f>IF(Prim_inc_net!C83="","",Prim_inc_net!C83/10/GDP!F79)</f>
        <v>-1.3915217177436661</v>
      </c>
      <c r="D83" s="26">
        <f>IF(Prim_inc_net!D83="","",Prim_inc_net!D83/10/GDP!G79)</f>
        <v>-1.3143015833605884</v>
      </c>
      <c r="E83" s="26">
        <f>IF(Prim_inc_net!E83="","",Prim_inc_net!E83/10/GDP!H79)</f>
        <v>-1.5432219696428093</v>
      </c>
      <c r="F83" s="26">
        <f>IF(Prim_inc_net!F83="","",Prim_inc_net!F83/10/GDP!I79)</f>
        <v>-1.249446499803081</v>
      </c>
      <c r="G83" s="26">
        <f>IF(Prim_inc_net!G83="","",Prim_inc_net!G83/10/GDP!J79)</f>
        <v>-0.24657907038987922</v>
      </c>
      <c r="H83" s="26">
        <f>IF(Prim_inc_net!H83="","",Prim_inc_net!H83/10/GDP!K79)</f>
        <v>-1.5998883734003895</v>
      </c>
      <c r="I83" s="26">
        <f>IF(Prim_inc_net!I83="","",Prim_inc_net!I83/10/GDP!L79)</f>
        <v>-3.1457645896155362</v>
      </c>
      <c r="J83" s="26">
        <f>IF(Prim_inc_net!J83="","",Prim_inc_net!J83/10/GDP!M79)</f>
        <v>-0.72289888362074473</v>
      </c>
      <c r="K83" s="26">
        <f>IF(Prim_inc_net!K83="","",Prim_inc_net!K83/10/GDP!N79)</f>
        <v>3.2878815831603281</v>
      </c>
      <c r="L83" s="26">
        <f>IF(Prim_inc_net!L83="","",Prim_inc_net!L83/10/GDP!O79)</f>
        <v>2.218783466992416</v>
      </c>
      <c r="M83" s="26">
        <f>IF(Prim_inc_net!M83="","",Prim_inc_net!M83/10/GDP!P79)</f>
        <v>1.4157552394887125</v>
      </c>
      <c r="N83" s="26">
        <f>IF(Prim_inc_net!N83="","",Prim_inc_net!N83/10/GDP!Q79)</f>
        <v>0.9844432857548906</v>
      </c>
      <c r="O83" s="26">
        <f>IF(Prim_inc_net!O83="","",Prim_inc_net!O83/10/GDP!R79)</f>
        <v>-3.3963852409303468</v>
      </c>
      <c r="P83" s="26">
        <f>IF(Prim_inc_net!P83="","",Prim_inc_net!P83/10/GDP!S79)</f>
        <v>1.8428604245590001</v>
      </c>
      <c r="Q83" s="26" t="str">
        <f>IF(Prim_inc_net!Q83="","",Prim_inc_net!Q83/10/GDP!T79)</f>
        <v/>
      </c>
    </row>
    <row r="84" spans="1:17" x14ac:dyDescent="0.15">
      <c r="A84" s="12" t="s">
        <v>103</v>
      </c>
      <c r="B84" s="26">
        <f>IF(Prim_inc_net!B84="","",Prim_inc_net!B84/10/GDP!E80)</f>
        <v>-2.2802083400788691</v>
      </c>
      <c r="C84" s="26">
        <f>IF(Prim_inc_net!C84="","",Prim_inc_net!C84/10/GDP!F80)</f>
        <v>-3.6346822763681828</v>
      </c>
      <c r="D84" s="26">
        <f>IF(Prim_inc_net!D84="","",Prim_inc_net!D84/10/GDP!G80)</f>
        <v>-2.0163759716072165</v>
      </c>
      <c r="E84" s="26">
        <f>IF(Prim_inc_net!E84="","",Prim_inc_net!E84/10/GDP!H80)</f>
        <v>-0.59394155601429555</v>
      </c>
      <c r="F84" s="26">
        <f>IF(Prim_inc_net!F84="","",Prim_inc_net!F84/10/GDP!I80)</f>
        <v>-0.65033112154787864</v>
      </c>
      <c r="G84" s="26">
        <f>IF(Prim_inc_net!G84="","",Prim_inc_net!G84/10/GDP!J80)</f>
        <v>0.44228843086274022</v>
      </c>
      <c r="H84" s="26">
        <f>IF(Prim_inc_net!H84="","",Prim_inc_net!H84/10/GDP!K80)</f>
        <v>-0.28027657248770155</v>
      </c>
      <c r="I84" s="26">
        <f>IF(Prim_inc_net!I84="","",Prim_inc_net!I84/10/GDP!L80)</f>
        <v>0.58993780138792506</v>
      </c>
      <c r="J84" s="26">
        <f>IF(Prim_inc_net!J84="","",Prim_inc_net!J84/10/GDP!M80)</f>
        <v>0.68482362450146006</v>
      </c>
      <c r="K84" s="26">
        <f>IF(Prim_inc_net!K84="","",Prim_inc_net!K84/10/GDP!N80)</f>
        <v>0.6457699879273765</v>
      </c>
      <c r="L84" s="26">
        <f>IF(Prim_inc_net!L84="","",Prim_inc_net!L84/10/GDP!O80)</f>
        <v>0.57712432970946204</v>
      </c>
      <c r="M84" s="26">
        <f>IF(Prim_inc_net!M84="","",Prim_inc_net!M84/10/GDP!P80)</f>
        <v>-1.026311741618247</v>
      </c>
      <c r="N84" s="26">
        <f>IF(Prim_inc_net!N84="","",Prim_inc_net!N84/10/GDP!Q80)</f>
        <v>-1.7418869735361773</v>
      </c>
      <c r="O84" s="26">
        <f>IF(Prim_inc_net!O84="","",Prim_inc_net!O84/10/GDP!R80)</f>
        <v>-2.0671027036213783</v>
      </c>
      <c r="P84" s="26">
        <f>IF(Prim_inc_net!P84="","",Prim_inc_net!P84/10/GDP!S80)</f>
        <v>-1.6068340122519504</v>
      </c>
      <c r="Q84" s="26" t="str">
        <f>IF(Prim_inc_net!Q84="","",Prim_inc_net!Q84/10/GDP!T80)</f>
        <v/>
      </c>
    </row>
    <row r="85" spans="1:17" x14ac:dyDescent="0.15">
      <c r="A85" s="12" t="s">
        <v>104</v>
      </c>
      <c r="B85" s="26">
        <f>IF(Prim_inc_net!B85="","",Prim_inc_net!B85/10/GDP!E81)</f>
        <v>-0.49687750878564912</v>
      </c>
      <c r="C85" s="26">
        <f>IF(Prim_inc_net!C85="","",Prim_inc_net!C85/10/GDP!F81)</f>
        <v>8.9443633589225691E-2</v>
      </c>
      <c r="D85" s="26">
        <f>IF(Prim_inc_net!D85="","",Prim_inc_net!D85/10/GDP!G81)</f>
        <v>2.3680524664921473E-2</v>
      </c>
      <c r="E85" s="26">
        <f>IF(Prim_inc_net!E85="","",Prim_inc_net!E85/10/GDP!H81)</f>
        <v>5.3387422648185093E-2</v>
      </c>
      <c r="F85" s="26">
        <f>IF(Prim_inc_net!F85="","",Prim_inc_net!F85/10/GDP!I81)</f>
        <v>0.11357167815651116</v>
      </c>
      <c r="G85" s="26">
        <f>IF(Prim_inc_net!G85="","",Prim_inc_net!G85/10/GDP!J81)</f>
        <v>0.19122510006926183</v>
      </c>
      <c r="H85" s="26">
        <f>IF(Prim_inc_net!H85="","",Prim_inc_net!H85/10/GDP!K81)</f>
        <v>0.3151479512628394</v>
      </c>
      <c r="I85" s="26">
        <f>IF(Prim_inc_net!I85="","",Prim_inc_net!I85/10/GDP!L81)</f>
        <v>0.49930220310911583</v>
      </c>
      <c r="J85" s="26">
        <f>IF(Prim_inc_net!J85="","",Prim_inc_net!J85/10/GDP!M81)</f>
        <v>0.21740764578894739</v>
      </c>
      <c r="K85" s="26">
        <f>IF(Prim_inc_net!K85="","",Prim_inc_net!K85/10/GDP!N81)</f>
        <v>0.33201192606689772</v>
      </c>
      <c r="L85" s="26">
        <f>IF(Prim_inc_net!L85="","",Prim_inc_net!L85/10/GDP!O81)</f>
        <v>0.23682822713136914</v>
      </c>
      <c r="M85" s="26">
        <f>IF(Prim_inc_net!M85="","",Prim_inc_net!M85/10/GDP!P81)</f>
        <v>0.30880413886042024</v>
      </c>
      <c r="N85" s="26">
        <f>IF(Prim_inc_net!N85="","",Prim_inc_net!N85/10/GDP!Q81)</f>
        <v>0.35683363072407187</v>
      </c>
      <c r="O85" s="26">
        <f>IF(Prim_inc_net!O85="","",Prim_inc_net!O85/10/GDP!R81)</f>
        <v>0.32176847933562291</v>
      </c>
      <c r="P85" s="26">
        <f>IF(Prim_inc_net!P85="","",Prim_inc_net!P85/10/GDP!S81)</f>
        <v>0.33583745555238853</v>
      </c>
      <c r="Q85" s="26" t="str">
        <f>IF(Prim_inc_net!Q85="","",Prim_inc_net!Q85/10/GDP!T81)</f>
        <v/>
      </c>
    </row>
    <row r="86" spans="1:17" x14ac:dyDescent="0.15">
      <c r="A86" s="12" t="s">
        <v>105</v>
      </c>
      <c r="B86" s="26">
        <f>IF(Prim_inc_net!B86="","",Prim_inc_net!B86/10/GDP!E82)</f>
        <v>-4.8968434914106229</v>
      </c>
      <c r="C86" s="26">
        <f>IF(Prim_inc_net!C86="","",Prim_inc_net!C86/10/GDP!F82)</f>
        <v>-4.9508695420356501</v>
      </c>
      <c r="D86" s="26">
        <f>IF(Prim_inc_net!D86="","",Prim_inc_net!D86/10/GDP!G82)</f>
        <v>-3.2197613121503079</v>
      </c>
      <c r="E86" s="26">
        <f>IF(Prim_inc_net!E86="","",Prim_inc_net!E86/10/GDP!H82)</f>
        <v>-3.7767132211676748</v>
      </c>
      <c r="F86" s="26">
        <f>IF(Prim_inc_net!F86="","",Prim_inc_net!F86/10/GDP!I82)</f>
        <v>-4.3593802860982143</v>
      </c>
      <c r="G86" s="26">
        <f>IF(Prim_inc_net!G86="","",Prim_inc_net!G86/10/GDP!J82)</f>
        <v>-5.4028180246039197</v>
      </c>
      <c r="H86" s="26">
        <f>IF(Prim_inc_net!H86="","",Prim_inc_net!H86/10/GDP!K82)</f>
        <v>-5.5184616987224091</v>
      </c>
      <c r="I86" s="26">
        <f>IF(Prim_inc_net!I86="","",Prim_inc_net!I86/10/GDP!L82)</f>
        <v>-6.8308378722803269</v>
      </c>
      <c r="J86" s="26">
        <f>IF(Prim_inc_net!J86="","",Prim_inc_net!J86/10/GDP!M82)</f>
        <v>-7.3148209764300232</v>
      </c>
      <c r="K86" s="26">
        <f>IF(Prim_inc_net!K86="","",Prim_inc_net!K86/10/GDP!N82)</f>
        <v>-8.1291810610760944</v>
      </c>
      <c r="L86" s="26">
        <f>IF(Prim_inc_net!L86="","",Prim_inc_net!L86/10/GDP!O82)</f>
        <v>-6.7991483206453438</v>
      </c>
      <c r="M86" s="26">
        <f>IF(Prim_inc_net!M86="","",Prim_inc_net!M86/10/GDP!P82)</f>
        <v>-6.9432650938435225</v>
      </c>
      <c r="N86" s="26">
        <f>IF(Prim_inc_net!N86="","",Prim_inc_net!N86/10/GDP!Q82)</f>
        <v>-6.0756494754639316</v>
      </c>
      <c r="O86" s="26">
        <f>IF(Prim_inc_net!O86="","",Prim_inc_net!O86/10/GDP!R82)</f>
        <v>-7.8866904796592658</v>
      </c>
      <c r="P86" s="26">
        <f>IF(Prim_inc_net!P86="","",Prim_inc_net!P86/10/GDP!S82)</f>
        <v>-7.6296518775931039</v>
      </c>
      <c r="Q86" s="26">
        <f>IF(Prim_inc_net!Q86="","",Prim_inc_net!Q86/10/GDP!T82)</f>
        <v>-6.7962915029738449</v>
      </c>
    </row>
    <row r="87" spans="1:17" x14ac:dyDescent="0.15">
      <c r="A87" s="12" t="s">
        <v>106</v>
      </c>
      <c r="B87" s="26">
        <f>IF(Prim_inc_net!B87="","",Prim_inc_net!B87/10/GDP!E83)</f>
        <v>-8.5254156283960523</v>
      </c>
      <c r="C87" s="26">
        <f>IF(Prim_inc_net!C87="","",Prim_inc_net!C87/10/GDP!F83)</f>
        <v>-5.8458793707625754</v>
      </c>
      <c r="D87" s="26">
        <f>IF(Prim_inc_net!D87="","",Prim_inc_net!D87/10/GDP!G83)</f>
        <v>-7.1635819208254894</v>
      </c>
      <c r="E87" s="26">
        <f>IF(Prim_inc_net!E87="","",Prim_inc_net!E87/10/GDP!H83)</f>
        <v>-6.5951014381211754</v>
      </c>
      <c r="F87" s="26">
        <f>IF(Prim_inc_net!F87="","",Prim_inc_net!F87/10/GDP!I83)</f>
        <v>-4.4103355192255611</v>
      </c>
      <c r="G87" s="26">
        <f>IF(Prim_inc_net!G87="","",Prim_inc_net!G87/10/GDP!J83)</f>
        <v>-4.5265956347191736</v>
      </c>
      <c r="H87" s="26">
        <f>IF(Prim_inc_net!H87="","",Prim_inc_net!H87/10/GDP!K83)</f>
        <v>-4.7859211995490538</v>
      </c>
      <c r="I87" s="26">
        <f>IF(Prim_inc_net!I87="","",Prim_inc_net!I87/10/GDP!L83)</f>
        <v>-4.2135490634255133</v>
      </c>
      <c r="J87" s="26">
        <f>IF(Prim_inc_net!J87="","",Prim_inc_net!J87/10/GDP!M83)</f>
        <v>-2.8291095948068978</v>
      </c>
      <c r="K87" s="26">
        <f>IF(Prim_inc_net!K87="","",Prim_inc_net!K87/10/GDP!N83)</f>
        <v>-4.3545112285667891</v>
      </c>
      <c r="L87" s="26">
        <f>IF(Prim_inc_net!L87="","",Prim_inc_net!L87/10/GDP!O83)</f>
        <v>-4.4919045464217158</v>
      </c>
      <c r="M87" s="26">
        <f>IF(Prim_inc_net!M87="","",Prim_inc_net!M87/10/GDP!P83)</f>
        <v>-2.6247709919653683</v>
      </c>
      <c r="N87" s="26">
        <f>IF(Prim_inc_net!N87="","",Prim_inc_net!N87/10/GDP!Q83)</f>
        <v>-3.9378201218459843</v>
      </c>
      <c r="O87" s="26">
        <f>IF(Prim_inc_net!O87="","",Prim_inc_net!O87/10/GDP!R83)</f>
        <v>-3.6501434331086728</v>
      </c>
      <c r="P87" s="26">
        <f>IF(Prim_inc_net!P87="","",Prim_inc_net!P87/10/GDP!S83)</f>
        <v>-2.6132284877979064</v>
      </c>
      <c r="Q87" s="26">
        <f>IF(Prim_inc_net!Q87="","",Prim_inc_net!Q87/10/GDP!T83)</f>
        <v>-1.5638123314153363</v>
      </c>
    </row>
    <row r="88" spans="1:17" x14ac:dyDescent="0.15">
      <c r="A88" s="12" t="s">
        <v>107</v>
      </c>
      <c r="B88" s="26">
        <f>IF(Prim_inc_net!B88="","",Prim_inc_net!B88/10/GDP!E84)</f>
        <v>-3.9834930092256173</v>
      </c>
      <c r="C88" s="26">
        <f>IF(Prim_inc_net!C88="","",Prim_inc_net!C88/10/GDP!F84)</f>
        <v>-6.0131482044181812</v>
      </c>
      <c r="D88" s="26">
        <f>IF(Prim_inc_net!D88="","",Prim_inc_net!D88/10/GDP!G84)</f>
        <v>-4.4326332887132036</v>
      </c>
      <c r="E88" s="26">
        <f>IF(Prim_inc_net!E88="","",Prim_inc_net!E88/10/GDP!H84)</f>
        <v>-19.174283232948071</v>
      </c>
      <c r="F88" s="26">
        <f>IF(Prim_inc_net!F88="","",Prim_inc_net!F88/10/GDP!I84)</f>
        <v>-16.484057489590153</v>
      </c>
      <c r="G88" s="26">
        <f>IF(Prim_inc_net!G88="","",Prim_inc_net!G88/10/GDP!J84)</f>
        <v>-15.297118167805083</v>
      </c>
      <c r="H88" s="26">
        <f>IF(Prim_inc_net!H88="","",Prim_inc_net!H88/10/GDP!K84)</f>
        <v>-11.643821739617783</v>
      </c>
      <c r="I88" s="26">
        <f>IF(Prim_inc_net!I88="","",Prim_inc_net!I88/10/GDP!L84)</f>
        <v>-8.715421234047863</v>
      </c>
      <c r="J88" s="26">
        <f>IF(Prim_inc_net!J88="","",Prim_inc_net!J88/10/GDP!M84)</f>
        <v>-0.71711195145819262</v>
      </c>
      <c r="K88" s="26">
        <f>IF(Prim_inc_net!K88="","",Prim_inc_net!K88/10/GDP!N84)</f>
        <v>-1.3077250877117308</v>
      </c>
      <c r="L88" s="26">
        <f>IF(Prim_inc_net!L88="","",Prim_inc_net!L88/10/GDP!O84)</f>
        <v>-0.15273092391186088</v>
      </c>
      <c r="M88" s="26">
        <f>IF(Prim_inc_net!M88="","",Prim_inc_net!M88/10/GDP!P84)</f>
        <v>1.9641173732634427</v>
      </c>
      <c r="N88" s="26">
        <f>IF(Prim_inc_net!N88="","",Prim_inc_net!N88/10/GDP!Q84)</f>
        <v>0.48062697826586998</v>
      </c>
      <c r="O88" s="26">
        <f>IF(Prim_inc_net!O88="","",Prim_inc_net!O88/10/GDP!R84)</f>
        <v>1.0211680717161473</v>
      </c>
      <c r="P88" s="26">
        <f>IF(Prim_inc_net!P88="","",Prim_inc_net!P88/10/GDP!S84)</f>
        <v>2.0432056040862188</v>
      </c>
      <c r="Q88" s="26">
        <f>IF(Prim_inc_net!Q88="","",Prim_inc_net!Q88/10/GDP!T84)</f>
        <v>2.4174867224139249</v>
      </c>
    </row>
    <row r="89" spans="1:17" x14ac:dyDescent="0.15">
      <c r="A89" s="12" t="s">
        <v>108</v>
      </c>
      <c r="B89" s="26">
        <f>IF(Prim_inc_net!B89="","",Prim_inc_net!B89/10/GDP!E85)</f>
        <v>-0.79714834096753484</v>
      </c>
      <c r="C89" s="26">
        <f>IF(Prim_inc_net!C89="","",Prim_inc_net!C89/10/GDP!F85)</f>
        <v>-0.65801397443598897</v>
      </c>
      <c r="D89" s="26">
        <f>IF(Prim_inc_net!D89="","",Prim_inc_net!D89/10/GDP!G85)</f>
        <v>-0.52602002113300428</v>
      </c>
      <c r="E89" s="26">
        <f>IF(Prim_inc_net!E89="","",Prim_inc_net!E89/10/GDP!H85)</f>
        <v>-0.43822841361316095</v>
      </c>
      <c r="F89" s="26">
        <f>IF(Prim_inc_net!F89="","",Prim_inc_net!F89/10/GDP!I85)</f>
        <v>-0.5521493046050916</v>
      </c>
      <c r="G89" s="26">
        <f>IF(Prim_inc_net!G89="","",Prim_inc_net!G89/10/GDP!J85)</f>
        <v>-0.9132190834070224</v>
      </c>
      <c r="H89" s="26">
        <f>IF(Prim_inc_net!H89="","",Prim_inc_net!H89/10/GDP!K85)</f>
        <v>-0.88002217556920903</v>
      </c>
      <c r="I89" s="26">
        <f>IF(Prim_inc_net!I89="","",Prim_inc_net!I89/10/GDP!L85)</f>
        <v>-1.1404273025346878</v>
      </c>
      <c r="J89" s="26">
        <f>IF(Prim_inc_net!J89="","",Prim_inc_net!J89/10/GDP!M85)</f>
        <v>-1.1742425872351587</v>
      </c>
      <c r="K89" s="26">
        <f>IF(Prim_inc_net!K89="","",Prim_inc_net!K89/10/GDP!N85)</f>
        <v>-1.223297912211561</v>
      </c>
      <c r="L89" s="26">
        <f>IF(Prim_inc_net!L89="","",Prim_inc_net!L89/10/GDP!O85)</f>
        <v>-1.1105016535064858</v>
      </c>
      <c r="M89" s="26">
        <f>IF(Prim_inc_net!M89="","",Prim_inc_net!M89/10/GDP!P85)</f>
        <v>-1.1926651118620033</v>
      </c>
      <c r="N89" s="26">
        <f>IF(Prim_inc_net!N89="","",Prim_inc_net!N89/10/GDP!Q85)</f>
        <v>-0.99654416316779015</v>
      </c>
      <c r="O89" s="26">
        <f>IF(Prim_inc_net!O89="","",Prim_inc_net!O89/10/GDP!R85)</f>
        <v>-1.101643091177734</v>
      </c>
      <c r="P89" s="26">
        <f>IF(Prim_inc_net!P89="","",Prim_inc_net!P89/10/GDP!S85)</f>
        <v>-1.0234391866608441</v>
      </c>
      <c r="Q89" s="26">
        <f>IF(Prim_inc_net!Q89="","",Prim_inc_net!Q89/10/GDP!T85)</f>
        <v>-1.2045825575442495</v>
      </c>
    </row>
    <row r="90" spans="1:17" x14ac:dyDescent="0.15">
      <c r="A90" s="12" t="s">
        <v>109</v>
      </c>
      <c r="B90" s="26">
        <f>IF(Prim_inc_net!B90="","",Prim_inc_net!B90/10/GDP!E86)</f>
        <v>-4.1589435338924661</v>
      </c>
      <c r="C90" s="26">
        <f>IF(Prim_inc_net!C90="","",Prim_inc_net!C90/10/GDP!F86)</f>
        <v>-3.479643603181712</v>
      </c>
      <c r="D90" s="26">
        <f>IF(Prim_inc_net!D90="","",Prim_inc_net!D90/10/GDP!G86)</f>
        <v>-3.3021082145540257</v>
      </c>
      <c r="E90" s="26">
        <f>IF(Prim_inc_net!E90="","",Prim_inc_net!E90/10/GDP!H86)</f>
        <v>-2.7131920210486569</v>
      </c>
      <c r="F90" s="26">
        <f>IF(Prim_inc_net!F90="","",Prim_inc_net!F90/10/GDP!I86)</f>
        <v>-2.621484177440168</v>
      </c>
      <c r="G90" s="26">
        <f>IF(Prim_inc_net!G90="","",Prim_inc_net!G90/10/GDP!J86)</f>
        <v>-2.7405555532787913</v>
      </c>
      <c r="H90" s="26">
        <f>IF(Prim_inc_net!H90="","",Prim_inc_net!H90/10/GDP!K86)</f>
        <v>-2.9741717965174383</v>
      </c>
      <c r="I90" s="26">
        <f>IF(Prim_inc_net!I90="","",Prim_inc_net!I90/10/GDP!L86)</f>
        <v>-2.8974717609464991</v>
      </c>
      <c r="J90" s="26">
        <f>IF(Prim_inc_net!J90="","",Prim_inc_net!J90/10/GDP!M86)</f>
        <v>-2.95100263467166</v>
      </c>
      <c r="K90" s="26">
        <f>IF(Prim_inc_net!K90="","",Prim_inc_net!K90/10/GDP!N86)</f>
        <v>-3.3334349337306444</v>
      </c>
      <c r="L90" s="26">
        <f>IF(Prim_inc_net!L90="","",Prim_inc_net!L90/10/GDP!O86)</f>
        <v>-3.2970575359909446</v>
      </c>
      <c r="M90" s="26">
        <f>IF(Prim_inc_net!M90="","",Prim_inc_net!M90/10/GDP!P86)</f>
        <v>-3.1807847806153129</v>
      </c>
      <c r="N90" s="26">
        <f>IF(Prim_inc_net!N90="","",Prim_inc_net!N90/10/GDP!Q86)</f>
        <v>-3.1640541044684634</v>
      </c>
      <c r="O90" s="26">
        <f>IF(Prim_inc_net!O90="","",Prim_inc_net!O90/10/GDP!R86)</f>
        <v>-2.9552909069056486</v>
      </c>
      <c r="P90" s="26">
        <f>IF(Prim_inc_net!P90="","",Prim_inc_net!P90/10/GDP!S86)</f>
        <v>-3.0154823016576935</v>
      </c>
      <c r="Q90" s="26">
        <f>IF(Prim_inc_net!Q90="","",Prim_inc_net!Q90/10/GDP!T86)</f>
        <v>-2.7265385453579287</v>
      </c>
    </row>
    <row r="91" spans="1:17" x14ac:dyDescent="0.15">
      <c r="A91" s="12" t="s">
        <v>111</v>
      </c>
      <c r="B91" s="26">
        <f>IF(Prim_inc_net!B91="","",Prim_inc_net!B91/10/GDP!E87)</f>
        <v>-9.0425671075480309</v>
      </c>
      <c r="C91" s="26">
        <f>IF(Prim_inc_net!C91="","",Prim_inc_net!C91/10/GDP!F87)</f>
        <v>-5.4425584732076739</v>
      </c>
      <c r="D91" s="26">
        <f>IF(Prim_inc_net!D91="","",Prim_inc_net!D91/10/GDP!G87)</f>
        <v>-3.4525117257514686</v>
      </c>
      <c r="E91" s="26">
        <f>IF(Prim_inc_net!E91="","",Prim_inc_net!E91/10/GDP!H87)</f>
        <v>2.6480534447367949</v>
      </c>
      <c r="F91" s="26">
        <f>IF(Prim_inc_net!F91="","",Prim_inc_net!F91/10/GDP!I87)</f>
        <v>2.7718971054885966</v>
      </c>
      <c r="G91" s="26">
        <f>IF(Prim_inc_net!G91="","",Prim_inc_net!G91/10/GDP!J87)</f>
        <v>1.1501860349602453</v>
      </c>
      <c r="H91" s="26">
        <f>IF(Prim_inc_net!H91="","",Prim_inc_net!H91/10/GDP!K87)</f>
        <v>-0.12759107840589609</v>
      </c>
      <c r="I91" s="26">
        <f>IF(Prim_inc_net!I91="","",Prim_inc_net!I91/10/GDP!L87)</f>
        <v>0.48570817843641201</v>
      </c>
      <c r="J91" s="26">
        <f>IF(Prim_inc_net!J91="","",Prim_inc_net!J91/10/GDP!M87)</f>
        <v>-0.45193083311050281</v>
      </c>
      <c r="K91" s="26">
        <f>IF(Prim_inc_net!K91="","",Prim_inc_net!K91/10/GDP!N87)</f>
        <v>-0.55554854545745314</v>
      </c>
      <c r="L91" s="26">
        <f>IF(Prim_inc_net!L91="","",Prim_inc_net!L91/10/GDP!O87)</f>
        <v>-0.85355123182390302</v>
      </c>
      <c r="M91" s="26">
        <f>IF(Prim_inc_net!M91="","",Prim_inc_net!M91/10/GDP!P87)</f>
        <v>-0.93085731208568967</v>
      </c>
      <c r="N91" s="26">
        <f>IF(Prim_inc_net!N91="","",Prim_inc_net!N91/10/GDP!Q87)</f>
        <v>-0.74902797115793607</v>
      </c>
      <c r="O91" s="26">
        <f>IF(Prim_inc_net!O91="","",Prim_inc_net!O91/10/GDP!R87)</f>
        <v>-0.80849653717994296</v>
      </c>
      <c r="P91" s="26">
        <f>IF(Prim_inc_net!P91="","",Prim_inc_net!P91/10/GDP!S87)</f>
        <v>-0.52420011399028166</v>
      </c>
      <c r="Q91" s="26">
        <f>IF(Prim_inc_net!Q91="","",Prim_inc_net!Q91/10/GDP!T87)</f>
        <v>-1.0378296002459366</v>
      </c>
    </row>
    <row r="92" spans="1:17" x14ac:dyDescent="0.15">
      <c r="A92" s="12" t="s">
        <v>112</v>
      </c>
      <c r="B92" s="26">
        <f>IF(Prim_inc_net!B92="","",Prim_inc_net!B92/10/GDP!E88)</f>
        <v>-14.628775905586501</v>
      </c>
      <c r="C92" s="26">
        <f>IF(Prim_inc_net!C92="","",Prim_inc_net!C92/10/GDP!F88)</f>
        <v>-12.988199984238637</v>
      </c>
      <c r="D92" s="26">
        <f>IF(Prim_inc_net!D92="","",Prim_inc_net!D92/10/GDP!G88)</f>
        <v>-14.096342318738435</v>
      </c>
      <c r="E92" s="26">
        <f>IF(Prim_inc_net!E92="","",Prim_inc_net!E92/10/GDP!H88)</f>
        <v>-13.461099355396579</v>
      </c>
      <c r="F92" s="26">
        <f>IF(Prim_inc_net!F92="","",Prim_inc_net!F92/10/GDP!I88)</f>
        <v>-16.409982639522351</v>
      </c>
      <c r="G92" s="26">
        <f>IF(Prim_inc_net!G92="","",Prim_inc_net!G92/10/GDP!J88)</f>
        <v>-15.415389529743216</v>
      </c>
      <c r="H92" s="26">
        <f>IF(Prim_inc_net!H92="","",Prim_inc_net!H92/10/GDP!K88)</f>
        <v>-18.616896598911037</v>
      </c>
      <c r="I92" s="26">
        <f>IF(Prim_inc_net!I92="","",Prim_inc_net!I92/10/GDP!L88)</f>
        <v>-19.369973126827912</v>
      </c>
      <c r="J92" s="26">
        <f>IF(Prim_inc_net!J92="","",Prim_inc_net!J92/10/GDP!M88)</f>
        <v>-15.597777449174362</v>
      </c>
      <c r="K92" s="26">
        <f>IF(Prim_inc_net!K92="","",Prim_inc_net!K92/10/GDP!N88)</f>
        <v>-15.582108451060618</v>
      </c>
      <c r="L92" s="26">
        <f>IF(Prim_inc_net!L92="","",Prim_inc_net!L92/10/GDP!O88)</f>
        <v>-23.132977336401666</v>
      </c>
      <c r="M92" s="26">
        <f>IF(Prim_inc_net!M92="","",Prim_inc_net!M92/10/GDP!P88)</f>
        <v>-18.427527023450839</v>
      </c>
      <c r="N92" s="26">
        <f>IF(Prim_inc_net!N92="","",Prim_inc_net!N92/10/GDP!Q88)</f>
        <v>-20.316800308045789</v>
      </c>
      <c r="O92" s="26">
        <f>IF(Prim_inc_net!O92="","",Prim_inc_net!O92/10/GDP!R88)</f>
        <v>-21.199285547634879</v>
      </c>
      <c r="P92" s="26">
        <f>IF(Prim_inc_net!P92="","",Prim_inc_net!P92/10/GDP!S88)</f>
        <v>-22.642290758971654</v>
      </c>
      <c r="Q92" s="26">
        <f>IF(Prim_inc_net!Q92="","",Prim_inc_net!Q92/10/GDP!T88)</f>
        <v>-24.301728281299937</v>
      </c>
    </row>
    <row r="93" spans="1:17" x14ac:dyDescent="0.15">
      <c r="A93" s="12" t="s">
        <v>113</v>
      </c>
      <c r="B93" s="26">
        <f>IF(Prim_inc_net!B93="","",Prim_inc_net!B93/10/GDP!E89)</f>
        <v>-0.96627936890246757</v>
      </c>
      <c r="C93" s="26">
        <f>IF(Prim_inc_net!C93="","",Prim_inc_net!C93/10/GDP!F89)</f>
        <v>-0.4957269700701909</v>
      </c>
      <c r="D93" s="26">
        <f>IF(Prim_inc_net!D93="","",Prim_inc_net!D93/10/GDP!G89)</f>
        <v>-0.22968840501756163</v>
      </c>
      <c r="E93" s="26">
        <f>IF(Prim_inc_net!E93="","",Prim_inc_net!E93/10/GDP!H89)</f>
        <v>-2.0389425587334591</v>
      </c>
      <c r="F93" s="26">
        <f>IF(Prim_inc_net!F93="","",Prim_inc_net!F93/10/GDP!I89)</f>
        <v>-2.4676917189931387</v>
      </c>
      <c r="G93" s="26">
        <f>IF(Prim_inc_net!G93="","",Prim_inc_net!G93/10/GDP!J89)</f>
        <v>-1.9513228905809781</v>
      </c>
      <c r="H93" s="26">
        <f>IF(Prim_inc_net!H93="","",Prim_inc_net!H93/10/GDP!K89)</f>
        <v>-1.4272028982025775</v>
      </c>
      <c r="I93" s="26">
        <f>IF(Prim_inc_net!I93="","",Prim_inc_net!I93/10/GDP!L89)</f>
        <v>-2.6276448436228423</v>
      </c>
      <c r="J93" s="26">
        <f>IF(Prim_inc_net!J93="","",Prim_inc_net!J93/10/GDP!M89)</f>
        <v>-2.0699176095692526</v>
      </c>
      <c r="K93" s="26">
        <f>IF(Prim_inc_net!K93="","",Prim_inc_net!K93/10/GDP!N89)</f>
        <v>-0.62954852874761003</v>
      </c>
      <c r="L93" s="26">
        <f>IF(Prim_inc_net!L93="","",Prim_inc_net!L93/10/GDP!O89)</f>
        <v>-0.8911021405133922</v>
      </c>
      <c r="M93" s="26">
        <f>IF(Prim_inc_net!M93="","",Prim_inc_net!M93/10/GDP!P89)</f>
        <v>-0.94389329404163069</v>
      </c>
      <c r="N93" s="26">
        <f>IF(Prim_inc_net!N93="","",Prim_inc_net!N93/10/GDP!Q89)</f>
        <v>-0.53806982311432516</v>
      </c>
      <c r="O93" s="26">
        <f>IF(Prim_inc_net!O93="","",Prim_inc_net!O93/10/GDP!R89)</f>
        <v>-0.11987935614110712</v>
      </c>
      <c r="P93" s="26">
        <f>IF(Prim_inc_net!P93="","",Prim_inc_net!P93/10/GDP!S89)</f>
        <v>-0.62320677029019267</v>
      </c>
      <c r="Q93" s="26">
        <f>IF(Prim_inc_net!Q93="","",Prim_inc_net!Q93/10/GDP!T89)</f>
        <v>-1.0946550701782687</v>
      </c>
    </row>
    <row r="94" spans="1:17" x14ac:dyDescent="0.15">
      <c r="A94" s="12" t="s">
        <v>114</v>
      </c>
      <c r="B94" s="26">
        <f>IF(Prim_inc_net!B94="","",Prim_inc_net!B94/10/GDP!E90)</f>
        <v>0.22294003539215734</v>
      </c>
      <c r="C94" s="26">
        <f>IF(Prim_inc_net!C94="","",Prim_inc_net!C94/10/GDP!F90)</f>
        <v>0.47795947921942616</v>
      </c>
      <c r="D94" s="26">
        <f>IF(Prim_inc_net!D94="","",Prim_inc_net!D94/10/GDP!G90)</f>
        <v>0.11467822686440864</v>
      </c>
      <c r="E94" s="26">
        <f>IF(Prim_inc_net!E94="","",Prim_inc_net!E94/10/GDP!H90)</f>
        <v>-0.85767527793561238</v>
      </c>
      <c r="F94" s="26">
        <f>IF(Prim_inc_net!F94="","",Prim_inc_net!F94/10/GDP!I90)</f>
        <v>-9.869053985812426E-2</v>
      </c>
      <c r="G94" s="26">
        <f>IF(Prim_inc_net!G94="","",Prim_inc_net!G94/10/GDP!J90)</f>
        <v>-0.23896793780735667</v>
      </c>
      <c r="H94" s="26">
        <f>IF(Prim_inc_net!H94="","",Prim_inc_net!H94/10/GDP!K90)</f>
        <v>-0.31803599348593509</v>
      </c>
      <c r="I94" s="26">
        <f>IF(Prim_inc_net!I94="","",Prim_inc_net!I94/10/GDP!L90)</f>
        <v>-0.16072129894171075</v>
      </c>
      <c r="J94" s="26">
        <f>IF(Prim_inc_net!J94="","",Prim_inc_net!J94/10/GDP!M90)</f>
        <v>-0.16885240708031382</v>
      </c>
      <c r="K94" s="26">
        <f>IF(Prim_inc_net!K94="","",Prim_inc_net!K94/10/GDP!N90)</f>
        <v>-1.7212444078200612E-3</v>
      </c>
      <c r="L94" s="26">
        <f>IF(Prim_inc_net!L94="","",Prim_inc_net!L94/10/GDP!O90)</f>
        <v>-0.65676874873022328</v>
      </c>
      <c r="M94" s="26">
        <f>IF(Prim_inc_net!M94="","",Prim_inc_net!M94/10/GDP!P90)</f>
        <v>0.28779283531992911</v>
      </c>
      <c r="N94" s="26">
        <f>IF(Prim_inc_net!N94="","",Prim_inc_net!N94/10/GDP!Q90)</f>
        <v>0.55152148932779299</v>
      </c>
      <c r="O94" s="26">
        <f>IF(Prim_inc_net!O94="","",Prim_inc_net!O94/10/GDP!R90)</f>
        <v>1.0515611912139529</v>
      </c>
      <c r="P94" s="26">
        <f>IF(Prim_inc_net!P94="","",Prim_inc_net!P94/10/GDP!S90)</f>
        <v>0.8443059143220869</v>
      </c>
      <c r="Q94" s="26">
        <f>IF(Prim_inc_net!Q94="","",Prim_inc_net!Q94/10/GDP!T90)</f>
        <v>1.0511865781860172</v>
      </c>
    </row>
    <row r="95" spans="1:17" x14ac:dyDescent="0.15">
      <c r="A95" s="12" t="s">
        <v>115</v>
      </c>
      <c r="B95" s="26">
        <f>IF(Prim_inc_net!B95="","",Prim_inc_net!B95/10/GDP!E91)</f>
        <v>-6.0201170399290636</v>
      </c>
      <c r="C95" s="26">
        <f>IF(Prim_inc_net!C95="","",Prim_inc_net!C95/10/GDP!F91)</f>
        <v>-5.1536103024698274</v>
      </c>
      <c r="D95" s="26">
        <f>IF(Prim_inc_net!D95="","",Prim_inc_net!D95/10/GDP!G91)</f>
        <v>-5.1363231382639052</v>
      </c>
      <c r="E95" s="26">
        <f>IF(Prim_inc_net!E95="","",Prim_inc_net!E95/10/GDP!H91)</f>
        <v>-4.1350179661720325</v>
      </c>
      <c r="F95" s="26">
        <f>IF(Prim_inc_net!F95="","",Prim_inc_net!F95/10/GDP!I91)</f>
        <v>-5.5168635339733516</v>
      </c>
      <c r="G95" s="26">
        <f>IF(Prim_inc_net!G95="","",Prim_inc_net!G95/10/GDP!J91)</f>
        <v>-3.749093896612766</v>
      </c>
      <c r="H95" s="26">
        <f>IF(Prim_inc_net!H95="","",Prim_inc_net!H95/10/GDP!K91)</f>
        <v>-3.5966820708504601</v>
      </c>
      <c r="I95" s="26">
        <f>IF(Prim_inc_net!I95="","",Prim_inc_net!I95/10/GDP!L91)</f>
        <v>-1.3518999576467359</v>
      </c>
      <c r="J95" s="26">
        <f>IF(Prim_inc_net!J95="","",Prim_inc_net!J95/10/GDP!M91)</f>
        <v>-2.3469154754287112</v>
      </c>
      <c r="K95" s="26">
        <f>IF(Prim_inc_net!K95="","",Prim_inc_net!K95/10/GDP!N91)</f>
        <v>-2.1523078725545366</v>
      </c>
      <c r="L95" s="26">
        <f>IF(Prim_inc_net!L95="","",Prim_inc_net!L95/10/GDP!O91)</f>
        <v>-3.1084291626085045</v>
      </c>
      <c r="M95" s="26">
        <f>IF(Prim_inc_net!M95="","",Prim_inc_net!M95/10/GDP!P91)</f>
        <v>-4.2174867391453956</v>
      </c>
      <c r="N95" s="26">
        <f>IF(Prim_inc_net!N95="","",Prim_inc_net!N95/10/GDP!Q91)</f>
        <v>-2.8542229422516527</v>
      </c>
      <c r="O95" s="26">
        <f>IF(Prim_inc_net!O95="","",Prim_inc_net!O95/10/GDP!R91)</f>
        <v>-3.808974740928825</v>
      </c>
      <c r="P95" s="26">
        <f>IF(Prim_inc_net!P95="","",Prim_inc_net!P95/10/GDP!S91)</f>
        <v>-2.7928989104571356</v>
      </c>
      <c r="Q95" s="26">
        <f>IF(Prim_inc_net!Q95="","",Prim_inc_net!Q95/10/GDP!T91)</f>
        <v>-3.3906621861111041</v>
      </c>
    </row>
    <row r="96" spans="1:17" x14ac:dyDescent="0.15">
      <c r="A96" s="12" t="s">
        <v>116</v>
      </c>
      <c r="B96" s="26">
        <f>IF(Prim_inc_net!B96="","",Prim_inc_net!B96/10/GDP!E92)</f>
        <v>2.2308762400275044</v>
      </c>
      <c r="C96" s="26">
        <f>IF(Prim_inc_net!C96="","",Prim_inc_net!C96/10/GDP!F92)</f>
        <v>2.6579763450918161</v>
      </c>
      <c r="D96" s="26">
        <f>IF(Prim_inc_net!D96="","",Prim_inc_net!D96/10/GDP!G92)</f>
        <v>3.0514080958246828</v>
      </c>
      <c r="E96" s="26">
        <f>IF(Prim_inc_net!E96="","",Prim_inc_net!E96/10/GDP!H92)</f>
        <v>2.6987786391873407</v>
      </c>
      <c r="F96" s="26">
        <f>IF(Prim_inc_net!F96="","",Prim_inc_net!F96/10/GDP!I92)</f>
        <v>2.5488770832439833</v>
      </c>
      <c r="G96" s="26">
        <f>IF(Prim_inc_net!G96="","",Prim_inc_net!G96/10/GDP!J92)</f>
        <v>2.6929036447613379</v>
      </c>
      <c r="H96" s="26">
        <f>IF(Prim_inc_net!H96="","",Prim_inc_net!H96/10/GDP!K92)</f>
        <v>2.9353711584794886</v>
      </c>
      <c r="I96" s="26">
        <f>IF(Prim_inc_net!I96="","",Prim_inc_net!I96/10/GDP!L92)</f>
        <v>2.8005429838521567</v>
      </c>
      <c r="J96" s="26">
        <f>IF(Prim_inc_net!J96="","",Prim_inc_net!J96/10/GDP!M92)</f>
        <v>3.4845416697322271</v>
      </c>
      <c r="K96" s="26">
        <f>IF(Prim_inc_net!K96="","",Prim_inc_net!K96/10/GDP!N92)</f>
        <v>3.7557898033875552</v>
      </c>
      <c r="L96" s="26">
        <f>IF(Prim_inc_net!L96="","",Prim_inc_net!L96/10/GDP!O92)</f>
        <v>3.9599549921325545</v>
      </c>
      <c r="M96" s="26">
        <f>IF(Prim_inc_net!M96="","",Prim_inc_net!M96/10/GDP!P92)</f>
        <v>3.5236194860577843</v>
      </c>
      <c r="N96" s="26">
        <f>IF(Prim_inc_net!N96="","",Prim_inc_net!N96/10/GDP!Q92)</f>
        <v>3.7413879330720152</v>
      </c>
      <c r="O96" s="26">
        <f>IF(Prim_inc_net!O96="","",Prim_inc_net!O96/10/GDP!R92)</f>
        <v>3.8526414910694351</v>
      </c>
      <c r="P96" s="26">
        <f>IF(Prim_inc_net!P96="","",Prim_inc_net!P96/10/GDP!S92)</f>
        <v>3.8559605559979104</v>
      </c>
      <c r="Q96" s="26">
        <f>IF(Prim_inc_net!Q96="","",Prim_inc_net!Q96/10/GDP!T92)</f>
        <v>3.8586296056777751</v>
      </c>
    </row>
    <row r="97" spans="1:17" x14ac:dyDescent="0.15">
      <c r="A97" s="12" t="s">
        <v>117</v>
      </c>
      <c r="B97" s="26">
        <f>IF(Prim_inc_net!B97="","",Prim_inc_net!B97/10/GDP!E93)</f>
        <v>1.9865484659101116</v>
      </c>
      <c r="C97" s="26">
        <f>IF(Prim_inc_net!C97="","",Prim_inc_net!C97/10/GDP!F93)</f>
        <v>2.3426158302074049</v>
      </c>
      <c r="D97" s="26">
        <f>IF(Prim_inc_net!D97="","",Prim_inc_net!D97/10/GDP!G93)</f>
        <v>3.2629748377424921</v>
      </c>
      <c r="E97" s="26">
        <f>IF(Prim_inc_net!E97="","",Prim_inc_net!E97/10/GDP!H93)</f>
        <v>1.8175418528784613</v>
      </c>
      <c r="F97" s="26">
        <f>IF(Prim_inc_net!F97="","",Prim_inc_net!F97/10/GDP!I93)</f>
        <v>1.5321879008269084</v>
      </c>
      <c r="G97" s="26">
        <f>IF(Prim_inc_net!G97="","",Prim_inc_net!G97/10/GDP!J93)</f>
        <v>-0.79052682059697343</v>
      </c>
      <c r="H97" s="26">
        <f>IF(Prim_inc_net!H97="","",Prim_inc_net!H97/10/GDP!K93)</f>
        <v>-0.89576809469965779</v>
      </c>
      <c r="I97" s="26">
        <f>IF(Prim_inc_net!I97="","",Prim_inc_net!I97/10/GDP!L93)</f>
        <v>-1.2247700981585659</v>
      </c>
      <c r="J97" s="26">
        <f>IF(Prim_inc_net!J97="","",Prim_inc_net!J97/10/GDP!M93)</f>
        <v>-0.98194887468323511</v>
      </c>
      <c r="K97" s="26">
        <f>IF(Prim_inc_net!K97="","",Prim_inc_net!K97/10/GDP!N93)</f>
        <v>-1.1294419953541341</v>
      </c>
      <c r="L97" s="26">
        <f>IF(Prim_inc_net!L97="","",Prim_inc_net!L97/10/GDP!O93)</f>
        <v>-1.1202647917714581</v>
      </c>
      <c r="M97" s="26">
        <f>IF(Prim_inc_net!M97="","",Prim_inc_net!M97/10/GDP!P93)</f>
        <v>-0.76506196190884534</v>
      </c>
      <c r="N97" s="26">
        <f>IF(Prim_inc_net!N97="","",Prim_inc_net!N97/10/GDP!Q93)</f>
        <v>-0.49827582705859741</v>
      </c>
      <c r="O97" s="26">
        <f>IF(Prim_inc_net!O97="","",Prim_inc_net!O97/10/GDP!R93)</f>
        <v>-0.46440772656819629</v>
      </c>
      <c r="P97" s="26">
        <f>IF(Prim_inc_net!P97="","",Prim_inc_net!P97/10/GDP!S93)</f>
        <v>-0.19815633234856264</v>
      </c>
      <c r="Q97" s="26">
        <f>IF(Prim_inc_net!Q97="","",Prim_inc_net!Q97/10/GDP!T93)</f>
        <v>-0.29995079073428088</v>
      </c>
    </row>
    <row r="98" spans="1:17" x14ac:dyDescent="0.15">
      <c r="A98" s="12" t="s">
        <v>118</v>
      </c>
      <c r="B98" s="26">
        <f>IF(Prim_inc_net!B98="","",Prim_inc_net!B98/10/GDP!E94)</f>
        <v>-9.7252927981231529</v>
      </c>
      <c r="C98" s="26">
        <f>IF(Prim_inc_net!C98="","",Prim_inc_net!C98/10/GDP!F94)</f>
        <v>-11.542746366101417</v>
      </c>
      <c r="D98" s="26">
        <f>IF(Prim_inc_net!D98="","",Prim_inc_net!D98/10/GDP!G94)</f>
        <v>-12.346846706756631</v>
      </c>
      <c r="E98" s="26">
        <f>IF(Prim_inc_net!E98="","",Prim_inc_net!E98/10/GDP!H94)</f>
        <v>-14.519691431422297</v>
      </c>
      <c r="F98" s="26">
        <f>IF(Prim_inc_net!F98="","",Prim_inc_net!F98/10/GDP!I94)</f>
        <v>-10.768892205471097</v>
      </c>
      <c r="G98" s="26">
        <f>IF(Prim_inc_net!G98="","",Prim_inc_net!G98/10/GDP!J94)</f>
        <v>-13.087457726265978</v>
      </c>
      <c r="H98" s="26">
        <f>IF(Prim_inc_net!H98="","",Prim_inc_net!H98/10/GDP!K94)</f>
        <v>-14.403560404402032</v>
      </c>
      <c r="I98" s="26">
        <f>IF(Prim_inc_net!I98="","",Prim_inc_net!I98/10/GDP!L94)</f>
        <v>-13.517915888690361</v>
      </c>
      <c r="J98" s="26">
        <f>IF(Prim_inc_net!J98="","",Prim_inc_net!J98/10/GDP!M94)</f>
        <v>-10.62723516525274</v>
      </c>
      <c r="K98" s="26">
        <f>IF(Prim_inc_net!K98="","",Prim_inc_net!K98/10/GDP!N94)</f>
        <v>-10.25274895083631</v>
      </c>
      <c r="L98" s="26">
        <f>IF(Prim_inc_net!L98="","",Prim_inc_net!L98/10/GDP!O94)</f>
        <v>-6.3007926468258812</v>
      </c>
      <c r="M98" s="26">
        <f>IF(Prim_inc_net!M98="","",Prim_inc_net!M98/10/GDP!P94)</f>
        <v>-9.797079636062902</v>
      </c>
      <c r="N98" s="26">
        <f>IF(Prim_inc_net!N98="","",Prim_inc_net!N98/10/GDP!Q94)</f>
        <v>-10.880034440063172</v>
      </c>
      <c r="O98" s="26">
        <f>IF(Prim_inc_net!O98="","",Prim_inc_net!O98/10/GDP!R94)</f>
        <v>-12.252919206476722</v>
      </c>
      <c r="P98" s="26">
        <f>IF(Prim_inc_net!P98="","",Prim_inc_net!P98/10/GDP!S94)</f>
        <v>-12.524138046310881</v>
      </c>
      <c r="Q98" s="26">
        <f>IF(Prim_inc_net!Q98="","",Prim_inc_net!Q98/10/GDP!T94)</f>
        <v>-8.7188363163369402</v>
      </c>
    </row>
    <row r="99" spans="1:17" x14ac:dyDescent="0.15">
      <c r="A99" s="12" t="s">
        <v>119</v>
      </c>
      <c r="B99" s="26">
        <f>IF(Prim_inc_net!B99="","",Prim_inc_net!B99/10/GDP!E95)</f>
        <v>-0.51641270743908119</v>
      </c>
      <c r="C99" s="26">
        <f>IF(Prim_inc_net!C99="","",Prim_inc_net!C99/10/GDP!F95)</f>
        <v>-0.27135819319094356</v>
      </c>
      <c r="D99" s="26">
        <f>IF(Prim_inc_net!D99="","",Prim_inc_net!D99/10/GDP!G95)</f>
        <v>-0.45117080708372187</v>
      </c>
      <c r="E99" s="26">
        <f>IF(Prim_inc_net!E99="","",Prim_inc_net!E99/10/GDP!H95)</f>
        <v>-0.12592819015906995</v>
      </c>
      <c r="F99" s="26">
        <f>IF(Prim_inc_net!F99="","",Prim_inc_net!F99/10/GDP!I95)</f>
        <v>-8.2358133986663293E-2</v>
      </c>
      <c r="G99" s="26">
        <f>IF(Prim_inc_net!G99="","",Prim_inc_net!G99/10/GDP!J95)</f>
        <v>-0.36907085272121531</v>
      </c>
      <c r="H99" s="26">
        <f>IF(Prim_inc_net!H99="","",Prim_inc_net!H99/10/GDP!K95)</f>
        <v>-0.31268669897584422</v>
      </c>
      <c r="I99" s="26">
        <f>IF(Prim_inc_net!I99="","",Prim_inc_net!I99/10/GDP!L95)</f>
        <v>-0.62605598425783648</v>
      </c>
      <c r="J99" s="26">
        <f>IF(Prim_inc_net!J99="","",Prim_inc_net!J99/10/GDP!M95)</f>
        <v>-1.0883801944499067</v>
      </c>
      <c r="K99" s="26">
        <f>IF(Prim_inc_net!K99="","",Prim_inc_net!K99/10/GDP!N95)</f>
        <v>-1.4107040758980625</v>
      </c>
      <c r="L99" s="26">
        <f>IF(Prim_inc_net!L99="","",Prim_inc_net!L99/10/GDP!O95)</f>
        <v>-1.2651052599032235</v>
      </c>
      <c r="M99" s="26">
        <f>IF(Prim_inc_net!M99="","",Prim_inc_net!M99/10/GDP!P95)</f>
        <v>-1.4602108662481577</v>
      </c>
      <c r="N99" s="26">
        <f>IF(Prim_inc_net!N99="","",Prim_inc_net!N99/10/GDP!Q95)</f>
        <v>-1.9121286233773549</v>
      </c>
      <c r="O99" s="26">
        <f>IF(Prim_inc_net!O99="","",Prim_inc_net!O99/10/GDP!R95)</f>
        <v>-1.6505743315891277</v>
      </c>
      <c r="P99" s="26">
        <f>IF(Prim_inc_net!P99="","",Prim_inc_net!P99/10/GDP!S95)</f>
        <v>-2.0176269425274049</v>
      </c>
      <c r="Q99" s="26" t="str">
        <f>IF(Prim_inc_net!Q99="","",Prim_inc_net!Q99/10/GDP!T95)</f>
        <v/>
      </c>
    </row>
    <row r="100" spans="1:17" x14ac:dyDescent="0.15">
      <c r="A100" s="12" t="s">
        <v>120</v>
      </c>
      <c r="B100" s="26" t="str">
        <f>IF(Prim_inc_net!B100="","",Prim_inc_net!B100/10/GDP!E96)</f>
        <v/>
      </c>
      <c r="C100" s="26">
        <f>IF(Prim_inc_net!C100="","",Prim_inc_net!C100/10/GDP!F96)</f>
        <v>43.705154850113964</v>
      </c>
      <c r="D100" s="26">
        <f>IF(Prim_inc_net!D100="","",Prim_inc_net!D100/10/GDP!G96)</f>
        <v>44.676360235397198</v>
      </c>
      <c r="E100" s="26">
        <f>IF(Prim_inc_net!E100="","",Prim_inc_net!E100/10/GDP!H96)</f>
        <v>45.635263043949905</v>
      </c>
      <c r="F100" s="26">
        <f>IF(Prim_inc_net!F100="","",Prim_inc_net!F100/10/GDP!I96)</f>
        <v>38.482436551194439</v>
      </c>
      <c r="G100" s="26">
        <f>IF(Prim_inc_net!G100="","",Prim_inc_net!G100/10/GDP!J96)</f>
        <v>46.827801064523015</v>
      </c>
      <c r="H100" s="26">
        <f>IF(Prim_inc_net!H100="","",Prim_inc_net!H100/10/GDP!K96)</f>
        <v>38.188367633122837</v>
      </c>
      <c r="I100" s="26">
        <f>IF(Prim_inc_net!I100="","",Prim_inc_net!I100/10/GDP!L96)</f>
        <v>51.864223383400045</v>
      </c>
      <c r="J100" s="26">
        <f>IF(Prim_inc_net!J100="","",Prim_inc_net!J100/10/GDP!M96)</f>
        <v>63.447962060971385</v>
      </c>
      <c r="K100" s="26">
        <f>IF(Prim_inc_net!K100="","",Prim_inc_net!K100/10/GDP!N96)</f>
        <v>87.558498174881336</v>
      </c>
      <c r="L100" s="26">
        <f>IF(Prim_inc_net!L100="","",Prim_inc_net!L100/10/GDP!O96)</f>
        <v>105.18084657088097</v>
      </c>
      <c r="M100" s="26">
        <f>IF(Prim_inc_net!M100="","",Prim_inc_net!M100/10/GDP!P96)</f>
        <v>78.756422521844129</v>
      </c>
      <c r="N100" s="26">
        <f>IF(Prim_inc_net!N100="","",Prim_inc_net!N100/10/GDP!Q96)</f>
        <v>91.688430859530015</v>
      </c>
      <c r="O100" s="26">
        <f>IF(Prim_inc_net!O100="","",Prim_inc_net!O100/10/GDP!R96)</f>
        <v>84.167061031191537</v>
      </c>
      <c r="P100" s="26">
        <f>IF(Prim_inc_net!P100="","",Prim_inc_net!P100/10/GDP!S96)</f>
        <v>98.301231877107909</v>
      </c>
      <c r="Q100" s="26" t="str">
        <f>IF(Prim_inc_net!Q100="","",Prim_inc_net!Q100/10/GDP!T96)</f>
        <v/>
      </c>
    </row>
    <row r="101" spans="1:17" x14ac:dyDescent="0.15">
      <c r="A101" s="12" t="s">
        <v>121</v>
      </c>
      <c r="B101" s="26">
        <f>IF(Prim_inc_net!B101="","",Prim_inc_net!B101/10/GDP!E97)</f>
        <v>-0.86031153444257114</v>
      </c>
      <c r="C101" s="26">
        <f>IF(Prim_inc_net!C101="","",Prim_inc_net!C101/10/GDP!F97)</f>
        <v>-0.47479114567251574</v>
      </c>
      <c r="D101" s="26">
        <f>IF(Prim_inc_net!D101="","",Prim_inc_net!D101/10/GDP!G97)</f>
        <v>-0.38693707846568459</v>
      </c>
      <c r="E101" s="26">
        <f>IF(Prim_inc_net!E101="","",Prim_inc_net!E101/10/GDP!H97)</f>
        <v>-0.23023962426116484</v>
      </c>
      <c r="F101" s="26">
        <f>IF(Prim_inc_net!F101="","",Prim_inc_net!F101/10/GDP!I97)</f>
        <v>-0.36405203133910585</v>
      </c>
      <c r="G101" s="26">
        <f>IF(Prim_inc_net!G101="","",Prim_inc_net!G101/10/GDP!J97)</f>
        <v>-6.0556072061333441E-2</v>
      </c>
      <c r="H101" s="26">
        <f>IF(Prim_inc_net!H101="","",Prim_inc_net!H101/10/GDP!K97)</f>
        <v>0.43050249712669997</v>
      </c>
      <c r="I101" s="26">
        <f>IF(Prim_inc_net!I101="","",Prim_inc_net!I101/10/GDP!L97)</f>
        <v>0.83978948520622698</v>
      </c>
      <c r="J101" s="26">
        <f>IF(Prim_inc_net!J101="","",Prim_inc_net!J101/10/GDP!M97)</f>
        <v>0.54850567176912457</v>
      </c>
      <c r="K101" s="26">
        <f>IF(Prim_inc_net!K101="","",Prim_inc_net!K101/10/GDP!N97)</f>
        <v>0.3475540281100421</v>
      </c>
      <c r="L101" s="26">
        <f>IF(Prim_inc_net!L101="","",Prim_inc_net!L101/10/GDP!O97)</f>
        <v>0.30385277566548641</v>
      </c>
      <c r="M101" s="26">
        <f>IF(Prim_inc_net!M101="","",Prim_inc_net!M101/10/GDP!P97)</f>
        <v>0.30460291952749441</v>
      </c>
      <c r="N101" s="26">
        <f>IF(Prim_inc_net!N101="","",Prim_inc_net!N101/10/GDP!Q97)</f>
        <v>0.32881429085687164</v>
      </c>
      <c r="O101" s="26">
        <f>IF(Prim_inc_net!O101="","",Prim_inc_net!O101/10/GDP!R97)</f>
        <v>0.28410660981749952</v>
      </c>
      <c r="P101" s="26">
        <f>IF(Prim_inc_net!P101="","",Prim_inc_net!P101/10/GDP!S97)</f>
        <v>0.77848020730600909</v>
      </c>
      <c r="Q101" s="26">
        <f>IF(Prim_inc_net!Q101="","",Prim_inc_net!Q101/10/GDP!T97)</f>
        <v>0.73555591237620876</v>
      </c>
    </row>
    <row r="102" spans="1:17" x14ac:dyDescent="0.15">
      <c r="A102" s="12" t="s">
        <v>122</v>
      </c>
      <c r="B102" s="26">
        <f>IF(Prim_inc_net!B102="","",Prim_inc_net!B102/10/GDP!E98)</f>
        <v>4.6292780500370085</v>
      </c>
      <c r="C102" s="26">
        <f>IF(Prim_inc_net!C102="","",Prim_inc_net!C102/10/GDP!F98)</f>
        <v>5.0882525885411134</v>
      </c>
      <c r="D102" s="26">
        <f>IF(Prim_inc_net!D102="","",Prim_inc_net!D102/10/GDP!G98)</f>
        <v>5.3811809121550356</v>
      </c>
      <c r="E102" s="26">
        <f>IF(Prim_inc_net!E102="","",Prim_inc_net!E102/10/GDP!H98)</f>
        <v>4.2242476927751591</v>
      </c>
      <c r="F102" s="26">
        <f>IF(Prim_inc_net!F102="","",Prim_inc_net!F102/10/GDP!I98)</f>
        <v>1.4902512662034439</v>
      </c>
      <c r="G102" s="26">
        <f>IF(Prim_inc_net!G102="","",Prim_inc_net!G102/10/GDP!J98)</f>
        <v>1.5393347653240628</v>
      </c>
      <c r="H102" s="26">
        <f>IF(Prim_inc_net!H102="","",Prim_inc_net!H102/10/GDP!K98)</f>
        <v>2.3090360850358276</v>
      </c>
      <c r="I102" s="26">
        <f>IF(Prim_inc_net!I102="","",Prim_inc_net!I102/10/GDP!L98)</f>
        <v>3.0460616261263889</v>
      </c>
      <c r="J102" s="26">
        <f>IF(Prim_inc_net!J102="","",Prim_inc_net!J102/10/GDP!M98)</f>
        <v>2.2870943384046227</v>
      </c>
      <c r="K102" s="26">
        <f>IF(Prim_inc_net!K102="","",Prim_inc_net!K102/10/GDP!N98)</f>
        <v>2.048312679118625</v>
      </c>
      <c r="L102" s="26">
        <f>IF(Prim_inc_net!L102="","",Prim_inc_net!L102/10/GDP!O98)</f>
        <v>1.5969015322550923</v>
      </c>
      <c r="M102" s="26">
        <f>IF(Prim_inc_net!M102="","",Prim_inc_net!M102/10/GDP!P98)</f>
        <v>1.2177833976026469</v>
      </c>
      <c r="N102" s="26">
        <f>IF(Prim_inc_net!N102="","",Prim_inc_net!N102/10/GDP!Q98)</f>
        <v>2.0336853149716698</v>
      </c>
      <c r="O102" s="26">
        <f>IF(Prim_inc_net!O102="","",Prim_inc_net!O102/10/GDP!R98)</f>
        <v>1.6846654762794979</v>
      </c>
      <c r="P102" s="26">
        <f>IF(Prim_inc_net!P102="","",Prim_inc_net!P102/10/GDP!S98)</f>
        <v>2.2660882405784699</v>
      </c>
      <c r="Q102" s="26">
        <f>IF(Prim_inc_net!Q102="","",Prim_inc_net!Q102/10/GDP!T98)</f>
        <v>2.3889901573071501</v>
      </c>
    </row>
    <row r="103" spans="1:17" x14ac:dyDescent="0.15">
      <c r="A103" s="12" t="s">
        <v>123</v>
      </c>
      <c r="B103" s="26">
        <f>IF(Prim_inc_net!B103="","",Prim_inc_net!B103/10/GDP!E99)</f>
        <v>8.8877027191028137</v>
      </c>
      <c r="C103" s="26">
        <f>IF(Prim_inc_net!C103="","",Prim_inc_net!C103/10/GDP!F99)</f>
        <v>10.798400373267965</v>
      </c>
      <c r="D103" s="26">
        <f>IF(Prim_inc_net!D103="","",Prim_inc_net!D103/10/GDP!G99)</f>
        <v>10.808206297780307</v>
      </c>
      <c r="E103" s="26">
        <f>IF(Prim_inc_net!E103="","",Prim_inc_net!E103/10/GDP!H99)</f>
        <v>7.2879015806990068</v>
      </c>
      <c r="F103" s="26">
        <f>IF(Prim_inc_net!F103="","",Prim_inc_net!F103/10/GDP!I99)</f>
        <v>7.2486380680216058</v>
      </c>
      <c r="G103" s="26">
        <f>IF(Prim_inc_net!G103="","",Prim_inc_net!G103/10/GDP!J99)</f>
        <v>7.3327222290765812</v>
      </c>
      <c r="H103" s="26">
        <f>IF(Prim_inc_net!H103="","",Prim_inc_net!H103/10/GDP!K99)</f>
        <v>5.9605249433959946</v>
      </c>
      <c r="I103" s="26">
        <f>IF(Prim_inc_net!I103="","",Prim_inc_net!I103/10/GDP!L99)</f>
        <v>7.2934421093049266</v>
      </c>
      <c r="J103" s="26">
        <f>IF(Prim_inc_net!J103="","",Prim_inc_net!J103/10/GDP!M99)</f>
        <v>7.60994032104536</v>
      </c>
      <c r="K103" s="26">
        <f>IF(Prim_inc_net!K103="","",Prim_inc_net!K103/10/GDP!N99)</f>
        <v>9.0671414939479718</v>
      </c>
      <c r="L103" s="26">
        <f>IF(Prim_inc_net!L103="","",Prim_inc_net!L103/10/GDP!O99)</f>
        <v>12.96132970536725</v>
      </c>
      <c r="M103" s="26">
        <f>IF(Prim_inc_net!M103="","",Prim_inc_net!M103/10/GDP!P99)</f>
        <v>16.582688725224244</v>
      </c>
      <c r="N103" s="26">
        <f>IF(Prim_inc_net!N103="","",Prim_inc_net!N103/10/GDP!Q99)</f>
        <v>16.517364937766775</v>
      </c>
      <c r="O103" s="26">
        <f>IF(Prim_inc_net!O103="","",Prim_inc_net!O103/10/GDP!R99)</f>
        <v>15.575931279134828</v>
      </c>
      <c r="P103" s="26">
        <f>IF(Prim_inc_net!P103="","",Prim_inc_net!P103/10/GDP!S99)</f>
        <v>27.424052742307886</v>
      </c>
      <c r="Q103" s="26">
        <f>IF(Prim_inc_net!Q103="","",Prim_inc_net!Q103/10/GDP!T99)</f>
        <v>44.394520551211066</v>
      </c>
    </row>
    <row r="104" spans="1:17" x14ac:dyDescent="0.15">
      <c r="A104" s="12" t="s">
        <v>124</v>
      </c>
      <c r="B104" s="26">
        <f>IF(Prim_inc_net!B104="","",Prim_inc_net!B104/10/GDP!E100)</f>
        <v>-3.5868092438135113</v>
      </c>
      <c r="C104" s="26">
        <f>IF(Prim_inc_net!C104="","",Prim_inc_net!C104/10/GDP!F100)</f>
        <v>-1.6997511882919607</v>
      </c>
      <c r="D104" s="26">
        <f>IF(Prim_inc_net!D104="","",Prim_inc_net!D104/10/GDP!G100)</f>
        <v>-1.3295877764427066</v>
      </c>
      <c r="E104" s="26">
        <f>IF(Prim_inc_net!E104="","",Prim_inc_net!E104/10/GDP!H100)</f>
        <v>-4.0225793465285751</v>
      </c>
      <c r="F104" s="26">
        <f>IF(Prim_inc_net!F104="","",Prim_inc_net!F104/10/GDP!I100)</f>
        <v>-3.8685734230922058</v>
      </c>
      <c r="G104" s="26">
        <f>IF(Prim_inc_net!G104="","",Prim_inc_net!G104/10/GDP!J100)</f>
        <v>-6.9164575467226568</v>
      </c>
      <c r="H104" s="26">
        <f>IF(Prim_inc_net!H104="","",Prim_inc_net!H104/10/GDP!K100)</f>
        <v>-10.634904595074975</v>
      </c>
      <c r="I104" s="26">
        <f>IF(Prim_inc_net!I104="","",Prim_inc_net!I104/10/GDP!L100)</f>
        <v>-2.5640121143032566</v>
      </c>
      <c r="J104" s="26">
        <f>IF(Prim_inc_net!J104="","",Prim_inc_net!J104/10/GDP!M100)</f>
        <v>-5.7838429700023726</v>
      </c>
      <c r="K104" s="26">
        <f>IF(Prim_inc_net!K104="","",Prim_inc_net!K104/10/GDP!N100)</f>
        <v>-4.1180734748027046</v>
      </c>
      <c r="L104" s="26">
        <f>IF(Prim_inc_net!L104="","",Prim_inc_net!L104/10/GDP!O100)</f>
        <v>-3.8695754833202058</v>
      </c>
      <c r="M104" s="26">
        <f>IF(Prim_inc_net!M104="","",Prim_inc_net!M104/10/GDP!P100)</f>
        <v>-5.2254015310690027</v>
      </c>
      <c r="N104" s="26">
        <f>IF(Prim_inc_net!N104="","",Prim_inc_net!N104/10/GDP!Q100)</f>
        <v>-5.1726887430274715</v>
      </c>
      <c r="O104" s="26">
        <f>IF(Prim_inc_net!O104="","",Prim_inc_net!O104/10/GDP!R100)</f>
        <v>-3.0930712973794292</v>
      </c>
      <c r="P104" s="26">
        <f>IF(Prim_inc_net!P104="","",Prim_inc_net!P104/10/GDP!S100)</f>
        <v>-9.1615513601405514</v>
      </c>
      <c r="Q104" s="26" t="str">
        <f>IF(Prim_inc_net!Q104="","",Prim_inc_net!Q104/10/GDP!T100)</f>
        <v/>
      </c>
    </row>
    <row r="105" spans="1:17" x14ac:dyDescent="0.15">
      <c r="A105" s="12" t="s">
        <v>125</v>
      </c>
      <c r="B105" s="26">
        <f>IF(Prim_inc_net!B105="","",Prim_inc_net!B105/10/GDP!E101)</f>
        <v>-2.5361672862575193</v>
      </c>
      <c r="C105" s="26">
        <f>IF(Prim_inc_net!C105="","",Prim_inc_net!C105/10/GDP!F101)</f>
        <v>-1.5110727549994309</v>
      </c>
      <c r="D105" s="26">
        <f>IF(Prim_inc_net!D105="","",Prim_inc_net!D105/10/GDP!G101)</f>
        <v>-1.0578562319180105</v>
      </c>
      <c r="E105" s="26">
        <f>IF(Prim_inc_net!E105="","",Prim_inc_net!E105/10/GDP!H101)</f>
        <v>-0.76725681250919675</v>
      </c>
      <c r="F105" s="26">
        <f>IF(Prim_inc_net!F105="","",Prim_inc_net!F105/10/GDP!I101)</f>
        <v>-0.73118449014817721</v>
      </c>
      <c r="G105" s="26">
        <f>IF(Prim_inc_net!G105="","",Prim_inc_net!G105/10/GDP!J101)</f>
        <v>-1.1083324612689194</v>
      </c>
      <c r="H105" s="26">
        <f>IF(Prim_inc_net!H105="","",Prim_inc_net!H105/10/GDP!K101)</f>
        <v>-0.88305901111573804</v>
      </c>
      <c r="I105" s="26">
        <f>IF(Prim_inc_net!I105="","",Prim_inc_net!I105/10/GDP!L101)</f>
        <v>-0.77688308213973356</v>
      </c>
      <c r="J105" s="26">
        <f>IF(Prim_inc_net!J105="","",Prim_inc_net!J105/10/GDP!M101)</f>
        <v>-1.2406370700866638</v>
      </c>
      <c r="K105" s="26">
        <f>IF(Prim_inc_net!K105="","",Prim_inc_net!K105/10/GDP!N101)</f>
        <v>-1.1246066097449499</v>
      </c>
      <c r="L105" s="26">
        <f>IF(Prim_inc_net!L105="","",Prim_inc_net!L105/10/GDP!O101)</f>
        <v>-1.6158230368745929</v>
      </c>
      <c r="M105" s="26">
        <f>IF(Prim_inc_net!M105="","",Prim_inc_net!M105/10/GDP!P101)</f>
        <v>-2.0416142975177394</v>
      </c>
      <c r="N105" s="26">
        <f>IF(Prim_inc_net!N105="","",Prim_inc_net!N105/10/GDP!Q101)</f>
        <v>-2.6175385849575665</v>
      </c>
      <c r="O105" s="26">
        <f>IF(Prim_inc_net!O105="","",Prim_inc_net!O105/10/GDP!R101)</f>
        <v>-4.3331344086593528</v>
      </c>
      <c r="P105" s="26">
        <f>IF(Prim_inc_net!P105="","",Prim_inc_net!P105/10/GDP!S101)</f>
        <v>-3.7866770763036146</v>
      </c>
      <c r="Q105" s="26" t="str">
        <f>IF(Prim_inc_net!Q105="","",Prim_inc_net!Q105/10/GDP!T101)</f>
        <v/>
      </c>
    </row>
    <row r="106" spans="1:17" x14ac:dyDescent="0.15">
      <c r="A106" s="12" t="s">
        <v>126</v>
      </c>
      <c r="B106" s="26">
        <f>IF(Prim_inc_net!B106="","",Prim_inc_net!B106/10/GDP!E102)</f>
        <v>-0.99635680563925799</v>
      </c>
      <c r="C106" s="26">
        <f>IF(Prim_inc_net!C106="","",Prim_inc_net!C106/10/GDP!F102)</f>
        <v>-2.8305729023040374</v>
      </c>
      <c r="D106" s="26">
        <f>IF(Prim_inc_net!D106="","",Prim_inc_net!D106/10/GDP!G102)</f>
        <v>-3.8365784284975537</v>
      </c>
      <c r="E106" s="26">
        <f>IF(Prim_inc_net!E106="","",Prim_inc_net!E106/10/GDP!H102)</f>
        <v>-2.4587010927064394</v>
      </c>
      <c r="F106" s="26">
        <f>IF(Prim_inc_net!F106="","",Prim_inc_net!F106/10/GDP!I102)</f>
        <v>6.0615457040809</v>
      </c>
      <c r="G106" s="26">
        <f>IF(Prim_inc_net!G106="","",Prim_inc_net!G106/10/GDP!J102)</f>
        <v>0.83169120849840028</v>
      </c>
      <c r="H106" s="26">
        <f>IF(Prim_inc_net!H106="","",Prim_inc_net!H106/10/GDP!K102)</f>
        <v>-0.10666102170054294</v>
      </c>
      <c r="I106" s="26">
        <f>IF(Prim_inc_net!I106="","",Prim_inc_net!I106/10/GDP!L102)</f>
        <v>-0.59155971223445347</v>
      </c>
      <c r="J106" s="26">
        <f>IF(Prim_inc_net!J106="","",Prim_inc_net!J106/10/GDP!M102)</f>
        <v>-0.33751386445129883</v>
      </c>
      <c r="K106" s="26">
        <f>IF(Prim_inc_net!K106="","",Prim_inc_net!K106/10/GDP!N102)</f>
        <v>7.4251944589265068E-2</v>
      </c>
      <c r="L106" s="26">
        <f>IF(Prim_inc_net!L106="","",Prim_inc_net!L106/10/GDP!O102)</f>
        <v>-0.48579741843090091</v>
      </c>
      <c r="M106" s="26">
        <f>IF(Prim_inc_net!M106="","",Prim_inc_net!M106/10/GDP!P102)</f>
        <v>-0.18188530136311901</v>
      </c>
      <c r="N106" s="26">
        <f>IF(Prim_inc_net!N106="","",Prim_inc_net!N106/10/GDP!Q102)</f>
        <v>-0.21574886969141588</v>
      </c>
      <c r="O106" s="26">
        <f>IF(Prim_inc_net!O106="","",Prim_inc_net!O106/10/GDP!R102)</f>
        <v>-1.6531347489442676</v>
      </c>
      <c r="P106" s="26">
        <f>IF(Prim_inc_net!P106="","",Prim_inc_net!P106/10/GDP!S102)</f>
        <v>-1.4145685659211822</v>
      </c>
      <c r="Q106" s="26">
        <f>IF(Prim_inc_net!Q106="","",Prim_inc_net!Q106/10/GDP!T102)</f>
        <v>0.18177497107244264</v>
      </c>
    </row>
    <row r="107" spans="1:17" x14ac:dyDescent="0.15">
      <c r="A107" s="12" t="s">
        <v>127</v>
      </c>
      <c r="B107" s="26">
        <f>IF(Prim_inc_net!B107="","",Prim_inc_net!B107/10/GDP!E103)</f>
        <v>-0.86710163318484512</v>
      </c>
      <c r="C107" s="26">
        <f>IF(Prim_inc_net!C107="","",Prim_inc_net!C107/10/GDP!F103)</f>
        <v>0.83380934931538497</v>
      </c>
      <c r="D107" s="26">
        <f>IF(Prim_inc_net!D107="","",Prim_inc_net!D107/10/GDP!G103)</f>
        <v>2.9809458138550928</v>
      </c>
      <c r="E107" s="26">
        <f>IF(Prim_inc_net!E107="","",Prim_inc_net!E107/10/GDP!H103)</f>
        <v>1.5016355636796332</v>
      </c>
      <c r="F107" s="26">
        <f>IF(Prim_inc_net!F107="","",Prim_inc_net!F107/10/GDP!I103)</f>
        <v>-0.64428964519475884</v>
      </c>
      <c r="G107" s="26">
        <f>IF(Prim_inc_net!G107="","",Prim_inc_net!G107/10/GDP!J103)</f>
        <v>-1.323782002896873</v>
      </c>
      <c r="H107" s="26">
        <f>IF(Prim_inc_net!H107="","",Prim_inc_net!H107/10/GDP!K103)</f>
        <v>-0.59945731789597401</v>
      </c>
      <c r="I107" s="26">
        <f>IF(Prim_inc_net!I107="","",Prim_inc_net!I107/10/GDP!L103)</f>
        <v>-0.46369934502502452</v>
      </c>
      <c r="J107" s="26">
        <f>IF(Prim_inc_net!J107="","",Prim_inc_net!J107/10/GDP!M103)</f>
        <v>-0.46570109269456239</v>
      </c>
      <c r="K107" s="26">
        <f>IF(Prim_inc_net!K107="","",Prim_inc_net!K107/10/GDP!N103)</f>
        <v>-1.1993760567188876</v>
      </c>
      <c r="L107" s="26">
        <f>IF(Prim_inc_net!L107="","",Prim_inc_net!L107/10/GDP!O103)</f>
        <v>-1.0182701795997215</v>
      </c>
      <c r="M107" s="26">
        <f>IF(Prim_inc_net!M107="","",Prim_inc_net!M107/10/GDP!P103)</f>
        <v>-1.5970881738222547</v>
      </c>
      <c r="N107" s="26">
        <f>IF(Prim_inc_net!N107="","",Prim_inc_net!N107/10/GDP!Q103)</f>
        <v>-0.39372797808768711</v>
      </c>
      <c r="O107" s="26">
        <f>IF(Prim_inc_net!O107="","",Prim_inc_net!O107/10/GDP!R103)</f>
        <v>-2.0196688075707194</v>
      </c>
      <c r="P107" s="26">
        <f>IF(Prim_inc_net!P107="","",Prim_inc_net!P107/10/GDP!S103)</f>
        <v>-2.4181029503097093</v>
      </c>
      <c r="Q107" s="26" t="str">
        <f>IF(Prim_inc_net!Q107="","",Prim_inc_net!Q107/10/GDP!T103)</f>
        <v/>
      </c>
    </row>
    <row r="108" spans="1:17" x14ac:dyDescent="0.15">
      <c r="A108" s="12" t="s">
        <v>128</v>
      </c>
      <c r="B108" s="26">
        <f>IF(Prim_inc_net!B108="","",Prim_inc_net!B108/10/GDP!E104)</f>
        <v>45.687331536388136</v>
      </c>
      <c r="C108" s="26">
        <f>IF(Prim_inc_net!C108="","",Prim_inc_net!C108/10/GDP!F104)</f>
        <v>45.123908725414772</v>
      </c>
      <c r="D108" s="26">
        <f>IF(Prim_inc_net!D108="","",Prim_inc_net!D108/10/GDP!G104)</f>
        <v>39.161106223643245</v>
      </c>
      <c r="E108" s="26">
        <f>IF(Prim_inc_net!E108="","",Prim_inc_net!E108/10/GDP!H104)</f>
        <v>39.301042533254531</v>
      </c>
      <c r="F108" s="26">
        <f>IF(Prim_inc_net!F108="","",Prim_inc_net!F108/10/GDP!I104)</f>
        <v>29.596123699510326</v>
      </c>
      <c r="G108" s="26">
        <f>IF(Prim_inc_net!G108="","",Prim_inc_net!G108/10/GDP!J104)</f>
        <v>28.011749483304463</v>
      </c>
      <c r="H108" s="26">
        <f>IF(Prim_inc_net!H108="","",Prim_inc_net!H108/10/GDP!K104)</f>
        <v>20.650670697722937</v>
      </c>
      <c r="I108" s="26">
        <f>IF(Prim_inc_net!I108="","",Prim_inc_net!I108/10/GDP!L104)</f>
        <v>17.678853187074527</v>
      </c>
      <c r="J108" s="26">
        <f>IF(Prim_inc_net!J108="","",Prim_inc_net!J108/10/GDP!M104)</f>
        <v>16.067391565973331</v>
      </c>
      <c r="K108" s="26">
        <f>IF(Prim_inc_net!K108="","",Prim_inc_net!K108/10/GDP!N104)</f>
        <v>12.819866255346293</v>
      </c>
      <c r="L108" s="26">
        <f>IF(Prim_inc_net!L108="","",Prim_inc_net!L108/10/GDP!O104)</f>
        <v>14.312636328719735</v>
      </c>
      <c r="M108" s="26">
        <f>IF(Prim_inc_net!M108="","",Prim_inc_net!M108/10/GDP!P104)</f>
        <v>18.454738338050628</v>
      </c>
      <c r="N108" s="26">
        <f>IF(Prim_inc_net!N108="","",Prim_inc_net!N108/10/GDP!Q104)</f>
        <v>20.27098799028445</v>
      </c>
      <c r="O108" s="26">
        <f>IF(Prim_inc_net!O108="","",Prim_inc_net!O108/10/GDP!R104)</f>
        <v>20.143057734357424</v>
      </c>
      <c r="P108" s="26">
        <f>IF(Prim_inc_net!P108="","",Prim_inc_net!P108/10/GDP!S104)</f>
        <v>18.728601413754053</v>
      </c>
      <c r="Q108" s="26">
        <f>IF(Prim_inc_net!Q108="","",Prim_inc_net!Q108/10/GDP!T104)</f>
        <v>17.764377694585651</v>
      </c>
    </row>
    <row r="109" spans="1:17" x14ac:dyDescent="0.15">
      <c r="A109" s="12" t="s">
        <v>129</v>
      </c>
      <c r="B109" s="26">
        <f>IF(Prim_inc_net!B109="","",Prim_inc_net!B109/10/GDP!E105)</f>
        <v>-15.481189611419994</v>
      </c>
      <c r="C109" s="26">
        <f>IF(Prim_inc_net!C109="","",Prim_inc_net!C109/10/GDP!F105)</f>
        <v>-13.357212966988453</v>
      </c>
      <c r="D109" s="26">
        <f>IF(Prim_inc_net!D109="","",Prim_inc_net!D109/10/GDP!G105)</f>
        <v>-11.660914694228541</v>
      </c>
      <c r="E109" s="26">
        <f>IF(Prim_inc_net!E109="","",Prim_inc_net!E109/10/GDP!H105)</f>
        <v>-8.845127193418806</v>
      </c>
      <c r="F109" s="26">
        <f>IF(Prim_inc_net!F109="","",Prim_inc_net!F109/10/GDP!I105)</f>
        <v>-7.2226638431718007</v>
      </c>
      <c r="G109" s="26">
        <f>IF(Prim_inc_net!G109="","",Prim_inc_net!G109/10/GDP!J105)</f>
        <v>-56.066027969193861</v>
      </c>
      <c r="H109" s="26">
        <f>IF(Prim_inc_net!H109="","",Prim_inc_net!H109/10/GDP!K105)</f>
        <v>-50.545886918499491</v>
      </c>
      <c r="I109" s="26">
        <f>IF(Prim_inc_net!I109="","",Prim_inc_net!I109/10/GDP!L105)</f>
        <v>-32.265784766165851</v>
      </c>
      <c r="J109" s="26">
        <f>IF(Prim_inc_net!J109="","",Prim_inc_net!J109/10/GDP!M105)</f>
        <v>-18.469377088835394</v>
      </c>
      <c r="K109" s="26">
        <f>IF(Prim_inc_net!K109="","",Prim_inc_net!K109/10/GDP!N105)</f>
        <v>3.781608175055704</v>
      </c>
      <c r="L109" s="26">
        <f>IF(Prim_inc_net!L109="","",Prim_inc_net!L109/10/GDP!O105)</f>
        <v>3.6566097009361331</v>
      </c>
      <c r="M109" s="26">
        <f>IF(Prim_inc_net!M109="","",Prim_inc_net!M109/10/GDP!P105)</f>
        <v>-5.1915856689297586</v>
      </c>
      <c r="N109" s="26">
        <f>IF(Prim_inc_net!N109="","",Prim_inc_net!N109/10/GDP!Q105)</f>
        <v>-7.0520734711435722</v>
      </c>
      <c r="O109" s="26">
        <f>IF(Prim_inc_net!O109="","",Prim_inc_net!O109/10/GDP!R105)</f>
        <v>-3.346479017786137</v>
      </c>
      <c r="P109" s="26">
        <f>IF(Prim_inc_net!P109="","",Prim_inc_net!P109/10/GDP!S105)</f>
        <v>-3.145032479390383</v>
      </c>
      <c r="Q109" s="26" t="str">
        <f>IF(Prim_inc_net!Q109="","",Prim_inc_net!Q109/10/GDP!T105)</f>
        <v/>
      </c>
    </row>
    <row r="110" spans="1:17" x14ac:dyDescent="0.15">
      <c r="A110" s="12" t="s">
        <v>130</v>
      </c>
      <c r="B110" s="26">
        <f>IF(Prim_inc_net!B110="","",Prim_inc_net!B110/10/GDP!E106)</f>
        <v>-0.59364695620014163</v>
      </c>
      <c r="C110" s="26">
        <f>IF(Prim_inc_net!C110="","",Prim_inc_net!C110/10/GDP!F106)</f>
        <v>-1.0825397969140869</v>
      </c>
      <c r="D110" s="26">
        <f>IF(Prim_inc_net!D110="","",Prim_inc_net!D110/10/GDP!G106)</f>
        <v>2.9797440405613198</v>
      </c>
      <c r="E110" s="26">
        <f>IF(Prim_inc_net!E110="","",Prim_inc_net!E110/10/GDP!H106)</f>
        <v>0.79332523899889318</v>
      </c>
      <c r="F110" s="26">
        <f>IF(Prim_inc_net!F110="","",Prim_inc_net!F110/10/GDP!I106)</f>
        <v>1.136836920692915</v>
      </c>
      <c r="G110" s="26">
        <f>IF(Prim_inc_net!G110="","",Prim_inc_net!G110/10/GDP!J106)</f>
        <v>-4.3494867836586848E-2</v>
      </c>
      <c r="H110" s="26">
        <f>IF(Prim_inc_net!H110="","",Prim_inc_net!H110/10/GDP!K106)</f>
        <v>0.17375518879341767</v>
      </c>
      <c r="I110" s="26">
        <f>IF(Prim_inc_net!I110="","",Prim_inc_net!I110/10/GDP!L106)</f>
        <v>-2.4221645191765253</v>
      </c>
      <c r="J110" s="26">
        <f>IF(Prim_inc_net!J110="","",Prim_inc_net!J110/10/GDP!M106)</f>
        <v>-0.79967861557224018</v>
      </c>
      <c r="K110" s="26">
        <f>IF(Prim_inc_net!K110="","",Prim_inc_net!K110/10/GDP!N106)</f>
        <v>2.4037197386587934</v>
      </c>
      <c r="L110" s="26">
        <f>IF(Prim_inc_net!L110="","",Prim_inc_net!L110/10/GDP!O106)</f>
        <v>7.1835247348130968</v>
      </c>
      <c r="M110" s="26">
        <f>IF(Prim_inc_net!M110="","",Prim_inc_net!M110/10/GDP!P106)</f>
        <v>4.0456534710164878</v>
      </c>
      <c r="N110" s="26">
        <f>IF(Prim_inc_net!N110="","",Prim_inc_net!N110/10/GDP!Q106)</f>
        <v>4.2553440613331439</v>
      </c>
      <c r="O110" s="26">
        <f>IF(Prim_inc_net!O110="","",Prim_inc_net!O110/10/GDP!R106)</f>
        <v>2.2043291474971021</v>
      </c>
      <c r="P110" s="26" t="str">
        <f>IF(Prim_inc_net!P110="","",Prim_inc_net!P110/10/GDP!S106)</f>
        <v/>
      </c>
      <c r="Q110" s="26" t="str">
        <f>IF(Prim_inc_net!Q110="","",Prim_inc_net!Q110/10/GDP!T106)</f>
        <v/>
      </c>
    </row>
    <row r="111" spans="1:17" x14ac:dyDescent="0.15">
      <c r="A111" s="12" t="s">
        <v>131</v>
      </c>
      <c r="B111" s="26">
        <f>IF(Prim_inc_net!B111="","",Prim_inc_net!B111/10/GDP!E107)</f>
        <v>-1.6683077855174622</v>
      </c>
      <c r="C111" s="26">
        <f>IF(Prim_inc_net!C111="","",Prim_inc_net!C111/10/GDP!F107)</f>
        <v>-2.026450521985073</v>
      </c>
      <c r="D111" s="26">
        <f>IF(Prim_inc_net!D111="","",Prim_inc_net!D111/10/GDP!G107)</f>
        <v>-3.9079623059165316</v>
      </c>
      <c r="E111" s="26">
        <f>IF(Prim_inc_net!E111="","",Prim_inc_net!E111/10/GDP!H107)</f>
        <v>-3.2981778714718364</v>
      </c>
      <c r="F111" s="26">
        <f>IF(Prim_inc_net!F111="","",Prim_inc_net!F111/10/GDP!I107)</f>
        <v>2.4139852996553732</v>
      </c>
      <c r="G111" s="26">
        <f>IF(Prim_inc_net!G111="","",Prim_inc_net!G111/10/GDP!J107)</f>
        <v>-0.64352946044101611</v>
      </c>
      <c r="H111" s="26">
        <f>IF(Prim_inc_net!H111="","",Prim_inc_net!H111/10/GDP!K107)</f>
        <v>-2.9302880490831527</v>
      </c>
      <c r="I111" s="26">
        <f>IF(Prim_inc_net!I111="","",Prim_inc_net!I111/10/GDP!L107)</f>
        <v>-3.1282265670485514</v>
      </c>
      <c r="J111" s="26">
        <f>IF(Prim_inc_net!J111="","",Prim_inc_net!J111/10/GDP!M107)</f>
        <v>-2.1938518068369324</v>
      </c>
      <c r="K111" s="26">
        <f>IF(Prim_inc_net!K111="","",Prim_inc_net!K111/10/GDP!N107)</f>
        <v>-1.2179374073300417</v>
      </c>
      <c r="L111" s="26">
        <f>IF(Prim_inc_net!L111="","",Prim_inc_net!L111/10/GDP!O107)</f>
        <v>-3.6011553079412657</v>
      </c>
      <c r="M111" s="26">
        <f>IF(Prim_inc_net!M111="","",Prim_inc_net!M111/10/GDP!P107)</f>
        <v>-3.5766078013227203</v>
      </c>
      <c r="N111" s="26">
        <f>IF(Prim_inc_net!N111="","",Prim_inc_net!N111/10/GDP!Q107)</f>
        <v>-3.5974088601633172</v>
      </c>
      <c r="O111" s="26">
        <f>IF(Prim_inc_net!O111="","",Prim_inc_net!O111/10/GDP!R107)</f>
        <v>-3.1232375529290244</v>
      </c>
      <c r="P111" s="26">
        <f>IF(Prim_inc_net!P111="","",Prim_inc_net!P111/10/GDP!S107)</f>
        <v>-3.4588440001895058</v>
      </c>
      <c r="Q111" s="26">
        <f>IF(Prim_inc_net!Q111="","",Prim_inc_net!Q111/10/GDP!T107)</f>
        <v>-2.3918922636462847</v>
      </c>
    </row>
    <row r="112" spans="1:17" x14ac:dyDescent="0.15">
      <c r="A112" s="12" t="s">
        <v>132</v>
      </c>
      <c r="B112" s="26">
        <f>IF(Prim_inc_net!B112="","",Prim_inc_net!B112/10/GDP!E108)</f>
        <v>-19.982296970895398</v>
      </c>
      <c r="C112" s="26">
        <f>IF(Prim_inc_net!C112="","",Prim_inc_net!C112/10/GDP!F108)</f>
        <v>-27.032733154396841</v>
      </c>
      <c r="D112" s="26">
        <f>IF(Prim_inc_net!D112="","",Prim_inc_net!D112/10/GDP!G108)</f>
        <v>-27.488302579360607</v>
      </c>
      <c r="E112" s="26">
        <f>IF(Prim_inc_net!E112="","",Prim_inc_net!E112/10/GDP!H108)</f>
        <v>-26.053759525494446</v>
      </c>
      <c r="F112" s="26">
        <f>IF(Prim_inc_net!F112="","",Prim_inc_net!F112/10/GDP!I108)</f>
        <v>-29.1422660089214</v>
      </c>
      <c r="G112" s="26">
        <f>IF(Prim_inc_net!G112="","",Prim_inc_net!G112/10/GDP!J108)</f>
        <v>-30.024693211291968</v>
      </c>
      <c r="H112" s="26">
        <f>IF(Prim_inc_net!H112="","",Prim_inc_net!H112/10/GDP!K108)</f>
        <v>-29.109850863161792</v>
      </c>
      <c r="I112" s="26">
        <f>IF(Prim_inc_net!I112="","",Prim_inc_net!I112/10/GDP!L108)</f>
        <v>-33.968631811366386</v>
      </c>
      <c r="J112" s="26">
        <f>IF(Prim_inc_net!J112="","",Prim_inc_net!J112/10/GDP!M108)</f>
        <v>-37.725894653423026</v>
      </c>
      <c r="K112" s="26">
        <f>IF(Prim_inc_net!K112="","",Prim_inc_net!K112/10/GDP!N108)</f>
        <v>-29.140385061946059</v>
      </c>
      <c r="L112" s="26">
        <f>IF(Prim_inc_net!L112="","",Prim_inc_net!L112/10/GDP!O108)</f>
        <v>-33.608181095841147</v>
      </c>
      <c r="M112" s="26">
        <f>IF(Prim_inc_net!M112="","",Prim_inc_net!M112/10/GDP!P108)</f>
        <v>-33.505831542904161</v>
      </c>
      <c r="N112" s="26">
        <f>IF(Prim_inc_net!N112="","",Prim_inc_net!N112/10/GDP!Q108)</f>
        <v>-30.730920980503807</v>
      </c>
      <c r="O112" s="26">
        <f>IF(Prim_inc_net!O112="","",Prim_inc_net!O112/10/GDP!R108)</f>
        <v>-31.826018030377721</v>
      </c>
      <c r="P112" s="26">
        <f>IF(Prim_inc_net!P112="","",Prim_inc_net!P112/10/GDP!S108)</f>
        <v>-30.551769546960934</v>
      </c>
      <c r="Q112" s="26">
        <f>IF(Prim_inc_net!Q112="","",Prim_inc_net!Q112/10/GDP!T108)</f>
        <v>-31.249320751492615</v>
      </c>
    </row>
    <row r="113" spans="1:17" x14ac:dyDescent="0.15">
      <c r="A113" s="12" t="s">
        <v>133</v>
      </c>
      <c r="B113" s="26">
        <f>IF(Prim_inc_net!B113="","",Prim_inc_net!B113/10/GDP!E109)</f>
        <v>-2.0889975233793625</v>
      </c>
      <c r="C113" s="26">
        <f>IF(Prim_inc_net!C113="","",Prim_inc_net!C113/10/GDP!F109)</f>
        <v>-2.2986169450133889</v>
      </c>
      <c r="D113" s="26">
        <f>IF(Prim_inc_net!D113="","",Prim_inc_net!D113/10/GDP!G109)</f>
        <v>-1.0084752457468855</v>
      </c>
      <c r="E113" s="26">
        <f>IF(Prim_inc_net!E113="","",Prim_inc_net!E113/10/GDP!H109)</f>
        <v>-0.9306951301184675</v>
      </c>
      <c r="F113" s="26">
        <f>IF(Prim_inc_net!F113="","",Prim_inc_net!F113/10/GDP!I109)</f>
        <v>-1.5270713150850326</v>
      </c>
      <c r="G113" s="26">
        <f>IF(Prim_inc_net!G113="","",Prim_inc_net!G113/10/GDP!J109)</f>
        <v>-1.7964867350742306</v>
      </c>
      <c r="H113" s="26">
        <f>IF(Prim_inc_net!H113="","",Prim_inc_net!H113/10/GDP!K109)</f>
        <v>-1.8339829500641229</v>
      </c>
      <c r="I113" s="26">
        <f>IF(Prim_inc_net!I113="","",Prim_inc_net!I113/10/GDP!L109)</f>
        <v>-3.2052353106231131</v>
      </c>
      <c r="J113" s="26">
        <f>IF(Prim_inc_net!J113="","",Prim_inc_net!J113/10/GDP!M109)</f>
        <v>-3.407836012988299</v>
      </c>
      <c r="K113" s="26">
        <f>IF(Prim_inc_net!K113="","",Prim_inc_net!K113/10/GDP!N109)</f>
        <v>-2.794069428486762</v>
      </c>
      <c r="L113" s="26">
        <f>IF(Prim_inc_net!L113="","",Prim_inc_net!L113/10/GDP!O109)</f>
        <v>-3.7820482530888677</v>
      </c>
      <c r="M113" s="26">
        <f>IF(Prim_inc_net!M113="","",Prim_inc_net!M113/10/GDP!P109)</f>
        <v>-3.9594675447962904</v>
      </c>
      <c r="N113" s="26">
        <f>IF(Prim_inc_net!N113="","",Prim_inc_net!N113/10/GDP!Q109)</f>
        <v>-3.1592111101802312</v>
      </c>
      <c r="O113" s="26">
        <f>IF(Prim_inc_net!O113="","",Prim_inc_net!O113/10/GDP!R109)</f>
        <v>-3.2950788702652516</v>
      </c>
      <c r="P113" s="26">
        <f>IF(Prim_inc_net!P113="","",Prim_inc_net!P113/10/GDP!S109)</f>
        <v>-3.5705429338394747</v>
      </c>
      <c r="Q113" s="26" t="str">
        <f>IF(Prim_inc_net!Q113="","",Prim_inc_net!Q113/10/GDP!T109)</f>
        <v/>
      </c>
    </row>
    <row r="114" spans="1:17" x14ac:dyDescent="0.15">
      <c r="A114" s="12" t="s">
        <v>134</v>
      </c>
      <c r="B114" s="26">
        <f>IF(Prim_inc_net!B114="","",Prim_inc_net!B114/10/GDP!E110)</f>
        <v>-2.188980938670757</v>
      </c>
      <c r="C114" s="26">
        <f>IF(Prim_inc_net!C114="","",Prim_inc_net!C114/10/GDP!F110)</f>
        <v>-1.8273229091530909</v>
      </c>
      <c r="D114" s="26">
        <f>IF(Prim_inc_net!D114="","",Prim_inc_net!D114/10/GDP!G110)</f>
        <v>-1.7861021381641133</v>
      </c>
      <c r="E114" s="26">
        <f>IF(Prim_inc_net!E114="","",Prim_inc_net!E114/10/GDP!H110)</f>
        <v>-2.7835958525322519</v>
      </c>
      <c r="F114" s="26">
        <f>IF(Prim_inc_net!F114="","",Prim_inc_net!F114/10/GDP!I110)</f>
        <v>-1.9720006362380305</v>
      </c>
      <c r="G114" s="26">
        <f>IF(Prim_inc_net!G114="","",Prim_inc_net!G114/10/GDP!J110)</f>
        <v>-2.7379382458356831</v>
      </c>
      <c r="H114" s="26">
        <f>IF(Prim_inc_net!H114="","",Prim_inc_net!H114/10/GDP!K110)</f>
        <v>-4.7291541593277993</v>
      </c>
      <c r="I114" s="26">
        <f>IF(Prim_inc_net!I114="","",Prim_inc_net!I114/10/GDP!L110)</f>
        <v>-0.69999524093332643</v>
      </c>
      <c r="J114" s="26">
        <f>IF(Prim_inc_net!J114="","",Prim_inc_net!J114/10/GDP!M110)</f>
        <v>-4.9021468159748496</v>
      </c>
      <c r="K114" s="26">
        <f>IF(Prim_inc_net!K114="","",Prim_inc_net!K114/10/GDP!N110)</f>
        <v>-4.9447858595248109</v>
      </c>
      <c r="L114" s="26">
        <f>IF(Prim_inc_net!L114="","",Prim_inc_net!L114/10/GDP!O110)</f>
        <v>-3.4328198310336671</v>
      </c>
      <c r="M114" s="26">
        <f>IF(Prim_inc_net!M114="","",Prim_inc_net!M114/10/GDP!P110)</f>
        <v>-1.7352780317410292</v>
      </c>
      <c r="N114" s="26">
        <f>IF(Prim_inc_net!N114="","",Prim_inc_net!N114/10/GDP!Q110)</f>
        <v>-3.1831288048261288</v>
      </c>
      <c r="O114" s="26">
        <f>IF(Prim_inc_net!O114="","",Prim_inc_net!O114/10/GDP!R110)</f>
        <v>-3.8110193182615282</v>
      </c>
      <c r="P114" s="26">
        <f>IF(Prim_inc_net!P114="","",Prim_inc_net!P114/10/GDP!S110)</f>
        <v>-3.9007923625121053</v>
      </c>
      <c r="Q114" s="26" t="str">
        <f>IF(Prim_inc_net!Q114="","",Prim_inc_net!Q114/10/GDP!T110)</f>
        <v/>
      </c>
    </row>
    <row r="115" spans="1:17" x14ac:dyDescent="0.15">
      <c r="A115" s="12" t="s">
        <v>135</v>
      </c>
      <c r="B115" s="26">
        <f>IF(Prim_inc_net!B115="","",Prim_inc_net!B115/10/GDP!E111)</f>
        <v>-4.2023848697988546</v>
      </c>
      <c r="C115" s="26">
        <f>IF(Prim_inc_net!C115="","",Prim_inc_net!C115/10/GDP!F111)</f>
        <v>-2.7650369436107516</v>
      </c>
      <c r="D115" s="26">
        <f>IF(Prim_inc_net!D115="","",Prim_inc_net!D115/10/GDP!G111)</f>
        <v>-2.0136465247628959</v>
      </c>
      <c r="E115" s="26">
        <f>IF(Prim_inc_net!E115="","",Prim_inc_net!E115/10/GDP!H111)</f>
        <v>-2.9518940573078591</v>
      </c>
      <c r="F115" s="26">
        <f>IF(Prim_inc_net!F115="","",Prim_inc_net!F115/10/GDP!I111)</f>
        <v>-1.9681627746296648</v>
      </c>
      <c r="G115" s="26">
        <f>IF(Prim_inc_net!G115="","",Prim_inc_net!G115/10/GDP!J111)</f>
        <v>-3.101252694942604</v>
      </c>
      <c r="H115" s="26">
        <f>IF(Prim_inc_net!H115="","",Prim_inc_net!H115/10/GDP!K111)</f>
        <v>-2.3366396226869486</v>
      </c>
      <c r="I115" s="26">
        <f>IF(Prim_inc_net!I115="","",Prim_inc_net!I115/10/GDP!L111)</f>
        <v>-3.6317963336106005</v>
      </c>
      <c r="J115" s="26">
        <f>IF(Prim_inc_net!J115="","",Prim_inc_net!J115/10/GDP!M111)</f>
        <v>-3.2874428268766951</v>
      </c>
      <c r="K115" s="26">
        <f>IF(Prim_inc_net!K115="","",Prim_inc_net!K115/10/GDP!N111)</f>
        <v>-3.257234583212691</v>
      </c>
      <c r="L115" s="26">
        <f>IF(Prim_inc_net!L115="","",Prim_inc_net!L115/10/GDP!O111)</f>
        <v>-2.7036006678058526</v>
      </c>
      <c r="M115" s="26">
        <f>IF(Prim_inc_net!M115="","",Prim_inc_net!M115/10/GDP!P111)</f>
        <v>-2.773652011216329</v>
      </c>
      <c r="N115" s="26">
        <f>IF(Prim_inc_net!N115="","",Prim_inc_net!N115/10/GDP!Q111)</f>
        <v>-2.8200039253677351</v>
      </c>
      <c r="O115" s="26">
        <f>IF(Prim_inc_net!O115="","",Prim_inc_net!O115/10/GDP!R111)</f>
        <v>-3.1047851038050136</v>
      </c>
      <c r="P115" s="26">
        <f>IF(Prim_inc_net!P115="","",Prim_inc_net!P115/10/GDP!S111)</f>
        <v>-2.6080590751211998</v>
      </c>
      <c r="Q115" s="26">
        <f>IF(Prim_inc_net!Q115="","",Prim_inc_net!Q115/10/GDP!T111)</f>
        <v>-2.015990305723335</v>
      </c>
    </row>
    <row r="116" spans="1:17" x14ac:dyDescent="0.15">
      <c r="A116" s="12" t="s">
        <v>136</v>
      </c>
      <c r="B116" s="26">
        <f>IF(Prim_inc_net!B116="","",Prim_inc_net!B116/10/GDP!E112)</f>
        <v>-2.6606635524885749</v>
      </c>
      <c r="C116" s="26">
        <f>IF(Prim_inc_net!C116="","",Prim_inc_net!C116/10/GDP!F112)</f>
        <v>-2.587314837201014</v>
      </c>
      <c r="D116" s="26">
        <f>IF(Prim_inc_net!D116="","",Prim_inc_net!D116/10/GDP!G112)</f>
        <v>-15.019210122923521</v>
      </c>
      <c r="E116" s="26">
        <f>IF(Prim_inc_net!E116="","",Prim_inc_net!E116/10/GDP!H112)</f>
        <v>-12.755556088122617</v>
      </c>
      <c r="F116" s="26">
        <f>IF(Prim_inc_net!F116="","",Prim_inc_net!F116/10/GDP!I112)</f>
        <v>-11.615409443836951</v>
      </c>
      <c r="G116" s="26">
        <f>IF(Prim_inc_net!G116="","",Prim_inc_net!G116/10/GDP!J112)</f>
        <v>-12.025955950590857</v>
      </c>
      <c r="H116" s="26">
        <f>IF(Prim_inc_net!H116="","",Prim_inc_net!H116/10/GDP!K112)</f>
        <v>-11.210085019807316</v>
      </c>
      <c r="I116" s="26">
        <f>IF(Prim_inc_net!I116="","",Prim_inc_net!I116/10/GDP!L112)</f>
        <v>-9.4325841129738137</v>
      </c>
      <c r="J116" s="26">
        <f>IF(Prim_inc_net!J116="","",Prim_inc_net!J116/10/GDP!M112)</f>
        <v>-11.068974791377817</v>
      </c>
      <c r="K116" s="26">
        <f>IF(Prim_inc_net!K116="","",Prim_inc_net!K116/10/GDP!N112)</f>
        <v>-9.6226162843671457</v>
      </c>
      <c r="L116" s="26">
        <f>IF(Prim_inc_net!L116="","",Prim_inc_net!L116/10/GDP!O112)</f>
        <v>-8.113292977712474</v>
      </c>
      <c r="M116" s="26">
        <f>IF(Prim_inc_net!M116="","",Prim_inc_net!M116/10/GDP!P112)</f>
        <v>-8.080726384153742</v>
      </c>
      <c r="N116" s="26">
        <f>IF(Prim_inc_net!N116="","",Prim_inc_net!N116/10/GDP!Q112)</f>
        <v>-7.9115942669075912</v>
      </c>
      <c r="O116" s="26">
        <f>IF(Prim_inc_net!O116="","",Prim_inc_net!O116/10/GDP!R112)</f>
        <v>-9.3025836374854673</v>
      </c>
      <c r="P116" s="26">
        <f>IF(Prim_inc_net!P116="","",Prim_inc_net!P116/10/GDP!S112)</f>
        <v>-9.9402503214679534</v>
      </c>
      <c r="Q116" s="26">
        <f>IF(Prim_inc_net!Q116="","",Prim_inc_net!Q116/10/GDP!T112)</f>
        <v>-7.5699283629667375</v>
      </c>
    </row>
    <row r="117" spans="1:17" x14ac:dyDescent="0.15">
      <c r="A117" s="12" t="s">
        <v>137</v>
      </c>
      <c r="B117" s="26">
        <f>IF(Prim_inc_net!B117="","",Prim_inc_net!B117/10/GDP!E113)</f>
        <v>-3.3114865162635425</v>
      </c>
      <c r="C117" s="26">
        <f>IF(Prim_inc_net!C117="","",Prim_inc_net!C117/10/GDP!F113)</f>
        <v>-3.7283633325731591</v>
      </c>
      <c r="D117" s="26">
        <f>IF(Prim_inc_net!D117="","",Prim_inc_net!D117/10/GDP!G113)</f>
        <v>-3.5719900610969999</v>
      </c>
      <c r="E117" s="26">
        <f>IF(Prim_inc_net!E117="","",Prim_inc_net!E117/10/GDP!H113)</f>
        <v>-3.1780580084863823</v>
      </c>
      <c r="F117" s="26">
        <f>IF(Prim_inc_net!F117="","",Prim_inc_net!F117/10/GDP!I113)</f>
        <v>-4.4747918191015543</v>
      </c>
      <c r="G117" s="26">
        <f>IF(Prim_inc_net!G117="","",Prim_inc_net!G117/10/GDP!J113)</f>
        <v>-3.9166369231863833</v>
      </c>
      <c r="H117" s="26">
        <f>IF(Prim_inc_net!H117="","",Prim_inc_net!H117/10/GDP!K113)</f>
        <v>-3.5542402308260415</v>
      </c>
      <c r="I117" s="26">
        <f>IF(Prim_inc_net!I117="","",Prim_inc_net!I117/10/GDP!L113)</f>
        <v>-3.6946306874739534</v>
      </c>
      <c r="J117" s="26">
        <f>IF(Prim_inc_net!J117="","",Prim_inc_net!J117/10/GDP!M113)</f>
        <v>-3.2661232964206244</v>
      </c>
      <c r="K117" s="26">
        <f>IF(Prim_inc_net!K117="","",Prim_inc_net!K117/10/GDP!N113)</f>
        <v>-2.6746000193520203</v>
      </c>
      <c r="L117" s="26">
        <f>IF(Prim_inc_net!L117="","",Prim_inc_net!L117/10/GDP!O113)</f>
        <v>-2.2555907950852752</v>
      </c>
      <c r="M117" s="26">
        <f>IF(Prim_inc_net!M117="","",Prim_inc_net!M117/10/GDP!P113)</f>
        <v>-2.6706528034246824</v>
      </c>
      <c r="N117" s="26">
        <f>IF(Prim_inc_net!N117="","",Prim_inc_net!N117/10/GDP!Q113)</f>
        <v>-3.252987655420176</v>
      </c>
      <c r="O117" s="26">
        <f>IF(Prim_inc_net!O117="","",Prim_inc_net!O117/10/GDP!R113)</f>
        <v>-2.9857884258492708</v>
      </c>
      <c r="P117" s="26" t="str">
        <f>IF(Prim_inc_net!P117="","",Prim_inc_net!P117/10/GDP!S113)</f>
        <v/>
      </c>
      <c r="Q117" s="26" t="str">
        <f>IF(Prim_inc_net!Q117="","",Prim_inc_net!Q117/10/GDP!T113)</f>
        <v/>
      </c>
    </row>
    <row r="118" spans="1:17" x14ac:dyDescent="0.15">
      <c r="A118" s="12" t="s">
        <v>138</v>
      </c>
      <c r="B118" s="26">
        <f>IF(Prim_inc_net!B118="","",Prim_inc_net!B118/10/GDP!E114)</f>
        <v>-3.1778466502544793</v>
      </c>
      <c r="C118" s="26">
        <f>IF(Prim_inc_net!C118="","",Prim_inc_net!C118/10/GDP!F114)</f>
        <v>-3.5882133225493793</v>
      </c>
      <c r="D118" s="26">
        <f>IF(Prim_inc_net!D118="","",Prim_inc_net!D118/10/GDP!G114)</f>
        <v>-3.0995647024945274</v>
      </c>
      <c r="E118" s="26">
        <f>IF(Prim_inc_net!E118="","",Prim_inc_net!E118/10/GDP!H114)</f>
        <v>-2.4769383730598906</v>
      </c>
      <c r="F118" s="26">
        <f>IF(Prim_inc_net!F118="","",Prim_inc_net!F118/10/GDP!I114)</f>
        <v>-6.6725666379745023</v>
      </c>
      <c r="G118" s="26">
        <f>IF(Prim_inc_net!G118="","",Prim_inc_net!G118/10/GDP!J114)</f>
        <v>-5.0663056119549363</v>
      </c>
      <c r="H118" s="26">
        <f>IF(Prim_inc_net!H118="","",Prim_inc_net!H118/10/GDP!K114)</f>
        <v>-4.2278121270843352</v>
      </c>
      <c r="I118" s="26">
        <f>IF(Prim_inc_net!I118="","",Prim_inc_net!I118/10/GDP!L114)</f>
        <v>-4.8953012183080942</v>
      </c>
      <c r="J118" s="26">
        <f>IF(Prim_inc_net!J118="","",Prim_inc_net!J118/10/GDP!M114)</f>
        <v>-5.3655144829888837</v>
      </c>
      <c r="K118" s="26">
        <f>IF(Prim_inc_net!K118="","",Prim_inc_net!K118/10/GDP!N114)</f>
        <v>-5.4269573539372349</v>
      </c>
      <c r="L118" s="26">
        <f>IF(Prim_inc_net!L118="","",Prim_inc_net!L118/10/GDP!O114)</f>
        <v>-5.7381207892897841</v>
      </c>
      <c r="M118" s="26">
        <f>IF(Prim_inc_net!M118="","",Prim_inc_net!M118/10/GDP!P114)</f>
        <v>-10.332673965262725</v>
      </c>
      <c r="N118" s="26">
        <f>IF(Prim_inc_net!N118="","",Prim_inc_net!N118/10/GDP!Q114)</f>
        <v>-10.710281585218079</v>
      </c>
      <c r="O118" s="26">
        <f>IF(Prim_inc_net!O118="","",Prim_inc_net!O118/10/GDP!R114)</f>
        <v>-8.0767290316476767</v>
      </c>
      <c r="P118" s="26">
        <f>IF(Prim_inc_net!P118="","",Prim_inc_net!P118/10/GDP!S114)</f>
        <v>-8.2512552405975352</v>
      </c>
      <c r="Q118" s="26">
        <f>IF(Prim_inc_net!Q118="","",Prim_inc_net!Q118/10/GDP!T114)</f>
        <v>-9.8770665497639545</v>
      </c>
    </row>
    <row r="119" spans="1:17" x14ac:dyDescent="0.15">
      <c r="A119" s="12" t="s">
        <v>139</v>
      </c>
      <c r="B119" s="26">
        <f>IF(Prim_inc_net!B119="","",Prim_inc_net!B119/10/GDP!E115)</f>
        <v>30.459938436525572</v>
      </c>
      <c r="C119" s="26">
        <f>IF(Prim_inc_net!C119="","",Prim_inc_net!C119/10/GDP!F115)</f>
        <v>29.163245296221856</v>
      </c>
      <c r="D119" s="26">
        <f>IF(Prim_inc_net!D119="","",Prim_inc_net!D119/10/GDP!G115)</f>
        <v>28.865187075614795</v>
      </c>
      <c r="E119" s="26">
        <f>IF(Prim_inc_net!E119="","",Prim_inc_net!E119/10/GDP!H115)</f>
        <v>27.545543098524554</v>
      </c>
      <c r="F119" s="26">
        <f>IF(Prim_inc_net!F119="","",Prim_inc_net!F119/10/GDP!I115)</f>
        <v>27.091758612656832</v>
      </c>
      <c r="G119" s="26">
        <f>IF(Prim_inc_net!G119="","",Prim_inc_net!G119/10/GDP!J115)</f>
        <v>22.158726486679317</v>
      </c>
      <c r="H119" s="26">
        <f>IF(Prim_inc_net!H119="","",Prim_inc_net!H119/10/GDP!K115)</f>
        <v>20.76122313874215</v>
      </c>
      <c r="I119" s="26">
        <f>IF(Prim_inc_net!I119="","",Prim_inc_net!I119/10/GDP!L115)</f>
        <v>-2.2584642233569152</v>
      </c>
      <c r="J119" s="26">
        <f>IF(Prim_inc_net!J119="","",Prim_inc_net!J119/10/GDP!M115)</f>
        <v>2.5164835726978816</v>
      </c>
      <c r="K119" s="26">
        <f>IF(Prim_inc_net!K119="","",Prim_inc_net!K119/10/GDP!N115)</f>
        <v>18.658127934425682</v>
      </c>
      <c r="L119" s="26">
        <f>IF(Prim_inc_net!L119="","",Prim_inc_net!L119/10/GDP!O115)</f>
        <v>27.587487447401106</v>
      </c>
      <c r="M119" s="26">
        <f>IF(Prim_inc_net!M119="","",Prim_inc_net!M119/10/GDP!P115)</f>
        <v>26.801443775308815</v>
      </c>
      <c r="N119" s="26">
        <f>IF(Prim_inc_net!N119="","",Prim_inc_net!N119/10/GDP!Q115)</f>
        <v>25.802124021336276</v>
      </c>
      <c r="O119" s="26">
        <f>IF(Prim_inc_net!O119="","",Prim_inc_net!O119/10/GDP!R115)</f>
        <v>25.219979232827328</v>
      </c>
      <c r="P119" s="26" t="str">
        <f>IF(Prim_inc_net!P119="","",Prim_inc_net!P119/10/GDP!S115)</f>
        <v/>
      </c>
      <c r="Q119" s="26" t="str">
        <f>IF(Prim_inc_net!Q119="","",Prim_inc_net!Q119/10/GDP!T115)</f>
        <v/>
      </c>
    </row>
    <row r="120" spans="1:17" x14ac:dyDescent="0.15">
      <c r="A120" s="12" t="s">
        <v>140</v>
      </c>
      <c r="B120" s="26" t="str">
        <f>IF(Prim_inc_net!B120="","",Prim_inc_net!B120/10/GDP!E116)</f>
        <v/>
      </c>
      <c r="C120" s="26" t="str">
        <f>IF(Prim_inc_net!C120="","",Prim_inc_net!C120/10/GDP!F116)</f>
        <v/>
      </c>
      <c r="D120" s="26" t="str">
        <f>IF(Prim_inc_net!D120="","",Prim_inc_net!D120/10/GDP!G116)</f>
        <v/>
      </c>
      <c r="E120" s="26" t="str">
        <f>IF(Prim_inc_net!E120="","",Prim_inc_net!E120/10/GDP!H116)</f>
        <v/>
      </c>
      <c r="F120" s="26" t="str">
        <f>IF(Prim_inc_net!F120="","",Prim_inc_net!F120/10/GDP!I116)</f>
        <v/>
      </c>
      <c r="G120" s="26" t="str">
        <f>IF(Prim_inc_net!G120="","",Prim_inc_net!G120/10/GDP!J116)</f>
        <v/>
      </c>
      <c r="H120" s="26" t="str">
        <f>IF(Prim_inc_net!H120="","",Prim_inc_net!H120/10/GDP!K116)</f>
        <v/>
      </c>
      <c r="I120" s="26">
        <f>IF(Prim_inc_net!I120="","",Prim_inc_net!I120/10/GDP!L116)</f>
        <v>-2.6441951842441762</v>
      </c>
      <c r="J120" s="26">
        <f>IF(Prim_inc_net!J120="","",Prim_inc_net!J120/10/GDP!M116)</f>
        <v>-2.6801228288832966</v>
      </c>
      <c r="K120" s="26">
        <f>IF(Prim_inc_net!K120="","",Prim_inc_net!K120/10/GDP!N116)</f>
        <v>-3.8258439980960111</v>
      </c>
      <c r="L120" s="26">
        <f>IF(Prim_inc_net!L120="","",Prim_inc_net!L120/10/GDP!O116)</f>
        <v>-2.912894835432863</v>
      </c>
      <c r="M120" s="26">
        <f>IF(Prim_inc_net!M120="","",Prim_inc_net!M120/10/GDP!P116)</f>
        <v>-1.8164986760407607</v>
      </c>
      <c r="N120" s="26">
        <f>IF(Prim_inc_net!N120="","",Prim_inc_net!N120/10/GDP!Q116)</f>
        <v>-0.23732707461213348</v>
      </c>
      <c r="O120" s="26">
        <f>IF(Prim_inc_net!O120="","",Prim_inc_net!O120/10/GDP!R116)</f>
        <v>0.62628302723108376</v>
      </c>
      <c r="P120" s="26">
        <f>IF(Prim_inc_net!P120="","",Prim_inc_net!P120/10/GDP!S116)</f>
        <v>0.13790034328579681</v>
      </c>
      <c r="Q120" s="26" t="str">
        <f>IF(Prim_inc_net!Q120="","",Prim_inc_net!Q120/10/GDP!T116)</f>
        <v/>
      </c>
    </row>
    <row r="121" spans="1:17" x14ac:dyDescent="0.15">
      <c r="A121" s="12" t="s">
        <v>141</v>
      </c>
      <c r="B121" s="26">
        <f>IF(Prim_inc_net!B121="","",Prim_inc_net!B121/10/GDP!E117)</f>
        <v>-0.12513657408228956</v>
      </c>
      <c r="C121" s="26">
        <f>IF(Prim_inc_net!C121="","",Prim_inc_net!C121/10/GDP!F117)</f>
        <v>0.71225859977327954</v>
      </c>
      <c r="D121" s="26">
        <f>IF(Prim_inc_net!D121="","",Prim_inc_net!D121/10/GDP!G117)</f>
        <v>2.737285362469307</v>
      </c>
      <c r="E121" s="26">
        <f>IF(Prim_inc_net!E121="","",Prim_inc_net!E121/10/GDP!H117)</f>
        <v>1.783356659034578</v>
      </c>
      <c r="F121" s="26">
        <f>IF(Prim_inc_net!F121="","",Prim_inc_net!F121/10/GDP!I117)</f>
        <v>0.60245513777143933</v>
      </c>
      <c r="G121" s="26">
        <f>IF(Prim_inc_net!G121="","",Prim_inc_net!G121/10/GDP!J117)</f>
        <v>-0.10023520224129849</v>
      </c>
      <c r="H121" s="26">
        <f>IF(Prim_inc_net!H121="","",Prim_inc_net!H121/10/GDP!K117)</f>
        <v>-1.0344203944267358</v>
      </c>
      <c r="I121" s="26">
        <f>IF(Prim_inc_net!I121="","",Prim_inc_net!I121/10/GDP!L117)</f>
        <v>4.4704347198352048</v>
      </c>
      <c r="J121" s="26">
        <f>IF(Prim_inc_net!J121="","",Prim_inc_net!J121/10/GDP!M117)</f>
        <v>8.6234907415115138</v>
      </c>
      <c r="K121" s="26">
        <f>IF(Prim_inc_net!K121="","",Prim_inc_net!K121/10/GDP!N117)</f>
        <v>8.9004133608567599</v>
      </c>
      <c r="L121" s="26">
        <f>IF(Prim_inc_net!L121="","",Prim_inc_net!L121/10/GDP!O117)</f>
        <v>9.2186041377604315</v>
      </c>
      <c r="M121" s="26">
        <f>IF(Prim_inc_net!M121="","",Prim_inc_net!M121/10/GDP!P117)</f>
        <v>8.9508557831562534</v>
      </c>
      <c r="N121" s="26">
        <f>IF(Prim_inc_net!N121="","",Prim_inc_net!N121/10/GDP!Q117)</f>
        <v>10.841882386230575</v>
      </c>
      <c r="O121" s="26">
        <f>IF(Prim_inc_net!O121="","",Prim_inc_net!O121/10/GDP!R117)</f>
        <v>12.636619224241938</v>
      </c>
      <c r="P121" s="26">
        <f>IF(Prim_inc_net!P121="","",Prim_inc_net!P121/10/GDP!S117)</f>
        <v>13.262986830106891</v>
      </c>
      <c r="Q121" s="26">
        <f>IF(Prim_inc_net!Q121="","",Prim_inc_net!Q121/10/GDP!T117)</f>
        <v>9.5976190437818545</v>
      </c>
    </row>
    <row r="122" spans="1:17" x14ac:dyDescent="0.15">
      <c r="A122" s="12" t="s">
        <v>142</v>
      </c>
      <c r="B122" s="26">
        <f>IF(Prim_inc_net!B122="","",Prim_inc_net!B122/10/GDP!E118)</f>
        <v>-1.8758230501256958</v>
      </c>
      <c r="C122" s="26">
        <f>IF(Prim_inc_net!C122="","",Prim_inc_net!C122/10/GDP!F118)</f>
        <v>-1.6057788101277459</v>
      </c>
      <c r="D122" s="26">
        <f>IF(Prim_inc_net!D122="","",Prim_inc_net!D122/10/GDP!G118)</f>
        <v>-1.7171455225008778</v>
      </c>
      <c r="E122" s="26">
        <f>IF(Prim_inc_net!E122="","",Prim_inc_net!E122/10/GDP!H118)</f>
        <v>-1.4546291151593949</v>
      </c>
      <c r="F122" s="26">
        <f>IF(Prim_inc_net!F122="","",Prim_inc_net!F122/10/GDP!I118)</f>
        <v>-1.6108700519765262</v>
      </c>
      <c r="G122" s="26">
        <f>IF(Prim_inc_net!G122="","",Prim_inc_net!G122/10/GDP!J118)</f>
        <v>-1.1699094171575817</v>
      </c>
      <c r="H122" s="26">
        <f>IF(Prim_inc_net!H122="","",Prim_inc_net!H122/10/GDP!K118)</f>
        <v>-1.5826877323397706</v>
      </c>
      <c r="I122" s="26">
        <f>IF(Prim_inc_net!I122="","",Prim_inc_net!I122/10/GDP!L118)</f>
        <v>-2.2196032807670063</v>
      </c>
      <c r="J122" s="26">
        <f>IF(Prim_inc_net!J122="","",Prim_inc_net!J122/10/GDP!M118)</f>
        <v>-3.0202033155907317</v>
      </c>
      <c r="K122" s="26">
        <f>IF(Prim_inc_net!K122="","",Prim_inc_net!K122/10/GDP!N118)</f>
        <v>-2.4849192173312176</v>
      </c>
      <c r="L122" s="26">
        <f>IF(Prim_inc_net!L122="","",Prim_inc_net!L122/10/GDP!O118)</f>
        <v>-2.6430157506298171</v>
      </c>
      <c r="M122" s="26">
        <f>IF(Prim_inc_net!M122="","",Prim_inc_net!M122/10/GDP!P118)</f>
        <v>-2.7260943205852555</v>
      </c>
      <c r="N122" s="26">
        <f>IF(Prim_inc_net!N122="","",Prim_inc_net!N122/10/GDP!Q118)</f>
        <v>-2.5720921523331439</v>
      </c>
      <c r="O122" s="26">
        <f>IF(Prim_inc_net!O122="","",Prim_inc_net!O122/10/GDP!R118)</f>
        <v>-2.7216062029950696</v>
      </c>
      <c r="P122" s="26">
        <f>IF(Prim_inc_net!P122="","",Prim_inc_net!P122/10/GDP!S118)</f>
        <v>-2.9039653298088952</v>
      </c>
      <c r="Q122" s="26">
        <f>IF(Prim_inc_net!Q122="","",Prim_inc_net!Q122/10/GDP!T118)</f>
        <v>-3.4354498428369817</v>
      </c>
    </row>
    <row r="123" spans="1:17" x14ac:dyDescent="0.15">
      <c r="A123" s="12" t="s">
        <v>143</v>
      </c>
      <c r="B123" s="26" t="str">
        <f>IF(Prim_inc_net!B123="","",Prim_inc_net!B123/10/GDP!E119)</f>
        <v/>
      </c>
      <c r="C123" s="26" t="str">
        <f>IF(Prim_inc_net!C123="","",Prim_inc_net!C123/10/GDP!F119)</f>
        <v/>
      </c>
      <c r="D123" s="26" t="str">
        <f>IF(Prim_inc_net!D123="","",Prim_inc_net!D123/10/GDP!G119)</f>
        <v/>
      </c>
      <c r="E123" s="26" t="str">
        <f>IF(Prim_inc_net!E123="","",Prim_inc_net!E123/10/GDP!H119)</f>
        <v/>
      </c>
      <c r="F123" s="26">
        <f>IF(Prim_inc_net!F123="","",Prim_inc_net!F123/10/GDP!I119)</f>
        <v>5.8511962015641448</v>
      </c>
      <c r="G123" s="26">
        <f>IF(Prim_inc_net!G123="","",Prim_inc_net!G123/10/GDP!J119)</f>
        <v>3.7115063685815119</v>
      </c>
      <c r="H123" s="26">
        <f>IF(Prim_inc_net!H123="","",Prim_inc_net!H123/10/GDP!K119)</f>
        <v>3.3252644467489687</v>
      </c>
      <c r="I123" s="26">
        <f>IF(Prim_inc_net!I123="","",Prim_inc_net!I123/10/GDP!L119)</f>
        <v>4.9720601637644615</v>
      </c>
      <c r="J123" s="26">
        <f>IF(Prim_inc_net!J123="","",Prim_inc_net!J123/10/GDP!M119)</f>
        <v>8.4122297720732409</v>
      </c>
      <c r="K123" s="26">
        <f>IF(Prim_inc_net!K123="","",Prim_inc_net!K123/10/GDP!N119)</f>
        <v>8.3458212462244674</v>
      </c>
      <c r="L123" s="26" t="str">
        <f>IF(Prim_inc_net!L123="","",Prim_inc_net!L123/10/GDP!O119)</f>
        <v/>
      </c>
      <c r="M123" s="26" t="str">
        <f>IF(Prim_inc_net!M123="","",Prim_inc_net!M123/10/GDP!P119)</f>
        <v/>
      </c>
      <c r="N123" s="26" t="str">
        <f>IF(Prim_inc_net!N123="","",Prim_inc_net!N123/10/GDP!Q119)</f>
        <v/>
      </c>
      <c r="O123" s="26" t="str">
        <f>IF(Prim_inc_net!O123="","",Prim_inc_net!O123/10/GDP!R119)</f>
        <v/>
      </c>
      <c r="P123" s="26" t="str">
        <f>IF(Prim_inc_net!P123="","",Prim_inc_net!P123/10/GDP!S119)</f>
        <v/>
      </c>
      <c r="Q123" s="26" t="str">
        <f>IF(Prim_inc_net!Q123="","",Prim_inc_net!Q123/10/GDP!T119)</f>
        <v/>
      </c>
    </row>
    <row r="124" spans="1:17" x14ac:dyDescent="0.15">
      <c r="A124" s="12" t="s">
        <v>144</v>
      </c>
      <c r="B124" s="26">
        <f>IF(Prim_inc_net!B124="","",Prim_inc_net!B124/10/GDP!E120)</f>
        <v>13.749808585199315</v>
      </c>
      <c r="C124" s="26">
        <f>IF(Prim_inc_net!C124="","",Prim_inc_net!C124/10/GDP!F120)</f>
        <v>11.809789833656561</v>
      </c>
      <c r="D124" s="26">
        <f>IF(Prim_inc_net!D124="","",Prim_inc_net!D124/10/GDP!G120)</f>
        <v>9.4614143718591386</v>
      </c>
      <c r="E124" s="26">
        <f>IF(Prim_inc_net!E124="","",Prim_inc_net!E124/10/GDP!H120)</f>
        <v>9.988634067366517</v>
      </c>
      <c r="F124" s="26">
        <f>IF(Prim_inc_net!F124="","",Prim_inc_net!F124/10/GDP!I120)</f>
        <v>5.9252806930381503</v>
      </c>
      <c r="G124" s="26">
        <f>IF(Prim_inc_net!G124="","",Prim_inc_net!G124/10/GDP!J120)</f>
        <v>7.248269922045127</v>
      </c>
      <c r="H124" s="26">
        <f>IF(Prim_inc_net!H124="","",Prim_inc_net!H124/10/GDP!K120)</f>
        <v>6.8610485423971479</v>
      </c>
      <c r="I124" s="26">
        <f>IF(Prim_inc_net!I124="","",Prim_inc_net!I124/10/GDP!L120)</f>
        <v>9.3032443260315478</v>
      </c>
      <c r="J124" s="26">
        <f>IF(Prim_inc_net!J124="","",Prim_inc_net!J124/10/GDP!M120)</f>
        <v>9.4157165384338271</v>
      </c>
      <c r="K124" s="26">
        <f>IF(Prim_inc_net!K124="","",Prim_inc_net!K124/10/GDP!N120)</f>
        <v>8.6468191407498693</v>
      </c>
      <c r="L124" s="26">
        <f>IF(Prim_inc_net!L124="","",Prim_inc_net!L124/10/GDP!O120)</f>
        <v>5.8181252016100098</v>
      </c>
      <c r="M124" s="26">
        <f>IF(Prim_inc_net!M124="","",Prim_inc_net!M124/10/GDP!P120)</f>
        <v>5.5250669715593359</v>
      </c>
      <c r="N124" s="26">
        <f>IF(Prim_inc_net!N124="","",Prim_inc_net!N124/10/GDP!Q120)</f>
        <v>5.7480120313496474</v>
      </c>
      <c r="O124" s="26">
        <f>IF(Prim_inc_net!O124="","",Prim_inc_net!O124/10/GDP!R120)</f>
        <v>5.0059692397311508</v>
      </c>
      <c r="P124" s="26">
        <f>IF(Prim_inc_net!P124="","",Prim_inc_net!P124/10/GDP!S120)</f>
        <v>5.1948012748315309</v>
      </c>
      <c r="Q124" s="26">
        <f>IF(Prim_inc_net!Q124="","",Prim_inc_net!Q124/10/GDP!T120)</f>
        <v>4.1109598903774209</v>
      </c>
    </row>
    <row r="125" spans="1:17" x14ac:dyDescent="0.15">
      <c r="A125" s="12" t="s">
        <v>145</v>
      </c>
      <c r="B125" s="26">
        <f>IF(Prim_inc_net!B125="","",Prim_inc_net!B125/10/GDP!E121)</f>
        <v>-2.0523486223852228</v>
      </c>
      <c r="C125" s="26">
        <f>IF(Prim_inc_net!C125="","",Prim_inc_net!C125/10/GDP!F121)</f>
        <v>-1.2498348435006106</v>
      </c>
      <c r="D125" s="26">
        <f>IF(Prim_inc_net!D125="","",Prim_inc_net!D125/10/GDP!G121)</f>
        <v>-2.3031765797982362</v>
      </c>
      <c r="E125" s="26">
        <f>IF(Prim_inc_net!E125="","",Prim_inc_net!E125/10/GDP!H121)</f>
        <v>-3.0720527109326508</v>
      </c>
      <c r="F125" s="26">
        <f>IF(Prim_inc_net!F125="","",Prim_inc_net!F125/10/GDP!I121)</f>
        <v>-4.2635111354506545</v>
      </c>
      <c r="G125" s="26">
        <f>IF(Prim_inc_net!G125="","",Prim_inc_net!G125/10/GDP!J121)</f>
        <v>-8.3166040729270154</v>
      </c>
      <c r="H125" s="26">
        <f>IF(Prim_inc_net!H125="","",Prim_inc_net!H125/10/GDP!K121)</f>
        <v>-11.942064183652537</v>
      </c>
      <c r="I125" s="26">
        <f>IF(Prim_inc_net!I125="","",Prim_inc_net!I125/10/GDP!L121)</f>
        <v>-9.5028490847445717</v>
      </c>
      <c r="J125" s="26">
        <f>IF(Prim_inc_net!J125="","",Prim_inc_net!J125/10/GDP!M121)</f>
        <v>-7.652473479384498</v>
      </c>
      <c r="K125" s="26">
        <f>IF(Prim_inc_net!K125="","",Prim_inc_net!K125/10/GDP!N121)</f>
        <v>-7.9542372320689259</v>
      </c>
      <c r="L125" s="26">
        <f>IF(Prim_inc_net!L125="","",Prim_inc_net!L125/10/GDP!O121)</f>
        <v>-8.2526400354223561</v>
      </c>
      <c r="M125" s="26">
        <f>IF(Prim_inc_net!M125="","",Prim_inc_net!M125/10/GDP!P121)</f>
        <v>-8.1656906793475841</v>
      </c>
      <c r="N125" s="26">
        <f>IF(Prim_inc_net!N125="","",Prim_inc_net!N125/10/GDP!Q121)</f>
        <v>-14.113642112215622</v>
      </c>
      <c r="O125" s="26">
        <f>IF(Prim_inc_net!O125="","",Prim_inc_net!O125/10/GDP!R121)</f>
        <v>-10.831317686582986</v>
      </c>
      <c r="P125" s="26">
        <f>IF(Prim_inc_net!P125="","",Prim_inc_net!P125/10/GDP!S121)</f>
        <v>-11.208189780648624</v>
      </c>
      <c r="Q125" s="26">
        <f>IF(Prim_inc_net!Q125="","",Prim_inc_net!Q125/10/GDP!T121)</f>
        <v>-9.5397268662831518</v>
      </c>
    </row>
    <row r="126" spans="1:17" x14ac:dyDescent="0.15">
      <c r="A126" s="12" t="s">
        <v>146</v>
      </c>
      <c r="B126" s="26" t="str">
        <f>IF(Prim_inc_net!B126="","",Prim_inc_net!B126/10/GDP!E122)</f>
        <v/>
      </c>
      <c r="C126" s="26" t="str">
        <f>IF(Prim_inc_net!C126="","",Prim_inc_net!C126/10/GDP!F122)</f>
        <v/>
      </c>
      <c r="D126" s="26">
        <f>IF(Prim_inc_net!D126="","",Prim_inc_net!D126/10/GDP!G122)</f>
        <v>1.1581754736277501</v>
      </c>
      <c r="E126" s="26">
        <f>IF(Prim_inc_net!E126="","",Prim_inc_net!E126/10/GDP!H122)</f>
        <v>1.4863988317322279</v>
      </c>
      <c r="F126" s="26">
        <f>IF(Prim_inc_net!F126="","",Prim_inc_net!F126/10/GDP!I122)</f>
        <v>0.17120176976644155</v>
      </c>
      <c r="G126" s="26">
        <f>IF(Prim_inc_net!G126="","",Prim_inc_net!G126/10/GDP!J122)</f>
        <v>-0.66081935987704488</v>
      </c>
      <c r="H126" s="26">
        <f>IF(Prim_inc_net!H126="","",Prim_inc_net!H126/10/GDP!K122)</f>
        <v>0.77708831048189464</v>
      </c>
      <c r="I126" s="26">
        <f>IF(Prim_inc_net!I126="","",Prim_inc_net!I126/10/GDP!L122)</f>
        <v>1.7051619149780264</v>
      </c>
      <c r="J126" s="26">
        <f>IF(Prim_inc_net!J126="","",Prim_inc_net!J126/10/GDP!M122)</f>
        <v>1.957967801620685</v>
      </c>
      <c r="K126" s="26">
        <f>IF(Prim_inc_net!K126="","",Prim_inc_net!K126/10/GDP!N122)</f>
        <v>1.2950857971300602</v>
      </c>
      <c r="L126" s="26">
        <f>IF(Prim_inc_net!L126="","",Prim_inc_net!L126/10/GDP!O122)</f>
        <v>2.1991279129600145</v>
      </c>
      <c r="M126" s="26">
        <f>IF(Prim_inc_net!M126="","",Prim_inc_net!M126/10/GDP!P122)</f>
        <v>0.84538464303335203</v>
      </c>
      <c r="N126" s="26">
        <f>IF(Prim_inc_net!N126="","",Prim_inc_net!N126/10/GDP!Q122)</f>
        <v>2.0776741887556613</v>
      </c>
      <c r="O126" s="26">
        <f>IF(Prim_inc_net!O126="","",Prim_inc_net!O126/10/GDP!R122)</f>
        <v>1.1694551579114283</v>
      </c>
      <c r="P126" s="26">
        <f>IF(Prim_inc_net!P126="","",Prim_inc_net!P126/10/GDP!S122)</f>
        <v>1.0988045661235568</v>
      </c>
      <c r="Q126" s="26">
        <f>IF(Prim_inc_net!Q126="","",Prim_inc_net!Q126/10/GDP!T122)</f>
        <v>1.4546177392142923</v>
      </c>
    </row>
    <row r="127" spans="1:17" x14ac:dyDescent="0.15">
      <c r="A127" s="12" t="s">
        <v>147</v>
      </c>
      <c r="B127" s="26">
        <f>IF(Prim_inc_net!B127="","",Prim_inc_net!B127/10/GDP!E123)</f>
        <v>-5.7613746589875721</v>
      </c>
      <c r="C127" s="26">
        <f>IF(Prim_inc_net!C127="","",Prim_inc_net!C127/10/GDP!F123)</f>
        <v>-3.7050444954786852</v>
      </c>
      <c r="D127" s="26">
        <f>IF(Prim_inc_net!D127="","",Prim_inc_net!D127/10/GDP!G123)</f>
        <v>-6.922561134324269</v>
      </c>
      <c r="E127" s="26">
        <f>IF(Prim_inc_net!E127="","",Prim_inc_net!E127/10/GDP!H123)</f>
        <v>-7.7484482869862568</v>
      </c>
      <c r="F127" s="26">
        <f>IF(Prim_inc_net!F127="","",Prim_inc_net!F127/10/GDP!I123)</f>
        <v>-6.0827445601346719</v>
      </c>
      <c r="G127" s="26">
        <f>IF(Prim_inc_net!G127="","",Prim_inc_net!G127/10/GDP!J123)</f>
        <v>-6.8557846277021621</v>
      </c>
      <c r="H127" s="26">
        <f>IF(Prim_inc_net!H127="","",Prim_inc_net!H127/10/GDP!K123)</f>
        <v>-5.5680407291121581</v>
      </c>
      <c r="I127" s="26">
        <f>IF(Prim_inc_net!I127="","",Prim_inc_net!I127/10/GDP!L123)</f>
        <v>-4.6409155000291893</v>
      </c>
      <c r="J127" s="26">
        <f>IF(Prim_inc_net!J127="","",Prim_inc_net!J127/10/GDP!M123)</f>
        <v>-5.010291108897329</v>
      </c>
      <c r="K127" s="26">
        <f>IF(Prim_inc_net!K127="","",Prim_inc_net!K127/10/GDP!N123)</f>
        <v>0.12030264971248063</v>
      </c>
      <c r="L127" s="26">
        <f>IF(Prim_inc_net!L127="","",Prim_inc_net!L127/10/GDP!O123)</f>
        <v>0.62174067097085595</v>
      </c>
      <c r="M127" s="26">
        <f>IF(Prim_inc_net!M127="","",Prim_inc_net!M127/10/GDP!P123)</f>
        <v>0.88119463639042817</v>
      </c>
      <c r="N127" s="26">
        <f>IF(Prim_inc_net!N127="","",Prim_inc_net!N127/10/GDP!Q123)</f>
        <v>1.1405765511574306</v>
      </c>
      <c r="O127" s="26">
        <f>IF(Prim_inc_net!O127="","",Prim_inc_net!O127/10/GDP!R123)</f>
        <v>1.7496335732776622</v>
      </c>
      <c r="P127" s="26">
        <f>IF(Prim_inc_net!P127="","",Prim_inc_net!P127/10/GDP!S123)</f>
        <v>3.2774157000195259</v>
      </c>
      <c r="Q127" s="26">
        <f>IF(Prim_inc_net!Q127="","",Prim_inc_net!Q127/10/GDP!T123)</f>
        <v>3.2137738855587648</v>
      </c>
    </row>
    <row r="128" spans="1:17" x14ac:dyDescent="0.15">
      <c r="A128" s="12" t="s">
        <v>148</v>
      </c>
      <c r="B128" s="26">
        <f>IF(Prim_inc_net!B128="","",Prim_inc_net!B128/10/GDP!E124)</f>
        <v>-0.6154217723279094</v>
      </c>
      <c r="C128" s="26">
        <f>IF(Prim_inc_net!C128="","",Prim_inc_net!C128/10/GDP!F124)</f>
        <v>-0.69457713116791076</v>
      </c>
      <c r="D128" s="26">
        <f>IF(Prim_inc_net!D128="","",Prim_inc_net!D128/10/GDP!G124)</f>
        <v>-0.51192915713644682</v>
      </c>
      <c r="E128" s="26">
        <f>IF(Prim_inc_net!E128="","",Prim_inc_net!E128/10/GDP!H124)</f>
        <v>-0.56423535290850446</v>
      </c>
      <c r="F128" s="26">
        <f>IF(Prim_inc_net!F128="","",Prim_inc_net!F128/10/GDP!I124)</f>
        <v>-1.6096082325243475</v>
      </c>
      <c r="G128" s="26">
        <f>IF(Prim_inc_net!G128="","",Prim_inc_net!G128/10/GDP!J124)</f>
        <v>-1.3326470364311096</v>
      </c>
      <c r="H128" s="26">
        <f>IF(Prim_inc_net!H128="","",Prim_inc_net!H128/10/GDP!K124)</f>
        <v>-2.0241404485399639</v>
      </c>
      <c r="I128" s="26">
        <f>IF(Prim_inc_net!I128="","",Prim_inc_net!I128/10/GDP!L124)</f>
        <v>-2.3236833005955337</v>
      </c>
      <c r="J128" s="26">
        <f>IF(Prim_inc_net!J128="","",Prim_inc_net!J128/10/GDP!M124)</f>
        <v>-1.6580240364659291</v>
      </c>
      <c r="K128" s="26">
        <f>IF(Prim_inc_net!K128="","",Prim_inc_net!K128/10/GDP!N124)</f>
        <v>-2.4087767958747843</v>
      </c>
      <c r="L128" s="26">
        <f>IF(Prim_inc_net!L128="","",Prim_inc_net!L128/10/GDP!O124)</f>
        <v>-1.8602050027624524</v>
      </c>
      <c r="M128" s="26">
        <f>IF(Prim_inc_net!M128="","",Prim_inc_net!M128/10/GDP!P124)</f>
        <v>-1.590273171199571</v>
      </c>
      <c r="N128" s="26">
        <f>IF(Prim_inc_net!N128="","",Prim_inc_net!N128/10/GDP!Q124)</f>
        <v>-1.7679729641244908</v>
      </c>
      <c r="O128" s="26">
        <f>IF(Prim_inc_net!O128="","",Prim_inc_net!O128/10/GDP!R124)</f>
        <v>-1.7571963541910209</v>
      </c>
      <c r="P128" s="26">
        <f>IF(Prim_inc_net!P128="","",Prim_inc_net!P128/10/GDP!S124)</f>
        <v>-1.6959304241400077</v>
      </c>
      <c r="Q128" s="26">
        <f>IF(Prim_inc_net!Q128="","",Prim_inc_net!Q128/10/GDP!T124)</f>
        <v>-1.3354671367518347</v>
      </c>
    </row>
    <row r="129" spans="1:17" x14ac:dyDescent="0.15">
      <c r="A129" s="12" t="s">
        <v>149</v>
      </c>
      <c r="B129" s="26">
        <f>IF(Prim_inc_net!B129="","",Prim_inc_net!B129/10/GDP!E125)</f>
        <v>-4.2274145930311562</v>
      </c>
      <c r="C129" s="26">
        <f>IF(Prim_inc_net!C129="","",Prim_inc_net!C129/10/GDP!F125)</f>
        <v>-6.819996471115112</v>
      </c>
      <c r="D129" s="26">
        <f>IF(Prim_inc_net!D129="","",Prim_inc_net!D129/10/GDP!G125)</f>
        <v>-5.6157545257157011</v>
      </c>
      <c r="E129" s="26">
        <f>IF(Prim_inc_net!E129="","",Prim_inc_net!E129/10/GDP!H125)</f>
        <v>-5.0779544937269376</v>
      </c>
      <c r="F129" s="26">
        <f>IF(Prim_inc_net!F129="","",Prim_inc_net!F129/10/GDP!I125)</f>
        <v>-2.2985125114906007</v>
      </c>
      <c r="G129" s="26">
        <f>IF(Prim_inc_net!G129="","",Prim_inc_net!G129/10/GDP!J125)</f>
        <v>-3.1463566051106802</v>
      </c>
      <c r="H129" s="26">
        <f>IF(Prim_inc_net!H129="","",Prim_inc_net!H129/10/GDP!K125)</f>
        <v>-1.3841789666427391</v>
      </c>
      <c r="I129" s="26">
        <f>IF(Prim_inc_net!I129="","",Prim_inc_net!I129/10/GDP!L125)</f>
        <v>-0.46420905312584804</v>
      </c>
      <c r="J129" s="26">
        <f>IF(Prim_inc_net!J129="","",Prim_inc_net!J129/10/GDP!M125)</f>
        <v>-0.34530097922036374</v>
      </c>
      <c r="K129" s="26">
        <f>IF(Prim_inc_net!K129="","",Prim_inc_net!K129/10/GDP!N125)</f>
        <v>-1.1457650698068558</v>
      </c>
      <c r="L129" s="26">
        <f>IF(Prim_inc_net!L129="","",Prim_inc_net!L129/10/GDP!O125)</f>
        <v>-1.8815968679904491</v>
      </c>
      <c r="M129" s="26">
        <f>IF(Prim_inc_net!M129="","",Prim_inc_net!M129/10/GDP!P125)</f>
        <v>-2.1838196908444112</v>
      </c>
      <c r="N129" s="26">
        <f>IF(Prim_inc_net!N129="","",Prim_inc_net!N129/10/GDP!Q125)</f>
        <v>-2.9924420073621643</v>
      </c>
      <c r="O129" s="26">
        <f>IF(Prim_inc_net!O129="","",Prim_inc_net!O129/10/GDP!R125)</f>
        <v>-2.0090588352708245</v>
      </c>
      <c r="P129" s="26">
        <f>IF(Prim_inc_net!P129="","",Prim_inc_net!P129/10/GDP!S125)</f>
        <v>-1.9478172831725473</v>
      </c>
      <c r="Q129" s="26">
        <f>IF(Prim_inc_net!Q129="","",Prim_inc_net!Q129/10/GDP!T125)</f>
        <v>-3.2165255439031695</v>
      </c>
    </row>
    <row r="130" spans="1:17" x14ac:dyDescent="0.15">
      <c r="A130" s="12" t="s">
        <v>150</v>
      </c>
      <c r="B130" s="26">
        <f>IF(Prim_inc_net!B130="","",Prim_inc_net!B130/10/GDP!E126)</f>
        <v>-11.199709921214309</v>
      </c>
      <c r="C130" s="26">
        <f>IF(Prim_inc_net!C130="","",Prim_inc_net!C130/10/GDP!F126)</f>
        <v>-9.0966449129044289</v>
      </c>
      <c r="D130" s="26">
        <f>IF(Prim_inc_net!D130="","",Prim_inc_net!D130/10/GDP!G126)</f>
        <v>-7.0245887042636044</v>
      </c>
      <c r="E130" s="26">
        <f>IF(Prim_inc_net!E130="","",Prim_inc_net!E130/10/GDP!H126)</f>
        <v>-6.8327693134152714</v>
      </c>
      <c r="F130" s="26">
        <f>IF(Prim_inc_net!F130="","",Prim_inc_net!F130/10/GDP!I126)</f>
        <v>-5.7257315420393482</v>
      </c>
      <c r="G130" s="26">
        <f>IF(Prim_inc_net!G130="","",Prim_inc_net!G130/10/GDP!J126)</f>
        <v>-4.5214193384130388</v>
      </c>
      <c r="H130" s="26">
        <f>IF(Prim_inc_net!H130="","",Prim_inc_net!H130/10/GDP!K126)</f>
        <v>-3.3979352786042809</v>
      </c>
      <c r="I130" s="26">
        <f>IF(Prim_inc_net!I130="","",Prim_inc_net!I130/10/GDP!L126)</f>
        <v>-3.6836629654546869</v>
      </c>
      <c r="J130" s="26">
        <f>IF(Prim_inc_net!J130="","",Prim_inc_net!J130/10/GDP!M126)</f>
        <v>-3.2565132576516551</v>
      </c>
      <c r="K130" s="26">
        <f>IF(Prim_inc_net!K130="","",Prim_inc_net!K130/10/GDP!N126)</f>
        <v>-4.3771715655923167</v>
      </c>
      <c r="L130" s="26">
        <f>IF(Prim_inc_net!L130="","",Prim_inc_net!L130/10/GDP!O126)</f>
        <v>-3.7026719583129282</v>
      </c>
      <c r="M130" s="26">
        <f>IF(Prim_inc_net!M130="","",Prim_inc_net!M130/10/GDP!P126)</f>
        <v>-2.8765570946654373</v>
      </c>
      <c r="N130" s="26">
        <f>IF(Prim_inc_net!N130="","",Prim_inc_net!N130/10/GDP!Q126)</f>
        <v>-3.3289060466743186</v>
      </c>
      <c r="O130" s="26">
        <f>IF(Prim_inc_net!O130="","",Prim_inc_net!O130/10/GDP!R126)</f>
        <v>-2.7160471964903135</v>
      </c>
      <c r="P130" s="26">
        <f>IF(Prim_inc_net!P130="","",Prim_inc_net!P130/10/GDP!S126)</f>
        <v>-3.6826183646006458</v>
      </c>
      <c r="Q130" s="26" t="str">
        <f>IF(Prim_inc_net!Q130="","",Prim_inc_net!Q130/10/GDP!T126)</f>
        <v/>
      </c>
    </row>
    <row r="131" spans="1:17" x14ac:dyDescent="0.15">
      <c r="A131" s="12" t="s">
        <v>151</v>
      </c>
      <c r="B131" s="26">
        <f>IF(Prim_inc_net!B131="","",Prim_inc_net!B131/10/GDP!E127)</f>
        <v>-1.7365605523698258</v>
      </c>
      <c r="C131" s="26">
        <f>IF(Prim_inc_net!C131="","",Prim_inc_net!C131/10/GDP!F127)</f>
        <v>-0.78984452467447297</v>
      </c>
      <c r="D131" s="26">
        <f>IF(Prim_inc_net!D131="","",Prim_inc_net!D131/10/GDP!G127)</f>
        <v>-1.8123776580739344</v>
      </c>
      <c r="E131" s="26">
        <f>IF(Prim_inc_net!E131="","",Prim_inc_net!E131/10/GDP!H127)</f>
        <v>-1.7664030573591958</v>
      </c>
      <c r="F131" s="26">
        <f>IF(Prim_inc_net!F131="","",Prim_inc_net!F131/10/GDP!I127)</f>
        <v>-1.0948192550959828</v>
      </c>
      <c r="G131" s="26">
        <f>IF(Prim_inc_net!G131="","",Prim_inc_net!G131/10/GDP!J127)</f>
        <v>-2.4533881877281098</v>
      </c>
      <c r="H131" s="26">
        <f>IF(Prim_inc_net!H131="","",Prim_inc_net!H131/10/GDP!K127)</f>
        <v>-0.94297960509472389</v>
      </c>
      <c r="I131" s="26">
        <f>IF(Prim_inc_net!I131="","",Prim_inc_net!I131/10/GDP!L127)</f>
        <v>-4.2718072711114194</v>
      </c>
      <c r="J131" s="26">
        <f>IF(Prim_inc_net!J131="","",Prim_inc_net!J131/10/GDP!M127)</f>
        <v>-0.31817902807505255</v>
      </c>
      <c r="K131" s="26">
        <f>IF(Prim_inc_net!K131="","",Prim_inc_net!K131/10/GDP!N127)</f>
        <v>-0.56877802178959369</v>
      </c>
      <c r="L131" s="26">
        <f>IF(Prim_inc_net!L131="","",Prim_inc_net!L131/10/GDP!O127)</f>
        <v>-0.18110201098815693</v>
      </c>
      <c r="M131" s="26">
        <f>IF(Prim_inc_net!M131="","",Prim_inc_net!M131/10/GDP!P127)</f>
        <v>-2.4982803869241108</v>
      </c>
      <c r="N131" s="26">
        <f>IF(Prim_inc_net!N131="","",Prim_inc_net!N131/10/GDP!Q127)</f>
        <v>-2.4902863413681238</v>
      </c>
      <c r="O131" s="26">
        <f>IF(Prim_inc_net!O131="","",Prim_inc_net!O131/10/GDP!R127)</f>
        <v>-3.716733772671398</v>
      </c>
      <c r="P131" s="26">
        <f>IF(Prim_inc_net!P131="","",Prim_inc_net!P131/10/GDP!S127)</f>
        <v>-2.4459261702302393</v>
      </c>
      <c r="Q131" s="26">
        <f>IF(Prim_inc_net!Q131="","",Prim_inc_net!Q131/10/GDP!T127)</f>
        <v>-1.1820239275275695</v>
      </c>
    </row>
    <row r="132" spans="1:17" x14ac:dyDescent="0.15">
      <c r="A132" s="12" t="s">
        <v>152</v>
      </c>
      <c r="B132" s="26" t="str">
        <f>IF(Prim_inc_net!B132="","",Prim_inc_net!B132/10/GDP!E128)</f>
        <v/>
      </c>
      <c r="C132" s="26" t="str">
        <f>IF(Prim_inc_net!C132="","",Prim_inc_net!C132/10/GDP!F128)</f>
        <v/>
      </c>
      <c r="D132" s="26" t="str">
        <f>IF(Prim_inc_net!D132="","",Prim_inc_net!D132/10/GDP!G128)</f>
        <v/>
      </c>
      <c r="E132" s="26">
        <f>IF(Prim_inc_net!E132="","",Prim_inc_net!E132/10/GDP!H128)</f>
        <v>7.5134693752716348</v>
      </c>
      <c r="F132" s="26">
        <f>IF(Prim_inc_net!F132="","",Prim_inc_net!F132/10/GDP!I128)</f>
        <v>19.098425673069503</v>
      </c>
      <c r="G132" s="26">
        <f>IF(Prim_inc_net!G132="","",Prim_inc_net!G132/10/GDP!J128)</f>
        <v>17.682488121704019</v>
      </c>
      <c r="H132" s="26">
        <f>IF(Prim_inc_net!H132="","",Prim_inc_net!H132/10/GDP!K128)</f>
        <v>12.785295376062479</v>
      </c>
      <c r="I132" s="26">
        <f>IF(Prim_inc_net!I132="","",Prim_inc_net!I132/10/GDP!L128)</f>
        <v>20.927249206681019</v>
      </c>
      <c r="J132" s="26">
        <f>IF(Prim_inc_net!J132="","",Prim_inc_net!J132/10/GDP!M128)</f>
        <v>22.435600852879954</v>
      </c>
      <c r="K132" s="26">
        <f>IF(Prim_inc_net!K132="","",Prim_inc_net!K132/10/GDP!N128)</f>
        <v>25.926168895658638</v>
      </c>
      <c r="L132" s="26">
        <f>IF(Prim_inc_net!L132="","",Prim_inc_net!L132/10/GDP!O128)</f>
        <v>32.832988704098867</v>
      </c>
      <c r="M132" s="26">
        <f>IF(Prim_inc_net!M132="","",Prim_inc_net!M132/10/GDP!P128)</f>
        <v>36.760622357084983</v>
      </c>
      <c r="N132" s="26">
        <f>IF(Prim_inc_net!N132="","",Prim_inc_net!N132/10/GDP!Q128)</f>
        <v>40.590716561013274</v>
      </c>
      <c r="O132" s="26">
        <f>IF(Prim_inc_net!O132="","",Prim_inc_net!O132/10/GDP!R128)</f>
        <v>32.876255854277559</v>
      </c>
      <c r="P132" s="26" t="str">
        <f>IF(Prim_inc_net!P132="","",Prim_inc_net!P132/10/GDP!S128)</f>
        <v/>
      </c>
      <c r="Q132" s="26" t="str">
        <f>IF(Prim_inc_net!Q132="","",Prim_inc_net!Q132/10/GDP!T128)</f>
        <v/>
      </c>
    </row>
    <row r="133" spans="1:17" x14ac:dyDescent="0.15">
      <c r="A133" s="12" t="s">
        <v>153</v>
      </c>
      <c r="B133" s="26">
        <f>IF(Prim_inc_net!B133="","",Prim_inc_net!B133/10/GDP!E129)</f>
        <v>0.51655767030405275</v>
      </c>
      <c r="C133" s="26">
        <f>IF(Prim_inc_net!C133="","",Prim_inc_net!C133/10/GDP!F129)</f>
        <v>0.60081581228524006</v>
      </c>
      <c r="D133" s="26">
        <f>IF(Prim_inc_net!D133="","",Prim_inc_net!D133/10/GDP!G129)</f>
        <v>1.1578557376292771</v>
      </c>
      <c r="E133" s="26">
        <f>IF(Prim_inc_net!E133="","",Prim_inc_net!E133/10/GDP!H129)</f>
        <v>1.052916973787011</v>
      </c>
      <c r="F133" s="26">
        <f>IF(Prim_inc_net!F133="","",Prim_inc_net!F133/10/GDP!I129)</f>
        <v>1.0744077493310629</v>
      </c>
      <c r="G133" s="26">
        <f>IF(Prim_inc_net!G133="","",Prim_inc_net!G133/10/GDP!J129)</f>
        <v>0.51094347047629596</v>
      </c>
      <c r="H133" s="26">
        <f>IF(Prim_inc_net!H133="","",Prim_inc_net!H133/10/GDP!K129)</f>
        <v>0.67817429312608135</v>
      </c>
      <c r="I133" s="26">
        <f>IF(Prim_inc_net!I133="","",Prim_inc_net!I133/10/GDP!L129)</f>
        <v>0.57942597823756403</v>
      </c>
      <c r="J133" s="26">
        <f>IF(Prim_inc_net!J133="","",Prim_inc_net!J133/10/GDP!M129)</f>
        <v>1.0710315364499017</v>
      </c>
      <c r="K133" s="26">
        <f>IF(Prim_inc_net!K133="","",Prim_inc_net!K133/10/GDP!N129)</f>
        <v>1.433977317079181</v>
      </c>
      <c r="L133" s="26">
        <f>IF(Prim_inc_net!L133="","",Prim_inc_net!L133/10/GDP!O129)</f>
        <v>1.4387118791572979</v>
      </c>
      <c r="M133" s="26">
        <f>IF(Prim_inc_net!M133="","",Prim_inc_net!M133/10/GDP!P129)</f>
        <v>1.1642585134035355</v>
      </c>
      <c r="N133" s="26">
        <f>IF(Prim_inc_net!N133="","",Prim_inc_net!N133/10/GDP!Q129)</f>
        <v>0.96948144965658323</v>
      </c>
      <c r="O133" s="26">
        <f>IF(Prim_inc_net!O133="","",Prim_inc_net!O133/10/GDP!R129)</f>
        <v>0.64430016939651946</v>
      </c>
      <c r="P133" s="26">
        <f>IF(Prim_inc_net!P133="","",Prim_inc_net!P133/10/GDP!S129)</f>
        <v>1.6495845123491089</v>
      </c>
      <c r="Q133" s="26">
        <f>IF(Prim_inc_net!Q133="","",Prim_inc_net!Q133/10/GDP!T129)</f>
        <v>0.50247991712572682</v>
      </c>
    </row>
    <row r="134" spans="1:17" x14ac:dyDescent="0.15">
      <c r="A134" s="12" t="s">
        <v>154</v>
      </c>
      <c r="B134" s="26" t="e">
        <f>IF(Prim_inc_net!B134="","",Prim_inc_net!B134/10/GDP!E130)</f>
        <v>#DIV/0!</v>
      </c>
      <c r="C134" s="26" t="e">
        <f>IF(Prim_inc_net!C134="","",Prim_inc_net!C134/10/GDP!F130)</f>
        <v>#DIV/0!</v>
      </c>
      <c r="D134" s="26" t="e">
        <f>IF(Prim_inc_net!D134="","",Prim_inc_net!D134/10/GDP!G130)</f>
        <v>#DIV/0!</v>
      </c>
      <c r="E134" s="26" t="e">
        <f>IF(Prim_inc_net!E134="","",Prim_inc_net!E134/10/GDP!H130)</f>
        <v>#DIV/0!</v>
      </c>
      <c r="F134" s="26" t="e">
        <f>IF(Prim_inc_net!F134="","",Prim_inc_net!F134/10/GDP!I130)</f>
        <v>#DIV/0!</v>
      </c>
      <c r="G134" s="26" t="str">
        <f>IF(Prim_inc_net!G134="","",Prim_inc_net!G134/10/GDP!J130)</f>
        <v/>
      </c>
      <c r="H134" s="26" t="str">
        <f>IF(Prim_inc_net!H134="","",Prim_inc_net!H134/10/GDP!K130)</f>
        <v/>
      </c>
      <c r="I134" s="26" t="str">
        <f>IF(Prim_inc_net!I134="","",Prim_inc_net!I134/10/GDP!L130)</f>
        <v/>
      </c>
      <c r="J134" s="26" t="str">
        <f>IF(Prim_inc_net!J134="","",Prim_inc_net!J134/10/GDP!M130)</f>
        <v/>
      </c>
      <c r="K134" s="26" t="str">
        <f>IF(Prim_inc_net!K134="","",Prim_inc_net!K134/10/GDP!N130)</f>
        <v/>
      </c>
      <c r="L134" s="26" t="str">
        <f>IF(Prim_inc_net!L134="","",Prim_inc_net!L134/10/GDP!O130)</f>
        <v/>
      </c>
      <c r="M134" s="26" t="str">
        <f>IF(Prim_inc_net!M134="","",Prim_inc_net!M134/10/GDP!P130)</f>
        <v/>
      </c>
      <c r="N134" s="26" t="str">
        <f>IF(Prim_inc_net!N134="","",Prim_inc_net!N134/10/GDP!Q130)</f>
        <v/>
      </c>
      <c r="O134" s="26" t="str">
        <f>IF(Prim_inc_net!O134="","",Prim_inc_net!O134/10/GDP!R130)</f>
        <v/>
      </c>
      <c r="P134" s="26" t="str">
        <f>IF(Prim_inc_net!P134="","",Prim_inc_net!P134/10/GDP!S130)</f>
        <v/>
      </c>
      <c r="Q134" s="26" t="str">
        <f>IF(Prim_inc_net!Q134="","",Prim_inc_net!Q134/10/GDP!T130)</f>
        <v/>
      </c>
    </row>
    <row r="135" spans="1:17" x14ac:dyDescent="0.15">
      <c r="A135" s="12" t="s">
        <v>155</v>
      </c>
      <c r="B135" s="26">
        <f>IF(Prim_inc_net!B135="","",Prim_inc_net!B135/10/GDP!E131)</f>
        <v>-4.4707211087551831E-2</v>
      </c>
      <c r="C135" s="26">
        <f>IF(Prim_inc_net!C135="","",Prim_inc_net!C135/10/GDP!F131)</f>
        <v>2.0081680398811854</v>
      </c>
      <c r="D135" s="26">
        <f>IF(Prim_inc_net!D135="","",Prim_inc_net!D135/10/GDP!G131)</f>
        <v>-0.23818689925110731</v>
      </c>
      <c r="E135" s="26">
        <f>IF(Prim_inc_net!E135="","",Prim_inc_net!E135/10/GDP!H131)</f>
        <v>-2.4890135861420863</v>
      </c>
      <c r="F135" s="26">
        <f>IF(Prim_inc_net!F135="","",Prim_inc_net!F135/10/GDP!I131)</f>
        <v>-0.39449842271770297</v>
      </c>
      <c r="G135" s="26">
        <f>IF(Prim_inc_net!G135="","",Prim_inc_net!G135/10/GDP!J131)</f>
        <v>0.40010491802788689</v>
      </c>
      <c r="H135" s="26">
        <f>IF(Prim_inc_net!H135="","",Prim_inc_net!H135/10/GDP!K131)</f>
        <v>1.885814257307399</v>
      </c>
      <c r="I135" s="26">
        <f>IF(Prim_inc_net!I135="","",Prim_inc_net!I135/10/GDP!L131)</f>
        <v>2.5216783046320157</v>
      </c>
      <c r="J135" s="26">
        <f>IF(Prim_inc_net!J135="","",Prim_inc_net!J135/10/GDP!M131)</f>
        <v>1.183245530327993</v>
      </c>
      <c r="K135" s="26">
        <f>IF(Prim_inc_net!K135="","",Prim_inc_net!K135/10/GDP!N131)</f>
        <v>-0.51878983325849215</v>
      </c>
      <c r="L135" s="26">
        <f>IF(Prim_inc_net!L135="","",Prim_inc_net!L135/10/GDP!O131)</f>
        <v>8.6583665079836322E-2</v>
      </c>
      <c r="M135" s="26">
        <f>IF(Prim_inc_net!M135="","",Prim_inc_net!M135/10/GDP!P131)</f>
        <v>-1.4896214011075317</v>
      </c>
      <c r="N135" s="26">
        <f>IF(Prim_inc_net!N135="","",Prim_inc_net!N135/10/GDP!Q131)</f>
        <v>0.76234455215219021</v>
      </c>
      <c r="O135" s="26">
        <f>IF(Prim_inc_net!O135="","",Prim_inc_net!O135/10/GDP!R131)</f>
        <v>1.1422150330224321</v>
      </c>
      <c r="P135" s="26">
        <f>IF(Prim_inc_net!P135="","",Prim_inc_net!P135/10/GDP!S131)</f>
        <v>0.41825791846506843</v>
      </c>
      <c r="Q135" s="26">
        <f>IF(Prim_inc_net!Q135="","",Prim_inc_net!Q135/10/GDP!T131)</f>
        <v>-1.7846432740078186</v>
      </c>
    </row>
    <row r="136" spans="1:17" x14ac:dyDescent="0.15">
      <c r="A136" s="12" t="s">
        <v>156</v>
      </c>
      <c r="B136" s="26">
        <f>IF(Prim_inc_net!B136="","",Prim_inc_net!B136/10/GDP!E132)</f>
        <v>7.7370894492331255</v>
      </c>
      <c r="C136" s="26">
        <f>IF(Prim_inc_net!C136="","",Prim_inc_net!C136/10/GDP!F132)</f>
        <v>6.0590169794224913</v>
      </c>
      <c r="D136" s="26">
        <f>IF(Prim_inc_net!D136="","",Prim_inc_net!D136/10/GDP!G132)</f>
        <v>4.5302829720160931</v>
      </c>
      <c r="E136" s="26">
        <f>IF(Prim_inc_net!E136="","",Prim_inc_net!E136/10/GDP!H132)</f>
        <v>5.1699280195228043</v>
      </c>
      <c r="F136" s="26">
        <f>IF(Prim_inc_net!F136="","",Prim_inc_net!F136/10/GDP!I132)</f>
        <v>5.0561394658359262</v>
      </c>
      <c r="G136" s="26">
        <f>IF(Prim_inc_net!G136="","",Prim_inc_net!G136/10/GDP!J132)</f>
        <v>4.3222327234246043</v>
      </c>
      <c r="H136" s="26">
        <f>IF(Prim_inc_net!H136="","",Prim_inc_net!H136/10/GDP!K132)</f>
        <v>3.821119214581544</v>
      </c>
      <c r="I136" s="26">
        <f>IF(Prim_inc_net!I136="","",Prim_inc_net!I136/10/GDP!L132)</f>
        <v>3.0356742950422793</v>
      </c>
      <c r="J136" s="26">
        <f>IF(Prim_inc_net!J136="","",Prim_inc_net!J136/10/GDP!M132)</f>
        <v>3.2124485467666264</v>
      </c>
      <c r="K136" s="26">
        <f>IF(Prim_inc_net!K136="","",Prim_inc_net!K136/10/GDP!N132)</f>
        <v>4.7973212164956323</v>
      </c>
      <c r="L136" s="26">
        <f>IF(Prim_inc_net!L136="","",Prim_inc_net!L136/10/GDP!O132)</f>
        <v>6.1657564655190695</v>
      </c>
      <c r="M136" s="26">
        <f>IF(Prim_inc_net!M136="","",Prim_inc_net!M136/10/GDP!P132)</f>
        <v>5.7310628787928657</v>
      </c>
      <c r="N136" s="26" t="str">
        <f>IF(Prim_inc_net!N136="","",Prim_inc_net!N136/10/GDP!Q132)</f>
        <v/>
      </c>
      <c r="O136" s="26" t="str">
        <f>IF(Prim_inc_net!O136="","",Prim_inc_net!O136/10/GDP!R132)</f>
        <v/>
      </c>
      <c r="P136" s="26" t="str">
        <f>IF(Prim_inc_net!P136="","",Prim_inc_net!P136/10/GDP!S132)</f>
        <v/>
      </c>
      <c r="Q136" s="26" t="str">
        <f>IF(Prim_inc_net!Q136="","",Prim_inc_net!Q136/10/GDP!T132)</f>
        <v/>
      </c>
    </row>
    <row r="137" spans="1:17" x14ac:dyDescent="0.15">
      <c r="A137" s="12" t="s">
        <v>157</v>
      </c>
      <c r="B137" s="26">
        <f>IF(Prim_inc_net!B137="","",Prim_inc_net!B137/10/GDP!E133)</f>
        <v>-6.1385212046763504</v>
      </c>
      <c r="C137" s="26">
        <f>IF(Prim_inc_net!C137="","",Prim_inc_net!C137/10/GDP!F133)</f>
        <v>-6.8476784970318754</v>
      </c>
      <c r="D137" s="26">
        <f>IF(Prim_inc_net!D137="","",Prim_inc_net!D137/10/GDP!G133)</f>
        <v>-7.0101207851171337</v>
      </c>
      <c r="E137" s="26">
        <f>IF(Prim_inc_net!E137="","",Prim_inc_net!E137/10/GDP!H133)</f>
        <v>-7.4778234526191243</v>
      </c>
      <c r="F137" s="26">
        <f>IF(Prim_inc_net!F137="","",Prim_inc_net!F137/10/GDP!I133)</f>
        <v>-4.7021139461722257</v>
      </c>
      <c r="G137" s="26">
        <f>IF(Prim_inc_net!G137="","",Prim_inc_net!G137/10/GDP!J133)</f>
        <v>-4.6735071493845366</v>
      </c>
      <c r="H137" s="26">
        <f>IF(Prim_inc_net!H137="","",Prim_inc_net!H137/10/GDP!K133)</f>
        <v>-4.7609383611828235</v>
      </c>
      <c r="I137" s="26">
        <f>IF(Prim_inc_net!I137="","",Prim_inc_net!I137/10/GDP!L133)</f>
        <v>-4.1745509133132517</v>
      </c>
      <c r="J137" s="26">
        <f>IF(Prim_inc_net!J137="","",Prim_inc_net!J137/10/GDP!M133)</f>
        <v>-3.9451522617315686</v>
      </c>
      <c r="K137" s="26">
        <f>IF(Prim_inc_net!K137="","",Prim_inc_net!K137/10/GDP!N133)</f>
        <v>-4.0959812937683413</v>
      </c>
      <c r="L137" s="26">
        <f>IF(Prim_inc_net!L137="","",Prim_inc_net!L137/10/GDP!O133)</f>
        <v>-3.595763548294054</v>
      </c>
      <c r="M137" s="26">
        <f>IF(Prim_inc_net!M137="","",Prim_inc_net!M137/10/GDP!P133)</f>
        <v>-2.9770879630025342</v>
      </c>
      <c r="N137" s="26">
        <f>IF(Prim_inc_net!N137="","",Prim_inc_net!N137/10/GDP!Q133)</f>
        <v>-3.7536942165493445</v>
      </c>
      <c r="O137" s="26">
        <f>IF(Prim_inc_net!O137="","",Prim_inc_net!O137/10/GDP!R133)</f>
        <v>-3.6899977857774231</v>
      </c>
      <c r="P137" s="26">
        <f>IF(Prim_inc_net!P137="","",Prim_inc_net!P137/10/GDP!S133)</f>
        <v>-2.7911706767814777</v>
      </c>
      <c r="Q137" s="26">
        <f>IF(Prim_inc_net!Q137="","",Prim_inc_net!Q137/10/GDP!T133)</f>
        <v>-1.7914093415585226</v>
      </c>
    </row>
    <row r="138" spans="1:17" x14ac:dyDescent="0.15">
      <c r="A138" s="12" t="s">
        <v>158</v>
      </c>
      <c r="B138" s="26">
        <f>IF(Prim_inc_net!B138="","",Prim_inc_net!B138/10/GDP!E134)</f>
        <v>-3.1528210055386761</v>
      </c>
      <c r="C138" s="26">
        <f>IF(Prim_inc_net!C138="","",Prim_inc_net!C138/10/GDP!F134)</f>
        <v>-3.1876193089646545</v>
      </c>
      <c r="D138" s="26">
        <f>IF(Prim_inc_net!D138="","",Prim_inc_net!D138/10/GDP!G134)</f>
        <v>-2.6335745216522954</v>
      </c>
      <c r="E138" s="26">
        <f>IF(Prim_inc_net!E138="","",Prim_inc_net!E138/10/GDP!H134)</f>
        <v>-2.57974439427977</v>
      </c>
      <c r="F138" s="26">
        <f>IF(Prim_inc_net!F138="","",Prim_inc_net!F138/10/GDP!I134)</f>
        <v>-3.0118238673020694</v>
      </c>
      <c r="G138" s="26">
        <f>IF(Prim_inc_net!G138="","",Prim_inc_net!G138/10/GDP!J134)</f>
        <v>-2.7881162435418751</v>
      </c>
      <c r="H138" s="26">
        <f>IF(Prim_inc_net!H138="","",Prim_inc_net!H138/10/GDP!K134)</f>
        <v>-2.7490463807858467</v>
      </c>
      <c r="I138" s="26">
        <f>IF(Prim_inc_net!I138="","",Prim_inc_net!I138/10/GDP!L134)</f>
        <v>-3.9479606877058613</v>
      </c>
      <c r="J138" s="26">
        <f>IF(Prim_inc_net!J138="","",Prim_inc_net!J138/10/GDP!M134)</f>
        <v>-4.863886272986381</v>
      </c>
      <c r="K138" s="26">
        <f>IF(Prim_inc_net!K138="","",Prim_inc_net!K138/10/GDP!N134)</f>
        <v>-3.7700629355929536</v>
      </c>
      <c r="L138" s="26">
        <f>IF(Prim_inc_net!L138="","",Prim_inc_net!L138/10/GDP!O134)</f>
        <v>-3.8332814991345638</v>
      </c>
      <c r="M138" s="26">
        <f>IF(Prim_inc_net!M138="","",Prim_inc_net!M138/10/GDP!P134)</f>
        <v>-4.7734393446105479</v>
      </c>
      <c r="N138" s="26">
        <f>IF(Prim_inc_net!N138="","",Prim_inc_net!N138/10/GDP!Q134)</f>
        <v>-5.1624782870545545</v>
      </c>
      <c r="O138" s="26">
        <f>IF(Prim_inc_net!O138="","",Prim_inc_net!O138/10/GDP!R134)</f>
        <v>-5.0072080477909129</v>
      </c>
      <c r="P138" s="26">
        <f>IF(Prim_inc_net!P138="","",Prim_inc_net!P138/10/GDP!S134)</f>
        <v>-3.6941151904677336</v>
      </c>
      <c r="Q138" s="26">
        <f>IF(Prim_inc_net!Q138="","",Prim_inc_net!Q138/10/GDP!T134)</f>
        <v>-2.8803086453575903</v>
      </c>
    </row>
    <row r="139" spans="1:17" x14ac:dyDescent="0.15">
      <c r="A139" s="12" t="s">
        <v>159</v>
      </c>
      <c r="B139" s="26">
        <f>IF(Prim_inc_net!B139="","",Prim_inc_net!B139/10/GDP!E135)</f>
        <v>-0.21740363538913976</v>
      </c>
      <c r="C139" s="26">
        <f>IF(Prim_inc_net!C139="","",Prim_inc_net!C139/10/GDP!F135)</f>
        <v>2.55867629366518E-2</v>
      </c>
      <c r="D139" s="26">
        <f>IF(Prim_inc_net!D139="","",Prim_inc_net!D139/10/GDP!G135)</f>
        <v>-7.7118453941587874E-3</v>
      </c>
      <c r="E139" s="26">
        <f>IF(Prim_inc_net!E139="","",Prim_inc_net!E139/10/GDP!H135)</f>
        <v>0.35476831216062132</v>
      </c>
      <c r="F139" s="26">
        <f>IF(Prim_inc_net!F139="","",Prim_inc_net!F139/10/GDP!I135)</f>
        <v>-0.53200704600243154</v>
      </c>
      <c r="G139" s="26">
        <f>IF(Prim_inc_net!G139="","",Prim_inc_net!G139/10/GDP!J135)</f>
        <v>-0.60229794590038788</v>
      </c>
      <c r="H139" s="26">
        <f>IF(Prim_inc_net!H139="","",Prim_inc_net!H139/10/GDP!K135)</f>
        <v>-0.58373362903399606</v>
      </c>
      <c r="I139" s="26">
        <f>IF(Prim_inc_net!I139="","",Prim_inc_net!I139/10/GDP!L135)</f>
        <v>-1.4379990061186114</v>
      </c>
      <c r="J139" s="26">
        <f>IF(Prim_inc_net!J139="","",Prim_inc_net!J139/10/GDP!M135)</f>
        <v>-1.8105663146430153</v>
      </c>
      <c r="K139" s="26">
        <f>IF(Prim_inc_net!K139="","",Prim_inc_net!K139/10/GDP!N135)</f>
        <v>-1.4027566864912535</v>
      </c>
      <c r="L139" s="26">
        <f>IF(Prim_inc_net!L139="","",Prim_inc_net!L139/10/GDP!O135)</f>
        <v>-1.5803014995433007</v>
      </c>
      <c r="M139" s="26">
        <f>IF(Prim_inc_net!M139="","",Prim_inc_net!M139/10/GDP!P135)</f>
        <v>-1.576437860747131</v>
      </c>
      <c r="N139" s="26">
        <f>IF(Prim_inc_net!N139="","",Prim_inc_net!N139/10/GDP!Q135)</f>
        <v>-1.6237466361088464</v>
      </c>
      <c r="O139" s="26">
        <f>IF(Prim_inc_net!O139="","",Prim_inc_net!O139/10/GDP!R135)</f>
        <v>-1.499903620595135</v>
      </c>
      <c r="P139" s="26">
        <f>IF(Prim_inc_net!P139="","",Prim_inc_net!P139/10/GDP!S135)</f>
        <v>-1.4938509788535661</v>
      </c>
      <c r="Q139" s="26" t="str">
        <f>IF(Prim_inc_net!Q139="","",Prim_inc_net!Q139/10/GDP!T135)</f>
        <v/>
      </c>
    </row>
    <row r="140" spans="1:17" x14ac:dyDescent="0.15">
      <c r="A140" s="12" t="s">
        <v>160</v>
      </c>
      <c r="B140" s="26">
        <f>IF(Prim_inc_net!B140="","",Prim_inc_net!B140/10/GDP!E136)</f>
        <v>-1.763061342032777</v>
      </c>
      <c r="C140" s="26">
        <f>IF(Prim_inc_net!C140="","",Prim_inc_net!C140/10/GDP!F136)</f>
        <v>-2.0654161536134841</v>
      </c>
      <c r="D140" s="26">
        <f>IF(Prim_inc_net!D140="","",Prim_inc_net!D140/10/GDP!G136)</f>
        <v>-4.480918833516097</v>
      </c>
      <c r="E140" s="26">
        <f>IF(Prim_inc_net!E140="","",Prim_inc_net!E140/10/GDP!H136)</f>
        <v>-4.5583422055965412</v>
      </c>
      <c r="F140" s="26">
        <f>IF(Prim_inc_net!F140="","",Prim_inc_net!F140/10/GDP!I136)</f>
        <v>-4.8428275506448841</v>
      </c>
      <c r="G140" s="26">
        <f>IF(Prim_inc_net!G140="","",Prim_inc_net!G140/10/GDP!J136)</f>
        <v>-5.267412188614446</v>
      </c>
      <c r="H140" s="26">
        <f>IF(Prim_inc_net!H140="","",Prim_inc_net!H140/10/GDP!K136)</f>
        <v>-5.5016532188069895</v>
      </c>
      <c r="I140" s="26">
        <f>IF(Prim_inc_net!I140="","",Prim_inc_net!I140/10/GDP!L136)</f>
        <v>-4.7912569206745523</v>
      </c>
      <c r="J140" s="26">
        <f>IF(Prim_inc_net!J140="","",Prim_inc_net!J140/10/GDP!M136)</f>
        <v>-4.9557731762648469</v>
      </c>
      <c r="K140" s="26">
        <f>IF(Prim_inc_net!K140="","",Prim_inc_net!K140/10/GDP!N136)</f>
        <v>-3.3706492085465145</v>
      </c>
      <c r="L140" s="26">
        <f>IF(Prim_inc_net!L140="","",Prim_inc_net!L140/10/GDP!O136)</f>
        <v>-2.5805862904793448</v>
      </c>
      <c r="M140" s="26">
        <f>IF(Prim_inc_net!M140="","",Prim_inc_net!M140/10/GDP!P136)</f>
        <v>-1.54732361256429</v>
      </c>
      <c r="N140" s="26">
        <f>IF(Prim_inc_net!N140="","",Prim_inc_net!N140/10/GDP!Q136)</f>
        <v>-2.4538152473208177</v>
      </c>
      <c r="O140" s="26">
        <f>IF(Prim_inc_net!O140="","",Prim_inc_net!O140/10/GDP!R136)</f>
        <v>-2.910569691218968</v>
      </c>
      <c r="P140" s="26">
        <f>IF(Prim_inc_net!P140="","",Prim_inc_net!P140/10/GDP!S136)</f>
        <v>-2.2544905688316921</v>
      </c>
      <c r="Q140" s="26">
        <f>IF(Prim_inc_net!Q140="","",Prim_inc_net!Q140/10/GDP!T136)</f>
        <v>-1.3406310274618751</v>
      </c>
    </row>
    <row r="141" spans="1:17" x14ac:dyDescent="0.15">
      <c r="A141" s="12" t="s">
        <v>161</v>
      </c>
      <c r="B141" s="26">
        <f>IF(Prim_inc_net!B141="","",Prim_inc_net!B141/10/GDP!E137)</f>
        <v>-1.7444694984436671</v>
      </c>
      <c r="C141" s="26">
        <f>IF(Prim_inc_net!C141="","",Prim_inc_net!C141/10/GDP!F137)</f>
        <v>-0.40043050457032775</v>
      </c>
      <c r="D141" s="26">
        <f>IF(Prim_inc_net!D141="","",Prim_inc_net!D141/10/GDP!G137)</f>
        <v>-4.6701449786800868</v>
      </c>
      <c r="E141" s="26">
        <f>IF(Prim_inc_net!E141="","",Prim_inc_net!E141/10/GDP!H137)</f>
        <v>-1.2084426336089582</v>
      </c>
      <c r="F141" s="26">
        <f>IF(Prim_inc_net!F141="","",Prim_inc_net!F141/10/GDP!I137)</f>
        <v>-0.71123264003785047</v>
      </c>
      <c r="G141" s="26">
        <f>IF(Prim_inc_net!G141="","",Prim_inc_net!G141/10/GDP!J137)</f>
        <v>-1.3931093993723025</v>
      </c>
      <c r="H141" s="26">
        <f>IF(Prim_inc_net!H141="","",Prim_inc_net!H141/10/GDP!K137)</f>
        <v>-1.783737787630133</v>
      </c>
      <c r="I141" s="26">
        <f>IF(Prim_inc_net!I141="","",Prim_inc_net!I141/10/GDP!L137)</f>
        <v>-2.1641486253883397</v>
      </c>
      <c r="J141" s="26">
        <f>IF(Prim_inc_net!J141="","",Prim_inc_net!J141/10/GDP!M137)</f>
        <v>-2.3678059903960671</v>
      </c>
      <c r="K141" s="26">
        <f>IF(Prim_inc_net!K141="","",Prim_inc_net!K141/10/GDP!N137)</f>
        <v>-1.8685377430138443</v>
      </c>
      <c r="L141" s="26">
        <f>IF(Prim_inc_net!L141="","",Prim_inc_net!L141/10/GDP!O137)</f>
        <v>-3.1517992863073285</v>
      </c>
      <c r="M141" s="26">
        <f>IF(Prim_inc_net!M141="","",Prim_inc_net!M141/10/GDP!P137)</f>
        <v>-3.9759537488820476</v>
      </c>
      <c r="N141" s="26">
        <f>IF(Prim_inc_net!N141="","",Prim_inc_net!N141/10/GDP!Q137)</f>
        <v>-3.9503898157559605</v>
      </c>
      <c r="O141" s="26">
        <f>IF(Prim_inc_net!O141="","",Prim_inc_net!O141/10/GDP!R137)</f>
        <v>-4.188620603268971</v>
      </c>
      <c r="P141" s="26">
        <f>IF(Prim_inc_net!P141="","",Prim_inc_net!P141/10/GDP!S137)</f>
        <v>-4.6345654229971034</v>
      </c>
      <c r="Q141" s="26">
        <f>IF(Prim_inc_net!Q141="","",Prim_inc_net!Q141/10/GDP!T137)</f>
        <v>-3.8378150887710483</v>
      </c>
    </row>
    <row r="142" spans="1:17" x14ac:dyDescent="0.15">
      <c r="A142" s="12" t="s">
        <v>162</v>
      </c>
      <c r="B142" s="26">
        <f>IF(Prim_inc_net!B142="","",Prim_inc_net!B142/10/GDP!E138)</f>
        <v>1.053073444981814</v>
      </c>
      <c r="C142" s="26">
        <f>IF(Prim_inc_net!C142="","",Prim_inc_net!C142/10/GDP!F138)</f>
        <v>0.13891602176032936</v>
      </c>
      <c r="D142" s="26">
        <f>IF(Prim_inc_net!D142="","",Prim_inc_net!D142/10/GDP!G138)</f>
        <v>-0.17747216013320918</v>
      </c>
      <c r="E142" s="26">
        <f>IF(Prim_inc_net!E142="","",Prim_inc_net!E142/10/GDP!H138)</f>
        <v>-0.70934953927726874</v>
      </c>
      <c r="F142" s="26">
        <f>IF(Prim_inc_net!F142="","",Prim_inc_net!F142/10/GDP!I138)</f>
        <v>0.71004881658667029</v>
      </c>
      <c r="G142" s="26">
        <f>IF(Prim_inc_net!G142="","",Prim_inc_net!G142/10/GDP!J138)</f>
        <v>1.1331214730291161</v>
      </c>
      <c r="H142" s="26">
        <f>IF(Prim_inc_net!H142="","",Prim_inc_net!H142/10/GDP!K138)</f>
        <v>1.0510037333294067</v>
      </c>
      <c r="I142" s="26">
        <f>IF(Prim_inc_net!I142="","",Prim_inc_net!I142/10/GDP!L138)</f>
        <v>0.83614272416856095</v>
      </c>
      <c r="J142" s="26">
        <f>IF(Prim_inc_net!J142="","",Prim_inc_net!J142/10/GDP!M138)</f>
        <v>1.0290562329372905</v>
      </c>
      <c r="K142" s="26">
        <f>IF(Prim_inc_net!K142="","",Prim_inc_net!K142/10/GDP!N138)</f>
        <v>3.6565414796611049</v>
      </c>
      <c r="L142" s="26">
        <f>IF(Prim_inc_net!L142="","",Prim_inc_net!L142/10/GDP!O138)</f>
        <v>4.1736342243768068</v>
      </c>
      <c r="M142" s="26">
        <f>IF(Prim_inc_net!M142="","",Prim_inc_net!M142/10/GDP!P138)</f>
        <v>4.2605565256667886</v>
      </c>
      <c r="N142" s="26">
        <f>IF(Prim_inc_net!N142="","",Prim_inc_net!N142/10/GDP!Q138)</f>
        <v>3.6471821487648639</v>
      </c>
      <c r="O142" s="26">
        <f>IF(Prim_inc_net!O142="","",Prim_inc_net!O142/10/GDP!R138)</f>
        <v>3.7919392862239008</v>
      </c>
      <c r="P142" s="26">
        <f>IF(Prim_inc_net!P142="","",Prim_inc_net!P142/10/GDP!S138)</f>
        <v>2.9129328507349461</v>
      </c>
      <c r="Q142" s="26">
        <f>IF(Prim_inc_net!Q142="","",Prim_inc_net!Q142/10/GDP!T138)</f>
        <v>4.4661104866045571</v>
      </c>
    </row>
    <row r="143" spans="1:17" x14ac:dyDescent="0.15">
      <c r="A143" s="12" t="s">
        <v>163</v>
      </c>
      <c r="B143" s="26">
        <f>IF(Prim_inc_net!B143="","",Prim_inc_net!B143/10/GDP!E139)</f>
        <v>-3.286747146027186</v>
      </c>
      <c r="C143" s="26">
        <f>IF(Prim_inc_net!C143="","",Prim_inc_net!C143/10/GDP!F139)</f>
        <v>-1.7932183988576336</v>
      </c>
      <c r="D143" s="26">
        <f>IF(Prim_inc_net!D143="","",Prim_inc_net!D143/10/GDP!G139)</f>
        <v>-1.9114032858067114</v>
      </c>
      <c r="E143" s="26">
        <f>IF(Prim_inc_net!E143="","",Prim_inc_net!E143/10/GDP!H139)</f>
        <v>-4.5319555984341662</v>
      </c>
      <c r="F143" s="26">
        <f>IF(Prim_inc_net!F143="","",Prim_inc_net!F143/10/GDP!I139)</f>
        <v>-6.0377827927451628</v>
      </c>
      <c r="G143" s="26">
        <f>IF(Prim_inc_net!G143="","",Prim_inc_net!G143/10/GDP!J139)</f>
        <v>-6.7162753851133576</v>
      </c>
      <c r="H143" s="26">
        <f>IF(Prim_inc_net!H143="","",Prim_inc_net!H143/10/GDP!K139)</f>
        <v>-6.0535057183825645</v>
      </c>
      <c r="I143" s="26">
        <f>IF(Prim_inc_net!I143="","",Prim_inc_net!I143/10/GDP!L139)</f>
        <v>-5.8802361263866825</v>
      </c>
      <c r="J143" s="26">
        <f>IF(Prim_inc_net!J143="","",Prim_inc_net!J143/10/GDP!M139)</f>
        <v>-4.1066054448941314</v>
      </c>
      <c r="K143" s="26">
        <f>IF(Prim_inc_net!K143="","",Prim_inc_net!K143/10/GDP!N139)</f>
        <v>-5.2869622481555147</v>
      </c>
      <c r="L143" s="26">
        <f>IF(Prim_inc_net!L143="","",Prim_inc_net!L143/10/GDP!O139)</f>
        <v>-3.2824864453502896</v>
      </c>
      <c r="M143" s="26">
        <f>IF(Prim_inc_net!M143="","",Prim_inc_net!M143/10/GDP!P139)</f>
        <v>-3.1534637919831763</v>
      </c>
      <c r="N143" s="26">
        <f>IF(Prim_inc_net!N143="","",Prim_inc_net!N143/10/GDP!Q139)</f>
        <v>-4.4884453148033332</v>
      </c>
      <c r="O143" s="26">
        <f>IF(Prim_inc_net!O143="","",Prim_inc_net!O143/10/GDP!R139)</f>
        <v>-6.6155258799626777</v>
      </c>
      <c r="P143" s="26">
        <f>IF(Prim_inc_net!P143="","",Prim_inc_net!P143/10/GDP!S139)</f>
        <v>-8.0480544406359247</v>
      </c>
      <c r="Q143" s="26">
        <f>IF(Prim_inc_net!Q143="","",Prim_inc_net!Q143/10/GDP!T139)</f>
        <v>-8.5318042065897952</v>
      </c>
    </row>
    <row r="144" spans="1:17" x14ac:dyDescent="0.15">
      <c r="A144" s="12" t="s">
        <v>164</v>
      </c>
      <c r="B144" s="26">
        <f>IF(Prim_inc_net!B144="","",Prim_inc_net!B144/10/GDP!E140)</f>
        <v>-2.1350137434459877</v>
      </c>
      <c r="C144" s="26">
        <f>IF(Prim_inc_net!C144="","",Prim_inc_net!C144/10/GDP!F140)</f>
        <v>-2.2802325964927657</v>
      </c>
      <c r="D144" s="26">
        <f>IF(Prim_inc_net!D144="","",Prim_inc_net!D144/10/GDP!G140)</f>
        <v>-2.4573781127975609</v>
      </c>
      <c r="E144" s="26">
        <f>IF(Prim_inc_net!E144="","",Prim_inc_net!E144/10/GDP!H140)</f>
        <v>-2.5535329387268928</v>
      </c>
      <c r="F144" s="26">
        <f>IF(Prim_inc_net!F144="","",Prim_inc_net!F144/10/GDP!I140)</f>
        <v>-2.1624579775394519</v>
      </c>
      <c r="G144" s="26">
        <f>IF(Prim_inc_net!G144="","",Prim_inc_net!G144/10/GDP!J140)</f>
        <v>-1.8032295016087982</v>
      </c>
      <c r="H144" s="26">
        <f>IF(Prim_inc_net!H144="","",Prim_inc_net!H144/10/GDP!K140)</f>
        <v>-1.4495470697064996</v>
      </c>
      <c r="I144" s="26">
        <f>IF(Prim_inc_net!I144="","",Prim_inc_net!I144/10/GDP!L140)</f>
        <v>-1.5171273711537336</v>
      </c>
      <c r="J144" s="26">
        <f>IF(Prim_inc_net!J144="","",Prim_inc_net!J144/10/GDP!M140)</f>
        <v>-1.7182344922912025</v>
      </c>
      <c r="K144" s="26">
        <f>IF(Prim_inc_net!K144="","",Prim_inc_net!K144/10/GDP!N140)</f>
        <v>-1.7664204878154994</v>
      </c>
      <c r="L144" s="26">
        <f>IF(Prim_inc_net!L144="","",Prim_inc_net!L144/10/GDP!O140)</f>
        <v>-1.8503140097755579</v>
      </c>
      <c r="M144" s="26">
        <f>IF(Prim_inc_net!M144="","",Prim_inc_net!M144/10/GDP!P140)</f>
        <v>-1.7966112758404953</v>
      </c>
      <c r="N144" s="26">
        <f>IF(Prim_inc_net!N144="","",Prim_inc_net!N144/10/GDP!Q140)</f>
        <v>-1.6940089439717714</v>
      </c>
      <c r="O144" s="26">
        <f>IF(Prim_inc_net!O144="","",Prim_inc_net!O144/10/GDP!R140)</f>
        <v>-1.7376127120684353</v>
      </c>
      <c r="P144" s="26">
        <f>IF(Prim_inc_net!P144="","",Prim_inc_net!P144/10/GDP!S140)</f>
        <v>-2.2076817836692273</v>
      </c>
      <c r="Q144" s="26">
        <f>IF(Prim_inc_net!Q144="","",Prim_inc_net!Q144/10/GDP!T140)</f>
        <v>-1.9367550581428565</v>
      </c>
    </row>
    <row r="145" spans="1:17" x14ac:dyDescent="0.15">
      <c r="A145" s="12" t="s">
        <v>165</v>
      </c>
      <c r="B145" s="26">
        <f>IF(Prim_inc_net!B145="","",Prim_inc_net!B145/10/GDP!E141)</f>
        <v>-2.4900162527691276</v>
      </c>
      <c r="C145" s="26">
        <f>IF(Prim_inc_net!C145="","",Prim_inc_net!C145/10/GDP!F141)</f>
        <v>-0.6297290776359199</v>
      </c>
      <c r="D145" s="26">
        <f>IF(Prim_inc_net!D145="","",Prim_inc_net!D145/10/GDP!G141)</f>
        <v>-1.3705429198449701</v>
      </c>
      <c r="E145" s="26">
        <f>IF(Prim_inc_net!E145="","",Prim_inc_net!E145/10/GDP!H141)</f>
        <v>0.97025477707075558</v>
      </c>
      <c r="F145" s="26">
        <f>IF(Prim_inc_net!F145="","",Prim_inc_net!F145/10/GDP!I141)</f>
        <v>5.0222209572036292</v>
      </c>
      <c r="G145" s="26">
        <f>IF(Prim_inc_net!G145="","",Prim_inc_net!G145/10/GDP!J141)</f>
        <v>2.6304165249164586</v>
      </c>
      <c r="H145" s="26">
        <f>IF(Prim_inc_net!H145="","",Prim_inc_net!H145/10/GDP!K141)</f>
        <v>-1.2281663531304503</v>
      </c>
      <c r="I145" s="26">
        <f>IF(Prim_inc_net!I145="","",Prim_inc_net!I145/10/GDP!L141)</f>
        <v>-3.9349687713727679</v>
      </c>
      <c r="J145" s="26">
        <f>IF(Prim_inc_net!J145="","",Prim_inc_net!J145/10/GDP!M141)</f>
        <v>-2.1882554479356831</v>
      </c>
      <c r="K145" s="26">
        <f>IF(Prim_inc_net!K145="","",Prim_inc_net!K145/10/GDP!N141)</f>
        <v>-4.3764207933329597</v>
      </c>
      <c r="L145" s="26">
        <f>IF(Prim_inc_net!L145="","",Prim_inc_net!L145/10/GDP!O141)</f>
        <v>-4.3475283616780747</v>
      </c>
      <c r="M145" s="26">
        <f>IF(Prim_inc_net!M145="","",Prim_inc_net!M145/10/GDP!P141)</f>
        <v>-10.16552101640058</v>
      </c>
      <c r="N145" s="26">
        <f>IF(Prim_inc_net!N145="","",Prim_inc_net!N145/10/GDP!Q141)</f>
        <v>-1.1723679932276794</v>
      </c>
      <c r="O145" s="26">
        <f>IF(Prim_inc_net!O145="","",Prim_inc_net!O145/10/GDP!R141)</f>
        <v>-2.5183306294897836</v>
      </c>
      <c r="P145" s="26">
        <f>IF(Prim_inc_net!P145="","",Prim_inc_net!P145/10/GDP!S141)</f>
        <v>-0.38700505869827073</v>
      </c>
      <c r="Q145" s="26" t="str">
        <f>IF(Prim_inc_net!Q145="","",Prim_inc_net!Q145/10/GDP!T141)</f>
        <v/>
      </c>
    </row>
    <row r="146" spans="1:17" x14ac:dyDescent="0.15">
      <c r="A146" s="12" t="s">
        <v>166</v>
      </c>
      <c r="B146" s="26">
        <f>IF(Prim_inc_net!B146="","",Prim_inc_net!B146/10/GDP!E142)</f>
        <v>-7.0132694560180822</v>
      </c>
      <c r="C146" s="26">
        <f>IF(Prim_inc_net!C146="","",Prim_inc_net!C146/10/GDP!F142)</f>
        <v>-7.0562000460927434</v>
      </c>
      <c r="D146" s="26">
        <f>IF(Prim_inc_net!D146="","",Prim_inc_net!D146/10/GDP!G142)</f>
        <v>-5.8898431690145507</v>
      </c>
      <c r="E146" s="26">
        <f>IF(Prim_inc_net!E146="","",Prim_inc_net!E146/10/GDP!H142)</f>
        <v>-5.9910427332161751</v>
      </c>
      <c r="F146" s="26">
        <f>IF(Prim_inc_net!F146="","",Prim_inc_net!F146/10/GDP!I142)</f>
        <v>-5.3398956028283013</v>
      </c>
      <c r="G146" s="26">
        <f>IF(Prim_inc_net!G146="","",Prim_inc_net!G146/10/GDP!J142)</f>
        <v>-7.8508060841386449</v>
      </c>
      <c r="H146" s="26">
        <f>IF(Prim_inc_net!H146="","",Prim_inc_net!H146/10/GDP!K142)</f>
        <v>-5.5180401858628159</v>
      </c>
      <c r="I146" s="26">
        <f>IF(Prim_inc_net!I146="","",Prim_inc_net!I146/10/GDP!L142)</f>
        <v>-6.7729849442255841</v>
      </c>
      <c r="J146" s="26">
        <f>IF(Prim_inc_net!J146="","",Prim_inc_net!J146/10/GDP!M142)</f>
        <v>-6.3758785912014462</v>
      </c>
      <c r="K146" s="26">
        <f>IF(Prim_inc_net!K146="","",Prim_inc_net!K146/10/GDP!N142)</f>
        <v>-8.7218998369498912</v>
      </c>
      <c r="L146" s="26">
        <f>IF(Prim_inc_net!L146="","",Prim_inc_net!L146/10/GDP!O142)</f>
        <v>-6.3797194838692501</v>
      </c>
      <c r="M146" s="26">
        <f>IF(Prim_inc_net!M146="","",Prim_inc_net!M146/10/GDP!P142)</f>
        <v>-7.1437375426641596</v>
      </c>
      <c r="N146" s="26">
        <f>IF(Prim_inc_net!N146="","",Prim_inc_net!N146/10/GDP!Q142)</f>
        <v>-6.0445033230314662</v>
      </c>
      <c r="O146" s="26">
        <f>IF(Prim_inc_net!O146="","",Prim_inc_net!O146/10/GDP!R142)</f>
        <v>-7.0012064702117804</v>
      </c>
      <c r="P146" s="26">
        <f>IF(Prim_inc_net!P146="","",Prim_inc_net!P146/10/GDP!S142)</f>
        <v>-6.7411909666796959</v>
      </c>
      <c r="Q146" s="26">
        <f>IF(Prim_inc_net!Q146="","",Prim_inc_net!Q146/10/GDP!T142)</f>
        <v>-3.1546324349144172</v>
      </c>
    </row>
    <row r="147" spans="1:17" x14ac:dyDescent="0.15">
      <c r="A147" s="12" t="s">
        <v>167</v>
      </c>
      <c r="B147" s="26">
        <f>IF(Prim_inc_net!B147="","",Prim_inc_net!B147/10/GDP!E143)</f>
        <v>-7.3328948181818676</v>
      </c>
      <c r="C147" s="26">
        <f>IF(Prim_inc_net!C147="","",Prim_inc_net!C147/10/GDP!F143)</f>
        <v>-9.6357285337591883</v>
      </c>
      <c r="D147" s="26">
        <f>IF(Prim_inc_net!D147="","",Prim_inc_net!D147/10/GDP!G143)</f>
        <v>-7.5716282485174675</v>
      </c>
      <c r="E147" s="26">
        <f>IF(Prim_inc_net!E147="","",Prim_inc_net!E147/10/GDP!H143)</f>
        <v>-5.5071313150823258</v>
      </c>
      <c r="F147" s="26">
        <f>IF(Prim_inc_net!F147="","",Prim_inc_net!F147/10/GDP!I143)</f>
        <v>-5.4239197542952855</v>
      </c>
      <c r="G147" s="26">
        <f>IF(Prim_inc_net!G147="","",Prim_inc_net!G147/10/GDP!J143)</f>
        <v>-4.1988969312573738</v>
      </c>
      <c r="H147" s="26">
        <f>IF(Prim_inc_net!H147="","",Prim_inc_net!H147/10/GDP!K143)</f>
        <v>-3.0507772734225238</v>
      </c>
      <c r="I147" s="26">
        <f>IF(Prim_inc_net!I147="","",Prim_inc_net!I147/10/GDP!L143)</f>
        <v>-3.4269362575084568</v>
      </c>
      <c r="J147" s="26">
        <f>IF(Prim_inc_net!J147="","",Prim_inc_net!J147/10/GDP!M143)</f>
        <v>-2.9602441920819205</v>
      </c>
      <c r="K147" s="26">
        <f>IF(Prim_inc_net!K147="","",Prim_inc_net!K147/10/GDP!N143)</f>
        <v>-1.7290742655303974</v>
      </c>
      <c r="L147" s="26">
        <f>IF(Prim_inc_net!L147="","",Prim_inc_net!L147/10/GDP!O143)</f>
        <v>-1.8409429548505263</v>
      </c>
      <c r="M147" s="26">
        <f>IF(Prim_inc_net!M147="","",Prim_inc_net!M147/10/GDP!P143)</f>
        <v>-1.1151566489285871</v>
      </c>
      <c r="N147" s="26">
        <f>IF(Prim_inc_net!N147="","",Prim_inc_net!N147/10/GDP!Q143)</f>
        <v>-1.9702313097812627</v>
      </c>
      <c r="O147" s="26">
        <f>IF(Prim_inc_net!O147="","",Prim_inc_net!O147/10/GDP!R143)</f>
        <v>-2.5569751650448311</v>
      </c>
      <c r="P147" s="26" t="str">
        <f>IF(Prim_inc_net!P147="","",Prim_inc_net!P147/10/GDP!S143)</f>
        <v/>
      </c>
      <c r="Q147" s="26" t="str">
        <f>IF(Prim_inc_net!Q147="","",Prim_inc_net!Q147/10/GDP!T143)</f>
        <v/>
      </c>
    </row>
    <row r="148" spans="1:17" x14ac:dyDescent="0.15">
      <c r="A148" s="12" t="s">
        <v>168</v>
      </c>
      <c r="B148" s="26">
        <f>IF(Prim_inc_net!B148="","",Prim_inc_net!B148/10/GDP!E144)</f>
        <v>-12.798022084686306</v>
      </c>
      <c r="C148" s="26">
        <f>IF(Prim_inc_net!C148="","",Prim_inc_net!C148/10/GDP!F144)</f>
        <v>-9.8339328749736712</v>
      </c>
      <c r="D148" s="26">
        <f>IF(Prim_inc_net!D148="","",Prim_inc_net!D148/10/GDP!G144)</f>
        <v>-5.5689750494196142</v>
      </c>
      <c r="E148" s="26">
        <f>IF(Prim_inc_net!E148="","",Prim_inc_net!E148/10/GDP!H144)</f>
        <v>-4.508527645121144</v>
      </c>
      <c r="F148" s="26">
        <f>IF(Prim_inc_net!F148="","",Prim_inc_net!F148/10/GDP!I144)</f>
        <v>-4.8247357481875408</v>
      </c>
      <c r="G148" s="26">
        <f>IF(Prim_inc_net!G148="","",Prim_inc_net!G148/10/GDP!J144)</f>
        <v>-4.8114494694581369</v>
      </c>
      <c r="H148" s="26">
        <f>IF(Prim_inc_net!H148="","",Prim_inc_net!H148/10/GDP!K144)</f>
        <v>-3.5198343257286981</v>
      </c>
      <c r="I148" s="26">
        <f>IF(Prim_inc_net!I148="","",Prim_inc_net!I148/10/GDP!L144)</f>
        <v>-4.3412046616206093</v>
      </c>
      <c r="J148" s="26">
        <f>IF(Prim_inc_net!J148="","",Prim_inc_net!J148/10/GDP!M144)</f>
        <v>-3.988347821855001</v>
      </c>
      <c r="K148" s="26">
        <f>IF(Prim_inc_net!K148="","",Prim_inc_net!K148/10/GDP!N144)</f>
        <v>-3.6173128503818663</v>
      </c>
      <c r="L148" s="26">
        <f>IF(Prim_inc_net!L148="","",Prim_inc_net!L148/10/GDP!O144)</f>
        <v>-3.7579064488334408</v>
      </c>
      <c r="M148" s="26">
        <f>IF(Prim_inc_net!M148="","",Prim_inc_net!M148/10/GDP!P144)</f>
        <v>-4.0081542258006913</v>
      </c>
      <c r="N148" s="26">
        <f>IF(Prim_inc_net!N148="","",Prim_inc_net!N148/10/GDP!Q144)</f>
        <v>-3.3074513017278653</v>
      </c>
      <c r="O148" s="26">
        <f>IF(Prim_inc_net!O148="","",Prim_inc_net!O148/10/GDP!R144)</f>
        <v>-3.3516663095111965</v>
      </c>
      <c r="P148" s="26">
        <f>IF(Prim_inc_net!P148="","",Prim_inc_net!P148/10/GDP!S144)</f>
        <v>-2.9877121573680605</v>
      </c>
      <c r="Q148" s="26">
        <f>IF(Prim_inc_net!Q148="","",Prim_inc_net!Q148/10/GDP!T144)</f>
        <v>-3.0132163659510289</v>
      </c>
    </row>
    <row r="149" spans="1:17" x14ac:dyDescent="0.15">
      <c r="A149" s="12" t="s">
        <v>169</v>
      </c>
      <c r="B149" s="26">
        <f>IF(Prim_inc_net!B149="","",Prim_inc_net!B149/10/GDP!E145)</f>
        <v>-6.8381799415114495</v>
      </c>
      <c r="C149" s="26">
        <f>IF(Prim_inc_net!C149="","",Prim_inc_net!C149/10/GDP!F145)</f>
        <v>-8.6458871531399843</v>
      </c>
      <c r="D149" s="26">
        <f>IF(Prim_inc_net!D149="","",Prim_inc_net!D149/10/GDP!G145)</f>
        <v>-8.1799186035177716</v>
      </c>
      <c r="E149" s="26">
        <f>IF(Prim_inc_net!E149="","",Prim_inc_net!E149/10/GDP!H145)</f>
        <v>-7.2065279723354685</v>
      </c>
      <c r="F149" s="26">
        <f>IF(Prim_inc_net!F149="","",Prim_inc_net!F149/10/GDP!I145)</f>
        <v>-6.9017125886232229</v>
      </c>
      <c r="G149" s="26">
        <f>IF(Prim_inc_net!G149="","",Prim_inc_net!G149/10/GDP!J145)</f>
        <v>-7.5372032049423616</v>
      </c>
      <c r="H149" s="26">
        <f>IF(Prim_inc_net!H149="","",Prim_inc_net!H149/10/GDP!K145)</f>
        <v>-7.9274212743514898</v>
      </c>
      <c r="I149" s="26">
        <f>IF(Prim_inc_net!I149="","",Prim_inc_net!I149/10/GDP!L145)</f>
        <v>-6.8225753941893714</v>
      </c>
      <c r="J149" s="26">
        <f>IF(Prim_inc_net!J149="","",Prim_inc_net!J149/10/GDP!M145)</f>
        <v>-5.9738480887189125</v>
      </c>
      <c r="K149" s="26">
        <f>IF(Prim_inc_net!K149="","",Prim_inc_net!K149/10/GDP!N145)</f>
        <v>-4.8969439599126003</v>
      </c>
      <c r="L149" s="26">
        <f>IF(Prim_inc_net!L149="","",Prim_inc_net!L149/10/GDP!O145)</f>
        <v>-4.1210622551533449</v>
      </c>
      <c r="M149" s="26">
        <f>IF(Prim_inc_net!M149="","",Prim_inc_net!M149/10/GDP!P145)</f>
        <v>-4.6075053986594732</v>
      </c>
      <c r="N149" s="26">
        <f>IF(Prim_inc_net!N149="","",Prim_inc_net!N149/10/GDP!Q145)</f>
        <v>-5.3831800542182942</v>
      </c>
      <c r="O149" s="26">
        <f>IF(Prim_inc_net!O149="","",Prim_inc_net!O149/10/GDP!R145)</f>
        <v>-5.2473564769532848</v>
      </c>
      <c r="P149" s="26">
        <f>IF(Prim_inc_net!P149="","",Prim_inc_net!P149/10/GDP!S145)</f>
        <v>-4.6585640485063768</v>
      </c>
      <c r="Q149" s="26">
        <f>IF(Prim_inc_net!Q149="","",Prim_inc_net!Q149/10/GDP!T145)</f>
        <v>-3.2816112365276684</v>
      </c>
    </row>
    <row r="150" spans="1:17" x14ac:dyDescent="0.15">
      <c r="A150" s="12" t="s">
        <v>170</v>
      </c>
      <c r="B150" s="26">
        <f>IF(Prim_inc_net!B150="","",Prim_inc_net!B150/10/GDP!E146)</f>
        <v>0.32963422617035737</v>
      </c>
      <c r="C150" s="26">
        <f>IF(Prim_inc_net!C150="","",Prim_inc_net!C150/10/GDP!F146)</f>
        <v>0.5496453302528278</v>
      </c>
      <c r="D150" s="26">
        <f>IF(Prim_inc_net!D150="","",Prim_inc_net!D150/10/GDP!G146)</f>
        <v>1.0478266306220774</v>
      </c>
      <c r="E150" s="26">
        <f>IF(Prim_inc_net!E150="","",Prim_inc_net!E150/10/GDP!H146)</f>
        <v>0.60771847468185569</v>
      </c>
      <c r="F150" s="26">
        <f>IF(Prim_inc_net!F150="","",Prim_inc_net!F150/10/GDP!I146)</f>
        <v>0.47729814044550462</v>
      </c>
      <c r="G150" s="26">
        <f>IF(Prim_inc_net!G150="","",Prim_inc_net!G150/10/GDP!J146)</f>
        <v>0.32512662140593501</v>
      </c>
      <c r="H150" s="26">
        <f>IF(Prim_inc_net!H150="","",Prim_inc_net!H150/10/GDP!K146)</f>
        <v>0.40208492225267356</v>
      </c>
      <c r="I150" s="26">
        <f>IF(Prim_inc_net!I150="","",Prim_inc_net!I150/10/GDP!L146)</f>
        <v>7.5304606881676422E-2</v>
      </c>
      <c r="J150" s="26">
        <f>IF(Prim_inc_net!J150="","",Prim_inc_net!J150/10/GDP!M146)</f>
        <v>0.33719950961246747</v>
      </c>
      <c r="K150" s="26">
        <f>IF(Prim_inc_net!K150="","",Prim_inc_net!K150/10/GDP!N146)</f>
        <v>0.24453353656000296</v>
      </c>
      <c r="L150" s="26">
        <f>IF(Prim_inc_net!L150="","",Prim_inc_net!L150/10/GDP!O146)</f>
        <v>0.60596804418221084</v>
      </c>
      <c r="M150" s="26">
        <f>IF(Prim_inc_net!M150="","",Prim_inc_net!M150/10/GDP!P146)</f>
        <v>0.80948949869423248</v>
      </c>
      <c r="N150" s="26">
        <f>IF(Prim_inc_net!N150="","",Prim_inc_net!N150/10/GDP!Q146)</f>
        <v>0.98215109597595063</v>
      </c>
      <c r="O150" s="26">
        <f>IF(Prim_inc_net!O150="","",Prim_inc_net!O150/10/GDP!R146)</f>
        <v>1.0578129872401738</v>
      </c>
      <c r="P150" s="26">
        <f>IF(Prim_inc_net!P150="","",Prim_inc_net!P150/10/GDP!S146)</f>
        <v>1.4001903215826694</v>
      </c>
      <c r="Q150" s="26">
        <f>IF(Prim_inc_net!Q150="","",Prim_inc_net!Q150/10/GDP!T146)</f>
        <v>1.2051412470587535</v>
      </c>
    </row>
    <row r="151" spans="1:17" x14ac:dyDescent="0.15">
      <c r="A151" s="12" t="s">
        <v>171</v>
      </c>
      <c r="B151" s="26">
        <f>IF(Prim_inc_net!B151="","",Prim_inc_net!B151/10/GDP!E147)</f>
        <v>-1.6643605654775142</v>
      </c>
      <c r="C151" s="26">
        <f>IF(Prim_inc_net!C151="","",Prim_inc_net!C151/10/GDP!F147)</f>
        <v>-2.0915381076959814</v>
      </c>
      <c r="D151" s="26">
        <f>IF(Prim_inc_net!D151="","",Prim_inc_net!D151/10/GDP!G147)</f>
        <v>-3.0604577349830286</v>
      </c>
      <c r="E151" s="26">
        <f>IF(Prim_inc_net!E151="","",Prim_inc_net!E151/10/GDP!H147)</f>
        <v>-1.9038613891717748</v>
      </c>
      <c r="F151" s="26">
        <f>IF(Prim_inc_net!F151="","",Prim_inc_net!F151/10/GDP!I147)</f>
        <v>-2.8781674525491341</v>
      </c>
      <c r="G151" s="26">
        <f>IF(Prim_inc_net!G151="","",Prim_inc_net!G151/10/GDP!J147)</f>
        <v>-3.2446636903023722</v>
      </c>
      <c r="H151" s="26">
        <f>IF(Prim_inc_net!H151="","",Prim_inc_net!H151/10/GDP!K147)</f>
        <v>-3.2292719386337518</v>
      </c>
      <c r="I151" s="26">
        <f>IF(Prim_inc_net!I151="","",Prim_inc_net!I151/10/GDP!L147)</f>
        <v>-3.1304830556353616</v>
      </c>
      <c r="J151" s="26">
        <f>IF(Prim_inc_net!J151="","",Prim_inc_net!J151/10/GDP!M147)</f>
        <v>-3.0551992413543072</v>
      </c>
      <c r="K151" s="26">
        <f>IF(Prim_inc_net!K151="","",Prim_inc_net!K151/10/GDP!N147)</f>
        <v>-3.4592582841186545</v>
      </c>
      <c r="L151" s="26">
        <f>IF(Prim_inc_net!L151="","",Prim_inc_net!L151/10/GDP!O147)</f>
        <v>-3.4208198821531774</v>
      </c>
      <c r="M151" s="26">
        <f>IF(Prim_inc_net!M151="","",Prim_inc_net!M151/10/GDP!P147)</f>
        <v>-4.1553732604921052</v>
      </c>
      <c r="N151" s="26">
        <f>IF(Prim_inc_net!N151="","",Prim_inc_net!N151/10/GDP!Q147)</f>
        <v>-4.0856862340886648</v>
      </c>
      <c r="O151" s="26">
        <f>IF(Prim_inc_net!O151="","",Prim_inc_net!O151/10/GDP!R147)</f>
        <v>-4.0254773959037946</v>
      </c>
      <c r="P151" s="26">
        <f>IF(Prim_inc_net!P151="","",Prim_inc_net!P151/10/GDP!S147)</f>
        <v>-3.8225447231443535</v>
      </c>
      <c r="Q151" s="26">
        <f>IF(Prim_inc_net!Q151="","",Prim_inc_net!Q151/10/GDP!T147)</f>
        <v>-3.1356766560851317</v>
      </c>
    </row>
    <row r="152" spans="1:17" x14ac:dyDescent="0.15">
      <c r="A152" s="12" t="s">
        <v>172</v>
      </c>
      <c r="B152" s="26">
        <f>IF(Prim_inc_net!B152="","",Prim_inc_net!B152/10/GDP!E148)</f>
        <v>-1.5031733341743891</v>
      </c>
      <c r="C152" s="26">
        <f>IF(Prim_inc_net!C152="","",Prim_inc_net!C152/10/GDP!F148)</f>
        <v>-3.0025672023914893</v>
      </c>
      <c r="D152" s="26">
        <f>IF(Prim_inc_net!D152="","",Prim_inc_net!D152/10/GDP!G148)</f>
        <v>-3.0894053427187402</v>
      </c>
      <c r="E152" s="26">
        <f>IF(Prim_inc_net!E152="","",Prim_inc_net!E152/10/GDP!H148)</f>
        <v>-3.3652136549564511</v>
      </c>
      <c r="F152" s="26">
        <f>IF(Prim_inc_net!F152="","",Prim_inc_net!F152/10/GDP!I148)</f>
        <v>-3.9545297492066127</v>
      </c>
      <c r="G152" s="26">
        <f>IF(Prim_inc_net!G152="","",Prim_inc_net!G152/10/GDP!J148)</f>
        <v>-3.2145103660885819</v>
      </c>
      <c r="H152" s="26">
        <f>IF(Prim_inc_net!H152="","",Prim_inc_net!H152/10/GDP!K148)</f>
        <v>-2.8405864706752642</v>
      </c>
      <c r="I152" s="26">
        <f>IF(Prim_inc_net!I152="","",Prim_inc_net!I152/10/GDP!L148)</f>
        <v>-2.5630428010490824</v>
      </c>
      <c r="J152" s="26">
        <f>IF(Prim_inc_net!J152="","",Prim_inc_net!J152/10/GDP!M148)</f>
        <v>-1.3113607421098186</v>
      </c>
      <c r="K152" s="26">
        <f>IF(Prim_inc_net!K152="","",Prim_inc_net!K152/10/GDP!N148)</f>
        <v>-2.2087549867235063</v>
      </c>
      <c r="L152" s="26">
        <f>IF(Prim_inc_net!L152="","",Prim_inc_net!L152/10/GDP!O148)</f>
        <v>-2.903286101363205</v>
      </c>
      <c r="M152" s="26">
        <f>IF(Prim_inc_net!M152="","",Prim_inc_net!M152/10/GDP!P148)</f>
        <v>-2.3319529043339884</v>
      </c>
      <c r="N152" s="26">
        <f>IF(Prim_inc_net!N152="","",Prim_inc_net!N152/10/GDP!Q148)</f>
        <v>-2.2735714424332167</v>
      </c>
      <c r="O152" s="26">
        <f>IF(Prim_inc_net!O152="","",Prim_inc_net!O152/10/GDP!R148)</f>
        <v>-2.3696683312896454</v>
      </c>
      <c r="P152" s="26">
        <f>IF(Prim_inc_net!P152="","",Prim_inc_net!P152/10/GDP!S148)</f>
        <v>-2.3966131778705111</v>
      </c>
      <c r="Q152" s="26">
        <f>IF(Prim_inc_net!Q152="","",Prim_inc_net!Q152/10/GDP!T148)</f>
        <v>-1.4826285427358086</v>
      </c>
    </row>
    <row r="153" spans="1:17" x14ac:dyDescent="0.15">
      <c r="A153" s="12" t="s">
        <v>173</v>
      </c>
      <c r="B153" s="26" t="str">
        <f>IF(Prim_inc_net!B153="","",Prim_inc_net!B153/10/GDP!E149)</f>
        <v/>
      </c>
      <c r="C153" s="26" t="str">
        <f>IF(Prim_inc_net!C153="","",Prim_inc_net!C153/10/GDP!F149)</f>
        <v/>
      </c>
      <c r="D153" s="26" t="str">
        <f>IF(Prim_inc_net!D153="","",Prim_inc_net!D153/10/GDP!G149)</f>
        <v/>
      </c>
      <c r="E153" s="26" t="str">
        <f>IF(Prim_inc_net!E153="","",Prim_inc_net!E153/10/GDP!H149)</f>
        <v/>
      </c>
      <c r="F153" s="26" t="str">
        <f>IF(Prim_inc_net!F153="","",Prim_inc_net!F153/10/GDP!I149)</f>
        <v/>
      </c>
      <c r="G153" s="26" t="str">
        <f>IF(Prim_inc_net!G153="","",Prim_inc_net!G153/10/GDP!J149)</f>
        <v/>
      </c>
      <c r="H153" s="26">
        <f>IF(Prim_inc_net!H153="","",Prim_inc_net!H153/10/GDP!K149)</f>
        <v>-7.9099925991443785</v>
      </c>
      <c r="I153" s="26">
        <f>IF(Prim_inc_net!I153="","",Prim_inc_net!I153/10/GDP!L149)</f>
        <v>-6.4895878977875929</v>
      </c>
      <c r="J153" s="26">
        <f>IF(Prim_inc_net!J153="","",Prim_inc_net!J153/10/GDP!M149)</f>
        <v>-5.2150423919189235</v>
      </c>
      <c r="K153" s="26">
        <f>IF(Prim_inc_net!K153="","",Prim_inc_net!K153/10/GDP!N149)</f>
        <v>-4.5099099723176197</v>
      </c>
      <c r="L153" s="26">
        <f>IF(Prim_inc_net!L153="","",Prim_inc_net!L153/10/GDP!O149)</f>
        <v>-2.2043948615076778</v>
      </c>
      <c r="M153" s="26">
        <f>IF(Prim_inc_net!M153="","",Prim_inc_net!M153/10/GDP!P149)</f>
        <v>-0.73111777007269563</v>
      </c>
      <c r="N153" s="26">
        <f>IF(Prim_inc_net!N153="","",Prim_inc_net!N153/10/GDP!Q149)</f>
        <v>-0.26040201159274962</v>
      </c>
      <c r="O153" s="26">
        <f>IF(Prim_inc_net!O153="","",Prim_inc_net!O153/10/GDP!R149)</f>
        <v>-2.0428866844487068</v>
      </c>
      <c r="P153" s="26">
        <f>IF(Prim_inc_net!P153="","",Prim_inc_net!P153/10/GDP!S149)</f>
        <v>-2.5077767483427045</v>
      </c>
      <c r="Q153" s="26">
        <f>IF(Prim_inc_net!Q153="","",Prim_inc_net!Q153/10/GDP!T149)</f>
        <v>-2.0787652011225446</v>
      </c>
    </row>
    <row r="154" spans="1:17" x14ac:dyDescent="0.15">
      <c r="A154" s="12" t="s">
        <v>174</v>
      </c>
      <c r="B154" s="26">
        <f>IF(Prim_inc_net!B154="","",Prim_inc_net!B154/10/GDP!E150)</f>
        <v>-2.9593455666297968</v>
      </c>
      <c r="C154" s="26">
        <f>IF(Prim_inc_net!C154="","",Prim_inc_net!C154/10/GDP!F150)</f>
        <v>-3.3505041988870317</v>
      </c>
      <c r="D154" s="26">
        <f>IF(Prim_inc_net!D154="","",Prim_inc_net!D154/10/GDP!G150)</f>
        <v>-3.2720973086165568</v>
      </c>
      <c r="E154" s="26">
        <f>IF(Prim_inc_net!E154="","",Prim_inc_net!E154/10/GDP!H150)</f>
        <v>-2.325754247113331</v>
      </c>
      <c r="F154" s="26">
        <f>IF(Prim_inc_net!F154="","",Prim_inc_net!F154/10/GDP!I150)</f>
        <v>-1.2677474004069631</v>
      </c>
      <c r="G154" s="26">
        <f>IF(Prim_inc_net!G154="","",Prim_inc_net!G154/10/GDP!J150)</f>
        <v>-1.1453670755815701</v>
      </c>
      <c r="H154" s="26">
        <f>IF(Prim_inc_net!H154="","",Prim_inc_net!H154/10/GDP!K150)</f>
        <v>-1.3014963524191867</v>
      </c>
      <c r="I154" s="26">
        <f>IF(Prim_inc_net!I154="","",Prim_inc_net!I154/10/GDP!L150)</f>
        <v>-1.7440311949539757</v>
      </c>
      <c r="J154" s="26">
        <f>IF(Prim_inc_net!J154="","",Prim_inc_net!J154/10/GDP!M150)</f>
        <v>-1.4831601017215181</v>
      </c>
      <c r="K154" s="26">
        <f>IF(Prim_inc_net!K154="","",Prim_inc_net!K154/10/GDP!N150)</f>
        <v>-0.52043805587431557</v>
      </c>
      <c r="L154" s="26">
        <f>IF(Prim_inc_net!L154="","",Prim_inc_net!L154/10/GDP!O150)</f>
        <v>-1.0380857615211714</v>
      </c>
      <c r="M154" s="26">
        <f>IF(Prim_inc_net!M154="","",Prim_inc_net!M154/10/GDP!P150)</f>
        <v>-1.3524227064448806</v>
      </c>
      <c r="N154" s="26">
        <f>IF(Prim_inc_net!N154="","",Prim_inc_net!N154/10/GDP!Q150)</f>
        <v>-1.4031173294818138</v>
      </c>
      <c r="O154" s="26">
        <f>IF(Prim_inc_net!O154="","",Prim_inc_net!O154/10/GDP!R150)</f>
        <v>-1.8393532162450728</v>
      </c>
      <c r="P154" s="26">
        <f>IF(Prim_inc_net!P154="","",Prim_inc_net!P154/10/GDP!S150)</f>
        <v>-1.4238568184049343</v>
      </c>
      <c r="Q154" s="26">
        <f>IF(Prim_inc_net!Q154="","",Prim_inc_net!Q154/10/GDP!T150)</f>
        <v>-1.7214397473510867</v>
      </c>
    </row>
    <row r="155" spans="1:17" x14ac:dyDescent="0.15">
      <c r="A155" s="12" t="s">
        <v>175</v>
      </c>
      <c r="B155" s="26">
        <f>IF(Prim_inc_net!B155="","",Prim_inc_net!B155/10/GDP!E151)</f>
        <v>-2.2656190670085516</v>
      </c>
      <c r="C155" s="26">
        <f>IF(Prim_inc_net!C155="","",Prim_inc_net!C155/10/GDP!F151)</f>
        <v>-2.7149866501255664</v>
      </c>
      <c r="D155" s="26">
        <f>IF(Prim_inc_net!D155="","",Prim_inc_net!D155/10/GDP!G151)</f>
        <v>-2.0689087368870083</v>
      </c>
      <c r="E155" s="26">
        <f>IF(Prim_inc_net!E155="","",Prim_inc_net!E155/10/GDP!H151)</f>
        <v>-2.6126833850810716</v>
      </c>
      <c r="F155" s="26">
        <f>IF(Prim_inc_net!F155="","",Prim_inc_net!F155/10/GDP!I151)</f>
        <v>-3.0383539976225653</v>
      </c>
      <c r="G155" s="26">
        <f>IF(Prim_inc_net!G155="","",Prim_inc_net!G155/10/GDP!J151)</f>
        <v>-2.884343495492486</v>
      </c>
      <c r="H155" s="26">
        <f>IF(Prim_inc_net!H155="","",Prim_inc_net!H155/10/GDP!K151)</f>
        <v>-2.9511792308989877</v>
      </c>
      <c r="I155" s="26">
        <f>IF(Prim_inc_net!I155="","",Prim_inc_net!I155/10/GDP!L151)</f>
        <v>-3.0874430990225328</v>
      </c>
      <c r="J155" s="26">
        <f>IF(Prim_inc_net!J155="","",Prim_inc_net!J155/10/GDP!M151)</f>
        <v>-3.4785598635009056</v>
      </c>
      <c r="K155" s="26">
        <f>IF(Prim_inc_net!K155="","",Prim_inc_net!K155/10/GDP!N151)</f>
        <v>-3.3171132029212762</v>
      </c>
      <c r="L155" s="26">
        <f>IF(Prim_inc_net!L155="","",Prim_inc_net!L155/10/GDP!O151)</f>
        <v>-2.7823864291130644</v>
      </c>
      <c r="M155" s="26">
        <f>IF(Prim_inc_net!M155="","",Prim_inc_net!M155/10/GDP!P151)</f>
        <v>-2.7717561039326828</v>
      </c>
      <c r="N155" s="26">
        <f>IF(Prim_inc_net!N155="","",Prim_inc_net!N155/10/GDP!Q151)</f>
        <v>-2.6698114229386429</v>
      </c>
      <c r="O155" s="26">
        <f>IF(Prim_inc_net!O155="","",Prim_inc_net!O155/10/GDP!R151)</f>
        <v>-2.4435436027885373</v>
      </c>
      <c r="P155" s="26">
        <f>IF(Prim_inc_net!P155="","",Prim_inc_net!P155/10/GDP!S151)</f>
        <v>-3.166803224970216</v>
      </c>
      <c r="Q155" s="26">
        <f>IF(Prim_inc_net!Q155="","",Prim_inc_net!Q155/10/GDP!T151)</f>
        <v>-2.3601148950656206</v>
      </c>
    </row>
    <row r="156" spans="1:17" x14ac:dyDescent="0.15">
      <c r="A156" s="12" t="s">
        <v>176</v>
      </c>
      <c r="B156" s="26" t="str">
        <f>IF(Prim_inc_net!B156="","",Prim_inc_net!B156/10/GDP!E152)</f>
        <v/>
      </c>
      <c r="C156" s="26" t="str">
        <f>IF(Prim_inc_net!C156="","",Prim_inc_net!C156/10/GDP!F152)</f>
        <v/>
      </c>
      <c r="D156" s="26" t="str">
        <f>IF(Prim_inc_net!D156="","",Prim_inc_net!D156/10/GDP!G152)</f>
        <v/>
      </c>
      <c r="E156" s="26" t="str">
        <f>IF(Prim_inc_net!E156="","",Prim_inc_net!E156/10/GDP!H152)</f>
        <v/>
      </c>
      <c r="F156" s="26" t="str">
        <f>IF(Prim_inc_net!F156="","",Prim_inc_net!F156/10/GDP!I152)</f>
        <v/>
      </c>
      <c r="G156" s="26">
        <f>IF(Prim_inc_net!G156="","",Prim_inc_net!G156/10/GDP!J152)</f>
        <v>-0.63110332499546529</v>
      </c>
      <c r="H156" s="26">
        <f>IF(Prim_inc_net!H156="","",Prim_inc_net!H156/10/GDP!K152)</f>
        <v>-0.72536740675909961</v>
      </c>
      <c r="I156" s="26">
        <f>IF(Prim_inc_net!I156="","",Prim_inc_net!I156/10/GDP!L152)</f>
        <v>-1.551838263541105</v>
      </c>
      <c r="J156" s="26">
        <f>IF(Prim_inc_net!J156="","",Prim_inc_net!J156/10/GDP!M152)</f>
        <v>-2.1833959080598793</v>
      </c>
      <c r="K156" s="26">
        <f>IF(Prim_inc_net!K156="","",Prim_inc_net!K156/10/GDP!N152)</f>
        <v>-2.2656787167698553</v>
      </c>
      <c r="L156" s="26">
        <f>IF(Prim_inc_net!L156="","",Prim_inc_net!L156/10/GDP!O152)</f>
        <v>-1.5178938358633882</v>
      </c>
      <c r="M156" s="26">
        <f>IF(Prim_inc_net!M156="","",Prim_inc_net!M156/10/GDP!P152)</f>
        <v>-3.6116426338156042</v>
      </c>
      <c r="N156" s="26">
        <f>IF(Prim_inc_net!N156="","",Prim_inc_net!N156/10/GDP!Q152)</f>
        <v>-3.1470704619034899</v>
      </c>
      <c r="O156" s="26">
        <f>IF(Prim_inc_net!O156="","",Prim_inc_net!O156/10/GDP!R152)</f>
        <v>-3.6126319979882688</v>
      </c>
      <c r="P156" s="26">
        <f>IF(Prim_inc_net!P156="","",Prim_inc_net!P156/10/GDP!S152)</f>
        <v>-3.4407851022206657</v>
      </c>
      <c r="Q156" s="26" t="str">
        <f>IF(Prim_inc_net!Q156="","",Prim_inc_net!Q156/10/GDP!T152)</f>
        <v/>
      </c>
    </row>
    <row r="157" spans="1:17" x14ac:dyDescent="0.15">
      <c r="A157" s="12" t="s">
        <v>177</v>
      </c>
      <c r="B157" s="26">
        <f>IF(Prim_inc_net!B157="","",Prim_inc_net!B157/10/GDP!E153)</f>
        <v>-8.1889728270038056</v>
      </c>
      <c r="C157" s="26">
        <f>IF(Prim_inc_net!C157="","",Prim_inc_net!C157/10/GDP!F153)</f>
        <v>-6.818643605074926</v>
      </c>
      <c r="D157" s="26">
        <f>IF(Prim_inc_net!D157="","",Prim_inc_net!D157/10/GDP!G153)</f>
        <v>-7.1272977054396955</v>
      </c>
      <c r="E157" s="26">
        <f>IF(Prim_inc_net!E157="","",Prim_inc_net!E157/10/GDP!H153)</f>
        <v>-6.1513778265166374</v>
      </c>
      <c r="F157" s="26">
        <f>IF(Prim_inc_net!F157="","",Prim_inc_net!F157/10/GDP!I153)</f>
        <v>-4.0848233507169454</v>
      </c>
      <c r="G157" s="26">
        <f>IF(Prim_inc_net!G157="","",Prim_inc_net!G157/10/GDP!J153)</f>
        <v>-3.5815383518248138</v>
      </c>
      <c r="H157" s="26">
        <f>IF(Prim_inc_net!H157="","",Prim_inc_net!H157/10/GDP!K153)</f>
        <v>-4.2947946554456102</v>
      </c>
      <c r="I157" s="26">
        <f>IF(Prim_inc_net!I157="","",Prim_inc_net!I157/10/GDP!L153)</f>
        <v>-2.4649813044499358</v>
      </c>
      <c r="J157" s="26">
        <f>IF(Prim_inc_net!J157="","",Prim_inc_net!J157/10/GDP!M153)</f>
        <v>-4.9798225637451017</v>
      </c>
      <c r="K157" s="26">
        <f>IF(Prim_inc_net!K157="","",Prim_inc_net!K157/10/GDP!N153)</f>
        <v>-2.7821136301197598</v>
      </c>
      <c r="L157" s="26">
        <f>IF(Prim_inc_net!L157="","",Prim_inc_net!L157/10/GDP!O153)</f>
        <v>-1.9001003030115242</v>
      </c>
      <c r="M157" s="26">
        <f>IF(Prim_inc_net!M157="","",Prim_inc_net!M157/10/GDP!P153)</f>
        <v>-3.068068494704935</v>
      </c>
      <c r="N157" s="26">
        <f>IF(Prim_inc_net!N157="","",Prim_inc_net!N157/10/GDP!Q153)</f>
        <v>-2.7352850867523668</v>
      </c>
      <c r="O157" s="26">
        <f>IF(Prim_inc_net!O157="","",Prim_inc_net!O157/10/GDP!R153)</f>
        <v>-4.3425275098629035</v>
      </c>
      <c r="P157" s="26">
        <f>IF(Prim_inc_net!P157="","",Prim_inc_net!P157/10/GDP!S153)</f>
        <v>-3.82729302307771</v>
      </c>
      <c r="Q157" s="26" t="str">
        <f>IF(Prim_inc_net!Q157="","",Prim_inc_net!Q157/10/GDP!T153)</f>
        <v/>
      </c>
    </row>
    <row r="158" spans="1:17" x14ac:dyDescent="0.15">
      <c r="A158" s="12" t="s">
        <v>178</v>
      </c>
      <c r="B158" s="26">
        <f>IF(Prim_inc_net!B158="","",Prim_inc_net!B158/10/GDP!E154)</f>
        <v>-2.3392819725334992</v>
      </c>
      <c r="C158" s="26">
        <f>IF(Prim_inc_net!C158="","",Prim_inc_net!C158/10/GDP!F154)</f>
        <v>2.2743313864176149</v>
      </c>
      <c r="D158" s="26">
        <f>IF(Prim_inc_net!D158="","",Prim_inc_net!D158/10/GDP!G154)</f>
        <v>3.0940468136839012</v>
      </c>
      <c r="E158" s="26">
        <f>IF(Prim_inc_net!E158="","",Prim_inc_net!E158/10/GDP!H154)</f>
        <v>-3.8258769495457916E-2</v>
      </c>
      <c r="F158" s="26">
        <f>IF(Prim_inc_net!F158="","",Prim_inc_net!F158/10/GDP!I154)</f>
        <v>-0.15131877515062095</v>
      </c>
      <c r="G158" s="26">
        <f>IF(Prim_inc_net!G158="","",Prim_inc_net!G158/10/GDP!J154)</f>
        <v>-0.18691279129097937</v>
      </c>
      <c r="H158" s="26">
        <f>IF(Prim_inc_net!H158="","",Prim_inc_net!H158/10/GDP!K154)</f>
        <v>-0.18221748967538637</v>
      </c>
      <c r="I158" s="26">
        <f>IF(Prim_inc_net!I158="","",Prim_inc_net!I158/10/GDP!L154)</f>
        <v>-0.88006333592324282</v>
      </c>
      <c r="J158" s="26">
        <f>IF(Prim_inc_net!J158="","",Prim_inc_net!J158/10/GDP!M154)</f>
        <v>0.6581843658268296</v>
      </c>
      <c r="K158" s="26">
        <f>IF(Prim_inc_net!K158="","",Prim_inc_net!K158/10/GDP!N154)</f>
        <v>1.9166547103985474</v>
      </c>
      <c r="L158" s="26">
        <f>IF(Prim_inc_net!L158="","",Prim_inc_net!L158/10/GDP!O154)</f>
        <v>0.89457984832088222</v>
      </c>
      <c r="M158" s="26">
        <f>IF(Prim_inc_net!M158="","",Prim_inc_net!M158/10/GDP!P154)</f>
        <v>0.81908124395350346</v>
      </c>
      <c r="N158" s="26">
        <f>IF(Prim_inc_net!N158="","",Prim_inc_net!N158/10/GDP!Q154)</f>
        <v>-0.37808626601317152</v>
      </c>
      <c r="O158" s="26">
        <f>IF(Prim_inc_net!O158="","",Prim_inc_net!O158/10/GDP!R154)</f>
        <v>-0.65321118568072956</v>
      </c>
      <c r="P158" s="26">
        <f>IF(Prim_inc_net!P158="","",Prim_inc_net!P158/10/GDP!S154)</f>
        <v>-0.10827851464266419</v>
      </c>
      <c r="Q158" s="26">
        <f>IF(Prim_inc_net!Q158="","",Prim_inc_net!Q158/10/GDP!T154)</f>
        <v>0.69962932283298329</v>
      </c>
    </row>
    <row r="159" spans="1:17" x14ac:dyDescent="0.15">
      <c r="A159" s="12" t="s">
        <v>179</v>
      </c>
      <c r="B159" s="26">
        <f>IF(Prim_inc_net!B159="","",Prim_inc_net!B159/10/GDP!E155)</f>
        <v>0.13147243068970688</v>
      </c>
      <c r="C159" s="26">
        <f>IF(Prim_inc_net!C159="","",Prim_inc_net!C159/10/GDP!F155)</f>
        <v>1.0174914268536914</v>
      </c>
      <c r="D159" s="26">
        <f>IF(Prim_inc_net!D159="","",Prim_inc_net!D159/10/GDP!G155)</f>
        <v>1.5377669889551442</v>
      </c>
      <c r="E159" s="26">
        <f>IF(Prim_inc_net!E159="","",Prim_inc_net!E159/10/GDP!H155)</f>
        <v>1.7631679482908706</v>
      </c>
      <c r="F159" s="26">
        <f>IF(Prim_inc_net!F159="","",Prim_inc_net!F159/10/GDP!I155)</f>
        <v>2.0134309710013891</v>
      </c>
      <c r="G159" s="26">
        <f>IF(Prim_inc_net!G159="","",Prim_inc_net!G159/10/GDP!J155)</f>
        <v>1.3335501796236793</v>
      </c>
      <c r="H159" s="26">
        <f>IF(Prim_inc_net!H159="","",Prim_inc_net!H159/10/GDP!K155)</f>
        <v>1.4427212920374541</v>
      </c>
      <c r="I159" s="26">
        <f>IF(Prim_inc_net!I159="","",Prim_inc_net!I159/10/GDP!L155)</f>
        <v>1.4930693192358935</v>
      </c>
      <c r="J159" s="26">
        <f>IF(Prim_inc_net!J159="","",Prim_inc_net!J159/10/GDP!M155)</f>
        <v>1.8163055659798626</v>
      </c>
      <c r="K159" s="26">
        <f>IF(Prim_inc_net!K159="","",Prim_inc_net!K159/10/GDP!N155)</f>
        <v>2.1849596409761585</v>
      </c>
      <c r="L159" s="26">
        <f>IF(Prim_inc_net!L159="","",Prim_inc_net!L159/10/GDP!O155)</f>
        <v>2.641114292587265</v>
      </c>
      <c r="M159" s="26">
        <f>IF(Prim_inc_net!M159="","",Prim_inc_net!M159/10/GDP!P155)</f>
        <v>2.4385037276077952</v>
      </c>
      <c r="N159" s="26">
        <f>IF(Prim_inc_net!N159="","",Prim_inc_net!N159/10/GDP!Q155)</f>
        <v>1.5536026688987876</v>
      </c>
      <c r="O159" s="26">
        <f>IF(Prim_inc_net!O159="","",Prim_inc_net!O159/10/GDP!R155)</f>
        <v>0.98038002789093537</v>
      </c>
      <c r="P159" s="26">
        <f>IF(Prim_inc_net!P159="","",Prim_inc_net!P159/10/GDP!S155)</f>
        <v>0.99619151423594809</v>
      </c>
      <c r="Q159" s="26">
        <f>IF(Prim_inc_net!Q159="","",Prim_inc_net!Q159/10/GDP!T155)</f>
        <v>2.2044214021328585</v>
      </c>
    </row>
    <row r="160" spans="1:17" x14ac:dyDescent="0.15">
      <c r="A160" s="12" t="s">
        <v>180</v>
      </c>
      <c r="B160" s="26">
        <f>IF(Prim_inc_net!B160="","",Prim_inc_net!B160/10/GDP!E156)</f>
        <v>-0.81342746799998922</v>
      </c>
      <c r="C160" s="26">
        <f>IF(Prim_inc_net!C160="","",Prim_inc_net!C160/10/GDP!F156)</f>
        <v>-0.54273697355300521</v>
      </c>
      <c r="D160" s="26">
        <f>IF(Prim_inc_net!D160="","",Prim_inc_net!D160/10/GDP!G156)</f>
        <v>-0.52829613887617477</v>
      </c>
      <c r="E160" s="26">
        <f>IF(Prim_inc_net!E160="","",Prim_inc_net!E160/10/GDP!H156)</f>
        <v>-0.2853890188218402</v>
      </c>
      <c r="F160" s="26">
        <f>IF(Prim_inc_net!F160="","",Prim_inc_net!F160/10/GDP!I156)</f>
        <v>-1.0566838277996087</v>
      </c>
      <c r="G160" s="26">
        <f>IF(Prim_inc_net!G160="","",Prim_inc_net!G160/10/GDP!J156)</f>
        <v>-0.93057344624495475</v>
      </c>
      <c r="H160" s="26">
        <f>IF(Prim_inc_net!H160="","",Prim_inc_net!H160/10/GDP!K156)</f>
        <v>-1.5824069324792531</v>
      </c>
      <c r="I160" s="26">
        <f>IF(Prim_inc_net!I160="","",Prim_inc_net!I160/10/GDP!L156)</f>
        <v>-1.7050512515283764</v>
      </c>
      <c r="J160" s="26">
        <f>IF(Prim_inc_net!J160="","",Prim_inc_net!J160/10/GDP!M156)</f>
        <v>-1.7067102113818178</v>
      </c>
      <c r="K160" s="26">
        <f>IF(Prim_inc_net!K160="","",Prim_inc_net!K160/10/GDP!N156)</f>
        <v>-1.9075546820499414</v>
      </c>
      <c r="L160" s="26">
        <f>IF(Prim_inc_net!L160="","",Prim_inc_net!L160/10/GDP!O156)</f>
        <v>-2.2029181805779507</v>
      </c>
      <c r="M160" s="26">
        <f>IF(Prim_inc_net!M160="","",Prim_inc_net!M160/10/GDP!P156)</f>
        <v>-2.6185816033036233</v>
      </c>
      <c r="N160" s="26">
        <f>IF(Prim_inc_net!N160="","",Prim_inc_net!N160/10/GDP!Q156)</f>
        <v>-2.7976441119845386</v>
      </c>
      <c r="O160" s="26">
        <f>IF(Prim_inc_net!O160="","",Prim_inc_net!O160/10/GDP!R156)</f>
        <v>-2.5981353718983913</v>
      </c>
      <c r="P160" s="26" t="str">
        <f>IF(Prim_inc_net!P160="","",Prim_inc_net!P160/10/GDP!S156)</f>
        <v/>
      </c>
      <c r="Q160" s="26" t="str">
        <f>IF(Prim_inc_net!Q160="","",Prim_inc_net!Q160/10/GDP!T156)</f>
        <v/>
      </c>
    </row>
    <row r="161" spans="1:17" x14ac:dyDescent="0.15">
      <c r="A161" s="12" t="s">
        <v>181</v>
      </c>
      <c r="B161" s="26" t="str">
        <f>IF(Prim_inc_net!B161="","",Prim_inc_net!B161/10/GDP!E157)</f>
        <v/>
      </c>
      <c r="C161" s="26" t="str">
        <f>IF(Prim_inc_net!C161="","",Prim_inc_net!C161/10/GDP!F157)</f>
        <v/>
      </c>
      <c r="D161" s="26" t="e">
        <f>IF(Prim_inc_net!D161="","",Prim_inc_net!D161/10/GDP!G157)</f>
        <v>#DIV/0!</v>
      </c>
      <c r="E161" s="26" t="e">
        <f>IF(Prim_inc_net!E161="","",Prim_inc_net!E161/10/GDP!H157)</f>
        <v>#DIV/0!</v>
      </c>
      <c r="F161" s="26" t="e">
        <f>IF(Prim_inc_net!F161="","",Prim_inc_net!F161/10/GDP!I157)</f>
        <v>#DIV/0!</v>
      </c>
      <c r="G161" s="26" t="e">
        <f>IF(Prim_inc_net!G161="","",Prim_inc_net!G161/10/GDP!J157)</f>
        <v>#DIV/0!</v>
      </c>
      <c r="H161" s="26" t="e">
        <f>IF(Prim_inc_net!H161="","",Prim_inc_net!H161/10/GDP!K157)</f>
        <v>#DIV/0!</v>
      </c>
      <c r="I161" s="26" t="e">
        <f>IF(Prim_inc_net!I161="","",Prim_inc_net!I161/10/GDP!L157)</f>
        <v>#DIV/0!</v>
      </c>
      <c r="J161" s="26" t="e">
        <f>IF(Prim_inc_net!J161="","",Prim_inc_net!J161/10/GDP!M157)</f>
        <v>#DIV/0!</v>
      </c>
      <c r="K161" s="26" t="e">
        <f>IF(Prim_inc_net!K161="","",Prim_inc_net!K161/10/GDP!N157)</f>
        <v>#DIV/0!</v>
      </c>
      <c r="L161" s="26">
        <f>IF(Prim_inc_net!L161="","",Prim_inc_net!L161/10/GDP!O157)</f>
        <v>-4.6344522290134824</v>
      </c>
      <c r="M161" s="26">
        <f>IF(Prim_inc_net!M161="","",Prim_inc_net!M161/10/GDP!P157)</f>
        <v>-5.5085135258316908</v>
      </c>
      <c r="N161" s="26">
        <f>IF(Prim_inc_net!N161="","",Prim_inc_net!N161/10/GDP!Q157)</f>
        <v>-6.4986714445225617</v>
      </c>
      <c r="O161" s="26">
        <f>IF(Prim_inc_net!O161="","",Prim_inc_net!O161/10/GDP!R157)</f>
        <v>-5.1068011908925195</v>
      </c>
      <c r="P161" s="26">
        <f>IF(Prim_inc_net!P161="","",Prim_inc_net!P161/10/GDP!S157)</f>
        <v>-5.3859572718522974</v>
      </c>
      <c r="Q161" s="26">
        <f>IF(Prim_inc_net!Q161="","",Prim_inc_net!Q161/10/GDP!T157)</f>
        <v>-3.0249701479547837</v>
      </c>
    </row>
    <row r="162" spans="1:17" x14ac:dyDescent="0.15">
      <c r="A162" s="12" t="s">
        <v>182</v>
      </c>
      <c r="B162" s="26">
        <f>IF(Prim_inc_net!B162="","",Prim_inc_net!B162/10/GDP!E158)</f>
        <v>-4.3595863891269833</v>
      </c>
      <c r="C162" s="26">
        <f>IF(Prim_inc_net!C162="","",Prim_inc_net!C162/10/GDP!F158)</f>
        <v>-4.2917787312441309</v>
      </c>
      <c r="D162" s="26">
        <f>IF(Prim_inc_net!D162="","",Prim_inc_net!D162/10/GDP!G158)</f>
        <v>-6.8592827207787899</v>
      </c>
      <c r="E162" s="26">
        <f>IF(Prim_inc_net!E162="","",Prim_inc_net!E162/10/GDP!H158)</f>
        <v>-7.525081343354878</v>
      </c>
      <c r="F162" s="26">
        <f>IF(Prim_inc_net!F162="","",Prim_inc_net!F162/10/GDP!I158)</f>
        <v>-6.4566438752670727</v>
      </c>
      <c r="G162" s="26">
        <f>IF(Prim_inc_net!G162="","",Prim_inc_net!G162/10/GDP!J158)</f>
        <v>-1.2534631441617445</v>
      </c>
      <c r="H162" s="26">
        <f>IF(Prim_inc_net!H162="","",Prim_inc_net!H162/10/GDP!K158)</f>
        <v>-6.8177173034740903</v>
      </c>
      <c r="I162" s="26">
        <f>IF(Prim_inc_net!I162="","",Prim_inc_net!I162/10/GDP!L158)</f>
        <v>-0.34352141723103585</v>
      </c>
      <c r="J162" s="26">
        <f>IF(Prim_inc_net!J162="","",Prim_inc_net!J162/10/GDP!M158)</f>
        <v>-6.2082115219088658</v>
      </c>
      <c r="K162" s="26">
        <f>IF(Prim_inc_net!K162="","",Prim_inc_net!K162/10/GDP!N158)</f>
        <v>-7.5888971724827838</v>
      </c>
      <c r="L162" s="26">
        <f>IF(Prim_inc_net!L162="","",Prim_inc_net!L162/10/GDP!O158)</f>
        <v>-7.6514491052252431</v>
      </c>
      <c r="M162" s="26">
        <f>IF(Prim_inc_net!M162="","",Prim_inc_net!M162/10/GDP!P158)</f>
        <v>-9.1450122921380803</v>
      </c>
      <c r="N162" s="26">
        <f>IF(Prim_inc_net!N162="","",Prim_inc_net!N162/10/GDP!Q158)</f>
        <v>-8.8674184376838348</v>
      </c>
      <c r="O162" s="26">
        <f>IF(Prim_inc_net!O162="","",Prim_inc_net!O162/10/GDP!R158)</f>
        <v>-6.8098629505527128</v>
      </c>
      <c r="P162" s="26">
        <f>IF(Prim_inc_net!P162="","",Prim_inc_net!P162/10/GDP!S158)</f>
        <v>-5.1647253278468153</v>
      </c>
      <c r="Q162" s="26">
        <f>IF(Prim_inc_net!Q162="","",Prim_inc_net!Q162/10/GDP!T158)</f>
        <v>-5.4302857509537752</v>
      </c>
    </row>
    <row r="163" spans="1:17" x14ac:dyDescent="0.15">
      <c r="A163" s="12" t="s">
        <v>183</v>
      </c>
      <c r="B163" s="26">
        <f>IF(Prim_inc_net!B163="","",Prim_inc_net!B163/10/GDP!E159)</f>
        <v>-3.1629862106552915</v>
      </c>
      <c r="C163" s="26">
        <f>IF(Prim_inc_net!C163="","",Prim_inc_net!C163/10/GDP!F159)</f>
        <v>-2.104706444888897</v>
      </c>
      <c r="D163" s="26">
        <f>IF(Prim_inc_net!D163="","",Prim_inc_net!D163/10/GDP!G159)</f>
        <v>-4.8302198853432801</v>
      </c>
      <c r="E163" s="26">
        <f>IF(Prim_inc_net!E163="","",Prim_inc_net!E163/10/GDP!H159)</f>
        <v>-2.9776265259484309</v>
      </c>
      <c r="F163" s="26">
        <f>IF(Prim_inc_net!F163="","",Prim_inc_net!F163/10/GDP!I159)</f>
        <v>-1.4539527273487118</v>
      </c>
      <c r="G163" s="26">
        <f>IF(Prim_inc_net!G163="","",Prim_inc_net!G163/10/GDP!J159)</f>
        <v>-1.904892797214067</v>
      </c>
      <c r="H163" s="26">
        <f>IF(Prim_inc_net!H163="","",Prim_inc_net!H163/10/GDP!K159)</f>
        <v>-7.4109215188536854</v>
      </c>
      <c r="I163" s="26">
        <f>IF(Prim_inc_net!I163="","",Prim_inc_net!I163/10/GDP!L159)</f>
        <v>-4.7828762907942721</v>
      </c>
      <c r="J163" s="26">
        <f>IF(Prim_inc_net!J163="","",Prim_inc_net!J163/10/GDP!M159)</f>
        <v>-8.8738328173223007</v>
      </c>
      <c r="K163" s="26">
        <f>IF(Prim_inc_net!K163="","",Prim_inc_net!K163/10/GDP!N159)</f>
        <v>-7.6091970807412617</v>
      </c>
      <c r="L163" s="26">
        <f>IF(Prim_inc_net!L163="","",Prim_inc_net!L163/10/GDP!O159)</f>
        <v>-2.6459603291443576</v>
      </c>
      <c r="M163" s="26">
        <f>IF(Prim_inc_net!M163="","",Prim_inc_net!M163/10/GDP!P159)</f>
        <v>-2.4879432516788249</v>
      </c>
      <c r="N163" s="26">
        <f>IF(Prim_inc_net!N163="","",Prim_inc_net!N163/10/GDP!Q159)</f>
        <v>-2.6843737407599817</v>
      </c>
      <c r="O163" s="26">
        <f>IF(Prim_inc_net!O163="","",Prim_inc_net!O163/10/GDP!R159)</f>
        <v>-1.6835446129909788</v>
      </c>
      <c r="P163" s="26">
        <f>IF(Prim_inc_net!P163="","",Prim_inc_net!P163/10/GDP!S159)</f>
        <v>-1.657008270461455</v>
      </c>
      <c r="Q163" s="26" t="str">
        <f>IF(Prim_inc_net!Q163="","",Prim_inc_net!Q163/10/GDP!T159)</f>
        <v/>
      </c>
    </row>
    <row r="164" spans="1:17" x14ac:dyDescent="0.15">
      <c r="A164" s="12" t="s">
        <v>184</v>
      </c>
      <c r="B164" s="26">
        <f>IF(Prim_inc_net!B164="","",Prim_inc_net!B164/10/GDP!E160)</f>
        <v>-5.6579683438086157</v>
      </c>
      <c r="C164" s="26">
        <f>IF(Prim_inc_net!C164="","",Prim_inc_net!C164/10/GDP!F160)</f>
        <v>-2.712200434622813</v>
      </c>
      <c r="D164" s="26">
        <f>IF(Prim_inc_net!D164="","",Prim_inc_net!D164/10/GDP!G160)</f>
        <v>-2.6305328686427791</v>
      </c>
      <c r="E164" s="26">
        <f>IF(Prim_inc_net!E164="","",Prim_inc_net!E164/10/GDP!H160)</f>
        <v>-3.6784847573351405</v>
      </c>
      <c r="F164" s="26">
        <f>IF(Prim_inc_net!F164="","",Prim_inc_net!F164/10/GDP!I160)</f>
        <v>-5.186963627124503</v>
      </c>
      <c r="G164" s="26">
        <f>IF(Prim_inc_net!G164="","",Prim_inc_net!G164/10/GDP!J160)</f>
        <v>-1.0804633064825626</v>
      </c>
      <c r="H164" s="26">
        <f>IF(Prim_inc_net!H164="","",Prim_inc_net!H164/10/GDP!K160)</f>
        <v>-3.4361420038654638</v>
      </c>
      <c r="I164" s="26">
        <f>IF(Prim_inc_net!I164="","",Prim_inc_net!I164/10/GDP!L160)</f>
        <v>-4.4467765181867858</v>
      </c>
      <c r="J164" s="26">
        <f>IF(Prim_inc_net!J164="","",Prim_inc_net!J164/10/GDP!M160)</f>
        <v>-5.3862041316256422</v>
      </c>
      <c r="K164" s="26">
        <f>IF(Prim_inc_net!K164="","",Prim_inc_net!K164/10/GDP!N160)</f>
        <v>-3.478624652492218</v>
      </c>
      <c r="L164" s="26">
        <f>IF(Prim_inc_net!L164="","",Prim_inc_net!L164/10/GDP!O160)</f>
        <v>-6.8232855293059922</v>
      </c>
      <c r="M164" s="26">
        <f>IF(Prim_inc_net!M164="","",Prim_inc_net!M164/10/GDP!P160)</f>
        <v>-6.3261935491226691</v>
      </c>
      <c r="N164" s="26">
        <f>IF(Prim_inc_net!N164="","",Prim_inc_net!N164/10/GDP!Q160)</f>
        <v>-7.6162829873424558</v>
      </c>
      <c r="O164" s="26">
        <f>IF(Prim_inc_net!O164="","",Prim_inc_net!O164/10/GDP!R160)</f>
        <v>-11.586294957639307</v>
      </c>
      <c r="P164" s="26">
        <f>IF(Prim_inc_net!P164="","",Prim_inc_net!P164/10/GDP!S160)</f>
        <v>-11.949106724955161</v>
      </c>
      <c r="Q164" s="26">
        <f>IF(Prim_inc_net!Q164="","",Prim_inc_net!Q164/10/GDP!T160)</f>
        <v>-12.223640245893975</v>
      </c>
    </row>
    <row r="165" spans="1:17" x14ac:dyDescent="0.15">
      <c r="A165" s="12" t="s">
        <v>185</v>
      </c>
      <c r="B165" s="26" t="str">
        <f>IF(Prim_inc_net!B165="","",Prim_inc_net!B165/10/GDP!E161)</f>
        <v/>
      </c>
      <c r="C165" s="26" t="str">
        <f>IF(Prim_inc_net!C165="","",Prim_inc_net!C165/10/GDP!F161)</f>
        <v/>
      </c>
      <c r="D165" s="26" t="str">
        <f>IF(Prim_inc_net!D165="","",Prim_inc_net!D165/10/GDP!G161)</f>
        <v/>
      </c>
      <c r="E165" s="26" t="str">
        <f>IF(Prim_inc_net!E165="","",Prim_inc_net!E165/10/GDP!H161)</f>
        <v/>
      </c>
      <c r="F165" s="26" t="str">
        <f>IF(Prim_inc_net!F165="","",Prim_inc_net!F165/10/GDP!I161)</f>
        <v/>
      </c>
      <c r="G165" s="26" t="str">
        <f>IF(Prim_inc_net!G165="","",Prim_inc_net!G165/10/GDP!J161)</f>
        <v/>
      </c>
      <c r="H165" s="26">
        <f>IF(Prim_inc_net!H165="","",Prim_inc_net!H165/10/GDP!K161)</f>
        <v>-1.9656796839132649</v>
      </c>
      <c r="I165" s="26">
        <f>IF(Prim_inc_net!I165="","",Prim_inc_net!I165/10/GDP!L161)</f>
        <v>-1.040652157961603</v>
      </c>
      <c r="J165" s="26">
        <f>IF(Prim_inc_net!J165="","",Prim_inc_net!J165/10/GDP!M161)</f>
        <v>0.35384534995045636</v>
      </c>
      <c r="K165" s="26">
        <f>IF(Prim_inc_net!K165="","",Prim_inc_net!K165/10/GDP!N161)</f>
        <v>-1.4352854200771041</v>
      </c>
      <c r="L165" s="26">
        <f>IF(Prim_inc_net!L165="","",Prim_inc_net!L165/10/GDP!O161)</f>
        <v>-0.88375504217088929</v>
      </c>
      <c r="M165" s="26">
        <f>IF(Prim_inc_net!M165="","",Prim_inc_net!M165/10/GDP!P161)</f>
        <v>-3.2308494007295678E-2</v>
      </c>
      <c r="N165" s="26">
        <f>IF(Prim_inc_net!N165="","",Prim_inc_net!N165/10/GDP!Q161)</f>
        <v>-2.5837894317543224</v>
      </c>
      <c r="O165" s="26">
        <f>IF(Prim_inc_net!O165="","",Prim_inc_net!O165/10/GDP!R161)</f>
        <v>-2.9806878254453459</v>
      </c>
      <c r="P165" s="26">
        <f>IF(Prim_inc_net!P165="","",Prim_inc_net!P165/10/GDP!S161)</f>
        <v>-4.9329829395773235</v>
      </c>
      <c r="Q165" s="26">
        <f>IF(Prim_inc_net!Q165="","",Prim_inc_net!Q165/10/GDP!T161)</f>
        <v>-3.2042879032002745</v>
      </c>
    </row>
    <row r="166" spans="1:17" x14ac:dyDescent="0.15">
      <c r="A166" s="12" t="s">
        <v>186</v>
      </c>
      <c r="B166" s="26">
        <f>IF(Prim_inc_net!B166="","",Prim_inc_net!B166/10/GDP!E162)</f>
        <v>-4.4960115834077472</v>
      </c>
      <c r="C166" s="26">
        <f>IF(Prim_inc_net!C166="","",Prim_inc_net!C166/10/GDP!F162)</f>
        <v>-4.7535361502548987</v>
      </c>
      <c r="D166" s="26">
        <f>IF(Prim_inc_net!D166="","",Prim_inc_net!D166/10/GDP!G162)</f>
        <v>-4.3425348776217758</v>
      </c>
      <c r="E166" s="26">
        <f>IF(Prim_inc_net!E166="","",Prim_inc_net!E166/10/GDP!H162)</f>
        <v>-3.0085867883811286</v>
      </c>
      <c r="F166" s="26">
        <f>IF(Prim_inc_net!F166="","",Prim_inc_net!F166/10/GDP!I162)</f>
        <v>-0.8892614879515478</v>
      </c>
      <c r="G166" s="26">
        <f>IF(Prim_inc_net!G166="","",Prim_inc_net!G166/10/GDP!J162)</f>
        <v>-2.7612175655562563</v>
      </c>
      <c r="H166" s="26">
        <f>IF(Prim_inc_net!H166="","",Prim_inc_net!H166/10/GDP!K162)</f>
        <v>-3.3780766550604309</v>
      </c>
      <c r="I166" s="26">
        <f>IF(Prim_inc_net!I166="","",Prim_inc_net!I166/10/GDP!L162)</f>
        <v>-1.6357792778515763</v>
      </c>
      <c r="J166" s="26">
        <f>IF(Prim_inc_net!J166="","",Prim_inc_net!J166/10/GDP!M162)</f>
        <v>-0.67435412736415468</v>
      </c>
      <c r="K166" s="26">
        <f>IF(Prim_inc_net!K166="","",Prim_inc_net!K166/10/GDP!N162)</f>
        <v>-0.97644268228715103</v>
      </c>
      <c r="L166" s="26">
        <f>IF(Prim_inc_net!L166="","",Prim_inc_net!L166/10/GDP!O162)</f>
        <v>-1.7164548861500548</v>
      </c>
      <c r="M166" s="26">
        <f>IF(Prim_inc_net!M166="","",Prim_inc_net!M166/10/GDP!P162)</f>
        <v>-3.0785806193191556</v>
      </c>
      <c r="N166" s="26">
        <f>IF(Prim_inc_net!N166="","",Prim_inc_net!N166/10/GDP!Q162)</f>
        <v>-2.1716495673577332</v>
      </c>
      <c r="O166" s="26">
        <f>IF(Prim_inc_net!O166="","",Prim_inc_net!O166/10/GDP!R162)</f>
        <v>-1.7797009781949014</v>
      </c>
      <c r="P166" s="26">
        <f>IF(Prim_inc_net!P166="","",Prim_inc_net!P166/10/GDP!S162)</f>
        <v>-2.0484561364545288</v>
      </c>
      <c r="Q166" s="26">
        <f>IF(Prim_inc_net!Q166="","",Prim_inc_net!Q166/10/GDP!T162)</f>
        <v>-1.6005350266463019</v>
      </c>
    </row>
    <row r="167" spans="1:17" x14ac:dyDescent="0.15">
      <c r="A167" s="12" t="s">
        <v>187</v>
      </c>
      <c r="B167" s="26">
        <f>IF(Prim_inc_net!B167="","",Prim_inc_net!B167/10/GDP!E163)</f>
        <v>-1.0005411441948429</v>
      </c>
      <c r="C167" s="26">
        <f>IF(Prim_inc_net!C167="","",Prim_inc_net!C167/10/GDP!F163)</f>
        <v>-1.4148579692917824</v>
      </c>
      <c r="D167" s="26">
        <f>IF(Prim_inc_net!D167="","",Prim_inc_net!D167/10/GDP!G163)</f>
        <v>-2.2541554971809408</v>
      </c>
      <c r="E167" s="26">
        <f>IF(Prim_inc_net!E167="","",Prim_inc_net!E167/10/GDP!H163)</f>
        <v>-2.7184969662405067</v>
      </c>
      <c r="F167" s="26">
        <f>IF(Prim_inc_net!F167="","",Prim_inc_net!F167/10/GDP!I163)</f>
        <v>-1.6503334536660026</v>
      </c>
      <c r="G167" s="26">
        <f>IF(Prim_inc_net!G167="","",Prim_inc_net!G167/10/GDP!J163)</f>
        <v>-1.4480141499935311</v>
      </c>
      <c r="H167" s="26">
        <f>IF(Prim_inc_net!H167="","",Prim_inc_net!H167/10/GDP!K163)</f>
        <v>-1.4245077313721266</v>
      </c>
      <c r="I167" s="26">
        <f>IF(Prim_inc_net!I167="","",Prim_inc_net!I167/10/GDP!L163)</f>
        <v>-1.6010339951329218</v>
      </c>
      <c r="J167" s="26">
        <f>IF(Prim_inc_net!J167="","",Prim_inc_net!J167/10/GDP!M163)</f>
        <v>-1.5367527685567723</v>
      </c>
      <c r="K167" s="26">
        <f>IF(Prim_inc_net!K167="","",Prim_inc_net!K167/10/GDP!N163)</f>
        <v>-1.1485942621284193</v>
      </c>
      <c r="L167" s="26">
        <f>IF(Prim_inc_net!L167="","",Prim_inc_net!L167/10/GDP!O163)</f>
        <v>-3.2239279313528293</v>
      </c>
      <c r="M167" s="26">
        <f>IF(Prim_inc_net!M167="","",Prim_inc_net!M167/10/GDP!P163)</f>
        <v>-2.8196902148094072</v>
      </c>
      <c r="N167" s="26">
        <f>IF(Prim_inc_net!N167="","",Prim_inc_net!N167/10/GDP!Q163)</f>
        <v>-2.0483994703387709</v>
      </c>
      <c r="O167" s="26">
        <f>IF(Prim_inc_net!O167="","",Prim_inc_net!O167/10/GDP!R163)</f>
        <v>-1.6584909606625047</v>
      </c>
      <c r="P167" s="26">
        <f>IF(Prim_inc_net!P167="","",Prim_inc_net!P167/10/GDP!S163)</f>
        <v>-1.6690819964570087</v>
      </c>
      <c r="Q167" s="26">
        <f>IF(Prim_inc_net!Q167="","",Prim_inc_net!Q167/10/GDP!T163)</f>
        <v>-0.93412439929082502</v>
      </c>
    </row>
    <row r="168" spans="1:17" x14ac:dyDescent="0.15">
      <c r="A168" s="12" t="s">
        <v>188</v>
      </c>
      <c r="B168" s="26">
        <f>IF(Prim_inc_net!B168="","",Prim_inc_net!B168/10/GDP!E164)</f>
        <v>0.33979159827487193</v>
      </c>
      <c r="C168" s="26">
        <f>IF(Prim_inc_net!C168="","",Prim_inc_net!C168/10/GDP!F164)</f>
        <v>-2.5621144336017827</v>
      </c>
      <c r="D168" s="26">
        <f>IF(Prim_inc_net!D168="","",Prim_inc_net!D168/10/GDP!G164)</f>
        <v>-5.4188614620138402</v>
      </c>
      <c r="E168" s="26">
        <f>IF(Prim_inc_net!E168="","",Prim_inc_net!E168/10/GDP!H164)</f>
        <v>-8.0119022659862864</v>
      </c>
      <c r="F168" s="26">
        <f>IF(Prim_inc_net!F168="","",Prim_inc_net!F168/10/GDP!I164)</f>
        <v>-7.588076949122101</v>
      </c>
      <c r="G168" s="26">
        <f>IF(Prim_inc_net!G168="","",Prim_inc_net!G168/10/GDP!J164)</f>
        <v>-5.185359296259076</v>
      </c>
      <c r="H168" s="26">
        <f>IF(Prim_inc_net!H168="","",Prim_inc_net!H168/10/GDP!K164)</f>
        <v>-7.0299272363733358</v>
      </c>
      <c r="I168" s="26">
        <f>IF(Prim_inc_net!I168="","",Prim_inc_net!I168/10/GDP!L164)</f>
        <v>-4.799652913017554</v>
      </c>
      <c r="J168" s="26">
        <f>IF(Prim_inc_net!J168="","",Prim_inc_net!J168/10/GDP!M164)</f>
        <v>0.29371890703569109</v>
      </c>
      <c r="K168" s="26">
        <f>IF(Prim_inc_net!K168="","",Prim_inc_net!K168/10/GDP!N164)</f>
        <v>-1.0601366691915175</v>
      </c>
      <c r="L168" s="26">
        <f>IF(Prim_inc_net!L168="","",Prim_inc_net!L168/10/GDP!O164)</f>
        <v>-1.8397249030267944</v>
      </c>
      <c r="M168" s="26">
        <f>IF(Prim_inc_net!M168="","",Prim_inc_net!M168/10/GDP!P164)</f>
        <v>-3.0091057725035073</v>
      </c>
      <c r="N168" s="26">
        <f>IF(Prim_inc_net!N168="","",Prim_inc_net!N168/10/GDP!Q164)</f>
        <v>-2.0372918168047982</v>
      </c>
      <c r="O168" s="26">
        <f>IF(Prim_inc_net!O168="","",Prim_inc_net!O168/10/GDP!R164)</f>
        <v>-1.3053729311403843</v>
      </c>
      <c r="P168" s="26">
        <f>IF(Prim_inc_net!P168="","",Prim_inc_net!P168/10/GDP!S164)</f>
        <v>-1.0385801949933249</v>
      </c>
      <c r="Q168" s="26">
        <f>IF(Prim_inc_net!Q168="","",Prim_inc_net!Q168/10/GDP!T164)</f>
        <v>2.2873657461435761</v>
      </c>
    </row>
    <row r="169" spans="1:17" x14ac:dyDescent="0.15">
      <c r="A169" s="12" t="s">
        <v>189</v>
      </c>
      <c r="B169" s="26" t="str">
        <f>IF(Prim_inc_net!B169="","",Prim_inc_net!B169/10/GDP!E165)</f>
        <v/>
      </c>
      <c r="C169" s="26" t="str">
        <f>IF(Prim_inc_net!C169="","",Prim_inc_net!C169/10/GDP!F165)</f>
        <v/>
      </c>
      <c r="D169" s="26" t="str">
        <f>IF(Prim_inc_net!D169="","",Prim_inc_net!D169/10/GDP!G165)</f>
        <v/>
      </c>
      <c r="E169" s="26" t="str">
        <f>IF(Prim_inc_net!E169="","",Prim_inc_net!E169/10/GDP!H165)</f>
        <v/>
      </c>
      <c r="F169" s="26" t="str">
        <f>IF(Prim_inc_net!F169="","",Prim_inc_net!F169/10/GDP!I165)</f>
        <v/>
      </c>
      <c r="G169" s="26" t="str">
        <f>IF(Prim_inc_net!G169="","",Prim_inc_net!G169/10/GDP!J165)</f>
        <v/>
      </c>
      <c r="H169" s="26" t="str">
        <f>IF(Prim_inc_net!H169="","",Prim_inc_net!H169/10/GDP!K165)</f>
        <v/>
      </c>
      <c r="I169" s="26" t="str">
        <f>IF(Prim_inc_net!I169="","",Prim_inc_net!I169/10/GDP!L165)</f>
        <v/>
      </c>
      <c r="J169" s="26" t="str">
        <f>IF(Prim_inc_net!J169="","",Prim_inc_net!J169/10/GDP!M165)</f>
        <v/>
      </c>
      <c r="K169" s="26" t="str">
        <f>IF(Prim_inc_net!K169="","",Prim_inc_net!K169/10/GDP!N165)</f>
        <v/>
      </c>
      <c r="L169" s="26" t="str">
        <f>IF(Prim_inc_net!L169="","",Prim_inc_net!L169/10/GDP!O165)</f>
        <v/>
      </c>
      <c r="M169" s="26" t="str">
        <f>IF(Prim_inc_net!M169="","",Prim_inc_net!M169/10/GDP!P165)</f>
        <v/>
      </c>
      <c r="N169" s="26" t="str">
        <f>IF(Prim_inc_net!N169="","",Prim_inc_net!N169/10/GDP!Q165)</f>
        <v/>
      </c>
      <c r="O169" s="26" t="str">
        <f>IF(Prim_inc_net!O169="","",Prim_inc_net!O169/10/GDP!R165)</f>
        <v/>
      </c>
      <c r="P169" s="26" t="str">
        <f>IF(Prim_inc_net!P169="","",Prim_inc_net!P169/10/GDP!S165)</f>
        <v/>
      </c>
      <c r="Q169" s="26" t="str">
        <f>IF(Prim_inc_net!Q169="","",Prim_inc_net!Q169/10/GDP!T165)</f>
        <v/>
      </c>
    </row>
    <row r="170" spans="1:17" x14ac:dyDescent="0.15">
      <c r="A170" s="12" t="s">
        <v>190</v>
      </c>
      <c r="B170" s="26">
        <f>IF(Prim_inc_net!B170="","",Prim_inc_net!B170/10/GDP!E166)</f>
        <v>-1.9129346500237423</v>
      </c>
      <c r="C170" s="26">
        <f>IF(Prim_inc_net!C170="","",Prim_inc_net!C170/10/GDP!F166)</f>
        <v>-1.8977214039309414</v>
      </c>
      <c r="D170" s="26">
        <f>IF(Prim_inc_net!D170="","",Prim_inc_net!D170/10/GDP!G166)</f>
        <v>-3.2918613807441948</v>
      </c>
      <c r="E170" s="26">
        <f>IF(Prim_inc_net!E170="","",Prim_inc_net!E170/10/GDP!H166)</f>
        <v>-3.1807510138169097</v>
      </c>
      <c r="F170" s="26">
        <f>IF(Prim_inc_net!F170="","",Prim_inc_net!F170/10/GDP!I166)</f>
        <v>-2.2541432945111373</v>
      </c>
      <c r="G170" s="26">
        <f>IF(Prim_inc_net!G170="","",Prim_inc_net!G170/10/GDP!J166)</f>
        <v>-2.1305167100414506</v>
      </c>
      <c r="H170" s="26">
        <f>IF(Prim_inc_net!H170="","",Prim_inc_net!H170/10/GDP!K166)</f>
        <v>-2.5878733155099392</v>
      </c>
      <c r="I170" s="26">
        <f>IF(Prim_inc_net!I170="","",Prim_inc_net!I170/10/GDP!L166)</f>
        <v>-2.7239670610974236</v>
      </c>
      <c r="J170" s="26">
        <f>IF(Prim_inc_net!J170="","",Prim_inc_net!J170/10/GDP!M166)</f>
        <v>-2.6215310565039336</v>
      </c>
      <c r="K170" s="26">
        <f>IF(Prim_inc_net!K170="","",Prim_inc_net!K170/10/GDP!N166)</f>
        <v>-2.6604837614542509</v>
      </c>
      <c r="L170" s="26">
        <f>IF(Prim_inc_net!L170="","",Prim_inc_net!L170/10/GDP!O166)</f>
        <v>-2.456500627400005</v>
      </c>
      <c r="M170" s="26">
        <f>IF(Prim_inc_net!M170="","",Prim_inc_net!M170/10/GDP!P166)</f>
        <v>-2.746483890843177</v>
      </c>
      <c r="N170" s="26">
        <f>IF(Prim_inc_net!N170="","",Prim_inc_net!N170/10/GDP!Q166)</f>
        <v>-3.0037202773849399</v>
      </c>
      <c r="O170" s="26">
        <f>IF(Prim_inc_net!O170="","",Prim_inc_net!O170/10/GDP!R166)</f>
        <v>-3.2064712173476733</v>
      </c>
      <c r="P170" s="26">
        <f>IF(Prim_inc_net!P170="","",Prim_inc_net!P170/10/GDP!S166)</f>
        <v>-2.827095330620442</v>
      </c>
      <c r="Q170" s="26">
        <f>IF(Prim_inc_net!Q170="","",Prim_inc_net!Q170/10/GDP!T166)</f>
        <v>-1.9222275570179417</v>
      </c>
    </row>
    <row r="171" spans="1:17" x14ac:dyDescent="0.15">
      <c r="A171" s="12" t="s">
        <v>191</v>
      </c>
      <c r="B171" s="26" t="str">
        <f>IF(Prim_inc_net!B171="","",Prim_inc_net!B171/10/GDP!E167)</f>
        <v/>
      </c>
      <c r="C171" s="26" t="str">
        <f>IF(Prim_inc_net!C171="","",Prim_inc_net!C171/10/GDP!F167)</f>
        <v/>
      </c>
      <c r="D171" s="26" t="str">
        <f>IF(Prim_inc_net!D171="","",Prim_inc_net!D171/10/GDP!G167)</f>
        <v/>
      </c>
      <c r="E171" s="26" t="str">
        <f>IF(Prim_inc_net!E171="","",Prim_inc_net!E171/10/GDP!H167)</f>
        <v/>
      </c>
      <c r="F171" s="26" t="str">
        <f>IF(Prim_inc_net!F171="","",Prim_inc_net!F171/10/GDP!I167)</f>
        <v/>
      </c>
      <c r="G171" s="26" t="str">
        <f>IF(Prim_inc_net!G171="","",Prim_inc_net!G171/10/GDP!J167)</f>
        <v/>
      </c>
      <c r="H171" s="26" t="str">
        <f>IF(Prim_inc_net!H171="","",Prim_inc_net!H171/10/GDP!K167)</f>
        <v/>
      </c>
      <c r="I171" s="26" t="str">
        <f>IF(Prim_inc_net!I171="","",Prim_inc_net!I171/10/GDP!L167)</f>
        <v/>
      </c>
      <c r="J171" s="26" t="str">
        <f>IF(Prim_inc_net!J171="","",Prim_inc_net!J171/10/GDP!M167)</f>
        <v/>
      </c>
      <c r="K171" s="26">
        <f>IF(Prim_inc_net!K171="","",Prim_inc_net!K171/10/GDP!N167)</f>
        <v>-1.9501617193221686E-3</v>
      </c>
      <c r="L171" s="26">
        <f>IF(Prim_inc_net!L171="","",Prim_inc_net!L171/10/GDP!O167)</f>
        <v>-2.1577036711838833</v>
      </c>
      <c r="M171" s="26">
        <f>IF(Prim_inc_net!M171="","",Prim_inc_net!M171/10/GDP!P167)</f>
        <v>-4.9496905523492458</v>
      </c>
      <c r="N171" s="26">
        <f>IF(Prim_inc_net!N171="","",Prim_inc_net!N171/10/GDP!Q167)</f>
        <v>-1.6824660608012341</v>
      </c>
      <c r="O171" s="26">
        <f>IF(Prim_inc_net!O171="","",Prim_inc_net!O171/10/GDP!R167)</f>
        <v>-7.0649838062716128</v>
      </c>
      <c r="P171" s="26">
        <f>IF(Prim_inc_net!P171="","",Prim_inc_net!P171/10/GDP!S167)</f>
        <v>-7.8349698578030829</v>
      </c>
      <c r="Q171" s="26" t="str">
        <f>IF(Prim_inc_net!Q171="","",Prim_inc_net!Q171/10/GDP!T167)</f>
        <v/>
      </c>
    </row>
    <row r="172" spans="1:17" x14ac:dyDescent="0.15">
      <c r="A172" s="12" t="s">
        <v>192</v>
      </c>
      <c r="B172" s="26">
        <f>IF(Prim_inc_net!B172="","",Prim_inc_net!B172/10/GDP!E168)</f>
        <v>-1.3901677107135</v>
      </c>
      <c r="C172" s="26">
        <f>IF(Prim_inc_net!C172="","",Prim_inc_net!C172/10/GDP!F168)</f>
        <v>-1.8554972000935233</v>
      </c>
      <c r="D172" s="26">
        <f>IF(Prim_inc_net!D172="","",Prim_inc_net!D172/10/GDP!G168)</f>
        <v>-2.4544387194473827</v>
      </c>
      <c r="E172" s="26">
        <f>IF(Prim_inc_net!E172="","",Prim_inc_net!E172/10/GDP!H168)</f>
        <v>-2.7951533095636565</v>
      </c>
      <c r="F172" s="26">
        <f>IF(Prim_inc_net!F172="","",Prim_inc_net!F172/10/GDP!I168)</f>
        <v>-1.8821614485475904</v>
      </c>
      <c r="G172" s="26">
        <f>IF(Prim_inc_net!G172="","",Prim_inc_net!G172/10/GDP!J168)</f>
        <v>-1.4432605067967357</v>
      </c>
      <c r="H172" s="26">
        <f>IF(Prim_inc_net!H172="","",Prim_inc_net!H172/10/GDP!K168)</f>
        <v>-1.7788748363470812</v>
      </c>
      <c r="I172" s="26">
        <f>IF(Prim_inc_net!I172="","",Prim_inc_net!I172/10/GDP!L168)</f>
        <v>-0.79673253501759922</v>
      </c>
      <c r="J172" s="26">
        <f>IF(Prim_inc_net!J172="","",Prim_inc_net!J172/10/GDP!M168)</f>
        <v>-0.66192309419510442</v>
      </c>
      <c r="K172" s="26">
        <f>IF(Prim_inc_net!K172="","",Prim_inc_net!K172/10/GDP!N168)</f>
        <v>-0.3994441261164014</v>
      </c>
      <c r="L172" s="26">
        <f>IF(Prim_inc_net!L172="","",Prim_inc_net!L172/10/GDP!O168)</f>
        <v>-2.6108279860194403E-2</v>
      </c>
      <c r="M172" s="26">
        <f>IF(Prim_inc_net!M172="","",Prim_inc_net!M172/10/GDP!P168)</f>
        <v>0.23776118136632432</v>
      </c>
      <c r="N172" s="26">
        <f>IF(Prim_inc_net!N172="","",Prim_inc_net!N172/10/GDP!Q168)</f>
        <v>4.1440050211060356E-2</v>
      </c>
      <c r="O172" s="26">
        <f>IF(Prim_inc_net!O172="","",Prim_inc_net!O172/10/GDP!R168)</f>
        <v>0.17508292244830673</v>
      </c>
      <c r="P172" s="26">
        <f>IF(Prim_inc_net!P172="","",Prim_inc_net!P172/10/GDP!S168)</f>
        <v>0.14738498530958669</v>
      </c>
      <c r="Q172" s="26">
        <f>IF(Prim_inc_net!Q172="","",Prim_inc_net!Q172/10/GDP!T168)</f>
        <v>0.49370973025316578</v>
      </c>
    </row>
    <row r="173" spans="1:17" x14ac:dyDescent="0.15">
      <c r="A173" s="12" t="s">
        <v>193</v>
      </c>
      <c r="B173" s="26">
        <f>IF(Prim_inc_net!B173="","",Prim_inc_net!B173/10/GDP!E169)</f>
        <v>-1.0720771599324166</v>
      </c>
      <c r="C173" s="26">
        <f>IF(Prim_inc_net!C173="","",Prim_inc_net!C173/10/GDP!F169)</f>
        <v>-1.2003542454181273</v>
      </c>
      <c r="D173" s="26">
        <f>IF(Prim_inc_net!D173="","",Prim_inc_net!D173/10/GDP!G169)</f>
        <v>-0.96629688006707659</v>
      </c>
      <c r="E173" s="26">
        <f>IF(Prim_inc_net!E173="","",Prim_inc_net!E173/10/GDP!H169)</f>
        <v>-2.0863480253268167</v>
      </c>
      <c r="F173" s="26">
        <f>IF(Prim_inc_net!F173="","",Prim_inc_net!F173/10/GDP!I169)</f>
        <v>-1.0133123951843857</v>
      </c>
      <c r="G173" s="26">
        <f>IF(Prim_inc_net!G173="","",Prim_inc_net!G173/10/GDP!J169)</f>
        <v>-1.087285366144352</v>
      </c>
      <c r="H173" s="26">
        <f>IF(Prim_inc_net!H173="","",Prim_inc_net!H173/10/GDP!K169)</f>
        <v>-0.99144983720976276</v>
      </c>
      <c r="I173" s="26">
        <f>IF(Prim_inc_net!I173="","",Prim_inc_net!I173/10/GDP!L169)</f>
        <v>-1.8221544437497907</v>
      </c>
      <c r="J173" s="26">
        <f>IF(Prim_inc_net!J173="","",Prim_inc_net!J173/10/GDP!M169)</f>
        <v>-2.3587032696456363</v>
      </c>
      <c r="K173" s="26">
        <f>IF(Prim_inc_net!K173="","",Prim_inc_net!K173/10/GDP!N169)</f>
        <v>-2.279748523238986</v>
      </c>
      <c r="L173" s="26">
        <f>IF(Prim_inc_net!L173="","",Prim_inc_net!L173/10/GDP!O169)</f>
        <v>-2.4985772709110456</v>
      </c>
      <c r="M173" s="26">
        <f>IF(Prim_inc_net!M173="","",Prim_inc_net!M173/10/GDP!P169)</f>
        <v>-2.6721485385244255</v>
      </c>
      <c r="N173" s="26">
        <f>IF(Prim_inc_net!N173="","",Prim_inc_net!N173/10/GDP!Q169)</f>
        <v>-2.6521201770853309</v>
      </c>
      <c r="O173" s="26">
        <f>IF(Prim_inc_net!O173="","",Prim_inc_net!O173/10/GDP!R169)</f>
        <v>-2.7124142025860878</v>
      </c>
      <c r="P173" s="26">
        <f>IF(Prim_inc_net!P173="","",Prim_inc_net!P173/10/GDP!S169)</f>
        <v>-2.9364551887641981</v>
      </c>
      <c r="Q173" s="26">
        <f>IF(Prim_inc_net!Q173="","",Prim_inc_net!Q173/10/GDP!T169)</f>
        <v>-2.6037746637560915</v>
      </c>
    </row>
    <row r="174" spans="1:17" x14ac:dyDescent="0.15">
      <c r="A174" s="12" t="s">
        <v>194</v>
      </c>
      <c r="B174" s="26">
        <f>IF(Prim_inc_net!B174="","",Prim_inc_net!B174/10/GDP!E170)</f>
        <v>-6.4215225086806136</v>
      </c>
      <c r="C174" s="26">
        <f>IF(Prim_inc_net!C174="","",Prim_inc_net!C174/10/GDP!F170)</f>
        <v>-5.0184769989424787</v>
      </c>
      <c r="D174" s="26">
        <f>IF(Prim_inc_net!D174="","",Prim_inc_net!D174/10/GDP!G170)</f>
        <v>-4.4893582723916881</v>
      </c>
      <c r="E174" s="26">
        <f>IF(Prim_inc_net!E174="","",Prim_inc_net!E174/10/GDP!H170)</f>
        <v>-4.5443583574502915</v>
      </c>
      <c r="F174" s="26">
        <f>IF(Prim_inc_net!F174="","",Prim_inc_net!F174/10/GDP!I170)</f>
        <v>-4.3784629706910261</v>
      </c>
      <c r="G174" s="26">
        <f>IF(Prim_inc_net!G174="","",Prim_inc_net!G174/10/GDP!J170)</f>
        <v>-3.7477626575986216</v>
      </c>
      <c r="H174" s="26">
        <f>IF(Prim_inc_net!H174="","",Prim_inc_net!H174/10/GDP!K170)</f>
        <v>-3.5457406044257511</v>
      </c>
      <c r="I174" s="26">
        <f>IF(Prim_inc_net!I174="","",Prim_inc_net!I174/10/GDP!L170)</f>
        <v>-2.8780357551736064</v>
      </c>
      <c r="J174" s="26">
        <f>IF(Prim_inc_net!J174="","",Prim_inc_net!J174/10/GDP!M170)</f>
        <v>-1.6703347663700481</v>
      </c>
      <c r="K174" s="26">
        <f>IF(Prim_inc_net!K174="","",Prim_inc_net!K174/10/GDP!N170)</f>
        <v>-7.0853767599593596</v>
      </c>
      <c r="L174" s="26">
        <f>IF(Prim_inc_net!L174="","",Prim_inc_net!L174/10/GDP!O170)</f>
        <v>-6.7600692733489227</v>
      </c>
      <c r="M174" s="26">
        <f>IF(Prim_inc_net!M174="","",Prim_inc_net!M174/10/GDP!P170)</f>
        <v>-5.8160688982869475</v>
      </c>
      <c r="N174" s="26">
        <f>IF(Prim_inc_net!N174="","",Prim_inc_net!N174/10/GDP!Q170)</f>
        <v>-4.613190909423575</v>
      </c>
      <c r="O174" s="26">
        <f>IF(Prim_inc_net!O174="","",Prim_inc_net!O174/10/GDP!R170)</f>
        <v>-4.3254623283581592</v>
      </c>
      <c r="P174" s="26">
        <f>IF(Prim_inc_net!P174="","",Prim_inc_net!P174/10/GDP!S170)</f>
        <v>-4.1147468929406754</v>
      </c>
      <c r="Q174" s="26">
        <f>IF(Prim_inc_net!Q174="","",Prim_inc_net!Q174/10/GDP!T170)</f>
        <v>-1.3286161466583775</v>
      </c>
    </row>
    <row r="175" spans="1:17" x14ac:dyDescent="0.15">
      <c r="A175" s="12" t="s">
        <v>195</v>
      </c>
      <c r="B175" s="26">
        <f>IF(Prim_inc_net!B175="","",Prim_inc_net!B175/10/GDP!E171)</f>
        <v>-6.3829163406364096</v>
      </c>
      <c r="C175" s="26">
        <f>IF(Prim_inc_net!C175="","",Prim_inc_net!C175/10/GDP!F171)</f>
        <v>-4.2966267400580218</v>
      </c>
      <c r="D175" s="26">
        <f>IF(Prim_inc_net!D175="","",Prim_inc_net!D175/10/GDP!G171)</f>
        <v>-5.0876919893363279</v>
      </c>
      <c r="E175" s="26">
        <f>IF(Prim_inc_net!E175="","",Prim_inc_net!E175/10/GDP!H171)</f>
        <v>-4.9985023026924305</v>
      </c>
      <c r="F175" s="26">
        <f>IF(Prim_inc_net!F175="","",Prim_inc_net!F175/10/GDP!I171)</f>
        <v>-3.2221477166321355</v>
      </c>
      <c r="G175" s="26">
        <f>IF(Prim_inc_net!G175="","",Prim_inc_net!G175/10/GDP!J171)</f>
        <v>-2.6615437731314149</v>
      </c>
      <c r="H175" s="26">
        <f>IF(Prim_inc_net!H175="","",Prim_inc_net!H175/10/GDP!K171)</f>
        <v>-1.2582771085819255</v>
      </c>
      <c r="I175" s="26">
        <f>IF(Prim_inc_net!I175="","",Prim_inc_net!I175/10/GDP!L171)</f>
        <v>-2.3485955695469283</v>
      </c>
      <c r="J175" s="26">
        <f>IF(Prim_inc_net!J175="","",Prim_inc_net!J175/10/GDP!M171)</f>
        <v>-2.2700196676903484</v>
      </c>
      <c r="K175" s="26">
        <f>IF(Prim_inc_net!K175="","",Prim_inc_net!K175/10/GDP!N171)</f>
        <v>-6.0893624744825825</v>
      </c>
      <c r="L175" s="26">
        <f>IF(Prim_inc_net!L175="","",Prim_inc_net!L175/10/GDP!O171)</f>
        <v>-8.4494625985252227</v>
      </c>
      <c r="M175" s="26">
        <f>IF(Prim_inc_net!M175="","",Prim_inc_net!M175/10/GDP!P171)</f>
        <v>-6.1119536640040355</v>
      </c>
      <c r="N175" s="26">
        <f>IF(Prim_inc_net!N175="","",Prim_inc_net!N175/10/GDP!Q171)</f>
        <v>-5.3472380312982049</v>
      </c>
      <c r="O175" s="26">
        <f>IF(Prim_inc_net!O175="","",Prim_inc_net!O175/10/GDP!R171)</f>
        <v>-5.4439573670778811</v>
      </c>
      <c r="P175" s="26">
        <f>IF(Prim_inc_net!P175="","",Prim_inc_net!P175/10/GDP!S171)</f>
        <v>-6.3336694160896077</v>
      </c>
      <c r="Q175" s="26">
        <f>IF(Prim_inc_net!Q175="","",Prim_inc_net!Q175/10/GDP!T171)</f>
        <v>-2.2658846816403746</v>
      </c>
    </row>
    <row r="176" spans="1:17" x14ac:dyDescent="0.15">
      <c r="A176" s="12" t="s">
        <v>196</v>
      </c>
      <c r="B176" s="26">
        <f>IF(Prim_inc_net!B176="","",Prim_inc_net!B176/10/GDP!E172)</f>
        <v>-5.3750933778085628</v>
      </c>
      <c r="C176" s="26">
        <f>IF(Prim_inc_net!C176="","",Prim_inc_net!C176/10/GDP!F172)</f>
        <v>-4.2063464907760482</v>
      </c>
      <c r="D176" s="26">
        <f>IF(Prim_inc_net!D176="","",Prim_inc_net!D176/10/GDP!G172)</f>
        <v>-3.2152036255411254</v>
      </c>
      <c r="E176" s="26">
        <f>IF(Prim_inc_net!E176="","",Prim_inc_net!E176/10/GDP!H172)</f>
        <v>-3.2846569666499796</v>
      </c>
      <c r="F176" s="26">
        <f>IF(Prim_inc_net!F176="","",Prim_inc_net!F176/10/GDP!I172)</f>
        <v>-1.9278249345603611</v>
      </c>
      <c r="G176" s="26">
        <f>IF(Prim_inc_net!G176="","",Prim_inc_net!G176/10/GDP!J172)</f>
        <v>-1.8024761459460346</v>
      </c>
      <c r="H176" s="26">
        <f>IF(Prim_inc_net!H176="","",Prim_inc_net!H176/10/GDP!K172)</f>
        <v>-1.9141850949029053</v>
      </c>
      <c r="I176" s="26">
        <f>IF(Prim_inc_net!I176="","",Prim_inc_net!I176/10/GDP!L172)</f>
        <v>-0.55115798644517122</v>
      </c>
      <c r="J176" s="26">
        <f>IF(Prim_inc_net!J176="","",Prim_inc_net!J176/10/GDP!M172)</f>
        <v>-0.51590861004693767</v>
      </c>
      <c r="K176" s="26">
        <f>IF(Prim_inc_net!K176="","",Prim_inc_net!K176/10/GDP!N172)</f>
        <v>-4.1031728230471174</v>
      </c>
      <c r="L176" s="26">
        <f>IF(Prim_inc_net!L176="","",Prim_inc_net!L176/10/GDP!O172)</f>
        <v>-2.4119145541778186</v>
      </c>
      <c r="M176" s="26">
        <f>IF(Prim_inc_net!M176="","",Prim_inc_net!M176/10/GDP!P172)</f>
        <v>-0.66699975062929517</v>
      </c>
      <c r="N176" s="26">
        <f>IF(Prim_inc_net!N176="","",Prim_inc_net!N176/10/GDP!Q172)</f>
        <v>-0.46031503235478394</v>
      </c>
      <c r="O176" s="26">
        <f>IF(Prim_inc_net!O176="","",Prim_inc_net!O176/10/GDP!R172)</f>
        <v>-0.18974098488624488</v>
      </c>
      <c r="P176" s="26">
        <f>IF(Prim_inc_net!P176="","",Prim_inc_net!P176/10/GDP!S172)</f>
        <v>-0.82652096170615641</v>
      </c>
      <c r="Q176" s="26">
        <f>IF(Prim_inc_net!Q176="","",Prim_inc_net!Q176/10/GDP!T172)</f>
        <v>0.29881621440408485</v>
      </c>
    </row>
    <row r="177" spans="1:17" x14ac:dyDescent="0.15">
      <c r="A177" s="12" t="s">
        <v>197</v>
      </c>
      <c r="B177" s="26">
        <f>IF(Prim_inc_net!B177="","",Prim_inc_net!B177/10/GDP!E173)</f>
        <v>-3.9844764168765661</v>
      </c>
      <c r="C177" s="26">
        <f>IF(Prim_inc_net!C177="","",Prim_inc_net!C177/10/GDP!F173)</f>
        <v>-8.8293254574580455</v>
      </c>
      <c r="D177" s="26">
        <f>IF(Prim_inc_net!D177="","",Prim_inc_net!D177/10/GDP!G173)</f>
        <v>-5.644679741537006</v>
      </c>
      <c r="E177" s="26">
        <f>IF(Prim_inc_net!E177="","",Prim_inc_net!E177/10/GDP!H173)</f>
        <v>-8.5502377922940944</v>
      </c>
      <c r="F177" s="26">
        <f>IF(Prim_inc_net!F177="","",Prim_inc_net!F177/10/GDP!I173)</f>
        <v>-7.4710924908030139</v>
      </c>
      <c r="G177" s="26">
        <f>IF(Prim_inc_net!G177="","",Prim_inc_net!G177/10/GDP!J173)</f>
        <v>-6.3409192686881779</v>
      </c>
      <c r="H177" s="26">
        <f>IF(Prim_inc_net!H177="","",Prim_inc_net!H177/10/GDP!K173)</f>
        <v>-5.6904013498842785</v>
      </c>
      <c r="I177" s="26">
        <f>IF(Prim_inc_net!I177="","",Prim_inc_net!I177/10/GDP!L173)</f>
        <v>-4.1359449293031441</v>
      </c>
      <c r="J177" s="26">
        <f>IF(Prim_inc_net!J177="","",Prim_inc_net!J177/10/GDP!M173)</f>
        <v>-5.2940089681044213</v>
      </c>
      <c r="K177" s="26">
        <f>IF(Prim_inc_net!K177="","",Prim_inc_net!K177/10/GDP!N173)</f>
        <v>-1.561119526945183</v>
      </c>
      <c r="L177" s="26">
        <f>IF(Prim_inc_net!L177="","",Prim_inc_net!L177/10/GDP!O173)</f>
        <v>-1.8021375157062904</v>
      </c>
      <c r="M177" s="26">
        <f>IF(Prim_inc_net!M177="","",Prim_inc_net!M177/10/GDP!P173)</f>
        <v>-1.3354819082952196</v>
      </c>
      <c r="N177" s="26">
        <f>IF(Prim_inc_net!N177="","",Prim_inc_net!N177/10/GDP!Q173)</f>
        <v>-3.4519570148591234</v>
      </c>
      <c r="O177" s="26">
        <f>IF(Prim_inc_net!O177="","",Prim_inc_net!O177/10/GDP!R173)</f>
        <v>-5.0495202921174718</v>
      </c>
      <c r="P177" s="26">
        <f>IF(Prim_inc_net!P177="","",Prim_inc_net!P177/10/GDP!S173)</f>
        <v>-4.8269702618652452</v>
      </c>
      <c r="Q177" s="26" t="str">
        <f>IF(Prim_inc_net!Q177="","",Prim_inc_net!Q177/10/GDP!T173)</f>
        <v/>
      </c>
    </row>
    <row r="178" spans="1:17" x14ac:dyDescent="0.15">
      <c r="A178" s="12" t="s">
        <v>198</v>
      </c>
      <c r="B178" s="26">
        <f>IF(Prim_inc_net!B178="","",Prim_inc_net!B178/10/GDP!E174)</f>
        <v>-1.8074167964234531</v>
      </c>
      <c r="C178" s="26">
        <f>IF(Prim_inc_net!C178="","",Prim_inc_net!C178/10/GDP!F174)</f>
        <v>-2.0750440273076851</v>
      </c>
      <c r="D178" s="26">
        <f>IF(Prim_inc_net!D178="","",Prim_inc_net!D178/10/GDP!G174)</f>
        <v>-8.8542564818938699E-2</v>
      </c>
      <c r="E178" s="26">
        <f>IF(Prim_inc_net!E178="","",Prim_inc_net!E178/10/GDP!H174)</f>
        <v>0.57741480919780397</v>
      </c>
      <c r="F178" s="26">
        <f>IF(Prim_inc_net!F178="","",Prim_inc_net!F178/10/GDP!I174)</f>
        <v>0.12385294324168158</v>
      </c>
      <c r="G178" s="26">
        <f>IF(Prim_inc_net!G178="","",Prim_inc_net!G178/10/GDP!J174)</f>
        <v>-2.3876143239014356</v>
      </c>
      <c r="H178" s="26">
        <f>IF(Prim_inc_net!H178="","",Prim_inc_net!H178/10/GDP!K174)</f>
        <v>-5.9272832108737123</v>
      </c>
      <c r="I178" s="26">
        <f>IF(Prim_inc_net!I178="","",Prim_inc_net!I178/10/GDP!L174)</f>
        <v>-3.8653178541753448</v>
      </c>
      <c r="J178" s="26">
        <f>IF(Prim_inc_net!J178="","",Prim_inc_net!J178/10/GDP!M174)</f>
        <v>-2.5506934017706726</v>
      </c>
      <c r="K178" s="26">
        <f>IF(Prim_inc_net!K178="","",Prim_inc_net!K178/10/GDP!N174)</f>
        <v>-1.3418374041655932</v>
      </c>
      <c r="L178" s="26">
        <f>IF(Prim_inc_net!L178="","",Prim_inc_net!L178/10/GDP!O174)</f>
        <v>-0.27721083521357831</v>
      </c>
      <c r="M178" s="26">
        <f>IF(Prim_inc_net!M178="","",Prim_inc_net!M178/10/GDP!P174)</f>
        <v>-5.3167114203710053</v>
      </c>
      <c r="N178" s="26">
        <f>IF(Prim_inc_net!N178="","",Prim_inc_net!N178/10/GDP!Q174)</f>
        <v>-12.250570811391132</v>
      </c>
      <c r="O178" s="26">
        <f>IF(Prim_inc_net!O178="","",Prim_inc_net!O178/10/GDP!R174)</f>
        <v>-11.184056825791595</v>
      </c>
      <c r="P178" s="26">
        <f>IF(Prim_inc_net!P178="","",Prim_inc_net!P178/10/GDP!S174)</f>
        <v>-11.14413174782298</v>
      </c>
      <c r="Q178" s="26">
        <f>IF(Prim_inc_net!Q178="","",Prim_inc_net!Q178/10/GDP!T174)</f>
        <v>-19.325762334499988</v>
      </c>
    </row>
    <row r="179" spans="1:17" x14ac:dyDescent="0.15">
      <c r="A179" s="12" t="s">
        <v>199</v>
      </c>
      <c r="B179" s="26">
        <f>IF(Prim_inc_net!B179="","",Prim_inc_net!B179/10/GDP!E175)</f>
        <v>1.2281502760729019</v>
      </c>
      <c r="C179" s="26">
        <f>IF(Prim_inc_net!C179="","",Prim_inc_net!C179/10/GDP!F175)</f>
        <v>2.5841268128165309</v>
      </c>
      <c r="D179" s="26">
        <f>IF(Prim_inc_net!D179="","",Prim_inc_net!D179/10/GDP!G175)</f>
        <v>3.1277988047556771</v>
      </c>
      <c r="E179" s="26">
        <f>IF(Prim_inc_net!E179="","",Prim_inc_net!E179/10/GDP!H175)</f>
        <v>3.4976134070704936</v>
      </c>
      <c r="F179" s="26">
        <f>IF(Prim_inc_net!F179="","",Prim_inc_net!F179/10/GDP!I175)</f>
        <v>2.412188113322201</v>
      </c>
      <c r="G179" s="26">
        <f>IF(Prim_inc_net!G179="","",Prim_inc_net!G179/10/GDP!J175)</f>
        <v>2.76113687101246</v>
      </c>
      <c r="H179" s="26">
        <f>IF(Prim_inc_net!H179="","",Prim_inc_net!H179/10/GDP!K175)</f>
        <v>2.0499426372900231</v>
      </c>
      <c r="I179" s="26">
        <f>IF(Prim_inc_net!I179="","",Prim_inc_net!I179/10/GDP!L175)</f>
        <v>2.3384930336304892</v>
      </c>
      <c r="J179" s="26">
        <f>IF(Prim_inc_net!J179="","",Prim_inc_net!J179/10/GDP!M175)</f>
        <v>2.0322332076439489</v>
      </c>
      <c r="K179" s="26">
        <f>IF(Prim_inc_net!K179="","",Prim_inc_net!K179/10/GDP!N175)</f>
        <v>1.8776403977606602</v>
      </c>
      <c r="L179" s="26">
        <f>IF(Prim_inc_net!L179="","",Prim_inc_net!L179/10/GDP!O175)</f>
        <v>0.6607354010538351</v>
      </c>
      <c r="M179" s="26">
        <f>IF(Prim_inc_net!M179="","",Prim_inc_net!M179/10/GDP!P175)</f>
        <v>0.48689536025224234</v>
      </c>
      <c r="N179" s="26">
        <f>IF(Prim_inc_net!N179="","",Prim_inc_net!N179/10/GDP!Q175)</f>
        <v>1.7530623487749659</v>
      </c>
      <c r="O179" s="26">
        <f>IF(Prim_inc_net!O179="","",Prim_inc_net!O179/10/GDP!R175)</f>
        <v>1.8889017329064772</v>
      </c>
      <c r="P179" s="26">
        <f>IF(Prim_inc_net!P179="","",Prim_inc_net!P179/10/GDP!S175)</f>
        <v>2.9362811756223941</v>
      </c>
      <c r="Q179" s="26">
        <f>IF(Prim_inc_net!Q179="","",Prim_inc_net!Q179/10/GDP!T175)</f>
        <v>3.1469490847809451</v>
      </c>
    </row>
    <row r="180" spans="1:17" x14ac:dyDescent="0.15">
      <c r="A180" s="12" t="s">
        <v>200</v>
      </c>
      <c r="B180" s="26">
        <f>IF(Prim_inc_net!B180="","",Prim_inc_net!B180/10/GDP!E176)</f>
        <v>8.1439112359610473</v>
      </c>
      <c r="C180" s="26">
        <f>IF(Prim_inc_net!C180="","",Prim_inc_net!C180/10/GDP!F176)</f>
        <v>7.2695506809002159</v>
      </c>
      <c r="D180" s="26">
        <f>IF(Prim_inc_net!D180="","",Prim_inc_net!D180/10/GDP!G176)</f>
        <v>0.5370218226170782</v>
      </c>
      <c r="E180" s="26">
        <f>IF(Prim_inc_net!E180="","",Prim_inc_net!E180/10/GDP!H176)</f>
        <v>-6.4205002129665374</v>
      </c>
      <c r="F180" s="26">
        <f>IF(Prim_inc_net!F180="","",Prim_inc_net!F180/10/GDP!I176)</f>
        <v>1.6333880953840756</v>
      </c>
      <c r="G180" s="26">
        <f>IF(Prim_inc_net!G180="","",Prim_inc_net!G180/10/GDP!J176)</f>
        <v>5.5317118655104913</v>
      </c>
      <c r="H180" s="26">
        <f>IF(Prim_inc_net!H180="","",Prim_inc_net!H180/10/GDP!K176)</f>
        <v>1.1445840446390161</v>
      </c>
      <c r="I180" s="26">
        <f>IF(Prim_inc_net!I180="","",Prim_inc_net!I180/10/GDP!L176)</f>
        <v>2.3219997029473509</v>
      </c>
      <c r="J180" s="26">
        <f>IF(Prim_inc_net!J180="","",Prim_inc_net!J180/10/GDP!M176)</f>
        <v>2.2813784760556297</v>
      </c>
      <c r="K180" s="26">
        <f>IF(Prim_inc_net!K180="","",Prim_inc_net!K180/10/GDP!N176)</f>
        <v>0.16281978872580055</v>
      </c>
      <c r="L180" s="26">
        <f>IF(Prim_inc_net!L180="","",Prim_inc_net!L180/10/GDP!O176)</f>
        <v>1.3508398328728006</v>
      </c>
      <c r="M180" s="26">
        <f>IF(Prim_inc_net!M180="","",Prim_inc_net!M180/10/GDP!P176)</f>
        <v>-0.25054693357235347</v>
      </c>
      <c r="N180" s="26">
        <f>IF(Prim_inc_net!N180="","",Prim_inc_net!N180/10/GDP!Q176)</f>
        <v>-1.030858620119204</v>
      </c>
      <c r="O180" s="26">
        <f>IF(Prim_inc_net!O180="","",Prim_inc_net!O180/10/GDP!R176)</f>
        <v>-3.8632576356611739</v>
      </c>
      <c r="P180" s="26">
        <f>IF(Prim_inc_net!P180="","",Prim_inc_net!P180/10/GDP!S176)</f>
        <v>-3.1867403340230038</v>
      </c>
      <c r="Q180" s="26">
        <f>IF(Prim_inc_net!Q180="","",Prim_inc_net!Q180/10/GDP!T176)</f>
        <v>-3.410619060058997</v>
      </c>
    </row>
    <row r="181" spans="1:17" x14ac:dyDescent="0.15">
      <c r="A181" s="12" t="s">
        <v>201</v>
      </c>
      <c r="B181" s="26">
        <f>IF(Prim_inc_net!B181="","",Prim_inc_net!B181/10/GDP!E177)</f>
        <v>-2.9881358573474022</v>
      </c>
      <c r="C181" s="26">
        <f>IF(Prim_inc_net!C181="","",Prim_inc_net!C181/10/GDP!F177)</f>
        <v>-2.7643459072546914</v>
      </c>
      <c r="D181" s="26">
        <f>IF(Prim_inc_net!D181="","",Prim_inc_net!D181/10/GDP!G177)</f>
        <v>-1.7020015064064318</v>
      </c>
      <c r="E181" s="26">
        <f>IF(Prim_inc_net!E181="","",Prim_inc_net!E181/10/GDP!H177)</f>
        <v>-2.1830612700188845</v>
      </c>
      <c r="F181" s="26">
        <f>IF(Prim_inc_net!F181="","",Prim_inc_net!F181/10/GDP!I177)</f>
        <v>-2.0517376133294563</v>
      </c>
      <c r="G181" s="26">
        <f>IF(Prim_inc_net!G181="","",Prim_inc_net!G181/10/GDP!J177)</f>
        <v>-2.5210273024143661</v>
      </c>
      <c r="H181" s="26" t="str">
        <f>IF(Prim_inc_net!H181="","",Prim_inc_net!H181/10/GDP!K177)</f>
        <v/>
      </c>
      <c r="I181" s="26" t="str">
        <f>IF(Prim_inc_net!I181="","",Prim_inc_net!I181/10/GDP!L177)</f>
        <v/>
      </c>
      <c r="J181" s="26" t="str">
        <f>IF(Prim_inc_net!J181="","",Prim_inc_net!J181/10/GDP!M177)</f>
        <v/>
      </c>
      <c r="K181" s="26" t="str">
        <f>IF(Prim_inc_net!K181="","",Prim_inc_net!K181/10/GDP!N177)</f>
        <v/>
      </c>
      <c r="L181" s="26" t="str">
        <f>IF(Prim_inc_net!L181="","",Prim_inc_net!L181/10/GDP!O177)</f>
        <v/>
      </c>
      <c r="M181" s="26" t="str">
        <f>IF(Prim_inc_net!M181="","",Prim_inc_net!M181/10/GDP!P177)</f>
        <v/>
      </c>
      <c r="N181" s="26" t="str">
        <f>IF(Prim_inc_net!N181="","",Prim_inc_net!N181/10/GDP!Q177)</f>
        <v/>
      </c>
      <c r="O181" s="26" t="str">
        <f>IF(Prim_inc_net!O181="","",Prim_inc_net!O181/10/GDP!R177)</f>
        <v/>
      </c>
      <c r="P181" s="26" t="str">
        <f>IF(Prim_inc_net!P181="","",Prim_inc_net!P181/10/GDP!S177)</f>
        <v/>
      </c>
      <c r="Q181" s="26" t="str">
        <f>IF(Prim_inc_net!Q181="","",Prim_inc_net!Q181/10/GDP!T177)</f>
        <v/>
      </c>
    </row>
    <row r="182" spans="1:17" x14ac:dyDescent="0.15">
      <c r="A182" s="12" t="s">
        <v>202</v>
      </c>
      <c r="B182" s="26">
        <f>IF(Prim_inc_net!B182="","",Prim_inc_net!B182/10/GDP!E178)</f>
        <v>2.4063013955265888</v>
      </c>
      <c r="C182" s="26">
        <f>IF(Prim_inc_net!C182="","",Prim_inc_net!C182/10/GDP!F178)</f>
        <v>2.4792309132559591</v>
      </c>
      <c r="D182" s="26">
        <f>IF(Prim_inc_net!D182="","",Prim_inc_net!D182/10/GDP!G178)</f>
        <v>2.4900027339788706</v>
      </c>
      <c r="E182" s="26">
        <f>IF(Prim_inc_net!E182="","",Prim_inc_net!E182/10/GDP!H178)</f>
        <v>2.3991278066130839</v>
      </c>
      <c r="F182" s="26">
        <f>IF(Prim_inc_net!F182="","",Prim_inc_net!F182/10/GDP!I178)</f>
        <v>3.2044689690617516</v>
      </c>
      <c r="G182" s="26">
        <f>IF(Prim_inc_net!G182="","",Prim_inc_net!G182/10/GDP!J178)</f>
        <v>3.0557239432365786</v>
      </c>
      <c r="H182" s="26">
        <f>IF(Prim_inc_net!H182="","",Prim_inc_net!H182/10/GDP!K178)</f>
        <v>2.7230779649648782</v>
      </c>
      <c r="I182" s="26">
        <f>IF(Prim_inc_net!I182="","",Prim_inc_net!I182/10/GDP!L178)</f>
        <v>2.9444551509261312</v>
      </c>
      <c r="J182" s="26">
        <f>IF(Prim_inc_net!J182="","",Prim_inc_net!J182/10/GDP!M178)</f>
        <v>2.6357726145516192</v>
      </c>
      <c r="K182" s="26">
        <f>IF(Prim_inc_net!K182="","",Prim_inc_net!K182/10/GDP!N178)</f>
        <v>2.7007738045043173</v>
      </c>
      <c r="L182" s="26">
        <f>IF(Prim_inc_net!L182="","",Prim_inc_net!L182/10/GDP!O178)</f>
        <v>2.5778512369921427</v>
      </c>
      <c r="M182" s="26">
        <f>IF(Prim_inc_net!M182="","",Prim_inc_net!M182/10/GDP!P178)</f>
        <v>2.5697833379701152</v>
      </c>
      <c r="N182" s="26">
        <f>IF(Prim_inc_net!N182="","",Prim_inc_net!N182/10/GDP!Q178)</f>
        <v>2.4875865038730951</v>
      </c>
      <c r="O182" s="26">
        <f>IF(Prim_inc_net!O182="","",Prim_inc_net!O182/10/GDP!R178)</f>
        <v>2.2573958931858717</v>
      </c>
      <c r="P182" s="26">
        <f>IF(Prim_inc_net!P182="","",Prim_inc_net!P182/10/GDP!S178)</f>
        <v>2.5149951842134102</v>
      </c>
      <c r="Q182" s="26">
        <f>IF(Prim_inc_net!Q182="","",Prim_inc_net!Q182/10/GDP!T178)</f>
        <v>2.89629232968624</v>
      </c>
    </row>
    <row r="183" spans="1:17" x14ac:dyDescent="0.15">
      <c r="A183" s="12" t="s">
        <v>203</v>
      </c>
      <c r="B183" s="26">
        <f>IF(Prim_inc_net!B183="","",Prim_inc_net!B183/10/GDP!E179)</f>
        <v>15.067392133024844</v>
      </c>
      <c r="C183" s="26">
        <f>IF(Prim_inc_net!C183="","",Prim_inc_net!C183/10/GDP!F179)</f>
        <v>22.422909963710474</v>
      </c>
      <c r="D183" s="26">
        <f>IF(Prim_inc_net!D183="","",Prim_inc_net!D183/10/GDP!G179)</f>
        <v>27.210724274409273</v>
      </c>
      <c r="E183" s="26">
        <f>IF(Prim_inc_net!E183="","",Prim_inc_net!E183/10/GDP!H179)</f>
        <v>28.979155127423223</v>
      </c>
      <c r="F183" s="26">
        <f>IF(Prim_inc_net!F183="","",Prim_inc_net!F183/10/GDP!I179)</f>
        <v>19.567561787128401</v>
      </c>
      <c r="G183" s="26">
        <f>IF(Prim_inc_net!G183="","",Prim_inc_net!G183/10/GDP!J179)</f>
        <v>23.530077607025451</v>
      </c>
      <c r="H183" s="26">
        <f>IF(Prim_inc_net!H183="","",Prim_inc_net!H183/10/GDP!K179)</f>
        <v>27.50238314903519</v>
      </c>
      <c r="I183" s="26">
        <f>IF(Prim_inc_net!I183="","",Prim_inc_net!I183/10/GDP!L179)</f>
        <v>27.809758938617357</v>
      </c>
      <c r="J183" s="26">
        <f>IF(Prim_inc_net!J183="","",Prim_inc_net!J183/10/GDP!M179)</f>
        <v>31.322361945319152</v>
      </c>
      <c r="K183" s="26">
        <f>IF(Prim_inc_net!K183="","",Prim_inc_net!K183/10/GDP!N179)</f>
        <v>23.627818600659914</v>
      </c>
      <c r="L183" s="26">
        <f>IF(Prim_inc_net!L183="","",Prim_inc_net!L183/10/GDP!O179)</f>
        <v>19.425415247999823</v>
      </c>
      <c r="M183" s="26">
        <f>IF(Prim_inc_net!M183="","",Prim_inc_net!M183/10/GDP!P179)</f>
        <v>16.747422335253962</v>
      </c>
      <c r="N183" s="26">
        <f>IF(Prim_inc_net!N183="","",Prim_inc_net!N183/10/GDP!Q179)</f>
        <v>17.011466202248798</v>
      </c>
      <c r="O183" s="26">
        <f>IF(Prim_inc_net!O183="","",Prim_inc_net!O183/10/GDP!R179)</f>
        <v>16.29777931538305</v>
      </c>
      <c r="P183" s="26">
        <f>IF(Prim_inc_net!P183="","",Prim_inc_net!P183/10/GDP!S179)</f>
        <v>16.392789036172175</v>
      </c>
      <c r="Q183" s="26">
        <f>IF(Prim_inc_net!Q183="","",Prim_inc_net!Q183/10/GDP!T179)</f>
        <v>17.058625225132019</v>
      </c>
    </row>
    <row r="184" spans="1:17" x14ac:dyDescent="0.15">
      <c r="A184" s="12" t="s">
        <v>204</v>
      </c>
      <c r="B184" s="26">
        <f>IF(Prim_inc_net!B184="","",Prim_inc_net!B184/10/GDP!E180)</f>
        <v>-2.06747731231517</v>
      </c>
      <c r="C184" s="26">
        <f>IF(Prim_inc_net!C184="","",Prim_inc_net!C184/10/GDP!F180)</f>
        <v>-0.12167309388881165</v>
      </c>
      <c r="D184" s="26">
        <f>IF(Prim_inc_net!D184="","",Prim_inc_net!D184/10/GDP!G180)</f>
        <v>-1.2936998518931973</v>
      </c>
      <c r="E184" s="26">
        <f>IF(Prim_inc_net!E184="","",Prim_inc_net!E184/10/GDP!H180)</f>
        <v>-1.1321552374500994</v>
      </c>
      <c r="F184" s="26">
        <f>IF(Prim_inc_net!F184="","",Prim_inc_net!F184/10/GDP!I180)</f>
        <v>-1.0273643844607492</v>
      </c>
      <c r="G184" s="26">
        <f>IF(Prim_inc_net!G184="","",Prim_inc_net!G184/10/GDP!J180)</f>
        <v>-1.8317091227191358</v>
      </c>
      <c r="H184" s="26">
        <f>IF(Prim_inc_net!H184="","",Prim_inc_net!H184/10/GDP!K180)</f>
        <v>-1.8956223101671854</v>
      </c>
      <c r="I184" s="26">
        <f>IF(Prim_inc_net!I184="","",Prim_inc_net!I184/10/GDP!L180)</f>
        <v>-1.4477527557741987</v>
      </c>
      <c r="J184" s="26">
        <f>IF(Prim_inc_net!J184="","",Prim_inc_net!J184/10/GDP!M180)</f>
        <v>-1.544948840313332</v>
      </c>
      <c r="K184" s="26">
        <f>IF(Prim_inc_net!K184="","",Prim_inc_net!K184/10/GDP!N180)</f>
        <v>-1.058922092799681</v>
      </c>
      <c r="L184" s="26">
        <f>IF(Prim_inc_net!L184="","",Prim_inc_net!L184/10/GDP!O180)</f>
        <v>-1.5285273087209945</v>
      </c>
      <c r="M184" s="26">
        <f>IF(Prim_inc_net!M184="","",Prim_inc_net!M184/10/GDP!P180)</f>
        <v>-1.9188843780753879</v>
      </c>
      <c r="N184" s="26">
        <f>IF(Prim_inc_net!N184="","",Prim_inc_net!N184/10/GDP!Q180)</f>
        <v>-1.9070431837918609</v>
      </c>
      <c r="O184" s="26">
        <f>IF(Prim_inc_net!O184="","",Prim_inc_net!O184/10/GDP!R180)</f>
        <v>-1.1026326998415725</v>
      </c>
      <c r="P184" s="26">
        <f>IF(Prim_inc_net!P184="","",Prim_inc_net!P184/10/GDP!S180)</f>
        <v>-1.6713205018106607</v>
      </c>
      <c r="Q184" s="26" t="str">
        <f>IF(Prim_inc_net!Q184="","",Prim_inc_net!Q184/10/GDP!T180)</f>
        <v/>
      </c>
    </row>
    <row r="185" spans="1:17" x14ac:dyDescent="0.15">
      <c r="A185" s="12" t="s">
        <v>205</v>
      </c>
      <c r="B185" s="26">
        <f>IF(Prim_inc_net!B185="","",Prim_inc_net!B185/10/GDP!E181)</f>
        <v>-4.427125011780543</v>
      </c>
      <c r="C185" s="26">
        <f>IF(Prim_inc_net!C185="","",Prim_inc_net!C185/10/GDP!F181)</f>
        <v>-3.631233972245282</v>
      </c>
      <c r="D185" s="26">
        <f>IF(Prim_inc_net!D185="","",Prim_inc_net!D185/10/GDP!G181)</f>
        <v>-3.3053208487180252</v>
      </c>
      <c r="E185" s="26">
        <f>IF(Prim_inc_net!E185="","",Prim_inc_net!E185/10/GDP!H181)</f>
        <v>-3.5035300167791759</v>
      </c>
      <c r="F185" s="26">
        <f>IF(Prim_inc_net!F185="","",Prim_inc_net!F185/10/GDP!I181)</f>
        <v>-3.5275566339115842</v>
      </c>
      <c r="G185" s="26">
        <f>IF(Prim_inc_net!G185="","",Prim_inc_net!G185/10/GDP!J181)</f>
        <v>-4.1986694604447665</v>
      </c>
      <c r="H185" s="26">
        <f>IF(Prim_inc_net!H185="","",Prim_inc_net!H185/10/GDP!K181)</f>
        <v>-2.4640397481135237</v>
      </c>
      <c r="I185" s="26">
        <f>IF(Prim_inc_net!I185="","",Prim_inc_net!I185/10/GDP!L181)</f>
        <v>-4.5863888526889536</v>
      </c>
      <c r="J185" s="26">
        <f>IF(Prim_inc_net!J185="","",Prim_inc_net!J185/10/GDP!M181)</f>
        <v>-6.39944480734321</v>
      </c>
      <c r="K185" s="26">
        <f>IF(Prim_inc_net!K185="","",Prim_inc_net!K185/10/GDP!N181)</f>
        <v>-5.1534317555233446</v>
      </c>
      <c r="L185" s="26">
        <f>IF(Prim_inc_net!L185="","",Prim_inc_net!L185/10/GDP!O181)</f>
        <v>-5.1408742420027105</v>
      </c>
      <c r="M185" s="26">
        <f>IF(Prim_inc_net!M185="","",Prim_inc_net!M185/10/GDP!P181)</f>
        <v>-4.6983353110780754</v>
      </c>
      <c r="N185" s="26">
        <f>IF(Prim_inc_net!N185="","",Prim_inc_net!N185/10/GDP!Q181)</f>
        <v>-4.4820837742774291</v>
      </c>
      <c r="O185" s="26">
        <f>IF(Prim_inc_net!O185="","",Prim_inc_net!O185/10/GDP!R181)</f>
        <v>-4.8409397772695177</v>
      </c>
      <c r="P185" s="26">
        <f>IF(Prim_inc_net!P185="","",Prim_inc_net!P185/10/GDP!S181)</f>
        <v>-3.6788638040808808</v>
      </c>
      <c r="Q185" s="26">
        <f>IF(Prim_inc_net!Q185="","",Prim_inc_net!Q185/10/GDP!T181)</f>
        <v>-2.80025884721119</v>
      </c>
    </row>
    <row r="186" spans="1:17" x14ac:dyDescent="0.15">
      <c r="A186" s="12" t="s">
        <v>206</v>
      </c>
      <c r="B186" s="26" t="str">
        <f>IF(Prim_inc_net!B186="","",Prim_inc_net!B186/10/GDP!E182)</f>
        <v/>
      </c>
      <c r="C186" s="26">
        <f>IF(Prim_inc_net!C186="","",Prim_inc_net!C186/10/GDP!F182)</f>
        <v>142.17322075163059</v>
      </c>
      <c r="D186" s="26">
        <f>IF(Prim_inc_net!D186="","",Prim_inc_net!D186/10/GDP!G182)</f>
        <v>245.18789721455437</v>
      </c>
      <c r="E186" s="26">
        <f>IF(Prim_inc_net!E186="","",Prim_inc_net!E186/10/GDP!H182)</f>
        <v>371.31131652138589</v>
      </c>
      <c r="F186" s="26">
        <f>IF(Prim_inc_net!F186="","",Prim_inc_net!F186/10/GDP!I182)</f>
        <v>265.48927103702914</v>
      </c>
      <c r="G186" s="26">
        <f>IF(Prim_inc_net!G186="","",Prim_inc_net!G186/10/GDP!J182)</f>
        <v>276.11111599183124</v>
      </c>
      <c r="H186" s="26">
        <f>IF(Prim_inc_net!H186="","",Prim_inc_net!H186/10/GDP!K182)</f>
        <v>339.17037366629654</v>
      </c>
      <c r="I186" s="26">
        <f>IF(Prim_inc_net!I186="","",Prim_inc_net!I186/10/GDP!L182)</f>
        <v>336.48383421735707</v>
      </c>
      <c r="J186" s="26">
        <f>IF(Prim_inc_net!J186="","",Prim_inc_net!J186/10/GDP!M182)</f>
        <v>238.38282300923225</v>
      </c>
      <c r="K186" s="26">
        <f>IF(Prim_inc_net!K186="","",Prim_inc_net!K186/10/GDP!N182)</f>
        <v>148.4553549757625</v>
      </c>
      <c r="L186" s="26">
        <f>IF(Prim_inc_net!L186="","",Prim_inc_net!L186/10/GDP!O182)</f>
        <v>80.895087603411497</v>
      </c>
      <c r="M186" s="26">
        <f>IF(Prim_inc_net!M186="","",Prim_inc_net!M186/10/GDP!P182)</f>
        <v>32.519157183918665</v>
      </c>
      <c r="N186" s="26">
        <f>IF(Prim_inc_net!N186="","",Prim_inc_net!N186/10/GDP!Q182)</f>
        <v>45.927963945978348</v>
      </c>
      <c r="O186" s="26">
        <f>IF(Prim_inc_net!O186="","",Prim_inc_net!O186/10/GDP!R182)</f>
        <v>54.018512861700778</v>
      </c>
      <c r="P186" s="26">
        <f>IF(Prim_inc_net!P186="","",Prim_inc_net!P186/10/GDP!S182)</f>
        <v>55.822262034144821</v>
      </c>
      <c r="Q186" s="26">
        <f>IF(Prim_inc_net!Q186="","",Prim_inc_net!Q186/10/GDP!T182)</f>
        <v>31.829646908707186</v>
      </c>
    </row>
    <row r="187" spans="1:17" x14ac:dyDescent="0.15">
      <c r="A187" s="12" t="s">
        <v>207</v>
      </c>
      <c r="B187" s="26">
        <f>IF(Prim_inc_net!B187="","",Prim_inc_net!B187/10/GDP!E183)</f>
        <v>-1.1212751774302572</v>
      </c>
      <c r="C187" s="26">
        <f>IF(Prim_inc_net!C187="","",Prim_inc_net!C187/10/GDP!F183)</f>
        <v>-1.1924063253203716</v>
      </c>
      <c r="D187" s="26">
        <f>IF(Prim_inc_net!D187="","",Prim_inc_net!D187/10/GDP!G183)</f>
        <v>-0.84285499872426495</v>
      </c>
      <c r="E187" s="26">
        <f>IF(Prim_inc_net!E187="","",Prim_inc_net!E187/10/GDP!H183)</f>
        <v>-0.3375589516737037</v>
      </c>
      <c r="F187" s="26">
        <f>IF(Prim_inc_net!F187="","",Prim_inc_net!F187/10/GDP!I183)</f>
        <v>-0.41981162627419</v>
      </c>
      <c r="G187" s="26">
        <f>IF(Prim_inc_net!G187="","",Prim_inc_net!G187/10/GDP!J183)</f>
        <v>-0.50737052591438803</v>
      </c>
      <c r="H187" s="26">
        <f>IF(Prim_inc_net!H187="","",Prim_inc_net!H187/10/GDP!K183)</f>
        <v>4.4778477368452219</v>
      </c>
      <c r="I187" s="26">
        <f>IF(Prim_inc_net!I187="","",Prim_inc_net!I187/10/GDP!L183)</f>
        <v>0.11427913471564603</v>
      </c>
      <c r="J187" s="26">
        <f>IF(Prim_inc_net!J187="","",Prim_inc_net!J187/10/GDP!M183)</f>
        <v>0.43315590070874838</v>
      </c>
      <c r="K187" s="26">
        <f>IF(Prim_inc_net!K187="","",Prim_inc_net!K187/10/GDP!N183)</f>
        <v>0.74759702761167457</v>
      </c>
      <c r="L187" s="26">
        <f>IF(Prim_inc_net!L187="","",Prim_inc_net!L187/10/GDP!O183)</f>
        <v>2.4930108105279354</v>
      </c>
      <c r="M187" s="26">
        <f>IF(Prim_inc_net!M187="","",Prim_inc_net!M187/10/GDP!P183)</f>
        <v>0.72313878063065229</v>
      </c>
      <c r="N187" s="26">
        <f>IF(Prim_inc_net!N187="","",Prim_inc_net!N187/10/GDP!Q183)</f>
        <v>7.8167394491450756E-2</v>
      </c>
      <c r="O187" s="26">
        <f>IF(Prim_inc_net!O187="","",Prim_inc_net!O187/10/GDP!R183)</f>
        <v>0.27173358639216177</v>
      </c>
      <c r="P187" s="26">
        <f>IF(Prim_inc_net!P187="","",Prim_inc_net!P187/10/GDP!S183)</f>
        <v>0.30637380098115169</v>
      </c>
      <c r="Q187" s="26" t="str">
        <f>IF(Prim_inc_net!Q187="","",Prim_inc_net!Q187/10/GDP!T183)</f>
        <v/>
      </c>
    </row>
    <row r="188" spans="1:17" x14ac:dyDescent="0.15">
      <c r="A188" s="12" t="s">
        <v>208</v>
      </c>
      <c r="B188" s="26">
        <f>IF(Prim_inc_net!B188="","",Prim_inc_net!B188/10/GDP!E184)</f>
        <v>1.0514958027637539E-2</v>
      </c>
      <c r="C188" s="26">
        <f>IF(Prim_inc_net!C188="","",Prim_inc_net!C188/10/GDP!F184)</f>
        <v>1.775123816537939</v>
      </c>
      <c r="D188" s="26">
        <f>IF(Prim_inc_net!D188="","",Prim_inc_net!D188/10/GDP!G184)</f>
        <v>2.4015074310654545</v>
      </c>
      <c r="E188" s="26">
        <f>IF(Prim_inc_net!E188="","",Prim_inc_net!E188/10/GDP!H184)</f>
        <v>2.1787586001354859</v>
      </c>
      <c r="F188" s="26">
        <f>IF(Prim_inc_net!F188="","",Prim_inc_net!F188/10/GDP!I184)</f>
        <v>2.0549645239503906</v>
      </c>
      <c r="G188" s="26">
        <f>IF(Prim_inc_net!G188="","",Prim_inc_net!G188/10/GDP!J184)</f>
        <v>0.49782285477019461</v>
      </c>
      <c r="H188" s="26">
        <f>IF(Prim_inc_net!H188="","",Prim_inc_net!H188/10/GDP!K184)</f>
        <v>2.9671941504706454</v>
      </c>
      <c r="I188" s="26">
        <f>IF(Prim_inc_net!I188="","",Prim_inc_net!I188/10/GDP!L184)</f>
        <v>2.4067279414403511</v>
      </c>
      <c r="J188" s="26">
        <f>IF(Prim_inc_net!J188="","",Prim_inc_net!J188/10/GDP!M184)</f>
        <v>2.4183979451240574</v>
      </c>
      <c r="K188" s="26">
        <f>IF(Prim_inc_net!K188="","",Prim_inc_net!K188/10/GDP!N184)</f>
        <v>0.88199555670345398</v>
      </c>
      <c r="L188" s="26">
        <f>IF(Prim_inc_net!L188="","",Prim_inc_net!L188/10/GDP!O184)</f>
        <v>2.4415702062877749</v>
      </c>
      <c r="M188" s="26">
        <f>IF(Prim_inc_net!M188="","",Prim_inc_net!M188/10/GDP!P184)</f>
        <v>2.1126758645243404</v>
      </c>
      <c r="N188" s="26">
        <f>IF(Prim_inc_net!N188="","",Prim_inc_net!N188/10/GDP!Q184)</f>
        <v>4.0170314741073714</v>
      </c>
      <c r="O188" s="26">
        <f>IF(Prim_inc_net!O188="","",Prim_inc_net!O188/10/GDP!R184)</f>
        <v>5.4780644302850519</v>
      </c>
      <c r="P188" s="26">
        <f>IF(Prim_inc_net!P188="","",Prim_inc_net!P188/10/GDP!S184)</f>
        <v>7.6951058081449473</v>
      </c>
      <c r="Q188" s="26">
        <f>IF(Prim_inc_net!Q188="","",Prim_inc_net!Q188/10/GDP!T184)</f>
        <v>8.0706904806223143</v>
      </c>
    </row>
    <row r="189" spans="1:17" x14ac:dyDescent="0.15">
      <c r="A189" s="12" t="s">
        <v>209</v>
      </c>
      <c r="B189" s="26">
        <f>IF(Prim_inc_net!B189="","",Prim_inc_net!B189/10/GDP!E185)</f>
        <v>-4.9041891222307701</v>
      </c>
      <c r="C189" s="26">
        <f>IF(Prim_inc_net!C189="","",Prim_inc_net!C189/10/GDP!F185)</f>
        <v>-5.1407227728106371</v>
      </c>
      <c r="D189" s="26">
        <f>IF(Prim_inc_net!D189="","",Prim_inc_net!D189/10/GDP!G185)</f>
        <v>-4.4024606384729239</v>
      </c>
      <c r="E189" s="26">
        <f>IF(Prim_inc_net!E189="","",Prim_inc_net!E189/10/GDP!H185)</f>
        <v>-4.3494551557305829</v>
      </c>
      <c r="F189" s="26">
        <f>IF(Prim_inc_net!F189="","",Prim_inc_net!F189/10/GDP!I185)</f>
        <v>-5.1994867889025764</v>
      </c>
      <c r="G189" s="26">
        <f>IF(Prim_inc_net!G189="","",Prim_inc_net!G189/10/GDP!J185)</f>
        <v>-4.793109732055119</v>
      </c>
      <c r="H189" s="26">
        <f>IF(Prim_inc_net!H189="","",Prim_inc_net!H189/10/GDP!K185)</f>
        <v>-10.934342884136678</v>
      </c>
      <c r="I189" s="26">
        <f>IF(Prim_inc_net!I189="","",Prim_inc_net!I189/10/GDP!L185)</f>
        <v>-8.9129107931143707</v>
      </c>
      <c r="J189" s="26">
        <f>IF(Prim_inc_net!J189="","",Prim_inc_net!J189/10/GDP!M185)</f>
        <v>-5.7460564117893016</v>
      </c>
      <c r="K189" s="26">
        <f>IF(Prim_inc_net!K189="","",Prim_inc_net!K189/10/GDP!N185)</f>
        <v>-6.2396948793185096</v>
      </c>
      <c r="L189" s="26">
        <f>IF(Prim_inc_net!L189="","",Prim_inc_net!L189/10/GDP!O185)</f>
        <v>-0.96011898616146252</v>
      </c>
      <c r="M189" s="26">
        <f>IF(Prim_inc_net!M189="","",Prim_inc_net!M189/10/GDP!P185)</f>
        <v>-1.8984328578435192</v>
      </c>
      <c r="N189" s="26">
        <f>IF(Prim_inc_net!N189="","",Prim_inc_net!N189/10/GDP!Q185)</f>
        <v>0.21853621745604496</v>
      </c>
      <c r="O189" s="26">
        <f>IF(Prim_inc_net!O189="","",Prim_inc_net!O189/10/GDP!R185)</f>
        <v>-2.9580619398462535</v>
      </c>
      <c r="P189" s="26">
        <f>IF(Prim_inc_net!P189="","",Prim_inc_net!P189/10/GDP!S185)</f>
        <v>-2.6156664373664689</v>
      </c>
      <c r="Q189" s="26">
        <f>IF(Prim_inc_net!Q189="","",Prim_inc_net!Q189/10/GDP!T185)</f>
        <v>0.63419137986054408</v>
      </c>
    </row>
    <row r="190" spans="1:17" x14ac:dyDescent="0.15">
      <c r="A190" s="12" t="s">
        <v>210</v>
      </c>
      <c r="B190" s="26">
        <f>IF(Prim_inc_net!B190="","",Prim_inc_net!B190/10/GDP!E186)</f>
        <v>-4.5816913854457733</v>
      </c>
      <c r="C190" s="26">
        <f>IF(Prim_inc_net!C190="","",Prim_inc_net!C190/10/GDP!F186)</f>
        <v>-4.0412009738570944</v>
      </c>
      <c r="D190" s="26">
        <f>IF(Prim_inc_net!D190="","",Prim_inc_net!D190/10/GDP!G186)</f>
        <v>-4.5391009636113866</v>
      </c>
      <c r="E190" s="26">
        <f>IF(Prim_inc_net!E190="","",Prim_inc_net!E190/10/GDP!H186)</f>
        <v>-5.0553334981791105</v>
      </c>
      <c r="F190" s="26">
        <f>IF(Prim_inc_net!F190="","",Prim_inc_net!F190/10/GDP!I186)</f>
        <v>-4.625754639455895</v>
      </c>
      <c r="G190" s="26">
        <f>IF(Prim_inc_net!G190="","",Prim_inc_net!G190/10/GDP!J186)</f>
        <v>-4.3685882960759095</v>
      </c>
      <c r="H190" s="26">
        <f>IF(Prim_inc_net!H190="","",Prim_inc_net!H190/10/GDP!K186)</f>
        <v>-4.3190997368359598</v>
      </c>
      <c r="I190" s="26">
        <f>IF(Prim_inc_net!I190="","",Prim_inc_net!I190/10/GDP!L186)</f>
        <v>-3.8205124294592951</v>
      </c>
      <c r="J190" s="26">
        <f>IF(Prim_inc_net!J190="","",Prim_inc_net!J190/10/GDP!M186)</f>
        <v>-3.9352946121799328</v>
      </c>
      <c r="K190" s="26">
        <f>IF(Prim_inc_net!K190="","",Prim_inc_net!K190/10/GDP!N186)</f>
        <v>-2.9995982422911913</v>
      </c>
      <c r="L190" s="26">
        <f>IF(Prim_inc_net!L190="","",Prim_inc_net!L190/10/GDP!O186)</f>
        <v>-2.4568972634228428</v>
      </c>
      <c r="M190" s="26">
        <f>IF(Prim_inc_net!M190="","",Prim_inc_net!M190/10/GDP!P186)</f>
        <v>-2.1896853514947767</v>
      </c>
      <c r="N190" s="26">
        <f>IF(Prim_inc_net!N190="","",Prim_inc_net!N190/10/GDP!Q186)</f>
        <v>-2.3431819229435131</v>
      </c>
      <c r="O190" s="26">
        <f>IF(Prim_inc_net!O190="","",Prim_inc_net!O190/10/GDP!R186)</f>
        <v>-2.4362199149740591</v>
      </c>
      <c r="P190" s="26">
        <f>IF(Prim_inc_net!P190="","",Prim_inc_net!P190/10/GDP!S186)</f>
        <v>-2.3176825100880061</v>
      </c>
      <c r="Q190" s="26">
        <f>IF(Prim_inc_net!Q190="","",Prim_inc_net!Q190/10/GDP!T186)</f>
        <v>-3.0133904009486185</v>
      </c>
    </row>
    <row r="191" spans="1:17" x14ac:dyDescent="0.15">
      <c r="A191" s="12" t="s">
        <v>211</v>
      </c>
      <c r="B191" s="26">
        <f>IF(Prim_inc_net!B191="","",Prim_inc_net!B191/10/GDP!E187)</f>
        <v>-1.0608747371721647</v>
      </c>
      <c r="C191" s="26">
        <f>IF(Prim_inc_net!C191="","",Prim_inc_net!C191/10/GDP!F187)</f>
        <v>-1.0781342115225312</v>
      </c>
      <c r="D191" s="26">
        <f>IF(Prim_inc_net!D191="","",Prim_inc_net!D191/10/GDP!G187)</f>
        <v>-0.92257140486724531</v>
      </c>
      <c r="E191" s="26">
        <f>IF(Prim_inc_net!E191="","",Prim_inc_net!E191/10/GDP!H187)</f>
        <v>-0.9862230191471909</v>
      </c>
      <c r="F191" s="26">
        <f>IF(Prim_inc_net!F191="","",Prim_inc_net!F191/10/GDP!I187)</f>
        <v>-1.1801839130114677</v>
      </c>
      <c r="G191" s="26">
        <f>IF(Prim_inc_net!G191="","",Prim_inc_net!G191/10/GDP!J187)</f>
        <v>-0.83895911057706818</v>
      </c>
      <c r="H191" s="26">
        <f>IF(Prim_inc_net!H191="","",Prim_inc_net!H191/10/GDP!K187)</f>
        <v>-0.86451166393017242</v>
      </c>
      <c r="I191" s="26">
        <f>IF(Prim_inc_net!I191="","",Prim_inc_net!I191/10/GDP!L187)</f>
        <v>-0.74851677518557214</v>
      </c>
      <c r="J191" s="26">
        <f>IF(Prim_inc_net!J191="","",Prim_inc_net!J191/10/GDP!M187)</f>
        <v>-0.90025717920974657</v>
      </c>
      <c r="K191" s="26">
        <f>IF(Prim_inc_net!K191="","",Prim_inc_net!K191/10/GDP!N187)</f>
        <v>-0.8742560043483204</v>
      </c>
      <c r="L191" s="26">
        <f>IF(Prim_inc_net!L191="","",Prim_inc_net!L191/10/GDP!O187)</f>
        <v>-1.1207410263190787</v>
      </c>
      <c r="M191" s="26">
        <f>IF(Prim_inc_net!M191="","",Prim_inc_net!M191/10/GDP!P187)</f>
        <v>-1.0562760215857836</v>
      </c>
      <c r="N191" s="26">
        <f>IF(Prim_inc_net!N191="","",Prim_inc_net!N191/10/GDP!Q187)</f>
        <v>-1.2918369765308326</v>
      </c>
      <c r="O191" s="26">
        <f>IF(Prim_inc_net!O191="","",Prim_inc_net!O191/10/GDP!R187)</f>
        <v>-1.5324550985798797</v>
      </c>
      <c r="P191" s="26">
        <f>IF(Prim_inc_net!P191="","",Prim_inc_net!P191/10/GDP!S187)</f>
        <v>-1.6877811456150722</v>
      </c>
      <c r="Q191" s="26">
        <f>IF(Prim_inc_net!Q191="","",Prim_inc_net!Q191/10/GDP!T187)</f>
        <v>-1.2171574573949342</v>
      </c>
    </row>
    <row r="192" spans="1:17" x14ac:dyDescent="0.15">
      <c r="A192" s="12" t="s">
        <v>212</v>
      </c>
      <c r="B192" s="26" t="str">
        <f>IF(Prim_inc_net!B192="","",Prim_inc_net!B192/10/GDP!E188)</f>
        <v/>
      </c>
      <c r="C192" s="26" t="str">
        <f>IF(Prim_inc_net!C192="","",Prim_inc_net!C192/10/GDP!F188)</f>
        <v/>
      </c>
      <c r="D192" s="26" t="str">
        <f>IF(Prim_inc_net!D192="","",Prim_inc_net!D192/10/GDP!G188)</f>
        <v/>
      </c>
      <c r="E192" s="26" t="str">
        <f>IF(Prim_inc_net!E192="","",Prim_inc_net!E192/10/GDP!H188)</f>
        <v/>
      </c>
      <c r="F192" s="26" t="str">
        <f>IF(Prim_inc_net!F192="","",Prim_inc_net!F192/10/GDP!I188)</f>
        <v/>
      </c>
      <c r="G192" s="26" t="str">
        <f>IF(Prim_inc_net!G192="","",Prim_inc_net!G192/10/GDP!J188)</f>
        <v/>
      </c>
      <c r="H192" s="26" t="str">
        <f>IF(Prim_inc_net!H192="","",Prim_inc_net!H192/10/GDP!K188)</f>
        <v/>
      </c>
      <c r="I192" s="26" t="str">
        <f>IF(Prim_inc_net!I192="","",Prim_inc_net!I192/10/GDP!L188)</f>
        <v/>
      </c>
      <c r="J192" s="26" t="str">
        <f>IF(Prim_inc_net!J192="","",Prim_inc_net!J192/10/GDP!M188)</f>
        <v/>
      </c>
      <c r="K192" s="26" t="str">
        <f>IF(Prim_inc_net!K192="","",Prim_inc_net!K192/10/GDP!N188)</f>
        <v/>
      </c>
      <c r="L192" s="26" t="str">
        <f>IF(Prim_inc_net!L192="","",Prim_inc_net!L192/10/GDP!O188)</f>
        <v/>
      </c>
      <c r="M192" s="26" t="str">
        <f>IF(Prim_inc_net!M192="","",Prim_inc_net!M192/10/GDP!P188)</f>
        <v/>
      </c>
      <c r="N192" s="26" t="str">
        <f>IF(Prim_inc_net!N192="","",Prim_inc_net!N192/10/GDP!Q188)</f>
        <v/>
      </c>
      <c r="O192" s="26" t="str">
        <f>IF(Prim_inc_net!O192="","",Prim_inc_net!O192/10/GDP!R188)</f>
        <v/>
      </c>
      <c r="P192" s="26" t="str">
        <f>IF(Prim_inc_net!P192="","",Prim_inc_net!P192/10/GDP!S188)</f>
        <v/>
      </c>
      <c r="Q192" s="26" t="str">
        <f>IF(Prim_inc_net!Q192="","",Prim_inc_net!Q192/10/GDP!T188)</f>
        <v/>
      </c>
    </row>
    <row r="193" spans="1:17" x14ac:dyDescent="0.15">
      <c r="A193" s="12" t="s">
        <v>213</v>
      </c>
      <c r="B193" s="26" t="str">
        <f>IF(Prim_inc_net!B193="","",Prim_inc_net!B193/10/GDP!E189)</f>
        <v/>
      </c>
      <c r="C193" s="26" t="str">
        <f>IF(Prim_inc_net!C193="","",Prim_inc_net!C193/10/GDP!F189)</f>
        <v/>
      </c>
      <c r="D193" s="26" t="str">
        <f>IF(Prim_inc_net!D193="","",Prim_inc_net!D193/10/GDP!G189)</f>
        <v/>
      </c>
      <c r="E193" s="26" t="str">
        <f>IF(Prim_inc_net!E193="","",Prim_inc_net!E193/10/GDP!H189)</f>
        <v/>
      </c>
      <c r="F193" s="26" t="str">
        <f>IF(Prim_inc_net!F193="","",Prim_inc_net!F193/10/GDP!I189)</f>
        <v/>
      </c>
      <c r="G193" s="26" t="str">
        <f>IF(Prim_inc_net!G193="","",Prim_inc_net!G193/10/GDP!J189)</f>
        <v/>
      </c>
      <c r="H193" s="26" t="str">
        <f>IF(Prim_inc_net!H193="","",Prim_inc_net!H193/10/GDP!K189)</f>
        <v/>
      </c>
      <c r="I193" s="26" t="str">
        <f>IF(Prim_inc_net!I193="","",Prim_inc_net!I193/10/GDP!L189)</f>
        <v/>
      </c>
      <c r="J193" s="26" t="str">
        <f>IF(Prim_inc_net!J193="","",Prim_inc_net!J193/10/GDP!M189)</f>
        <v/>
      </c>
      <c r="K193" s="26">
        <f>IF(Prim_inc_net!K193="","",Prim_inc_net!K193/10/GDP!N189)</f>
        <v>0.17821076393014137</v>
      </c>
      <c r="L193" s="26">
        <f>IF(Prim_inc_net!L193="","",Prim_inc_net!L193/10/GDP!O189)</f>
        <v>0.18057787637861306</v>
      </c>
      <c r="M193" s="26">
        <f>IF(Prim_inc_net!M193="","",Prim_inc_net!M193/10/GDP!P189)</f>
        <v>0.26706378032834516</v>
      </c>
      <c r="N193" s="26">
        <f>IF(Prim_inc_net!N193="","",Prim_inc_net!N193/10/GDP!Q189)</f>
        <v>-1.6106106399835678</v>
      </c>
      <c r="O193" s="26">
        <f>IF(Prim_inc_net!O193="","",Prim_inc_net!O193/10/GDP!R189)</f>
        <v>-2.8645562304133922</v>
      </c>
      <c r="P193" s="26" t="str">
        <f>IF(Prim_inc_net!P193="","",Prim_inc_net!P193/10/GDP!S189)</f>
        <v/>
      </c>
      <c r="Q193" s="26" t="str">
        <f>IF(Prim_inc_net!Q193="","",Prim_inc_net!Q193/10/GDP!T189)</f>
        <v/>
      </c>
    </row>
    <row r="194" spans="1:17" x14ac:dyDescent="0.15">
      <c r="A194" s="12" t="s">
        <v>214</v>
      </c>
      <c r="B194" s="26">
        <f>IF(Prim_inc_net!B194="","",Prim_inc_net!B194/10/GDP!E190)</f>
        <v>31.291174058014093</v>
      </c>
      <c r="C194" s="26">
        <f>IF(Prim_inc_net!C194="","",Prim_inc_net!C194/10/GDP!F190)</f>
        <v>49.756974497020586</v>
      </c>
      <c r="D194" s="26">
        <f>IF(Prim_inc_net!D194="","",Prim_inc_net!D194/10/GDP!G190)</f>
        <v>44.889828509184241</v>
      </c>
      <c r="E194" s="26">
        <f>IF(Prim_inc_net!E194="","",Prim_inc_net!E194/10/GDP!H190)</f>
        <v>54.443380894440416</v>
      </c>
      <c r="F194" s="26">
        <f>IF(Prim_inc_net!F194="","",Prim_inc_net!F194/10/GDP!I190)</f>
        <v>49.770279856003725</v>
      </c>
      <c r="G194" s="26">
        <f>IF(Prim_inc_net!G194="","",Prim_inc_net!G194/10/GDP!J190)</f>
        <v>33.425704128432471</v>
      </c>
      <c r="H194" s="26">
        <f>IF(Prim_inc_net!H194="","",Prim_inc_net!H194/10/GDP!K190)</f>
        <v>30.857989881715323</v>
      </c>
      <c r="I194" s="26">
        <f>IF(Prim_inc_net!I194="","",Prim_inc_net!I194/10/GDP!L190)</f>
        <v>24.46522592393428</v>
      </c>
      <c r="J194" s="26">
        <f>IF(Prim_inc_net!J194="","",Prim_inc_net!J194/10/GDP!M190)</f>
        <v>80.195025261337932</v>
      </c>
      <c r="K194" s="26">
        <f>IF(Prim_inc_net!K194="","",Prim_inc_net!K194/10/GDP!N190)</f>
        <v>68.983673945689787</v>
      </c>
      <c r="L194" s="26">
        <f>IF(Prim_inc_net!L194="","",Prim_inc_net!L194/10/GDP!O190)</f>
        <v>84.894893222200182</v>
      </c>
      <c r="M194" s="26">
        <f>IF(Prim_inc_net!M194="","",Prim_inc_net!M194/10/GDP!P190)</f>
        <v>89.686327198163482</v>
      </c>
      <c r="N194" s="26">
        <f>IF(Prim_inc_net!N194="","",Prim_inc_net!N194/10/GDP!Q190)</f>
        <v>78.169760657911425</v>
      </c>
      <c r="O194" s="26">
        <f>IF(Prim_inc_net!O194="","",Prim_inc_net!O194/10/GDP!R190)</f>
        <v>105.73837987115694</v>
      </c>
      <c r="P194" s="26">
        <f>IF(Prim_inc_net!P194="","",Prim_inc_net!P194/10/GDP!S190)</f>
        <v>61.192187578382679</v>
      </c>
      <c r="Q194" s="26" t="str">
        <f>IF(Prim_inc_net!Q194="","",Prim_inc_net!Q194/10/GDP!T190)</f>
        <v/>
      </c>
    </row>
    <row r="195" spans="1:17" x14ac:dyDescent="0.15">
      <c r="A195" s="12" t="s">
        <v>215</v>
      </c>
      <c r="B195" s="26">
        <f>IF(Prim_inc_net!B195="","",Prim_inc_net!B195/10/GDP!E191)</f>
        <v>-1.9206205319181151</v>
      </c>
      <c r="C195" s="26">
        <f>IF(Prim_inc_net!C195="","",Prim_inc_net!C195/10/GDP!F191)</f>
        <v>-1.6291057044612165</v>
      </c>
      <c r="D195" s="26">
        <f>IF(Prim_inc_net!D195="","",Prim_inc_net!D195/10/GDP!G191)</f>
        <v>-1.3230131086004726</v>
      </c>
      <c r="E195" s="26">
        <f>IF(Prim_inc_net!E195="","",Prim_inc_net!E195/10/GDP!H191)</f>
        <v>-1.1162264186064661</v>
      </c>
      <c r="F195" s="26">
        <f>IF(Prim_inc_net!F195="","",Prim_inc_net!F195/10/GDP!I191)</f>
        <v>-1.5179784251569344</v>
      </c>
      <c r="G195" s="26">
        <f>IF(Prim_inc_net!G195="","",Prim_inc_net!G195/10/GDP!J191)</f>
        <v>-1.0598638037775747</v>
      </c>
      <c r="H195" s="26">
        <f>IF(Prim_inc_net!H195="","",Prim_inc_net!H195/10/GDP!K191)</f>
        <v>-1.4596782606103715</v>
      </c>
      <c r="I195" s="26">
        <f>IF(Prim_inc_net!I195="","",Prim_inc_net!I195/10/GDP!L191)</f>
        <v>-1.4702239022343651</v>
      </c>
      <c r="J195" s="26">
        <f>IF(Prim_inc_net!J195="","",Prim_inc_net!J195/10/GDP!M191)</f>
        <v>-1.947846777700903</v>
      </c>
      <c r="K195" s="26">
        <f>IF(Prim_inc_net!K195="","",Prim_inc_net!K195/10/GDP!N191)</f>
        <v>-1.7017346813242025</v>
      </c>
      <c r="L195" s="26">
        <f>IF(Prim_inc_net!L195="","",Prim_inc_net!L195/10/GDP!O191)</f>
        <v>-1.5816610332199825</v>
      </c>
      <c r="M195" s="26">
        <f>IF(Prim_inc_net!M195="","",Prim_inc_net!M195/10/GDP!P191)</f>
        <v>-2.0630748835300952</v>
      </c>
      <c r="N195" s="26">
        <f>IF(Prim_inc_net!N195="","",Prim_inc_net!N195/10/GDP!Q191)</f>
        <v>-2.7318516825075907</v>
      </c>
      <c r="O195" s="26">
        <f>IF(Prim_inc_net!O195="","",Prim_inc_net!O195/10/GDP!R191)</f>
        <v>-2.8124547589483555</v>
      </c>
      <c r="P195" s="26">
        <f>IF(Prim_inc_net!P195="","",Prim_inc_net!P195/10/GDP!S191)</f>
        <v>-1.9247461047309822</v>
      </c>
      <c r="Q195" s="26">
        <f>IF(Prim_inc_net!Q195="","",Prim_inc_net!Q195/10/GDP!T191)</f>
        <v>-1.6249832663378363</v>
      </c>
    </row>
    <row r="196" spans="1:17" x14ac:dyDescent="0.15">
      <c r="A196" s="12" t="s">
        <v>216</v>
      </c>
      <c r="B196" s="26">
        <f>IF(Prim_inc_net!B196="","",Prim_inc_net!B196/10/GDP!E192)</f>
        <v>-1.1454039221285588</v>
      </c>
      <c r="C196" s="26">
        <f>IF(Prim_inc_net!C196="","",Prim_inc_net!C196/10/GDP!F192)</f>
        <v>-1.5978880913544398</v>
      </c>
      <c r="D196" s="26">
        <f>IF(Prim_inc_net!D196="","",Prim_inc_net!D196/10/GDP!G192)</f>
        <v>-0.46000195756465384</v>
      </c>
      <c r="E196" s="26">
        <f>IF(Prim_inc_net!E196="","",Prim_inc_net!E196/10/GDP!H192)</f>
        <v>-0.8493603642172548</v>
      </c>
      <c r="F196" s="26">
        <f>IF(Prim_inc_net!F196="","",Prim_inc_net!F196/10/GDP!I192)</f>
        <v>-2.0840646158702882</v>
      </c>
      <c r="G196" s="26">
        <f>IF(Prim_inc_net!G196="","",Prim_inc_net!G196/10/GDP!J192)</f>
        <v>-1.4770871386396736</v>
      </c>
      <c r="H196" s="26">
        <f>IF(Prim_inc_net!H196="","",Prim_inc_net!H196/10/GDP!K192)</f>
        <v>-2.3265420845973548</v>
      </c>
      <c r="I196" s="26">
        <f>IF(Prim_inc_net!I196="","",Prim_inc_net!I196/10/GDP!L192)</f>
        <v>-1.6874652279089399</v>
      </c>
      <c r="J196" s="26">
        <f>IF(Prim_inc_net!J196="","",Prim_inc_net!J196/10/GDP!M192)</f>
        <v>-1.6890181720888973</v>
      </c>
      <c r="K196" s="26">
        <f>IF(Prim_inc_net!K196="","",Prim_inc_net!K196/10/GDP!N192)</f>
        <v>-1.1725388675176662</v>
      </c>
      <c r="L196" s="26">
        <f>IF(Prim_inc_net!L196="","",Prim_inc_net!L196/10/GDP!O192)</f>
        <v>4.1927554771554405</v>
      </c>
      <c r="M196" s="26">
        <f>IF(Prim_inc_net!M196="","",Prim_inc_net!M196/10/GDP!P192)</f>
        <v>1.0191519601446661</v>
      </c>
      <c r="N196" s="26">
        <f>IF(Prim_inc_net!N196="","",Prim_inc_net!N196/10/GDP!Q192)</f>
        <v>1.4697850281731726</v>
      </c>
      <c r="O196" s="26">
        <f>IF(Prim_inc_net!O196="","",Prim_inc_net!O196/10/GDP!R192)</f>
        <v>0.988337655502319</v>
      </c>
      <c r="P196" s="26">
        <f>IF(Prim_inc_net!P196="","",Prim_inc_net!P196/10/GDP!S192)</f>
        <v>1.2502031484042713</v>
      </c>
      <c r="Q196" s="26">
        <f>IF(Prim_inc_net!Q196="","",Prim_inc_net!Q196/10/GDP!T192)</f>
        <v>2.3419127057694595</v>
      </c>
    </row>
    <row r="197" spans="1:17" x14ac:dyDescent="0.15">
      <c r="A197" s="12" t="s">
        <v>303</v>
      </c>
      <c r="B197" s="26"/>
      <c r="C197" s="26"/>
      <c r="D197" s="26"/>
      <c r="E197" s="26"/>
      <c r="F197" s="26"/>
      <c r="G197" s="26"/>
      <c r="H197" s="26"/>
      <c r="I197" s="26">
        <f>IF(Prim_inc_net!I197="","",Prim_inc_net!I197/10/GDP!L193)</f>
        <v>7.9960223423402463E-2</v>
      </c>
      <c r="J197" s="26">
        <f>IF(Prim_inc_net!J197="","",Prim_inc_net!J197/10/GDP!M193)</f>
        <v>0.11865956570598951</v>
      </c>
      <c r="K197" s="26">
        <f>IF(Prim_inc_net!K197="","",Prim_inc_net!K197/10/GDP!N193)</f>
        <v>0.16210509678687432</v>
      </c>
      <c r="L197" s="26">
        <f>IF(Prim_inc_net!L197="","",Prim_inc_net!L197/10/GDP!O193)</f>
        <v>0.4865991358303472</v>
      </c>
      <c r="M197" s="26">
        <f>IF(Prim_inc_net!M197="","",Prim_inc_net!M197/10/GDP!P193)</f>
        <v>0.58722682513147784</v>
      </c>
      <c r="N197" s="26">
        <f>IF(Prim_inc_net!N197="","",Prim_inc_net!N197/10/GDP!Q193)</f>
        <v>0.72026980459503909</v>
      </c>
      <c r="O197" s="26">
        <f>IF(Prim_inc_net!O197="","",Prim_inc_net!O197/10/GDP!R193)</f>
        <v>0.33535730063169705</v>
      </c>
      <c r="P197" s="26">
        <f>IF(Prim_inc_net!P197="","",Prim_inc_net!P197/10/GDP!S193)</f>
        <v>0.49138619398763123</v>
      </c>
      <c r="Q197" s="26">
        <f>IF(Prim_inc_net!Q197="","",Prim_inc_net!Q197/10/GDP!T193)</f>
        <v>-0.13065959133018346</v>
      </c>
    </row>
    <row r="198" spans="1:17" x14ac:dyDescent="0.15">
      <c r="A198" s="12" t="s">
        <v>217</v>
      </c>
      <c r="B198" s="26">
        <f>IF(Prim_inc_net!B198="","",Prim_inc_net!B198/10/GDP!E194)</f>
        <v>1.3692730070239396</v>
      </c>
      <c r="C198" s="26">
        <f>IF(Prim_inc_net!C198="","",Prim_inc_net!C198/10/GDP!F194)</f>
        <v>8.6516918208743271E-2</v>
      </c>
      <c r="D198" s="26">
        <f>IF(Prim_inc_net!D198="","",Prim_inc_net!D198/10/GDP!G194)</f>
        <v>-0.47755998108675946</v>
      </c>
      <c r="E198" s="26">
        <f>IF(Prim_inc_net!E198="","",Prim_inc_net!E198/10/GDP!H194)</f>
        <v>-0.81721119093886663</v>
      </c>
      <c r="F198" s="26">
        <f>IF(Prim_inc_net!F198="","",Prim_inc_net!F198/10/GDP!I194)</f>
        <v>-0.71234616702435771</v>
      </c>
      <c r="G198" s="26">
        <f>IF(Prim_inc_net!G198="","",Prim_inc_net!G198/10/GDP!J194)</f>
        <v>7.1064983703771081E-2</v>
      </c>
      <c r="H198" s="26">
        <f>IF(Prim_inc_net!H198="","",Prim_inc_net!H198/10/GDP!K194)</f>
        <v>0.39963823856658681</v>
      </c>
      <c r="I198" s="26">
        <f>IF(Prim_inc_net!I198="","",Prim_inc_net!I198/10/GDP!L194)</f>
        <v>-1.0393117122975362</v>
      </c>
      <c r="J198" s="26">
        <f>IF(Prim_inc_net!J198="","",Prim_inc_net!J198/10/GDP!M194)</f>
        <v>-2.0355098780141616</v>
      </c>
      <c r="K198" s="26">
        <f>IF(Prim_inc_net!K198="","",Prim_inc_net!K198/10/GDP!N194)</f>
        <v>-2.0399500649689459</v>
      </c>
      <c r="L198" s="26">
        <f>IF(Prim_inc_net!L198="","",Prim_inc_net!L198/10/GDP!O194)</f>
        <v>-2.3019242808580205</v>
      </c>
      <c r="M198" s="26">
        <f>IF(Prim_inc_net!M198="","",Prim_inc_net!M198/10/GDP!P194)</f>
        <v>-2.4724055981479696</v>
      </c>
      <c r="N198" s="26">
        <f>IF(Prim_inc_net!N198="","",Prim_inc_net!N198/10/GDP!Q194)</f>
        <v>-1.2428763719553426</v>
      </c>
      <c r="O198" s="26">
        <f>IF(Prim_inc_net!O198="","",Prim_inc_net!O198/10/GDP!R194)</f>
        <v>-1.2940275698030326</v>
      </c>
      <c r="P198" s="26">
        <f>IF(Prim_inc_net!P198="","",Prim_inc_net!P198/10/GDP!S194)</f>
        <v>-0.66027728458106894</v>
      </c>
      <c r="Q198" s="26">
        <f>IF(Prim_inc_net!Q198="","",Prim_inc_net!Q198/10/GDP!T194)</f>
        <v>-1.787846528545689</v>
      </c>
    </row>
    <row r="199" spans="1:17" x14ac:dyDescent="0.15">
      <c r="A199" s="12" t="s">
        <v>218</v>
      </c>
      <c r="B199" s="26">
        <f>IF(Prim_inc_net!B199="","",Prim_inc_net!B199/10/GDP!E195)</f>
        <v>0.33892207530706758</v>
      </c>
      <c r="C199" s="26">
        <f>IF(Prim_inc_net!C199="","",Prim_inc_net!C199/10/GDP!F195)</f>
        <v>0.1156674822289462</v>
      </c>
      <c r="D199" s="26">
        <f>IF(Prim_inc_net!D199="","",Prim_inc_net!D199/10/GDP!G195)</f>
        <v>0.44531245945595299</v>
      </c>
      <c r="E199" s="26">
        <f>IF(Prim_inc_net!E199="","",Prim_inc_net!E199/10/GDP!H195)</f>
        <v>0.76136975733756085</v>
      </c>
      <c r="F199" s="26">
        <f>IF(Prim_inc_net!F199="","",Prim_inc_net!F199/10/GDP!I195)</f>
        <v>0.79964426419266488</v>
      </c>
      <c r="G199" s="26">
        <f>IF(Prim_inc_net!G199="","",Prim_inc_net!G199/10/GDP!J195)</f>
        <v>1.1333406705553943</v>
      </c>
      <c r="H199" s="26">
        <f>IF(Prim_inc_net!H199="","",Prim_inc_net!H199/10/GDP!K195)</f>
        <v>1.3024268783858555</v>
      </c>
      <c r="I199" s="26">
        <f>IF(Prim_inc_net!I199="","",Prim_inc_net!I199/10/GDP!L195)</f>
        <v>1.2220003025242252</v>
      </c>
      <c r="J199" s="26">
        <f>IF(Prim_inc_net!J199="","",Prim_inc_net!J199/10/GDP!M195)</f>
        <v>1.1648438395991618</v>
      </c>
      <c r="K199" s="26">
        <f>IF(Prim_inc_net!K199="","",Prim_inc_net!K199/10/GDP!N195)</f>
        <v>1.1428530675761062</v>
      </c>
      <c r="L199" s="26">
        <f>IF(Prim_inc_net!L199="","",Prim_inc_net!L199/10/GDP!O195)</f>
        <v>1.016416003684554</v>
      </c>
      <c r="M199" s="26">
        <f>IF(Prim_inc_net!M199="","",Prim_inc_net!M199/10/GDP!P195)</f>
        <v>1.051053341940027</v>
      </c>
      <c r="N199" s="26">
        <f>IF(Prim_inc_net!N199="","",Prim_inc_net!N199/10/GDP!Q195)</f>
        <v>1.3280577803532985</v>
      </c>
      <c r="O199" s="26">
        <f>IF(Prim_inc_net!O199="","",Prim_inc_net!O199/10/GDP!R195)</f>
        <v>1.2572024621728979</v>
      </c>
      <c r="P199" s="26">
        <f>IF(Prim_inc_net!P199="","",Prim_inc_net!P199/10/GDP!S195)</f>
        <v>1.08205368067568</v>
      </c>
      <c r="Q199" s="26">
        <f>IF(Prim_inc_net!Q199="","",Prim_inc_net!Q199/10/GDP!T195)</f>
        <v>0.90016263424489706</v>
      </c>
    </row>
    <row r="200" spans="1:17" x14ac:dyDescent="0.15">
      <c r="A200" s="12" t="s">
        <v>219</v>
      </c>
      <c r="B200" s="26">
        <f>IF(Prim_inc_net!B200="","",Prim_inc_net!B200/10/GDP!E196)</f>
        <v>-2.6144409128606689</v>
      </c>
      <c r="C200" s="26">
        <f>IF(Prim_inc_net!C200="","",Prim_inc_net!C200/10/GDP!F196)</f>
        <v>-2.0095392505169372</v>
      </c>
      <c r="D200" s="26">
        <f>IF(Prim_inc_net!D200="","",Prim_inc_net!D200/10/GDP!G196)</f>
        <v>-2.0241791157476339</v>
      </c>
      <c r="E200" s="26">
        <f>IF(Prim_inc_net!E200="","",Prim_inc_net!E200/10/GDP!H196)</f>
        <v>-2.7785433499126921</v>
      </c>
      <c r="F200" s="26">
        <f>IF(Prim_inc_net!F200="","",Prim_inc_net!F200/10/GDP!I196)</f>
        <v>-3.024419997686024</v>
      </c>
      <c r="G200" s="26">
        <f>IF(Prim_inc_net!G200="","",Prim_inc_net!G200/10/GDP!J196)</f>
        <v>-3.4300612540033457</v>
      </c>
      <c r="H200" s="26">
        <f>IF(Prim_inc_net!H200="","",Prim_inc_net!H200/10/GDP!K196)</f>
        <v>-3.1310549377752488</v>
      </c>
      <c r="I200" s="26">
        <f>IF(Prim_inc_net!I200="","",Prim_inc_net!I200/10/GDP!L196)</f>
        <v>-6.9167965417862201</v>
      </c>
      <c r="J200" s="26">
        <f>IF(Prim_inc_net!J200="","",Prim_inc_net!J200/10/GDP!M196)</f>
        <v>-4.9039934978321336</v>
      </c>
      <c r="K200" s="26">
        <f>IF(Prim_inc_net!K200="","",Prim_inc_net!K200/10/GDP!N196)</f>
        <v>-6.0111343450482986</v>
      </c>
      <c r="L200" s="26">
        <f>IF(Prim_inc_net!L200="","",Prim_inc_net!L200/10/GDP!O196)</f>
        <v>-4.229747540562939</v>
      </c>
      <c r="M200" s="26">
        <f>IF(Prim_inc_net!M200="","",Prim_inc_net!M200/10/GDP!P196)</f>
        <v>-4.6487618054498405</v>
      </c>
      <c r="N200" s="26">
        <f>IF(Prim_inc_net!N200="","",Prim_inc_net!N200/10/GDP!Q196)</f>
        <v>-5.5477826112513808</v>
      </c>
      <c r="O200" s="26">
        <f>IF(Prim_inc_net!O200="","",Prim_inc_net!O200/10/GDP!R196)</f>
        <v>-5.6453032564133672</v>
      </c>
      <c r="P200" s="26">
        <f>IF(Prim_inc_net!P200="","",Prim_inc_net!P200/10/GDP!S196)</f>
        <v>-4.8970722633067805</v>
      </c>
      <c r="Q200" s="26">
        <f>IF(Prim_inc_net!Q200="","",Prim_inc_net!Q200/10/GDP!T196)</f>
        <v>-5.3141276341514585</v>
      </c>
    </row>
    <row r="201" spans="1:17" x14ac:dyDescent="0.15">
      <c r="A201" s="12" t="s">
        <v>220</v>
      </c>
      <c r="B201" s="26" t="str">
        <f>IF(Prim_inc_net!B201="","",Prim_inc_net!B201/10/GDP!E197)</f>
        <v/>
      </c>
      <c r="C201" s="26" t="str">
        <f>IF(Prim_inc_net!C201="","",Prim_inc_net!C201/10/GDP!F197)</f>
        <v/>
      </c>
      <c r="D201" s="26" t="str">
        <f>IF(Prim_inc_net!D201="","",Prim_inc_net!D201/10/GDP!G197)</f>
        <v/>
      </c>
      <c r="E201" s="26" t="str">
        <f>IF(Prim_inc_net!E201="","",Prim_inc_net!E201/10/GDP!H197)</f>
        <v/>
      </c>
      <c r="F201" s="26" t="str">
        <f>IF(Prim_inc_net!F201="","",Prim_inc_net!F201/10/GDP!I197)</f>
        <v/>
      </c>
      <c r="G201" s="26">
        <f>IF(Prim_inc_net!G201="","",Prim_inc_net!G201/10/GDP!J197)</f>
        <v>1.8308564110241294</v>
      </c>
      <c r="H201" s="26">
        <f>IF(Prim_inc_net!H201="","",Prim_inc_net!H201/10/GDP!K197)</f>
        <v>2.0055949342344639</v>
      </c>
      <c r="I201" s="26">
        <f>IF(Prim_inc_net!I201="","",Prim_inc_net!I201/10/GDP!L197)</f>
        <v>1.2463457653462684</v>
      </c>
      <c r="J201" s="26">
        <f>IF(Prim_inc_net!J201="","",Prim_inc_net!J201/10/GDP!M197)</f>
        <v>1.7709605825873336</v>
      </c>
      <c r="K201" s="26">
        <f>IF(Prim_inc_net!K201="","",Prim_inc_net!K201/10/GDP!N197)</f>
        <v>1.4543194388066238</v>
      </c>
      <c r="L201" s="26">
        <f>IF(Prim_inc_net!L201="","",Prim_inc_net!L201/10/GDP!O197)</f>
        <v>1.7539318051966635</v>
      </c>
      <c r="M201" s="26">
        <f>IF(Prim_inc_net!M201="","",Prim_inc_net!M201/10/GDP!P197)</f>
        <v>1.0485348548381148</v>
      </c>
      <c r="N201" s="26">
        <f>IF(Prim_inc_net!N201="","",Prim_inc_net!N201/10/GDP!Q197)</f>
        <v>2.0859102184151546</v>
      </c>
      <c r="O201" s="26">
        <f>IF(Prim_inc_net!O201="","",Prim_inc_net!O201/10/GDP!R197)</f>
        <v>2.992467088014612</v>
      </c>
      <c r="P201" s="26">
        <f>IF(Prim_inc_net!P201="","",Prim_inc_net!P201/10/GDP!S197)</f>
        <v>1.2764527577700153</v>
      </c>
      <c r="Q201" s="26">
        <f>IF(Prim_inc_net!Q201="","",Prim_inc_net!Q201/10/GDP!T197)</f>
        <v>-0.33052637631949622</v>
      </c>
    </row>
    <row r="202" spans="1:17" x14ac:dyDescent="0.15">
      <c r="A202" s="12" t="s">
        <v>221</v>
      </c>
      <c r="B202" s="26">
        <f>IF(Prim_inc_net!B202="","",Prim_inc_net!B202/10/GDP!E198)</f>
        <v>-6.6628971938194947</v>
      </c>
      <c r="C202" s="26">
        <f>IF(Prim_inc_net!C202="","",Prim_inc_net!C202/10/GDP!F198)</f>
        <v>-4.6282710252818147</v>
      </c>
      <c r="D202" s="26">
        <f>IF(Prim_inc_net!D202="","",Prim_inc_net!D202/10/GDP!G198)</f>
        <v>-4.7860623902642345</v>
      </c>
      <c r="E202" s="26">
        <f>IF(Prim_inc_net!E202="","",Prim_inc_net!E202/10/GDP!H198)</f>
        <v>-0.38391744918224219</v>
      </c>
      <c r="F202" s="26">
        <f>IF(Prim_inc_net!F202="","",Prim_inc_net!F202/10/GDP!I198)</f>
        <v>-3.7559927240030802</v>
      </c>
      <c r="G202" s="26">
        <f>IF(Prim_inc_net!G202="","",Prim_inc_net!G202/10/GDP!J198)</f>
        <v>-3.2981053985829787</v>
      </c>
      <c r="H202" s="26">
        <f>IF(Prim_inc_net!H202="","",Prim_inc_net!H202/10/GDP!K198)</f>
        <v>-2.5788460165352411</v>
      </c>
      <c r="I202" s="26">
        <f>IF(Prim_inc_net!I202="","",Prim_inc_net!I202/10/GDP!L198)</f>
        <v>-5.8552965296507562</v>
      </c>
      <c r="J202" s="26">
        <f>IF(Prim_inc_net!J202="","",Prim_inc_net!J202/10/GDP!M198)</f>
        <v>-4.1526511510090451E-2</v>
      </c>
      <c r="K202" s="26">
        <f>IF(Prim_inc_net!K202="","",Prim_inc_net!K202/10/GDP!N198)</f>
        <v>1.57208886864039</v>
      </c>
      <c r="L202" s="26">
        <f>IF(Prim_inc_net!L202="","",Prim_inc_net!L202/10/GDP!O198)</f>
        <v>1.7502273706256544</v>
      </c>
      <c r="M202" s="26">
        <f>IF(Prim_inc_net!M202="","",Prim_inc_net!M202/10/GDP!P198)</f>
        <v>2.2530614995810554</v>
      </c>
      <c r="N202" s="26">
        <f>IF(Prim_inc_net!N202="","",Prim_inc_net!N202/10/GDP!Q198)</f>
        <v>0.26252653552817828</v>
      </c>
      <c r="O202" s="26">
        <f>IF(Prim_inc_net!O202="","",Prim_inc_net!O202/10/GDP!R198)</f>
        <v>2.8623602706770073</v>
      </c>
      <c r="P202" s="26">
        <f>IF(Prim_inc_net!P202="","",Prim_inc_net!P202/10/GDP!S198)</f>
        <v>8.0262371198259803</v>
      </c>
      <c r="Q202" s="26">
        <f>IF(Prim_inc_net!Q202="","",Prim_inc_net!Q202/10/GDP!T198)</f>
        <v>10.379540273783912</v>
      </c>
    </row>
    <row r="203" spans="1:17" x14ac:dyDescent="0.15">
      <c r="A203" s="12" t="s">
        <v>222</v>
      </c>
      <c r="B203" s="26">
        <f>IF(Prim_inc_net!B203="","",Prim_inc_net!B203/10/GDP!E199)</f>
        <v>-1.5358298756502982</v>
      </c>
      <c r="C203" s="26">
        <f>IF(Prim_inc_net!C203="","",Prim_inc_net!C203/10/GDP!F199)</f>
        <v>-0.58536554868989965</v>
      </c>
      <c r="D203" s="26">
        <f>IF(Prim_inc_net!D203="","",Prim_inc_net!D203/10/GDP!G199)</f>
        <v>0.22116559813490477</v>
      </c>
      <c r="E203" s="26">
        <f>IF(Prim_inc_net!E203="","",Prim_inc_net!E203/10/GDP!H199)</f>
        <v>-0.51081559565568191</v>
      </c>
      <c r="F203" s="26">
        <f>IF(Prim_inc_net!F203="","",Prim_inc_net!F203/10/GDP!I199)</f>
        <v>-1.7295572029570789</v>
      </c>
      <c r="G203" s="26">
        <f>IF(Prim_inc_net!G203="","",Prim_inc_net!G203/10/GDP!J199)</f>
        <v>-1.9504807689005481</v>
      </c>
      <c r="H203" s="26">
        <f>IF(Prim_inc_net!H203="","",Prim_inc_net!H203/10/GDP!K199)</f>
        <v>-2.5753136498256963</v>
      </c>
      <c r="I203" s="26">
        <f>IF(Prim_inc_net!I203="","",Prim_inc_net!I203/10/GDP!L199)</f>
        <v>-3.1514122853303186</v>
      </c>
      <c r="J203" s="26">
        <f>IF(Prim_inc_net!J203="","",Prim_inc_net!J203/10/GDP!M199)</f>
        <v>-3.3618687166242935</v>
      </c>
      <c r="K203" s="26">
        <f>IF(Prim_inc_net!K203="","",Prim_inc_net!K203/10/GDP!N199)</f>
        <v>-3.642883012440882</v>
      </c>
      <c r="L203" s="26">
        <f>IF(Prim_inc_net!L203="","",Prim_inc_net!L203/10/GDP!O199)</f>
        <v>-2.3674638508969905</v>
      </c>
      <c r="M203" s="26">
        <f>IF(Prim_inc_net!M203="","",Prim_inc_net!M203/10/GDP!P199)</f>
        <v>-2.4773611216890261</v>
      </c>
      <c r="N203" s="26" t="str">
        <f>IF(Prim_inc_net!N203="","",Prim_inc_net!N203/10/GDP!Q199)</f>
        <v/>
      </c>
      <c r="O203" s="26" t="str">
        <f>IF(Prim_inc_net!O203="","",Prim_inc_net!O203/10/GDP!R199)</f>
        <v/>
      </c>
      <c r="P203" s="26" t="str">
        <f>IF(Prim_inc_net!P203="","",Prim_inc_net!P203/10/GDP!S199)</f>
        <v/>
      </c>
      <c r="Q203" s="26" t="str">
        <f>IF(Prim_inc_net!Q203="","",Prim_inc_net!Q203/10/GDP!T199)</f>
        <v/>
      </c>
    </row>
    <row r="204" spans="1:17" x14ac:dyDescent="0.15">
      <c r="A204" s="12" t="s">
        <v>223</v>
      </c>
      <c r="B204" s="26">
        <f>IF(Prim_inc_net!B204="","",Prim_inc_net!B204/10/GDP!E200)</f>
        <v>-1.6462354877642731</v>
      </c>
      <c r="C204" s="26">
        <f>IF(Prim_inc_net!C204="","",Prim_inc_net!C204/10/GDP!F200)</f>
        <v>-1.6951230360832192</v>
      </c>
      <c r="D204" s="26">
        <f>IF(Prim_inc_net!D204="","",Prim_inc_net!D204/10/GDP!G200)</f>
        <v>-2.2249572201611638</v>
      </c>
      <c r="E204" s="26">
        <f>IF(Prim_inc_net!E204="","",Prim_inc_net!E204/10/GDP!H200)</f>
        <v>-3.5271705947481045</v>
      </c>
      <c r="F204" s="26">
        <f>IF(Prim_inc_net!F204="","",Prim_inc_net!F204/10/GDP!I200)</f>
        <v>-2.3463007175398491</v>
      </c>
      <c r="G204" s="26">
        <f>IF(Prim_inc_net!G204="","",Prim_inc_net!G204/10/GDP!J200)</f>
        <v>-3.1858820095366878</v>
      </c>
      <c r="H204" s="26">
        <f>IF(Prim_inc_net!H204="","",Prim_inc_net!H204/10/GDP!K200)</f>
        <v>-2.9287790986823636</v>
      </c>
      <c r="I204" s="26">
        <f>IF(Prim_inc_net!I204="","",Prim_inc_net!I204/10/GDP!L200)</f>
        <v>-3.1916070018868812</v>
      </c>
      <c r="J204" s="26">
        <f>IF(Prim_inc_net!J204="","",Prim_inc_net!J204/10/GDP!M200)</f>
        <v>-3.4483745250008409</v>
      </c>
      <c r="K204" s="26">
        <f>IF(Prim_inc_net!K204="","",Prim_inc_net!K204/10/GDP!N200)</f>
        <v>-3.7974527255605621</v>
      </c>
      <c r="L204" s="26">
        <f>IF(Prim_inc_net!L204="","",Prim_inc_net!L204/10/GDP!O200)</f>
        <v>-5.1304730384851895</v>
      </c>
      <c r="M204" s="26">
        <f>IF(Prim_inc_net!M204="","",Prim_inc_net!M204/10/GDP!P200)</f>
        <v>-5.6093901490007703</v>
      </c>
      <c r="N204" s="26">
        <f>IF(Prim_inc_net!N204="","",Prim_inc_net!N204/10/GDP!Q200)</f>
        <v>-6.1330115456589498</v>
      </c>
      <c r="O204" s="26">
        <f>IF(Prim_inc_net!O204="","",Prim_inc_net!O204/10/GDP!R200)</f>
        <v>-5.2029128659148931</v>
      </c>
      <c r="P204" s="26">
        <f>IF(Prim_inc_net!P204="","",Prim_inc_net!P204/10/GDP!S200)</f>
        <v>-4.6377198141398912</v>
      </c>
      <c r="Q204" s="26">
        <f>IF(Prim_inc_net!Q204="","",Prim_inc_net!Q204/10/GDP!T200)</f>
        <v>-4.582164572736418</v>
      </c>
    </row>
    <row r="205" spans="1:17" x14ac:dyDescent="0.15">
      <c r="A205" s="12" t="s">
        <v>224</v>
      </c>
      <c r="B205" s="26">
        <f>IF(Prim_inc_net!B205="","",Prim_inc_net!B205/10/GDP!E201)</f>
        <v>6.8067884002329233</v>
      </c>
      <c r="C205" s="26">
        <f>IF(Prim_inc_net!C205="","",Prim_inc_net!C205/10/GDP!F201)</f>
        <v>7.9024324554360463</v>
      </c>
      <c r="D205" s="26">
        <f>IF(Prim_inc_net!D205="","",Prim_inc_net!D205/10/GDP!G201)</f>
        <v>9.5014052617582578</v>
      </c>
      <c r="E205" s="26">
        <f>IF(Prim_inc_net!E205="","",Prim_inc_net!E205/10/GDP!H201)</f>
        <v>9.1836862393920597</v>
      </c>
      <c r="F205" s="26">
        <f>IF(Prim_inc_net!F205="","",Prim_inc_net!F205/10/GDP!I201)</f>
        <v>6.5004422398362447</v>
      </c>
      <c r="G205" s="26">
        <f>IF(Prim_inc_net!G205="","",Prim_inc_net!G205/10/GDP!J201)</f>
        <v>6.1880972241803951</v>
      </c>
      <c r="H205" s="26">
        <f>IF(Prim_inc_net!H205="","",Prim_inc_net!H205/10/GDP!K201)</f>
        <v>6.70027789649955</v>
      </c>
      <c r="I205" s="26">
        <f>IF(Prim_inc_net!I205="","",Prim_inc_net!I205/10/GDP!L201)</f>
        <v>7.0238320781266239</v>
      </c>
      <c r="J205" s="26">
        <f>IF(Prim_inc_net!J205="","",Prim_inc_net!J205/10/GDP!M201)</f>
        <v>8.5854587464745329</v>
      </c>
      <c r="K205" s="26">
        <f>IF(Prim_inc_net!K205="","",Prim_inc_net!K205/10/GDP!N201)</f>
        <v>10.597080319041654</v>
      </c>
      <c r="L205" s="26">
        <f>IF(Prim_inc_net!L205="","",Prim_inc_net!L205/10/GDP!O201)</f>
        <v>12.256098865792328</v>
      </c>
      <c r="M205" s="26">
        <f>IF(Prim_inc_net!M205="","",Prim_inc_net!M205/10/GDP!P201)</f>
        <v>12.305211612784102</v>
      </c>
      <c r="N205" s="26">
        <f>IF(Prim_inc_net!N205="","",Prim_inc_net!N205/10/GDP!Q201)</f>
        <v>13.200477110439195</v>
      </c>
      <c r="O205" s="26">
        <f>IF(Prim_inc_net!O205="","",Prim_inc_net!O205/10/GDP!R201)</f>
        <v>17.118484798800871</v>
      </c>
      <c r="P205" s="26">
        <f>IF(Prim_inc_net!P205="","",Prim_inc_net!P205/10/GDP!S201)</f>
        <v>15.513691783785617</v>
      </c>
      <c r="Q205" s="26" t="str">
        <f>IF(Prim_inc_net!Q205="","",Prim_inc_net!Q205/10/GDP!T201)</f>
        <v/>
      </c>
    </row>
    <row r="206" spans="1:17" x14ac:dyDescent="0.15">
      <c r="A206" s="12" t="s">
        <v>227</v>
      </c>
      <c r="B206" s="26">
        <f>IF(Prim_inc_net!B206="","",Prim_inc_net!B206/10/GDP!E202)</f>
        <v>-9.6372330798464105</v>
      </c>
      <c r="C206" s="26">
        <f>IF(Prim_inc_net!C206="","",Prim_inc_net!C206/10/GDP!F202)</f>
        <v>-6.4749027799458636</v>
      </c>
      <c r="D206" s="26">
        <f>IF(Prim_inc_net!D206="","",Prim_inc_net!D206/10/GDP!G202)</f>
        <v>-6.2364297083710749</v>
      </c>
      <c r="E206" s="26">
        <f>IF(Prim_inc_net!E206="","",Prim_inc_net!E206/10/GDP!H202)</f>
        <v>-7.1173135872478142</v>
      </c>
      <c r="F206" s="26">
        <f>IF(Prim_inc_net!F206="","",Prim_inc_net!F206/10/GDP!I202)</f>
        <v>-4.6641517745010246</v>
      </c>
      <c r="G206" s="26">
        <f>IF(Prim_inc_net!G206="","",Prim_inc_net!G206/10/GDP!J202)</f>
        <v>-5.8853932946999308</v>
      </c>
      <c r="H206" s="26">
        <f>IF(Prim_inc_net!H206="","",Prim_inc_net!H206/10/GDP!K202)</f>
        <v>-7.1423171046823866</v>
      </c>
      <c r="I206" s="26">
        <f>IF(Prim_inc_net!I206="","",Prim_inc_net!I206/10/GDP!L202)</f>
        <v>-4.1844890384003959</v>
      </c>
      <c r="J206" s="26">
        <f>IF(Prim_inc_net!J206="","",Prim_inc_net!J206/10/GDP!M202)</f>
        <v>-4.192013509330283</v>
      </c>
      <c r="K206" s="26">
        <f>IF(Prim_inc_net!K206="","",Prim_inc_net!K206/10/GDP!N202)</f>
        <v>-4.0112126398797727</v>
      </c>
      <c r="L206" s="26">
        <f>IF(Prim_inc_net!L206="","",Prim_inc_net!L206/10/GDP!O202)</f>
        <v>-1.2846675360374109</v>
      </c>
      <c r="M206" s="26">
        <f>IF(Prim_inc_net!M206="","",Prim_inc_net!M206/10/GDP!P202)</f>
        <v>-1.171911566855022</v>
      </c>
      <c r="N206" s="26" t="str">
        <f>IF(Prim_inc_net!N206="","",Prim_inc_net!N206/10/GDP!Q202)</f>
        <v/>
      </c>
      <c r="O206" s="26" t="str">
        <f>IF(Prim_inc_net!O206="","",Prim_inc_net!O206/10/GDP!R202)</f>
        <v/>
      </c>
      <c r="P206" s="26" t="str">
        <f>IF(Prim_inc_net!P206="","",Prim_inc_net!P206/10/GDP!S202)</f>
        <v/>
      </c>
      <c r="Q206" s="26" t="str">
        <f>IF(Prim_inc_net!Q206="","",Prim_inc_net!Q206/10/GDP!T202)</f>
        <v/>
      </c>
    </row>
    <row r="207" spans="1:17" x14ac:dyDescent="0.15">
      <c r="A207" s="12" t="s">
        <v>229</v>
      </c>
      <c r="B207" s="26">
        <f>IF(Prim_inc_net!B207="","",Prim_inc_net!B207/10/GDP!E203)</f>
        <v>-7.1292463821867083</v>
      </c>
      <c r="C207" s="26">
        <f>IF(Prim_inc_net!C207="","",Prim_inc_net!C207/10/GDP!F203)</f>
        <v>-9.1440439074843525</v>
      </c>
      <c r="D207" s="26">
        <f>IF(Prim_inc_net!D207="","",Prim_inc_net!D207/10/GDP!G203)</f>
        <v>-10.569976035112743</v>
      </c>
      <c r="E207" s="26">
        <f>IF(Prim_inc_net!E207="","",Prim_inc_net!E207/10/GDP!H203)</f>
        <v>-7.811230727328514</v>
      </c>
      <c r="F207" s="26">
        <f>IF(Prim_inc_net!F207="","",Prim_inc_net!F207/10/GDP!I203)</f>
        <v>-2.7309915030819782</v>
      </c>
      <c r="G207" s="26">
        <f>IF(Prim_inc_net!G207="","",Prim_inc_net!G207/10/GDP!J203)</f>
        <v>-6.7263167318750545</v>
      </c>
      <c r="H207" s="26">
        <f>IF(Prim_inc_net!H207="","",Prim_inc_net!H207/10/GDP!K203)</f>
        <v>-4.9327879132255124</v>
      </c>
      <c r="I207" s="26">
        <f>IF(Prim_inc_net!I207="","",Prim_inc_net!I207/10/GDP!L203)</f>
        <v>-1.3076427694999093</v>
      </c>
      <c r="J207" s="26">
        <f>IF(Prim_inc_net!J207="","",Prim_inc_net!J207/10/GDP!M203)</f>
        <v>-4.1125676012998191</v>
      </c>
      <c r="K207" s="26">
        <f>IF(Prim_inc_net!K207="","",Prim_inc_net!K207/10/GDP!N203)</f>
        <v>-5.586950264754301</v>
      </c>
      <c r="L207" s="26">
        <f>IF(Prim_inc_net!L207="","",Prim_inc_net!L207/10/GDP!O203)</f>
        <v>-1.6430550196464249</v>
      </c>
      <c r="M207" s="26">
        <f>IF(Prim_inc_net!M207="","",Prim_inc_net!M207/10/GDP!P203)</f>
        <v>-3.1192509572266456</v>
      </c>
      <c r="N207" s="26">
        <f>IF(Prim_inc_net!N207="","",Prim_inc_net!N207/10/GDP!Q203)</f>
        <v>-4.4242454133616551</v>
      </c>
      <c r="O207" s="26">
        <f>IF(Prim_inc_net!O207="","",Prim_inc_net!O207/10/GDP!R203)</f>
        <v>-1.550128847962255</v>
      </c>
      <c r="P207" s="26">
        <f>IF(Prim_inc_net!P207="","",Prim_inc_net!P207/10/GDP!S203)</f>
        <v>-1.7328663224152281</v>
      </c>
      <c r="Q207" s="26">
        <f>IF(Prim_inc_net!Q207="","",Prim_inc_net!Q207/10/GDP!T203)</f>
        <v>-2.8417671473961783</v>
      </c>
    </row>
    <row r="208" spans="1:17" x14ac:dyDescent="0.15">
      <c r="A208" s="18" t="s">
        <v>230</v>
      </c>
      <c r="B208" s="26" t="str">
        <f>IF(Prim_inc_net!B208="","",Prim_inc_net!B208/10/GDP!E204)</f>
        <v/>
      </c>
      <c r="C208" s="26" t="str">
        <f>IF(Prim_inc_net!C208="","",Prim_inc_net!C208/10/GDP!F204)</f>
        <v/>
      </c>
      <c r="D208" s="26" t="str">
        <f>IF(Prim_inc_net!D208="","",Prim_inc_net!D208/10/GDP!G204)</f>
        <v/>
      </c>
      <c r="E208" s="26" t="str">
        <f>IF(Prim_inc_net!E208="","",Prim_inc_net!E208/10/GDP!H204)</f>
        <v/>
      </c>
      <c r="F208" s="26">
        <f>IF(Prim_inc_net!F208="","",Prim_inc_net!F208/10/GDP!I204)</f>
        <v>-0.17794330643492653</v>
      </c>
      <c r="G208" s="26">
        <f>IF(Prim_inc_net!G208="","",Prim_inc_net!G208/10/GDP!J204)</f>
        <v>-0.58892891213788567</v>
      </c>
      <c r="H208" s="26">
        <f>IF(Prim_inc_net!H208="","",Prim_inc_net!H208/10/GDP!K204)</f>
        <v>-0.47673738949838318</v>
      </c>
      <c r="I208" s="26">
        <f>IF(Prim_inc_net!I208="","",Prim_inc_net!I208/10/GDP!L204)</f>
        <v>7.9920175533565299E-2</v>
      </c>
      <c r="J208" s="26">
        <f>IF(Prim_inc_net!J208="","",Prim_inc_net!J208/10/GDP!M204)</f>
        <v>-0.53061893464780785</v>
      </c>
      <c r="K208" s="26">
        <f>IF(Prim_inc_net!K208="","",Prim_inc_net!K208/10/GDP!N204)</f>
        <v>-0.73376249186359255</v>
      </c>
      <c r="L208" s="26">
        <f>IF(Prim_inc_net!L208="","",Prim_inc_net!L208/10/GDP!O204)</f>
        <v>-0.79552071808387503</v>
      </c>
      <c r="M208" s="26">
        <f>IF(Prim_inc_net!M208="","",Prim_inc_net!M208/10/GDP!P204)</f>
        <v>-0.88958609766165608</v>
      </c>
      <c r="N208" s="26">
        <f>IF(Prim_inc_net!N208="","",Prim_inc_net!N208/10/GDP!Q204)</f>
        <v>-0.73425377214996967</v>
      </c>
      <c r="O208" s="26" t="str">
        <f>IF(Prim_inc_net!O208="","",Prim_inc_net!O208/10/GDP!R204)</f>
        <v/>
      </c>
      <c r="P208" s="26" t="str">
        <f>IF(Prim_inc_net!P208="","",Prim_inc_net!P208/10/GDP!S204)</f>
        <v/>
      </c>
      <c r="Q208" s="26" t="str">
        <f>IF(Prim_inc_net!Q208="","",Prim_inc_net!Q208/10/GDP!T204)</f>
        <v/>
      </c>
    </row>
    <row r="209" spans="1:17" x14ac:dyDescent="0.15">
      <c r="A209" s="1"/>
      <c r="B209" s="26"/>
      <c r="C209" s="26"/>
      <c r="D209" s="26"/>
      <c r="E209" s="26"/>
      <c r="F209" s="26"/>
      <c r="G209" s="26"/>
      <c r="H209" s="26"/>
      <c r="I209" s="26"/>
      <c r="J209" s="26"/>
      <c r="Q209" s="26"/>
    </row>
    <row r="210" spans="1:17" x14ac:dyDescent="0.1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</row>
    <row r="211" spans="1:17" x14ac:dyDescent="0.15">
      <c r="A211" s="1" t="s">
        <v>232</v>
      </c>
    </row>
    <row r="212" spans="1:17" x14ac:dyDescent="0.15">
      <c r="K212" s="26" t="e">
        <f t="shared" ref="K212:P212" si="0">(SUM(K6:K208)-K68)/1000</f>
        <v>#DIV/0!</v>
      </c>
      <c r="L212" s="26">
        <f t="shared" si="0"/>
        <v>5.0725243152762202E-2</v>
      </c>
      <c r="M212" s="26">
        <f t="shared" si="0"/>
        <v>-0.12140306239541131</v>
      </c>
      <c r="N212" s="26">
        <f t="shared" si="0"/>
        <v>-0.10685324159709318</v>
      </c>
      <c r="O212" s="26">
        <f t="shared" si="0"/>
        <v>-0.11097766406227191</v>
      </c>
      <c r="P212" s="26">
        <f t="shared" si="0"/>
        <v>-0.1511187021601155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1061-80F5-4FCD-9019-A2E8AFAFC601}">
  <dimension ref="A2:Q212"/>
  <sheetViews>
    <sheetView workbookViewId="0">
      <pane xSplit="1" ySplit="5" topLeftCell="K194" activePane="bottomRight" state="frozen"/>
      <selection pane="topRight" activeCell="B1" sqref="B1"/>
      <selection pane="bottomLeft" activeCell="A6" sqref="A6"/>
      <selection pane="bottomRight" activeCell="Q196" sqref="B196:Q197"/>
    </sheetView>
  </sheetViews>
  <sheetFormatPr baseColWidth="10" defaultColWidth="8.83203125" defaultRowHeight="13" x14ac:dyDescent="0.15"/>
  <cols>
    <col min="1" max="1" width="34" customWidth="1"/>
  </cols>
  <sheetData>
    <row r="2" spans="1:17" x14ac:dyDescent="0.15">
      <c r="A2" s="74" t="s">
        <v>738</v>
      </c>
    </row>
    <row r="3" spans="1:17" x14ac:dyDescent="0.15">
      <c r="A3" s="2"/>
    </row>
    <row r="5" spans="1:17" ht="14.25" customHeight="1" x14ac:dyDescent="0.15">
      <c r="A5" s="5"/>
      <c r="B5" s="6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7" t="s">
        <v>15</v>
      </c>
      <c r="O5" s="7" t="s">
        <v>16</v>
      </c>
      <c r="P5" s="7" t="s">
        <v>17</v>
      </c>
      <c r="Q5" s="8" t="s">
        <v>18</v>
      </c>
    </row>
    <row r="6" spans="1:17" s="20" customFormat="1" ht="14.25" customHeight="1" x14ac:dyDescent="0.15">
      <c r="A6" s="28" t="s">
        <v>19</v>
      </c>
      <c r="B6" s="26" t="str">
        <f>IF(Sec_inc_net!B6="","",Sec_inc_net!B6/10/GDP!E2)</f>
        <v/>
      </c>
      <c r="C6" s="26" t="str">
        <f>IF(Sec_inc_net!C6="","",Sec_inc_net!C6/10/GDP!F2)</f>
        <v/>
      </c>
      <c r="D6" s="26" t="str">
        <f>IF(Sec_inc_net!D6="","",Sec_inc_net!D6/10/GDP!G2)</f>
        <v/>
      </c>
      <c r="E6" s="26">
        <f>IF(Sec_inc_net!E6="","",Sec_inc_net!E6/10/GDP!H2)</f>
        <v>15.940817128683321</v>
      </c>
      <c r="F6" s="26">
        <f>IF(Sec_inc_net!F6="","",Sec_inc_net!F6/10/GDP!I2)</f>
        <v>18.80981184503591</v>
      </c>
      <c r="G6" s="26">
        <f>IF(Sec_inc_net!G6="","",Sec_inc_net!G6/10/GDP!J2)</f>
        <v>16.963126019668415</v>
      </c>
      <c r="H6" s="26">
        <f>IF(Sec_inc_net!H6="","",Sec_inc_net!H6/10/GDP!K2)</f>
        <v>10.74339066718316</v>
      </c>
      <c r="I6" s="26">
        <f>IF(Sec_inc_net!I6="","",Sec_inc_net!I6/10/GDP!L2)</f>
        <v>11.140193389215929</v>
      </c>
      <c r="J6" s="26">
        <f>IF(Sec_inc_net!J6="","",Sec_inc_net!J6/10/GDP!M2)</f>
        <v>17.375766863334988</v>
      </c>
      <c r="K6" s="26">
        <f>IF(Sec_inc_net!K6="","",Sec_inc_net!K6/10/GDP!N2)</f>
        <v>14.687393825003374</v>
      </c>
      <c r="L6" s="26">
        <f>IF(Sec_inc_net!L6="","",Sec_inc_net!L6/10/GDP!O2)</f>
        <v>13.215576327366593</v>
      </c>
      <c r="M6" s="26">
        <f>IF(Sec_inc_net!M6="","",Sec_inc_net!M6/10/GDP!P2)</f>
        <v>18.358582869520788</v>
      </c>
      <c r="N6" s="26">
        <f>IF(Sec_inc_net!N6="","",Sec_inc_net!N6/10/GDP!Q2)</f>
        <v>15.866623646728273</v>
      </c>
      <c r="O6" s="26">
        <f>IF(Sec_inc_net!O6="","",Sec_inc_net!O6/10/GDP!R2)</f>
        <v>12.447932578136639</v>
      </c>
      <c r="P6" s="26">
        <f>IF(Sec_inc_net!P6="","",Sec_inc_net!P6/10/GDP!S2)</f>
        <v>9.3041114287736022</v>
      </c>
      <c r="Q6" s="26">
        <f>IF(Sec_inc_net!Q6="","",Sec_inc_net!Q6/10/GDP!T2)</f>
        <v>11.021131405717865</v>
      </c>
    </row>
    <row r="7" spans="1:17" x14ac:dyDescent="0.15">
      <c r="A7" s="12" t="s">
        <v>20</v>
      </c>
      <c r="B7" s="26">
        <f>IF(Sec_inc_net!B7="","",Sec_inc_net!B7/10/GDP!E3)</f>
        <v>16.071007518024249</v>
      </c>
      <c r="C7" s="26">
        <f>IF(Sec_inc_net!C7="","",Sec_inc_net!C7/10/GDP!F3)</f>
        <v>14.271718134715112</v>
      </c>
      <c r="D7" s="26">
        <f>IF(Sec_inc_net!D7="","",Sec_inc_net!D7/10/GDP!G3)</f>
        <v>13.407891375046695</v>
      </c>
      <c r="E7" s="26">
        <f>IF(Sec_inc_net!E7="","",Sec_inc_net!E7/10/GDP!H3)</f>
        <v>10.699131641768714</v>
      </c>
      <c r="F7" s="26">
        <f>IF(Sec_inc_net!F7="","",Sec_inc_net!F7/10/GDP!I3)</f>
        <v>10.854568210502054</v>
      </c>
      <c r="G7" s="26">
        <f>IF(Sec_inc_net!G7="","",Sec_inc_net!G7/10/GDP!J3)</f>
        <v>10.224674858985349</v>
      </c>
      <c r="H7" s="26">
        <f>IF(Sec_inc_net!H7="","",Sec_inc_net!H7/10/GDP!K3)</f>
        <v>9.7870885261776035</v>
      </c>
      <c r="I7" s="26">
        <f>IF(Sec_inc_net!I7="","",Sec_inc_net!I7/10/GDP!L3)</f>
        <v>9.1788931155061988</v>
      </c>
      <c r="J7" s="26">
        <f>IF(Sec_inc_net!J7="","",Sec_inc_net!J7/10/GDP!M3)</f>
        <v>7.0676522613479742</v>
      </c>
      <c r="K7" s="26">
        <f>IF(Sec_inc_net!K7="","",Sec_inc_net!K7/10/GDP!N3)</f>
        <v>7.2418941390639713</v>
      </c>
      <c r="L7" s="26">
        <f>IF(Sec_inc_net!L7="","",Sec_inc_net!L7/10/GDP!O3)</f>
        <v>7.4826356501558022</v>
      </c>
      <c r="M7" s="26">
        <f>IF(Sec_inc_net!M7="","",Sec_inc_net!M7/10/GDP!P3)</f>
        <v>7.6547398552038182</v>
      </c>
      <c r="N7" s="26">
        <f>IF(Sec_inc_net!N7="","",Sec_inc_net!N7/10/GDP!Q3)</f>
        <v>7.3725393834938107</v>
      </c>
      <c r="O7" s="26">
        <f>IF(Sec_inc_net!O7="","",Sec_inc_net!O7/10/GDP!R3)</f>
        <v>7.1070957558593566</v>
      </c>
      <c r="P7" s="26">
        <f>IF(Sec_inc_net!P7="","",Sec_inc_net!P7/10/GDP!S3)</f>
        <v>7.1106809802403568</v>
      </c>
      <c r="Q7" s="26">
        <f>IF(Sec_inc_net!Q7="","",Sec_inc_net!Q7/10/GDP!T3)</f>
        <v>7.5666823028880392</v>
      </c>
    </row>
    <row r="8" spans="1:17" x14ac:dyDescent="0.15">
      <c r="A8" s="12" t="s">
        <v>21</v>
      </c>
      <c r="B8" s="26">
        <f>IF(Sec_inc_net!B8="","",Sec_inc_net!B8/10/GDP!E4)</f>
        <v>2.0029374414836547</v>
      </c>
      <c r="C8" s="26">
        <f>IF(Sec_inc_net!C8="","",Sec_inc_net!C8/10/GDP!F4)</f>
        <v>1.3766021298069222</v>
      </c>
      <c r="D8" s="26">
        <f>IF(Sec_inc_net!D8="","",Sec_inc_net!D8/10/GDP!G4)</f>
        <v>1.6337081082183618</v>
      </c>
      <c r="E8" s="26">
        <f>IF(Sec_inc_net!E8="","",Sec_inc_net!E8/10/GDP!H4)</f>
        <v>1.5839789630448859</v>
      </c>
      <c r="F8" s="26">
        <f>IF(Sec_inc_net!F8="","",Sec_inc_net!F8/10/GDP!I4)</f>
        <v>1.9343397813830743</v>
      </c>
      <c r="G8" s="26">
        <f>IF(Sec_inc_net!G8="","",Sec_inc_net!G8/10/GDP!J4)</f>
        <v>1.6528407343058391</v>
      </c>
      <c r="H8" s="26">
        <f>IF(Sec_inc_net!H8="","",Sec_inc_net!H8/10/GDP!K4)</f>
        <v>1.3936151909009806</v>
      </c>
      <c r="I8" s="26">
        <f>IF(Sec_inc_net!I8="","",Sec_inc_net!I8/10/GDP!L4)</f>
        <v>1.5110221032393394</v>
      </c>
      <c r="J8" s="26">
        <f>IF(Sec_inc_net!J8="","",Sec_inc_net!J8/10/GDP!M4)</f>
        <v>1.3306851363895209</v>
      </c>
      <c r="K8" s="26">
        <f>IF(Sec_inc_net!K8="","",Sec_inc_net!K8/10/GDP!N4)</f>
        <v>1.5010675236957662</v>
      </c>
      <c r="L8" s="26">
        <f>IF(Sec_inc_net!L8="","",Sec_inc_net!L8/10/GDP!O4)</f>
        <v>1.656675942066393</v>
      </c>
      <c r="M8" s="26">
        <f>IF(Sec_inc_net!M8="","",Sec_inc_net!M8/10/GDP!P4)</f>
        <v>1.7611886005137718</v>
      </c>
      <c r="N8" s="26">
        <f>IF(Sec_inc_net!N8="","",Sec_inc_net!N8/10/GDP!Q4)</f>
        <v>1.7302322091253082</v>
      </c>
      <c r="O8" s="26">
        <f>IF(Sec_inc_net!O8="","",Sec_inc_net!O8/10/GDP!R4)</f>
        <v>1.935003626303075</v>
      </c>
      <c r="P8" s="26">
        <f>IF(Sec_inc_net!P8="","",Sec_inc_net!P8/10/GDP!S4)</f>
        <v>1.7574458375970274</v>
      </c>
      <c r="Q8" s="26">
        <f>IF(Sec_inc_net!Q8="","",Sec_inc_net!Q8/10/GDP!T4)</f>
        <v>1.5420248679500992</v>
      </c>
    </row>
    <row r="9" spans="1:17" x14ac:dyDescent="0.15">
      <c r="A9" s="12" t="s">
        <v>22</v>
      </c>
      <c r="B9" s="26" t="str">
        <f>IF(Sec_inc_net!B9="","",Sec_inc_net!B9/10/GDP!E5)</f>
        <v/>
      </c>
      <c r="C9" s="26" t="str">
        <f>IF(Sec_inc_net!C9="","",Sec_inc_net!C9/10/GDP!F5)</f>
        <v/>
      </c>
      <c r="D9" s="26" t="str">
        <f>IF(Sec_inc_net!D9="","",Sec_inc_net!D9/10/GDP!G5)</f>
        <v/>
      </c>
      <c r="E9" s="26" t="str">
        <f>IF(Sec_inc_net!E9="","",Sec_inc_net!E9/10/GDP!H5)</f>
        <v/>
      </c>
      <c r="F9" s="26" t="str">
        <f>IF(Sec_inc_net!F9="","",Sec_inc_net!F9/10/GDP!I5)</f>
        <v/>
      </c>
      <c r="G9" s="26" t="str">
        <f>IF(Sec_inc_net!G9="","",Sec_inc_net!G9/10/GDP!J5)</f>
        <v/>
      </c>
      <c r="H9" s="26" t="str">
        <f>IF(Sec_inc_net!H9="","",Sec_inc_net!H9/10/GDP!K5)</f>
        <v/>
      </c>
      <c r="I9" s="26" t="str">
        <f>IF(Sec_inc_net!I9="","",Sec_inc_net!I9/10/GDP!L5)</f>
        <v/>
      </c>
      <c r="J9" s="26" t="str">
        <f>IF(Sec_inc_net!J9="","",Sec_inc_net!J9/10/GDP!M5)</f>
        <v/>
      </c>
      <c r="K9" s="26" t="str">
        <f>IF(Sec_inc_net!K9="","",Sec_inc_net!K9/10/GDP!N5)</f>
        <v/>
      </c>
      <c r="L9" s="26" t="str">
        <f>IF(Sec_inc_net!L9="","",Sec_inc_net!L9/10/GDP!O5)</f>
        <v/>
      </c>
      <c r="M9" s="26" t="str">
        <f>IF(Sec_inc_net!M9="","",Sec_inc_net!M9/10/GDP!P5)</f>
        <v/>
      </c>
      <c r="N9" s="26" t="str">
        <f>IF(Sec_inc_net!N9="","",Sec_inc_net!N9/10/GDP!Q5)</f>
        <v/>
      </c>
      <c r="O9" s="26" t="str">
        <f>IF(Sec_inc_net!O9="","",Sec_inc_net!O9/10/GDP!R5)</f>
        <v/>
      </c>
      <c r="P9" s="26">
        <f>IF(Sec_inc_net!P9="","",Sec_inc_net!P9/10/GDP!S5)</f>
        <v>-1.3216664741176203</v>
      </c>
      <c r="Q9" s="26" t="str">
        <f>IF(Sec_inc_net!Q9="","",Sec_inc_net!Q9/10/GDP!T5)</f>
        <v/>
      </c>
    </row>
    <row r="10" spans="1:17" x14ac:dyDescent="0.15">
      <c r="A10" s="12" t="s">
        <v>23</v>
      </c>
      <c r="B10" s="26">
        <f>IF(Sec_inc_net!B10="","",Sec_inc_net!B10/10/GDP!E6)</f>
        <v>7.2368530298357589E-2</v>
      </c>
      <c r="C10" s="26">
        <f>IF(Sec_inc_net!C10="","",Sec_inc_net!C10/10/GDP!F6)</f>
        <v>-0.36266069405556084</v>
      </c>
      <c r="D10" s="26">
        <f>IF(Sec_inc_net!D10="","",Sec_inc_net!D10/10/GDP!G6)</f>
        <v>-0.34001824784793061</v>
      </c>
      <c r="E10" s="26">
        <f>IF(Sec_inc_net!E10="","",Sec_inc_net!E10/10/GDP!H6)</f>
        <v>-0.23725881589319867</v>
      </c>
      <c r="F10" s="26">
        <f>IF(Sec_inc_net!F10="","",Sec_inc_net!F10/10/GDP!I6)</f>
        <v>-0.52668864028796469</v>
      </c>
      <c r="G10" s="26">
        <f>IF(Sec_inc_net!G10="","",Sec_inc_net!G10/10/GDP!J6)</f>
        <v>-0.52230878254352675</v>
      </c>
      <c r="H10" s="26">
        <f>IF(Sec_inc_net!H10="","",Sec_inc_net!H10/10/GDP!K6)</f>
        <v>-1.2185802052984327</v>
      </c>
      <c r="I10" s="26">
        <f>IF(Sec_inc_net!I10="","",Sec_inc_net!I10/10/GDP!L6)</f>
        <v>-1.3761123701261937</v>
      </c>
      <c r="J10" s="26">
        <f>IF(Sec_inc_net!J10="","",Sec_inc_net!J10/10/GDP!M6)</f>
        <v>-1.5536699355052128</v>
      </c>
      <c r="K10" s="26">
        <f>IF(Sec_inc_net!K10="","",Sec_inc_net!K10/10/GDP!N6)</f>
        <v>-1.5173263248122408</v>
      </c>
      <c r="L10" s="26">
        <f>IF(Sec_inc_net!L10="","",Sec_inc_net!L10/10/GDP!O6)</f>
        <v>-0.71762211937657261</v>
      </c>
      <c r="M10" s="26">
        <f>IF(Sec_inc_net!M10="","",Sec_inc_net!M10/10/GDP!P6)</f>
        <v>-0.44920156381628185</v>
      </c>
      <c r="N10" s="26">
        <f>IF(Sec_inc_net!N10="","",Sec_inc_net!N10/10/GDP!Q6)</f>
        <v>-0.3841525723219853</v>
      </c>
      <c r="O10" s="26">
        <f>IF(Sec_inc_net!O10="","",Sec_inc_net!O10/10/GDP!R6)</f>
        <v>-0.26578538005179375</v>
      </c>
      <c r="P10" s="26">
        <f>IF(Sec_inc_net!P10="","",Sec_inc_net!P10/10/GDP!S6)</f>
        <v>-0.26873173149996465</v>
      </c>
      <c r="Q10" s="26">
        <f>IF(Sec_inc_net!Q10="","",Sec_inc_net!Q10/10/GDP!T6)</f>
        <v>-0.10712447513715685</v>
      </c>
    </row>
    <row r="11" spans="1:17" x14ac:dyDescent="0.15">
      <c r="A11" s="12" t="s">
        <v>24</v>
      </c>
      <c r="B11" s="26">
        <f>IF(Sec_inc_net!B11="","",Sec_inc_net!B11/10/GDP!E7)</f>
        <v>0.42334378101690889</v>
      </c>
      <c r="C11" s="26">
        <f>IF(Sec_inc_net!C11="","",Sec_inc_net!C11/10/GDP!F7)</f>
        <v>5.4054919751432194E-2</v>
      </c>
      <c r="D11" s="26">
        <f>IF(Sec_inc_net!D11="","",Sec_inc_net!D11/10/GDP!G7)</f>
        <v>-2.1449574482611227</v>
      </c>
      <c r="E11" s="26">
        <f>IF(Sec_inc_net!E11="","",Sec_inc_net!E11/10/GDP!H7)</f>
        <v>-1.6868281266485903</v>
      </c>
      <c r="F11" s="26">
        <f>IF(Sec_inc_net!F11="","",Sec_inc_net!F11/10/GDP!I7)</f>
        <v>-1.7352238667714763</v>
      </c>
      <c r="G11" s="26">
        <f>IF(Sec_inc_net!G11="","",Sec_inc_net!G11/10/GDP!J7)</f>
        <v>2.1577221196922221</v>
      </c>
      <c r="H11" s="26">
        <f>IF(Sec_inc_net!H11="","",Sec_inc_net!H11/10/GDP!K7)</f>
        <v>3.5202541830192682</v>
      </c>
      <c r="I11" s="26">
        <f>IF(Sec_inc_net!I11="","",Sec_inc_net!I11/10/GDP!L7)</f>
        <v>-1.8995732128662928</v>
      </c>
      <c r="J11" s="26">
        <f>IF(Sec_inc_net!J11="","",Sec_inc_net!J11/10/GDP!M7)</f>
        <v>-1.6746953750312141</v>
      </c>
      <c r="K11" s="26">
        <f>IF(Sec_inc_net!K11="","",Sec_inc_net!K11/10/GDP!N7)</f>
        <v>-2.7432517225831021</v>
      </c>
      <c r="L11" s="26">
        <f>IF(Sec_inc_net!L11="","",Sec_inc_net!L11/10/GDP!O7)</f>
        <v>-4.3119503477209564</v>
      </c>
      <c r="M11" s="26">
        <f>IF(Sec_inc_net!M11="","",Sec_inc_net!M11/10/GDP!P7)</f>
        <v>-3.7892754863656188</v>
      </c>
      <c r="N11" s="26">
        <f>IF(Sec_inc_net!N11="","",Sec_inc_net!N11/10/GDP!Q7)</f>
        <v>2.2393898011480498</v>
      </c>
      <c r="O11" s="26">
        <f>IF(Sec_inc_net!O11="","",Sec_inc_net!O11/10/GDP!R7)</f>
        <v>-2.0485674814194001</v>
      </c>
      <c r="P11" s="26">
        <f>IF(Sec_inc_net!P11="","",Sec_inc_net!P11/10/GDP!S7)</f>
        <v>-0.91835747916734556</v>
      </c>
      <c r="Q11" s="26">
        <f>IF(Sec_inc_net!Q11="","",Sec_inc_net!Q11/10/GDP!T7)</f>
        <v>7.3154793646800202</v>
      </c>
    </row>
    <row r="12" spans="1:17" x14ac:dyDescent="0.15">
      <c r="A12" s="12" t="s">
        <v>25</v>
      </c>
      <c r="B12" s="26">
        <f>IF(Sec_inc_net!B12="","",Sec_inc_net!B12/10/GDP!E8)</f>
        <v>0.78248454425882341</v>
      </c>
      <c r="C12" s="26">
        <f>IF(Sec_inc_net!C12="","",Sec_inc_net!C12/10/GDP!F8)</f>
        <v>2.180049544067383</v>
      </c>
      <c r="D12" s="26">
        <f>IF(Sec_inc_net!D12="","",Sec_inc_net!D12/10/GDP!G8)</f>
        <v>1.3905492428939796</v>
      </c>
      <c r="E12" s="26">
        <f>IF(Sec_inc_net!E12="","",Sec_inc_net!E12/10/GDP!H8)</f>
        <v>2.1010859650301699</v>
      </c>
      <c r="F12" s="26">
        <f>IF(Sec_inc_net!F12="","",Sec_inc_net!F12/10/GDP!I8)</f>
        <v>2.1767628518384425</v>
      </c>
      <c r="G12" s="26">
        <f>IF(Sec_inc_net!G12="","",Sec_inc_net!G12/10/GDP!J8)</f>
        <v>1.6956963127281168</v>
      </c>
      <c r="H12" s="26">
        <f>IF(Sec_inc_net!H12="","",Sec_inc_net!H12/10/GDP!K8)</f>
        <v>2.2560971337786979</v>
      </c>
      <c r="I12" s="26">
        <f>IF(Sec_inc_net!I12="","",Sec_inc_net!I12/10/GDP!L8)</f>
        <v>2.5289822028248303</v>
      </c>
      <c r="J12" s="26">
        <f>IF(Sec_inc_net!J12="","",Sec_inc_net!J12/10/GDP!M8)</f>
        <v>2.5771653165636326</v>
      </c>
      <c r="K12" s="26">
        <f>IF(Sec_inc_net!K12="","",Sec_inc_net!K12/10/GDP!N8)</f>
        <v>-3.1186005508564127</v>
      </c>
      <c r="L12" s="26">
        <f>IF(Sec_inc_net!L12="","",Sec_inc_net!L12/10/GDP!O8)</f>
        <v>-3.7898458940576103</v>
      </c>
      <c r="M12" s="26">
        <f>IF(Sec_inc_net!M12="","",Sec_inc_net!M12/10/GDP!P8)</f>
        <v>-4.0138831523831042</v>
      </c>
      <c r="N12" s="26">
        <f>IF(Sec_inc_net!N12="","",Sec_inc_net!N12/10/GDP!Q8)</f>
        <v>-4.081213384165987</v>
      </c>
      <c r="O12" s="26">
        <f>IF(Sec_inc_net!O12="","",Sec_inc_net!O12/10/GDP!R8)</f>
        <v>-3.6684980275380545</v>
      </c>
      <c r="P12" s="26">
        <f>IF(Sec_inc_net!P12="","",Sec_inc_net!P12/10/GDP!S8)</f>
        <v>-2.7525841111533476</v>
      </c>
      <c r="Q12" s="26">
        <f>IF(Sec_inc_net!Q12="","",Sec_inc_net!Q12/10/GDP!T8)</f>
        <v>-2.0112374799003532</v>
      </c>
    </row>
    <row r="13" spans="1:17" x14ac:dyDescent="0.15">
      <c r="A13" s="12" t="s">
        <v>26</v>
      </c>
      <c r="B13" s="26">
        <f>IF(Sec_inc_net!B13="","",Sec_inc_net!B13/10/GDP!E9)</f>
        <v>0.24282827936868767</v>
      </c>
      <c r="C13" s="26">
        <f>IF(Sec_inc_net!C13="","",Sec_inc_net!C13/10/GDP!F9)</f>
        <v>0.40997618488737692</v>
      </c>
      <c r="D13" s="26">
        <f>IF(Sec_inc_net!D13="","",Sec_inc_net!D13/10/GDP!G9)</f>
        <v>0.37253813548083203</v>
      </c>
      <c r="E13" s="26">
        <f>IF(Sec_inc_net!E13="","",Sec_inc_net!E13/10/GDP!H9)</f>
        <v>0.3065537173518883</v>
      </c>
      <c r="F13" s="26">
        <f>IF(Sec_inc_net!F13="","",Sec_inc_net!F13/10/GDP!I9)</f>
        <v>0.27497930792160885</v>
      </c>
      <c r="G13" s="26">
        <f>IF(Sec_inc_net!G13="","",Sec_inc_net!G13/10/GDP!J9)</f>
        <v>0.13679700747977142</v>
      </c>
      <c r="H13" s="26">
        <f>IF(Sec_inc_net!H13="","",Sec_inc_net!H13/10/GDP!K9)</f>
        <v>0.10128854516458034</v>
      </c>
      <c r="I13" s="26">
        <f>IF(Sec_inc_net!I13="","",Sec_inc_net!I13/10/GDP!L9)</f>
        <v>0.11594809438664588</v>
      </c>
      <c r="J13" s="26">
        <f>IF(Sec_inc_net!J13="","",Sec_inc_net!J13/10/GDP!M9)</f>
        <v>0.12006040005246699</v>
      </c>
      <c r="K13" s="26">
        <f>IF(Sec_inc_net!K13="","",Sec_inc_net!K13/10/GDP!N9)</f>
        <v>0.27228615917312121</v>
      </c>
      <c r="L13" s="26">
        <f>IF(Sec_inc_net!L13="","",Sec_inc_net!L13/10/GDP!O9)</f>
        <v>0.16854392750843142</v>
      </c>
      <c r="M13" s="26">
        <f>IF(Sec_inc_net!M13="","",Sec_inc_net!M13/10/GDP!P9)</f>
        <v>0.2016837003860156</v>
      </c>
      <c r="N13" s="26">
        <f>IF(Sec_inc_net!N13="","",Sec_inc_net!N13/10/GDP!Q9)</f>
        <v>5.7688445643134016E-2</v>
      </c>
      <c r="O13" s="26">
        <f>IF(Sec_inc_net!O13="","",Sec_inc_net!O13/10/GDP!R9)</f>
        <v>0.24072197225930542</v>
      </c>
      <c r="P13" s="26">
        <f>IF(Sec_inc_net!P13="","",Sec_inc_net!P13/10/GDP!S9)</f>
        <v>0.18427093074051021</v>
      </c>
      <c r="Q13" s="26">
        <f>IF(Sec_inc_net!Q13="","",Sec_inc_net!Q13/10/GDP!T9)</f>
        <v>0.29260313475313315</v>
      </c>
    </row>
    <row r="14" spans="1:17" x14ac:dyDescent="0.15">
      <c r="A14" s="12" t="s">
        <v>27</v>
      </c>
      <c r="B14" s="26">
        <f>IF(Sec_inc_net!B14="","",Sec_inc_net!B14/10/GDP!E10)</f>
        <v>9.2376354493864099</v>
      </c>
      <c r="C14" s="26">
        <f>IF(Sec_inc_net!C14="","",Sec_inc_net!C14/10/GDP!F10)</f>
        <v>9.0892096335874015</v>
      </c>
      <c r="D14" s="26">
        <f>IF(Sec_inc_net!D14="","",Sec_inc_net!D14/10/GDP!G10)</f>
        <v>7.9527455933277471</v>
      </c>
      <c r="E14" s="26">
        <f>IF(Sec_inc_net!E14="","",Sec_inc_net!E14/10/GDP!H10)</f>
        <v>6.6653975469115547</v>
      </c>
      <c r="F14" s="26">
        <f>IF(Sec_inc_net!F14="","",Sec_inc_net!F14/10/GDP!I10)</f>
        <v>6.7299256386266979</v>
      </c>
      <c r="G14" s="26">
        <f>IF(Sec_inc_net!G14="","",Sec_inc_net!G14/10/GDP!J10)</f>
        <v>6.5524680669675615</v>
      </c>
      <c r="H14" s="26">
        <f>IF(Sec_inc_net!H14="","",Sec_inc_net!H14/10/GDP!K10)</f>
        <v>7.4608390244495819</v>
      </c>
      <c r="I14" s="26">
        <f>IF(Sec_inc_net!I14="","",Sec_inc_net!I14/10/GDP!L10)</f>
        <v>6.9028799289696812</v>
      </c>
      <c r="J14" s="26">
        <f>IF(Sec_inc_net!J14="","",Sec_inc_net!J14/10/GDP!M10)</f>
        <v>7.4230863717815545</v>
      </c>
      <c r="K14" s="26">
        <f>IF(Sec_inc_net!K14="","",Sec_inc_net!K14/10/GDP!N10)</f>
        <v>6.4161229705992371</v>
      </c>
      <c r="L14" s="26">
        <f>IF(Sec_inc_net!L14="","",Sec_inc_net!L14/10/GDP!O10)</f>
        <v>5.3983797814322347</v>
      </c>
      <c r="M14" s="26">
        <f>IF(Sec_inc_net!M14="","",Sec_inc_net!M14/10/GDP!P10)</f>
        <v>5.2477311456268829</v>
      </c>
      <c r="N14" s="26">
        <f>IF(Sec_inc_net!N14="","",Sec_inc_net!N14/10/GDP!Q10)</f>
        <v>5.7274658506787617</v>
      </c>
      <c r="O14" s="26">
        <f>IF(Sec_inc_net!O14="","",Sec_inc_net!O14/10/GDP!R10)</f>
        <v>5.0053050306736697</v>
      </c>
      <c r="P14" s="26">
        <f>IF(Sec_inc_net!P14="","",Sec_inc_net!P14/10/GDP!S10)</f>
        <v>4.4875546228206513</v>
      </c>
      <c r="Q14" s="26">
        <f>IF(Sec_inc_net!Q14="","",Sec_inc_net!Q14/10/GDP!T10)</f>
        <v>7.8896551600284122</v>
      </c>
    </row>
    <row r="15" spans="1:17" x14ac:dyDescent="0.15">
      <c r="A15" s="12" t="s">
        <v>28</v>
      </c>
      <c r="B15" s="26">
        <f>IF(Sec_inc_net!B15="","",Sec_inc_net!B15/10/GDP!E11)</f>
        <v>-5.6192137936566304</v>
      </c>
      <c r="C15" s="26">
        <f>IF(Sec_inc_net!C15="","",Sec_inc_net!C15/10/GDP!F11)</f>
        <v>-5.2752149578560665</v>
      </c>
      <c r="D15" s="26">
        <f>IF(Sec_inc_net!D15="","",Sec_inc_net!D15/10/GDP!G11)</f>
        <v>-4.615084817831419</v>
      </c>
      <c r="E15" s="26">
        <f>IF(Sec_inc_net!E15="","",Sec_inc_net!E15/10/GDP!H11)</f>
        <v>-4.6040352807046698</v>
      </c>
      <c r="F15" s="26">
        <f>IF(Sec_inc_net!F15="","",Sec_inc_net!F15/10/GDP!I11)</f>
        <v>-3.2725992006632696</v>
      </c>
      <c r="G15" s="26">
        <f>IF(Sec_inc_net!G15="","",Sec_inc_net!G15/10/GDP!J11)</f>
        <v>-2.8916593160838651</v>
      </c>
      <c r="H15" s="26">
        <f>IF(Sec_inc_net!H15="","",Sec_inc_net!H15/10/GDP!K11)</f>
        <v>-4.394537558047606</v>
      </c>
      <c r="I15" s="26">
        <f>IF(Sec_inc_net!I15="","",Sec_inc_net!I15/10/GDP!L11)</f>
        <v>-2.894543966200271</v>
      </c>
      <c r="J15" s="26">
        <f>IF(Sec_inc_net!J15="","",Sec_inc_net!J15/10/GDP!M11)</f>
        <v>-2.1764034986936935</v>
      </c>
      <c r="K15" s="26">
        <f>IF(Sec_inc_net!K15="","",Sec_inc_net!K15/10/GDP!N11)</f>
        <v>-2.5319194414306936</v>
      </c>
      <c r="L15" s="26">
        <f>IF(Sec_inc_net!L15="","",Sec_inc_net!L15/10/GDP!O11)</f>
        <v>-2.3329046873821562</v>
      </c>
      <c r="M15" s="26">
        <f>IF(Sec_inc_net!M15="","",Sec_inc_net!M15/10/GDP!P11)</f>
        <v>-2.088055316979331</v>
      </c>
      <c r="N15" s="26">
        <f>IF(Sec_inc_net!N15="","",Sec_inc_net!N15/10/GDP!Q11)</f>
        <v>-2.1722572802137607</v>
      </c>
      <c r="O15" s="26">
        <f>IF(Sec_inc_net!O15="","",Sec_inc_net!O15/10/GDP!R11)</f>
        <v>-2.8585662619140506</v>
      </c>
      <c r="P15" s="26">
        <f>IF(Sec_inc_net!P15="","",Sec_inc_net!P15/10/GDP!S11)</f>
        <v>-2.36230696953143</v>
      </c>
      <c r="Q15" s="26">
        <f>IF(Sec_inc_net!Q15="","",Sec_inc_net!Q15/10/GDP!T11)</f>
        <v>-1.9455272884309509</v>
      </c>
    </row>
    <row r="16" spans="1:17" x14ac:dyDescent="0.15">
      <c r="A16" s="12" t="s">
        <v>29</v>
      </c>
      <c r="B16" s="26">
        <f>IF(Sec_inc_net!B16="","",Sec_inc_net!B16/10/GDP!E12)</f>
        <v>-5.8799282868022544E-2</v>
      </c>
      <c r="C16" s="26">
        <f>IF(Sec_inc_net!C16="","",Sec_inc_net!C16/10/GDP!F12)</f>
        <v>-6.2516341144193396E-2</v>
      </c>
      <c r="D16" s="26">
        <f>IF(Sec_inc_net!D16="","",Sec_inc_net!D16/10/GDP!G12)</f>
        <v>-1.8353155012484128E-2</v>
      </c>
      <c r="E16" s="26">
        <f>IF(Sec_inc_net!E16="","",Sec_inc_net!E16/10/GDP!H12)</f>
        <v>-3.6287094121555494E-2</v>
      </c>
      <c r="F16" s="26">
        <f>IF(Sec_inc_net!F16="","",Sec_inc_net!F16/10/GDP!I12)</f>
        <v>-8.2982290049550836E-2</v>
      </c>
      <c r="G16" s="26">
        <f>IF(Sec_inc_net!G16="","",Sec_inc_net!G16/10/GDP!J12)</f>
        <v>-0.12836061486351194</v>
      </c>
      <c r="H16" s="26">
        <f>IF(Sec_inc_net!H16="","",Sec_inc_net!H16/10/GDP!K12)</f>
        <v>-0.14630704917358844</v>
      </c>
      <c r="I16" s="26">
        <f>IF(Sec_inc_net!I16="","",Sec_inc_net!I16/10/GDP!L12)</f>
        <v>-0.14207772515898393</v>
      </c>
      <c r="J16" s="26">
        <f>IF(Sec_inc_net!J16="","",Sec_inc_net!J16/10/GDP!M12)</f>
        <v>-0.12591009180408291</v>
      </c>
      <c r="K16" s="26">
        <f>IF(Sec_inc_net!K16="","",Sec_inc_net!K16/10/GDP!N12)</f>
        <v>-0.10838141796868569</v>
      </c>
      <c r="L16" s="26">
        <f>IF(Sec_inc_net!L16="","",Sec_inc_net!L16/10/GDP!O12)</f>
        <v>-6.7511919114492613E-2</v>
      </c>
      <c r="M16" s="26">
        <f>IF(Sec_inc_net!M16="","",Sec_inc_net!M16/10/GDP!P12)</f>
        <v>-6.0930910004061464E-2</v>
      </c>
      <c r="N16" s="26">
        <f>IF(Sec_inc_net!N16="","",Sec_inc_net!N16/10/GDP!Q12)</f>
        <v>-9.0001863097888601E-2</v>
      </c>
      <c r="O16" s="26">
        <f>IF(Sec_inc_net!O16="","",Sec_inc_net!O16/10/GDP!R12)</f>
        <v>-4.4823224296628938E-2</v>
      </c>
      <c r="P16" s="26">
        <f>IF(Sec_inc_net!P16="","",Sec_inc_net!P16/10/GDP!S12)</f>
        <v>-5.296590742428043E-2</v>
      </c>
      <c r="Q16" s="26">
        <f>IF(Sec_inc_net!Q16="","",Sec_inc_net!Q16/10/GDP!T12)</f>
        <v>-7.8733803397308066E-2</v>
      </c>
    </row>
    <row r="17" spans="1:17" x14ac:dyDescent="0.15">
      <c r="A17" s="12" t="s">
        <v>30</v>
      </c>
      <c r="B17" s="26">
        <f>IF(Sec_inc_net!B17="","",Sec_inc_net!B17/10/GDP!E13)</f>
        <v>-0.57529290488966067</v>
      </c>
      <c r="C17" s="26">
        <f>IF(Sec_inc_net!C17="","",Sec_inc_net!C17/10/GDP!F13)</f>
        <v>-1.0240328077501601</v>
      </c>
      <c r="D17" s="26">
        <f>IF(Sec_inc_net!D17="","",Sec_inc_net!D17/10/GDP!G13)</f>
        <v>-0.9487190084620194</v>
      </c>
      <c r="E17" s="26">
        <f>IF(Sec_inc_net!E17="","",Sec_inc_net!E17/10/GDP!H13)</f>
        <v>-1.0354623945407324</v>
      </c>
      <c r="F17" s="26">
        <f>IF(Sec_inc_net!F17="","",Sec_inc_net!F17/10/GDP!I13)</f>
        <v>-0.95239435081000168</v>
      </c>
      <c r="G17" s="26">
        <f>IF(Sec_inc_net!G17="","",Sec_inc_net!G17/10/GDP!J13)</f>
        <v>-1.0163070825937823</v>
      </c>
      <c r="H17" s="26">
        <f>IF(Sec_inc_net!H17="","",Sec_inc_net!H17/10/GDP!K13)</f>
        <v>-0.96649590377542571</v>
      </c>
      <c r="I17" s="26">
        <f>IF(Sec_inc_net!I17="","",Sec_inc_net!I17/10/GDP!L13)</f>
        <v>-1.0047153803754669</v>
      </c>
      <c r="J17" s="26">
        <f>IF(Sec_inc_net!J17="","",Sec_inc_net!J17/10/GDP!M13)</f>
        <v>-1.2067497869902017</v>
      </c>
      <c r="K17" s="26">
        <f>IF(Sec_inc_net!K17="","",Sec_inc_net!K17/10/GDP!N13)</f>
        <v>-0.94614126315278868</v>
      </c>
      <c r="L17" s="26">
        <f>IF(Sec_inc_net!L17="","",Sec_inc_net!L17/10/GDP!O13)</f>
        <v>-0.91745495213213246</v>
      </c>
      <c r="M17" s="26">
        <f>IF(Sec_inc_net!M17="","",Sec_inc_net!M17/10/GDP!P13)</f>
        <v>-0.96085387359716035</v>
      </c>
      <c r="N17" s="26">
        <f>IF(Sec_inc_net!N17="","",Sec_inc_net!N17/10/GDP!Q13)</f>
        <v>-0.72160052966067301</v>
      </c>
      <c r="O17" s="26">
        <f>IF(Sec_inc_net!O17="","",Sec_inc_net!O17/10/GDP!R13)</f>
        <v>-0.96420152664003722</v>
      </c>
      <c r="P17" s="26">
        <f>IF(Sec_inc_net!P17="","",Sec_inc_net!P17/10/GDP!S13)</f>
        <v>-0.87727492061979129</v>
      </c>
      <c r="Q17" s="26">
        <f>IF(Sec_inc_net!Q17="","",Sec_inc_net!Q17/10/GDP!T13)</f>
        <v>-0.88169421053318864</v>
      </c>
    </row>
    <row r="18" spans="1:17" x14ac:dyDescent="0.15">
      <c r="A18" s="12" t="s">
        <v>31</v>
      </c>
      <c r="B18" s="26">
        <f>IF(Sec_inc_net!B18="","",Sec_inc_net!B18/10/GDP!E14)</f>
        <v>3.645438454249017</v>
      </c>
      <c r="C18" s="26">
        <f>IF(Sec_inc_net!C18="","",Sec_inc_net!C18/10/GDP!F14)</f>
        <v>2.6930273636790387</v>
      </c>
      <c r="D18" s="26">
        <f>IF(Sec_inc_net!D18="","",Sec_inc_net!D18/10/GDP!G14)</f>
        <v>3.037294445619787</v>
      </c>
      <c r="E18" s="26">
        <f>IF(Sec_inc_net!E18="","",Sec_inc_net!E18/10/GDP!H14)</f>
        <v>2.1446875062286357</v>
      </c>
      <c r="F18" s="26">
        <f>IF(Sec_inc_net!F18="","",Sec_inc_net!F18/10/GDP!I14)</f>
        <v>1.62951593107032</v>
      </c>
      <c r="G18" s="26">
        <f>IF(Sec_inc_net!G18="","",Sec_inc_net!G18/10/GDP!J14)</f>
        <v>0.96220143951881987</v>
      </c>
      <c r="H18" s="26">
        <f>IF(Sec_inc_net!H18="","",Sec_inc_net!H18/10/GDP!K14)</f>
        <v>1.0203723965253515</v>
      </c>
      <c r="I18" s="26">
        <f>IF(Sec_inc_net!I18="","",Sec_inc_net!I18/10/GDP!L14)</f>
        <v>-7.1742329254325166E-2</v>
      </c>
      <c r="J18" s="26">
        <f>IF(Sec_inc_net!J18="","",Sec_inc_net!J18/10/GDP!M14)</f>
        <v>-8.090560654497958E-2</v>
      </c>
      <c r="K18" s="26">
        <f>IF(Sec_inc_net!K18="","",Sec_inc_net!K18/10/GDP!N14)</f>
        <v>-6.3254667853388749E-2</v>
      </c>
      <c r="L18" s="26">
        <f>IF(Sec_inc_net!L18="","",Sec_inc_net!L18/10/GDP!O14)</f>
        <v>0.43612636424236984</v>
      </c>
      <c r="M18" s="26">
        <f>IF(Sec_inc_net!M18="","",Sec_inc_net!M18/10/GDP!P14)</f>
        <v>0.1502263277572933</v>
      </c>
      <c r="N18" s="26">
        <f>IF(Sec_inc_net!N18="","",Sec_inc_net!N18/10/GDP!Q14)</f>
        <v>1.7128096130387929</v>
      </c>
      <c r="O18" s="26">
        <f>IF(Sec_inc_net!O18="","",Sec_inc_net!O18/10/GDP!R14)</f>
        <v>1.552371772461669</v>
      </c>
      <c r="P18" s="26">
        <f>IF(Sec_inc_net!P18="","",Sec_inc_net!P18/10/GDP!S14)</f>
        <v>1.0585693036840622</v>
      </c>
      <c r="Q18" s="26">
        <f>IF(Sec_inc_net!Q18="","",Sec_inc_net!Q18/10/GDP!T14)</f>
        <v>1.3091127978992767</v>
      </c>
    </row>
    <row r="19" spans="1:17" x14ac:dyDescent="0.15">
      <c r="A19" s="12" t="s">
        <v>32</v>
      </c>
      <c r="B19" s="26">
        <f>IF(Sec_inc_net!B19="","",Sec_inc_net!B19/10/GDP!E15)</f>
        <v>0.86651168970755521</v>
      </c>
      <c r="C19" s="26">
        <f>IF(Sec_inc_net!C19="","",Sec_inc_net!C19/10/GDP!F15)</f>
        <v>0.51183927755434411</v>
      </c>
      <c r="D19" s="26">
        <f>IF(Sec_inc_net!D19="","",Sec_inc_net!D19/10/GDP!G15)</f>
        <v>0.48783494429861396</v>
      </c>
      <c r="E19" s="26">
        <f>IF(Sec_inc_net!E19="","",Sec_inc_net!E19/10/GDP!H15)</f>
        <v>-0.2337502866161098</v>
      </c>
      <c r="F19" s="26">
        <f>IF(Sec_inc_net!F19="","",Sec_inc_net!F19/10/GDP!I15)</f>
        <v>0.13524398582912026</v>
      </c>
      <c r="G19" s="26">
        <f>IF(Sec_inc_net!G19="","",Sec_inc_net!G19/10/GDP!J15)</f>
        <v>-2.5456223251826535E-2</v>
      </c>
      <c r="H19" s="26">
        <f>IF(Sec_inc_net!H19="","",Sec_inc_net!H19/10/GDP!K15)</f>
        <v>-0.35940789322650146</v>
      </c>
      <c r="I19" s="26">
        <f>IF(Sec_inc_net!I19="","",Sec_inc_net!I19/10/GDP!L15)</f>
        <v>9.8129780459611252E-2</v>
      </c>
      <c r="J19" s="26">
        <f>IF(Sec_inc_net!J19="","",Sec_inc_net!J19/10/GDP!M15)</f>
        <v>3.0439801672911698E-2</v>
      </c>
      <c r="K19" s="26">
        <f>IF(Sec_inc_net!K19="","",Sec_inc_net!K19/10/GDP!N15)</f>
        <v>0.59557274407826066</v>
      </c>
      <c r="L19" s="26">
        <f>IF(Sec_inc_net!L19="","",Sec_inc_net!L19/10/GDP!O15)</f>
        <v>0.13083469124910338</v>
      </c>
      <c r="M19" s="26">
        <f>IF(Sec_inc_net!M19="","",Sec_inc_net!M19/10/GDP!P15)</f>
        <v>2.6414431101638938</v>
      </c>
      <c r="N19" s="26">
        <f>IF(Sec_inc_net!N19="","",Sec_inc_net!N19/10/GDP!Q15)</f>
        <v>-0.44177593084475658</v>
      </c>
      <c r="O19" s="26">
        <f>IF(Sec_inc_net!O19="","",Sec_inc_net!O19/10/GDP!R15)</f>
        <v>-0.52681401552591367</v>
      </c>
      <c r="P19" s="26">
        <f>IF(Sec_inc_net!P19="","",Sec_inc_net!P19/10/GDP!S15)</f>
        <v>6.232119168998735</v>
      </c>
      <c r="Q19" s="26">
        <f>IF(Sec_inc_net!Q19="","",Sec_inc_net!Q19/10/GDP!T15)</f>
        <v>3.3199262976797983</v>
      </c>
    </row>
    <row r="20" spans="1:17" x14ac:dyDescent="0.15">
      <c r="A20" s="12" t="s">
        <v>33</v>
      </c>
      <c r="B20" s="26">
        <f>IF(Sec_inc_net!B20="","",Sec_inc_net!B20/10/GDP!E16)</f>
        <v>-7.6612191909421421</v>
      </c>
      <c r="C20" s="26">
        <f>IF(Sec_inc_net!C20="","",Sec_inc_net!C20/10/GDP!F16)</f>
        <v>-8.2726109889478163</v>
      </c>
      <c r="D20" s="26">
        <f>IF(Sec_inc_net!D20="","",Sec_inc_net!D20/10/GDP!G16)</f>
        <v>-6.8236221416882996</v>
      </c>
      <c r="E20" s="26">
        <f>IF(Sec_inc_net!E20="","",Sec_inc_net!E20/10/GDP!H16)</f>
        <v>-6.9016982197718075</v>
      </c>
      <c r="F20" s="26">
        <f>IF(Sec_inc_net!F20="","",Sec_inc_net!F20/10/GDP!I16)</f>
        <v>-6.0639368515761589</v>
      </c>
      <c r="G20" s="26">
        <f>IF(Sec_inc_net!G20="","",Sec_inc_net!G20/10/GDP!J16)</f>
        <v>-6.3848492997662447</v>
      </c>
      <c r="H20" s="26">
        <f>IF(Sec_inc_net!H20="","",Sec_inc_net!H20/10/GDP!K16)</f>
        <v>-7.1238447319778206</v>
      </c>
      <c r="I20" s="26">
        <f>IF(Sec_inc_net!I20="","",Sec_inc_net!I20/10/GDP!L16)</f>
        <v>-6.7463835492031921</v>
      </c>
      <c r="J20" s="26">
        <f>IF(Sec_inc_net!J20="","",Sec_inc_net!J20/10/GDP!M16)</f>
        <v>-6.6563954605083016</v>
      </c>
      <c r="K20" s="26">
        <f>IF(Sec_inc_net!K20="","",Sec_inc_net!K20/10/GDP!N16)</f>
        <v>-7.0815436968685086</v>
      </c>
      <c r="L20" s="26">
        <f>IF(Sec_inc_net!L20="","",Sec_inc_net!L20/10/GDP!O16)</f>
        <v>-7.6239978621058269</v>
      </c>
      <c r="M20" s="26">
        <f>IF(Sec_inc_net!M20="","",Sec_inc_net!M20/10/GDP!P16)</f>
        <v>-7.4189276712306151</v>
      </c>
      <c r="N20" s="26">
        <f>IF(Sec_inc_net!N20="","",Sec_inc_net!N20/10/GDP!Q16)</f>
        <v>-6.95149919816346</v>
      </c>
      <c r="O20" s="26">
        <f>IF(Sec_inc_net!O20="","",Sec_inc_net!O20/10/GDP!R16)</f>
        <v>-8.6813783692344</v>
      </c>
      <c r="P20" s="26">
        <f>IF(Sec_inc_net!P20="","",Sec_inc_net!P20/10/GDP!S16)</f>
        <v>-7.512035016991427</v>
      </c>
      <c r="Q20" s="26">
        <f>IF(Sec_inc_net!Q20="","",Sec_inc_net!Q20/10/GDP!T16)</f>
        <v>-8.0758648974460936</v>
      </c>
    </row>
    <row r="21" spans="1:17" x14ac:dyDescent="0.15">
      <c r="A21" s="12" t="s">
        <v>34</v>
      </c>
      <c r="B21" s="26">
        <f>IF(Sec_inc_net!B21="","",Sec_inc_net!B21/10/GDP!E17)</f>
        <v>6.8732162880797398</v>
      </c>
      <c r="C21" s="26">
        <f>IF(Sec_inc_net!C21="","",Sec_inc_net!C21/10/GDP!F17)</f>
        <v>8.2616189942329807</v>
      </c>
      <c r="D21" s="26">
        <f>IF(Sec_inc_net!D21="","",Sec_inc_net!D21/10/GDP!G17)</f>
        <v>9.1534186101036408</v>
      </c>
      <c r="E21" s="26">
        <f>IF(Sec_inc_net!E21="","",Sec_inc_net!E21/10/GDP!H17)</f>
        <v>10.496273509831568</v>
      </c>
      <c r="F21" s="26">
        <f>IF(Sec_inc_net!F21="","",Sec_inc_net!F21/10/GDP!I17)</f>
        <v>10.715265525425156</v>
      </c>
      <c r="G21" s="26">
        <f>IF(Sec_inc_net!G21="","",Sec_inc_net!G21/10/GDP!J17)</f>
        <v>9.8710879031830334</v>
      </c>
      <c r="H21" s="26">
        <f>IF(Sec_inc_net!H21="","",Sec_inc_net!H21/10/GDP!K17)</f>
        <v>9.5197584277424809</v>
      </c>
      <c r="I21" s="26">
        <f>IF(Sec_inc_net!I21="","",Sec_inc_net!I21/10/GDP!L17)</f>
        <v>10.913346723159435</v>
      </c>
      <c r="J21" s="26">
        <f>IF(Sec_inc_net!J21="","",Sec_inc_net!J21/10/GDP!M17)</f>
        <v>9.6645835821530426</v>
      </c>
      <c r="K21" s="26">
        <f>IF(Sec_inc_net!K21="","",Sec_inc_net!K21/10/GDP!N17)</f>
        <v>9.0247716303347705</v>
      </c>
      <c r="L21" s="26">
        <f>IF(Sec_inc_net!L21="","",Sec_inc_net!L21/10/GDP!O17)</f>
        <v>8.080741441143557</v>
      </c>
      <c r="M21" s="26">
        <f>IF(Sec_inc_net!M21="","",Sec_inc_net!M21/10/GDP!P17)</f>
        <v>6.3790616180826163</v>
      </c>
      <c r="N21" s="26">
        <f>IF(Sec_inc_net!N21="","",Sec_inc_net!N21/10/GDP!Q17)</f>
        <v>5.6075196018052553</v>
      </c>
      <c r="O21" s="26">
        <f>IF(Sec_inc_net!O21="","",Sec_inc_net!O21/10/GDP!R17)</f>
        <v>5.8897471604955491</v>
      </c>
      <c r="P21" s="26">
        <f>IF(Sec_inc_net!P21="","",Sec_inc_net!P21/10/GDP!S17)</f>
        <v>6.2407878077394923</v>
      </c>
      <c r="Q21" s="26">
        <f>IF(Sec_inc_net!Q21="","",Sec_inc_net!Q21/10/GDP!T17)</f>
        <v>6.8261721417373034</v>
      </c>
    </row>
    <row r="22" spans="1:17" x14ac:dyDescent="0.15">
      <c r="A22" s="12" t="s">
        <v>35</v>
      </c>
      <c r="B22" s="26">
        <f>IF(Sec_inc_net!B22="","",Sec_inc_net!B22/10/GDP!E18)</f>
        <v>-1.3581398598900019</v>
      </c>
      <c r="C22" s="26">
        <f>IF(Sec_inc_net!C22="","",Sec_inc_net!C22/10/GDP!F18)</f>
        <v>-0.51305931730551713</v>
      </c>
      <c r="D22" s="26">
        <f>IF(Sec_inc_net!D22="","",Sec_inc_net!D22/10/GDP!G18)</f>
        <v>-0.22952365410819564</v>
      </c>
      <c r="E22" s="26">
        <f>IF(Sec_inc_net!E22="","",Sec_inc_net!E22/10/GDP!H18)</f>
        <v>-1.7300819976546675</v>
      </c>
      <c r="F22" s="26">
        <f>IF(Sec_inc_net!F22="","",Sec_inc_net!F22/10/GDP!I18)</f>
        <v>-1.2130012338578289</v>
      </c>
      <c r="G22" s="26">
        <f>IF(Sec_inc_net!G22="","",Sec_inc_net!G22/10/GDP!J18)</f>
        <v>-0.80870738501758888</v>
      </c>
      <c r="H22" s="26">
        <f>IF(Sec_inc_net!H22="","",Sec_inc_net!H22/10/GDP!K18)</f>
        <v>-1.2960882893496686</v>
      </c>
      <c r="I22" s="26">
        <f>IF(Sec_inc_net!I22="","",Sec_inc_net!I22/10/GDP!L18)</f>
        <v>-0.27683706091089239</v>
      </c>
      <c r="J22" s="26">
        <f>IF(Sec_inc_net!J22="","",Sec_inc_net!J22/10/GDP!M18)</f>
        <v>0.22298194395172993</v>
      </c>
      <c r="K22" s="26">
        <f>IF(Sec_inc_net!K22="","",Sec_inc_net!K22/10/GDP!N18)</f>
        <v>0.41661644616540972</v>
      </c>
      <c r="L22" s="26">
        <f>IF(Sec_inc_net!L22="","",Sec_inc_net!L22/10/GDP!O18)</f>
        <v>0.18656862643766947</v>
      </c>
      <c r="M22" s="26">
        <f>IF(Sec_inc_net!M22="","",Sec_inc_net!M22/10/GDP!P18)</f>
        <v>-0.87646617879132671</v>
      </c>
      <c r="N22" s="26" t="str">
        <f>IF(Sec_inc_net!N22="","",Sec_inc_net!N22/10/GDP!Q18)</f>
        <v/>
      </c>
      <c r="O22" s="26" t="str">
        <f>IF(Sec_inc_net!O22="","",Sec_inc_net!O22/10/GDP!R18)</f>
        <v/>
      </c>
      <c r="P22" s="26" t="str">
        <f>IF(Sec_inc_net!P22="","",Sec_inc_net!P22/10/GDP!S18)</f>
        <v/>
      </c>
      <c r="Q22" s="26" t="str">
        <f>IF(Sec_inc_net!Q22="","",Sec_inc_net!Q22/10/GDP!T18)</f>
        <v/>
      </c>
    </row>
    <row r="23" spans="1:17" x14ac:dyDescent="0.15">
      <c r="A23" s="12" t="s">
        <v>36</v>
      </c>
      <c r="B23" s="26">
        <f>IF(Sec_inc_net!B23="","",Sec_inc_net!B23/10/GDP!E19)</f>
        <v>0.52723364993170652</v>
      </c>
      <c r="C23" s="26">
        <f>IF(Sec_inc_net!C23="","",Sec_inc_net!C23/10/GDP!F19)</f>
        <v>0.53350297741255814</v>
      </c>
      <c r="D23" s="26">
        <f>IF(Sec_inc_net!D23="","",Sec_inc_net!D23/10/GDP!G19)</f>
        <v>0.36398425462753059</v>
      </c>
      <c r="E23" s="26">
        <f>IF(Sec_inc_net!E23="","",Sec_inc_net!E23/10/GDP!H19)</f>
        <v>0.27198502116652479</v>
      </c>
      <c r="F23" s="26">
        <f>IF(Sec_inc_net!F23="","",Sec_inc_net!F23/10/GDP!I19)</f>
        <v>0.53897890918449942</v>
      </c>
      <c r="G23" s="26">
        <f>IF(Sec_inc_net!G23="","",Sec_inc_net!G23/10/GDP!J19)</f>
        <v>0.55330386181600122</v>
      </c>
      <c r="H23" s="26">
        <f>IF(Sec_inc_net!H23="","",Sec_inc_net!H23/10/GDP!K19)</f>
        <v>-4.0447767230989449</v>
      </c>
      <c r="I23" s="26">
        <f>IF(Sec_inc_net!I23="","",Sec_inc_net!I23/10/GDP!L19)</f>
        <v>-4.9079619585842105</v>
      </c>
      <c r="J23" s="26">
        <f>IF(Sec_inc_net!J23="","",Sec_inc_net!J23/10/GDP!M19)</f>
        <v>-3.366548673181609</v>
      </c>
      <c r="K23" s="26">
        <f>IF(Sec_inc_net!K23="","",Sec_inc_net!K23/10/GDP!N19)</f>
        <v>-2.9522709389835882</v>
      </c>
      <c r="L23" s="26">
        <f>IF(Sec_inc_net!L23="","",Sec_inc_net!L23/10/GDP!O19)</f>
        <v>0.9481811565513687</v>
      </c>
      <c r="M23" s="26">
        <f>IF(Sec_inc_net!M23="","",Sec_inc_net!M23/10/GDP!P19)</f>
        <v>1.2820877477611332</v>
      </c>
      <c r="N23" s="26">
        <f>IF(Sec_inc_net!N23="","",Sec_inc_net!N23/10/GDP!Q19)</f>
        <v>1.8822067040347306</v>
      </c>
      <c r="O23" s="26">
        <f>IF(Sec_inc_net!O23="","",Sec_inc_net!O23/10/GDP!R19)</f>
        <v>2.0664395884916811</v>
      </c>
      <c r="P23" s="26">
        <f>IF(Sec_inc_net!P23="","",Sec_inc_net!P23/10/GDP!S19)</f>
        <v>1.5948306824090994</v>
      </c>
      <c r="Q23" s="26">
        <f>IF(Sec_inc_net!Q23="","",Sec_inc_net!Q23/10/GDP!T19)</f>
        <v>0.81992584033096694</v>
      </c>
    </row>
    <row r="24" spans="1:17" x14ac:dyDescent="0.15">
      <c r="A24" s="12" t="s">
        <v>37</v>
      </c>
      <c r="B24" s="26">
        <f>IF(Sec_inc_net!B24="","",Sec_inc_net!B24/10/GDP!E20)</f>
        <v>-1.6492398821721932</v>
      </c>
      <c r="C24" s="26">
        <f>IF(Sec_inc_net!C24="","",Sec_inc_net!C24/10/GDP!F20)</f>
        <v>-1.6030800957431746</v>
      </c>
      <c r="D24" s="26">
        <f>IF(Sec_inc_net!D24="","",Sec_inc_net!D24/10/GDP!G20)</f>
        <v>-1.3497101060031138</v>
      </c>
      <c r="E24" s="26">
        <f>IF(Sec_inc_net!E24="","",Sec_inc_net!E24/10/GDP!H20)</f>
        <v>-1.6146699672956515</v>
      </c>
      <c r="F24" s="26">
        <f>IF(Sec_inc_net!F24="","",Sec_inc_net!F24/10/GDP!I20)</f>
        <v>-1.293545941808389</v>
      </c>
      <c r="G24" s="26">
        <f>IF(Sec_inc_net!G24="","",Sec_inc_net!G24/10/GDP!J20)</f>
        <v>-1.0119763693847224</v>
      </c>
      <c r="H24" s="26">
        <f>IF(Sec_inc_net!H24="","",Sec_inc_net!H24/10/GDP!K20)</f>
        <v>-1.0674708680182996</v>
      </c>
      <c r="I24" s="26">
        <f>IF(Sec_inc_net!I24="","",Sec_inc_net!I24/10/GDP!L20)</f>
        <v>-1.3409154649903108</v>
      </c>
      <c r="J24" s="26">
        <f>IF(Sec_inc_net!J24="","",Sec_inc_net!J24/10/GDP!M20)</f>
        <v>-1.4554159186261224</v>
      </c>
      <c r="K24" s="26">
        <f>IF(Sec_inc_net!K24="","",Sec_inc_net!K24/10/GDP!N20)</f>
        <v>-1.475754348837917</v>
      </c>
      <c r="L24" s="26">
        <f>IF(Sec_inc_net!L24="","",Sec_inc_net!L24/10/GDP!O20)</f>
        <v>-1.4523988320792316</v>
      </c>
      <c r="M24" s="26">
        <f>IF(Sec_inc_net!M24="","",Sec_inc_net!M24/10/GDP!P20)</f>
        <v>-1.589072321253475</v>
      </c>
      <c r="N24" s="26">
        <f>IF(Sec_inc_net!N24="","",Sec_inc_net!N24/10/GDP!Q20)</f>
        <v>-1.2578309363714821</v>
      </c>
      <c r="O24" s="26">
        <f>IF(Sec_inc_net!O24="","",Sec_inc_net!O24/10/GDP!R20)</f>
        <v>-1.4782172994949883</v>
      </c>
      <c r="P24" s="26">
        <f>IF(Sec_inc_net!P24="","",Sec_inc_net!P24/10/GDP!S20)</f>
        <v>-1.5151623164762493</v>
      </c>
      <c r="Q24" s="26">
        <f>IF(Sec_inc_net!Q24="","",Sec_inc_net!Q24/10/GDP!T20)</f>
        <v>-1.7918890863968877</v>
      </c>
    </row>
    <row r="25" spans="1:17" x14ac:dyDescent="0.15">
      <c r="A25" s="12" t="s">
        <v>39</v>
      </c>
      <c r="B25" s="26">
        <f>IF(Sec_inc_net!B25="","",Sec_inc_net!B25/10/GDP!E21)</f>
        <v>4.6446768442468924</v>
      </c>
      <c r="C25" s="26">
        <f>IF(Sec_inc_net!C25="","",Sec_inc_net!C25/10/GDP!F21)</f>
        <v>6.109895916928596</v>
      </c>
      <c r="D25" s="26">
        <f>IF(Sec_inc_net!D25="","",Sec_inc_net!D25/10/GDP!G21)</f>
        <v>7.3439654438580844</v>
      </c>
      <c r="E25" s="26">
        <f>IF(Sec_inc_net!E25="","",Sec_inc_net!E25/10/GDP!H21)</f>
        <v>8.2546838189954315</v>
      </c>
      <c r="F25" s="26">
        <f>IF(Sec_inc_net!F25="","",Sec_inc_net!F25/10/GDP!I21)</f>
        <v>6.1092999179026046</v>
      </c>
      <c r="G25" s="26">
        <f>IF(Sec_inc_net!G25="","",Sec_inc_net!G25/10/GDP!J21)</f>
        <v>6.6674610111818282</v>
      </c>
      <c r="H25" s="26">
        <f>IF(Sec_inc_net!H25="","",Sec_inc_net!H25/10/GDP!K21)</f>
        <v>5.729745354555658</v>
      </c>
      <c r="I25" s="26">
        <f>IF(Sec_inc_net!I25="","",Sec_inc_net!I25/10/GDP!L21)</f>
        <v>4.9760160716372672</v>
      </c>
      <c r="J25" s="26">
        <f>IF(Sec_inc_net!J25="","",Sec_inc_net!J25/10/GDP!M21)</f>
        <v>4.6203591607875509</v>
      </c>
      <c r="K25" s="26">
        <f>IF(Sec_inc_net!K25="","",Sec_inc_net!K25/10/GDP!N21)</f>
        <v>4.4360278834903619</v>
      </c>
      <c r="L25" s="26">
        <f>IF(Sec_inc_net!L25="","",Sec_inc_net!L25/10/GDP!O21)</f>
        <v>4.0488192311487303</v>
      </c>
      <c r="M25" s="26">
        <f>IF(Sec_inc_net!M25="","",Sec_inc_net!M25/10/GDP!P21)</f>
        <v>6.0570343750303888</v>
      </c>
      <c r="N25" s="26">
        <f>IF(Sec_inc_net!N25="","",Sec_inc_net!N25/10/GDP!Q21)</f>
        <v>3.7787299949013851</v>
      </c>
      <c r="O25" s="26">
        <f>IF(Sec_inc_net!O25="","",Sec_inc_net!O25/10/GDP!R21)</f>
        <v>4.0856166393353384</v>
      </c>
      <c r="P25" s="26">
        <f>IF(Sec_inc_net!P25="","",Sec_inc_net!P25/10/GDP!S21)</f>
        <v>4.0138261281404377</v>
      </c>
      <c r="Q25" s="26">
        <f>IF(Sec_inc_net!Q25="","",Sec_inc_net!Q25/10/GDP!T21)</f>
        <v>6.9119719182993844</v>
      </c>
    </row>
    <row r="26" spans="1:17" x14ac:dyDescent="0.15">
      <c r="A26" s="12" t="s">
        <v>40</v>
      </c>
      <c r="B26" s="26">
        <f>IF(Sec_inc_net!B26="","",Sec_inc_net!B26/10/GDP!E22)</f>
        <v>2.5026516771221452</v>
      </c>
      <c r="C26" s="26">
        <f>IF(Sec_inc_net!C26="","",Sec_inc_net!C26/10/GDP!F22)</f>
        <v>3.6799509846494658</v>
      </c>
      <c r="D26" s="26">
        <f>IF(Sec_inc_net!D26="","",Sec_inc_net!D26/10/GDP!G22)</f>
        <v>3.2900107817161994</v>
      </c>
      <c r="E26" s="26">
        <f>IF(Sec_inc_net!E26="","",Sec_inc_net!E26/10/GDP!H22)</f>
        <v>2.5115171916245496</v>
      </c>
      <c r="F26" s="26">
        <f>IF(Sec_inc_net!F26="","",Sec_inc_net!F26/10/GDP!I22)</f>
        <v>1.7774711479501279</v>
      </c>
      <c r="G26" s="26">
        <f>IF(Sec_inc_net!G26="","",Sec_inc_net!G26/10/GDP!J22)</f>
        <v>1.6260448002640666</v>
      </c>
      <c r="H26" s="26">
        <f>IF(Sec_inc_net!H26="","",Sec_inc_net!H26/10/GDP!K22)</f>
        <v>1.3262948517926145</v>
      </c>
      <c r="I26" s="26">
        <f>IF(Sec_inc_net!I26="","",Sec_inc_net!I26/10/GDP!L22)</f>
        <v>1.7979675880328834</v>
      </c>
      <c r="J26" s="26">
        <f>IF(Sec_inc_net!J26="","",Sec_inc_net!J26/10/GDP!M22)</f>
        <v>2.0316636875422924</v>
      </c>
      <c r="K26" s="26">
        <f>IF(Sec_inc_net!K26="","",Sec_inc_net!K26/10/GDP!N22)</f>
        <v>2.2115591420437171</v>
      </c>
      <c r="L26" s="26">
        <f>IF(Sec_inc_net!L26="","",Sec_inc_net!L26/10/GDP!O22)</f>
        <v>1.2578563048216502</v>
      </c>
      <c r="M26" s="26">
        <f>IF(Sec_inc_net!M26="","",Sec_inc_net!M26/10/GDP!P22)</f>
        <v>1.7733776099094201</v>
      </c>
      <c r="N26" s="26">
        <f>IF(Sec_inc_net!N26="","",Sec_inc_net!N26/10/GDP!Q22)</f>
        <v>1.6088005337706517</v>
      </c>
      <c r="O26" s="26">
        <f>IF(Sec_inc_net!O26="","",Sec_inc_net!O26/10/GDP!R22)</f>
        <v>1.5942494935437093</v>
      </c>
      <c r="P26" s="26">
        <f>IF(Sec_inc_net!P26="","",Sec_inc_net!P26/10/GDP!S22)</f>
        <v>1.5068359538026375</v>
      </c>
      <c r="Q26" s="26" t="str">
        <f>IF(Sec_inc_net!Q26="","",Sec_inc_net!Q26/10/GDP!T22)</f>
        <v/>
      </c>
    </row>
    <row r="27" spans="1:17" x14ac:dyDescent="0.15">
      <c r="A27" s="12" t="s">
        <v>41</v>
      </c>
      <c r="B27" s="26" t="str">
        <f>IF(Sec_inc_net!B27="","",Sec_inc_net!B27/10/GDP!E23)</f>
        <v/>
      </c>
      <c r="C27" s="26">
        <f>IF(Sec_inc_net!C27="","",Sec_inc_net!C27/10/GDP!F23)</f>
        <v>-0.11067708333333331</v>
      </c>
      <c r="D27" s="26">
        <f>IF(Sec_inc_net!D27="","",Sec_inc_net!D27/10/GDP!G23)</f>
        <v>-0.80032561554215753</v>
      </c>
      <c r="E27" s="26">
        <f>IF(Sec_inc_net!E27="","",Sec_inc_net!E27/10/GDP!H23)</f>
        <v>-1.6628636139178736</v>
      </c>
      <c r="F27" s="26">
        <f>IF(Sec_inc_net!F27="","",Sec_inc_net!F27/10/GDP!I23)</f>
        <v>-1.9221719538324968</v>
      </c>
      <c r="G27" s="26">
        <f>IF(Sec_inc_net!G27="","",Sec_inc_net!G27/10/GDP!J23)</f>
        <v>-2.0770499264162474</v>
      </c>
      <c r="H27" s="26">
        <f>IF(Sec_inc_net!H27="","",Sec_inc_net!H27/10/GDP!K23)</f>
        <v>-2.074806175049956</v>
      </c>
      <c r="I27" s="26">
        <f>IF(Sec_inc_net!I27="","",Sec_inc_net!I27/10/GDP!L23)</f>
        <v>-2.1707428646841973</v>
      </c>
      <c r="J27" s="26">
        <f>IF(Sec_inc_net!J27="","",Sec_inc_net!J27/10/GDP!M23)</f>
        <v>-2.4185031617925175</v>
      </c>
      <c r="K27" s="26">
        <f>IF(Sec_inc_net!K27="","",Sec_inc_net!K27/10/GDP!N23)</f>
        <v>-2.3362994430731141</v>
      </c>
      <c r="L27" s="26">
        <f>IF(Sec_inc_net!L27="","",Sec_inc_net!L27/10/GDP!O23)</f>
        <v>-2.4895912089811603</v>
      </c>
      <c r="M27" s="26">
        <f>IF(Sec_inc_net!M27="","",Sec_inc_net!M27/10/GDP!P23)</f>
        <v>-2.569772534543294</v>
      </c>
      <c r="N27" s="26">
        <f>IF(Sec_inc_net!N27="","",Sec_inc_net!N27/10/GDP!Q23)</f>
        <v>-2.8069433009650648</v>
      </c>
      <c r="O27" s="26">
        <f>IF(Sec_inc_net!O27="","",Sec_inc_net!O27/10/GDP!R23)</f>
        <v>-2.398596607586116</v>
      </c>
      <c r="P27" s="26">
        <f>IF(Sec_inc_net!P27="","",Sec_inc_net!P27/10/GDP!S23)</f>
        <v>-2.4429718231982962</v>
      </c>
      <c r="Q27" s="26">
        <f>IF(Sec_inc_net!Q27="","",Sec_inc_net!Q27/10/GDP!T23)</f>
        <v>-3.0424200278164117</v>
      </c>
    </row>
    <row r="28" spans="1:17" x14ac:dyDescent="0.15">
      <c r="A28" s="12" t="s">
        <v>42</v>
      </c>
      <c r="B28" s="26" t="str">
        <f>IF(Sec_inc_net!B28="","",Sec_inc_net!B28/10/GDP!E24)</f>
        <v/>
      </c>
      <c r="C28" s="26">
        <f>IF(Sec_inc_net!C28="","",Sec_inc_net!C28/10/GDP!F24)</f>
        <v>12.750335256385174</v>
      </c>
      <c r="D28" s="26">
        <f>IF(Sec_inc_net!D28="","",Sec_inc_net!D28/10/GDP!G24)</f>
        <v>3.464392267450247</v>
      </c>
      <c r="E28" s="26">
        <f>IF(Sec_inc_net!E28="","",Sec_inc_net!E28/10/GDP!H24)</f>
        <v>2.7361926390857256</v>
      </c>
      <c r="F28" s="26">
        <f>IF(Sec_inc_net!F28="","",Sec_inc_net!F28/10/GDP!I24)</f>
        <v>6.2178796194298194</v>
      </c>
      <c r="G28" s="26">
        <f>IF(Sec_inc_net!G28="","",Sec_inc_net!G28/10/GDP!J24)</f>
        <v>6.7018632198185255</v>
      </c>
      <c r="H28" s="26">
        <f>IF(Sec_inc_net!H28="","",Sec_inc_net!H28/10/GDP!K24)</f>
        <v>8.0773520583429761</v>
      </c>
      <c r="I28" s="26">
        <f>IF(Sec_inc_net!I28="","",Sec_inc_net!I28/10/GDP!L24)</f>
        <v>12.149483138925186</v>
      </c>
      <c r="J28" s="26">
        <f>IF(Sec_inc_net!J28="","",Sec_inc_net!J28/10/GDP!M24)</f>
        <v>7.0090506756904976</v>
      </c>
      <c r="K28" s="26">
        <f>IF(Sec_inc_net!K28="","",Sec_inc_net!K28/10/GDP!N24)</f>
        <v>5.4379500480887621</v>
      </c>
      <c r="L28" s="26">
        <f>IF(Sec_inc_net!L28="","",Sec_inc_net!L28/10/GDP!O24)</f>
        <v>4.2480450075028315</v>
      </c>
      <c r="M28" s="26">
        <f>IF(Sec_inc_net!M28="","",Sec_inc_net!M28/10/GDP!P24)</f>
        <v>7.109031764677658</v>
      </c>
      <c r="N28" s="26">
        <f>IF(Sec_inc_net!N28="","",Sec_inc_net!N28/10/GDP!Q24)</f>
        <v>7.502146679199992</v>
      </c>
      <c r="O28" s="26">
        <f>IF(Sec_inc_net!O28="","",Sec_inc_net!O28/10/GDP!R24)</f>
        <v>8.3295703443109375</v>
      </c>
      <c r="P28" s="26">
        <f>IF(Sec_inc_net!P28="","",Sec_inc_net!P28/10/GDP!S24)</f>
        <v>6.9321181850634463</v>
      </c>
      <c r="Q28" s="26">
        <f>IF(Sec_inc_net!Q28="","",Sec_inc_net!Q28/10/GDP!T24)</f>
        <v>6.7576719083657757</v>
      </c>
    </row>
    <row r="29" spans="1:17" x14ac:dyDescent="0.15">
      <c r="A29" s="12" t="s">
        <v>43</v>
      </c>
      <c r="B29" s="26">
        <f>IF(Sec_inc_net!B29="","",Sec_inc_net!B29/10/GDP!E25)</f>
        <v>6.1004146792519114</v>
      </c>
      <c r="C29" s="26">
        <f>IF(Sec_inc_net!C29="","",Sec_inc_net!C29/10/GDP!F25)</f>
        <v>7.1376263648966951</v>
      </c>
      <c r="D29" s="26">
        <f>IF(Sec_inc_net!D29="","",Sec_inc_net!D29/10/GDP!G25)</f>
        <v>9.5803212418283223</v>
      </c>
      <c r="E29" s="26">
        <f>IF(Sec_inc_net!E29="","",Sec_inc_net!E29/10/GDP!H25)</f>
        <v>7.6471647239402412</v>
      </c>
      <c r="F29" s="26">
        <f>IF(Sec_inc_net!F29="","",Sec_inc_net!F29/10/GDP!I25)</f>
        <v>6.9464809786282933</v>
      </c>
      <c r="G29" s="26">
        <f>IF(Sec_inc_net!G29="","",Sec_inc_net!G29/10/GDP!J25)</f>
        <v>5.4648522362070864</v>
      </c>
      <c r="H29" s="26">
        <f>IF(Sec_inc_net!H29="","",Sec_inc_net!H29/10/GDP!K25)</f>
        <v>4.8774820463033572</v>
      </c>
      <c r="I29" s="26">
        <f>IF(Sec_inc_net!I29="","",Sec_inc_net!I29/10/GDP!L25)</f>
        <v>4.6193008987311952</v>
      </c>
      <c r="J29" s="26">
        <f>IF(Sec_inc_net!J29="","",Sec_inc_net!J29/10/GDP!M25)</f>
        <v>4.1116723720111921</v>
      </c>
      <c r="K29" s="26">
        <f>IF(Sec_inc_net!K29="","",Sec_inc_net!K29/10/GDP!N25)</f>
        <v>3.5539043669788275</v>
      </c>
      <c r="L29" s="26">
        <f>IF(Sec_inc_net!L29="","",Sec_inc_net!L29/10/GDP!O25)</f>
        <v>3.5216607333677219</v>
      </c>
      <c r="M29" s="26">
        <f>IF(Sec_inc_net!M29="","",Sec_inc_net!M29/10/GDP!P25)</f>
        <v>3.5908726791940664</v>
      </c>
      <c r="N29" s="26">
        <f>IF(Sec_inc_net!N29="","",Sec_inc_net!N29/10/GDP!Q25)</f>
        <v>3.664770674106963</v>
      </c>
      <c r="O29" s="26">
        <f>IF(Sec_inc_net!O29="","",Sec_inc_net!O29/10/GDP!R25)</f>
        <v>3.063204243671982</v>
      </c>
      <c r="P29" s="26">
        <f>IF(Sec_inc_net!P29="","",Sec_inc_net!P29/10/GDP!S25)</f>
        <v>2.7533990566288149</v>
      </c>
      <c r="Q29" s="26">
        <f>IF(Sec_inc_net!Q29="","",Sec_inc_net!Q29/10/GDP!T25)</f>
        <v>2.8720330249698685</v>
      </c>
    </row>
    <row r="30" spans="1:17" x14ac:dyDescent="0.15">
      <c r="A30" s="12" t="s">
        <v>44</v>
      </c>
      <c r="B30" s="26">
        <f>IF(Sec_inc_net!B30="","",Sec_inc_net!B30/10/GDP!E26)</f>
        <v>18.579204115780069</v>
      </c>
      <c r="C30" s="26">
        <f>IF(Sec_inc_net!C30="","",Sec_inc_net!C30/10/GDP!F26)</f>
        <v>17.932612238331199</v>
      </c>
      <c r="D30" s="26">
        <f>IF(Sec_inc_net!D30="","",Sec_inc_net!D30/10/GDP!G26)</f>
        <v>17.902886857065539</v>
      </c>
      <c r="E30" s="26">
        <f>IF(Sec_inc_net!E30="","",Sec_inc_net!E30/10/GDP!H26)</f>
        <v>15.370185059857178</v>
      </c>
      <c r="F30" s="26">
        <f>IF(Sec_inc_net!F30="","",Sec_inc_net!F30/10/GDP!I26)</f>
        <v>13.519087633249519</v>
      </c>
      <c r="G30" s="26">
        <f>IF(Sec_inc_net!G30="","",Sec_inc_net!G30/10/GDP!J26)</f>
        <v>13.921368515069789</v>
      </c>
      <c r="H30" s="26">
        <f>IF(Sec_inc_net!H30="","",Sec_inc_net!H30/10/GDP!K26)</f>
        <v>13.516483082719246</v>
      </c>
      <c r="I30" s="26">
        <f>IF(Sec_inc_net!I30="","",Sec_inc_net!I30/10/GDP!L26)</f>
        <v>14.03258886602161</v>
      </c>
      <c r="J30" s="26">
        <f>IF(Sec_inc_net!J30="","",Sec_inc_net!J30/10/GDP!M26)</f>
        <v>13.821868165295752</v>
      </c>
      <c r="K30" s="26">
        <f>IF(Sec_inc_net!K30="","",Sec_inc_net!K30/10/GDP!N26)</f>
        <v>14.518977525152815</v>
      </c>
      <c r="L30" s="26">
        <f>IF(Sec_inc_net!L30="","",Sec_inc_net!L30/10/GDP!O26)</f>
        <v>12.497918928080304</v>
      </c>
      <c r="M30" s="26">
        <f>IF(Sec_inc_net!M30="","",Sec_inc_net!M30/10/GDP!P26)</f>
        <v>11.734886081300786</v>
      </c>
      <c r="N30" s="26">
        <f>IF(Sec_inc_net!N30="","",Sec_inc_net!N30/10/GDP!Q26)</f>
        <v>12.256502569007356</v>
      </c>
      <c r="O30" s="26">
        <f>IF(Sec_inc_net!O30="","",Sec_inc_net!O30/10/GDP!R26)</f>
        <v>11.986845647200003</v>
      </c>
      <c r="P30" s="26">
        <f>IF(Sec_inc_net!P30="","",Sec_inc_net!P30/10/GDP!S26)</f>
        <v>11.695958869059723</v>
      </c>
      <c r="Q30" s="26">
        <f>IF(Sec_inc_net!Q30="","",Sec_inc_net!Q30/10/GDP!T26)</f>
        <v>11.115812696959267</v>
      </c>
    </row>
    <row r="31" spans="1:17" x14ac:dyDescent="0.15">
      <c r="A31" s="12" t="s">
        <v>45</v>
      </c>
      <c r="B31" s="26">
        <f>IF(Sec_inc_net!B31="","",Sec_inc_net!B31/10/GDP!E27)</f>
        <v>6.2982808186102375</v>
      </c>
      <c r="C31" s="26">
        <f>IF(Sec_inc_net!C31="","",Sec_inc_net!C31/10/GDP!F27)</f>
        <v>7.7799119690574736</v>
      </c>
      <c r="D31" s="26">
        <f>IF(Sec_inc_net!D31="","",Sec_inc_net!D31/10/GDP!G27)</f>
        <v>10.168321689152107</v>
      </c>
      <c r="E31" s="26">
        <f>IF(Sec_inc_net!E31="","",Sec_inc_net!E31/10/GDP!H27)</f>
        <v>10.795192107013886</v>
      </c>
      <c r="F31" s="26">
        <f>IF(Sec_inc_net!F31="","",Sec_inc_net!F31/10/GDP!I27)</f>
        <v>8.3004001671996601</v>
      </c>
      <c r="G31" s="26">
        <f>IF(Sec_inc_net!G31="","",Sec_inc_net!G31/10/GDP!J27)</f>
        <v>9.3479396510717088</v>
      </c>
      <c r="H31" s="26">
        <f>IF(Sec_inc_net!H31="","",Sec_inc_net!H31/10/GDP!K27)</f>
        <v>7.9449947834053845</v>
      </c>
      <c r="I31" s="26">
        <f>IF(Sec_inc_net!I31="","",Sec_inc_net!I31/10/GDP!L27)</f>
        <v>12.401662214036651</v>
      </c>
      <c r="J31" s="26">
        <f>IF(Sec_inc_net!J31="","",Sec_inc_net!J31/10/GDP!M27)</f>
        <v>11.590318406095408</v>
      </c>
      <c r="K31" s="26">
        <f>IF(Sec_inc_net!K31="","",Sec_inc_net!K31/10/GDP!N27)</f>
        <v>10.51862367794957</v>
      </c>
      <c r="L31" s="26">
        <f>IF(Sec_inc_net!L31="","",Sec_inc_net!L31/10/GDP!O27)</f>
        <v>11.52056095227411</v>
      </c>
      <c r="M31" s="26">
        <f>IF(Sec_inc_net!M31="","",Sec_inc_net!M31/10/GDP!P27)</f>
        <v>7.5680738478041185</v>
      </c>
      <c r="N31" s="26">
        <f>IF(Sec_inc_net!N31="","",Sec_inc_net!N31/10/GDP!Q27)</f>
        <v>9.4514913417357072</v>
      </c>
      <c r="O31" s="26">
        <f>IF(Sec_inc_net!O31="","",Sec_inc_net!O31/10/GDP!R27)</f>
        <v>7.9358503272273486</v>
      </c>
      <c r="P31" s="26">
        <f>IF(Sec_inc_net!P31="","",Sec_inc_net!P31/10/GDP!S27)</f>
        <v>6.4791756685318393</v>
      </c>
      <c r="Q31" s="26">
        <f>IF(Sec_inc_net!Q31="","",Sec_inc_net!Q31/10/GDP!T27)</f>
        <v>8.1188901221372962</v>
      </c>
    </row>
    <row r="32" spans="1:17" x14ac:dyDescent="0.15">
      <c r="A32" s="12" t="s">
        <v>46</v>
      </c>
      <c r="B32" s="26">
        <f>IF(Sec_inc_net!B32="","",Sec_inc_net!B32/10/GDP!E28)</f>
        <v>0.39901712262506173</v>
      </c>
      <c r="C32" s="26">
        <f>IF(Sec_inc_net!C32="","",Sec_inc_net!C32/10/GDP!F28)</f>
        <v>0.3887778088327698</v>
      </c>
      <c r="D32" s="26">
        <f>IF(Sec_inc_net!D32="","",Sec_inc_net!D32/10/GDP!G28)</f>
        <v>0.28837938499786053</v>
      </c>
      <c r="E32" s="26">
        <f>IF(Sec_inc_net!E32="","",Sec_inc_net!E32/10/GDP!H28)</f>
        <v>0.24906997447814655</v>
      </c>
      <c r="F32" s="26">
        <f>IF(Sec_inc_net!F32="","",Sec_inc_net!F32/10/GDP!I28)</f>
        <v>0.19994631733252047</v>
      </c>
      <c r="G32" s="26">
        <f>IF(Sec_inc_net!G32="","",Sec_inc_net!G32/10/GDP!J28)</f>
        <v>0.13111307264542324</v>
      </c>
      <c r="H32" s="26">
        <f>IF(Sec_inc_net!H32="","",Sec_inc_net!H32/10/GDP!K28)</f>
        <v>0.11416513326766185</v>
      </c>
      <c r="I32" s="26">
        <f>IF(Sec_inc_net!I32="","",Sec_inc_net!I32/10/GDP!L28)</f>
        <v>0.11516137102071981</v>
      </c>
      <c r="J32" s="26">
        <f>IF(Sec_inc_net!J32="","",Sec_inc_net!J32/10/GDP!M28)</f>
        <v>0.149009503752905</v>
      </c>
      <c r="K32" s="26">
        <f>IF(Sec_inc_net!K32="","",Sec_inc_net!K32/10/GDP!N28)</f>
        <v>0.11094827817010967</v>
      </c>
      <c r="L32" s="26">
        <f>IF(Sec_inc_net!L32="","",Sec_inc_net!L32/10/GDP!O28)</f>
        <v>0.15284077508667254</v>
      </c>
      <c r="M32" s="26">
        <f>IF(Sec_inc_net!M32="","",Sec_inc_net!M32/10/GDP!P28)</f>
        <v>0.17398052439779943</v>
      </c>
      <c r="N32" s="26">
        <f>IF(Sec_inc_net!N32="","",Sec_inc_net!N32/10/GDP!Q28)</f>
        <v>0.1034865623530479</v>
      </c>
      <c r="O32" s="26">
        <f>IF(Sec_inc_net!O32="","",Sec_inc_net!O32/10/GDP!R28)</f>
        <v>-7.8358938852149461E-4</v>
      </c>
      <c r="P32" s="26">
        <f>IF(Sec_inc_net!P32="","",Sec_inc_net!P32/10/GDP!S28)</f>
        <v>6.3083250058363766E-2</v>
      </c>
      <c r="Q32" s="26">
        <f>IF(Sec_inc_net!Q32="","",Sec_inc_net!Q32/10/GDP!T28)</f>
        <v>0.16344047736018744</v>
      </c>
    </row>
    <row r="33" spans="1:17" x14ac:dyDescent="0.15">
      <c r="A33" s="12" t="s">
        <v>47</v>
      </c>
      <c r="B33" s="26">
        <f>IF(Sec_inc_net!B33="","",Sec_inc_net!B33/10/GDP!E29)</f>
        <v>-3.5608933596713084</v>
      </c>
      <c r="C33" s="26">
        <f>IF(Sec_inc_net!C33="","",Sec_inc_net!C33/10/GDP!F29)</f>
        <v>-3.2066340680577285</v>
      </c>
      <c r="D33" s="26">
        <f>IF(Sec_inc_net!D33="","",Sec_inc_net!D33/10/GDP!G29)</f>
        <v>-3.2034269402084936</v>
      </c>
      <c r="E33" s="26">
        <f>IF(Sec_inc_net!E33="","",Sec_inc_net!E33/10/GDP!H29)</f>
        <v>-2.6393822153728812</v>
      </c>
      <c r="F33" s="26">
        <f>IF(Sec_inc_net!F33="","",Sec_inc_net!F33/10/GDP!I29)</f>
        <v>-3.733913262347158</v>
      </c>
      <c r="G33" s="26">
        <f>IF(Sec_inc_net!G33="","",Sec_inc_net!G33/10/GDP!J29)</f>
        <v>-2.2521148423541137</v>
      </c>
      <c r="H33" s="26">
        <f>IF(Sec_inc_net!H33="","",Sec_inc_net!H33/10/GDP!K29)</f>
        <v>-2.0238385377398105</v>
      </c>
      <c r="I33" s="26">
        <f>IF(Sec_inc_net!I33="","",Sec_inc_net!I33/10/GDP!L29)</f>
        <v>-2.4967575200322059</v>
      </c>
      <c r="J33" s="26">
        <f>IF(Sec_inc_net!J33="","",Sec_inc_net!J33/10/GDP!M29)</f>
        <v>-3.1869900221512739</v>
      </c>
      <c r="K33" s="26">
        <f>IF(Sec_inc_net!K33="","",Sec_inc_net!K33/10/GDP!N29)</f>
        <v>-3.1768178709949515</v>
      </c>
      <c r="L33" s="26">
        <f>IF(Sec_inc_net!L33="","",Sec_inc_net!L33/10/GDP!O29)</f>
        <v>-3.0657134170469162</v>
      </c>
      <c r="M33" s="26">
        <f>IF(Sec_inc_net!M33="","",Sec_inc_net!M33/10/GDP!P29)</f>
        <v>-3.5404204404054398</v>
      </c>
      <c r="N33" s="26">
        <f>IF(Sec_inc_net!N33="","",Sec_inc_net!N33/10/GDP!Q29)</f>
        <v>-3.6509425805431803</v>
      </c>
      <c r="O33" s="26">
        <f>IF(Sec_inc_net!O33="","",Sec_inc_net!O33/10/GDP!R29)</f>
        <v>-3.7302305003776377</v>
      </c>
      <c r="P33" s="26">
        <f>IF(Sec_inc_net!P33="","",Sec_inc_net!P33/10/GDP!S29)</f>
        <v>-3.6354951609089667</v>
      </c>
      <c r="Q33" s="26">
        <f>IF(Sec_inc_net!Q33="","",Sec_inc_net!Q33/10/GDP!T29)</f>
        <v>-2.9121038146588805</v>
      </c>
    </row>
    <row r="34" spans="1:17" x14ac:dyDescent="0.15">
      <c r="A34" s="12" t="s">
        <v>48</v>
      </c>
      <c r="B34" s="26">
        <f>IF(Sec_inc_net!B34="","",Sec_inc_net!B34/10/GDP!E30)</f>
        <v>3.3927277034401553</v>
      </c>
      <c r="C34" s="26">
        <f>IF(Sec_inc_net!C34="","",Sec_inc_net!C34/10/GDP!F30)</f>
        <v>2.4555446819481652</v>
      </c>
      <c r="D34" s="26">
        <f>IF(Sec_inc_net!D34="","",Sec_inc_net!D34/10/GDP!G30)</f>
        <v>2.2164374843860588</v>
      </c>
      <c r="E34" s="26">
        <f>IF(Sec_inc_net!E34="","",Sec_inc_net!E34/10/GDP!H30)</f>
        <v>2.4312075308552905</v>
      </c>
      <c r="F34" s="26">
        <f>IF(Sec_inc_net!F34="","",Sec_inc_net!F34/10/GDP!I30)</f>
        <v>2.5468182769732137</v>
      </c>
      <c r="G34" s="26">
        <f>IF(Sec_inc_net!G34="","",Sec_inc_net!G34/10/GDP!J30)</f>
        <v>3.969025079505768</v>
      </c>
      <c r="H34" s="26">
        <f>IF(Sec_inc_net!H34="","",Sec_inc_net!H34/10/GDP!K30)</f>
        <v>4.0626303818497824</v>
      </c>
      <c r="I34" s="26">
        <f>IF(Sec_inc_net!I34="","",Sec_inc_net!I34/10/GDP!L30)</f>
        <v>5.0148917539422806</v>
      </c>
      <c r="J34" s="26">
        <f>IF(Sec_inc_net!J34="","",Sec_inc_net!J34/10/GDP!M30)</f>
        <v>5.6792037644813087</v>
      </c>
      <c r="K34" s="26">
        <f>IF(Sec_inc_net!K34="","",Sec_inc_net!K34/10/GDP!N30)</f>
        <v>3.8312808056408616</v>
      </c>
      <c r="L34" s="26">
        <f>IF(Sec_inc_net!L34="","",Sec_inc_net!L34/10/GDP!O30)</f>
        <v>3.4217486427654382</v>
      </c>
      <c r="M34" s="26">
        <f>IF(Sec_inc_net!M34="","",Sec_inc_net!M34/10/GDP!P30)</f>
        <v>3.0872257581919755</v>
      </c>
      <c r="N34" s="26">
        <f>IF(Sec_inc_net!N34="","",Sec_inc_net!N34/10/GDP!Q30)</f>
        <v>3.2563574593705007</v>
      </c>
      <c r="O34" s="26">
        <f>IF(Sec_inc_net!O34="","",Sec_inc_net!O34/10/GDP!R30)</f>
        <v>3.2072212008988581</v>
      </c>
      <c r="P34" s="26">
        <f>IF(Sec_inc_net!P34="","",Sec_inc_net!P34/10/GDP!S30)</f>
        <v>2.9021363943303036</v>
      </c>
      <c r="Q34" s="26">
        <f>IF(Sec_inc_net!Q34="","",Sec_inc_net!Q34/10/GDP!T30)</f>
        <v>0.95111349881306229</v>
      </c>
    </row>
    <row r="35" spans="1:17" x14ac:dyDescent="0.15">
      <c r="A35" s="12" t="s">
        <v>49</v>
      </c>
      <c r="B35" s="26">
        <f>IF(Sec_inc_net!B35="","",Sec_inc_net!B35/10/GDP!E31)</f>
        <v>3.8184647085526335</v>
      </c>
      <c r="C35" s="26">
        <f>IF(Sec_inc_net!C35="","",Sec_inc_net!C35/10/GDP!F31)</f>
        <v>3.6653674864936217</v>
      </c>
      <c r="D35" s="26">
        <f>IF(Sec_inc_net!D35="","",Sec_inc_net!D35/10/GDP!G31)</f>
        <v>5.2944391783438478</v>
      </c>
      <c r="E35" s="26">
        <f>IF(Sec_inc_net!E35="","",Sec_inc_net!E35/10/GDP!H31)</f>
        <v>4.3483575433704713</v>
      </c>
      <c r="F35" s="26">
        <f>IF(Sec_inc_net!F35="","",Sec_inc_net!F35/10/GDP!I31)</f>
        <v>5.4691966515980992</v>
      </c>
      <c r="G35" s="26">
        <f>IF(Sec_inc_net!G35="","",Sec_inc_net!G35/10/GDP!J31)</f>
        <v>4.8738508182642288</v>
      </c>
      <c r="H35" s="26">
        <f>IF(Sec_inc_net!H35="","",Sec_inc_net!H35/10/GDP!K31)</f>
        <v>4.5155846596459099</v>
      </c>
      <c r="I35" s="26">
        <f>IF(Sec_inc_net!I35="","",Sec_inc_net!I35/10/GDP!L31)</f>
        <v>3.9780482710032192</v>
      </c>
      <c r="J35" s="26">
        <f>IF(Sec_inc_net!J35="","",Sec_inc_net!J35/10/GDP!M31)</f>
        <v>3.2667897586439629</v>
      </c>
      <c r="K35" s="26">
        <f>IF(Sec_inc_net!K35="","",Sec_inc_net!K35/10/GDP!N31)</f>
        <v>3.4283872931311237</v>
      </c>
      <c r="L35" s="26">
        <f>IF(Sec_inc_net!L35="","",Sec_inc_net!L35/10/GDP!O31)</f>
        <v>3.8818074942959027</v>
      </c>
      <c r="M35" s="26">
        <f>IF(Sec_inc_net!M35="","",Sec_inc_net!M35/10/GDP!P31)</f>
        <v>3.174278997941399</v>
      </c>
      <c r="N35" s="26">
        <f>IF(Sec_inc_net!N35="","",Sec_inc_net!N35/10/GDP!Q31)</f>
        <v>2.8151461707236858</v>
      </c>
      <c r="O35" s="26">
        <f>IF(Sec_inc_net!O35="","",Sec_inc_net!O35/10/GDP!R31)</f>
        <v>2.9087339733054396</v>
      </c>
      <c r="P35" s="26">
        <f>IF(Sec_inc_net!P35="","",Sec_inc_net!P35/10/GDP!S31)</f>
        <v>3.4467894837617372</v>
      </c>
      <c r="Q35" s="26" t="str">
        <f>IF(Sec_inc_net!Q35="","",Sec_inc_net!Q35/10/GDP!T31)</f>
        <v/>
      </c>
    </row>
    <row r="36" spans="1:17" x14ac:dyDescent="0.15">
      <c r="A36" s="12" t="s">
        <v>50</v>
      </c>
      <c r="B36" s="26">
        <f>IF(Sec_inc_net!B36="","",Sec_inc_net!B36/10/GDP!E32)</f>
        <v>21.439196987529012</v>
      </c>
      <c r="C36" s="26">
        <f>IF(Sec_inc_net!C36="","",Sec_inc_net!C36/10/GDP!F32)</f>
        <v>17.987541033666695</v>
      </c>
      <c r="D36" s="26">
        <f>IF(Sec_inc_net!D36="","",Sec_inc_net!D36/10/GDP!G32)</f>
        <v>17.785059067045342</v>
      </c>
      <c r="E36" s="26">
        <f>IF(Sec_inc_net!E36="","",Sec_inc_net!E36/10/GDP!H32)</f>
        <v>11.553330239192475</v>
      </c>
      <c r="F36" s="26">
        <f>IF(Sec_inc_net!F36="","",Sec_inc_net!F36/10/GDP!I32)</f>
        <v>14.481243965118171</v>
      </c>
      <c r="G36" s="26">
        <f>IF(Sec_inc_net!G36="","",Sec_inc_net!G36/10/GDP!J32)</f>
        <v>6.6875592501860393</v>
      </c>
      <c r="H36" s="26">
        <f>IF(Sec_inc_net!H36="","",Sec_inc_net!H36/10/GDP!K32)</f>
        <v>11.78819620547228</v>
      </c>
      <c r="I36" s="26">
        <f>IF(Sec_inc_net!I36="","",Sec_inc_net!I36/10/GDP!L32)</f>
        <v>19.136617931493461</v>
      </c>
      <c r="J36" s="26">
        <f>IF(Sec_inc_net!J36="","",Sec_inc_net!J36/10/GDP!M32)</f>
        <v>17.611453619824662</v>
      </c>
      <c r="K36" s="26">
        <f>IF(Sec_inc_net!K36="","",Sec_inc_net!K36/10/GDP!N32)</f>
        <v>12.267871939791059</v>
      </c>
      <c r="L36" s="26">
        <f>IF(Sec_inc_net!L36="","",Sec_inc_net!L36/10/GDP!O32)</f>
        <v>9.1122977770332216</v>
      </c>
      <c r="M36" s="26">
        <f>IF(Sec_inc_net!M36="","",Sec_inc_net!M36/10/GDP!P32)</f>
        <v>6.9431291122269236</v>
      </c>
      <c r="N36" s="26">
        <f>IF(Sec_inc_net!N36="","",Sec_inc_net!N36/10/GDP!Q32)</f>
        <v>7.6065426475680651</v>
      </c>
      <c r="O36" s="26">
        <f>IF(Sec_inc_net!O36="","",Sec_inc_net!O36/10/GDP!R32)</f>
        <v>8.2806150960743974</v>
      </c>
      <c r="P36" s="26" t="str">
        <f>IF(Sec_inc_net!P36="","",Sec_inc_net!P36/10/GDP!S32)</f>
        <v/>
      </c>
      <c r="Q36" s="26" t="str">
        <f>IF(Sec_inc_net!Q36="","",Sec_inc_net!Q36/10/GDP!T32)</f>
        <v/>
      </c>
    </row>
    <row r="37" spans="1:17" x14ac:dyDescent="0.15">
      <c r="A37" s="12" t="s">
        <v>51</v>
      </c>
      <c r="B37" s="26">
        <f>IF(Sec_inc_net!B37="","",Sec_inc_net!B37/10/GDP!E33)</f>
        <v>25.75355936116587</v>
      </c>
      <c r="C37" s="26">
        <f>IF(Sec_inc_net!C37="","",Sec_inc_net!C37/10/GDP!F33)</f>
        <v>23.372605392733011</v>
      </c>
      <c r="D37" s="26">
        <f>IF(Sec_inc_net!D37="","",Sec_inc_net!D37/10/GDP!G33)</f>
        <v>19.903345026551321</v>
      </c>
      <c r="E37" s="26">
        <f>IF(Sec_inc_net!E37="","",Sec_inc_net!E37/10/GDP!H33)</f>
        <v>17.616129383685699</v>
      </c>
      <c r="F37" s="26">
        <f>IF(Sec_inc_net!F37="","",Sec_inc_net!F37/10/GDP!I33)</f>
        <v>18.204036854528631</v>
      </c>
      <c r="G37" s="26">
        <f>IF(Sec_inc_net!G37="","",Sec_inc_net!G37/10/GDP!J33)</f>
        <v>20.446634907309239</v>
      </c>
      <c r="H37" s="26">
        <f>IF(Sec_inc_net!H37="","",Sec_inc_net!H37/10/GDP!K33)</f>
        <v>19.241984037730177</v>
      </c>
      <c r="I37" s="26">
        <f>IF(Sec_inc_net!I37="","",Sec_inc_net!I37/10/GDP!L33)</f>
        <v>14.812171897044182</v>
      </c>
      <c r="J37" s="26">
        <f>IF(Sec_inc_net!J37="","",Sec_inc_net!J37/10/GDP!M33)</f>
        <v>14.844484608355902</v>
      </c>
      <c r="K37" s="26">
        <f>IF(Sec_inc_net!K37="","",Sec_inc_net!K37/10/GDP!N33)</f>
        <v>14.224936317105072</v>
      </c>
      <c r="L37" s="26">
        <f>IF(Sec_inc_net!L37="","",Sec_inc_net!L37/10/GDP!O33)</f>
        <v>15.919130837548137</v>
      </c>
      <c r="M37" s="26">
        <f>IF(Sec_inc_net!M37="","",Sec_inc_net!M37/10/GDP!P33)</f>
        <v>16.844495514945365</v>
      </c>
      <c r="N37" s="26">
        <f>IF(Sec_inc_net!N37="","",Sec_inc_net!N37/10/GDP!Q33)</f>
        <v>17.239136541136929</v>
      </c>
      <c r="O37" s="26">
        <f>IF(Sec_inc_net!O37="","",Sec_inc_net!O37/10/GDP!R33)</f>
        <v>16.130863950135886</v>
      </c>
      <c r="P37" s="26">
        <f>IF(Sec_inc_net!P37="","",Sec_inc_net!P37/10/GDP!S33)</f>
        <v>16.327317060989778</v>
      </c>
      <c r="Q37" s="26">
        <f>IF(Sec_inc_net!Q37="","",Sec_inc_net!Q37/10/GDP!T33)</f>
        <v>20.271547707361627</v>
      </c>
    </row>
    <row r="38" spans="1:17" x14ac:dyDescent="0.15">
      <c r="A38" s="12" t="s">
        <v>52</v>
      </c>
      <c r="B38" s="26">
        <f>IF(Sec_inc_net!B38="","",Sec_inc_net!B38/10/GDP!E34)</f>
        <v>8.2779334690337887</v>
      </c>
      <c r="C38" s="26">
        <f>IF(Sec_inc_net!C38="","",Sec_inc_net!C38/10/GDP!F34)</f>
        <v>8.6749535543715517</v>
      </c>
      <c r="D38" s="26">
        <f>IF(Sec_inc_net!D38="","",Sec_inc_net!D38/10/GDP!G34)</f>
        <v>6.8677582405201649</v>
      </c>
      <c r="E38" s="26">
        <f>IF(Sec_inc_net!E38="","",Sec_inc_net!E38/10/GDP!H34)</f>
        <v>5.9104153047022461</v>
      </c>
      <c r="F38" s="26">
        <f>IF(Sec_inc_net!F38="","",Sec_inc_net!F38/10/GDP!I34)</f>
        <v>5.4647654696206232</v>
      </c>
      <c r="G38" s="26">
        <f>IF(Sec_inc_net!G38="","",Sec_inc_net!G38/10/GDP!J34)</f>
        <v>9.7265714456485881</v>
      </c>
      <c r="H38" s="26">
        <f>IF(Sec_inc_net!H38="","",Sec_inc_net!H38/10/GDP!K34)</f>
        <v>9.9218791672541666</v>
      </c>
      <c r="I38" s="26">
        <f>IF(Sec_inc_net!I38="","",Sec_inc_net!I38/10/GDP!L34)</f>
        <v>9.9167644417409875</v>
      </c>
      <c r="J38" s="26">
        <f>IF(Sec_inc_net!J38="","",Sec_inc_net!J38/10/GDP!M34)</f>
        <v>9.6007447669997212</v>
      </c>
      <c r="K38" s="26">
        <f>IF(Sec_inc_net!K38="","",Sec_inc_net!K38/10/GDP!N34)</f>
        <v>9.6601975761215595</v>
      </c>
      <c r="L38" s="26">
        <f>IF(Sec_inc_net!L38="","",Sec_inc_net!L38/10/GDP!O34)</f>
        <v>9.0477524903064737</v>
      </c>
      <c r="M38" s="26">
        <f>IF(Sec_inc_net!M38="","",Sec_inc_net!M38/10/GDP!P34)</f>
        <v>7.787438692220257</v>
      </c>
      <c r="N38" s="26">
        <f>IF(Sec_inc_net!N38="","",Sec_inc_net!N38/10/GDP!Q34)</f>
        <v>7.8786252803038206</v>
      </c>
      <c r="O38" s="26">
        <f>IF(Sec_inc_net!O38="","",Sec_inc_net!O38/10/GDP!R34)</f>
        <v>7.6949916383089993</v>
      </c>
      <c r="P38" s="26">
        <f>IF(Sec_inc_net!P38="","",Sec_inc_net!P38/10/GDP!S34)</f>
        <v>7.2679858245866082</v>
      </c>
      <c r="Q38" s="26">
        <f>IF(Sec_inc_net!Q38="","",Sec_inc_net!Q38/10/GDP!T34)</f>
        <v>6.3720878782493999</v>
      </c>
    </row>
    <row r="39" spans="1:17" x14ac:dyDescent="0.15">
      <c r="A39" s="12" t="s">
        <v>53</v>
      </c>
      <c r="B39" s="26">
        <f>IF(Sec_inc_net!B39="","",Sec_inc_net!B39/10/GDP!E35)</f>
        <v>1.3158863381978672</v>
      </c>
      <c r="C39" s="26">
        <f>IF(Sec_inc_net!C39="","",Sec_inc_net!C39/10/GDP!F35)</f>
        <v>1.6159762926868089</v>
      </c>
      <c r="D39" s="26">
        <f>IF(Sec_inc_net!D39="","",Sec_inc_net!D39/10/GDP!G35)</f>
        <v>1.9868393281025227</v>
      </c>
      <c r="E39" s="26">
        <f>IF(Sec_inc_net!E39="","",Sec_inc_net!E39/10/GDP!H35)</f>
        <v>2.2629829507138268</v>
      </c>
      <c r="F39" s="26">
        <f>IF(Sec_inc_net!F39="","",Sec_inc_net!F39/10/GDP!I35)</f>
        <v>1.0718410976091068</v>
      </c>
      <c r="G39" s="26">
        <f>IF(Sec_inc_net!G39="","",Sec_inc_net!G39/10/GDP!J35)</f>
        <v>0.55792853130290221</v>
      </c>
      <c r="H39" s="26">
        <f>IF(Sec_inc_net!H39="","",Sec_inc_net!H39/10/GDP!K35)</f>
        <v>0.87840913941138177</v>
      </c>
      <c r="I39" s="26">
        <f>IF(Sec_inc_net!I39="","",Sec_inc_net!I39/10/GDP!L35)</f>
        <v>0.90425666526986048</v>
      </c>
      <c r="J39" s="26">
        <f>IF(Sec_inc_net!J39="","",Sec_inc_net!J39/10/GDP!M35)</f>
        <v>0.94111865922511706</v>
      </c>
      <c r="K39" s="26">
        <f>IF(Sec_inc_net!K39="","",Sec_inc_net!K39/10/GDP!N35)</f>
        <v>1.0266813594182547</v>
      </c>
      <c r="L39" s="26">
        <f>IF(Sec_inc_net!L39="","",Sec_inc_net!L39/10/GDP!O35)</f>
        <v>1.0247586188556397</v>
      </c>
      <c r="M39" s="26">
        <f>IF(Sec_inc_net!M39="","",Sec_inc_net!M39/10/GDP!P35)</f>
        <v>1.0642050268413006</v>
      </c>
      <c r="N39" s="26">
        <f>IF(Sec_inc_net!N39="","",Sec_inc_net!N39/10/GDP!Q35)</f>
        <v>1.2123775663107907</v>
      </c>
      <c r="O39" s="26">
        <f>IF(Sec_inc_net!O39="","",Sec_inc_net!O39/10/GDP!R35)</f>
        <v>1.1715607167294522</v>
      </c>
      <c r="P39" s="26">
        <f>IF(Sec_inc_net!P39="","",Sec_inc_net!P39/10/GDP!S35)</f>
        <v>1.2943178837374609</v>
      </c>
      <c r="Q39" s="26" t="str">
        <f>IF(Sec_inc_net!Q39="","",Sec_inc_net!Q39/10/GDP!T35)</f>
        <v/>
      </c>
    </row>
    <row r="40" spans="1:17" x14ac:dyDescent="0.15">
      <c r="A40" s="12" t="s">
        <v>54</v>
      </c>
      <c r="B40" s="26">
        <f>IF(Sec_inc_net!B40="","",Sec_inc_net!B40/10/GDP!E36)</f>
        <v>-144.03904380132076</v>
      </c>
      <c r="C40" s="26">
        <f>IF(Sec_inc_net!C40="","",Sec_inc_net!C40/10/GDP!F36)</f>
        <v>-0.12556027843742754</v>
      </c>
      <c r="D40" s="26">
        <f>IF(Sec_inc_net!D40="","",Sec_inc_net!D40/10/GDP!G36)</f>
        <v>-0.14506894661922237</v>
      </c>
      <c r="E40" s="26">
        <f>IF(Sec_inc_net!E40="","",Sec_inc_net!E40/10/GDP!H36)</f>
        <v>-0.10264485831379964</v>
      </c>
      <c r="F40" s="26">
        <f>IF(Sec_inc_net!F40="","",Sec_inc_net!F40/10/GDP!I36)</f>
        <v>-0.2203214882180797</v>
      </c>
      <c r="G40" s="26">
        <f>IF(Sec_inc_net!G40="","",Sec_inc_net!G40/10/GDP!J36)</f>
        <v>-0.2373499929097162</v>
      </c>
      <c r="H40" s="26">
        <f>IF(Sec_inc_net!H40="","",Sec_inc_net!H40/10/GDP!K36)</f>
        <v>-0.20544586427567593</v>
      </c>
      <c r="I40" s="26">
        <f>IF(Sec_inc_net!I40="","",Sec_inc_net!I40/10/GDP!L36)</f>
        <v>-0.22926592426795916</v>
      </c>
      <c r="J40" s="26">
        <f>IF(Sec_inc_net!J40="","",Sec_inc_net!J40/10/GDP!M36)</f>
        <v>-0.21435739477086663</v>
      </c>
      <c r="K40" s="26">
        <f>IF(Sec_inc_net!K40="","",Sec_inc_net!K40/10/GDP!N36)</f>
        <v>-0.17280882272567599</v>
      </c>
      <c r="L40" s="26">
        <f>IF(Sec_inc_net!L40="","",Sec_inc_net!L40/10/GDP!O36)</f>
        <v>-0.21187099464597084</v>
      </c>
      <c r="M40" s="26">
        <f>IF(Sec_inc_net!M40="","",Sec_inc_net!M40/10/GDP!P36)</f>
        <v>-9.95413218982623E-2</v>
      </c>
      <c r="N40" s="26">
        <f>IF(Sec_inc_net!N40="","",Sec_inc_net!N40/10/GDP!Q36)</f>
        <v>-0.20343339112024036</v>
      </c>
      <c r="O40" s="26">
        <f>IF(Sec_inc_net!O40="","",Sec_inc_net!O40/10/GDP!R36)</f>
        <v>-0.14529225202096108</v>
      </c>
      <c r="P40" s="26">
        <f>IF(Sec_inc_net!P40="","",Sec_inc_net!P40/10/GDP!S36)</f>
        <v>-0.10574970477182696</v>
      </c>
      <c r="Q40" s="26">
        <f>IF(Sec_inc_net!Q40="","",Sec_inc_net!Q40/10/GDP!T36)</f>
        <v>-0.20806703146730451</v>
      </c>
    </row>
    <row r="41" spans="1:17" x14ac:dyDescent="0.15">
      <c r="A41" s="12" t="s">
        <v>55</v>
      </c>
      <c r="B41" s="26" t="str">
        <f>IF(Sec_inc_net!B41="","",Sec_inc_net!B41/10/GDP!E37)</f>
        <v/>
      </c>
      <c r="C41" s="26" t="str">
        <f>IF(Sec_inc_net!C41="","",Sec_inc_net!C41/10/GDP!F37)</f>
        <v/>
      </c>
      <c r="D41" s="26" t="str">
        <f>IF(Sec_inc_net!D41="","",Sec_inc_net!D41/10/GDP!G37)</f>
        <v/>
      </c>
      <c r="E41" s="26" t="str">
        <f>IF(Sec_inc_net!E41="","",Sec_inc_net!E41/10/GDP!H37)</f>
        <v/>
      </c>
      <c r="F41" s="26" t="str">
        <f>IF(Sec_inc_net!F41="","",Sec_inc_net!F41/10/GDP!I37)</f>
        <v/>
      </c>
      <c r="G41" s="26" t="str">
        <f>IF(Sec_inc_net!G41="","",Sec_inc_net!G41/10/GDP!J37)</f>
        <v/>
      </c>
      <c r="H41" s="26" t="str">
        <f>IF(Sec_inc_net!H41="","",Sec_inc_net!H41/10/GDP!K37)</f>
        <v/>
      </c>
      <c r="I41" s="26" t="str">
        <f>IF(Sec_inc_net!I41="","",Sec_inc_net!I41/10/GDP!L37)</f>
        <v/>
      </c>
      <c r="J41" s="26" t="str">
        <f>IF(Sec_inc_net!J41="","",Sec_inc_net!J41/10/GDP!M37)</f>
        <v/>
      </c>
      <c r="K41" s="26" t="str">
        <f>IF(Sec_inc_net!K41="","",Sec_inc_net!K41/10/GDP!N37)</f>
        <v/>
      </c>
      <c r="L41" s="26" t="str">
        <f>IF(Sec_inc_net!L41="","",Sec_inc_net!L41/10/GDP!O37)</f>
        <v/>
      </c>
      <c r="M41" s="26">
        <f>IF(Sec_inc_net!M41="","",Sec_inc_net!M41/10/GDP!P37)</f>
        <v>-9.0111028674406981</v>
      </c>
      <c r="N41" s="26">
        <f>IF(Sec_inc_net!N41="","",Sec_inc_net!N41/10/GDP!Q37)</f>
        <v>-14.495311361405237</v>
      </c>
      <c r="O41" s="26">
        <f>IF(Sec_inc_net!O41="","",Sec_inc_net!O41/10/GDP!R37)</f>
        <v>-12.671844790505096</v>
      </c>
      <c r="P41" s="26">
        <f>IF(Sec_inc_net!P41="","",Sec_inc_net!P41/10/GDP!S37)</f>
        <v>-9.4885802905823979</v>
      </c>
      <c r="Q41" s="26" t="str">
        <f>IF(Sec_inc_net!Q41="","",Sec_inc_net!Q41/10/GDP!T37)</f>
        <v/>
      </c>
    </row>
    <row r="42" spans="1:17" x14ac:dyDescent="0.15">
      <c r="A42" s="12" t="s">
        <v>58</v>
      </c>
      <c r="B42" s="26">
        <f>IF(Sec_inc_net!B42="","",Sec_inc_net!B42/10/GDP!E38)</f>
        <v>1.4494922429100126</v>
      </c>
      <c r="C42" s="26">
        <f>IF(Sec_inc_net!C42="","",Sec_inc_net!C42/10/GDP!F38)</f>
        <v>2.1995886093112031</v>
      </c>
      <c r="D42" s="26">
        <f>IF(Sec_inc_net!D42="","",Sec_inc_net!D42/10/GDP!G38)</f>
        <v>1.8029564338583413</v>
      </c>
      <c r="E42" s="26">
        <f>IF(Sec_inc_net!E42="","",Sec_inc_net!E42/10/GDP!H38)</f>
        <v>1.6323132383144494</v>
      </c>
      <c r="F42" s="26">
        <f>IF(Sec_inc_net!F42="","",Sec_inc_net!F42/10/GDP!I38)</f>
        <v>0.90604151359438234</v>
      </c>
      <c r="G42" s="26">
        <f>IF(Sec_inc_net!G42="","",Sec_inc_net!G42/10/GDP!J38)</f>
        <v>2.0201430215852518</v>
      </c>
      <c r="H42" s="26">
        <f>IF(Sec_inc_net!H42="","",Sec_inc_net!H42/10/GDP!K38)</f>
        <v>1.1364036863166886</v>
      </c>
      <c r="I42" s="26">
        <f>IF(Sec_inc_net!I42="","",Sec_inc_net!I42/10/GDP!L38)</f>
        <v>0.77152390944565141</v>
      </c>
      <c r="J42" s="26">
        <f>IF(Sec_inc_net!J42="","",Sec_inc_net!J42/10/GDP!M38)</f>
        <v>0.79295058884366354</v>
      </c>
      <c r="K42" s="26">
        <f>IF(Sec_inc_net!K42="","",Sec_inc_net!K42/10/GDP!N38)</f>
        <v>0.81271955962546139</v>
      </c>
      <c r="L42" s="26">
        <f>IF(Sec_inc_net!L42="","",Sec_inc_net!L42/10/GDP!O38)</f>
        <v>0.74603037526673222</v>
      </c>
      <c r="M42" s="26">
        <f>IF(Sec_inc_net!M42="","",Sec_inc_net!M42/10/GDP!P38)</f>
        <v>0.51200142274335636</v>
      </c>
      <c r="N42" s="26">
        <f>IF(Sec_inc_net!N42="","",Sec_inc_net!N42/10/GDP!Q38)</f>
        <v>0.53464064427951041</v>
      </c>
      <c r="O42" s="26">
        <f>IF(Sec_inc_net!O42="","",Sec_inc_net!O42/10/GDP!R38)</f>
        <v>0.78975867547702616</v>
      </c>
      <c r="P42" s="26">
        <f>IF(Sec_inc_net!P42="","",Sec_inc_net!P42/10/GDP!S38)</f>
        <v>0.65891816147689897</v>
      </c>
      <c r="Q42" s="26">
        <f>IF(Sec_inc_net!Q42="","",Sec_inc_net!Q42/10/GDP!T38)</f>
        <v>0.38083986342213794</v>
      </c>
    </row>
    <row r="43" spans="1:17" x14ac:dyDescent="0.15">
      <c r="A43" s="12" t="s">
        <v>59</v>
      </c>
      <c r="B43" s="26">
        <f>IF(Sec_inc_net!B43="","",Sec_inc_net!B43/10/GDP!E39)</f>
        <v>-0.86418515237767535</v>
      </c>
      <c r="C43" s="26">
        <f>IF(Sec_inc_net!C43="","",Sec_inc_net!C43/10/GDP!F39)</f>
        <v>-0.83154588664834928</v>
      </c>
      <c r="D43" s="26">
        <f>IF(Sec_inc_net!D43="","",Sec_inc_net!D43/10/GDP!G39)</f>
        <v>-0.85393771527250995</v>
      </c>
      <c r="E43" s="26">
        <f>IF(Sec_inc_net!E43="","",Sec_inc_net!E43/10/GDP!H39)</f>
        <v>-1.0780567313293663</v>
      </c>
      <c r="F43" s="26">
        <f>IF(Sec_inc_net!F43="","",Sec_inc_net!F43/10/GDP!I39)</f>
        <v>-0.987562187376823</v>
      </c>
      <c r="G43" s="26">
        <f>IF(Sec_inc_net!G43="","",Sec_inc_net!G43/10/GDP!J39)</f>
        <v>-0.98973060838773674</v>
      </c>
      <c r="H43" s="26">
        <f>IF(Sec_inc_net!H43="","",Sec_inc_net!H43/10/GDP!K39)</f>
        <v>-1.0230358262548436</v>
      </c>
      <c r="I43" s="26">
        <f>IF(Sec_inc_net!I43="","",Sec_inc_net!I43/10/GDP!L39)</f>
        <v>-0.99827966976411153</v>
      </c>
      <c r="J43" s="26">
        <f>IF(Sec_inc_net!J43="","",Sec_inc_net!J43/10/GDP!M39)</f>
        <v>-0.976230420417872</v>
      </c>
      <c r="K43" s="26">
        <f>IF(Sec_inc_net!K43="","",Sec_inc_net!K43/10/GDP!N39)</f>
        <v>-0.87544560047795605</v>
      </c>
      <c r="L43" s="26">
        <f>IF(Sec_inc_net!L43="","",Sec_inc_net!L43/10/GDP!O39)</f>
        <v>-0.9224808494191119</v>
      </c>
      <c r="M43" s="26">
        <f>IF(Sec_inc_net!M43="","",Sec_inc_net!M43/10/GDP!P39)</f>
        <v>-0.84201490137248658</v>
      </c>
      <c r="N43" s="26">
        <f>IF(Sec_inc_net!N43="","",Sec_inc_net!N43/10/GDP!Q39)</f>
        <v>-0.77273705124965253</v>
      </c>
      <c r="O43" s="26">
        <f>IF(Sec_inc_net!O43="","",Sec_inc_net!O43/10/GDP!R39)</f>
        <v>-0.80457147696523179</v>
      </c>
      <c r="P43" s="26">
        <f>IF(Sec_inc_net!P43="","",Sec_inc_net!P43/10/GDP!S39)</f>
        <v>-0.7590523114437141</v>
      </c>
      <c r="Q43" s="26">
        <f>IF(Sec_inc_net!Q43="","",Sec_inc_net!Q43/10/GDP!T39)</f>
        <v>-0.80773131508204721</v>
      </c>
    </row>
    <row r="44" spans="1:17" x14ac:dyDescent="0.15">
      <c r="A44" s="12" t="s">
        <v>60</v>
      </c>
      <c r="B44" s="26">
        <f>IF(Sec_inc_net!B44="","",Sec_inc_net!B44/10/GDP!E40)</f>
        <v>-1.7919228840508541</v>
      </c>
      <c r="C44" s="26">
        <f>IF(Sec_inc_net!C44="","",Sec_inc_net!C44/10/GDP!F40)</f>
        <v>-2.473755773935328</v>
      </c>
      <c r="D44" s="26">
        <f>IF(Sec_inc_net!D44="","",Sec_inc_net!D44/10/GDP!G40)</f>
        <v>-3.3274767880926288</v>
      </c>
      <c r="E44" s="26">
        <f>IF(Sec_inc_net!E44="","",Sec_inc_net!E44/10/GDP!H40)</f>
        <v>-4.8511433719337065</v>
      </c>
      <c r="F44" s="26">
        <f>IF(Sec_inc_net!F44="","",Sec_inc_net!F44/10/GDP!I40)</f>
        <v>-5.1439150497151607</v>
      </c>
      <c r="G44" s="26">
        <f>IF(Sec_inc_net!G44="","",Sec_inc_net!G44/10/GDP!J40)</f>
        <v>-4.1868654331107447</v>
      </c>
      <c r="H44" s="26">
        <f>IF(Sec_inc_net!H44="","",Sec_inc_net!H44/10/GDP!K40)</f>
        <v>-3.0075617917082145</v>
      </c>
      <c r="I44" s="26">
        <f>IF(Sec_inc_net!I44="","",Sec_inc_net!I44/10/GDP!L40)</f>
        <v>-3.1660965085699675</v>
      </c>
      <c r="J44" s="26">
        <f>IF(Sec_inc_net!J44="","",Sec_inc_net!J44/10/GDP!M40)</f>
        <v>-3.5679774250395155</v>
      </c>
      <c r="K44" s="26">
        <f>IF(Sec_inc_net!K44="","",Sec_inc_net!K44/10/GDP!N40)</f>
        <v>-3.9565161899657144</v>
      </c>
      <c r="L44" s="26">
        <f>IF(Sec_inc_net!L44="","",Sec_inc_net!L44/10/GDP!O40)</f>
        <v>-4.5216768009120107</v>
      </c>
      <c r="M44" s="26">
        <f>IF(Sec_inc_net!M44="","",Sec_inc_net!M44/10/GDP!P40)</f>
        <v>-4.7661875503681888</v>
      </c>
      <c r="N44" s="26">
        <f>IF(Sec_inc_net!N44="","",Sec_inc_net!N44/10/GDP!Q40)</f>
        <v>-4.3956105721665519</v>
      </c>
      <c r="O44" s="26">
        <f>IF(Sec_inc_net!O44="","",Sec_inc_net!O44/10/GDP!R40)</f>
        <v>-4.8375806557463212</v>
      </c>
      <c r="P44" s="26">
        <f>IF(Sec_inc_net!P44="","",Sec_inc_net!P44/10/GDP!S40)</f>
        <v>-5.6563773080299864</v>
      </c>
      <c r="Q44" s="26" t="str">
        <f>IF(Sec_inc_net!Q44="","",Sec_inc_net!Q44/10/GDP!T40)</f>
        <v/>
      </c>
    </row>
    <row r="45" spans="1:17" x14ac:dyDescent="0.15">
      <c r="A45" s="12" t="s">
        <v>61</v>
      </c>
      <c r="B45" s="26">
        <f>IF(Sec_inc_net!B45="","",Sec_inc_net!B45/10/GDP!E41)</f>
        <v>1.0421527680657139</v>
      </c>
      <c r="C45" s="26">
        <f>IF(Sec_inc_net!C45="","",Sec_inc_net!C45/10/GDP!F41)</f>
        <v>1.0190986933772783</v>
      </c>
      <c r="D45" s="26">
        <f>IF(Sec_inc_net!D45="","",Sec_inc_net!D45/10/GDP!G41)</f>
        <v>1.0434726593081394</v>
      </c>
      <c r="E45" s="26">
        <f>IF(Sec_inc_net!E45="","",Sec_inc_net!E45/10/GDP!H41)</f>
        <v>0.9428296366585448</v>
      </c>
      <c r="F45" s="26">
        <f>IF(Sec_inc_net!F45="","",Sec_inc_net!F45/10/GDP!I41)</f>
        <v>0.62210246944022485</v>
      </c>
      <c r="G45" s="26">
        <f>IF(Sec_inc_net!G45="","",Sec_inc_net!G45/10/GDP!J41)</f>
        <v>0.67429567345143149</v>
      </c>
      <c r="H45" s="26">
        <f>IF(Sec_inc_net!H45="","",Sec_inc_net!H45/10/GDP!K41)</f>
        <v>0.32714755257539468</v>
      </c>
      <c r="I45" s="26">
        <f>IF(Sec_inc_net!I45="","",Sec_inc_net!I45/10/GDP!L41)</f>
        <v>4.0209241571436016E-2</v>
      </c>
      <c r="J45" s="26">
        <f>IF(Sec_inc_net!J45="","",Sec_inc_net!J45/10/GDP!M41)</f>
        <v>-9.0738163799418431E-2</v>
      </c>
      <c r="K45" s="26">
        <f>IF(Sec_inc_net!K45="","",Sec_inc_net!K45/10/GDP!N41)</f>
        <v>1.3740816566728977E-2</v>
      </c>
      <c r="L45" s="26">
        <f>IF(Sec_inc_net!L45="","",Sec_inc_net!L45/10/GDP!O41)</f>
        <v>-0.11381940475443356</v>
      </c>
      <c r="M45" s="26">
        <f>IF(Sec_inc_net!M45="","",Sec_inc_net!M45/10/GDP!P41)</f>
        <v>-8.4798698188722682E-2</v>
      </c>
      <c r="N45" s="26">
        <f>IF(Sec_inc_net!N45="","",Sec_inc_net!N45/10/GDP!Q41)</f>
        <v>-9.666484666877076E-2</v>
      </c>
      <c r="O45" s="26">
        <f>IF(Sec_inc_net!O45="","",Sec_inc_net!O45/10/GDP!R41)</f>
        <v>-1.7408742816684818E-2</v>
      </c>
      <c r="P45" s="26">
        <f>IF(Sec_inc_net!P45="","",Sec_inc_net!P45/10/GDP!S41)</f>
        <v>7.1475640784106398E-2</v>
      </c>
      <c r="Q45" s="26">
        <f>IF(Sec_inc_net!Q45="","",Sec_inc_net!Q45/10/GDP!T41)</f>
        <v>6.3768113250664102E-2</v>
      </c>
    </row>
    <row r="46" spans="1:17" x14ac:dyDescent="0.15">
      <c r="A46" s="12" t="s">
        <v>62</v>
      </c>
      <c r="B46" s="26">
        <f>IF(Sec_inc_net!B46="","",Sec_inc_net!B46/10/GDP!E42)</f>
        <v>2.8034973196116111</v>
      </c>
      <c r="C46" s="26">
        <f>IF(Sec_inc_net!C46="","",Sec_inc_net!C46/10/GDP!F42)</f>
        <v>2.9137192869995712</v>
      </c>
      <c r="D46" s="26">
        <f>IF(Sec_inc_net!D46="","",Sec_inc_net!D46/10/GDP!G42)</f>
        <v>2.4986190074090153</v>
      </c>
      <c r="E46" s="26">
        <f>IF(Sec_inc_net!E46="","",Sec_inc_net!E46/10/GDP!H42)</f>
        <v>2.249294590076917</v>
      </c>
      <c r="F46" s="26">
        <f>IF(Sec_inc_net!F46="","",Sec_inc_net!F46/10/GDP!I42)</f>
        <v>1.9607971987422623</v>
      </c>
      <c r="G46" s="26">
        <f>IF(Sec_inc_net!G46="","",Sec_inc_net!G46/10/GDP!J42)</f>
        <v>1.6263359076290835</v>
      </c>
      <c r="H46" s="26">
        <f>IF(Sec_inc_net!H46="","",Sec_inc_net!H46/10/GDP!K42)</f>
        <v>1.5079340879842249</v>
      </c>
      <c r="I46" s="26">
        <f>IF(Sec_inc_net!I46="","",Sec_inc_net!I46/10/GDP!L42)</f>
        <v>1.3036926827139435</v>
      </c>
      <c r="J46" s="26">
        <f>IF(Sec_inc_net!J46="","",Sec_inc_net!J46/10/GDP!M42)</f>
        <v>1.2789768079091339</v>
      </c>
      <c r="K46" s="26">
        <f>IF(Sec_inc_net!K46="","",Sec_inc_net!K46/10/GDP!N42)</f>
        <v>1.2122634598020503</v>
      </c>
      <c r="L46" s="26">
        <f>IF(Sec_inc_net!L46="","",Sec_inc_net!L46/10/GDP!O42)</f>
        <v>1.8500661216599521</v>
      </c>
      <c r="M46" s="26">
        <f>IF(Sec_inc_net!M46="","",Sec_inc_net!M46/10/GDP!P42)</f>
        <v>2.0861837439000186</v>
      </c>
      <c r="N46" s="26">
        <f>IF(Sec_inc_net!N46="","",Sec_inc_net!N46/10/GDP!Q42)</f>
        <v>2.1196712944133154</v>
      </c>
      <c r="O46" s="26">
        <f>IF(Sec_inc_net!O46="","",Sec_inc_net!O46/10/GDP!R42)</f>
        <v>2.2873509597506327</v>
      </c>
      <c r="P46" s="26">
        <f>IF(Sec_inc_net!P46="","",Sec_inc_net!P46/10/GDP!S42)</f>
        <v>2.6916580509339347</v>
      </c>
      <c r="Q46" s="26">
        <f>IF(Sec_inc_net!Q46="","",Sec_inc_net!Q46/10/GDP!T42)</f>
        <v>3.2154589095000414</v>
      </c>
    </row>
    <row r="47" spans="1:17" x14ac:dyDescent="0.15">
      <c r="A47" s="12" t="s">
        <v>63</v>
      </c>
      <c r="B47" s="26">
        <f>IF(Sec_inc_net!B47="","",Sec_inc_net!B47/10/GDP!E43)</f>
        <v>8.8258516640057714</v>
      </c>
      <c r="C47" s="26">
        <f>IF(Sec_inc_net!C47="","",Sec_inc_net!C47/10/GDP!F43)</f>
        <v>10.861091408627187</v>
      </c>
      <c r="D47" s="26">
        <f>IF(Sec_inc_net!D47="","",Sec_inc_net!D47/10/GDP!G43)</f>
        <v>10.914348223966007</v>
      </c>
      <c r="E47" s="26">
        <f>IF(Sec_inc_net!E47="","",Sec_inc_net!E47/10/GDP!H43)</f>
        <v>12.530568373855818</v>
      </c>
      <c r="F47" s="26">
        <f>IF(Sec_inc_net!F47="","",Sec_inc_net!F47/10/GDP!I43)</f>
        <v>15.309934372038263</v>
      </c>
      <c r="G47" s="26">
        <f>IF(Sec_inc_net!G47="","",Sec_inc_net!G47/10/GDP!J43)</f>
        <v>16.02113901069287</v>
      </c>
      <c r="H47" s="26">
        <f>IF(Sec_inc_net!H47="","",Sec_inc_net!H47/10/GDP!K43)</f>
        <v>14.946993101561523</v>
      </c>
      <c r="I47" s="26">
        <f>IF(Sec_inc_net!I47="","",Sec_inc_net!I47/10/GDP!L43)</f>
        <v>18.952749353664245</v>
      </c>
      <c r="J47" s="26" t="str">
        <f>IF(Sec_inc_net!J47="","",Sec_inc_net!J47/10/GDP!M43)</f>
        <v/>
      </c>
      <c r="K47" s="26">
        <f>IF(Sec_inc_net!K47="","",Sec_inc_net!K47/10/GDP!N43)</f>
        <v>14.103836709129373</v>
      </c>
      <c r="L47" s="26">
        <f>IF(Sec_inc_net!L47="","",Sec_inc_net!L47/10/GDP!O43)</f>
        <v>16.850663270379645</v>
      </c>
      <c r="M47" s="26">
        <f>IF(Sec_inc_net!M47="","",Sec_inc_net!M47/10/GDP!P43)</f>
        <v>10.896544733048698</v>
      </c>
      <c r="N47" s="26">
        <f>IF(Sec_inc_net!N47="","",Sec_inc_net!N47/10/GDP!Q43)</f>
        <v>13.843133717928289</v>
      </c>
      <c r="O47" s="26">
        <f>IF(Sec_inc_net!O47="","",Sec_inc_net!O47/10/GDP!R43)</f>
        <v>14.105241468649005</v>
      </c>
      <c r="P47" s="26">
        <f>IF(Sec_inc_net!P47="","",Sec_inc_net!P47/10/GDP!S43)</f>
        <v>13.933176754897488</v>
      </c>
      <c r="Q47" s="26" t="str">
        <f>IF(Sec_inc_net!Q47="","",Sec_inc_net!Q47/10/GDP!T43)</f>
        <v/>
      </c>
    </row>
    <row r="48" spans="1:17" x14ac:dyDescent="0.15">
      <c r="A48" s="12" t="s">
        <v>64</v>
      </c>
      <c r="B48" s="26">
        <f>IF(Sec_inc_net!B48="","",Sec_inc_net!B48/10/GDP!E44)</f>
        <v>6.1960854668626624</v>
      </c>
      <c r="C48" s="26">
        <f>IF(Sec_inc_net!C48="","",Sec_inc_net!C48/10/GDP!F44)</f>
        <v>5.0180587420565974</v>
      </c>
      <c r="D48" s="26">
        <f>IF(Sec_inc_net!D48="","",Sec_inc_net!D48/10/GDP!G44)</f>
        <v>5.1372256102644007</v>
      </c>
      <c r="E48" s="26">
        <f>IF(Sec_inc_net!E48="","",Sec_inc_net!E48/10/GDP!H44)</f>
        <v>5.0950621418258262</v>
      </c>
      <c r="F48" s="26">
        <f>IF(Sec_inc_net!F48="","",Sec_inc_net!F48/10/GDP!I44)</f>
        <v>7.5754727921010581</v>
      </c>
      <c r="G48" s="26">
        <f>IF(Sec_inc_net!G48="","",Sec_inc_net!G48/10/GDP!J44)</f>
        <v>3.9120935158004668</v>
      </c>
      <c r="H48" s="26">
        <f>IF(Sec_inc_net!H48="","",Sec_inc_net!H48/10/GDP!K44)</f>
        <v>5.4573719313573301</v>
      </c>
      <c r="I48" s="26">
        <f>IF(Sec_inc_net!I48="","",Sec_inc_net!I48/10/GDP!L44)</f>
        <v>6.013101341933651</v>
      </c>
      <c r="J48" s="26">
        <f>IF(Sec_inc_net!J48="","",Sec_inc_net!J48/10/GDP!M44)</f>
        <v>3.8712181381337389</v>
      </c>
      <c r="K48" s="26">
        <f>IF(Sec_inc_net!K48="","",Sec_inc_net!K48/10/GDP!N44)</f>
        <v>5.661013969086647</v>
      </c>
      <c r="L48" s="26">
        <f>IF(Sec_inc_net!L48="","",Sec_inc_net!L48/10/GDP!O44)</f>
        <v>5.0241313260048228</v>
      </c>
      <c r="M48" s="26">
        <f>IF(Sec_inc_net!M48="","",Sec_inc_net!M48/10/GDP!P44)</f>
        <v>3.6411773955238473</v>
      </c>
      <c r="N48" s="26">
        <f>IF(Sec_inc_net!N48="","",Sec_inc_net!N48/10/GDP!Q44)</f>
        <v>3.3116520633564073</v>
      </c>
      <c r="O48" s="26">
        <f>IF(Sec_inc_net!O48="","",Sec_inc_net!O48/10/GDP!R44)</f>
        <v>3.6713586032052734</v>
      </c>
      <c r="P48" s="26">
        <f>IF(Sec_inc_net!P48="","",Sec_inc_net!P48/10/GDP!S44)</f>
        <v>2.9043250062627486</v>
      </c>
      <c r="Q48" s="26">
        <f>IF(Sec_inc_net!Q48="","",Sec_inc_net!Q48/10/GDP!T44)</f>
        <v>1.6382689643053776</v>
      </c>
    </row>
    <row r="49" spans="1:17" x14ac:dyDescent="0.15">
      <c r="A49" s="12" t="s">
        <v>65</v>
      </c>
      <c r="B49" s="26">
        <f>IF(Sec_inc_net!B49="","",Sec_inc_net!B49/10/GDP!E45)</f>
        <v>0.45589203801698325</v>
      </c>
      <c r="C49" s="26">
        <f>IF(Sec_inc_net!C49="","",Sec_inc_net!C49/10/GDP!F45)</f>
        <v>-0.31744887802697813</v>
      </c>
      <c r="D49" s="26">
        <f>IF(Sec_inc_net!D49="","",Sec_inc_net!D49/10/GDP!G45)</f>
        <v>-2.2769347718691636E-3</v>
      </c>
      <c r="E49" s="26">
        <f>IF(Sec_inc_net!E49="","",Sec_inc_net!E49/10/GDP!H45)</f>
        <v>4.1772936668372528E-2</v>
      </c>
      <c r="F49" s="26">
        <f>IF(Sec_inc_net!F49="","",Sec_inc_net!F49/10/GDP!I45)</f>
        <v>0.32438445703098401</v>
      </c>
      <c r="G49" s="26">
        <f>IF(Sec_inc_net!G49="","",Sec_inc_net!G49/10/GDP!J45)</f>
        <v>0.91029920943046949</v>
      </c>
      <c r="H49" s="26">
        <f>IF(Sec_inc_net!H49="","",Sec_inc_net!H49/10/GDP!K45)</f>
        <v>0.61668482596617069</v>
      </c>
      <c r="I49" s="26">
        <f>IF(Sec_inc_net!I49="","",Sec_inc_net!I49/10/GDP!L45)</f>
        <v>0.37083868927511437</v>
      </c>
      <c r="J49" s="26">
        <f>IF(Sec_inc_net!J49="","",Sec_inc_net!J49/10/GDP!M45)</f>
        <v>0.21038142379239091</v>
      </c>
      <c r="K49" s="26">
        <f>IF(Sec_inc_net!K49="","",Sec_inc_net!K49/10/GDP!N45)</f>
        <v>0.2566518879467779</v>
      </c>
      <c r="L49" s="26">
        <f>IF(Sec_inc_net!L49="","",Sec_inc_net!L49/10/GDP!O45)</f>
        <v>-1.1526474501312725</v>
      </c>
      <c r="M49" s="26">
        <f>IF(Sec_inc_net!M49="","",Sec_inc_net!M49/10/GDP!P45)</f>
        <v>-5.0532571665734496</v>
      </c>
      <c r="N49" s="26" t="str">
        <f>IF(Sec_inc_net!N49="","",Sec_inc_net!N49/10/GDP!Q45)</f>
        <v/>
      </c>
      <c r="O49" s="26" t="str">
        <f>IF(Sec_inc_net!O49="","",Sec_inc_net!O49/10/GDP!R45)</f>
        <v/>
      </c>
      <c r="P49" s="26" t="str">
        <f>IF(Sec_inc_net!P49="","",Sec_inc_net!P49/10/GDP!S45)</f>
        <v/>
      </c>
      <c r="Q49" s="26" t="str">
        <f>IF(Sec_inc_net!Q49="","",Sec_inc_net!Q49/10/GDP!T45)</f>
        <v/>
      </c>
    </row>
    <row r="50" spans="1:17" x14ac:dyDescent="0.15">
      <c r="A50" s="12" t="s">
        <v>66</v>
      </c>
      <c r="B50" s="26">
        <f>IF(Sec_inc_net!B50="","",Sec_inc_net!B50/10/GDP!E46)</f>
        <v>1.2665069931751189</v>
      </c>
      <c r="C50" s="26">
        <f>IF(Sec_inc_net!C50="","",Sec_inc_net!C50/10/GDP!F46)</f>
        <v>1.46525009610067</v>
      </c>
      <c r="D50" s="26">
        <f>IF(Sec_inc_net!D50="","",Sec_inc_net!D50/10/GDP!G46)</f>
        <v>1.7111858151910424</v>
      </c>
      <c r="E50" s="26">
        <f>IF(Sec_inc_net!E50="","",Sec_inc_net!E50/10/GDP!H46)</f>
        <v>1.3493659033436425</v>
      </c>
      <c r="F50" s="26">
        <f>IF(Sec_inc_net!F50="","",Sec_inc_net!F50/10/GDP!I46)</f>
        <v>1.1217707405869748</v>
      </c>
      <c r="G50" s="26">
        <f>IF(Sec_inc_net!G50="","",Sec_inc_net!G50/10/GDP!J46)</f>
        <v>1.0305597537359157</v>
      </c>
      <c r="H50" s="26">
        <f>IF(Sec_inc_net!H50="","",Sec_inc_net!H50/10/GDP!K46)</f>
        <v>0.81290181061444566</v>
      </c>
      <c r="I50" s="26">
        <f>IF(Sec_inc_net!I50="","",Sec_inc_net!I50/10/GDP!L46)</f>
        <v>0.8644200398059052</v>
      </c>
      <c r="J50" s="26">
        <f>IF(Sec_inc_net!J50="","",Sec_inc_net!J50/10/GDP!M46)</f>
        <v>0.76963646335518432</v>
      </c>
      <c r="K50" s="26">
        <f>IF(Sec_inc_net!K50="","",Sec_inc_net!K50/10/GDP!N46)</f>
        <v>0.86555967747570495</v>
      </c>
      <c r="L50" s="26">
        <f>IF(Sec_inc_net!L50="","",Sec_inc_net!L50/10/GDP!O46)</f>
        <v>0.80983207201653407</v>
      </c>
      <c r="M50" s="26">
        <f>IF(Sec_inc_net!M50="","",Sec_inc_net!M50/10/GDP!P46)</f>
        <v>0.86749365673794698</v>
      </c>
      <c r="N50" s="26">
        <f>IF(Sec_inc_net!N50="","",Sec_inc_net!N50/10/GDP!Q46)</f>
        <v>0.95657443701040989</v>
      </c>
      <c r="O50" s="26">
        <f>IF(Sec_inc_net!O50="","",Sec_inc_net!O50/10/GDP!R46)</f>
        <v>0.89458931514299445</v>
      </c>
      <c r="P50" s="26">
        <f>IF(Sec_inc_net!P50="","",Sec_inc_net!P50/10/GDP!S46)</f>
        <v>0.93281352607450363</v>
      </c>
      <c r="Q50" s="26">
        <f>IF(Sec_inc_net!Q50="","",Sec_inc_net!Q50/10/GDP!T46)</f>
        <v>0.92128504004505174</v>
      </c>
    </row>
    <row r="51" spans="1:17" x14ac:dyDescent="0.15">
      <c r="A51" s="12" t="s">
        <v>67</v>
      </c>
      <c r="B51" s="26">
        <f>IF(Sec_inc_net!B51="","",Sec_inc_net!B51/10/GDP!E47)</f>
        <v>-1.9578967986961198</v>
      </c>
      <c r="C51" s="26">
        <f>IF(Sec_inc_net!C51="","",Sec_inc_net!C51/10/GDP!F47)</f>
        <v>-2.1592146687418516</v>
      </c>
      <c r="D51" s="26">
        <f>IF(Sec_inc_net!D51="","",Sec_inc_net!D51/10/GDP!G47)</f>
        <v>-1.2209060182264142</v>
      </c>
      <c r="E51" s="26">
        <f>IF(Sec_inc_net!E51="","",Sec_inc_net!E51/10/GDP!H47)</f>
        <v>-0.99285323958923666</v>
      </c>
      <c r="F51" s="26">
        <f>IF(Sec_inc_net!F51="","",Sec_inc_net!F51/10/GDP!I47)</f>
        <v>-0.29421124430266243</v>
      </c>
      <c r="G51" s="26">
        <f>IF(Sec_inc_net!G51="","",Sec_inc_net!G51/10/GDP!J47)</f>
        <v>-1.2771910167043901</v>
      </c>
      <c r="H51" s="26">
        <f>IF(Sec_inc_net!H51="","",Sec_inc_net!H51/10/GDP!K47)</f>
        <v>-1.5027160910805257</v>
      </c>
      <c r="I51" s="26">
        <f>IF(Sec_inc_net!I51="","",Sec_inc_net!I51/10/GDP!L47)</f>
        <v>-1.4060677860202173</v>
      </c>
      <c r="J51" s="26">
        <f>IF(Sec_inc_net!J51="","",Sec_inc_net!J51/10/GDP!M47)</f>
        <v>-1.0167862930331359</v>
      </c>
      <c r="K51" s="26">
        <f>IF(Sec_inc_net!K51="","",Sec_inc_net!K51/10/GDP!N47)</f>
        <v>-0.60258613355176793</v>
      </c>
      <c r="L51" s="26">
        <f>IF(Sec_inc_net!L51="","",Sec_inc_net!L51/10/GDP!O47)</f>
        <v>-0.75213915598931436</v>
      </c>
      <c r="M51" s="26">
        <f>IF(Sec_inc_net!M51="","",Sec_inc_net!M51/10/GDP!P47)</f>
        <v>-0.86575165651240937</v>
      </c>
      <c r="N51" s="26">
        <f>IF(Sec_inc_net!N51="","",Sec_inc_net!N51/10/GDP!Q47)</f>
        <v>-1.0019121342306512</v>
      </c>
      <c r="O51" s="26">
        <f>IF(Sec_inc_net!O51="","",Sec_inc_net!O51/10/GDP!R47)</f>
        <v>-0.95975764795685237</v>
      </c>
      <c r="P51" s="26">
        <f>IF(Sec_inc_net!P51="","",Sec_inc_net!P51/10/GDP!S47)</f>
        <v>-0.98474737578498683</v>
      </c>
      <c r="Q51" s="26" t="str">
        <f>IF(Sec_inc_net!Q51="","",Sec_inc_net!Q51/10/GDP!T47)</f>
        <v/>
      </c>
    </row>
    <row r="52" spans="1:17" x14ac:dyDescent="0.15">
      <c r="A52" s="12" t="s">
        <v>68</v>
      </c>
      <c r="B52" s="26">
        <f>IF(Sec_inc_net!B52="","",Sec_inc_net!B52/10/GDP!E48)</f>
        <v>3.8094132129375864</v>
      </c>
      <c r="C52" s="26">
        <f>IF(Sec_inc_net!C52="","",Sec_inc_net!C52/10/GDP!F48)</f>
        <v>3.222173638336574</v>
      </c>
      <c r="D52" s="26">
        <f>IF(Sec_inc_net!D52="","",Sec_inc_net!D52/10/GDP!G48)</f>
        <v>2.8225820829845909</v>
      </c>
      <c r="E52" s="26">
        <f>IF(Sec_inc_net!E52="","",Sec_inc_net!E52/10/GDP!H48)</f>
        <v>2.6778070707008763</v>
      </c>
      <c r="F52" s="26">
        <f>IF(Sec_inc_net!F52="","",Sec_inc_net!F52/10/GDP!I48)</f>
        <v>2.6599288301543944</v>
      </c>
      <c r="G52" s="26">
        <f>IF(Sec_inc_net!G52="","",Sec_inc_net!G52/10/GDP!J48)</f>
        <v>2.8266040253875961</v>
      </c>
      <c r="H52" s="26">
        <f>IF(Sec_inc_net!H52="","",Sec_inc_net!H52/10/GDP!K48)</f>
        <v>3.1493968227205196</v>
      </c>
      <c r="I52" s="26">
        <f>IF(Sec_inc_net!I52="","",Sec_inc_net!I52/10/GDP!L48)</f>
        <v>2.7682649495133069</v>
      </c>
      <c r="J52" s="26">
        <f>IF(Sec_inc_net!J52="","",Sec_inc_net!J52/10/GDP!M48)</f>
        <v>2.5950299747406143</v>
      </c>
      <c r="K52" s="26">
        <f>IF(Sec_inc_net!K52="","",Sec_inc_net!K52/10/GDP!N48)</f>
        <v>2.6055091085885129</v>
      </c>
      <c r="L52" s="26">
        <f>IF(Sec_inc_net!L52="","",Sec_inc_net!L52/10/GDP!O48)</f>
        <v>3.5732218578335764</v>
      </c>
      <c r="M52" s="26">
        <f>IF(Sec_inc_net!M52="","",Sec_inc_net!M52/10/GDP!P48)</f>
        <v>3.8988384220414538</v>
      </c>
      <c r="N52" s="26">
        <f>IF(Sec_inc_net!N52="","",Sec_inc_net!N52/10/GDP!Q48)</f>
        <v>4.1856785712351385</v>
      </c>
      <c r="O52" s="26">
        <f>IF(Sec_inc_net!O52="","",Sec_inc_net!O52/10/GDP!R48)</f>
        <v>4.1357477836135077</v>
      </c>
      <c r="P52" s="26">
        <f>IF(Sec_inc_net!P52="","",Sec_inc_net!P52/10/GDP!S48)</f>
        <v>4.4366219238339815</v>
      </c>
      <c r="Q52" s="26">
        <f>IF(Sec_inc_net!Q52="","",Sec_inc_net!Q52/10/GDP!T48)</f>
        <v>5.6828941808727329</v>
      </c>
    </row>
    <row r="53" spans="1:17" x14ac:dyDescent="0.15">
      <c r="A53" s="12" t="s">
        <v>69</v>
      </c>
      <c r="B53" s="26" t="str">
        <f>IF(Sec_inc_net!B53="","",Sec_inc_net!B53/10/GDP!E49)</f>
        <v/>
      </c>
      <c r="C53" s="26" t="str">
        <f>IF(Sec_inc_net!C53="","",Sec_inc_net!C53/10/GDP!F49)</f>
        <v/>
      </c>
      <c r="D53" s="26" t="str">
        <f>IF(Sec_inc_net!D53="","",Sec_inc_net!D53/10/GDP!G49)</f>
        <v/>
      </c>
      <c r="E53" s="26" t="str">
        <f>IF(Sec_inc_net!E53="","",Sec_inc_net!E53/10/GDP!H49)</f>
        <v/>
      </c>
      <c r="F53" s="26" t="str">
        <f>IF(Sec_inc_net!F53="","",Sec_inc_net!F53/10/GDP!I49)</f>
        <v/>
      </c>
      <c r="G53" s="26" t="str">
        <f>IF(Sec_inc_net!G53="","",Sec_inc_net!G53/10/GDP!J49)</f>
        <v/>
      </c>
      <c r="H53" s="26">
        <f>IF(Sec_inc_net!H53="","",Sec_inc_net!H53/10/GDP!K49)</f>
        <v>-2.0730798104229402</v>
      </c>
      <c r="I53" s="26">
        <f>IF(Sec_inc_net!I53="","",Sec_inc_net!I53/10/GDP!L49)</f>
        <v>-2.4026084607229481</v>
      </c>
      <c r="J53" s="26">
        <f>IF(Sec_inc_net!J53="","",Sec_inc_net!J53/10/GDP!M49)</f>
        <v>-2.8596463137224042</v>
      </c>
      <c r="K53" s="26">
        <f>IF(Sec_inc_net!K53="","",Sec_inc_net!K53/10/GDP!N49)</f>
        <v>-2.2529407683482567</v>
      </c>
      <c r="L53" s="26">
        <f>IF(Sec_inc_net!L53="","",Sec_inc_net!L53/10/GDP!O49)</f>
        <v>-2.2974987358919803</v>
      </c>
      <c r="M53" s="26">
        <f>IF(Sec_inc_net!M53="","",Sec_inc_net!M53/10/GDP!P49)</f>
        <v>-2.6686573038727217</v>
      </c>
      <c r="N53" s="26">
        <f>IF(Sec_inc_net!N53="","",Sec_inc_net!N53/10/GDP!Q49)</f>
        <v>2.5418433071082265</v>
      </c>
      <c r="O53" s="26">
        <f>IF(Sec_inc_net!O53="","",Sec_inc_net!O53/10/GDP!R49)</f>
        <v>11.97349773065681</v>
      </c>
      <c r="P53" s="26">
        <f>IF(Sec_inc_net!P53="","",Sec_inc_net!P53/10/GDP!S49)</f>
        <v>0.18311474292330726</v>
      </c>
      <c r="Q53" s="26">
        <f>IF(Sec_inc_net!Q53="","",Sec_inc_net!Q53/10/GDP!T49)</f>
        <v>-2.0357480543668305</v>
      </c>
    </row>
    <row r="54" spans="1:17" x14ac:dyDescent="0.15">
      <c r="A54" s="12" t="s">
        <v>70</v>
      </c>
      <c r="B54" s="26" t="str">
        <f>IF(Sec_inc_net!B54="","",Sec_inc_net!B54/10/GDP!E50)</f>
        <v/>
      </c>
      <c r="C54" s="26" t="str">
        <f>IF(Sec_inc_net!C54="","",Sec_inc_net!C54/10/GDP!F50)</f>
        <v/>
      </c>
      <c r="D54" s="26" t="str">
        <f>IF(Sec_inc_net!D54="","",Sec_inc_net!D54/10/GDP!G50)</f>
        <v/>
      </c>
      <c r="E54" s="26" t="str">
        <f>IF(Sec_inc_net!E54="","",Sec_inc_net!E54/10/GDP!H50)</f>
        <v/>
      </c>
      <c r="F54" s="26" t="str">
        <f>IF(Sec_inc_net!F54="","",Sec_inc_net!F54/10/GDP!I50)</f>
        <v/>
      </c>
      <c r="G54" s="26" t="str">
        <f>IF(Sec_inc_net!G54="","",Sec_inc_net!G54/10/GDP!J50)</f>
        <v/>
      </c>
      <c r="H54" s="26">
        <f>IF(Sec_inc_net!H54="","",Sec_inc_net!H54/10/GDP!K50)</f>
        <v>-1.3393887463863687</v>
      </c>
      <c r="I54" s="26">
        <f>IF(Sec_inc_net!I54="","",Sec_inc_net!I54/10/GDP!L50)</f>
        <v>-2.0932576377566328</v>
      </c>
      <c r="J54" s="26">
        <f>IF(Sec_inc_net!J54="","",Sec_inc_net!J54/10/GDP!M50)</f>
        <v>-2.5369912960972214</v>
      </c>
      <c r="K54" s="26">
        <f>IF(Sec_inc_net!K54="","",Sec_inc_net!K54/10/GDP!N50)</f>
        <v>-1.7573039288389056</v>
      </c>
      <c r="L54" s="26">
        <f>IF(Sec_inc_net!L54="","",Sec_inc_net!L54/10/GDP!O50)</f>
        <v>-1.3339429936101153</v>
      </c>
      <c r="M54" s="26">
        <f>IF(Sec_inc_net!M54="","",Sec_inc_net!M54/10/GDP!P50)</f>
        <v>-1.3759427214075686</v>
      </c>
      <c r="N54" s="26">
        <f>IF(Sec_inc_net!N54="","",Sec_inc_net!N54/10/GDP!Q50)</f>
        <v>-0.99363025545103878</v>
      </c>
      <c r="O54" s="26">
        <f>IF(Sec_inc_net!O54="","",Sec_inc_net!O54/10/GDP!R50)</f>
        <v>-1.0778857157773825</v>
      </c>
      <c r="P54" s="26">
        <f>IF(Sec_inc_net!P54="","",Sec_inc_net!P54/10/GDP!S50)</f>
        <v>-0.91821696012391685</v>
      </c>
      <c r="Q54" s="26">
        <f>IF(Sec_inc_net!Q54="","",Sec_inc_net!Q54/10/GDP!T50)</f>
        <v>-1.885413786393477</v>
      </c>
    </row>
    <row r="55" spans="1:17" x14ac:dyDescent="0.15">
      <c r="A55" s="12" t="s">
        <v>71</v>
      </c>
      <c r="B55" s="26">
        <f>IF(Sec_inc_net!B55="","",Sec_inc_net!B55/10/GDP!E51)</f>
        <v>0.49233393793832553</v>
      </c>
      <c r="C55" s="26">
        <f>IF(Sec_inc_net!C55="","",Sec_inc_net!C55/10/GDP!F51)</f>
        <v>1.0095801246849134</v>
      </c>
      <c r="D55" s="26">
        <f>IF(Sec_inc_net!D55="","",Sec_inc_net!D55/10/GDP!G51)</f>
        <v>-5.5034348074717201E-2</v>
      </c>
      <c r="E55" s="26">
        <f>IF(Sec_inc_net!E55="","",Sec_inc_net!E55/10/GDP!H51)</f>
        <v>-0.359856895071265</v>
      </c>
      <c r="F55" s="26">
        <f>IF(Sec_inc_net!F55="","",Sec_inc_net!F55/10/GDP!I51)</f>
        <v>-1.0637864646153727</v>
      </c>
      <c r="G55" s="26">
        <f>IF(Sec_inc_net!G55="","",Sec_inc_net!G55/10/GDP!J51)</f>
        <v>-0.98735886831225972</v>
      </c>
      <c r="H55" s="26">
        <f>IF(Sec_inc_net!H55="","",Sec_inc_net!H55/10/GDP!K51)</f>
        <v>-1.1173769224914196</v>
      </c>
      <c r="I55" s="26">
        <f>IF(Sec_inc_net!I55="","",Sec_inc_net!I55/10/GDP!L51)</f>
        <v>-1.2625550936144883</v>
      </c>
      <c r="J55" s="26">
        <f>IF(Sec_inc_net!J55="","",Sec_inc_net!J55/10/GDP!M51)</f>
        <v>-1.8656294479110573</v>
      </c>
      <c r="K55" s="26">
        <f>IF(Sec_inc_net!K55="","",Sec_inc_net!K55/10/GDP!N51)</f>
        <v>-2.3460874274029178</v>
      </c>
      <c r="L55" s="26">
        <f>IF(Sec_inc_net!L55="","",Sec_inc_net!L55/10/GDP!O51)</f>
        <v>-2.4109200759099707</v>
      </c>
      <c r="M55" s="26">
        <f>IF(Sec_inc_net!M55="","",Sec_inc_net!M55/10/GDP!P51)</f>
        <v>-1.9119905797624128</v>
      </c>
      <c r="N55" s="26">
        <f>IF(Sec_inc_net!N55="","",Sec_inc_net!N55/10/GDP!Q51)</f>
        <v>-1.658826485209985</v>
      </c>
      <c r="O55" s="26">
        <f>IF(Sec_inc_net!O55="","",Sec_inc_net!O55/10/GDP!R51)</f>
        <v>-1.6442816802330444</v>
      </c>
      <c r="P55" s="26">
        <f>IF(Sec_inc_net!P55="","",Sec_inc_net!P55/10/GDP!S51)</f>
        <v>-1.2082851513077784</v>
      </c>
      <c r="Q55" s="26">
        <f>IF(Sec_inc_net!Q55="","",Sec_inc_net!Q55/10/GDP!T51)</f>
        <v>-1.4441175339783909</v>
      </c>
    </row>
    <row r="56" spans="1:17" x14ac:dyDescent="0.15">
      <c r="A56" s="12" t="s">
        <v>72</v>
      </c>
      <c r="B56" s="26">
        <f>IF(Sec_inc_net!B56="","",Sec_inc_net!B56/10/GDP!E52)</f>
        <v>-0.47766573643160781</v>
      </c>
      <c r="C56" s="26">
        <f>IF(Sec_inc_net!C56="","",Sec_inc_net!C56/10/GDP!F52)</f>
        <v>-0.51525911736357755</v>
      </c>
      <c r="D56" s="26">
        <f>IF(Sec_inc_net!D56="","",Sec_inc_net!D56/10/GDP!G52)</f>
        <v>-0.54794284217557032</v>
      </c>
      <c r="E56" s="26">
        <f>IF(Sec_inc_net!E56="","",Sec_inc_net!E56/10/GDP!H52)</f>
        <v>-0.29195200669561255</v>
      </c>
      <c r="F56" s="26">
        <f>IF(Sec_inc_net!F56="","",Sec_inc_net!F56/10/GDP!I52)</f>
        <v>-0.50740868002420936</v>
      </c>
      <c r="G56" s="26">
        <f>IF(Sec_inc_net!G56="","",Sec_inc_net!G56/10/GDP!J52)</f>
        <v>-0.27393046142148353</v>
      </c>
      <c r="H56" s="26">
        <f>IF(Sec_inc_net!H56="","",Sec_inc_net!H56/10/GDP!K52)</f>
        <v>-0.44084035249574816</v>
      </c>
      <c r="I56" s="26">
        <f>IF(Sec_inc_net!I56="","",Sec_inc_net!I56/10/GDP!L52)</f>
        <v>-0.669787346841617</v>
      </c>
      <c r="J56" s="26">
        <f>IF(Sec_inc_net!J56="","",Sec_inc_net!J56/10/GDP!M52)</f>
        <v>-0.24495600212495747</v>
      </c>
      <c r="K56" s="26">
        <f>IF(Sec_inc_net!K56="","",Sec_inc_net!K56/10/GDP!N52)</f>
        <v>-0.16871416202380329</v>
      </c>
      <c r="L56" s="26">
        <f>IF(Sec_inc_net!L56="","",Sec_inc_net!L56/10/GDP!O52)</f>
        <v>2.7079108051665385E-2</v>
      </c>
      <c r="M56" s="26">
        <f>IF(Sec_inc_net!M56="","",Sec_inc_net!M56/10/GDP!P52)</f>
        <v>-0.55620042740619402</v>
      </c>
      <c r="N56" s="26">
        <f>IF(Sec_inc_net!N56="","",Sec_inc_net!N56/10/GDP!Q52)</f>
        <v>-0.95564576735396745</v>
      </c>
      <c r="O56" s="26">
        <f>IF(Sec_inc_net!O56="","",Sec_inc_net!O56/10/GDP!R52)</f>
        <v>-0.69827431675291418</v>
      </c>
      <c r="P56" s="26">
        <f>IF(Sec_inc_net!P56="","",Sec_inc_net!P56/10/GDP!S52)</f>
        <v>-0.60276598435555906</v>
      </c>
      <c r="Q56" s="26">
        <f>IF(Sec_inc_net!Q56="","",Sec_inc_net!Q56/10/GDP!T52)</f>
        <v>-0.50711769943418972</v>
      </c>
    </row>
    <row r="57" spans="1:17" x14ac:dyDescent="0.15">
      <c r="A57" s="12" t="s">
        <v>74</v>
      </c>
      <c r="B57" s="26">
        <f>IF(Sec_inc_net!B57="","",Sec_inc_net!B57/10/GDP!E53)</f>
        <v>-2.1089233512591248</v>
      </c>
      <c r="C57" s="26">
        <f>IF(Sec_inc_net!C57="","",Sec_inc_net!C57/10/GDP!F53)</f>
        <v>-1.956790777362168</v>
      </c>
      <c r="D57" s="26">
        <f>IF(Sec_inc_net!D57="","",Sec_inc_net!D57/10/GDP!G53)</f>
        <v>-1.9364362758510016</v>
      </c>
      <c r="E57" s="26">
        <f>IF(Sec_inc_net!E57="","",Sec_inc_net!E57/10/GDP!H53)</f>
        <v>-1.73440003348121</v>
      </c>
      <c r="F57" s="26">
        <f>IF(Sec_inc_net!F57="","",Sec_inc_net!F57/10/GDP!I53)</f>
        <v>-2.0167528143452733</v>
      </c>
      <c r="G57" s="26">
        <f>IF(Sec_inc_net!G57="","",Sec_inc_net!G57/10/GDP!J53)</f>
        <v>-2.0301318644024358</v>
      </c>
      <c r="H57" s="26">
        <f>IF(Sec_inc_net!H57="","",Sec_inc_net!H57/10/GDP!K53)</f>
        <v>-1.9149331915182486</v>
      </c>
      <c r="I57" s="26">
        <f>IF(Sec_inc_net!I57="","",Sec_inc_net!I57/10/GDP!L53)</f>
        <v>-2.0027790096457334</v>
      </c>
      <c r="J57" s="26">
        <f>IF(Sec_inc_net!J57="","",Sec_inc_net!J57/10/GDP!M53)</f>
        <v>-2.0126187724736835</v>
      </c>
      <c r="K57" s="26">
        <f>IF(Sec_inc_net!K57="","",Sec_inc_net!K57/10/GDP!N53)</f>
        <v>-1.6872302078207655</v>
      </c>
      <c r="L57" s="26">
        <f>IF(Sec_inc_net!L57="","",Sec_inc_net!L57/10/GDP!O53)</f>
        <v>-1.6150630557169412</v>
      </c>
      <c r="M57" s="26">
        <f>IF(Sec_inc_net!M57="","",Sec_inc_net!M57/10/GDP!P53)</f>
        <v>-1.3715870103876386</v>
      </c>
      <c r="N57" s="26">
        <f>IF(Sec_inc_net!N57="","",Sec_inc_net!N57/10/GDP!Q53)</f>
        <v>-1.3558308229541221</v>
      </c>
      <c r="O57" s="26">
        <f>IF(Sec_inc_net!O57="","",Sec_inc_net!O57/10/GDP!R53)</f>
        <v>-1.6420011641753642</v>
      </c>
      <c r="P57" s="26">
        <f>IF(Sec_inc_net!P57="","",Sec_inc_net!P57/10/GDP!S53)</f>
        <v>-1.4613560937414525</v>
      </c>
      <c r="Q57" s="26">
        <f>IF(Sec_inc_net!Q57="","",Sec_inc_net!Q57/10/GDP!T53)</f>
        <v>-1.6926286991157038</v>
      </c>
    </row>
    <row r="58" spans="1:17" x14ac:dyDescent="0.15">
      <c r="A58" s="12" t="s">
        <v>75</v>
      </c>
      <c r="B58" s="26">
        <f>IF(Sec_inc_net!B58="","",Sec_inc_net!B58/10/GDP!E54)</f>
        <v>7.2944779150901624</v>
      </c>
      <c r="C58" s="26">
        <f>IF(Sec_inc_net!C58="","",Sec_inc_net!C58/10/GDP!F54)</f>
        <v>7.2986702157658687</v>
      </c>
      <c r="D58" s="26">
        <f>IF(Sec_inc_net!D58="","",Sec_inc_net!D58/10/GDP!G54)</f>
        <v>6.6552242517411972</v>
      </c>
      <c r="E58" s="26">
        <f>IF(Sec_inc_net!E58="","",Sec_inc_net!E58/10/GDP!H54)</f>
        <v>5.7816256522393896</v>
      </c>
      <c r="F58" s="26">
        <f>IF(Sec_inc_net!F58="","",Sec_inc_net!F58/10/GDP!I54)</f>
        <v>6.0429826091497425</v>
      </c>
      <c r="G58" s="26">
        <f>IF(Sec_inc_net!G58="","",Sec_inc_net!G58/10/GDP!J54)</f>
        <v>6.8280561968291851</v>
      </c>
      <c r="H58" s="26">
        <f>IF(Sec_inc_net!H58="","",Sec_inc_net!H58/10/GDP!K54)</f>
        <v>4.2629701692490398</v>
      </c>
      <c r="I58" s="26">
        <f>IF(Sec_inc_net!I58="","",Sec_inc_net!I58/10/GDP!L54)</f>
        <v>4.810615337641881</v>
      </c>
      <c r="J58" s="26">
        <f>IF(Sec_inc_net!J58="","",Sec_inc_net!J58/10/GDP!M54)</f>
        <v>5.5066566321718708</v>
      </c>
      <c r="K58" s="26">
        <f>IF(Sec_inc_net!K58="","",Sec_inc_net!K58/10/GDP!N54)</f>
        <v>4.9503004687724284</v>
      </c>
      <c r="L58" s="26">
        <f>IF(Sec_inc_net!L58="","",Sec_inc_net!L58/10/GDP!O54)</f>
        <v>8.0247095379164683</v>
      </c>
      <c r="M58" s="26">
        <f>IF(Sec_inc_net!M58="","",Sec_inc_net!M58/10/GDP!P54)</f>
        <v>7.5746087424877508</v>
      </c>
      <c r="N58" s="26">
        <f>IF(Sec_inc_net!N58="","",Sec_inc_net!N58/10/GDP!Q54)</f>
        <v>5.5524681496455326</v>
      </c>
      <c r="O58" s="26">
        <f>IF(Sec_inc_net!O58="","",Sec_inc_net!O58/10/GDP!R54)</f>
        <v>6.5281080284385178</v>
      </c>
      <c r="P58" s="26">
        <f>IF(Sec_inc_net!P58="","",Sec_inc_net!P58/10/GDP!S54)</f>
        <v>8.1228689142781878</v>
      </c>
      <c r="Q58" s="26">
        <f>IF(Sec_inc_net!Q58="","",Sec_inc_net!Q58/10/GDP!T54)</f>
        <v>5.7163674453912421</v>
      </c>
    </row>
    <row r="59" spans="1:17" x14ac:dyDescent="0.15">
      <c r="A59" s="12" t="s">
        <v>76</v>
      </c>
      <c r="B59" s="26">
        <f>IF(Sec_inc_net!B59="","",Sec_inc_net!B59/10/GDP!E55)</f>
        <v>5.3989567953348123</v>
      </c>
      <c r="C59" s="26">
        <f>IF(Sec_inc_net!C59="","",Sec_inc_net!C59/10/GDP!F55)</f>
        <v>5.0159166665559427</v>
      </c>
      <c r="D59" s="26">
        <f>IF(Sec_inc_net!D59="","",Sec_inc_net!D59/10/GDP!G55)</f>
        <v>5.019961065813682</v>
      </c>
      <c r="E59" s="26">
        <f>IF(Sec_inc_net!E59="","",Sec_inc_net!E59/10/GDP!H55)</f>
        <v>4.1552961793723862</v>
      </c>
      <c r="F59" s="26">
        <f>IF(Sec_inc_net!F59="","",Sec_inc_net!F59/10/GDP!I55)</f>
        <v>3.903639127188649</v>
      </c>
      <c r="G59" s="26">
        <f>IF(Sec_inc_net!G59="","",Sec_inc_net!G59/10/GDP!J55)</f>
        <v>3.9914198021653977</v>
      </c>
      <c r="H59" s="26">
        <f>IF(Sec_inc_net!H59="","",Sec_inc_net!H59/10/GDP!K55)</f>
        <v>3.2917758347826456</v>
      </c>
      <c r="I59" s="26">
        <f>IF(Sec_inc_net!I59="","",Sec_inc_net!I59/10/GDP!L55)</f>
        <v>3.4587456006906296</v>
      </c>
      <c r="J59" s="26">
        <f>IF(Sec_inc_net!J59="","",Sec_inc_net!J59/10/GDP!M55)</f>
        <v>4.2394581744560789</v>
      </c>
      <c r="K59" s="26">
        <f>IF(Sec_inc_net!K59="","",Sec_inc_net!K59/10/GDP!N55)</f>
        <v>8.9341327649179885</v>
      </c>
      <c r="L59" s="26">
        <f>IF(Sec_inc_net!L59="","",Sec_inc_net!L59/10/GDP!O55)</f>
        <v>9.6141721792733819</v>
      </c>
      <c r="M59" s="26">
        <f>IF(Sec_inc_net!M59="","",Sec_inc_net!M59/10/GDP!P55)</f>
        <v>6.3790493558338524</v>
      </c>
      <c r="N59" s="26">
        <f>IF(Sec_inc_net!N59="","",Sec_inc_net!N59/10/GDP!Q55)</f>
        <v>10.405343169229258</v>
      </c>
      <c r="O59" s="26">
        <f>IF(Sec_inc_net!O59="","",Sec_inc_net!O59/10/GDP!R55)</f>
        <v>4.6510457638331681</v>
      </c>
      <c r="P59" s="26">
        <f>IF(Sec_inc_net!P59="","",Sec_inc_net!P59/10/GDP!S55)</f>
        <v>3.1468541332424946</v>
      </c>
      <c r="Q59" s="26">
        <f>IF(Sec_inc_net!Q59="","",Sec_inc_net!Q59/10/GDP!T55)</f>
        <v>4.0850990307814739</v>
      </c>
    </row>
    <row r="60" spans="1:17" x14ac:dyDescent="0.15">
      <c r="A60" s="12" t="s">
        <v>77</v>
      </c>
      <c r="B60" s="26">
        <f>IF(Sec_inc_net!B60="","",Sec_inc_net!B60/10/GDP!E56)</f>
        <v>7.5028832106786831</v>
      </c>
      <c r="C60" s="26">
        <f>IF(Sec_inc_net!C60="","",Sec_inc_net!C60/10/GDP!F56)</f>
        <v>8.2744372261443591</v>
      </c>
      <c r="D60" s="26">
        <f>IF(Sec_inc_net!D60="","",Sec_inc_net!D60/10/GDP!G56)</f>
        <v>7.7181876960462672</v>
      </c>
      <c r="E60" s="26">
        <f>IF(Sec_inc_net!E60="","",Sec_inc_net!E60/10/GDP!H56)</f>
        <v>7.2873172790832914</v>
      </c>
      <c r="F60" s="26">
        <f>IF(Sec_inc_net!F60="","",Sec_inc_net!F60/10/GDP!I56)</f>
        <v>6.7050540716134064</v>
      </c>
      <c r="G60" s="26">
        <f>IF(Sec_inc_net!G60="","",Sec_inc_net!G60/10/GDP!J56)</f>
        <v>6.3622162670787032</v>
      </c>
      <c r="H60" s="26">
        <f>IF(Sec_inc_net!H60="","",Sec_inc_net!H60/10/GDP!K56)</f>
        <v>6.5993280486041774</v>
      </c>
      <c r="I60" s="26">
        <f>IF(Sec_inc_net!I60="","",Sec_inc_net!I60/10/GDP!L56)</f>
        <v>6.4354071919026117</v>
      </c>
      <c r="J60" s="26">
        <f>IF(Sec_inc_net!J60="","",Sec_inc_net!J60/10/GDP!M56)</f>
        <v>6.6088481185845662</v>
      </c>
      <c r="K60" s="26">
        <f>IF(Sec_inc_net!K60="","",Sec_inc_net!K60/10/GDP!N56)</f>
        <v>6.4931045911085103</v>
      </c>
      <c r="L60" s="26">
        <f>IF(Sec_inc_net!L60="","",Sec_inc_net!L60/10/GDP!O56)</f>
        <v>6.6705010632337034</v>
      </c>
      <c r="M60" s="26">
        <f>IF(Sec_inc_net!M60="","",Sec_inc_net!M60/10/GDP!P56)</f>
        <v>6.6745743128342347</v>
      </c>
      <c r="N60" s="26">
        <f>IF(Sec_inc_net!N60="","",Sec_inc_net!N60/10/GDP!Q56)</f>
        <v>7.1309736629215532</v>
      </c>
      <c r="O60" s="26">
        <f>IF(Sec_inc_net!O60="","",Sec_inc_net!O60/10/GDP!R56)</f>
        <v>7.5124770065307027</v>
      </c>
      <c r="P60" s="26">
        <f>IF(Sec_inc_net!P60="","",Sec_inc_net!P60/10/GDP!S56)</f>
        <v>7.7475845292588836</v>
      </c>
      <c r="Q60" s="26">
        <f>IF(Sec_inc_net!Q60="","",Sec_inc_net!Q60/10/GDP!T56)</f>
        <v>10.212634157304517</v>
      </c>
    </row>
    <row r="61" spans="1:17" x14ac:dyDescent="0.15">
      <c r="A61" s="12" t="s">
        <v>78</v>
      </c>
      <c r="B61" s="26">
        <f>IF(Sec_inc_net!B61="","",Sec_inc_net!B61/10/GDP!E57)</f>
        <v>4.2046033744468501</v>
      </c>
      <c r="C61" s="26">
        <f>IF(Sec_inc_net!C61="","",Sec_inc_net!C61/10/GDP!F57)</f>
        <v>3.4863060252079863</v>
      </c>
      <c r="D61" s="26">
        <f>IF(Sec_inc_net!D61="","",Sec_inc_net!D61/10/GDP!G57)</f>
        <v>2.5842199926409748</v>
      </c>
      <c r="E61" s="26">
        <f>IF(Sec_inc_net!E61="","",Sec_inc_net!E61/10/GDP!H57)</f>
        <v>2.8063228310811157</v>
      </c>
      <c r="F61" s="26">
        <f>IF(Sec_inc_net!F61="","",Sec_inc_net!F61/10/GDP!I57)</f>
        <v>3.056797484266069</v>
      </c>
      <c r="G61" s="26">
        <f>IF(Sec_inc_net!G61="","",Sec_inc_net!G61/10/GDP!J57)</f>
        <v>2.9280669808158533</v>
      </c>
      <c r="H61" s="26">
        <f>IF(Sec_inc_net!H61="","",Sec_inc_net!H61/10/GDP!K57)</f>
        <v>3.1200524113763874</v>
      </c>
      <c r="I61" s="26">
        <f>IF(Sec_inc_net!I61="","",Sec_inc_net!I61/10/GDP!L57)</f>
        <v>2.7470838624644518</v>
      </c>
      <c r="J61" s="26">
        <f>IF(Sec_inc_net!J61="","",Sec_inc_net!J61/10/GDP!M57)</f>
        <v>2.5298168031838904</v>
      </c>
      <c r="K61" s="26">
        <f>IF(Sec_inc_net!K61="","",Sec_inc_net!K61/10/GDP!N57)</f>
        <v>0.87640483184908502</v>
      </c>
      <c r="L61" s="26">
        <f>IF(Sec_inc_net!L61="","",Sec_inc_net!L61/10/GDP!O57)</f>
        <v>0.67575254908748761</v>
      </c>
      <c r="M61" s="26">
        <f>IF(Sec_inc_net!M61="","",Sec_inc_net!M61/10/GDP!P57)</f>
        <v>7.9524697549697362E-2</v>
      </c>
      <c r="N61" s="26">
        <f>IF(Sec_inc_net!N61="","",Sec_inc_net!N61/10/GDP!Q57)</f>
        <v>0.70874740623317734</v>
      </c>
      <c r="O61" s="26">
        <f>IF(Sec_inc_net!O61="","",Sec_inc_net!O61/10/GDP!R57)</f>
        <v>-9.8266404755692649E-2</v>
      </c>
      <c r="P61" s="26">
        <f>IF(Sec_inc_net!P61="","",Sec_inc_net!P61/10/GDP!S57)</f>
        <v>0.21952480219548579</v>
      </c>
      <c r="Q61" s="26">
        <f>IF(Sec_inc_net!Q61="","",Sec_inc_net!Q61/10/GDP!T57)</f>
        <v>1.5130580527084827</v>
      </c>
    </row>
    <row r="62" spans="1:17" x14ac:dyDescent="0.15">
      <c r="A62" s="12" t="s">
        <v>79</v>
      </c>
      <c r="B62" s="26">
        <f>IF(Sec_inc_net!B62="","",Sec_inc_net!B62/10/GDP!E58)</f>
        <v>6.4108077763447104</v>
      </c>
      <c r="C62" s="26">
        <f>IF(Sec_inc_net!C62="","",Sec_inc_net!C62/10/GDP!F58)</f>
        <v>6.6318994592279763</v>
      </c>
      <c r="D62" s="26">
        <f>IF(Sec_inc_net!D62="","",Sec_inc_net!D62/10/GDP!G58)</f>
        <v>6.671633589219149</v>
      </c>
      <c r="E62" s="26">
        <f>IF(Sec_inc_net!E62="","",Sec_inc_net!E62/10/GDP!H58)</f>
        <v>5.215085827270161</v>
      </c>
      <c r="F62" s="26">
        <f>IF(Sec_inc_net!F62="","",Sec_inc_net!F62/10/GDP!I58)</f>
        <v>4.3532476150744399</v>
      </c>
      <c r="G62" s="26">
        <f>IF(Sec_inc_net!G62="","",Sec_inc_net!G62/10/GDP!J58)</f>
        <v>3.5669345574296232</v>
      </c>
      <c r="H62" s="26">
        <f>IF(Sec_inc_net!H62="","",Sec_inc_net!H62/10/GDP!K58)</f>
        <v>3.434044249248934</v>
      </c>
      <c r="I62" s="26">
        <f>IF(Sec_inc_net!I62="","",Sec_inc_net!I62/10/GDP!L58)</f>
        <v>2.8208062844034769</v>
      </c>
      <c r="J62" s="26">
        <f>IF(Sec_inc_net!J62="","",Sec_inc_net!J62/10/GDP!M58)</f>
        <v>2.4975539902650121</v>
      </c>
      <c r="K62" s="26">
        <f>IF(Sec_inc_net!K62="","",Sec_inc_net!K62/10/GDP!N58)</f>
        <v>2.0726906457729504</v>
      </c>
      <c r="L62" s="26">
        <f>IF(Sec_inc_net!L62="","",Sec_inc_net!L62/10/GDP!O58)</f>
        <v>1.9765509178992668</v>
      </c>
      <c r="M62" s="26">
        <f>IF(Sec_inc_net!M62="","",Sec_inc_net!M62/10/GDP!P58)</f>
        <v>2.3344544585058276</v>
      </c>
      <c r="N62" s="26">
        <f>IF(Sec_inc_net!N62="","",Sec_inc_net!N62/10/GDP!Q58)</f>
        <v>2.5187366579088102</v>
      </c>
      <c r="O62" s="26">
        <f>IF(Sec_inc_net!O62="","",Sec_inc_net!O62/10/GDP!R58)</f>
        <v>2.2395097901582255</v>
      </c>
      <c r="P62" s="26">
        <f>IF(Sec_inc_net!P62="","",Sec_inc_net!P62/10/GDP!S58)</f>
        <v>2.5333275307085872</v>
      </c>
      <c r="Q62" s="26">
        <f>IF(Sec_inc_net!Q62="","",Sec_inc_net!Q62/10/GDP!T58)</f>
        <v>3.0961958252637896</v>
      </c>
    </row>
    <row r="63" spans="1:17" x14ac:dyDescent="0.15">
      <c r="A63" s="12" t="s">
        <v>80</v>
      </c>
      <c r="B63" s="26">
        <f>IF(Sec_inc_net!B63="","",Sec_inc_net!B63/10/GDP!E59)</f>
        <v>6.1067313504913647</v>
      </c>
      <c r="C63" s="26">
        <f>IF(Sec_inc_net!C63="","",Sec_inc_net!C63/10/GDP!F59)</f>
        <v>5.1103636147125062</v>
      </c>
      <c r="D63" s="26">
        <f>IF(Sec_inc_net!D63="","",Sec_inc_net!D63/10/GDP!G59)</f>
        <v>6.0720755394150787</v>
      </c>
      <c r="E63" s="26">
        <f>IF(Sec_inc_net!E63="","",Sec_inc_net!E63/10/GDP!H59)</f>
        <v>5.7133444166136567</v>
      </c>
      <c r="F63" s="26">
        <f>IF(Sec_inc_net!F63="","",Sec_inc_net!F63/10/GDP!I59)</f>
        <v>4.0136910951896931</v>
      </c>
      <c r="G63" s="26">
        <f>IF(Sec_inc_net!G63="","",Sec_inc_net!G63/10/GDP!J59)</f>
        <v>5.4076950353028748</v>
      </c>
      <c r="H63" s="26">
        <f>IF(Sec_inc_net!H63="","",Sec_inc_net!H63/10/GDP!K59)</f>
        <v>6.1443268408084144</v>
      </c>
      <c r="I63" s="26">
        <f>IF(Sec_inc_net!I63="","",Sec_inc_net!I63/10/GDP!L59)</f>
        <v>7.0995458609963835</v>
      </c>
      <c r="J63" s="26">
        <f>IF(Sec_inc_net!J63="","",Sec_inc_net!J63/10/GDP!M59)</f>
        <v>8.3887827154358732</v>
      </c>
      <c r="K63" s="26">
        <f>IF(Sec_inc_net!K63="","",Sec_inc_net!K63/10/GDP!N59)</f>
        <v>9.0511082049085285</v>
      </c>
      <c r="L63" s="26">
        <f>IF(Sec_inc_net!L63="","",Sec_inc_net!L63/10/GDP!O59)</f>
        <v>5.4689795292165888</v>
      </c>
      <c r="M63" s="26">
        <f>IF(Sec_inc_net!M63="","",Sec_inc_net!M63/10/GDP!P59)</f>
        <v>5.5698398633261048</v>
      </c>
      <c r="N63" s="26">
        <f>IF(Sec_inc_net!N63="","",Sec_inc_net!N63/10/GDP!Q59)</f>
        <v>10.474156375288182</v>
      </c>
      <c r="O63" s="26">
        <f>IF(Sec_inc_net!O63="","",Sec_inc_net!O63/10/GDP!R59)</f>
        <v>10.185378780366902</v>
      </c>
      <c r="P63" s="26">
        <f>IF(Sec_inc_net!P63="","",Sec_inc_net!P63/10/GDP!S59)</f>
        <v>8.8641470722709546</v>
      </c>
      <c r="Q63" s="26">
        <f>IF(Sec_inc_net!Q63="","",Sec_inc_net!Q63/10/GDP!T59)</f>
        <v>8.0448973727844653</v>
      </c>
    </row>
    <row r="64" spans="1:17" x14ac:dyDescent="0.15">
      <c r="A64" s="12" t="s">
        <v>81</v>
      </c>
      <c r="B64" s="26">
        <f>IF(Sec_inc_net!B64="","",Sec_inc_net!B64/10/GDP!E60)</f>
        <v>20.647707171043681</v>
      </c>
      <c r="C64" s="26">
        <f>IF(Sec_inc_net!C64="","",Sec_inc_net!C64/10/GDP!F60)</f>
        <v>21.700274189385052</v>
      </c>
      <c r="D64" s="26">
        <f>IF(Sec_inc_net!D64="","",Sec_inc_net!D64/10/GDP!G60)</f>
        <v>22.017677204095527</v>
      </c>
      <c r="E64" s="26">
        <f>IF(Sec_inc_net!E64="","",Sec_inc_net!E64/10/GDP!H60)</f>
        <v>20.829726539718649</v>
      </c>
      <c r="F64" s="26">
        <f>IF(Sec_inc_net!F64="","",Sec_inc_net!F64/10/GDP!I60)</f>
        <v>19.554041301856703</v>
      </c>
      <c r="G64" s="26">
        <f>IF(Sec_inc_net!G64="","",Sec_inc_net!G64/10/GDP!J60)</f>
        <v>19.673247442877031</v>
      </c>
      <c r="H64" s="26">
        <f>IF(Sec_inc_net!H64="","",Sec_inc_net!H64/10/GDP!K60)</f>
        <v>18.879764276407286</v>
      </c>
      <c r="I64" s="26">
        <f>IF(Sec_inc_net!I64="","",Sec_inc_net!I64/10/GDP!L60)</f>
        <v>18.779918093495276</v>
      </c>
      <c r="J64" s="26">
        <f>IF(Sec_inc_net!J64="","",Sec_inc_net!J64/10/GDP!M60)</f>
        <v>18.599420886904227</v>
      </c>
      <c r="K64" s="26">
        <f>IF(Sec_inc_net!K64="","",Sec_inc_net!K64/10/GDP!N60)</f>
        <v>18.768364677925458</v>
      </c>
      <c r="L64" s="26">
        <f>IF(Sec_inc_net!L64="","",Sec_inc_net!L64/10/GDP!O60)</f>
        <v>18.555642523107732</v>
      </c>
      <c r="M64" s="26">
        <f>IF(Sec_inc_net!M64="","",Sec_inc_net!M64/10/GDP!P60)</f>
        <v>18.776701429818701</v>
      </c>
      <c r="N64" s="26">
        <f>IF(Sec_inc_net!N64="","",Sec_inc_net!N64/10/GDP!Q60)</f>
        <v>20.1547630985146</v>
      </c>
      <c r="O64" s="26">
        <f>IF(Sec_inc_net!O64="","",Sec_inc_net!O64/10/GDP!R60)</f>
        <v>20.634393742929074</v>
      </c>
      <c r="P64" s="26">
        <f>IF(Sec_inc_net!P64="","",Sec_inc_net!P64/10/GDP!S60)</f>
        <v>20.982533415074471</v>
      </c>
      <c r="Q64" s="26">
        <f>IF(Sec_inc_net!Q64="","",Sec_inc_net!Q64/10/GDP!T60)</f>
        <v>24.189217587445086</v>
      </c>
    </row>
    <row r="65" spans="1:17" x14ac:dyDescent="0.15">
      <c r="A65" s="12" t="s">
        <v>84</v>
      </c>
      <c r="B65" s="26">
        <f>IF(Sec_inc_net!B65="","",Sec_inc_net!B65/10/GDP!E61)</f>
        <v>9.1667988742626383E-2</v>
      </c>
      <c r="C65" s="26">
        <f>IF(Sec_inc_net!C65="","",Sec_inc_net!C65/10/GDP!F61)</f>
        <v>0.10733114681351456</v>
      </c>
      <c r="D65" s="26">
        <f>IF(Sec_inc_net!D65="","",Sec_inc_net!D65/10/GDP!G61)</f>
        <v>0.42126600568401951</v>
      </c>
      <c r="E65" s="26">
        <f>IF(Sec_inc_net!E65="","",Sec_inc_net!E65/10/GDP!H61)</f>
        <v>0.41569657956618106</v>
      </c>
      <c r="F65" s="26">
        <f>IF(Sec_inc_net!F65="","",Sec_inc_net!F65/10/GDP!I61)</f>
        <v>0.67332732447992794</v>
      </c>
      <c r="G65" s="26">
        <f>IF(Sec_inc_net!G65="","",Sec_inc_net!G65/10/GDP!J61)</f>
        <v>0.72100887737182773</v>
      </c>
      <c r="H65" s="26">
        <f>IF(Sec_inc_net!H65="","",Sec_inc_net!H65/10/GDP!K61)</f>
        <v>0.60385951318371744</v>
      </c>
      <c r="I65" s="26">
        <f>IF(Sec_inc_net!I65="","",Sec_inc_net!I65/10/GDP!L61)</f>
        <v>0.5847830120092673</v>
      </c>
      <c r="J65" s="26">
        <f>IF(Sec_inc_net!J65="","",Sec_inc_net!J65/10/GDP!M61)</f>
        <v>3.7423978236151303E-2</v>
      </c>
      <c r="K65" s="26">
        <f>IF(Sec_inc_net!K65="","",Sec_inc_net!K65/10/GDP!N61)</f>
        <v>4.5433257763492788E-2</v>
      </c>
      <c r="L65" s="26">
        <f>IF(Sec_inc_net!L65="","",Sec_inc_net!L65/10/GDP!O61)</f>
        <v>2.5771682420032634E-2</v>
      </c>
      <c r="M65" s="26">
        <f>IF(Sec_inc_net!M65="","",Sec_inc_net!M65/10/GDP!P61)</f>
        <v>-0.15179995509946428</v>
      </c>
      <c r="N65" s="26">
        <f>IF(Sec_inc_net!N65="","",Sec_inc_net!N65/10/GDP!Q61)</f>
        <v>0.73567953602368685</v>
      </c>
      <c r="O65" s="26">
        <f>IF(Sec_inc_net!O65="","",Sec_inc_net!O65/10/GDP!R61)</f>
        <v>0.25573118536167783</v>
      </c>
      <c r="P65" s="26">
        <f>IF(Sec_inc_net!P65="","",Sec_inc_net!P65/10/GDP!S61)</f>
        <v>0.18118708132312736</v>
      </c>
      <c r="Q65" s="26">
        <f>IF(Sec_inc_net!Q65="","",Sec_inc_net!Q65/10/GDP!T61)</f>
        <v>0.14995362199972739</v>
      </c>
    </row>
    <row r="66" spans="1:17" x14ac:dyDescent="0.15">
      <c r="A66" s="12" t="s">
        <v>85</v>
      </c>
      <c r="B66" s="26">
        <f>IF(Sec_inc_net!B66="","",Sec_inc_net!B66/10/GDP!E62)</f>
        <v>3.0679757840547213</v>
      </c>
      <c r="C66" s="26">
        <f>IF(Sec_inc_net!C66="","",Sec_inc_net!C66/10/GDP!F62)</f>
        <v>3.9917451800881083</v>
      </c>
      <c r="D66" s="26">
        <f>IF(Sec_inc_net!D66="","",Sec_inc_net!D66/10/GDP!G62)</f>
        <v>5.598247302127155</v>
      </c>
      <c r="E66" s="26">
        <f>IF(Sec_inc_net!E66="","",Sec_inc_net!E66/10/GDP!H62)</f>
        <v>6.3635711339593168</v>
      </c>
      <c r="F66" s="26">
        <f>IF(Sec_inc_net!F66="","",Sec_inc_net!F66/10/GDP!I62)</f>
        <v>5.3365439335923721</v>
      </c>
      <c r="G66" s="26">
        <f>IF(Sec_inc_net!G66="","",Sec_inc_net!G66/10/GDP!J62)</f>
        <v>9.0076860481162395</v>
      </c>
      <c r="H66" s="26">
        <f>IF(Sec_inc_net!H66="","",Sec_inc_net!H66/10/GDP!K62)</f>
        <v>7.8162753899092383</v>
      </c>
      <c r="I66" s="26">
        <f>IF(Sec_inc_net!I66="","",Sec_inc_net!I66/10/GDP!L62)</f>
        <v>15.431977648896874</v>
      </c>
      <c r="J66" s="26">
        <f>IF(Sec_inc_net!J66="","",Sec_inc_net!J66/10/GDP!M62)</f>
        <v>16.305302381465534</v>
      </c>
      <c r="K66" s="26">
        <f>IF(Sec_inc_net!K66="","",Sec_inc_net!K66/10/GDP!N62)</f>
        <v>16.720242865706176</v>
      </c>
      <c r="L66" s="26">
        <f>IF(Sec_inc_net!L66="","",Sec_inc_net!L66/10/GDP!O62)</f>
        <v>15.469107042588318</v>
      </c>
      <c r="M66" s="26">
        <f>IF(Sec_inc_net!M66="","",Sec_inc_net!M66/10/GDP!P62)</f>
        <v>12.06319974791977</v>
      </c>
      <c r="N66" s="26">
        <f>IF(Sec_inc_net!N66="","",Sec_inc_net!N66/10/GDP!Q62)</f>
        <v>13.64360854597771</v>
      </c>
      <c r="O66" s="26">
        <f>IF(Sec_inc_net!O66="","",Sec_inc_net!O66/10/GDP!R62)</f>
        <v>11.66337382875385</v>
      </c>
      <c r="P66" s="26">
        <f>IF(Sec_inc_net!P66="","",Sec_inc_net!P66/10/GDP!S62)</f>
        <v>11.2558978077593</v>
      </c>
      <c r="Q66" s="26">
        <f>IF(Sec_inc_net!Q66="","",Sec_inc_net!Q66/10/GDP!T62)</f>
        <v>14.001576904103882</v>
      </c>
    </row>
    <row r="67" spans="1:17" x14ac:dyDescent="0.15">
      <c r="A67" s="12" t="s">
        <v>86</v>
      </c>
      <c r="B67" s="26">
        <f>IF(Sec_inc_net!B67="","",Sec_inc_net!B67/10/GDP!E63)</f>
        <v>11.319253598367807</v>
      </c>
      <c r="C67" s="26">
        <f>IF(Sec_inc_net!C67="","",Sec_inc_net!C67/10/GDP!F63)</f>
        <v>8.3199819092057634</v>
      </c>
      <c r="D67" s="26">
        <f>IF(Sec_inc_net!D67="","",Sec_inc_net!D67/10/GDP!G63)</f>
        <v>17.524865869468442</v>
      </c>
      <c r="E67" s="26">
        <f>IF(Sec_inc_net!E67="","",Sec_inc_net!E67/10/GDP!H63)</f>
        <v>16.36264188050772</v>
      </c>
      <c r="F67" s="26">
        <f>IF(Sec_inc_net!F67="","",Sec_inc_net!F67/10/GDP!I63)</f>
        <v>12.064454027477499</v>
      </c>
      <c r="G67" s="26">
        <f>IF(Sec_inc_net!G67="","",Sec_inc_net!G67/10/GDP!J63)</f>
        <v>17.473501099886821</v>
      </c>
      <c r="H67" s="26">
        <f>IF(Sec_inc_net!H67="","",Sec_inc_net!H67/10/GDP!K63)</f>
        <v>16.277649931089289</v>
      </c>
      <c r="I67" s="26">
        <f>IF(Sec_inc_net!I67="","",Sec_inc_net!I67/10/GDP!L63)</f>
        <v>12.206711132639979</v>
      </c>
      <c r="J67" s="26">
        <f>IF(Sec_inc_net!J67="","",Sec_inc_net!J67/10/GDP!M63)</f>
        <v>11.241897757953339</v>
      </c>
      <c r="K67" s="26">
        <f>IF(Sec_inc_net!K67="","",Sec_inc_net!K67/10/GDP!N63)</f>
        <v>11.488058589420596</v>
      </c>
      <c r="L67" s="26">
        <f>IF(Sec_inc_net!L67="","",Sec_inc_net!L67/10/GDP!O63)</f>
        <v>10.430444424094764</v>
      </c>
      <c r="M67" s="26">
        <f>IF(Sec_inc_net!M67="","",Sec_inc_net!M67/10/GDP!P63)</f>
        <v>9.1492238135494208</v>
      </c>
      <c r="N67" s="26">
        <f>IF(Sec_inc_net!N67="","",Sec_inc_net!N67/10/GDP!Q63)</f>
        <v>9.3899795400724777</v>
      </c>
      <c r="O67" s="26">
        <f>IF(Sec_inc_net!O67="","",Sec_inc_net!O67/10/GDP!R63)</f>
        <v>10.007986957274113</v>
      </c>
      <c r="P67" s="26">
        <f>IF(Sec_inc_net!P67="","",Sec_inc_net!P67/10/GDP!S63)</f>
        <v>7.78889794197916</v>
      </c>
      <c r="Q67" s="26">
        <f>IF(Sec_inc_net!Q67="","",Sec_inc_net!Q67/10/GDP!T63)</f>
        <v>7.6565253344184674</v>
      </c>
    </row>
    <row r="68" spans="1:17" x14ac:dyDescent="0.15">
      <c r="A68" s="12" t="s">
        <v>87</v>
      </c>
      <c r="B68" s="26">
        <f>IF(Sec_inc_net!B68="","",Sec_inc_net!B68/10/GDP!E64)</f>
        <v>-0.87523934127362513</v>
      </c>
      <c r="C68" s="26">
        <f>IF(Sec_inc_net!C68="","",Sec_inc_net!C68/10/GDP!F64)</f>
        <v>-0.8975882332357269</v>
      </c>
      <c r="D68" s="26">
        <f>IF(Sec_inc_net!D68="","",Sec_inc_net!D68/10/GDP!G64)</f>
        <v>-0.93335009073519393</v>
      </c>
      <c r="E68" s="26">
        <f>IF(Sec_inc_net!E68="","",Sec_inc_net!E68/10/GDP!H64)</f>
        <v>-1.3358826518941995</v>
      </c>
      <c r="F68" s="26">
        <f>IF(Sec_inc_net!F68="","",Sec_inc_net!F68/10/GDP!I64)</f>
        <v>-1.4078911507664356</v>
      </c>
      <c r="G68" s="26">
        <f>IF(Sec_inc_net!G68="","",Sec_inc_net!G68/10/GDP!J64)</f>
        <v>-1.4290658816070347</v>
      </c>
      <c r="H68" s="26">
        <f>IF(Sec_inc_net!H68="","",Sec_inc_net!H68/10/GDP!K64)</f>
        <v>-1.3668288974903089</v>
      </c>
      <c r="I68" s="26">
        <f>IF(Sec_inc_net!I68="","",Sec_inc_net!I68/10/GDP!L64)</f>
        <v>-1.4079579254380876</v>
      </c>
      <c r="J68" s="26">
        <f>IF(Sec_inc_net!J68="","",Sec_inc_net!J68/10/GDP!M64)</f>
        <v>-1.4686988922100706</v>
      </c>
      <c r="K68" s="26">
        <f>IF(Sec_inc_net!K68="","",Sec_inc_net!K68/10/GDP!N64)</f>
        <v>-1.4132100988941909</v>
      </c>
      <c r="L68" s="26">
        <f>IF(Sec_inc_net!L68="","",Sec_inc_net!L68/10/GDP!O64)</f>
        <v>-1.2926683253492384</v>
      </c>
      <c r="M68" s="26">
        <f>IF(Sec_inc_net!M68="","",Sec_inc_net!M68/10/GDP!P64)</f>
        <v>-1.2932012667304649</v>
      </c>
      <c r="N68" s="26">
        <f>IF(Sec_inc_net!N68="","",Sec_inc_net!N68/10/GDP!Q64)</f>
        <v>-1.23100349468623</v>
      </c>
      <c r="O68" s="26">
        <f>IF(Sec_inc_net!O68="","",Sec_inc_net!O68/10/GDP!R64)</f>
        <v>-1.3192072204979486</v>
      </c>
      <c r="P68" s="26">
        <f>IF(Sec_inc_net!P68="","",Sec_inc_net!P68/10/GDP!S64)</f>
        <v>-1.2869669815859928</v>
      </c>
      <c r="Q68" s="26">
        <f>IF(Sec_inc_net!Q68="","",Sec_inc_net!Q68/10/GDP!T64)</f>
        <v>-1.4348407156620524</v>
      </c>
    </row>
    <row r="69" spans="1:17" x14ac:dyDescent="0.15">
      <c r="A69" s="12" t="s">
        <v>88</v>
      </c>
      <c r="B69" s="26">
        <f>IF(Sec_inc_net!B69="","",Sec_inc_net!B69/10/GDP!E65)</f>
        <v>7.6474435511535717</v>
      </c>
      <c r="C69" s="26">
        <f>IF(Sec_inc_net!C69="","",Sec_inc_net!C69/10/GDP!F65)</f>
        <v>7.1250712564874785</v>
      </c>
      <c r="D69" s="26">
        <f>IF(Sec_inc_net!D69="","",Sec_inc_net!D69/10/GDP!G65)</f>
        <v>8.8024691851447479</v>
      </c>
      <c r="E69" s="26">
        <f>IF(Sec_inc_net!E69="","",Sec_inc_net!E69/10/GDP!H65)</f>
        <v>6.1456036338120503</v>
      </c>
      <c r="F69" s="26">
        <f>IF(Sec_inc_net!F69="","",Sec_inc_net!F69/10/GDP!I65)</f>
        <v>6.2950754161002358</v>
      </c>
      <c r="G69" s="26">
        <f>IF(Sec_inc_net!G69="","",Sec_inc_net!G69/10/GDP!J65)</f>
        <v>6.294438913568646</v>
      </c>
      <c r="H69" s="26">
        <f>IF(Sec_inc_net!H69="","",Sec_inc_net!H69/10/GDP!K65)</f>
        <v>8.1481814083817401</v>
      </c>
      <c r="I69" s="26" t="str">
        <f>IF(Sec_inc_net!I69="","",Sec_inc_net!I69/10/GDP!L65)</f>
        <v/>
      </c>
      <c r="J69" s="26" t="str">
        <f>IF(Sec_inc_net!J69="","",Sec_inc_net!J69/10/GDP!M65)</f>
        <v/>
      </c>
      <c r="K69" s="26" t="str">
        <f>IF(Sec_inc_net!K69="","",Sec_inc_net!K69/10/GDP!N65)</f>
        <v/>
      </c>
      <c r="L69" s="26" t="str">
        <f>IF(Sec_inc_net!L69="","",Sec_inc_net!L69/10/GDP!O65)</f>
        <v/>
      </c>
      <c r="M69" s="26" t="str">
        <f>IF(Sec_inc_net!M69="","",Sec_inc_net!M69/10/GDP!P65)</f>
        <v/>
      </c>
      <c r="N69" s="26" t="str">
        <f>IF(Sec_inc_net!N69="","",Sec_inc_net!N69/10/GDP!Q65)</f>
        <v/>
      </c>
      <c r="O69" s="26" t="str">
        <f>IF(Sec_inc_net!O69="","",Sec_inc_net!O69/10/GDP!R65)</f>
        <v/>
      </c>
      <c r="P69" s="26" t="str">
        <f>IF(Sec_inc_net!P69="","",Sec_inc_net!P69/10/GDP!S65)</f>
        <v/>
      </c>
      <c r="Q69" s="26" t="str">
        <f>IF(Sec_inc_net!Q69="","",Sec_inc_net!Q69/10/GDP!T65)</f>
        <v/>
      </c>
    </row>
    <row r="70" spans="1:17" x14ac:dyDescent="0.15">
      <c r="A70" s="12" t="s">
        <v>89</v>
      </c>
      <c r="B70" s="26">
        <f>IF(Sec_inc_net!B70="","",Sec_inc_net!B70/10/GDP!E66)</f>
        <v>4.3230035750906106</v>
      </c>
      <c r="C70" s="26">
        <f>IF(Sec_inc_net!C70="","",Sec_inc_net!C70/10/GDP!F66)</f>
        <v>4.5800808055990654</v>
      </c>
      <c r="D70" s="26">
        <f>IF(Sec_inc_net!D70="","",Sec_inc_net!D70/10/GDP!G66)</f>
        <v>4.1407229356240034</v>
      </c>
      <c r="E70" s="26">
        <f>IF(Sec_inc_net!E70="","",Sec_inc_net!E70/10/GDP!H66)</f>
        <v>3.9004298674213507</v>
      </c>
      <c r="F70" s="26">
        <f>IF(Sec_inc_net!F70="","",Sec_inc_net!F70/10/GDP!I66)</f>
        <v>5.7478692629004886</v>
      </c>
      <c r="G70" s="26">
        <f>IF(Sec_inc_net!G70="","",Sec_inc_net!G70/10/GDP!J66)</f>
        <v>4.386479219588086</v>
      </c>
      <c r="H70" s="26">
        <f>IF(Sec_inc_net!H70="","",Sec_inc_net!H70/10/GDP!K66)</f>
        <v>3.4952444716030171</v>
      </c>
      <c r="I70" s="26">
        <f>IF(Sec_inc_net!I70="","",Sec_inc_net!I70/10/GDP!L66)</f>
        <v>4.9052136738270233</v>
      </c>
      <c r="J70" s="26">
        <f>IF(Sec_inc_net!J70="","",Sec_inc_net!J70/10/GDP!M66)</f>
        <v>4.5071723380681252</v>
      </c>
      <c r="K70" s="26">
        <f>IF(Sec_inc_net!K70="","",Sec_inc_net!K70/10/GDP!N66)</f>
        <v>4.9903659851644537</v>
      </c>
      <c r="L70" s="26">
        <f>IF(Sec_inc_net!L70="","",Sec_inc_net!L70/10/GDP!O66)</f>
        <v>6.0861011693751905</v>
      </c>
      <c r="M70" s="26">
        <f>IF(Sec_inc_net!M70="","",Sec_inc_net!M70/10/GDP!P66)</f>
        <v>5.7712713633247068</v>
      </c>
      <c r="N70" s="26">
        <f>IF(Sec_inc_net!N70="","",Sec_inc_net!N70/10/GDP!Q66)</f>
        <v>6.2289738523126825</v>
      </c>
      <c r="O70" s="26">
        <f>IF(Sec_inc_net!O70="","",Sec_inc_net!O70/10/GDP!R66)</f>
        <v>5.7617972361053811</v>
      </c>
      <c r="P70" s="26">
        <f>IF(Sec_inc_net!P70="","",Sec_inc_net!P70/10/GDP!S66)</f>
        <v>6.0388062566189875</v>
      </c>
      <c r="Q70" s="26">
        <f>IF(Sec_inc_net!Q70="","",Sec_inc_net!Q70/10/GDP!T66)</f>
        <v>10.481720753158834</v>
      </c>
    </row>
    <row r="71" spans="1:17" x14ac:dyDescent="0.15">
      <c r="A71" s="12" t="s">
        <v>90</v>
      </c>
      <c r="B71" s="26">
        <f>IF(Sec_inc_net!B71="","",Sec_inc_net!B71/10/GDP!E67)</f>
        <v>-0.76473639738550003</v>
      </c>
      <c r="C71" s="26">
        <f>IF(Sec_inc_net!C71="","",Sec_inc_net!C71/10/GDP!F67)</f>
        <v>-1.0107334316245968</v>
      </c>
      <c r="D71" s="26">
        <f>IF(Sec_inc_net!D71="","",Sec_inc_net!D71/10/GDP!G67)</f>
        <v>-0.93640984307230313</v>
      </c>
      <c r="E71" s="26">
        <f>IF(Sec_inc_net!E71="","",Sec_inc_net!E71/10/GDP!H67)</f>
        <v>-1.0116905609431464</v>
      </c>
      <c r="F71" s="26">
        <f>IF(Sec_inc_net!F71="","",Sec_inc_net!F71/10/GDP!I67)</f>
        <v>-1.169783276024382</v>
      </c>
      <c r="G71" s="26">
        <f>IF(Sec_inc_net!G71="","",Sec_inc_net!G71/10/GDP!J67)</f>
        <v>-1.0909734791726498</v>
      </c>
      <c r="H71" s="26">
        <f>IF(Sec_inc_net!H71="","",Sec_inc_net!H71/10/GDP!K67)</f>
        <v>-0.96044288998018401</v>
      </c>
      <c r="I71" s="26">
        <f>IF(Sec_inc_net!I71="","",Sec_inc_net!I71/10/GDP!L67)</f>
        <v>-0.84756006003769946</v>
      </c>
      <c r="J71" s="26">
        <f>IF(Sec_inc_net!J71="","",Sec_inc_net!J71/10/GDP!M67)</f>
        <v>-1.3225837696097316</v>
      </c>
      <c r="K71" s="26">
        <f>IF(Sec_inc_net!K71="","",Sec_inc_net!K71/10/GDP!N67)</f>
        <v>-1.2812323857047467</v>
      </c>
      <c r="L71" s="26">
        <f>IF(Sec_inc_net!L71="","",Sec_inc_net!L71/10/GDP!O67)</f>
        <v>-1.2364164936354627</v>
      </c>
      <c r="M71" s="26">
        <f>IF(Sec_inc_net!M71="","",Sec_inc_net!M71/10/GDP!P67)</f>
        <v>-1.1694300329570237</v>
      </c>
      <c r="N71" s="26">
        <f>IF(Sec_inc_net!N71="","",Sec_inc_net!N71/10/GDP!Q67)</f>
        <v>-0.90040192228748772</v>
      </c>
      <c r="O71" s="26">
        <f>IF(Sec_inc_net!O71="","",Sec_inc_net!O71/10/GDP!R67)</f>
        <v>-0.99039143696648213</v>
      </c>
      <c r="P71" s="26">
        <f>IF(Sec_inc_net!P71="","",Sec_inc_net!P71/10/GDP!S67)</f>
        <v>-0.98027869198085016</v>
      </c>
      <c r="Q71" s="26">
        <f>IF(Sec_inc_net!Q71="","",Sec_inc_net!Q71/10/GDP!T67)</f>
        <v>-1.2015379651652744</v>
      </c>
    </row>
    <row r="72" spans="1:17" x14ac:dyDescent="0.15">
      <c r="A72" s="12" t="s">
        <v>91</v>
      </c>
      <c r="B72" s="26">
        <f>IF(Sec_inc_net!B72="","",Sec_inc_net!B72/10/GDP!E68)</f>
        <v>-1.7853423075657855</v>
      </c>
      <c r="C72" s="26">
        <f>IF(Sec_inc_net!C72="","",Sec_inc_net!C72/10/GDP!F68)</f>
        <v>-1.697360570501661</v>
      </c>
      <c r="D72" s="26">
        <f>IF(Sec_inc_net!D72="","",Sec_inc_net!D72/10/GDP!G68)</f>
        <v>-1.688045327980281</v>
      </c>
      <c r="E72" s="26">
        <f>IF(Sec_inc_net!E72="","",Sec_inc_net!E72/10/GDP!H68)</f>
        <v>-1.7090953252768311</v>
      </c>
      <c r="F72" s="26">
        <f>IF(Sec_inc_net!F72="","",Sec_inc_net!F72/10/GDP!I68)</f>
        <v>-1.8717107753219913</v>
      </c>
      <c r="G72" s="26">
        <f>IF(Sec_inc_net!G72="","",Sec_inc_net!G72/10/GDP!J68)</f>
        <v>-1.8821987224560033</v>
      </c>
      <c r="H72" s="26">
        <f>IF(Sec_inc_net!H72="","",Sec_inc_net!H72/10/GDP!K68)</f>
        <v>-1.8164482456604436</v>
      </c>
      <c r="I72" s="26">
        <f>IF(Sec_inc_net!I72="","",Sec_inc_net!I72/10/GDP!L68)</f>
        <v>-2.0600755145120759</v>
      </c>
      <c r="J72" s="26">
        <f>IF(Sec_inc_net!J72="","",Sec_inc_net!J72/10/GDP!M68)</f>
        <v>-2.1027124321638704</v>
      </c>
      <c r="K72" s="26">
        <f>IF(Sec_inc_net!K72="","",Sec_inc_net!K72/10/GDP!N68)</f>
        <v>-2.2422848217885925</v>
      </c>
      <c r="L72" s="26">
        <f>IF(Sec_inc_net!L72="","",Sec_inc_net!L72/10/GDP!O68)</f>
        <v>-2.0503826676884866</v>
      </c>
      <c r="M72" s="26">
        <f>IF(Sec_inc_net!M72="","",Sec_inc_net!M72/10/GDP!P68)</f>
        <v>-2.1141982438873872</v>
      </c>
      <c r="N72" s="26">
        <f>IF(Sec_inc_net!N72="","",Sec_inc_net!N72/10/GDP!Q68)</f>
        <v>-1.8794727478592224</v>
      </c>
      <c r="O72" s="26">
        <f>IF(Sec_inc_net!O72="","",Sec_inc_net!O72/10/GDP!R68)</f>
        <v>-2.0071718663756797</v>
      </c>
      <c r="P72" s="26">
        <f>IF(Sec_inc_net!P72="","",Sec_inc_net!P72/10/GDP!S68)</f>
        <v>-1.8940497370154481</v>
      </c>
      <c r="Q72" s="26">
        <f>IF(Sec_inc_net!Q72="","",Sec_inc_net!Q72/10/GDP!T68)</f>
        <v>-1.8977688806280275</v>
      </c>
    </row>
    <row r="73" spans="1:17" x14ac:dyDescent="0.15">
      <c r="A73" s="12" t="s">
        <v>92</v>
      </c>
      <c r="B73" s="26">
        <f>IF(Sec_inc_net!B73="","",Sec_inc_net!B73/10/GDP!E69)</f>
        <v>9.1921083848968035</v>
      </c>
      <c r="C73" s="26">
        <f>IF(Sec_inc_net!C73="","",Sec_inc_net!C73/10/GDP!F69)</f>
        <v>8.4444682883344235</v>
      </c>
      <c r="D73" s="26">
        <f>IF(Sec_inc_net!D73="","",Sec_inc_net!D73/10/GDP!G69)</f>
        <v>11.017342696247807</v>
      </c>
      <c r="E73" s="26">
        <f>IF(Sec_inc_net!E73="","",Sec_inc_net!E73/10/GDP!H69)</f>
        <v>3.3328777783091699</v>
      </c>
      <c r="F73" s="26">
        <f>IF(Sec_inc_net!F73="","",Sec_inc_net!F73/10/GDP!I69)</f>
        <v>4.5157616413616646</v>
      </c>
      <c r="G73" s="26">
        <f>IF(Sec_inc_net!G73="","",Sec_inc_net!G73/10/GDP!J69)</f>
        <v>10.384449000596858</v>
      </c>
      <c r="H73" s="26">
        <f>IF(Sec_inc_net!H73="","",Sec_inc_net!H73/10/GDP!K69)</f>
        <v>9.7060652644205927</v>
      </c>
      <c r="I73" s="26">
        <f>IF(Sec_inc_net!I73="","",Sec_inc_net!I73/10/GDP!L69)</f>
        <v>10.107355493186837</v>
      </c>
      <c r="J73" s="26">
        <f>IF(Sec_inc_net!J73="","",Sec_inc_net!J73/10/GDP!M69)</f>
        <v>11.007778690164058</v>
      </c>
      <c r="K73" s="26">
        <f>IF(Sec_inc_net!K73="","",Sec_inc_net!K73/10/GDP!N69)</f>
        <v>9.8208838776400356</v>
      </c>
      <c r="L73" s="26">
        <f>IF(Sec_inc_net!L73="","",Sec_inc_net!L73/10/GDP!O69)</f>
        <v>10.284894485450728</v>
      </c>
      <c r="M73" s="26">
        <f>IF(Sec_inc_net!M73="","",Sec_inc_net!M73/10/GDP!P69)</f>
        <v>9.6781668130229033</v>
      </c>
      <c r="N73" s="26" t="str">
        <f>IF(Sec_inc_net!N73="","",Sec_inc_net!N73/10/GDP!Q69)</f>
        <v/>
      </c>
      <c r="O73" s="26" t="str">
        <f>IF(Sec_inc_net!O73="","",Sec_inc_net!O73/10/GDP!R69)</f>
        <v/>
      </c>
      <c r="P73" s="26" t="str">
        <f>IF(Sec_inc_net!P73="","",Sec_inc_net!P73/10/GDP!S69)</f>
        <v/>
      </c>
      <c r="Q73" s="26" t="str">
        <f>IF(Sec_inc_net!Q73="","",Sec_inc_net!Q73/10/GDP!T69)</f>
        <v/>
      </c>
    </row>
    <row r="74" spans="1:17" x14ac:dyDescent="0.15">
      <c r="A74" s="12" t="s">
        <v>93</v>
      </c>
      <c r="B74" s="26">
        <f>IF(Sec_inc_net!B74="","",Sec_inc_net!B74/10/GDP!E70)</f>
        <v>-2.8414875525548338</v>
      </c>
      <c r="C74" s="26" t="str">
        <f>IF(Sec_inc_net!C74="","",Sec_inc_net!C74/10/GDP!F70)</f>
        <v/>
      </c>
      <c r="D74" s="26">
        <f>IF(Sec_inc_net!D74="","",Sec_inc_net!D74/10/GDP!G70)</f>
        <v>-2.0425556859498095</v>
      </c>
      <c r="E74" s="26">
        <f>IF(Sec_inc_net!E74="","",Sec_inc_net!E74/10/GDP!H70)</f>
        <v>-2.1977526501276916</v>
      </c>
      <c r="F74" s="26">
        <f>IF(Sec_inc_net!F74="","",Sec_inc_net!F74/10/GDP!I70)</f>
        <v>-2.9534185889968101</v>
      </c>
      <c r="G74" s="26">
        <f>IF(Sec_inc_net!G74="","",Sec_inc_net!G74/10/GDP!J70)</f>
        <v>-1.5735738010647768</v>
      </c>
      <c r="H74" s="26">
        <f>IF(Sec_inc_net!H74="","",Sec_inc_net!H74/10/GDP!K70)</f>
        <v>-2.1484952981531391</v>
      </c>
      <c r="I74" s="26">
        <f>IF(Sec_inc_net!I74="","",Sec_inc_net!I74/10/GDP!L70)</f>
        <v>-2.6527386383051472</v>
      </c>
      <c r="J74" s="26">
        <f>IF(Sec_inc_net!J74="","",Sec_inc_net!J74/10/GDP!M70)</f>
        <v>-3.2658604659537107</v>
      </c>
      <c r="K74" s="26">
        <f>IF(Sec_inc_net!K74="","",Sec_inc_net!K74/10/GDP!N70)</f>
        <v>-3.0669973941830948</v>
      </c>
      <c r="L74" s="26">
        <f>IF(Sec_inc_net!L74="","",Sec_inc_net!L74/10/GDP!O70)</f>
        <v>-0.6630208306591</v>
      </c>
      <c r="M74" s="26" t="str">
        <f>IF(Sec_inc_net!M74="","",Sec_inc_net!M74/10/GDP!P70)</f>
        <v/>
      </c>
      <c r="N74" s="26" t="str">
        <f>IF(Sec_inc_net!N74="","",Sec_inc_net!N74/10/GDP!Q70)</f>
        <v/>
      </c>
      <c r="O74" s="26" t="str">
        <f>IF(Sec_inc_net!O74="","",Sec_inc_net!O74/10/GDP!R70)</f>
        <v/>
      </c>
      <c r="P74" s="26" t="str">
        <f>IF(Sec_inc_net!P74="","",Sec_inc_net!P74/10/GDP!S70)</f>
        <v/>
      </c>
      <c r="Q74" s="26" t="str">
        <f>IF(Sec_inc_net!Q74="","",Sec_inc_net!Q74/10/GDP!T70)</f>
        <v/>
      </c>
    </row>
    <row r="75" spans="1:17" x14ac:dyDescent="0.15">
      <c r="A75" s="12" t="s">
        <v>94</v>
      </c>
      <c r="B75" s="26">
        <f>IF(Sec_inc_net!B75="","",Sec_inc_net!B75/10/GDP!E71)</f>
        <v>6.9950958284026017</v>
      </c>
      <c r="C75" s="26">
        <f>IF(Sec_inc_net!C75="","",Sec_inc_net!C75/10/GDP!F71)</f>
        <v>8.3109929905186117</v>
      </c>
      <c r="D75" s="26">
        <f>IF(Sec_inc_net!D75="","",Sec_inc_net!D75/10/GDP!G71)</f>
        <v>6.4728136508126735</v>
      </c>
      <c r="E75" s="26">
        <f>IF(Sec_inc_net!E75="","",Sec_inc_net!E75/10/GDP!H71)</f>
        <v>4.8557338286431362</v>
      </c>
      <c r="F75" s="26">
        <f>IF(Sec_inc_net!F75="","",Sec_inc_net!F75/10/GDP!I71)</f>
        <v>7.2353358312059841</v>
      </c>
      <c r="G75" s="26">
        <f>IF(Sec_inc_net!G75="","",Sec_inc_net!G75/10/GDP!J71)</f>
        <v>5.0319101296987956</v>
      </c>
      <c r="H75" s="26">
        <f>IF(Sec_inc_net!H75="","",Sec_inc_net!H75/10/GDP!K71)</f>
        <v>3.717869299251229</v>
      </c>
      <c r="I75" s="26">
        <f>IF(Sec_inc_net!I75="","",Sec_inc_net!I75/10/GDP!L71)</f>
        <v>4.9291467749176512</v>
      </c>
      <c r="J75" s="26">
        <f>IF(Sec_inc_net!J75="","",Sec_inc_net!J75/10/GDP!M71)</f>
        <v>2.5627585011411718</v>
      </c>
      <c r="K75" s="26">
        <f>IF(Sec_inc_net!K75="","",Sec_inc_net!K75/10/GDP!N71)</f>
        <v>10.026679166411054</v>
      </c>
      <c r="L75" s="26">
        <f>IF(Sec_inc_net!L75="","",Sec_inc_net!L75/10/GDP!O71)</f>
        <v>9.1512374182215233</v>
      </c>
      <c r="M75" s="26">
        <f>IF(Sec_inc_net!M75="","",Sec_inc_net!M75/10/GDP!P71)</f>
        <v>11.084376915274282</v>
      </c>
      <c r="N75" s="26">
        <f>IF(Sec_inc_net!N75="","",Sec_inc_net!N75/10/GDP!Q71)</f>
        <v>13.531315836272654</v>
      </c>
      <c r="O75" s="26">
        <f>IF(Sec_inc_net!O75="","",Sec_inc_net!O75/10/GDP!R71)</f>
        <v>12.82740219050404</v>
      </c>
      <c r="P75" s="26" t="str">
        <f>IF(Sec_inc_net!P75="","",Sec_inc_net!P75/10/GDP!S71)</f>
        <v/>
      </c>
      <c r="Q75" s="26" t="str">
        <f>IF(Sec_inc_net!Q75="","",Sec_inc_net!Q75/10/GDP!T71)</f>
        <v/>
      </c>
    </row>
    <row r="76" spans="1:17" x14ac:dyDescent="0.15">
      <c r="A76" s="12" t="s">
        <v>95</v>
      </c>
      <c r="B76" s="26">
        <f>IF(Sec_inc_net!B76="","",Sec_inc_net!B76/10/GDP!E72)</f>
        <v>5.447418249697213</v>
      </c>
      <c r="C76" s="26">
        <f>IF(Sec_inc_net!C76="","",Sec_inc_net!C76/10/GDP!F72)</f>
        <v>6.5799606815414045</v>
      </c>
      <c r="D76" s="26">
        <f>IF(Sec_inc_net!D76="","",Sec_inc_net!D76/10/GDP!G72)</f>
        <v>6.5826822350123351</v>
      </c>
      <c r="E76" s="26">
        <f>IF(Sec_inc_net!E76="","",Sec_inc_net!E76/10/GDP!H72)</f>
        <v>8.0609008746265527</v>
      </c>
      <c r="F76" s="26">
        <f>IF(Sec_inc_net!F76="","",Sec_inc_net!F76/10/GDP!I72)</f>
        <v>8.7405336415913748</v>
      </c>
      <c r="G76" s="26">
        <f>IF(Sec_inc_net!G76="","",Sec_inc_net!G76/10/GDP!J72)</f>
        <v>8.9721172412436641</v>
      </c>
      <c r="H76" s="26">
        <f>IF(Sec_inc_net!H76="","",Sec_inc_net!H76/10/GDP!K72)</f>
        <v>8.7947911006493182</v>
      </c>
      <c r="I76" s="26">
        <f>IF(Sec_inc_net!I76="","",Sec_inc_net!I76/10/GDP!L72)</f>
        <v>8.5366326265840957</v>
      </c>
      <c r="J76" s="26">
        <f>IF(Sec_inc_net!J76="","",Sec_inc_net!J76/10/GDP!M72)</f>
        <v>8.4438265189190975</v>
      </c>
      <c r="K76" s="26">
        <f>IF(Sec_inc_net!K76="","",Sec_inc_net!K76/10/GDP!N72)</f>
        <v>8.0858266970516794</v>
      </c>
      <c r="L76" s="26">
        <f>IF(Sec_inc_net!L76="","",Sec_inc_net!L76/10/GDP!O72)</f>
        <v>7.4870541446975123</v>
      </c>
      <c r="M76" s="26">
        <f>IF(Sec_inc_net!M76="","",Sec_inc_net!M76/10/GDP!P72)</f>
        <v>7.4040229551945416</v>
      </c>
      <c r="N76" s="26">
        <f>IF(Sec_inc_net!N76="","",Sec_inc_net!N76/10/GDP!Q72)</f>
        <v>7.838238469061106</v>
      </c>
      <c r="O76" s="26">
        <f>IF(Sec_inc_net!O76="","",Sec_inc_net!O76/10/GDP!R72)</f>
        <v>7.7491161642837367</v>
      </c>
      <c r="P76" s="26">
        <f>IF(Sec_inc_net!P76="","",Sec_inc_net!P76/10/GDP!S72)</f>
        <v>7.8675009689219317</v>
      </c>
      <c r="Q76" s="26">
        <f>IF(Sec_inc_net!Q76="","",Sec_inc_net!Q76/10/GDP!T72)</f>
        <v>11.49787359470151</v>
      </c>
    </row>
    <row r="77" spans="1:17" x14ac:dyDescent="0.15">
      <c r="A77" s="12" t="s">
        <v>96</v>
      </c>
      <c r="B77" s="26">
        <f>IF(Sec_inc_net!B77="","",Sec_inc_net!B77/10/GDP!E73)</f>
        <v>-1.3794624745550952</v>
      </c>
      <c r="C77" s="26">
        <f>IF(Sec_inc_net!C77="","",Sec_inc_net!C77/10/GDP!F73)</f>
        <v>-1.339614378703587</v>
      </c>
      <c r="D77" s="26">
        <f>IF(Sec_inc_net!D77="","",Sec_inc_net!D77/10/GDP!G73)</f>
        <v>-1.3354930424030758</v>
      </c>
      <c r="E77" s="26">
        <f>IF(Sec_inc_net!E77="","",Sec_inc_net!E77/10/GDP!H73)</f>
        <v>-1.3205531131674071</v>
      </c>
      <c r="F77" s="26">
        <f>IF(Sec_inc_net!F77="","",Sec_inc_net!F77/10/GDP!I73)</f>
        <v>-1.4269805127178661</v>
      </c>
      <c r="G77" s="26">
        <f>IF(Sec_inc_net!G77="","",Sec_inc_net!G77/10/GDP!J73)</f>
        <v>-1.5563955785614099</v>
      </c>
      <c r="H77" s="26">
        <f>IF(Sec_inc_net!H77="","",Sec_inc_net!H77/10/GDP!K73)</f>
        <v>-1.2817610974637874</v>
      </c>
      <c r="I77" s="26">
        <f>IF(Sec_inc_net!I77="","",Sec_inc_net!I77/10/GDP!L73)</f>
        <v>-1.414379241432383</v>
      </c>
      <c r="J77" s="26">
        <f>IF(Sec_inc_net!J77="","",Sec_inc_net!J77/10/GDP!M73)</f>
        <v>-1.5453953794232196</v>
      </c>
      <c r="K77" s="26">
        <f>IF(Sec_inc_net!K77="","",Sec_inc_net!K77/10/GDP!N73)</f>
        <v>-1.4063659353184563</v>
      </c>
      <c r="L77" s="26">
        <f>IF(Sec_inc_net!L77="","",Sec_inc_net!L77/10/GDP!O73)</f>
        <v>-1.28777274875542</v>
      </c>
      <c r="M77" s="26">
        <f>IF(Sec_inc_net!M77="","",Sec_inc_net!M77/10/GDP!P73)</f>
        <v>-1.2996366465001929</v>
      </c>
      <c r="N77" s="26">
        <f>IF(Sec_inc_net!N77="","",Sec_inc_net!N77/10/GDP!Q73)</f>
        <v>-1.5548444956217897</v>
      </c>
      <c r="O77" s="26">
        <f>IF(Sec_inc_net!O77="","",Sec_inc_net!O77/10/GDP!R73)</f>
        <v>-1.4475458298159876</v>
      </c>
      <c r="P77" s="26">
        <f>IF(Sec_inc_net!P77="","",Sec_inc_net!P77/10/GDP!S73)</f>
        <v>-1.4053171727995288</v>
      </c>
      <c r="Q77" s="26">
        <f>IF(Sec_inc_net!Q77="","",Sec_inc_net!Q77/10/GDP!T73)</f>
        <v>-1.5539281053403471</v>
      </c>
    </row>
    <row r="78" spans="1:17" x14ac:dyDescent="0.15">
      <c r="A78" s="12" t="s">
        <v>97</v>
      </c>
      <c r="B78" s="26">
        <f>IF(Sec_inc_net!B78="","",Sec_inc_net!B78/10/GDP!E74)</f>
        <v>7.2936686135191326</v>
      </c>
      <c r="C78" s="26">
        <f>IF(Sec_inc_net!C78="","",Sec_inc_net!C78/10/GDP!F74)</f>
        <v>7.784231334764903</v>
      </c>
      <c r="D78" s="26">
        <f>IF(Sec_inc_net!D78="","",Sec_inc_net!D78/10/GDP!G74)</f>
        <v>6.0016368309151833</v>
      </c>
      <c r="E78" s="26">
        <f>IF(Sec_inc_net!E78="","",Sec_inc_net!E78/10/GDP!H74)</f>
        <v>5.7206528956701517</v>
      </c>
      <c r="F78" s="26">
        <f>IF(Sec_inc_net!F78="","",Sec_inc_net!F78/10/GDP!I74)</f>
        <v>6.0055799797446481</v>
      </c>
      <c r="G78" s="26">
        <f>IF(Sec_inc_net!G78="","",Sec_inc_net!G78/10/GDP!J74)</f>
        <v>5.3603269669596898</v>
      </c>
      <c r="H78" s="26">
        <f>IF(Sec_inc_net!H78="","",Sec_inc_net!H78/10/GDP!K74)</f>
        <v>4.8234887585245723</v>
      </c>
      <c r="I78" s="26">
        <f>IF(Sec_inc_net!I78="","",Sec_inc_net!I78/10/GDP!L74)</f>
        <v>4.2307456222505655</v>
      </c>
      <c r="J78" s="26">
        <f>IF(Sec_inc_net!J78="","",Sec_inc_net!J78/10/GDP!M74)</f>
        <v>3.0445241183180967</v>
      </c>
      <c r="K78" s="26">
        <f>IF(Sec_inc_net!K78="","",Sec_inc_net!K78/10/GDP!N74)</f>
        <v>3.6998525232629325</v>
      </c>
      <c r="L78" s="26">
        <f>IF(Sec_inc_net!L78="","",Sec_inc_net!L78/10/GDP!O74)</f>
        <v>5.2546285819381122</v>
      </c>
      <c r="M78" s="26">
        <f>IF(Sec_inc_net!M78="","",Sec_inc_net!M78/10/GDP!P74)</f>
        <v>2.5944308080602494</v>
      </c>
      <c r="N78" s="26">
        <f>IF(Sec_inc_net!N78="","",Sec_inc_net!N78/10/GDP!Q74)</f>
        <v>4.0145451672476513</v>
      </c>
      <c r="O78" s="26">
        <f>IF(Sec_inc_net!O78="","",Sec_inc_net!O78/10/GDP!R74)</f>
        <v>3.8403953063992118</v>
      </c>
      <c r="P78" s="26">
        <f>IF(Sec_inc_net!P78="","",Sec_inc_net!P78/10/GDP!S74)</f>
        <v>4.9801809437269693</v>
      </c>
      <c r="Q78" s="26">
        <f>IF(Sec_inc_net!Q78="","",Sec_inc_net!Q78/10/GDP!T74)</f>
        <v>5.4496114547664884</v>
      </c>
    </row>
    <row r="79" spans="1:17" x14ac:dyDescent="0.15">
      <c r="A79" s="12" t="s">
        <v>98</v>
      </c>
      <c r="B79" s="26">
        <f>IF(Sec_inc_net!B79="","",Sec_inc_net!B79/10/GDP!E75)</f>
        <v>1.5815304465683742</v>
      </c>
      <c r="C79" s="26">
        <f>IF(Sec_inc_net!C79="","",Sec_inc_net!C79/10/GDP!F75)</f>
        <v>1.5789498929547794</v>
      </c>
      <c r="D79" s="26">
        <f>IF(Sec_inc_net!D79="","",Sec_inc_net!D79/10/GDP!G75)</f>
        <v>0.6708433136706351</v>
      </c>
      <c r="E79" s="26">
        <f>IF(Sec_inc_net!E79="","",Sec_inc_net!E79/10/GDP!H75)</f>
        <v>1.1843869176625763</v>
      </c>
      <c r="F79" s="26">
        <f>IF(Sec_inc_net!F79="","",Sec_inc_net!F79/10/GDP!I75)</f>
        <v>-0.41361375672206097</v>
      </c>
      <c r="G79" s="26">
        <f>IF(Sec_inc_net!G79="","",Sec_inc_net!G79/10/GDP!J75)</f>
        <v>-0.80245702315077883</v>
      </c>
      <c r="H79" s="26">
        <f>IF(Sec_inc_net!H79="","",Sec_inc_net!H79/10/GDP!K75)</f>
        <v>-0.7430550209414426</v>
      </c>
      <c r="I79" s="26">
        <f>IF(Sec_inc_net!I79="","",Sec_inc_net!I79/10/GDP!L75)</f>
        <v>-0.5054830070096632</v>
      </c>
      <c r="J79" s="26">
        <f>IF(Sec_inc_net!J79="","",Sec_inc_net!J79/10/GDP!M75)</f>
        <v>1.0034535900503887</v>
      </c>
      <c r="K79" s="26">
        <f>IF(Sec_inc_net!K79="","",Sec_inc_net!K79/10/GDP!N75)</f>
        <v>-0.1710763242741295</v>
      </c>
      <c r="L79" s="26">
        <f>IF(Sec_inc_net!L79="","",Sec_inc_net!L79/10/GDP!O75)</f>
        <v>-0.2883776013803252</v>
      </c>
      <c r="M79" s="26">
        <f>IF(Sec_inc_net!M79="","",Sec_inc_net!M79/10/GDP!P75)</f>
        <v>-0.3361494163049325</v>
      </c>
      <c r="N79" s="26">
        <f>IF(Sec_inc_net!N79="","",Sec_inc_net!N79/10/GDP!Q75)</f>
        <v>-0.33640424748053904</v>
      </c>
      <c r="O79" s="26">
        <f>IF(Sec_inc_net!O79="","",Sec_inc_net!O79/10/GDP!R75)</f>
        <v>-0.16246145059346739</v>
      </c>
      <c r="P79" s="26">
        <f>IF(Sec_inc_net!P79="","",Sec_inc_net!P79/10/GDP!S75)</f>
        <v>0.31787761610243181</v>
      </c>
      <c r="Q79" s="26">
        <f>IF(Sec_inc_net!Q79="","",Sec_inc_net!Q79/10/GDP!T75)</f>
        <v>0.35455826232534349</v>
      </c>
    </row>
    <row r="80" spans="1:17" x14ac:dyDescent="0.15">
      <c r="A80" s="12" t="s">
        <v>99</v>
      </c>
      <c r="B80" s="26">
        <f>IF(Sec_inc_net!B80="","",Sec_inc_net!B80/10/GDP!E76)</f>
        <v>11.836581214432968</v>
      </c>
      <c r="C80" s="26">
        <f>IF(Sec_inc_net!C80="","",Sec_inc_net!C80/10/GDP!F76)</f>
        <v>6.0500830609899179</v>
      </c>
      <c r="D80" s="26">
        <f>IF(Sec_inc_net!D80="","",Sec_inc_net!D80/10/GDP!G76)</f>
        <v>3.456779662563052</v>
      </c>
      <c r="E80" s="26">
        <f>IF(Sec_inc_net!E80="","",Sec_inc_net!E80/10/GDP!H76)</f>
        <v>4.2006803331688571</v>
      </c>
      <c r="F80" s="26">
        <f>IF(Sec_inc_net!F80="","",Sec_inc_net!F80/10/GDP!I76)</f>
        <v>5.1373905342983797</v>
      </c>
      <c r="G80" s="26">
        <f>IF(Sec_inc_net!G80="","",Sec_inc_net!G80/10/GDP!J76)</f>
        <v>4.1221144781789576</v>
      </c>
      <c r="H80" s="26">
        <f>IF(Sec_inc_net!H80="","",Sec_inc_net!H80/10/GDP!K76)</f>
        <v>3.0922330706543262</v>
      </c>
      <c r="I80" s="26">
        <f>IF(Sec_inc_net!I80="","",Sec_inc_net!I80/10/GDP!L76)</f>
        <v>3.7846574134096853</v>
      </c>
      <c r="J80" s="26">
        <f>IF(Sec_inc_net!J80="","",Sec_inc_net!J80/10/GDP!M76)</f>
        <v>3.1277384859894766</v>
      </c>
      <c r="K80" s="26">
        <f>IF(Sec_inc_net!K80="","",Sec_inc_net!K80/10/GDP!N76)</f>
        <v>-0.89351197595618392</v>
      </c>
      <c r="L80" s="26">
        <f>IF(Sec_inc_net!L80="","",Sec_inc_net!L80/10/GDP!O76)</f>
        <v>-1.1492105867958149</v>
      </c>
      <c r="M80" s="26">
        <f>IF(Sec_inc_net!M80="","",Sec_inc_net!M80/10/GDP!P76)</f>
        <v>-1.4687827267995777</v>
      </c>
      <c r="N80" s="26">
        <f>IF(Sec_inc_net!N80="","",Sec_inc_net!N80/10/GDP!Q76)</f>
        <v>-0.29095541958598392</v>
      </c>
      <c r="O80" s="26">
        <f>IF(Sec_inc_net!O80="","",Sec_inc_net!O80/10/GDP!R76)</f>
        <v>-0.82699124075094765</v>
      </c>
      <c r="P80" s="26">
        <f>IF(Sec_inc_net!P80="","",Sec_inc_net!P80/10/GDP!S76)</f>
        <v>0.68816366096322612</v>
      </c>
      <c r="Q80" s="26">
        <f>IF(Sec_inc_net!Q80="","",Sec_inc_net!Q80/10/GDP!T76)</f>
        <v>1.8936676657470839</v>
      </c>
    </row>
    <row r="81" spans="1:17" x14ac:dyDescent="0.15">
      <c r="A81" s="12" t="s">
        <v>100</v>
      </c>
      <c r="B81" s="26">
        <f>IF(Sec_inc_net!B81="","",Sec_inc_net!B81/10/GDP!E77)</f>
        <v>12.691595119700139</v>
      </c>
      <c r="C81" s="26">
        <f>IF(Sec_inc_net!C81="","",Sec_inc_net!C81/10/GDP!F77)</f>
        <v>13.632836227849408</v>
      </c>
      <c r="D81" s="26">
        <f>IF(Sec_inc_net!D81="","",Sec_inc_net!D81/10/GDP!G77)</f>
        <v>13.857595477411417</v>
      </c>
      <c r="E81" s="26">
        <f>IF(Sec_inc_net!E81="","",Sec_inc_net!E81/10/GDP!H77)</f>
        <v>12.584721495873692</v>
      </c>
      <c r="F81" s="26">
        <f>IF(Sec_inc_net!F81="","",Sec_inc_net!F81/10/GDP!I77)</f>
        <v>12.153720423300632</v>
      </c>
      <c r="G81" s="26">
        <f>IF(Sec_inc_net!G81="","",Sec_inc_net!G81/10/GDP!J77)</f>
        <v>12.082499953013112</v>
      </c>
      <c r="H81" s="26">
        <f>IF(Sec_inc_net!H81="","",Sec_inc_net!H81/10/GDP!K77)</f>
        <v>10.873686234974905</v>
      </c>
      <c r="I81" s="26">
        <f>IF(Sec_inc_net!I81="","",Sec_inc_net!I81/10/GDP!L77)</f>
        <v>11.38775289785597</v>
      </c>
      <c r="J81" s="26">
        <f>IF(Sec_inc_net!J81="","",Sec_inc_net!J81/10/GDP!M77)</f>
        <v>10.779783762202817</v>
      </c>
      <c r="K81" s="26">
        <f>IF(Sec_inc_net!K81="","",Sec_inc_net!K81/10/GDP!N77)</f>
        <v>10.920056072696358</v>
      </c>
      <c r="L81" s="26">
        <f>IF(Sec_inc_net!L81="","",Sec_inc_net!L81/10/GDP!O77)</f>
        <v>11.372055170983636</v>
      </c>
      <c r="M81" s="26">
        <f>IF(Sec_inc_net!M81="","",Sec_inc_net!M81/10/GDP!P77)</f>
        <v>11.989830679786067</v>
      </c>
      <c r="N81" s="26">
        <f>IF(Sec_inc_net!N81="","",Sec_inc_net!N81/10/GDP!Q77)</f>
        <v>12.367561960544784</v>
      </c>
      <c r="O81" s="26">
        <f>IF(Sec_inc_net!O81="","",Sec_inc_net!O81/10/GDP!R77)</f>
        <v>13.588040207330305</v>
      </c>
      <c r="P81" s="26">
        <f>IF(Sec_inc_net!P81="","",Sec_inc_net!P81/10/GDP!S77)</f>
        <v>14.441171531004899</v>
      </c>
      <c r="Q81" s="26">
        <f>IF(Sec_inc_net!Q81="","",Sec_inc_net!Q81/10/GDP!T77)</f>
        <v>15.236790403079077</v>
      </c>
    </row>
    <row r="82" spans="1:17" x14ac:dyDescent="0.15">
      <c r="A82" s="12" t="s">
        <v>101</v>
      </c>
      <c r="B82" s="26">
        <f>IF(Sec_inc_net!B82="","",Sec_inc_net!B82/10/GDP!E78)</f>
        <v>-0.22368517431198653</v>
      </c>
      <c r="C82" s="26">
        <f>IF(Sec_inc_net!C82="","",Sec_inc_net!C82/10/GDP!F78)</f>
        <v>-0.49324374079528721</v>
      </c>
      <c r="D82" s="26">
        <f>IF(Sec_inc_net!D82="","",Sec_inc_net!D82/10/GDP!G78)</f>
        <v>-2.0673983828745848</v>
      </c>
      <c r="E82" s="26">
        <f>IF(Sec_inc_net!E82="","",Sec_inc_net!E82/10/GDP!H78)</f>
        <v>0.2652732390426264</v>
      </c>
      <c r="F82" s="26">
        <f>IF(Sec_inc_net!F82="","",Sec_inc_net!F82/10/GDP!I78)</f>
        <v>0.49904036547727282</v>
      </c>
      <c r="G82" s="26">
        <f>IF(Sec_inc_net!G82="","",Sec_inc_net!G82/10/GDP!J78)</f>
        <v>0.24861946569719967</v>
      </c>
      <c r="H82" s="26">
        <f>IF(Sec_inc_net!H82="","",Sec_inc_net!H82/10/GDP!K78)</f>
        <v>2.3115925505711283</v>
      </c>
      <c r="I82" s="26">
        <f>IF(Sec_inc_net!I82="","",Sec_inc_net!I82/10/GDP!L78)</f>
        <v>1.8135106253157689</v>
      </c>
      <c r="J82" s="26">
        <f>IF(Sec_inc_net!J82="","",Sec_inc_net!J82/10/GDP!M78)</f>
        <v>1.0490669366591427</v>
      </c>
      <c r="K82" s="26">
        <f>IF(Sec_inc_net!K82="","",Sec_inc_net!K82/10/GDP!N78)</f>
        <v>0.20274697133475822</v>
      </c>
      <c r="L82" s="26">
        <f>IF(Sec_inc_net!L82="","",Sec_inc_net!L82/10/GDP!O78)</f>
        <v>-0.47001303887552637</v>
      </c>
      <c r="M82" s="26">
        <f>IF(Sec_inc_net!M82="","",Sec_inc_net!M82/10/GDP!P78)</f>
        <v>0.93967411024762693</v>
      </c>
      <c r="N82" s="26">
        <f>IF(Sec_inc_net!N82="","",Sec_inc_net!N82/10/GDP!Q78)</f>
        <v>1.5725655347740592</v>
      </c>
      <c r="O82" s="26">
        <f>IF(Sec_inc_net!O82="","",Sec_inc_net!O82/10/GDP!R78)</f>
        <v>0.78781272660127821</v>
      </c>
      <c r="P82" s="26">
        <f>IF(Sec_inc_net!P82="","",Sec_inc_net!P82/10/GDP!S78)</f>
        <v>0.57143062434802838</v>
      </c>
      <c r="Q82" s="26" t="str">
        <f>IF(Sec_inc_net!Q82="","",Sec_inc_net!Q82/10/GDP!T78)</f>
        <v/>
      </c>
    </row>
    <row r="83" spans="1:17" x14ac:dyDescent="0.15">
      <c r="A83" s="12" t="s">
        <v>102</v>
      </c>
      <c r="B83" s="26">
        <f>IF(Sec_inc_net!B83="","",Sec_inc_net!B83/10/GDP!E79)</f>
        <v>8.0000471947503389</v>
      </c>
      <c r="C83" s="26">
        <f>IF(Sec_inc_net!C83="","",Sec_inc_net!C83/10/GDP!F79)</f>
        <v>9.1077039555805719</v>
      </c>
      <c r="D83" s="26">
        <f>IF(Sec_inc_net!D83="","",Sec_inc_net!D83/10/GDP!G79)</f>
        <v>9.9568301769741563</v>
      </c>
      <c r="E83" s="26">
        <f>IF(Sec_inc_net!E83="","",Sec_inc_net!E83/10/GDP!H79)</f>
        <v>10.287096653421646</v>
      </c>
      <c r="F83" s="26">
        <f>IF(Sec_inc_net!F83="","",Sec_inc_net!F83/10/GDP!I79)</f>
        <v>11.014472564420686</v>
      </c>
      <c r="G83" s="26">
        <f>IF(Sec_inc_net!G83="","",Sec_inc_net!G83/10/GDP!J79)</f>
        <v>6.3844848096206928</v>
      </c>
      <c r="H83" s="26">
        <f>IF(Sec_inc_net!H83="","",Sec_inc_net!H83/10/GDP!K79)</f>
        <v>5.3360754361065394</v>
      </c>
      <c r="I83" s="26">
        <f>IF(Sec_inc_net!I83="","",Sec_inc_net!I83/10/GDP!L79)</f>
        <v>4.8583802992358027</v>
      </c>
      <c r="J83" s="26">
        <f>IF(Sec_inc_net!J83="","",Sec_inc_net!J83/10/GDP!M79)</f>
        <v>3.1213653072466765</v>
      </c>
      <c r="K83" s="26">
        <f>IF(Sec_inc_net!K83="","",Sec_inc_net!K83/10/GDP!N79)</f>
        <v>7.638523330020794</v>
      </c>
      <c r="L83" s="26">
        <f>IF(Sec_inc_net!L83="","",Sec_inc_net!L83/10/GDP!O79)</f>
        <v>3.8731787203960288</v>
      </c>
      <c r="M83" s="26">
        <f>IF(Sec_inc_net!M83="","",Sec_inc_net!M83/10/GDP!P79)</f>
        <v>2.0816358230027654</v>
      </c>
      <c r="N83" s="26">
        <f>IF(Sec_inc_net!N83="","",Sec_inc_net!N83/10/GDP!Q79)</f>
        <v>4.1483710007576855</v>
      </c>
      <c r="O83" s="26">
        <f>IF(Sec_inc_net!O83="","",Sec_inc_net!O83/10/GDP!R79)</f>
        <v>5.0280958898736348</v>
      </c>
      <c r="P83" s="26">
        <f>IF(Sec_inc_net!P83="","",Sec_inc_net!P83/10/GDP!S79)</f>
        <v>3.9216823636789093</v>
      </c>
      <c r="Q83" s="26" t="str">
        <f>IF(Sec_inc_net!Q83="","",Sec_inc_net!Q83/10/GDP!T79)</f>
        <v/>
      </c>
    </row>
    <row r="84" spans="1:17" x14ac:dyDescent="0.15">
      <c r="A84" s="12" t="s">
        <v>103</v>
      </c>
      <c r="B84" s="26">
        <f>IF(Sec_inc_net!B84="","",Sec_inc_net!B84/10/GDP!E80)</f>
        <v>9.76833309541062</v>
      </c>
      <c r="C84" s="26">
        <f>IF(Sec_inc_net!C84="","",Sec_inc_net!C84/10/GDP!F80)</f>
        <v>11.39269181827733</v>
      </c>
      <c r="D84" s="26">
        <f>IF(Sec_inc_net!D84="","",Sec_inc_net!D84/10/GDP!G80)</f>
        <v>12.89129449004737</v>
      </c>
      <c r="E84" s="26">
        <f>IF(Sec_inc_net!E84="","",Sec_inc_net!E84/10/GDP!H80)</f>
        <v>13.203160834421777</v>
      </c>
      <c r="F84" s="26">
        <f>IF(Sec_inc_net!F84="","",Sec_inc_net!F84/10/GDP!I80)</f>
        <v>11.53961634236315</v>
      </c>
      <c r="G84" s="26">
        <f>IF(Sec_inc_net!G84="","",Sec_inc_net!G84/10/GDP!J80)</f>
        <v>12.831100058480414</v>
      </c>
      <c r="H84" s="26">
        <f>IF(Sec_inc_net!H84="","",Sec_inc_net!H84/10/GDP!K80)</f>
        <v>12.457270663125797</v>
      </c>
      <c r="I84" s="26">
        <f>IF(Sec_inc_net!I84="","",Sec_inc_net!I84/10/GDP!L80)</f>
        <v>10.317584671912613</v>
      </c>
      <c r="J84" s="26">
        <f>IF(Sec_inc_net!J84="","",Sec_inc_net!J84/10/GDP!M80)</f>
        <v>8.4749795352391182</v>
      </c>
      <c r="K84" s="26">
        <f>IF(Sec_inc_net!K84="","",Sec_inc_net!K84/10/GDP!N80)</f>
        <v>11.086560376311544</v>
      </c>
      <c r="L84" s="26">
        <f>IF(Sec_inc_net!L84="","",Sec_inc_net!L84/10/GDP!O80)</f>
        <v>9.7316713896352613</v>
      </c>
      <c r="M84" s="26">
        <f>IF(Sec_inc_net!M84="","",Sec_inc_net!M84/10/GDP!P80)</f>
        <v>5.6513142442187201</v>
      </c>
      <c r="N84" s="26">
        <f>IF(Sec_inc_net!N84="","",Sec_inc_net!N84/10/GDP!Q80)</f>
        <v>5.5890805039592806</v>
      </c>
      <c r="O84" s="26">
        <f>IF(Sec_inc_net!O84="","",Sec_inc_net!O84/10/GDP!R80)</f>
        <v>9.7683446233154143</v>
      </c>
      <c r="P84" s="26">
        <f>IF(Sec_inc_net!P84="","",Sec_inc_net!P84/10/GDP!S80)</f>
        <v>11.32418943540946</v>
      </c>
      <c r="Q84" s="26" t="str">
        <f>IF(Sec_inc_net!Q84="","",Sec_inc_net!Q84/10/GDP!T80)</f>
        <v/>
      </c>
    </row>
    <row r="85" spans="1:17" x14ac:dyDescent="0.15">
      <c r="A85" s="12" t="s">
        <v>104</v>
      </c>
      <c r="B85" s="26">
        <f>IF(Sec_inc_net!B85="","",Sec_inc_net!B85/10/GDP!E81)</f>
        <v>18.290991325699299</v>
      </c>
      <c r="C85" s="26">
        <f>IF(Sec_inc_net!C85="","",Sec_inc_net!C85/10/GDP!F81)</f>
        <v>18.394325882235556</v>
      </c>
      <c r="D85" s="26">
        <f>IF(Sec_inc_net!D85="","",Sec_inc_net!D85/10/GDP!G81)</f>
        <v>16.287402603860706</v>
      </c>
      <c r="E85" s="26">
        <f>IF(Sec_inc_net!E85="","",Sec_inc_net!E85/10/GDP!H81)</f>
        <v>16.615731003406044</v>
      </c>
      <c r="F85" s="26">
        <f>IF(Sec_inc_net!F85="","",Sec_inc_net!F85/10/GDP!I81)</f>
        <v>14.508842478600105</v>
      </c>
      <c r="G85" s="26">
        <f>IF(Sec_inc_net!G85="","",Sec_inc_net!G85/10/GDP!J81)</f>
        <v>27.000888212886146</v>
      </c>
      <c r="H85" s="26">
        <f>IF(Sec_inc_net!H85="","",Sec_inc_net!H85/10/GDP!K81)</f>
        <v>21.194601882686761</v>
      </c>
      <c r="I85" s="26">
        <f>IF(Sec_inc_net!I85="","",Sec_inc_net!I85/10/GDP!L81)</f>
        <v>17.272740698212218</v>
      </c>
      <c r="J85" s="26">
        <f>IF(Sec_inc_net!J85="","",Sec_inc_net!J85/10/GDP!M81)</f>
        <v>15.747256151718306</v>
      </c>
      <c r="K85" s="26">
        <f>IF(Sec_inc_net!K85="","",Sec_inc_net!K85/10/GDP!N81)</f>
        <v>15.494573644311426</v>
      </c>
      <c r="L85" s="26">
        <f>IF(Sec_inc_net!L85="","",Sec_inc_net!L85/10/GDP!O81)</f>
        <v>16.405883960790575</v>
      </c>
      <c r="M85" s="26">
        <f>IF(Sec_inc_net!M85="","",Sec_inc_net!M85/10/GDP!P81)</f>
        <v>17.599276472710859</v>
      </c>
      <c r="N85" s="26">
        <f>IF(Sec_inc_net!N85="","",Sec_inc_net!N85/10/GDP!Q81)</f>
        <v>18.831989987375344</v>
      </c>
      <c r="O85" s="26">
        <f>IF(Sec_inc_net!O85="","",Sec_inc_net!O85/10/GDP!R81)</f>
        <v>21.251390212251668</v>
      </c>
      <c r="P85" s="26">
        <f>IF(Sec_inc_net!P85="","",Sec_inc_net!P85/10/GDP!S81)</f>
        <v>23.721032236975734</v>
      </c>
      <c r="Q85" s="26" t="str">
        <f>IF(Sec_inc_net!Q85="","",Sec_inc_net!Q85/10/GDP!T81)</f>
        <v/>
      </c>
    </row>
    <row r="86" spans="1:17" x14ac:dyDescent="0.15">
      <c r="A86" s="12" t="s">
        <v>105</v>
      </c>
      <c r="B86" s="26">
        <f>IF(Sec_inc_net!B86="","",Sec_inc_net!B86/10/GDP!E82)</f>
        <v>19.593980153760455</v>
      </c>
      <c r="C86" s="26">
        <f>IF(Sec_inc_net!C86="","",Sec_inc_net!C86/10/GDP!F82)</f>
        <v>22.796557746906895</v>
      </c>
      <c r="D86" s="26">
        <f>IF(Sec_inc_net!D86="","",Sec_inc_net!D86/10/GDP!G82)</f>
        <v>21.761069166846255</v>
      </c>
      <c r="E86" s="26">
        <f>IF(Sec_inc_net!E86="","",Sec_inc_net!E86/10/GDP!H82)</f>
        <v>21.562694240192677</v>
      </c>
      <c r="F86" s="26">
        <f>IF(Sec_inc_net!F86="","",Sec_inc_net!F86/10/GDP!I82)</f>
        <v>18.210739733937299</v>
      </c>
      <c r="G86" s="26">
        <f>IF(Sec_inc_net!G86="","",Sec_inc_net!G86/10/GDP!J82)</f>
        <v>18.319901828830602</v>
      </c>
      <c r="H86" s="26">
        <f>IF(Sec_inc_net!H86="","",Sec_inc_net!H86/10/GDP!K82)</f>
        <v>17.776819163264665</v>
      </c>
      <c r="I86" s="26">
        <f>IF(Sec_inc_net!I86="","",Sec_inc_net!I86/10/GDP!L82)</f>
        <v>17.745803767441362</v>
      </c>
      <c r="J86" s="26">
        <f>IF(Sec_inc_net!J86="","",Sec_inc_net!J86/10/GDP!M82)</f>
        <v>18.409828029075864</v>
      </c>
      <c r="K86" s="26">
        <f>IF(Sec_inc_net!K86="","",Sec_inc_net!K86/10/GDP!N82)</f>
        <v>18.415233755360813</v>
      </c>
      <c r="L86" s="26">
        <f>IF(Sec_inc_net!L86="","",Sec_inc_net!L86/10/GDP!O82)</f>
        <v>18.306911546825656</v>
      </c>
      <c r="M86" s="26">
        <f>IF(Sec_inc_net!M86="","",Sec_inc_net!M86/10/GDP!P82)</f>
        <v>18.433694146747637</v>
      </c>
      <c r="N86" s="26">
        <f>IF(Sec_inc_net!N86="","",Sec_inc_net!N86/10/GDP!Q82)</f>
        <v>20.079524087925833</v>
      </c>
      <c r="O86" s="26">
        <f>IF(Sec_inc_net!O86="","",Sec_inc_net!O86/10/GDP!R82)</f>
        <v>21.71145064939315</v>
      </c>
      <c r="P86" s="26">
        <f>IF(Sec_inc_net!P86="","",Sec_inc_net!P86/10/GDP!S82)</f>
        <v>23.652189334268627</v>
      </c>
      <c r="Q86" s="26">
        <f>IF(Sec_inc_net!Q86="","",Sec_inc_net!Q86/10/GDP!T82)</f>
        <v>25.254364461454347</v>
      </c>
    </row>
    <row r="87" spans="1:17" x14ac:dyDescent="0.15">
      <c r="A87" s="12" t="s">
        <v>106</v>
      </c>
      <c r="B87" s="26">
        <f>IF(Sec_inc_net!B87="","",Sec_inc_net!B87/10/GDP!E83)</f>
        <v>-0.34399425397578237</v>
      </c>
      <c r="C87" s="26">
        <f>IF(Sec_inc_net!C87="","",Sec_inc_net!C87/10/GDP!F83)</f>
        <v>-0.5144845359408462</v>
      </c>
      <c r="D87" s="26">
        <f>IF(Sec_inc_net!D87="","",Sec_inc_net!D87/10/GDP!G83)</f>
        <v>-0.61849516587290476</v>
      </c>
      <c r="E87" s="26">
        <f>IF(Sec_inc_net!E87="","",Sec_inc_net!E87/10/GDP!H83)</f>
        <v>-0.82500099948756211</v>
      </c>
      <c r="F87" s="26">
        <f>IF(Sec_inc_net!F87="","",Sec_inc_net!F87/10/GDP!I83)</f>
        <v>-0.37633093864002243</v>
      </c>
      <c r="G87" s="26">
        <f>IF(Sec_inc_net!G87="","",Sec_inc_net!G87/10/GDP!J83)</f>
        <v>-0.47681048820730759</v>
      </c>
      <c r="H87" s="26">
        <f>IF(Sec_inc_net!H87="","",Sec_inc_net!H87/10/GDP!K83)</f>
        <v>-0.73863743697285233</v>
      </c>
      <c r="I87" s="26">
        <f>IF(Sec_inc_net!I87="","",Sec_inc_net!I87/10/GDP!L83)</f>
        <v>-0.97479049373226112</v>
      </c>
      <c r="J87" s="26">
        <f>IF(Sec_inc_net!J87="","",Sec_inc_net!J87/10/GDP!M83)</f>
        <v>-0.70472587215494253</v>
      </c>
      <c r="K87" s="26">
        <f>IF(Sec_inc_net!K87="","",Sec_inc_net!K87/10/GDP!N83)</f>
        <v>-0.85593269684825191</v>
      </c>
      <c r="L87" s="26">
        <f>IF(Sec_inc_net!L87="","",Sec_inc_net!L87/10/GDP!O83)</f>
        <v>-1.1272026015890415</v>
      </c>
      <c r="M87" s="26">
        <f>IF(Sec_inc_net!M87="","",Sec_inc_net!M87/10/GDP!P83)</f>
        <v>-1.5208150837413932</v>
      </c>
      <c r="N87" s="26">
        <f>IF(Sec_inc_net!N87="","",Sec_inc_net!N87/10/GDP!Q83)</f>
        <v>-0.95627026714169383</v>
      </c>
      <c r="O87" s="26">
        <f>IF(Sec_inc_net!O87="","",Sec_inc_net!O87/10/GDP!R83)</f>
        <v>-0.40419954976294176</v>
      </c>
      <c r="P87" s="26">
        <f>IF(Sec_inc_net!P87="","",Sec_inc_net!P87/10/GDP!S83)</f>
        <v>-0.60731753283069623</v>
      </c>
      <c r="Q87" s="26">
        <f>IF(Sec_inc_net!Q87="","",Sec_inc_net!Q87/10/GDP!T83)</f>
        <v>-0.57496546914573343</v>
      </c>
    </row>
    <row r="88" spans="1:17" x14ac:dyDescent="0.15">
      <c r="A88" s="12" t="s">
        <v>107</v>
      </c>
      <c r="B88" s="26">
        <f>IF(Sec_inc_net!B88="","",Sec_inc_net!B88/10/GDP!E84)</f>
        <v>-7.1197664025433576E-3</v>
      </c>
      <c r="C88" s="26">
        <f>IF(Sec_inc_net!C88="","",Sec_inc_net!C88/10/GDP!F84)</f>
        <v>2.1997407542786913E-2</v>
      </c>
      <c r="D88" s="26">
        <f>IF(Sec_inc_net!D88="","",Sec_inc_net!D88/10/GDP!G84)</f>
        <v>2.2370740175381577E-2</v>
      </c>
      <c r="E88" s="26">
        <f>IF(Sec_inc_net!E88="","",Sec_inc_net!E88/10/GDP!H84)</f>
        <v>-0.23837298411819963</v>
      </c>
      <c r="F88" s="26">
        <f>IF(Sec_inc_net!F88="","",Sec_inc_net!F88/10/GDP!I84)</f>
        <v>-0.55179405731234432</v>
      </c>
      <c r="G88" s="26">
        <f>IF(Sec_inc_net!G88="","",Sec_inc_net!G88/10/GDP!J84)</f>
        <v>-0.70301480829569718</v>
      </c>
      <c r="H88" s="26">
        <f>IF(Sec_inc_net!H88="","",Sec_inc_net!H88/10/GDP!K84)</f>
        <v>-0.77134866242586908</v>
      </c>
      <c r="I88" s="26">
        <f>IF(Sec_inc_net!I88="","",Sec_inc_net!I88/10/GDP!L84)</f>
        <v>-0.60362291189301898</v>
      </c>
      <c r="J88" s="26">
        <f>IF(Sec_inc_net!J88="","",Sec_inc_net!J88/10/GDP!M84)</f>
        <v>-0.74196965545917437</v>
      </c>
      <c r="K88" s="26">
        <f>IF(Sec_inc_net!K88="","",Sec_inc_net!K88/10/GDP!N84)</f>
        <v>-0.69959087817332077</v>
      </c>
      <c r="L88" s="26">
        <f>IF(Sec_inc_net!L88="","",Sec_inc_net!L88/10/GDP!O84)</f>
        <v>-1.6851041852904856</v>
      </c>
      <c r="M88" s="26">
        <f>IF(Sec_inc_net!M88="","",Sec_inc_net!M88/10/GDP!P84)</f>
        <v>-0.49347891123720034</v>
      </c>
      <c r="N88" s="26">
        <f>IF(Sec_inc_net!N88="","",Sec_inc_net!N88/10/GDP!Q84)</f>
        <v>-0.73856037872605906</v>
      </c>
      <c r="O88" s="26">
        <f>IF(Sec_inc_net!O88="","",Sec_inc_net!O88/10/GDP!R84)</f>
        <v>-0.78392273092697817</v>
      </c>
      <c r="P88" s="26">
        <f>IF(Sec_inc_net!P88="","",Sec_inc_net!P88/10/GDP!S84)</f>
        <v>-0.72707147628990443</v>
      </c>
      <c r="Q88" s="26">
        <f>IF(Sec_inc_net!Q88="","",Sec_inc_net!Q88/10/GDP!T84)</f>
        <v>-0.73055193952841246</v>
      </c>
    </row>
    <row r="89" spans="1:17" x14ac:dyDescent="0.15">
      <c r="A89" s="12" t="s">
        <v>108</v>
      </c>
      <c r="B89" s="26">
        <f>IF(Sec_inc_net!B89="","",Sec_inc_net!B89/10/GDP!E85)</f>
        <v>2.8341200095464316</v>
      </c>
      <c r="C89" s="26">
        <f>IF(Sec_inc_net!C89="","",Sec_inc_net!C89/10/GDP!F85)</f>
        <v>3.0255716185837125</v>
      </c>
      <c r="D89" s="26">
        <f>IF(Sec_inc_net!D89="","",Sec_inc_net!D89/10/GDP!G85)</f>
        <v>2.9986133139113123</v>
      </c>
      <c r="E89" s="26">
        <f>IF(Sec_inc_net!E89="","",Sec_inc_net!E89/10/GDP!H85)</f>
        <v>3.982726395872441</v>
      </c>
      <c r="F89" s="26">
        <f>IF(Sec_inc_net!F89="","",Sec_inc_net!F89/10/GDP!I85)</f>
        <v>3.5713672373696133</v>
      </c>
      <c r="G89" s="26">
        <f>IF(Sec_inc_net!G89="","",Sec_inc_net!G89/10/GDP!J85)</f>
        <v>3.0501013888527031</v>
      </c>
      <c r="H89" s="26">
        <f>IF(Sec_inc_net!H89="","",Sec_inc_net!H89/10/GDP!K85)</f>
        <v>3.3028352930081391</v>
      </c>
      <c r="I89" s="26">
        <f>IF(Sec_inc_net!I89="","",Sec_inc_net!I89/10/GDP!L85)</f>
        <v>3.5803074848874696</v>
      </c>
      <c r="J89" s="26">
        <f>IF(Sec_inc_net!J89="","",Sec_inc_net!J89/10/GDP!M85)</f>
        <v>3.4908198226986684</v>
      </c>
      <c r="K89" s="26">
        <f>IF(Sec_inc_net!K89="","",Sec_inc_net!K89/10/GDP!N85)</f>
        <v>3.2170694571937082</v>
      </c>
      <c r="L89" s="26">
        <f>IF(Sec_inc_net!L89="","",Sec_inc_net!L89/10/GDP!O85)</f>
        <v>3.0496807199770841</v>
      </c>
      <c r="M89" s="26">
        <f>IF(Sec_inc_net!M89="","",Sec_inc_net!M89/10/GDP!P85)</f>
        <v>2.4770546807930942</v>
      </c>
      <c r="N89" s="26">
        <f>IF(Sec_inc_net!N89="","",Sec_inc_net!N89/10/GDP!Q85)</f>
        <v>2.2805075256279328</v>
      </c>
      <c r="O89" s="26">
        <f>IF(Sec_inc_net!O89="","",Sec_inc_net!O89/10/GDP!R85)</f>
        <v>2.594296624567265</v>
      </c>
      <c r="P89" s="26">
        <f>IF(Sec_inc_net!P89="","",Sec_inc_net!P89/10/GDP!S85)</f>
        <v>2.5454297904582219</v>
      </c>
      <c r="Q89" s="26">
        <f>IF(Sec_inc_net!Q89="","",Sec_inc_net!Q89/10/GDP!T85)</f>
        <v>2.74850934016307</v>
      </c>
    </row>
    <row r="90" spans="1:17" x14ac:dyDescent="0.15">
      <c r="A90" s="12" t="s">
        <v>109</v>
      </c>
      <c r="B90" s="26">
        <f>IF(Sec_inc_net!B90="","",Sec_inc_net!B90/10/GDP!E86)</f>
        <v>1.5420585765865744</v>
      </c>
      <c r="C90" s="26">
        <f>IF(Sec_inc_net!C90="","",Sec_inc_net!C90/10/GDP!F86)</f>
        <v>1.227139821494295</v>
      </c>
      <c r="D90" s="26">
        <f>IF(Sec_inc_net!D90="","",Sec_inc_net!D90/10/GDP!G86)</f>
        <v>1.0856240948649538</v>
      </c>
      <c r="E90" s="26">
        <f>IF(Sec_inc_net!E90="","",Sec_inc_net!E90/10/GDP!H86)</f>
        <v>0.96022221732802349</v>
      </c>
      <c r="F90" s="26">
        <f>IF(Sec_inc_net!F90="","",Sec_inc_net!F90/10/GDP!I86)</f>
        <v>0.79259592964384562</v>
      </c>
      <c r="G90" s="26">
        <f>IF(Sec_inc_net!G90="","",Sec_inc_net!G90/10/GDP!J86)</f>
        <v>0.61307719407227623</v>
      </c>
      <c r="H90" s="26">
        <f>IF(Sec_inc_net!H90="","",Sec_inc_net!H90/10/GDP!K86)</f>
        <v>0.4717180799560402</v>
      </c>
      <c r="I90" s="26">
        <f>IF(Sec_inc_net!I90="","",Sec_inc_net!I90/10/GDP!L86)</f>
        <v>0.44552564043727833</v>
      </c>
      <c r="J90" s="26">
        <f>IF(Sec_inc_net!J90="","",Sec_inc_net!J90/10/GDP!M86)</f>
        <v>0.45580916193586274</v>
      </c>
      <c r="K90" s="26">
        <f>IF(Sec_inc_net!K90="","",Sec_inc_net!K90/10/GDP!N86)</f>
        <v>0.58581036042372181</v>
      </c>
      <c r="L90" s="26">
        <f>IF(Sec_inc_net!L90="","",Sec_inc_net!L90/10/GDP!O86)</f>
        <v>0.63997030836369795</v>
      </c>
      <c r="M90" s="26">
        <f>IF(Sec_inc_net!M90="","",Sec_inc_net!M90/10/GDP!P86)</f>
        <v>0.47855411607733422</v>
      </c>
      <c r="N90" s="26">
        <f>IF(Sec_inc_net!N90="","",Sec_inc_net!N90/10/GDP!Q86)</f>
        <v>0.44315416668111396</v>
      </c>
      <c r="O90" s="26">
        <f>IF(Sec_inc_net!O90="","",Sec_inc_net!O90/10/GDP!R86)</f>
        <v>0.66129582120627628</v>
      </c>
      <c r="P90" s="26">
        <f>IF(Sec_inc_net!P90="","",Sec_inc_net!P90/10/GDP!S86)</f>
        <v>0.6811284583144559</v>
      </c>
      <c r="Q90" s="26">
        <f>IF(Sec_inc_net!Q90="","",Sec_inc_net!Q90/10/GDP!T86)</f>
        <v>0.55976786444703319</v>
      </c>
    </row>
    <row r="91" spans="1:17" x14ac:dyDescent="0.15">
      <c r="A91" s="12" t="s">
        <v>111</v>
      </c>
      <c r="B91" s="26">
        <f>IF(Sec_inc_net!B91="","",Sec_inc_net!B91/10/GDP!E87)</f>
        <v>6.4633422210891229</v>
      </c>
      <c r="C91" s="26">
        <f>IF(Sec_inc_net!C91="","",Sec_inc_net!C91/10/GDP!F87)</f>
        <v>-0.70935164870096357</v>
      </c>
      <c r="D91" s="26">
        <f>IF(Sec_inc_net!D91="","",Sec_inc_net!D91/10/GDP!G87)</f>
        <v>-0.42833177750301887</v>
      </c>
      <c r="E91" s="26">
        <f>IF(Sec_inc_net!E91="","",Sec_inc_net!E91/10/GDP!H87)</f>
        <v>-2.2308475034694433</v>
      </c>
      <c r="F91" s="26">
        <f>IF(Sec_inc_net!F91="","",Sec_inc_net!F91/10/GDP!I87)</f>
        <v>-1.7897189672735654</v>
      </c>
      <c r="G91" s="26">
        <f>IF(Sec_inc_net!G91="","",Sec_inc_net!G91/10/GDP!J87)</f>
        <v>-1.8101063554204264</v>
      </c>
      <c r="H91" s="26">
        <f>IF(Sec_inc_net!H91="","",Sec_inc_net!H91/10/GDP!K87)</f>
        <v>-2.3612424889800012</v>
      </c>
      <c r="I91" s="26">
        <f>IF(Sec_inc_net!I91="","",Sec_inc_net!I91/10/GDP!L87)</f>
        <v>-2.3446083174380905</v>
      </c>
      <c r="J91" s="26">
        <f>IF(Sec_inc_net!J91="","",Sec_inc_net!J91/10/GDP!M87)</f>
        <v>-2.0735800409428897</v>
      </c>
      <c r="K91" s="26">
        <f>IF(Sec_inc_net!K91="","",Sec_inc_net!K91/10/GDP!N87)</f>
        <v>-1.3479169180940311</v>
      </c>
      <c r="L91" s="26">
        <f>IF(Sec_inc_net!L91="","",Sec_inc_net!L91/10/GDP!O87)</f>
        <v>0.30590933872385495</v>
      </c>
      <c r="M91" s="26">
        <f>IF(Sec_inc_net!M91="","",Sec_inc_net!M91/10/GDP!P87)</f>
        <v>0.59952410152585245</v>
      </c>
      <c r="N91" s="26">
        <f>IF(Sec_inc_net!N91="","",Sec_inc_net!N91/10/GDP!Q87)</f>
        <v>0.61520427449933068</v>
      </c>
      <c r="O91" s="26">
        <f>IF(Sec_inc_net!O91="","",Sec_inc_net!O91/10/GDP!R87)</f>
        <v>0.49265741102504162</v>
      </c>
      <c r="P91" s="26">
        <f>IF(Sec_inc_net!P91="","",Sec_inc_net!P91/10/GDP!S87)</f>
        <v>0.13855786889520139</v>
      </c>
      <c r="Q91" s="26">
        <f>IF(Sec_inc_net!Q91="","",Sec_inc_net!Q91/10/GDP!T87)</f>
        <v>-0.17458870003577448</v>
      </c>
    </row>
    <row r="92" spans="1:17" x14ac:dyDescent="0.15">
      <c r="A92" s="12" t="s">
        <v>112</v>
      </c>
      <c r="B92" s="26">
        <f>IF(Sec_inc_net!B92="","",Sec_inc_net!B92/10/GDP!E88)</f>
        <v>0.13448693802801565</v>
      </c>
      <c r="C92" s="26">
        <f>IF(Sec_inc_net!C92="","",Sec_inc_net!C92/10/GDP!F88)</f>
        <v>-0.25564052631358763</v>
      </c>
      <c r="D92" s="26">
        <f>IF(Sec_inc_net!D92="","",Sec_inc_net!D92/10/GDP!G88)</f>
        <v>-0.46653692221728432</v>
      </c>
      <c r="E92" s="26">
        <f>IF(Sec_inc_net!E92="","",Sec_inc_net!E92/10/GDP!H88)</f>
        <v>-0.67976247308048521</v>
      </c>
      <c r="F92" s="26">
        <f>IF(Sec_inc_net!F92="","",Sec_inc_net!F92/10/GDP!I88)</f>
        <v>-0.77657998347147517</v>
      </c>
      <c r="G92" s="26">
        <f>IF(Sec_inc_net!G92="","",Sec_inc_net!G92/10/GDP!J88)</f>
        <v>-0.82652495619342414</v>
      </c>
      <c r="H92" s="26">
        <f>IF(Sec_inc_net!H92="","",Sec_inc_net!H92/10/GDP!K88)</f>
        <v>-0.71144029119979157</v>
      </c>
      <c r="I92" s="26">
        <f>IF(Sec_inc_net!I92="","",Sec_inc_net!I92/10/GDP!L88)</f>
        <v>-1.4917353152668897</v>
      </c>
      <c r="J92" s="26">
        <f>IF(Sec_inc_net!J92="","",Sec_inc_net!J92/10/GDP!M88)</f>
        <v>-1.6329768157965014</v>
      </c>
      <c r="K92" s="26">
        <f>IF(Sec_inc_net!K92="","",Sec_inc_net!K92/10/GDP!N88)</f>
        <v>-1.4112547867705705</v>
      </c>
      <c r="L92" s="26">
        <f>IF(Sec_inc_net!L92="","",Sec_inc_net!L92/10/GDP!O88)</f>
        <v>-1.2707323416630012</v>
      </c>
      <c r="M92" s="26">
        <f>IF(Sec_inc_net!M92="","",Sec_inc_net!M92/10/GDP!P88)</f>
        <v>-1.4038392747225625</v>
      </c>
      <c r="N92" s="26">
        <f>IF(Sec_inc_net!N92="","",Sec_inc_net!N92/10/GDP!Q88)</f>
        <v>-1.0304699010756662</v>
      </c>
      <c r="O92" s="26">
        <f>IF(Sec_inc_net!O92="","",Sec_inc_net!O92/10/GDP!R88)</f>
        <v>-1.1414788619953753</v>
      </c>
      <c r="P92" s="26">
        <f>IF(Sec_inc_net!P92="","",Sec_inc_net!P92/10/GDP!S88)</f>
        <v>-1.0025547026371913</v>
      </c>
      <c r="Q92" s="26">
        <f>IF(Sec_inc_net!Q92="","",Sec_inc_net!Q92/10/GDP!T88)</f>
        <v>-1.0668665152932586</v>
      </c>
    </row>
    <row r="93" spans="1:17" x14ac:dyDescent="0.15">
      <c r="A93" s="12" t="s">
        <v>113</v>
      </c>
      <c r="B93" s="26">
        <f>IF(Sec_inc_net!B93="","",Sec_inc_net!B93/10/GDP!E89)</f>
        <v>4.2539424055556072</v>
      </c>
      <c r="C93" s="26">
        <f>IF(Sec_inc_net!C93="","",Sec_inc_net!C93/10/GDP!F89)</f>
        <v>4.7969790250877447</v>
      </c>
      <c r="D93" s="26">
        <f>IF(Sec_inc_net!D93="","",Sec_inc_net!D93/10/GDP!G89)</f>
        <v>4.0966404121756206</v>
      </c>
      <c r="E93" s="26">
        <f>IF(Sec_inc_net!E93="","",Sec_inc_net!E93/10/GDP!H89)</f>
        <v>3.8070584466072637</v>
      </c>
      <c r="F93" s="26">
        <f>IF(Sec_inc_net!F93="","",Sec_inc_net!F93/10/GDP!I89)</f>
        <v>3.4758481729736381</v>
      </c>
      <c r="G93" s="26">
        <f>IF(Sec_inc_net!G93="","",Sec_inc_net!G93/10/GDP!J89)</f>
        <v>3.4795692691111539</v>
      </c>
      <c r="H93" s="26">
        <f>IF(Sec_inc_net!H93="","",Sec_inc_net!H93/10/GDP!K89)</f>
        <v>3.2847657812518634</v>
      </c>
      <c r="I93" s="26">
        <f>IF(Sec_inc_net!I93="","",Sec_inc_net!I93/10/GDP!L89)</f>
        <v>3.1115598441982875</v>
      </c>
      <c r="J93" s="26">
        <f>IF(Sec_inc_net!J93="","",Sec_inc_net!J93/10/GDP!M89)</f>
        <v>3.0774585901122462</v>
      </c>
      <c r="K93" s="26">
        <f>IF(Sec_inc_net!K93="","",Sec_inc_net!K93/10/GDP!N89)</f>
        <v>3.168287877244492</v>
      </c>
      <c r="L93" s="26">
        <f>IF(Sec_inc_net!L93="","",Sec_inc_net!L93/10/GDP!O89)</f>
        <v>3.0091357093892075</v>
      </c>
      <c r="M93" s="26">
        <f>IF(Sec_inc_net!M93="","",Sec_inc_net!M93/10/GDP!P89)</f>
        <v>2.9000065330901323</v>
      </c>
      <c r="N93" s="26">
        <f>IF(Sec_inc_net!N93="","",Sec_inc_net!N93/10/GDP!Q89)</f>
        <v>2.2292922372074329</v>
      </c>
      <c r="O93" s="26">
        <f>IF(Sec_inc_net!O93="","",Sec_inc_net!O93/10/GDP!R89)</f>
        <v>2.1075120133665433</v>
      </c>
      <c r="P93" s="26">
        <f>IF(Sec_inc_net!P93="","",Sec_inc_net!P93/10/GDP!S89)</f>
        <v>1.9968968958336861</v>
      </c>
      <c r="Q93" s="26">
        <f>IF(Sec_inc_net!Q93="","",Sec_inc_net!Q93/10/GDP!T89)</f>
        <v>1.7950764428901267</v>
      </c>
    </row>
    <row r="94" spans="1:17" x14ac:dyDescent="0.15">
      <c r="A94" s="12" t="s">
        <v>114</v>
      </c>
      <c r="B94" s="26">
        <f>IF(Sec_inc_net!B94="","",Sec_inc_net!B94/10/GDP!E90)</f>
        <v>-0.94763125431183826</v>
      </c>
      <c r="C94" s="26">
        <f>IF(Sec_inc_net!C94="","",Sec_inc_net!C94/10/GDP!F90)</f>
        <v>-1.0450158275004358</v>
      </c>
      <c r="D94" s="26">
        <f>IF(Sec_inc_net!D94="","",Sec_inc_net!D94/10/GDP!G90)</f>
        <v>-1.108441379936121</v>
      </c>
      <c r="E94" s="26">
        <f>IF(Sec_inc_net!E94="","",Sec_inc_net!E94/10/GDP!H90)</f>
        <v>-1.1051246690427299</v>
      </c>
      <c r="F94" s="26">
        <f>IF(Sec_inc_net!F94="","",Sec_inc_net!F94/10/GDP!I90)</f>
        <v>-1.1984122075096342</v>
      </c>
      <c r="G94" s="26">
        <f>IF(Sec_inc_net!G94="","",Sec_inc_net!G94/10/GDP!J90)</f>
        <v>-1.2362741444960261</v>
      </c>
      <c r="H94" s="26">
        <f>IF(Sec_inc_net!H94="","",Sec_inc_net!H94/10/GDP!K90)</f>
        <v>-1.1705246605396633</v>
      </c>
      <c r="I94" s="26">
        <f>IF(Sec_inc_net!I94="","",Sec_inc_net!I94/10/GDP!L90)</f>
        <v>-1.2193954804650651</v>
      </c>
      <c r="J94" s="26">
        <f>IF(Sec_inc_net!J94="","",Sec_inc_net!J94/10/GDP!M90)</f>
        <v>-1.1179967521708751</v>
      </c>
      <c r="K94" s="26">
        <f>IF(Sec_inc_net!K94="","",Sec_inc_net!K94/10/GDP!N90)</f>
        <v>-1.0153696380746344</v>
      </c>
      <c r="L94" s="26">
        <f>IF(Sec_inc_net!L94="","",Sec_inc_net!L94/10/GDP!O90)</f>
        <v>-0.91791775411477883</v>
      </c>
      <c r="M94" s="26">
        <f>IF(Sec_inc_net!M94="","",Sec_inc_net!M94/10/GDP!P90)</f>
        <v>-0.98114394429306706</v>
      </c>
      <c r="N94" s="26">
        <f>IF(Sec_inc_net!N94="","",Sec_inc_net!N94/10/GDP!Q90)</f>
        <v>-0.86527760750689597</v>
      </c>
      <c r="O94" s="26">
        <f>IF(Sec_inc_net!O94="","",Sec_inc_net!O94/10/GDP!R90)</f>
        <v>-0.98197122804016002</v>
      </c>
      <c r="P94" s="26">
        <f>IF(Sec_inc_net!P94="","",Sec_inc_net!P94/10/GDP!S90)</f>
        <v>-0.95884904302940255</v>
      </c>
      <c r="Q94" s="26">
        <f>IF(Sec_inc_net!Q94="","",Sec_inc_net!Q94/10/GDP!T90)</f>
        <v>-1.1666088383690134</v>
      </c>
    </row>
    <row r="95" spans="1:17" x14ac:dyDescent="0.15">
      <c r="A95" s="12" t="s">
        <v>115</v>
      </c>
      <c r="B95" s="26">
        <f>IF(Sec_inc_net!B95="","",Sec_inc_net!B95/10/GDP!E91)</f>
        <v>14.052316961704763</v>
      </c>
      <c r="C95" s="26">
        <f>IF(Sec_inc_net!C95="","",Sec_inc_net!C95/10/GDP!F91)</f>
        <v>14.637744543703747</v>
      </c>
      <c r="D95" s="26">
        <f>IF(Sec_inc_net!D95="","",Sec_inc_net!D95/10/GDP!G91)</f>
        <v>15.836834468589084</v>
      </c>
      <c r="E95" s="26">
        <f>IF(Sec_inc_net!E95="","",Sec_inc_net!E95/10/GDP!H91)</f>
        <v>15.643157697963952</v>
      </c>
      <c r="F95" s="26">
        <f>IF(Sec_inc_net!F95="","",Sec_inc_net!F95/10/GDP!I91)</f>
        <v>15.350285513244236</v>
      </c>
      <c r="G95" s="26">
        <f>IF(Sec_inc_net!G95="","",Sec_inc_net!G95/10/GDP!J91)</f>
        <v>15.235487268402146</v>
      </c>
      <c r="H95" s="26">
        <f>IF(Sec_inc_net!H95="","",Sec_inc_net!H95/10/GDP!K91)</f>
        <v>13.851111277480438</v>
      </c>
      <c r="I95" s="26">
        <f>IF(Sec_inc_net!I95="","",Sec_inc_net!I95/10/GDP!L91)</f>
        <v>14.133020445128645</v>
      </c>
      <c r="J95" s="26">
        <f>IF(Sec_inc_net!J95="","",Sec_inc_net!J95/10/GDP!M91)</f>
        <v>15.182140345516318</v>
      </c>
      <c r="K95" s="26">
        <f>IF(Sec_inc_net!K95="","",Sec_inc_net!K95/10/GDP!N91)</f>
        <v>16.123883138600569</v>
      </c>
      <c r="L95" s="26">
        <f>IF(Sec_inc_net!L95="","",Sec_inc_net!L95/10/GDP!O91)</f>
        <v>16.294456872526691</v>
      </c>
      <c r="M95" s="26">
        <f>IF(Sec_inc_net!M95="","",Sec_inc_net!M95/10/GDP!P91)</f>
        <v>16.936844820212119</v>
      </c>
      <c r="N95" s="26">
        <f>IF(Sec_inc_net!N95="","",Sec_inc_net!N95/10/GDP!Q91)</f>
        <v>16.139320270153718</v>
      </c>
      <c r="O95" s="26">
        <f>IF(Sec_inc_net!O95="","",Sec_inc_net!O95/10/GDP!R91)</f>
        <v>15.670547597124253</v>
      </c>
      <c r="P95" s="26">
        <f>IF(Sec_inc_net!P95="","",Sec_inc_net!P95/10/GDP!S91)</f>
        <v>15.286283486089509</v>
      </c>
      <c r="Q95" s="26">
        <f>IF(Sec_inc_net!Q95="","",Sec_inc_net!Q95/10/GDP!T91)</f>
        <v>21.232407408530502</v>
      </c>
    </row>
    <row r="96" spans="1:17" x14ac:dyDescent="0.15">
      <c r="A96" s="12" t="s">
        <v>116</v>
      </c>
      <c r="B96" s="26">
        <f>IF(Sec_inc_net!B96="","",Sec_inc_net!B96/10/GDP!E92)</f>
        <v>-0.1567420769757065</v>
      </c>
      <c r="C96" s="26">
        <f>IF(Sec_inc_net!C96="","",Sec_inc_net!C96/10/GDP!F92)</f>
        <v>-0.2321721681936591</v>
      </c>
      <c r="D96" s="26">
        <f>IF(Sec_inc_net!D96="","",Sec_inc_net!D96/10/GDP!G92)</f>
        <v>-0.25140949863932655</v>
      </c>
      <c r="E96" s="26">
        <f>IF(Sec_inc_net!E96="","",Sec_inc_net!E96/10/GDP!H92)</f>
        <v>-0.25541481939424199</v>
      </c>
      <c r="F96" s="26">
        <f>IF(Sec_inc_net!F96="","",Sec_inc_net!F96/10/GDP!I92)</f>
        <v>-0.23436898236474019</v>
      </c>
      <c r="G96" s="26">
        <f>IF(Sec_inc_net!G96="","",Sec_inc_net!G96/10/GDP!J92)</f>
        <v>-0.21523171341708888</v>
      </c>
      <c r="H96" s="26">
        <f>IF(Sec_inc_net!H96="","",Sec_inc_net!H96/10/GDP!K92)</f>
        <v>-0.22179743780113734</v>
      </c>
      <c r="I96" s="26">
        <f>IF(Sec_inc_net!I96="","",Sec_inc_net!I96/10/GDP!L92)</f>
        <v>-0.22869796932626382</v>
      </c>
      <c r="J96" s="26">
        <f>IF(Sec_inc_net!J96="","",Sec_inc_net!J96/10/GDP!M92)</f>
        <v>-0.19413448981207224</v>
      </c>
      <c r="K96" s="26">
        <f>IF(Sec_inc_net!K96="","",Sec_inc_net!K96/10/GDP!N92)</f>
        <v>-0.3872641274824466</v>
      </c>
      <c r="L96" s="26">
        <f>IF(Sec_inc_net!L96="","",Sec_inc_net!L96/10/GDP!O92)</f>
        <v>-0.3660246970081642</v>
      </c>
      <c r="M96" s="26">
        <f>IF(Sec_inc_net!M96="","",Sec_inc_net!M96/10/GDP!P92)</f>
        <v>-0.39381071270962487</v>
      </c>
      <c r="N96" s="26">
        <f>IF(Sec_inc_net!N96="","",Sec_inc_net!N96/10/GDP!Q92)</f>
        <v>-0.38429991798000218</v>
      </c>
      <c r="O96" s="26">
        <f>IF(Sec_inc_net!O96="","",Sec_inc_net!O96/10/GDP!R92)</f>
        <v>-0.36113249142483406</v>
      </c>
      <c r="P96" s="26">
        <f>IF(Sec_inc_net!P96="","",Sec_inc_net!P96/10/GDP!S92)</f>
        <v>-0.24533030733680111</v>
      </c>
      <c r="Q96" s="26">
        <f>IF(Sec_inc_net!Q96="","",Sec_inc_net!Q96/10/GDP!T92)</f>
        <v>-0.47471498521997574</v>
      </c>
    </row>
    <row r="97" spans="1:17" x14ac:dyDescent="0.15">
      <c r="A97" s="12" t="s">
        <v>117</v>
      </c>
      <c r="B97" s="26">
        <f>IF(Sec_inc_net!B97="","",Sec_inc_net!B97/10/GDP!E93)</f>
        <v>20.154315506223337</v>
      </c>
      <c r="C97" s="26">
        <f>IF(Sec_inc_net!C97="","",Sec_inc_net!C97/10/GDP!F93)</f>
        <v>18.935145890811544</v>
      </c>
      <c r="D97" s="26">
        <f>IF(Sec_inc_net!D97="","",Sec_inc_net!D97/10/GDP!G93)</f>
        <v>16.223693945884833</v>
      </c>
      <c r="E97" s="26">
        <f>IF(Sec_inc_net!E97="","",Sec_inc_net!E97/10/GDP!H93)</f>
        <v>17.943069251418908</v>
      </c>
      <c r="F97" s="26">
        <f>IF(Sec_inc_net!F97="","",Sec_inc_net!F97/10/GDP!I93)</f>
        <v>15.398442331273202</v>
      </c>
      <c r="G97" s="26">
        <f>IF(Sec_inc_net!G97="","",Sec_inc_net!G97/10/GDP!J93)</f>
        <v>14.086119165518378</v>
      </c>
      <c r="H97" s="26">
        <f>IF(Sec_inc_net!H97="","",Sec_inc_net!H97/10/GDP!K93)</f>
        <v>16.480660020753909</v>
      </c>
      <c r="I97" s="26">
        <f>IF(Sec_inc_net!I97="","",Sec_inc_net!I97/10/GDP!L93)</f>
        <v>13.715383508365843</v>
      </c>
      <c r="J97" s="26">
        <f>IF(Sec_inc_net!J97="","",Sec_inc_net!J97/10/GDP!M93)</f>
        <v>19.648365106397094</v>
      </c>
      <c r="K97" s="26">
        <f>IF(Sec_inc_net!K97="","",Sec_inc_net!K97/10/GDP!N93)</f>
        <v>19.699010455637548</v>
      </c>
      <c r="L97" s="26">
        <f>IF(Sec_inc_net!L97="","",Sec_inc_net!L97/10/GDP!O93)</f>
        <v>14.540661570892723</v>
      </c>
      <c r="M97" s="26">
        <f>IF(Sec_inc_net!M97="","",Sec_inc_net!M97/10/GDP!P93)</f>
        <v>11.879966759668408</v>
      </c>
      <c r="N97" s="26">
        <f>IF(Sec_inc_net!N97="","",Sec_inc_net!N97/10/GDP!Q93)</f>
        <v>10.970899259708721</v>
      </c>
      <c r="O97" s="26">
        <f>IF(Sec_inc_net!O97="","",Sec_inc_net!O97/10/GDP!R93)</f>
        <v>11.769407438409296</v>
      </c>
      <c r="P97" s="26">
        <f>IF(Sec_inc_net!P97="","",Sec_inc_net!P97/10/GDP!S93)</f>
        <v>10.855300962533381</v>
      </c>
      <c r="Q97" s="26">
        <f>IF(Sec_inc_net!Q97="","",Sec_inc_net!Q97/10/GDP!T93)</f>
        <v>10.310176785657283</v>
      </c>
    </row>
    <row r="98" spans="1:17" x14ac:dyDescent="0.15">
      <c r="A98" s="12" t="s">
        <v>118</v>
      </c>
      <c r="B98" s="26">
        <f>IF(Sec_inc_net!B98="","",Sec_inc_net!B98/10/GDP!E94)</f>
        <v>-0.71427578589755159</v>
      </c>
      <c r="C98" s="26">
        <f>IF(Sec_inc_net!C98="","",Sec_inc_net!C98/10/GDP!F94)</f>
        <v>-1.4906046746218387</v>
      </c>
      <c r="D98" s="26">
        <f>IF(Sec_inc_net!D98="","",Sec_inc_net!D98/10/GDP!G94)</f>
        <v>-2.1073994442444879</v>
      </c>
      <c r="E98" s="26">
        <f>IF(Sec_inc_net!E98="","",Sec_inc_net!E98/10/GDP!H94)</f>
        <v>-0.79439721049397038</v>
      </c>
      <c r="F98" s="26">
        <f>IF(Sec_inc_net!F98="","",Sec_inc_net!F98/10/GDP!I94)</f>
        <v>-0.63236672853740405</v>
      </c>
      <c r="G98" s="26">
        <f>IF(Sec_inc_net!G98="","",Sec_inc_net!G98/10/GDP!J94)</f>
        <v>-0.3304643095653651</v>
      </c>
      <c r="H98" s="26">
        <f>IF(Sec_inc_net!H98="","",Sec_inc_net!H98/10/GDP!K94)</f>
        <v>-0.13764938007084179</v>
      </c>
      <c r="I98" s="26">
        <f>IF(Sec_inc_net!I98="","",Sec_inc_net!I98/10/GDP!L94)</f>
        <v>-0.26889050338016179</v>
      </c>
      <c r="J98" s="26">
        <f>IF(Sec_inc_net!J98="","",Sec_inc_net!J98/10/GDP!M94)</f>
        <v>-0.31499807687942538</v>
      </c>
      <c r="K98" s="26">
        <f>IF(Sec_inc_net!K98="","",Sec_inc_net!K98/10/GDP!N94)</f>
        <v>-0.43382999098007607</v>
      </c>
      <c r="L98" s="26">
        <f>IF(Sec_inc_net!L98="","",Sec_inc_net!L98/10/GDP!O94)</f>
        <v>-0.70529284216039689</v>
      </c>
      <c r="M98" s="26">
        <f>IF(Sec_inc_net!M98="","",Sec_inc_net!M98/10/GDP!P94)</f>
        <v>-0.12579097470179126</v>
      </c>
      <c r="N98" s="26">
        <f>IF(Sec_inc_net!N98="","",Sec_inc_net!N98/10/GDP!Q94)</f>
        <v>-6.1962823712817423E-2</v>
      </c>
      <c r="O98" s="26">
        <f>IF(Sec_inc_net!O98="","",Sec_inc_net!O98/10/GDP!R94)</f>
        <v>0.51197538026101053</v>
      </c>
      <c r="P98" s="26">
        <f>IF(Sec_inc_net!P98="","",Sec_inc_net!P98/10/GDP!S94)</f>
        <v>0.5737168650238812</v>
      </c>
      <c r="Q98" s="26">
        <f>IF(Sec_inc_net!Q98="","",Sec_inc_net!Q98/10/GDP!T94)</f>
        <v>0.70978959699323385</v>
      </c>
    </row>
    <row r="99" spans="1:17" x14ac:dyDescent="0.15">
      <c r="A99" s="12" t="s">
        <v>119</v>
      </c>
      <c r="B99" s="26">
        <f>IF(Sec_inc_net!B99="","",Sec_inc_net!B99/10/GDP!E95)</f>
        <v>5.9648279355442657</v>
      </c>
      <c r="C99" s="26">
        <f>IF(Sec_inc_net!C99="","",Sec_inc_net!C99/10/GDP!F95)</f>
        <v>6.9113902827150877</v>
      </c>
      <c r="D99" s="26">
        <f>IF(Sec_inc_net!D99="","",Sec_inc_net!D99/10/GDP!G95)</f>
        <v>6.5973312655457672</v>
      </c>
      <c r="E99" s="26">
        <f>IF(Sec_inc_net!E99="","",Sec_inc_net!E99/10/GDP!H95)</f>
        <v>6.4945953739300482</v>
      </c>
      <c r="F99" s="26">
        <f>IF(Sec_inc_net!F99="","",Sec_inc_net!F99/10/GDP!I95)</f>
        <v>6.1005731071261939</v>
      </c>
      <c r="G99" s="26">
        <f>IF(Sec_inc_net!G99="","",Sec_inc_net!G99/10/GDP!J95)</f>
        <v>5.8180961511702431</v>
      </c>
      <c r="H99" s="26">
        <f>IF(Sec_inc_net!H99="","",Sec_inc_net!H99/10/GDP!K95)</f>
        <v>6.4099573417834037</v>
      </c>
      <c r="I99" s="26">
        <f>IF(Sec_inc_net!I99="","",Sec_inc_net!I99/10/GDP!L95)</f>
        <v>5.5722472841187178</v>
      </c>
      <c r="J99" s="26">
        <f>IF(Sec_inc_net!J99="","",Sec_inc_net!J99/10/GDP!M95)</f>
        <v>5.5798202238246715</v>
      </c>
      <c r="K99" s="26">
        <f>IF(Sec_inc_net!K99="","",Sec_inc_net!K99/10/GDP!N95)</f>
        <v>5.7287451749367539</v>
      </c>
      <c r="L99" s="26">
        <f>IF(Sec_inc_net!L99="","",Sec_inc_net!L99/10/GDP!O95)</f>
        <v>5.3753927090024671</v>
      </c>
      <c r="M99" s="26">
        <f>IF(Sec_inc_net!M99="","",Sec_inc_net!M99/10/GDP!P95)</f>
        <v>4.6743640060031773</v>
      </c>
      <c r="N99" s="26">
        <f>IF(Sec_inc_net!N99="","",Sec_inc_net!N99/10/GDP!Q95)</f>
        <v>5.6437915494874602</v>
      </c>
      <c r="O99" s="26">
        <f>IF(Sec_inc_net!O99="","",Sec_inc_net!O99/10/GDP!R95)</f>
        <v>5.7001828177093348</v>
      </c>
      <c r="P99" s="26">
        <f>IF(Sec_inc_net!P99="","",Sec_inc_net!P99/10/GDP!S95)</f>
        <v>5.5377763120764589</v>
      </c>
      <c r="Q99" s="26" t="str">
        <f>IF(Sec_inc_net!Q99="","",Sec_inc_net!Q99/10/GDP!T95)</f>
        <v/>
      </c>
    </row>
    <row r="100" spans="1:17" x14ac:dyDescent="0.15">
      <c r="A100" s="12" t="s">
        <v>120</v>
      </c>
      <c r="B100" s="26" t="str">
        <f>IF(Sec_inc_net!B100="","",Sec_inc_net!B100/10/GDP!E96)</f>
        <v/>
      </c>
      <c r="C100" s="26">
        <f>IF(Sec_inc_net!C100="","",Sec_inc_net!C100/10/GDP!F96)</f>
        <v>22.577974186054721</v>
      </c>
      <c r="D100" s="26">
        <f>IF(Sec_inc_net!D100="","",Sec_inc_net!D100/10/GDP!G96)</f>
        <v>21.196657066550774</v>
      </c>
      <c r="E100" s="26">
        <f>IF(Sec_inc_net!E100="","",Sec_inc_net!E100/10/GDP!H96)</f>
        <v>19.431199497549613</v>
      </c>
      <c r="F100" s="26">
        <f>IF(Sec_inc_net!F100="","",Sec_inc_net!F100/10/GDP!I96)</f>
        <v>21.557161105013311</v>
      </c>
      <c r="G100" s="26">
        <f>IF(Sec_inc_net!G100="","",Sec_inc_net!G100/10/GDP!J96)</f>
        <v>19.442204577174113</v>
      </c>
      <c r="H100" s="26">
        <f>IF(Sec_inc_net!H100="","",Sec_inc_net!H100/10/GDP!K96)</f>
        <v>24.607041353762252</v>
      </c>
      <c r="I100" s="26">
        <f>IF(Sec_inc_net!I100="","",Sec_inc_net!I100/10/GDP!L96)</f>
        <v>26.824797372522429</v>
      </c>
      <c r="J100" s="26">
        <f>IF(Sec_inc_net!J100="","",Sec_inc_net!J100/10/GDP!M96)</f>
        <v>12.886565895772994</v>
      </c>
      <c r="K100" s="26">
        <f>IF(Sec_inc_net!K100="","",Sec_inc_net!K100/10/GDP!N96)</f>
        <v>32.437628734372531</v>
      </c>
      <c r="L100" s="26">
        <f>IF(Sec_inc_net!L100="","",Sec_inc_net!L100/10/GDP!O96)</f>
        <v>18.744816217431364</v>
      </c>
      <c r="M100" s="26">
        <f>IF(Sec_inc_net!M100="","",Sec_inc_net!M100/10/GDP!P96)</f>
        <v>22.505574369874445</v>
      </c>
      <c r="N100" s="26">
        <f>IF(Sec_inc_net!N100="","",Sec_inc_net!N100/10/GDP!Q96)</f>
        <v>34.407984118280105</v>
      </c>
      <c r="O100" s="26">
        <f>IF(Sec_inc_net!O100="","",Sec_inc_net!O100/10/GDP!R96)</f>
        <v>29.439769317161172</v>
      </c>
      <c r="P100" s="26">
        <f>IF(Sec_inc_net!P100="","",Sec_inc_net!P100/10/GDP!S96)</f>
        <v>18.823611136178648</v>
      </c>
      <c r="Q100" s="26" t="str">
        <f>IF(Sec_inc_net!Q100="","",Sec_inc_net!Q100/10/GDP!T96)</f>
        <v/>
      </c>
    </row>
    <row r="101" spans="1:17" x14ac:dyDescent="0.15">
      <c r="A101" s="12" t="s">
        <v>121</v>
      </c>
      <c r="B101" s="26">
        <f>IF(Sec_inc_net!B101="","",Sec_inc_net!B101/10/GDP!E97)</f>
        <v>-0.34859017990327928</v>
      </c>
      <c r="C101" s="26">
        <f>IF(Sec_inc_net!C101="","",Sec_inc_net!C101/10/GDP!F97)</f>
        <v>-0.41627945697177293</v>
      </c>
      <c r="D101" s="26">
        <f>IF(Sec_inc_net!D101="","",Sec_inc_net!D101/10/GDP!G97)</f>
        <v>-0.3742032177707022</v>
      </c>
      <c r="E101" s="26">
        <f>IF(Sec_inc_net!E101="","",Sec_inc_net!E101/10/GDP!H97)</f>
        <v>-0.12074331678011409</v>
      </c>
      <c r="F101" s="26">
        <f>IF(Sec_inc_net!F101="","",Sec_inc_net!F101/10/GDP!I97)</f>
        <v>-0.23254317547422701</v>
      </c>
      <c r="G101" s="26">
        <f>IF(Sec_inc_net!G101="","",Sec_inc_net!G101/10/GDP!J97)</f>
        <v>-0.46490448680733465</v>
      </c>
      <c r="H101" s="26">
        <f>IF(Sec_inc_net!H101="","",Sec_inc_net!H101/10/GDP!K97)</f>
        <v>-0.37621897247047192</v>
      </c>
      <c r="I101" s="26">
        <f>IF(Sec_inc_net!I101="","",Sec_inc_net!I101/10/GDP!L97)</f>
        <v>-0.4283177539124941</v>
      </c>
      <c r="J101" s="26">
        <f>IF(Sec_inc_net!J101="","",Sec_inc_net!J101/10/GDP!M97)</f>
        <v>-0.3056470884201109</v>
      </c>
      <c r="K101" s="26">
        <f>IF(Sec_inc_net!K101="","",Sec_inc_net!K101/10/GDP!N97)</f>
        <v>-0.33578566575960905</v>
      </c>
      <c r="L101" s="26">
        <f>IF(Sec_inc_net!L101="","",Sec_inc_net!L101/10/GDP!O97)</f>
        <v>-0.34004553882449212</v>
      </c>
      <c r="M101" s="26">
        <f>IF(Sec_inc_net!M101="","",Sec_inc_net!M101/10/GDP!P97)</f>
        <v>-0.38461029012703946</v>
      </c>
      <c r="N101" s="26">
        <f>IF(Sec_inc_net!N101="","",Sec_inc_net!N101/10/GDP!Q97)</f>
        <v>-0.42911161403810077</v>
      </c>
      <c r="O101" s="26">
        <f>IF(Sec_inc_net!O101="","",Sec_inc_net!O101/10/GDP!R97)</f>
        <v>-0.47252379047310439</v>
      </c>
      <c r="P101" s="26">
        <f>IF(Sec_inc_net!P101="","",Sec_inc_net!P101/10/GDP!S97)</f>
        <v>-0.37220630757995066</v>
      </c>
      <c r="Q101" s="26">
        <f>IF(Sec_inc_net!Q101="","",Sec_inc_net!Q101/10/GDP!T97)</f>
        <v>-0.15441406367792462</v>
      </c>
    </row>
    <row r="102" spans="1:17" x14ac:dyDescent="0.15">
      <c r="A102" s="12" t="s">
        <v>122</v>
      </c>
      <c r="B102" s="26">
        <f>IF(Sec_inc_net!B102="","",Sec_inc_net!B102/10/GDP!E98)</f>
        <v>23.309737640297492</v>
      </c>
      <c r="C102" s="26">
        <f>IF(Sec_inc_net!C102="","",Sec_inc_net!C102/10/GDP!F98)</f>
        <v>24.330424231568578</v>
      </c>
      <c r="D102" s="26">
        <f>IF(Sec_inc_net!D102="","",Sec_inc_net!D102/10/GDP!G98)</f>
        <v>22.22086894210673</v>
      </c>
      <c r="E102" s="26">
        <f>IF(Sec_inc_net!E102="","",Sec_inc_net!E102/10/GDP!H98)</f>
        <v>20.462449745613959</v>
      </c>
      <c r="F102" s="26">
        <f>IF(Sec_inc_net!F102="","",Sec_inc_net!F102/10/GDP!I98)</f>
        <v>24.426527776604757</v>
      </c>
      <c r="G102" s="26">
        <f>IF(Sec_inc_net!G102="","",Sec_inc_net!G102/10/GDP!J98)</f>
        <v>22.288777691284935</v>
      </c>
      <c r="H102" s="26">
        <f>IF(Sec_inc_net!H102="","",Sec_inc_net!H102/10/GDP!K98)</f>
        <v>19.294630600641494</v>
      </c>
      <c r="I102" s="26">
        <f>IF(Sec_inc_net!I102="","",Sec_inc_net!I102/10/GDP!L98)</f>
        <v>21.798065623563119</v>
      </c>
      <c r="J102" s="26">
        <f>IF(Sec_inc_net!J102="","",Sec_inc_net!J102/10/GDP!M98)</f>
        <v>22.072297956853021</v>
      </c>
      <c r="K102" s="26">
        <f>IF(Sec_inc_net!K102="","",Sec_inc_net!K102/10/GDP!N98)</f>
        <v>19.743203598320115</v>
      </c>
      <c r="L102" s="26">
        <f>IF(Sec_inc_net!L102="","",Sec_inc_net!L102/10/GDP!O98)</f>
        <v>18.289008975624515</v>
      </c>
      <c r="M102" s="26">
        <f>IF(Sec_inc_net!M102="","",Sec_inc_net!M102/10/GDP!P98)</f>
        <v>18.05656343342093</v>
      </c>
      <c r="N102" s="26">
        <f>IF(Sec_inc_net!N102="","",Sec_inc_net!N102/10/GDP!Q98)</f>
        <v>18.179753494505086</v>
      </c>
      <c r="O102" s="26">
        <f>IF(Sec_inc_net!O102="","",Sec_inc_net!O102/10/GDP!R98)</f>
        <v>18.692825739300474</v>
      </c>
      <c r="P102" s="26">
        <f>IF(Sec_inc_net!P102="","",Sec_inc_net!P102/10/GDP!S98)</f>
        <v>19.044476750041785</v>
      </c>
      <c r="Q102" s="26">
        <f>IF(Sec_inc_net!Q102="","",Sec_inc_net!Q102/10/GDP!T98)</f>
        <v>22.628025820511834</v>
      </c>
    </row>
    <row r="103" spans="1:17" x14ac:dyDescent="0.15">
      <c r="A103" s="12" t="s">
        <v>123</v>
      </c>
      <c r="B103" s="26">
        <f>IF(Sec_inc_net!B103="","",Sec_inc_net!B103/10/GDP!E99)</f>
        <v>-4.233006282885837</v>
      </c>
      <c r="C103" s="26">
        <f>IF(Sec_inc_net!C103="","",Sec_inc_net!C103/10/GDP!F99)</f>
        <v>-3.6175642264842964</v>
      </c>
      <c r="D103" s="26">
        <f>IF(Sec_inc_net!D103="","",Sec_inc_net!D103/10/GDP!G99)</f>
        <v>-9.115502572091092</v>
      </c>
      <c r="E103" s="26">
        <f>IF(Sec_inc_net!E103="","",Sec_inc_net!E103/10/GDP!H99)</f>
        <v>-7.2518141148573942</v>
      </c>
      <c r="F103" s="26">
        <f>IF(Sec_inc_net!F103="","",Sec_inc_net!F103/10/GDP!I99)</f>
        <v>-11.631691285854222</v>
      </c>
      <c r="G103" s="26">
        <f>IF(Sec_inc_net!G103="","",Sec_inc_net!G103/10/GDP!J99)</f>
        <v>-10.622254554240639</v>
      </c>
      <c r="H103" s="26">
        <f>IF(Sec_inc_net!H103="","",Sec_inc_net!H103/10/GDP!K99)</f>
        <v>-9.3338203188471685</v>
      </c>
      <c r="I103" s="26">
        <f>IF(Sec_inc_net!I103="","",Sec_inc_net!I103/10/GDP!L99)</f>
        <v>-9.6020806807990695</v>
      </c>
      <c r="J103" s="26">
        <f>IF(Sec_inc_net!J103="","",Sec_inc_net!J103/10/GDP!M99)</f>
        <v>-10.969442082171931</v>
      </c>
      <c r="K103" s="26">
        <f>IF(Sec_inc_net!K103="","",Sec_inc_net!K103/10/GDP!N99)</f>
        <v>-12.707179080037522</v>
      </c>
      <c r="L103" s="26">
        <f>IF(Sec_inc_net!L103="","",Sec_inc_net!L103/10/GDP!O99)</f>
        <v>-14.416384239012014</v>
      </c>
      <c r="M103" s="26">
        <f>IF(Sec_inc_net!M103="","",Sec_inc_net!M103/10/GDP!P99)</f>
        <v>-15.296955055916191</v>
      </c>
      <c r="N103" s="26">
        <f>IF(Sec_inc_net!N103="","",Sec_inc_net!N103/10/GDP!Q99)</f>
        <v>-12.349557008167267</v>
      </c>
      <c r="O103" s="26">
        <f>IF(Sec_inc_net!O103="","",Sec_inc_net!O103/10/GDP!R99)</f>
        <v>-10.560467466518432</v>
      </c>
      <c r="P103" s="26">
        <f>IF(Sec_inc_net!P103="","",Sec_inc_net!P103/10/GDP!S99)</f>
        <v>-12.099200743190083</v>
      </c>
      <c r="Q103" s="26">
        <f>IF(Sec_inc_net!Q103="","",Sec_inc_net!Q103/10/GDP!T99)</f>
        <v>-16.304434472895601</v>
      </c>
    </row>
    <row r="104" spans="1:17" x14ac:dyDescent="0.15">
      <c r="A104" s="12" t="s">
        <v>124</v>
      </c>
      <c r="B104" s="26">
        <f>IF(Sec_inc_net!B104="","",Sec_inc_net!B104/10/GDP!E100)</f>
        <v>20.345882592898395</v>
      </c>
      <c r="C104" s="26">
        <f>IF(Sec_inc_net!C104="","",Sec_inc_net!C104/10/GDP!F100)</f>
        <v>25.718606735015623</v>
      </c>
      <c r="D104" s="26">
        <f>IF(Sec_inc_net!D104="","",Sec_inc_net!D104/10/GDP!G100)</f>
        <v>26.753140868743923</v>
      </c>
      <c r="E104" s="26">
        <f>IF(Sec_inc_net!E104="","",Sec_inc_net!E104/10/GDP!H100)</f>
        <v>28.719599918678973</v>
      </c>
      <c r="F104" s="26">
        <f>IF(Sec_inc_net!F104="","",Sec_inc_net!F104/10/GDP!I100)</f>
        <v>25.736819615071543</v>
      </c>
      <c r="G104" s="26">
        <f>IF(Sec_inc_net!G104="","",Sec_inc_net!G104/10/GDP!J100)</f>
        <v>29.019503572844485</v>
      </c>
      <c r="H104" s="26">
        <f>IF(Sec_inc_net!H104="","",Sec_inc_net!H104/10/GDP!K100)</f>
        <v>29.666798143675546</v>
      </c>
      <c r="I104" s="26">
        <f>IF(Sec_inc_net!I104="","",Sec_inc_net!I104/10/GDP!L100)</f>
        <v>31.21556764980274</v>
      </c>
      <c r="J104" s="26">
        <f>IF(Sec_inc_net!J104="","",Sec_inc_net!J104/10/GDP!M100)</f>
        <v>30.511362784678408</v>
      </c>
      <c r="K104" s="26">
        <f>IF(Sec_inc_net!K104="","",Sec_inc_net!K104/10/GDP!N100)</f>
        <v>29.138555220008197</v>
      </c>
      <c r="L104" s="26">
        <f>IF(Sec_inc_net!L104="","",Sec_inc_net!L104/10/GDP!O100)</f>
        <v>24.378928120443518</v>
      </c>
      <c r="M104" s="26">
        <f>IF(Sec_inc_net!M104="","",Sec_inc_net!M104/10/GDP!P100)</f>
        <v>27.940247526798576</v>
      </c>
      <c r="N104" s="26">
        <f>IF(Sec_inc_net!N104="","",Sec_inc_net!N104/10/GDP!Q100)</f>
        <v>30.703462815460966</v>
      </c>
      <c r="O104" s="26">
        <f>IF(Sec_inc_net!O104="","",Sec_inc_net!O104/10/GDP!R100)</f>
        <v>29.269554618357873</v>
      </c>
      <c r="P104" s="26">
        <f>IF(Sec_inc_net!P104="","",Sec_inc_net!P104/10/GDP!S100)</f>
        <v>26.85043967858115</v>
      </c>
      <c r="Q104" s="26" t="str">
        <f>IF(Sec_inc_net!Q104="","",Sec_inc_net!Q104/10/GDP!T100)</f>
        <v/>
      </c>
    </row>
    <row r="105" spans="1:17" x14ac:dyDescent="0.15">
      <c r="A105" s="12" t="s">
        <v>125</v>
      </c>
      <c r="B105" s="26">
        <f>IF(Sec_inc_net!B105="","",Sec_inc_net!B105/10/GDP!E101)</f>
        <v>2.2028713709081806</v>
      </c>
      <c r="C105" s="26">
        <f>IF(Sec_inc_net!C105="","",Sec_inc_net!C105/10/GDP!F101)</f>
        <v>3.2345366800572939</v>
      </c>
      <c r="D105" s="26">
        <f>IF(Sec_inc_net!D105="","",Sec_inc_net!D105/10/GDP!G101)</f>
        <v>2.0468395457886328</v>
      </c>
      <c r="E105" s="26">
        <f>IF(Sec_inc_net!E105="","",Sec_inc_net!E105/10/GDP!H101)</f>
        <v>2.3657974854205479</v>
      </c>
      <c r="F105" s="26">
        <f>IF(Sec_inc_net!F105="","",Sec_inc_net!F105/10/GDP!I101)</f>
        <v>2.0664529884122262</v>
      </c>
      <c r="G105" s="26">
        <f>IF(Sec_inc_net!G105="","",Sec_inc_net!G105/10/GDP!J101)</f>
        <v>2.3803411377502504</v>
      </c>
      <c r="H105" s="26">
        <f>IF(Sec_inc_net!H105="","",Sec_inc_net!H105/10/GDP!K101)</f>
        <v>2.4855174403150082</v>
      </c>
      <c r="I105" s="26">
        <f>IF(Sec_inc_net!I105="","",Sec_inc_net!I105/10/GDP!L101)</f>
        <v>2.7642127846840521</v>
      </c>
      <c r="J105" s="26">
        <f>IF(Sec_inc_net!J105="","",Sec_inc_net!J105/10/GDP!M101)</f>
        <v>2.2848453936521511</v>
      </c>
      <c r="K105" s="26">
        <f>IF(Sec_inc_net!K105="","",Sec_inc_net!K105/10/GDP!N101)</f>
        <v>2.3351647974585452</v>
      </c>
      <c r="L105" s="26">
        <f>IF(Sec_inc_net!L105="","",Sec_inc_net!L105/10/GDP!O101)</f>
        <v>1.5380301108158505</v>
      </c>
      <c r="M105" s="26">
        <f>IF(Sec_inc_net!M105="","",Sec_inc_net!M105/10/GDP!P101)</f>
        <v>1.6040813038508512</v>
      </c>
      <c r="N105" s="26">
        <f>IF(Sec_inc_net!N105="","",Sec_inc_net!N105/10/GDP!Q101)</f>
        <v>1.8562170060144423</v>
      </c>
      <c r="O105" s="26">
        <f>IF(Sec_inc_net!O105="","",Sec_inc_net!O105/10/GDP!R101)</f>
        <v>1.696591434479729</v>
      </c>
      <c r="P105" s="26">
        <f>IF(Sec_inc_net!P105="","",Sec_inc_net!P105/10/GDP!S101)</f>
        <v>1.5838556352421131</v>
      </c>
      <c r="Q105" s="26" t="str">
        <f>IF(Sec_inc_net!Q105="","",Sec_inc_net!Q105/10/GDP!T101)</f>
        <v/>
      </c>
    </row>
    <row r="106" spans="1:17" x14ac:dyDescent="0.15">
      <c r="A106" s="12" t="s">
        <v>126</v>
      </c>
      <c r="B106" s="26">
        <f>IF(Sec_inc_net!B106="","",Sec_inc_net!B106/10/GDP!E102)</f>
        <v>3.6442001996873956</v>
      </c>
      <c r="C106" s="26">
        <f>IF(Sec_inc_net!C106="","",Sec_inc_net!C106/10/GDP!F102)</f>
        <v>2.4969178490085362</v>
      </c>
      <c r="D106" s="26">
        <f>IF(Sec_inc_net!D106="","",Sec_inc_net!D106/10/GDP!G102)</f>
        <v>1.5413472148462288</v>
      </c>
      <c r="E106" s="26">
        <f>IF(Sec_inc_net!E106="","",Sec_inc_net!E106/10/GDP!H102)</f>
        <v>1.8522884784971794</v>
      </c>
      <c r="F106" s="26">
        <f>IF(Sec_inc_net!F106="","",Sec_inc_net!F106/10/GDP!I102)</f>
        <v>2.8416948657034777</v>
      </c>
      <c r="G106" s="26">
        <f>IF(Sec_inc_net!G106="","",Sec_inc_net!G106/10/GDP!J102)</f>
        <v>2.8680658224234103</v>
      </c>
      <c r="H106" s="26">
        <f>IF(Sec_inc_net!H106="","",Sec_inc_net!H106/10/GDP!K102)</f>
        <v>2.6179211586149274</v>
      </c>
      <c r="I106" s="26">
        <f>IF(Sec_inc_net!I106="","",Sec_inc_net!I106/10/GDP!L102)</f>
        <v>2.3908320772324188</v>
      </c>
      <c r="J106" s="26">
        <f>IF(Sec_inc_net!J106="","",Sec_inc_net!J106/10/GDP!M102)</f>
        <v>2.0664888996844537</v>
      </c>
      <c r="K106" s="26">
        <f>IF(Sec_inc_net!K106="","",Sec_inc_net!K106/10/GDP!N102)</f>
        <v>1.1931208570287577</v>
      </c>
      <c r="L106" s="26">
        <f>IF(Sec_inc_net!L106="","",Sec_inc_net!L106/10/GDP!O102)</f>
        <v>1.6025548338375653</v>
      </c>
      <c r="M106" s="26">
        <f>IF(Sec_inc_net!M106="","",Sec_inc_net!M106/10/GDP!P102)</f>
        <v>1.4129422021115934</v>
      </c>
      <c r="N106" s="26">
        <f>IF(Sec_inc_net!N106="","",Sec_inc_net!N106/10/GDP!Q102)</f>
        <v>2.1748973579993112</v>
      </c>
      <c r="O106" s="26">
        <f>IF(Sec_inc_net!O106="","",Sec_inc_net!O106/10/GDP!R102)</f>
        <v>2.1348353220962859</v>
      </c>
      <c r="P106" s="26">
        <f>IF(Sec_inc_net!P106="","",Sec_inc_net!P106/10/GDP!S102)</f>
        <v>1.6053805844269182</v>
      </c>
      <c r="Q106" s="26">
        <f>IF(Sec_inc_net!Q106="","",Sec_inc_net!Q106/10/GDP!T102)</f>
        <v>1.6561388168212703</v>
      </c>
    </row>
    <row r="107" spans="1:17" x14ac:dyDescent="0.15">
      <c r="A107" s="12" t="s">
        <v>127</v>
      </c>
      <c r="B107" s="26">
        <f>IF(Sec_inc_net!B107="","",Sec_inc_net!B107/10/GDP!E103)</f>
        <v>4.9433558279051235</v>
      </c>
      <c r="C107" s="26">
        <f>IF(Sec_inc_net!C107="","",Sec_inc_net!C107/10/GDP!F103)</f>
        <v>8.940626218072504</v>
      </c>
      <c r="D107" s="26">
        <f>IF(Sec_inc_net!D107="","",Sec_inc_net!D107/10/GDP!G103)</f>
        <v>11.151610787241962</v>
      </c>
      <c r="E107" s="26">
        <f>IF(Sec_inc_net!E107="","",Sec_inc_net!E107/10/GDP!H103)</f>
        <v>8.1058649004610217</v>
      </c>
      <c r="F107" s="26">
        <f>IF(Sec_inc_net!F107="","",Sec_inc_net!F107/10/GDP!I103)</f>
        <v>5.1615408236699043</v>
      </c>
      <c r="G107" s="26">
        <f>IF(Sec_inc_net!G107="","",Sec_inc_net!G107/10/GDP!J103)</f>
        <v>6.3722393052800745</v>
      </c>
      <c r="H107" s="26">
        <f>IF(Sec_inc_net!H107="","",Sec_inc_net!H107/10/GDP!K103)</f>
        <v>5.867766461017677</v>
      </c>
      <c r="I107" s="26">
        <f>IF(Sec_inc_net!I107="","",Sec_inc_net!I107/10/GDP!L103)</f>
        <v>4.074566571277348</v>
      </c>
      <c r="J107" s="26">
        <f>IF(Sec_inc_net!J107="","",Sec_inc_net!J107/10/GDP!M103)</f>
        <v>3.4132259759984076</v>
      </c>
      <c r="K107" s="26">
        <f>IF(Sec_inc_net!K107="","",Sec_inc_net!K107/10/GDP!N103)</f>
        <v>4.9027789418531977</v>
      </c>
      <c r="L107" s="26">
        <f>IF(Sec_inc_net!L107="","",Sec_inc_net!L107/10/GDP!O103)</f>
        <v>6.7944320295688545</v>
      </c>
      <c r="M107" s="26">
        <f>IF(Sec_inc_net!M107="","",Sec_inc_net!M107/10/GDP!P103)</f>
        <v>4.7864737240229802</v>
      </c>
      <c r="N107" s="26">
        <f>IF(Sec_inc_net!N107="","",Sec_inc_net!N107/10/GDP!Q103)</f>
        <v>2.2684872919562213</v>
      </c>
      <c r="O107" s="26">
        <f>IF(Sec_inc_net!O107="","",Sec_inc_net!O107/10/GDP!R103)</f>
        <v>2.4862103893664824</v>
      </c>
      <c r="P107" s="26">
        <f>IF(Sec_inc_net!P107="","",Sec_inc_net!P107/10/GDP!S103)</f>
        <v>5.5125339991786451</v>
      </c>
      <c r="Q107" s="26" t="str">
        <f>IF(Sec_inc_net!Q107="","",Sec_inc_net!Q107/10/GDP!T103)</f>
        <v/>
      </c>
    </row>
    <row r="108" spans="1:17" x14ac:dyDescent="0.15">
      <c r="A108" s="12" t="s">
        <v>128</v>
      </c>
      <c r="B108" s="26">
        <f>IF(Sec_inc_net!B108="","",Sec_inc_net!B108/10/GDP!E104)</f>
        <v>32.122641509433961</v>
      </c>
      <c r="C108" s="26">
        <f>IF(Sec_inc_net!C108="","",Sec_inc_net!C108/10/GDP!F104)</f>
        <v>38.03200821456528</v>
      </c>
      <c r="D108" s="26">
        <f>IF(Sec_inc_net!D108="","",Sec_inc_net!D108/10/GDP!G104)</f>
        <v>39.474183585074648</v>
      </c>
      <c r="E108" s="26">
        <f>IF(Sec_inc_net!E108="","",Sec_inc_net!E108/10/GDP!H104)</f>
        <v>42.291184326710948</v>
      </c>
      <c r="F108" s="26">
        <f>IF(Sec_inc_net!F108="","",Sec_inc_net!F108/10/GDP!I104)</f>
        <v>37.174475951008802</v>
      </c>
      <c r="G108" s="26">
        <f>IF(Sec_inc_net!G108="","",Sec_inc_net!G108/10/GDP!J104)</f>
        <v>28.583897378153637</v>
      </c>
      <c r="H108" s="26">
        <f>IF(Sec_inc_net!H108="","",Sec_inc_net!H108/10/GDP!K104)</f>
        <v>26.478018441277008</v>
      </c>
      <c r="I108" s="26">
        <f>IF(Sec_inc_net!I108="","",Sec_inc_net!I108/10/GDP!L104)</f>
        <v>35.669941365631473</v>
      </c>
      <c r="J108" s="26">
        <f>IF(Sec_inc_net!J108="","",Sec_inc_net!J108/10/GDP!M104)</f>
        <v>35.658726669378389</v>
      </c>
      <c r="K108" s="26">
        <f>IF(Sec_inc_net!K108="","",Sec_inc_net!K108/10/GDP!N104)</f>
        <v>32.549229589821202</v>
      </c>
      <c r="L108" s="26">
        <f>IF(Sec_inc_net!L108="","",Sec_inc_net!L108/10/GDP!O104)</f>
        <v>30.863674617797486</v>
      </c>
      <c r="M108" s="26">
        <f>IF(Sec_inc_net!M108="","",Sec_inc_net!M108/10/GDP!P104)</f>
        <v>21.556708852071804</v>
      </c>
      <c r="N108" s="26">
        <f>IF(Sec_inc_net!N108="","",Sec_inc_net!N108/10/GDP!Q104)</f>
        <v>25.31842087175658</v>
      </c>
      <c r="O108" s="26">
        <f>IF(Sec_inc_net!O108="","",Sec_inc_net!O108/10/GDP!R104)</f>
        <v>26.145618902163189</v>
      </c>
      <c r="P108" s="26">
        <f>IF(Sec_inc_net!P108="","",Sec_inc_net!P108/10/GDP!S104)</f>
        <v>25.504115517759789</v>
      </c>
      <c r="Q108" s="26">
        <f>IF(Sec_inc_net!Q108="","",Sec_inc_net!Q108/10/GDP!T104)</f>
        <v>30.97577458781538</v>
      </c>
    </row>
    <row r="109" spans="1:17" x14ac:dyDescent="0.15">
      <c r="A109" s="12" t="s">
        <v>129</v>
      </c>
      <c r="B109" s="26">
        <f>IF(Sec_inc_net!B109="","",Sec_inc_net!B109/10/GDP!E105)</f>
        <v>82.301205193408578</v>
      </c>
      <c r="C109" s="26">
        <f>IF(Sec_inc_net!C109="","",Sec_inc_net!C109/10/GDP!F105)</f>
        <v>108.07615004736155</v>
      </c>
      <c r="D109" s="26">
        <f>IF(Sec_inc_net!D109="","",Sec_inc_net!D109/10/GDP!G105)</f>
        <v>84.576406982508814</v>
      </c>
      <c r="E109" s="26">
        <f>IF(Sec_inc_net!E109="","",Sec_inc_net!E109/10/GDP!H105)</f>
        <v>70.100680769271477</v>
      </c>
      <c r="F109" s="26">
        <f>IF(Sec_inc_net!F109="","",Sec_inc_net!F109/10/GDP!I105)</f>
        <v>62.217978351661394</v>
      </c>
      <c r="G109" s="26">
        <f>IF(Sec_inc_net!G109="","",Sec_inc_net!G109/10/GDP!J105)</f>
        <v>40.332464022319471</v>
      </c>
      <c r="H109" s="26">
        <f>IF(Sec_inc_net!H109="","",Sec_inc_net!H109/10/GDP!K105)</f>
        <v>40.469602930270085</v>
      </c>
      <c r="I109" s="26">
        <f>IF(Sec_inc_net!I109="","",Sec_inc_net!I109/10/GDP!L105)</f>
        <v>26.683957008566455</v>
      </c>
      <c r="J109" s="26">
        <f>IF(Sec_inc_net!J109="","",Sec_inc_net!J109/10/GDP!M105)</f>
        <v>22.829445322492035</v>
      </c>
      <c r="K109" s="26">
        <f>IF(Sec_inc_net!K109="","",Sec_inc_net!K109/10/GDP!N105)</f>
        <v>33.643318196775347</v>
      </c>
      <c r="L109" s="26">
        <f>IF(Sec_inc_net!L109="","",Sec_inc_net!L109/10/GDP!O105)</f>
        <v>46.070122358739887</v>
      </c>
      <c r="M109" s="26">
        <f>IF(Sec_inc_net!M109="","",Sec_inc_net!M109/10/GDP!P105)</f>
        <v>29.174384137216219</v>
      </c>
      <c r="N109" s="26">
        <f>IF(Sec_inc_net!N109="","",Sec_inc_net!N109/10/GDP!Q105)</f>
        <v>14.160438291702517</v>
      </c>
      <c r="O109" s="26">
        <f>IF(Sec_inc_net!O109="","",Sec_inc_net!O109/10/GDP!R105)</f>
        <v>4.6959634630376668</v>
      </c>
      <c r="P109" s="26">
        <f>IF(Sec_inc_net!P109="","",Sec_inc_net!P109/10/GDP!S105)</f>
        <v>4.3324623879016597</v>
      </c>
      <c r="Q109" s="26" t="str">
        <f>IF(Sec_inc_net!Q109="","",Sec_inc_net!Q109/10/GDP!T105)</f>
        <v/>
      </c>
    </row>
    <row r="110" spans="1:17" x14ac:dyDescent="0.15">
      <c r="A110" s="12" t="s">
        <v>130</v>
      </c>
      <c r="B110" s="26">
        <f>IF(Sec_inc_net!B110="","",Sec_inc_net!B110/10/GDP!E106)</f>
        <v>-1.339402741035195</v>
      </c>
      <c r="C110" s="26">
        <f>IF(Sec_inc_net!C110="","",Sec_inc_net!C110/10/GDP!F106)</f>
        <v>1.0661652453641257</v>
      </c>
      <c r="D110" s="26">
        <f>IF(Sec_inc_net!D110="","",Sec_inc_net!D110/10/GDP!G106)</f>
        <v>-0.32308875640592993</v>
      </c>
      <c r="E110" s="26">
        <f>IF(Sec_inc_net!E110="","",Sec_inc_net!E110/10/GDP!H106)</f>
        <v>-1.4069888276924436</v>
      </c>
      <c r="F110" s="26">
        <f>IF(Sec_inc_net!F110="","",Sec_inc_net!F110/10/GDP!I106)</f>
        <v>-3.0940229212764234</v>
      </c>
      <c r="G110" s="26">
        <f>IF(Sec_inc_net!G110="","",Sec_inc_net!G110/10/GDP!J106)</f>
        <v>-2.6502872801760256</v>
      </c>
      <c r="H110" s="26">
        <f>IF(Sec_inc_net!H110="","",Sec_inc_net!H110/10/GDP!K106)</f>
        <v>-1.1781601830057278</v>
      </c>
      <c r="I110" s="26">
        <f>IF(Sec_inc_net!I110="","",Sec_inc_net!I110/10/GDP!L106)</f>
        <v>-3.5409063797599987</v>
      </c>
      <c r="J110" s="26">
        <f>IF(Sec_inc_net!J110="","",Sec_inc_net!J110/10/GDP!M106)</f>
        <v>-6.2667826350940699</v>
      </c>
      <c r="K110" s="26">
        <f>IF(Sec_inc_net!K110="","",Sec_inc_net!K110/10/GDP!N106)</f>
        <v>-4.6199064730155026</v>
      </c>
      <c r="L110" s="26">
        <f>IF(Sec_inc_net!L110="","",Sec_inc_net!L110/10/GDP!O106)</f>
        <v>-4.8780820508579588</v>
      </c>
      <c r="M110" s="26">
        <f>IF(Sec_inc_net!M110="","",Sec_inc_net!M110/10/GDP!P106)</f>
        <v>-4.0715111762906284</v>
      </c>
      <c r="N110" s="26">
        <f>IF(Sec_inc_net!N110="","",Sec_inc_net!N110/10/GDP!Q106)</f>
        <v>-2.3706264909200354</v>
      </c>
      <c r="O110" s="26">
        <f>IF(Sec_inc_net!O110="","",Sec_inc_net!O110/10/GDP!R106)</f>
        <v>-1.8164656918934843</v>
      </c>
      <c r="P110" s="26" t="str">
        <f>IF(Sec_inc_net!P110="","",Sec_inc_net!P110/10/GDP!S106)</f>
        <v/>
      </c>
      <c r="Q110" s="26" t="str">
        <f>IF(Sec_inc_net!Q110="","",Sec_inc_net!Q110/10/GDP!T106)</f>
        <v/>
      </c>
    </row>
    <row r="111" spans="1:17" x14ac:dyDescent="0.15">
      <c r="A111" s="12" t="s">
        <v>131</v>
      </c>
      <c r="B111" s="26">
        <f>IF(Sec_inc_net!B111="","",Sec_inc_net!B111/10/GDP!E107)</f>
        <v>1.4905393286764042</v>
      </c>
      <c r="C111" s="26">
        <f>IF(Sec_inc_net!C111="","",Sec_inc_net!C111/10/GDP!F107)</f>
        <v>1.6895473310170046</v>
      </c>
      <c r="D111" s="26">
        <f>IF(Sec_inc_net!D111="","",Sec_inc_net!D111/10/GDP!G107)</f>
        <v>1.7060615062755273</v>
      </c>
      <c r="E111" s="26">
        <f>IF(Sec_inc_net!E111="","",Sec_inc_net!E111/10/GDP!H107)</f>
        <v>1.5414545408710039</v>
      </c>
      <c r="F111" s="26">
        <f>IF(Sec_inc_net!F111="","",Sec_inc_net!F111/10/GDP!I107)</f>
        <v>1.5672221295899285</v>
      </c>
      <c r="G111" s="26">
        <f>IF(Sec_inc_net!G111="","",Sec_inc_net!G111/10/GDP!J107)</f>
        <v>2.8473303907234824</v>
      </c>
      <c r="H111" s="26">
        <f>IF(Sec_inc_net!H111="","",Sec_inc_net!H111/10/GDP!K107)</f>
        <v>1.950540117965345</v>
      </c>
      <c r="I111" s="26">
        <f>IF(Sec_inc_net!I111="","",Sec_inc_net!I111/10/GDP!L107)</f>
        <v>0.94168315141792713</v>
      </c>
      <c r="J111" s="26">
        <f>IF(Sec_inc_net!J111="","",Sec_inc_net!J111/10/GDP!M107)</f>
        <v>2.4532512939945335</v>
      </c>
      <c r="K111" s="26">
        <f>IF(Sec_inc_net!K111="","",Sec_inc_net!K111/10/GDP!N107)</f>
        <v>2.8187070926849649</v>
      </c>
      <c r="L111" s="26">
        <f>IF(Sec_inc_net!L111="","",Sec_inc_net!L111/10/GDP!O107)</f>
        <v>2.1615567833755729</v>
      </c>
      <c r="M111" s="26">
        <f>IF(Sec_inc_net!M111="","",Sec_inc_net!M111/10/GDP!P107)</f>
        <v>1.7694296513829095</v>
      </c>
      <c r="N111" s="26">
        <f>IF(Sec_inc_net!N111="","",Sec_inc_net!N111/10/GDP!Q107)</f>
        <v>1.8618399333359124</v>
      </c>
      <c r="O111" s="26">
        <f>IF(Sec_inc_net!O111="","",Sec_inc_net!O111/10/GDP!R107)</f>
        <v>1.5489413677890818</v>
      </c>
      <c r="P111" s="26">
        <f>IF(Sec_inc_net!P111="","",Sec_inc_net!P111/10/GDP!S107)</f>
        <v>1.5898911120863528</v>
      </c>
      <c r="Q111" s="26">
        <f>IF(Sec_inc_net!Q111="","",Sec_inc_net!Q111/10/GDP!T107)</f>
        <v>1.1046537710427389</v>
      </c>
    </row>
    <row r="112" spans="1:17" x14ac:dyDescent="0.15">
      <c r="A112" s="12" t="s">
        <v>132</v>
      </c>
      <c r="B112" s="26">
        <f>IF(Sec_inc_net!B112="","",Sec_inc_net!B112/10/GDP!E108)</f>
        <v>-7.3423900137643841E-2</v>
      </c>
      <c r="C112" s="26">
        <f>IF(Sec_inc_net!C112="","",Sec_inc_net!C112/10/GDP!F108)</f>
        <v>0.22665172143890419</v>
      </c>
      <c r="D112" s="26">
        <f>IF(Sec_inc_net!D112="","",Sec_inc_net!D112/10/GDP!G108)</f>
        <v>0.66203672280848469</v>
      </c>
      <c r="E112" s="26">
        <f>IF(Sec_inc_net!E112="","",Sec_inc_net!E112/10/GDP!H108)</f>
        <v>0.26315696200668209</v>
      </c>
      <c r="F112" s="26">
        <f>IF(Sec_inc_net!F112="","",Sec_inc_net!F112/10/GDP!I108)</f>
        <v>-0.49702178757972271</v>
      </c>
      <c r="G112" s="26">
        <f>IF(Sec_inc_net!G112="","",Sec_inc_net!G112/10/GDP!J108)</f>
        <v>0.1522224082164052</v>
      </c>
      <c r="H112" s="26">
        <f>IF(Sec_inc_net!H112="","",Sec_inc_net!H112/10/GDP!K108)</f>
        <v>-0.25492448976282422</v>
      </c>
      <c r="I112" s="26">
        <f>IF(Sec_inc_net!I112="","",Sec_inc_net!I112/10/GDP!L108)</f>
        <v>-0.76695206210772637</v>
      </c>
      <c r="J112" s="26">
        <f>IF(Sec_inc_net!J112="","",Sec_inc_net!J112/10/GDP!M108)</f>
        <v>0.18155156100126407</v>
      </c>
      <c r="K112" s="26">
        <f>IF(Sec_inc_net!K112="","",Sec_inc_net!K112/10/GDP!N108)</f>
        <v>2.9175734622728749E-2</v>
      </c>
      <c r="L112" s="26">
        <f>IF(Sec_inc_net!L112="","",Sec_inc_net!L112/10/GDP!O108)</f>
        <v>1.0560922972233828</v>
      </c>
      <c r="M112" s="26">
        <f>IF(Sec_inc_net!M112="","",Sec_inc_net!M112/10/GDP!P108)</f>
        <v>0.96110406637421175</v>
      </c>
      <c r="N112" s="26">
        <f>IF(Sec_inc_net!N112="","",Sec_inc_net!N112/10/GDP!Q108)</f>
        <v>-0.61644701744638242</v>
      </c>
      <c r="O112" s="26">
        <f>IF(Sec_inc_net!O112="","",Sec_inc_net!O112/10/GDP!R108)</f>
        <v>0.11426736109171326</v>
      </c>
      <c r="P112" s="26">
        <f>IF(Sec_inc_net!P112="","",Sec_inc_net!P112/10/GDP!S108)</f>
        <v>-0.67800426442538442</v>
      </c>
      <c r="Q112" s="26">
        <f>IF(Sec_inc_net!Q112="","",Sec_inc_net!Q112/10/GDP!T108)</f>
        <v>-1.5154855058238086</v>
      </c>
    </row>
    <row r="113" spans="1:17" x14ac:dyDescent="0.15">
      <c r="A113" s="12" t="s">
        <v>133</v>
      </c>
      <c r="B113" s="26">
        <f>IF(Sec_inc_net!B113="","",Sec_inc_net!B113/10/GDP!E109)</f>
        <v>3.6489188766217953</v>
      </c>
      <c r="C113" s="26">
        <f>IF(Sec_inc_net!C113="","",Sec_inc_net!C113/10/GDP!F109)</f>
        <v>4.0820321145666139</v>
      </c>
      <c r="D113" s="26">
        <f>IF(Sec_inc_net!D113="","",Sec_inc_net!D113/10/GDP!G109)</f>
        <v>4.592753163628446</v>
      </c>
      <c r="E113" s="26">
        <f>IF(Sec_inc_net!E113="","",Sec_inc_net!E113/10/GDP!H109)</f>
        <v>4.8148510993347058</v>
      </c>
      <c r="F113" s="26">
        <f>IF(Sec_inc_net!F113="","",Sec_inc_net!F113/10/GDP!I109)</f>
        <v>3.5593332157395023</v>
      </c>
      <c r="G113" s="26">
        <f>IF(Sec_inc_net!G113="","",Sec_inc_net!G113/10/GDP!J109)</f>
        <v>5.4391190635295157</v>
      </c>
      <c r="H113" s="26">
        <f>IF(Sec_inc_net!H113="","",Sec_inc_net!H113/10/GDP!K109)</f>
        <v>5.04348152717475</v>
      </c>
      <c r="I113" s="26">
        <f>IF(Sec_inc_net!I113="","",Sec_inc_net!I113/10/GDP!L109)</f>
        <v>5.0108178296557524</v>
      </c>
      <c r="J113" s="26">
        <f>IF(Sec_inc_net!J113="","",Sec_inc_net!J113/10/GDP!M109)</f>
        <v>5.0294310604086192</v>
      </c>
      <c r="K113" s="26">
        <f>IF(Sec_inc_net!K113="","",Sec_inc_net!K113/10/GDP!N109)</f>
        <v>5.7914700094248674</v>
      </c>
      <c r="L113" s="26">
        <f>IF(Sec_inc_net!L113="","",Sec_inc_net!L113/10/GDP!O109)</f>
        <v>4.6734902084044032</v>
      </c>
      <c r="M113" s="26">
        <f>IF(Sec_inc_net!M113="","",Sec_inc_net!M113/10/GDP!P109)</f>
        <v>5.8181401458687141</v>
      </c>
      <c r="N113" s="26">
        <f>IF(Sec_inc_net!N113="","",Sec_inc_net!N113/10/GDP!Q109)</f>
        <v>5.5415060492806738</v>
      </c>
      <c r="O113" s="26">
        <f>IF(Sec_inc_net!O113="","",Sec_inc_net!O113/10/GDP!R109)</f>
        <v>6.9559201756319133</v>
      </c>
      <c r="P113" s="26">
        <f>IF(Sec_inc_net!P113="","",Sec_inc_net!P113/10/GDP!S109)</f>
        <v>5.4620576653876727</v>
      </c>
      <c r="Q113" s="26" t="str">
        <f>IF(Sec_inc_net!Q113="","",Sec_inc_net!Q113/10/GDP!T109)</f>
        <v/>
      </c>
    </row>
    <row r="114" spans="1:17" x14ac:dyDescent="0.15">
      <c r="A114" s="12" t="s">
        <v>134</v>
      </c>
      <c r="B114" s="26">
        <f>IF(Sec_inc_net!B114="","",Sec_inc_net!B114/10/GDP!E110)</f>
        <v>7.4928158476746871</v>
      </c>
      <c r="C114" s="26">
        <f>IF(Sec_inc_net!C114="","",Sec_inc_net!C114/10/GDP!F110)</f>
        <v>7.5252685881240087</v>
      </c>
      <c r="D114" s="26">
        <f>IF(Sec_inc_net!D114="","",Sec_inc_net!D114/10/GDP!G110)</f>
        <v>7.2625763518969171</v>
      </c>
      <c r="E114" s="26">
        <f>IF(Sec_inc_net!E114="","",Sec_inc_net!E114/10/GDP!H110)</f>
        <v>8.2156132975386811</v>
      </c>
      <c r="F114" s="26">
        <f>IF(Sec_inc_net!F114="","",Sec_inc_net!F114/10/GDP!I110)</f>
        <v>7.5635718297977741</v>
      </c>
      <c r="G114" s="26">
        <f>IF(Sec_inc_net!G114="","",Sec_inc_net!G114/10/GDP!J110)</f>
        <v>9.2143586794514096</v>
      </c>
      <c r="H114" s="26">
        <f>IF(Sec_inc_net!H114="","",Sec_inc_net!H114/10/GDP!K110)</f>
        <v>6.4989382060992371</v>
      </c>
      <c r="I114" s="26">
        <f>IF(Sec_inc_net!I114="","",Sec_inc_net!I114/10/GDP!L110)</f>
        <v>7.8561846114563654</v>
      </c>
      <c r="J114" s="26">
        <f>IF(Sec_inc_net!J114="","",Sec_inc_net!J114/10/GDP!M110)</f>
        <v>10.904901097371939</v>
      </c>
      <c r="K114" s="26">
        <f>IF(Sec_inc_net!K114="","",Sec_inc_net!K114/10/GDP!N110)</f>
        <v>8.9663345897292981</v>
      </c>
      <c r="L114" s="26">
        <f>IF(Sec_inc_net!L114="","",Sec_inc_net!L114/10/GDP!O110)</f>
        <v>6.215310291495844</v>
      </c>
      <c r="M114" s="26">
        <f>IF(Sec_inc_net!M114="","",Sec_inc_net!M114/10/GDP!P110)</f>
        <v>5.7322456486473436</v>
      </c>
      <c r="N114" s="26">
        <f>IF(Sec_inc_net!N114="","",Sec_inc_net!N114/10/GDP!Q110)</f>
        <v>6.2341890826888884</v>
      </c>
      <c r="O114" s="26">
        <f>IF(Sec_inc_net!O114="","",Sec_inc_net!O114/10/GDP!R110)</f>
        <v>6.6179977632664784</v>
      </c>
      <c r="P114" s="26">
        <f>IF(Sec_inc_net!P114="","",Sec_inc_net!P114/10/GDP!S110)</f>
        <v>6.4519933214626137</v>
      </c>
      <c r="Q114" s="26" t="str">
        <f>IF(Sec_inc_net!Q114="","",Sec_inc_net!Q114/10/GDP!T110)</f>
        <v/>
      </c>
    </row>
    <row r="115" spans="1:17" x14ac:dyDescent="0.15">
      <c r="A115" s="12" t="s">
        <v>135</v>
      </c>
      <c r="B115" s="26">
        <f>IF(Sec_inc_net!B115="","",Sec_inc_net!B115/10/GDP!E111)</f>
        <v>-2.9781379910672499</v>
      </c>
      <c r="C115" s="26">
        <f>IF(Sec_inc_net!C115="","",Sec_inc_net!C115/10/GDP!F111)</f>
        <v>-2.6760274102266663</v>
      </c>
      <c r="D115" s="26">
        <f>IF(Sec_inc_net!D115="","",Sec_inc_net!D115/10/GDP!G111)</f>
        <v>-2.3025485900524418</v>
      </c>
      <c r="E115" s="26">
        <f>IF(Sec_inc_net!E115="","",Sec_inc_net!E115/10/GDP!H111)</f>
        <v>-2.1764078579804078</v>
      </c>
      <c r="F115" s="26">
        <f>IF(Sec_inc_net!F115="","",Sec_inc_net!F115/10/GDP!I111)</f>
        <v>-2.6282204836995771</v>
      </c>
      <c r="G115" s="26">
        <f>IF(Sec_inc_net!G115="","",Sec_inc_net!G115/10/GDP!J111)</f>
        <v>-2.6174540267821671</v>
      </c>
      <c r="H115" s="26">
        <f>IF(Sec_inc_net!H115="","",Sec_inc_net!H115/10/GDP!K111)</f>
        <v>-2.2780682348816605</v>
      </c>
      <c r="I115" s="26">
        <f>IF(Sec_inc_net!I115="","",Sec_inc_net!I115/10/GDP!L111)</f>
        <v>-1.8744294944583217</v>
      </c>
      <c r="J115" s="26">
        <f>IF(Sec_inc_net!J115="","",Sec_inc_net!J115/10/GDP!M111)</f>
        <v>-1.6947673535382641</v>
      </c>
      <c r="K115" s="26">
        <f>IF(Sec_inc_net!K115="","",Sec_inc_net!K115/10/GDP!N111)</f>
        <v>-1.553670980575524</v>
      </c>
      <c r="L115" s="26">
        <f>IF(Sec_inc_net!L115="","",Sec_inc_net!L115/10/GDP!O111)</f>
        <v>-1.824006136447359</v>
      </c>
      <c r="M115" s="26">
        <f>IF(Sec_inc_net!M115="","",Sec_inc_net!M115/10/GDP!P111)</f>
        <v>-1.4943374318447404</v>
      </c>
      <c r="N115" s="26">
        <f>IF(Sec_inc_net!N115="","",Sec_inc_net!N115/10/GDP!Q111)</f>
        <v>-1.2626451447971467</v>
      </c>
      <c r="O115" s="26">
        <f>IF(Sec_inc_net!O115="","",Sec_inc_net!O115/10/GDP!R111)</f>
        <v>-1.3624848582452884</v>
      </c>
      <c r="P115" s="26">
        <f>IF(Sec_inc_net!P115="","",Sec_inc_net!P115/10/GDP!S111)</f>
        <v>-1.4177841291089188</v>
      </c>
      <c r="Q115" s="26">
        <f>IF(Sec_inc_net!Q115="","",Sec_inc_net!Q115/10/GDP!T111)</f>
        <v>-0.1901855050345499</v>
      </c>
    </row>
    <row r="116" spans="1:17" x14ac:dyDescent="0.15">
      <c r="A116" s="12" t="s">
        <v>136</v>
      </c>
      <c r="B116" s="26">
        <f>IF(Sec_inc_net!B116="","",Sec_inc_net!B116/10/GDP!E112)</f>
        <v>12.204223429537707</v>
      </c>
      <c r="C116" s="26">
        <f>IF(Sec_inc_net!C116="","",Sec_inc_net!C116/10/GDP!F112)</f>
        <v>0.51868607556342794</v>
      </c>
      <c r="D116" s="26">
        <f>IF(Sec_inc_net!D116="","",Sec_inc_net!D116/10/GDP!G112)</f>
        <v>-8.3777776133339259</v>
      </c>
      <c r="E116" s="26">
        <f>IF(Sec_inc_net!E116="","",Sec_inc_net!E116/10/GDP!H112)</f>
        <v>-9.4525245326046896</v>
      </c>
      <c r="F116" s="26">
        <f>IF(Sec_inc_net!F116="","",Sec_inc_net!F116/10/GDP!I112)</f>
        <v>-7.6997382897349231</v>
      </c>
      <c r="G116" s="26">
        <f>IF(Sec_inc_net!G116="","",Sec_inc_net!G116/10/GDP!J112)</f>
        <v>-7.6911703653733383</v>
      </c>
      <c r="H116" s="26">
        <f>IF(Sec_inc_net!H116="","",Sec_inc_net!H116/10/GDP!K112)</f>
        <v>-8.9657856775316755</v>
      </c>
      <c r="I116" s="26">
        <f>IF(Sec_inc_net!I116="","",Sec_inc_net!I116/10/GDP!L112)</f>
        <v>-8.7289174308464847</v>
      </c>
      <c r="J116" s="26">
        <f>IF(Sec_inc_net!J116="","",Sec_inc_net!J116/10/GDP!M112)</f>
        <v>-8.2791080197299749</v>
      </c>
      <c r="K116" s="26">
        <f>IF(Sec_inc_net!K116="","",Sec_inc_net!K116/10/GDP!N112)</f>
        <v>-8.340137519815233</v>
      </c>
      <c r="L116" s="26">
        <f>IF(Sec_inc_net!L116="","",Sec_inc_net!L116/10/GDP!O112)</f>
        <v>-8.4229401294371016</v>
      </c>
      <c r="M116" s="26">
        <f>IF(Sec_inc_net!M116="","",Sec_inc_net!M116/10/GDP!P112)</f>
        <v>-14.398431072986764</v>
      </c>
      <c r="N116" s="26">
        <f>IF(Sec_inc_net!N116="","",Sec_inc_net!N116/10/GDP!Q112)</f>
        <v>-9.8752164213373668</v>
      </c>
      <c r="O116" s="26">
        <f>IF(Sec_inc_net!O116="","",Sec_inc_net!O116/10/GDP!R112)</f>
        <v>-9.3060577826940118</v>
      </c>
      <c r="P116" s="26">
        <f>IF(Sec_inc_net!P116="","",Sec_inc_net!P116/10/GDP!S112)</f>
        <v>-10.32468347812611</v>
      </c>
      <c r="Q116" s="26">
        <f>IF(Sec_inc_net!Q116="","",Sec_inc_net!Q116/10/GDP!T112)</f>
        <v>-4.9431612874873396</v>
      </c>
    </row>
    <row r="117" spans="1:17" x14ac:dyDescent="0.15">
      <c r="A117" s="12" t="s">
        <v>137</v>
      </c>
      <c r="B117" s="26">
        <f>IF(Sec_inc_net!B117="","",Sec_inc_net!B117/10/GDP!E113)</f>
        <v>3.6410354159496729</v>
      </c>
      <c r="C117" s="26">
        <f>IF(Sec_inc_net!C117="","",Sec_inc_net!C117/10/GDP!F113)</f>
        <v>4.7075294603196447</v>
      </c>
      <c r="D117" s="26">
        <f>IF(Sec_inc_net!D117="","",Sec_inc_net!D117/10/GDP!G113)</f>
        <v>4.9028217322669017</v>
      </c>
      <c r="E117" s="26">
        <f>IF(Sec_inc_net!E117="","",Sec_inc_net!E117/10/GDP!H113)</f>
        <v>4.624074402347687</v>
      </c>
      <c r="F117" s="26">
        <f>IF(Sec_inc_net!F117="","",Sec_inc_net!F117/10/GDP!I113)</f>
        <v>4.7584549974841259</v>
      </c>
      <c r="G117" s="26">
        <f>IF(Sec_inc_net!G117="","",Sec_inc_net!G117/10/GDP!J113)</f>
        <v>5.0247024289702713</v>
      </c>
      <c r="H117" s="26">
        <f>IF(Sec_inc_net!H117="","",Sec_inc_net!H117/10/GDP!K113)</f>
        <v>6.5858470074281161</v>
      </c>
      <c r="I117" s="26">
        <f>IF(Sec_inc_net!I117="","",Sec_inc_net!I117/10/GDP!L113)</f>
        <v>6.3850727533328131</v>
      </c>
      <c r="J117" s="26">
        <f>IF(Sec_inc_net!J117="","",Sec_inc_net!J117/10/GDP!M113)</f>
        <v>15.369134361863004</v>
      </c>
      <c r="K117" s="26">
        <f>IF(Sec_inc_net!K117="","",Sec_inc_net!K117/10/GDP!N113)</f>
        <v>13.473762443792861</v>
      </c>
      <c r="L117" s="26">
        <f>IF(Sec_inc_net!L117="","",Sec_inc_net!L117/10/GDP!O113)</f>
        <v>12.478549920988717</v>
      </c>
      <c r="M117" s="26">
        <f>IF(Sec_inc_net!M117="","",Sec_inc_net!M117/10/GDP!P113)</f>
        <v>12.304538047591056</v>
      </c>
      <c r="N117" s="26">
        <f>IF(Sec_inc_net!N117="","",Sec_inc_net!N117/10/GDP!Q113)</f>
        <v>9.6641712866112304</v>
      </c>
      <c r="O117" s="26">
        <f>IF(Sec_inc_net!O117="","",Sec_inc_net!O117/10/GDP!R113)</f>
        <v>9.1809377732288961</v>
      </c>
      <c r="P117" s="26" t="str">
        <f>IF(Sec_inc_net!P117="","",Sec_inc_net!P117/10/GDP!S113)</f>
        <v/>
      </c>
      <c r="Q117" s="26" t="str">
        <f>IF(Sec_inc_net!Q117="","",Sec_inc_net!Q117/10/GDP!T113)</f>
        <v/>
      </c>
    </row>
    <row r="118" spans="1:17" x14ac:dyDescent="0.15">
      <c r="A118" s="12" t="s">
        <v>138</v>
      </c>
      <c r="B118" s="26">
        <f>IF(Sec_inc_net!B118="","",Sec_inc_net!B118/10/GDP!E114)</f>
        <v>0.67878950380225922</v>
      </c>
      <c r="C118" s="26">
        <f>IF(Sec_inc_net!C118="","",Sec_inc_net!C118/10/GDP!F114)</f>
        <v>-0.16719441094238524</v>
      </c>
      <c r="D118" s="26">
        <f>IF(Sec_inc_net!D118="","",Sec_inc_net!D118/10/GDP!G114)</f>
        <v>-0.45126505597692734</v>
      </c>
      <c r="E118" s="26">
        <f>IF(Sec_inc_net!E118="","",Sec_inc_net!E118/10/GDP!H114)</f>
        <v>0.77119686364125972</v>
      </c>
      <c r="F118" s="26">
        <f>IF(Sec_inc_net!F118="","",Sec_inc_net!F118/10/GDP!I114)</f>
        <v>1.4802385840796926</v>
      </c>
      <c r="G118" s="26">
        <f>IF(Sec_inc_net!G118="","",Sec_inc_net!G118/10/GDP!J114)</f>
        <v>1.120065573143701</v>
      </c>
      <c r="H118" s="26">
        <f>IF(Sec_inc_net!H118="","",Sec_inc_net!H118/10/GDP!K114)</f>
        <v>1.4610866677182166</v>
      </c>
      <c r="I118" s="26">
        <f>IF(Sec_inc_net!I118="","",Sec_inc_net!I118/10/GDP!L114)</f>
        <v>1.7890737021372902</v>
      </c>
      <c r="J118" s="26">
        <f>IF(Sec_inc_net!J118="","",Sec_inc_net!J118/10/GDP!M114)</f>
        <v>1.8532937873777158</v>
      </c>
      <c r="K118" s="26">
        <f>IF(Sec_inc_net!K118="","",Sec_inc_net!K118/10/GDP!N114)</f>
        <v>2.3479039575906357</v>
      </c>
      <c r="L118" s="26">
        <f>IF(Sec_inc_net!L118="","",Sec_inc_net!L118/10/GDP!O114)</f>
        <v>-0.9111024091087877</v>
      </c>
      <c r="M118" s="26">
        <f>IF(Sec_inc_net!M118="","",Sec_inc_net!M118/10/GDP!P114)</f>
        <v>-1.3172893665185164</v>
      </c>
      <c r="N118" s="26">
        <f>IF(Sec_inc_net!N118="","",Sec_inc_net!N118/10/GDP!Q114)</f>
        <v>-1.1288245617062846</v>
      </c>
      <c r="O118" s="26">
        <f>IF(Sec_inc_net!O118="","",Sec_inc_net!O118/10/GDP!R114)</f>
        <v>-1.276589911764008</v>
      </c>
      <c r="P118" s="26">
        <f>IF(Sec_inc_net!P118="","",Sec_inc_net!P118/10/GDP!S114)</f>
        <v>-1.2163714301855924</v>
      </c>
      <c r="Q118" s="26">
        <f>IF(Sec_inc_net!Q118="","",Sec_inc_net!Q118/10/GDP!T114)</f>
        <v>-1.2854977734254565</v>
      </c>
    </row>
    <row r="119" spans="1:17" x14ac:dyDescent="0.15">
      <c r="A119" s="12" t="s">
        <v>139</v>
      </c>
      <c r="B119" s="26">
        <f>IF(Sec_inc_net!B119="","",Sec_inc_net!B119/10/GDP!E115)</f>
        <v>42.028857361936723</v>
      </c>
      <c r="C119" s="26">
        <f>IF(Sec_inc_net!C119="","",Sec_inc_net!C119/10/GDP!F115)</f>
        <v>38.20466131354285</v>
      </c>
      <c r="D119" s="26">
        <f>IF(Sec_inc_net!D119="","",Sec_inc_net!D119/10/GDP!G115)</f>
        <v>41.727209302144793</v>
      </c>
      <c r="E119" s="26">
        <f>IF(Sec_inc_net!E119="","",Sec_inc_net!E119/10/GDP!H115)</f>
        <v>40.860252155198161</v>
      </c>
      <c r="F119" s="26">
        <f>IF(Sec_inc_net!F119="","",Sec_inc_net!F119/10/GDP!I115)</f>
        <v>40.083543222910137</v>
      </c>
      <c r="G119" s="26">
        <f>IF(Sec_inc_net!G119="","",Sec_inc_net!G119/10/GDP!J115)</f>
        <v>37.240973536732589</v>
      </c>
      <c r="H119" s="26">
        <f>IF(Sec_inc_net!H119="","",Sec_inc_net!H119/10/GDP!K115)</f>
        <v>33.869897870691588</v>
      </c>
      <c r="I119" s="26">
        <f>IF(Sec_inc_net!I119="","",Sec_inc_net!I119/10/GDP!L115)</f>
        <v>29.87266758508817</v>
      </c>
      <c r="J119" s="26">
        <f>IF(Sec_inc_net!J119="","",Sec_inc_net!J119/10/GDP!M115)</f>
        <v>30.488715771584264</v>
      </c>
      <c r="K119" s="26">
        <f>IF(Sec_inc_net!K119="","",Sec_inc_net!K119/10/GDP!N115)</f>
        <v>29.599383164423902</v>
      </c>
      <c r="L119" s="26">
        <f>IF(Sec_inc_net!L119="","",Sec_inc_net!L119/10/GDP!O115)</f>
        <v>29.124805243239287</v>
      </c>
      <c r="M119" s="26">
        <f>IF(Sec_inc_net!M119="","",Sec_inc_net!M119/10/GDP!P115)</f>
        <v>26.60420919949852</v>
      </c>
      <c r="N119" s="26">
        <f>IF(Sec_inc_net!N119="","",Sec_inc_net!N119/10/GDP!Q115)</f>
        <v>19.413357262116151</v>
      </c>
      <c r="O119" s="26">
        <f>IF(Sec_inc_net!O119="","",Sec_inc_net!O119/10/GDP!R115)</f>
        <v>19.38953272206296</v>
      </c>
      <c r="P119" s="26" t="str">
        <f>IF(Sec_inc_net!P119="","",Sec_inc_net!P119/10/GDP!S115)</f>
        <v/>
      </c>
      <c r="Q119" s="26" t="str">
        <f>IF(Sec_inc_net!Q119="","",Sec_inc_net!Q119/10/GDP!T115)</f>
        <v/>
      </c>
    </row>
    <row r="120" spans="1:17" x14ac:dyDescent="0.15">
      <c r="A120" s="12" t="s">
        <v>140</v>
      </c>
      <c r="B120" s="26" t="str">
        <f>IF(Sec_inc_net!B120="","",Sec_inc_net!B120/10/GDP!E116)</f>
        <v/>
      </c>
      <c r="C120" s="26" t="str">
        <f>IF(Sec_inc_net!C120="","",Sec_inc_net!C120/10/GDP!F116)</f>
        <v/>
      </c>
      <c r="D120" s="26" t="str">
        <f>IF(Sec_inc_net!D120="","",Sec_inc_net!D120/10/GDP!G116)</f>
        <v/>
      </c>
      <c r="E120" s="26" t="str">
        <f>IF(Sec_inc_net!E120="","",Sec_inc_net!E120/10/GDP!H116)</f>
        <v/>
      </c>
      <c r="F120" s="26" t="str">
        <f>IF(Sec_inc_net!F120="","",Sec_inc_net!F120/10/GDP!I116)</f>
        <v/>
      </c>
      <c r="G120" s="26" t="str">
        <f>IF(Sec_inc_net!G120="","",Sec_inc_net!G120/10/GDP!J116)</f>
        <v/>
      </c>
      <c r="H120" s="26" t="str">
        <f>IF(Sec_inc_net!H120="","",Sec_inc_net!H120/10/GDP!K116)</f>
        <v/>
      </c>
      <c r="I120" s="26">
        <f>IF(Sec_inc_net!I120="","",Sec_inc_net!I120/10/GDP!L116)</f>
        <v>4.6272577806271808</v>
      </c>
      <c r="J120" s="26">
        <f>IF(Sec_inc_net!J120="","",Sec_inc_net!J120/10/GDP!M116)</f>
        <v>1.9198871149177186</v>
      </c>
      <c r="K120" s="26">
        <f>IF(Sec_inc_net!K120="","",Sec_inc_net!K120/10/GDP!N116)</f>
        <v>1.7207376327014714</v>
      </c>
      <c r="L120" s="26">
        <f>IF(Sec_inc_net!L120="","",Sec_inc_net!L120/10/GDP!O116)</f>
        <v>2.8815806774074355</v>
      </c>
      <c r="M120" s="26">
        <f>IF(Sec_inc_net!M120="","",Sec_inc_net!M120/10/GDP!P116)</f>
        <v>3.8129182965404342</v>
      </c>
      <c r="N120" s="26">
        <f>IF(Sec_inc_net!N120="","",Sec_inc_net!N120/10/GDP!Q116)</f>
        <v>3.7014179152240194</v>
      </c>
      <c r="O120" s="26">
        <f>IF(Sec_inc_net!O120="","",Sec_inc_net!O120/10/GDP!R116)</f>
        <v>2.9104145376642743</v>
      </c>
      <c r="P120" s="26">
        <f>IF(Sec_inc_net!P120="","",Sec_inc_net!P120/10/GDP!S116)</f>
        <v>3.9871110619849617</v>
      </c>
      <c r="Q120" s="26" t="str">
        <f>IF(Sec_inc_net!Q120="","",Sec_inc_net!Q120/10/GDP!T116)</f>
        <v/>
      </c>
    </row>
    <row r="121" spans="1:17" x14ac:dyDescent="0.15">
      <c r="A121" s="12" t="s">
        <v>141</v>
      </c>
      <c r="B121" s="26">
        <f>IF(Sec_inc_net!B121="","",Sec_inc_net!B121/10/GDP!E117)</f>
        <v>0.90061952005888823</v>
      </c>
      <c r="C121" s="26">
        <f>IF(Sec_inc_net!C121="","",Sec_inc_net!C121/10/GDP!F117)</f>
        <v>1.0109851608837184</v>
      </c>
      <c r="D121" s="26">
        <f>IF(Sec_inc_net!D121="","",Sec_inc_net!D121/10/GDP!G117)</f>
        <v>1.532875122862307</v>
      </c>
      <c r="E121" s="26">
        <f>IF(Sec_inc_net!E121="","",Sec_inc_net!E121/10/GDP!H117)</f>
        <v>2.2440464761486552</v>
      </c>
      <c r="F121" s="26">
        <f>IF(Sec_inc_net!F121="","",Sec_inc_net!F121/10/GDP!I117)</f>
        <v>2.4506836676158987</v>
      </c>
      <c r="G121" s="26">
        <f>IF(Sec_inc_net!G121="","",Sec_inc_net!G121/10/GDP!J117)</f>
        <v>1.832304669024964</v>
      </c>
      <c r="H121" s="26">
        <f>IF(Sec_inc_net!H121="","",Sec_inc_net!H121/10/GDP!K117)</f>
        <v>1.0446517003578377</v>
      </c>
      <c r="I121" s="26">
        <f>IF(Sec_inc_net!I121="","",Sec_inc_net!I121/10/GDP!L117)</f>
        <v>1.2164539551946527</v>
      </c>
      <c r="J121" s="26">
        <f>IF(Sec_inc_net!J121="","",Sec_inc_net!J121/10/GDP!M117)</f>
        <v>-0.75929588651358537</v>
      </c>
      <c r="K121" s="26">
        <f>IF(Sec_inc_net!K121="","",Sec_inc_net!K121/10/GDP!N117)</f>
        <v>-2.7337594660222186</v>
      </c>
      <c r="L121" s="26">
        <f>IF(Sec_inc_net!L121="","",Sec_inc_net!L121/10/GDP!O117)</f>
        <v>-2.7736799590305443</v>
      </c>
      <c r="M121" s="26">
        <f>IF(Sec_inc_net!M121="","",Sec_inc_net!M121/10/GDP!P117)</f>
        <v>-2.6823461953861445</v>
      </c>
      <c r="N121" s="26">
        <f>IF(Sec_inc_net!N121="","",Sec_inc_net!N121/10/GDP!Q117)</f>
        <v>-2.0507233030035255</v>
      </c>
      <c r="O121" s="26">
        <f>IF(Sec_inc_net!O121="","",Sec_inc_net!O121/10/GDP!R117)</f>
        <v>-2.8660230471530723</v>
      </c>
      <c r="P121" s="26">
        <f>IF(Sec_inc_net!P121="","",Sec_inc_net!P121/10/GDP!S117)</f>
        <v>-2.7346159623649262</v>
      </c>
      <c r="Q121" s="26">
        <f>IF(Sec_inc_net!Q121="","",Sec_inc_net!Q121/10/GDP!T117)</f>
        <v>-2.8373125778452559</v>
      </c>
    </row>
    <row r="122" spans="1:17" x14ac:dyDescent="0.15">
      <c r="A122" s="12" t="s">
        <v>142</v>
      </c>
      <c r="B122" s="26">
        <f>IF(Sec_inc_net!B122="","",Sec_inc_net!B122/10/GDP!E118)</f>
        <v>2.5228553098900122</v>
      </c>
      <c r="C122" s="26">
        <f>IF(Sec_inc_net!C122="","",Sec_inc_net!C122/10/GDP!F118)</f>
        <v>2.6780853482287581</v>
      </c>
      <c r="D122" s="26">
        <f>IF(Sec_inc_net!D122="","",Sec_inc_net!D122/10/GDP!G118)</f>
        <v>2.5095510787081157</v>
      </c>
      <c r="E122" s="26">
        <f>IF(Sec_inc_net!E122="","",Sec_inc_net!E122/10/GDP!H118)</f>
        <v>2.2957258791389239</v>
      </c>
      <c r="F122" s="26">
        <f>IF(Sec_inc_net!F122="","",Sec_inc_net!F122/10/GDP!I118)</f>
        <v>2.4070918148771119</v>
      </c>
      <c r="G122" s="26">
        <f>IF(Sec_inc_net!G122="","",Sec_inc_net!G122/10/GDP!J118)</f>
        <v>2.0707503691503706</v>
      </c>
      <c r="H122" s="26">
        <f>IF(Sec_inc_net!H122="","",Sec_inc_net!H122/10/GDP!K118)</f>
        <v>1.9983252015338326</v>
      </c>
      <c r="I122" s="26">
        <f>IF(Sec_inc_net!I122="","",Sec_inc_net!I122/10/GDP!L118)</f>
        <v>1.8847797708638971</v>
      </c>
      <c r="J122" s="26">
        <f>IF(Sec_inc_net!J122="","",Sec_inc_net!J122/10/GDP!M118)</f>
        <v>1.7216533883953047</v>
      </c>
      <c r="K122" s="26">
        <f>IF(Sec_inc_net!K122="","",Sec_inc_net!K122/10/GDP!N118)</f>
        <v>1.7748271602261474</v>
      </c>
      <c r="L122" s="26">
        <f>IF(Sec_inc_net!L122="","",Sec_inc_net!L122/10/GDP!O118)</f>
        <v>2.0727422848602028</v>
      </c>
      <c r="M122" s="26">
        <f>IF(Sec_inc_net!M122="","",Sec_inc_net!M122/10/GDP!P118)</f>
        <v>2.5108279488281675</v>
      </c>
      <c r="N122" s="26">
        <f>IF(Sec_inc_net!N122="","",Sec_inc_net!N122/10/GDP!Q118)</f>
        <v>2.5998013866605061</v>
      </c>
      <c r="O122" s="26">
        <f>IF(Sec_inc_net!O122="","",Sec_inc_net!O122/10/GDP!R118)</f>
        <v>2.7328392119032356</v>
      </c>
      <c r="P122" s="26">
        <f>IF(Sec_inc_net!P122="","",Sec_inc_net!P122/10/GDP!S118)</f>
        <v>2.8516882218487885</v>
      </c>
      <c r="Q122" s="26">
        <f>IF(Sec_inc_net!Q122="","",Sec_inc_net!Q122/10/GDP!T118)</f>
        <v>3.7311496945883933</v>
      </c>
    </row>
    <row r="123" spans="1:17" x14ac:dyDescent="0.15">
      <c r="A123" s="12" t="s">
        <v>143</v>
      </c>
      <c r="B123" s="26" t="str">
        <f>IF(Sec_inc_net!B123="","",Sec_inc_net!B123/10/GDP!E119)</f>
        <v/>
      </c>
      <c r="C123" s="26" t="str">
        <f>IF(Sec_inc_net!C123="","",Sec_inc_net!C123/10/GDP!F119)</f>
        <v/>
      </c>
      <c r="D123" s="26" t="str">
        <f>IF(Sec_inc_net!D123="","",Sec_inc_net!D123/10/GDP!G119)</f>
        <v/>
      </c>
      <c r="E123" s="26" t="str">
        <f>IF(Sec_inc_net!E123="","",Sec_inc_net!E123/10/GDP!H119)</f>
        <v/>
      </c>
      <c r="F123" s="26">
        <f>IF(Sec_inc_net!F123="","",Sec_inc_net!F123/10/GDP!I119)</f>
        <v>38.639301745694937</v>
      </c>
      <c r="G123" s="26">
        <f>IF(Sec_inc_net!G123="","",Sec_inc_net!G123/10/GDP!J119)</f>
        <v>37.843887676422597</v>
      </c>
      <c r="H123" s="26">
        <f>IF(Sec_inc_net!H123="","",Sec_inc_net!H123/10/GDP!K119)</f>
        <v>34.571911880870559</v>
      </c>
      <c r="I123" s="26">
        <f>IF(Sec_inc_net!I123="","",Sec_inc_net!I123/10/GDP!L119)</f>
        <v>32.394846688153706</v>
      </c>
      <c r="J123" s="26">
        <f>IF(Sec_inc_net!J123="","",Sec_inc_net!J123/10/GDP!M119)</f>
        <v>32.736034788093242</v>
      </c>
      <c r="K123" s="26">
        <f>IF(Sec_inc_net!K123="","",Sec_inc_net!K123/10/GDP!N119)</f>
        <v>31.583999366486672</v>
      </c>
      <c r="L123" s="26" t="str">
        <f>IF(Sec_inc_net!L123="","",Sec_inc_net!L123/10/GDP!O119)</f>
        <v/>
      </c>
      <c r="M123" s="26" t="str">
        <f>IF(Sec_inc_net!M123="","",Sec_inc_net!M123/10/GDP!P119)</f>
        <v/>
      </c>
      <c r="N123" s="26" t="str">
        <f>IF(Sec_inc_net!N123="","",Sec_inc_net!N123/10/GDP!Q119)</f>
        <v/>
      </c>
      <c r="O123" s="26" t="str">
        <f>IF(Sec_inc_net!O123="","",Sec_inc_net!O123/10/GDP!R119)</f>
        <v/>
      </c>
      <c r="P123" s="26" t="str">
        <f>IF(Sec_inc_net!P123="","",Sec_inc_net!P123/10/GDP!S119)</f>
        <v/>
      </c>
      <c r="Q123" s="26" t="str">
        <f>IF(Sec_inc_net!Q123="","",Sec_inc_net!Q123/10/GDP!T119)</f>
        <v/>
      </c>
    </row>
    <row r="124" spans="1:17" x14ac:dyDescent="0.15">
      <c r="A124" s="12" t="s">
        <v>144</v>
      </c>
      <c r="B124" s="26">
        <f>IF(Sec_inc_net!B124="","",Sec_inc_net!B124/10/GDP!E120)</f>
        <v>19.259570281889587</v>
      </c>
      <c r="C124" s="26">
        <f>IF(Sec_inc_net!C124="","",Sec_inc_net!C124/10/GDP!F120)</f>
        <v>23.890377769726978</v>
      </c>
      <c r="D124" s="26">
        <f>IF(Sec_inc_net!D124="","",Sec_inc_net!D124/10/GDP!G120)</f>
        <v>27.999115540343837</v>
      </c>
      <c r="E124" s="26">
        <f>IF(Sec_inc_net!E124="","",Sec_inc_net!E124/10/GDP!H120)</f>
        <v>27.066210601366173</v>
      </c>
      <c r="F124" s="26">
        <f>IF(Sec_inc_net!F124="","",Sec_inc_net!F124/10/GDP!I120)</f>
        <v>21.906251898035521</v>
      </c>
      <c r="G124" s="26">
        <f>IF(Sec_inc_net!G124="","",Sec_inc_net!G124/10/GDP!J120)</f>
        <v>18.178148431600597</v>
      </c>
      <c r="H124" s="26">
        <f>IF(Sec_inc_net!H124="","",Sec_inc_net!H124/10/GDP!K120)</f>
        <v>16.585104579309274</v>
      </c>
      <c r="I124" s="26">
        <f>IF(Sec_inc_net!I124="","",Sec_inc_net!I124/10/GDP!L120)</f>
        <v>17.29809251575136</v>
      </c>
      <c r="J124" s="26">
        <f>IF(Sec_inc_net!J124="","",Sec_inc_net!J124/10/GDP!M120)</f>
        <v>16.869162915065949</v>
      </c>
      <c r="K124" s="26">
        <f>IF(Sec_inc_net!K124="","",Sec_inc_net!K124/10/GDP!N120)</f>
        <v>16.0136444906816</v>
      </c>
      <c r="L124" s="26">
        <f>IF(Sec_inc_net!L124="","",Sec_inc_net!L124/10/GDP!O120)</f>
        <v>13.968522804274778</v>
      </c>
      <c r="M124" s="26">
        <f>IF(Sec_inc_net!M124="","",Sec_inc_net!M124/10/GDP!P120)</f>
        <v>13.921503703412656</v>
      </c>
      <c r="N124" s="26">
        <f>IF(Sec_inc_net!N124="","",Sec_inc_net!N124/10/GDP!Q120)</f>
        <v>11.823320732230483</v>
      </c>
      <c r="O124" s="26">
        <f>IF(Sec_inc_net!O124="","",Sec_inc_net!O124/10/GDP!R120)</f>
        <v>10.493674004610401</v>
      </c>
      <c r="P124" s="26">
        <f>IF(Sec_inc_net!P124="","",Sec_inc_net!P124/10/GDP!S120)</f>
        <v>10.212631128624468</v>
      </c>
      <c r="Q124" s="26">
        <f>IF(Sec_inc_net!Q124="","",Sec_inc_net!Q124/10/GDP!T120)</f>
        <v>12.339401691519331</v>
      </c>
    </row>
    <row r="125" spans="1:17" x14ac:dyDescent="0.15">
      <c r="A125" s="12" t="s">
        <v>145</v>
      </c>
      <c r="B125" s="26">
        <f>IF(Sec_inc_net!B125="","",Sec_inc_net!B125/10/GDP!E121)</f>
        <v>8.9240542900251878</v>
      </c>
      <c r="C125" s="26">
        <f>IF(Sec_inc_net!C125="","",Sec_inc_net!C125/10/GDP!F121)</f>
        <v>6.1932392448523919</v>
      </c>
      <c r="D125" s="26">
        <f>IF(Sec_inc_net!D125="","",Sec_inc_net!D125/10/GDP!G121)</f>
        <v>5.0132671294418536</v>
      </c>
      <c r="E125" s="26">
        <f>IF(Sec_inc_net!E125="","",Sec_inc_net!E125/10/GDP!H121)</f>
        <v>3.9245122296782746</v>
      </c>
      <c r="F125" s="26">
        <f>IF(Sec_inc_net!F125="","",Sec_inc_net!F125/10/GDP!I121)</f>
        <v>4.050217833085493</v>
      </c>
      <c r="G125" s="26">
        <f>IF(Sec_inc_net!G125="","",Sec_inc_net!G125/10/GDP!J121)</f>
        <v>2.6026227720811415</v>
      </c>
      <c r="H125" s="26">
        <f>IF(Sec_inc_net!H125="","",Sec_inc_net!H125/10/GDP!K121)</f>
        <v>2.3854642425546397</v>
      </c>
      <c r="I125" s="26">
        <f>IF(Sec_inc_net!I125="","",Sec_inc_net!I125/10/GDP!L121)</f>
        <v>1.9693087415260817</v>
      </c>
      <c r="J125" s="26">
        <f>IF(Sec_inc_net!J125="","",Sec_inc_net!J125/10/GDP!M121)</f>
        <v>1.1836253759339932</v>
      </c>
      <c r="K125" s="26">
        <f>IF(Sec_inc_net!K125="","",Sec_inc_net!K125/10/GDP!N121)</f>
        <v>1.224235018053895</v>
      </c>
      <c r="L125" s="26">
        <f>IF(Sec_inc_net!L125="","",Sec_inc_net!L125/10/GDP!O121)</f>
        <v>1.4814310376739728</v>
      </c>
      <c r="M125" s="26">
        <f>IF(Sec_inc_net!M125="","",Sec_inc_net!M125/10/GDP!P121)</f>
        <v>1.9003748669958807</v>
      </c>
      <c r="N125" s="26">
        <f>IF(Sec_inc_net!N125="","",Sec_inc_net!N125/10/GDP!Q121)</f>
        <v>1.5713820990146483</v>
      </c>
      <c r="O125" s="26">
        <f>IF(Sec_inc_net!O125="","",Sec_inc_net!O125/10/GDP!R121)</f>
        <v>2.1634162927526579</v>
      </c>
      <c r="P125" s="26">
        <f>IF(Sec_inc_net!P125="","",Sec_inc_net!P125/10/GDP!S121)</f>
        <v>1.7196627307247681</v>
      </c>
      <c r="Q125" s="26">
        <f>IF(Sec_inc_net!Q125="","",Sec_inc_net!Q125/10/GDP!T121)</f>
        <v>2.0804472145738755</v>
      </c>
    </row>
    <row r="126" spans="1:17" x14ac:dyDescent="0.15">
      <c r="A126" s="12" t="s">
        <v>146</v>
      </c>
      <c r="B126" s="26" t="str">
        <f>IF(Sec_inc_net!B126="","",Sec_inc_net!B126/10/GDP!E122)</f>
        <v/>
      </c>
      <c r="C126" s="26" t="str">
        <f>IF(Sec_inc_net!C126="","",Sec_inc_net!C126/10/GDP!F122)</f>
        <v/>
      </c>
      <c r="D126" s="26">
        <f>IF(Sec_inc_net!D126="","",Sec_inc_net!D126/10/GDP!G122)</f>
        <v>2.2204939481897736</v>
      </c>
      <c r="E126" s="26">
        <f>IF(Sec_inc_net!E126="","",Sec_inc_net!E126/10/GDP!H122)</f>
        <v>2.3488625222715243</v>
      </c>
      <c r="F126" s="26">
        <f>IF(Sec_inc_net!F126="","",Sec_inc_net!F126/10/GDP!I122)</f>
        <v>2.8725690134250756</v>
      </c>
      <c r="G126" s="26">
        <f>IF(Sec_inc_net!G126="","",Sec_inc_net!G126/10/GDP!J122)</f>
        <v>5.7785517746912403</v>
      </c>
      <c r="H126" s="26">
        <f>IF(Sec_inc_net!H126="","",Sec_inc_net!H126/10/GDP!K122)</f>
        <v>6.1037407292708554</v>
      </c>
      <c r="I126" s="26">
        <f>IF(Sec_inc_net!I126="","",Sec_inc_net!I126/10/GDP!L122)</f>
        <v>7.2699544575372395</v>
      </c>
      <c r="J126" s="26">
        <f>IF(Sec_inc_net!J126="","",Sec_inc_net!J126/10/GDP!M122)</f>
        <v>6.7478569658064309</v>
      </c>
      <c r="K126" s="26">
        <f>IF(Sec_inc_net!K126="","",Sec_inc_net!K126/10/GDP!N122)</f>
        <v>6.0892790926956755</v>
      </c>
      <c r="L126" s="26">
        <f>IF(Sec_inc_net!L126="","",Sec_inc_net!L126/10/GDP!O122)</f>
        <v>5.2819296861959053</v>
      </c>
      <c r="M126" s="26">
        <f>IF(Sec_inc_net!M126="","",Sec_inc_net!M126/10/GDP!P122)</f>
        <v>5.3561334609475892</v>
      </c>
      <c r="N126" s="26">
        <f>IF(Sec_inc_net!N126="","",Sec_inc_net!N126/10/GDP!Q122)</f>
        <v>5.3250233614697473</v>
      </c>
      <c r="O126" s="26">
        <f>IF(Sec_inc_net!O126="","",Sec_inc_net!O126/10/GDP!R122)</f>
        <v>5.6596938520365896</v>
      </c>
      <c r="P126" s="26">
        <f>IF(Sec_inc_net!P126="","",Sec_inc_net!P126/10/GDP!S122)</f>
        <v>5.736535770931706</v>
      </c>
      <c r="Q126" s="26">
        <f>IF(Sec_inc_net!Q126="","",Sec_inc_net!Q126/10/GDP!T122)</f>
        <v>7.4324549948315228</v>
      </c>
    </row>
    <row r="127" spans="1:17" x14ac:dyDescent="0.15">
      <c r="A127" s="12" t="s">
        <v>147</v>
      </c>
      <c r="B127" s="26">
        <f>IF(Sec_inc_net!B127="","",Sec_inc_net!B127/10/GDP!E123)</f>
        <v>45.505557744771153</v>
      </c>
      <c r="C127" s="26">
        <f>IF(Sec_inc_net!C127="","",Sec_inc_net!C127/10/GDP!F123)</f>
        <v>42.090347351801356</v>
      </c>
      <c r="D127" s="26">
        <f>IF(Sec_inc_net!D127="","",Sec_inc_net!D127/10/GDP!G123)</f>
        <v>38.150393862593333</v>
      </c>
      <c r="E127" s="26">
        <f>IF(Sec_inc_net!E127="","",Sec_inc_net!E127/10/GDP!H123)</f>
        <v>41.268920575521001</v>
      </c>
      <c r="F127" s="26">
        <f>IF(Sec_inc_net!F127="","",Sec_inc_net!F127/10/GDP!I123)</f>
        <v>32.902175946131308</v>
      </c>
      <c r="G127" s="26">
        <f>IF(Sec_inc_net!G127="","",Sec_inc_net!G127/10/GDP!J123)</f>
        <v>26.564404857219106</v>
      </c>
      <c r="H127" s="26">
        <f>IF(Sec_inc_net!H127="","",Sec_inc_net!H127/10/GDP!K123)</f>
        <v>41.927292342578056</v>
      </c>
      <c r="I127" s="26">
        <f>IF(Sec_inc_net!I127="","",Sec_inc_net!I127/10/GDP!L123)</f>
        <v>39.701955794267029</v>
      </c>
      <c r="J127" s="26">
        <f>IF(Sec_inc_net!J127="","",Sec_inc_net!J127/10/GDP!M123)</f>
        <v>16.142160301351097</v>
      </c>
      <c r="K127" s="26">
        <f>IF(Sec_inc_net!K127="","",Sec_inc_net!K127/10/GDP!N123)</f>
        <v>43.109314750596816</v>
      </c>
      <c r="L127" s="26">
        <f>IF(Sec_inc_net!L127="","",Sec_inc_net!L127/10/GDP!O123)</f>
        <v>54.487922624684721</v>
      </c>
      <c r="M127" s="26">
        <f>IF(Sec_inc_net!M127="","",Sec_inc_net!M127/10/GDP!P123)</f>
        <v>39.348074491680947</v>
      </c>
      <c r="N127" s="26">
        <f>IF(Sec_inc_net!N127="","",Sec_inc_net!N127/10/GDP!Q123)</f>
        <v>43.851094217541906</v>
      </c>
      <c r="O127" s="26">
        <f>IF(Sec_inc_net!O127="","",Sec_inc_net!O127/10/GDP!R123)</f>
        <v>41.58264677483406</v>
      </c>
      <c r="P127" s="26">
        <f>IF(Sec_inc_net!P127="","",Sec_inc_net!P127/10/GDP!S123)</f>
        <v>37.951178968661004</v>
      </c>
      <c r="Q127" s="26">
        <f>IF(Sec_inc_net!Q127="","",Sec_inc_net!Q127/10/GDP!T123)</f>
        <v>46.767804022503718</v>
      </c>
    </row>
    <row r="128" spans="1:17" x14ac:dyDescent="0.15">
      <c r="A128" s="12" t="s">
        <v>148</v>
      </c>
      <c r="B128" s="26">
        <f>IF(Sec_inc_net!B128="","",Sec_inc_net!B128/10/GDP!E124)</f>
        <v>8.6223177377702775</v>
      </c>
      <c r="C128" s="26">
        <f>IF(Sec_inc_net!C128="","",Sec_inc_net!C128/10/GDP!F124)</f>
        <v>9.2200677297880862</v>
      </c>
      <c r="D128" s="26">
        <f>IF(Sec_inc_net!D128="","",Sec_inc_net!D128/10/GDP!G124)</f>
        <v>9.7457914418732408</v>
      </c>
      <c r="E128" s="26">
        <f>IF(Sec_inc_net!E128="","",Sec_inc_net!E128/10/GDP!H124)</f>
        <v>9.4784302392738784</v>
      </c>
      <c r="F128" s="26">
        <f>IF(Sec_inc_net!F128="","",Sec_inc_net!F128/10/GDP!I124)</f>
        <v>8.0205345534105454</v>
      </c>
      <c r="G128" s="26">
        <f>IF(Sec_inc_net!G128="","",Sec_inc_net!G128/10/GDP!J124)</f>
        <v>7.7993812208151638</v>
      </c>
      <c r="H128" s="26">
        <f>IF(Sec_inc_net!H128="","",Sec_inc_net!H128/10/GDP!K124)</f>
        <v>8.0051781809328748</v>
      </c>
      <c r="I128" s="26">
        <f>IF(Sec_inc_net!I128="","",Sec_inc_net!I128/10/GDP!L124)</f>
        <v>7.5172637550446533</v>
      </c>
      <c r="J128" s="26">
        <f>IF(Sec_inc_net!J128="","",Sec_inc_net!J128/10/GDP!M124)</f>
        <v>8.1793052743721262</v>
      </c>
      <c r="K128" s="26">
        <f>IF(Sec_inc_net!K128="","",Sec_inc_net!K128/10/GDP!N124)</f>
        <v>8.8523183145123756</v>
      </c>
      <c r="L128" s="26">
        <f>IF(Sec_inc_net!L128="","",Sec_inc_net!L128/10/GDP!O124)</f>
        <v>7.560130680989678</v>
      </c>
      <c r="M128" s="26">
        <f>IF(Sec_inc_net!M128="","",Sec_inc_net!M128/10/GDP!P124)</f>
        <v>7.9395706970684712</v>
      </c>
      <c r="N128" s="26">
        <f>IF(Sec_inc_net!N128="","",Sec_inc_net!N128/10/GDP!Q124)</f>
        <v>8.0353018110584671</v>
      </c>
      <c r="O128" s="26">
        <f>IF(Sec_inc_net!O128="","",Sec_inc_net!O128/10/GDP!R124)</f>
        <v>6.7753710924127004</v>
      </c>
      <c r="P128" s="26">
        <f>IF(Sec_inc_net!P128="","",Sec_inc_net!P128/10/GDP!S124)</f>
        <v>6.4031833439358206</v>
      </c>
      <c r="Q128" s="26">
        <f>IF(Sec_inc_net!Q128="","",Sec_inc_net!Q128/10/GDP!T124)</f>
        <v>7.5370167954125593</v>
      </c>
    </row>
    <row r="129" spans="1:17" x14ac:dyDescent="0.15">
      <c r="A129" s="12" t="s">
        <v>149</v>
      </c>
      <c r="B129" s="26">
        <f>IF(Sec_inc_net!B129="","",Sec_inc_net!B129/10/GDP!E125)</f>
        <v>4.733538495380043</v>
      </c>
      <c r="C129" s="26">
        <f>IF(Sec_inc_net!C129="","",Sec_inc_net!C129/10/GDP!F125)</f>
        <v>5.382465790510202</v>
      </c>
      <c r="D129" s="26">
        <f>IF(Sec_inc_net!D129="","",Sec_inc_net!D129/10/GDP!G125)</f>
        <v>5.7165262796463274</v>
      </c>
      <c r="E129" s="26">
        <f>IF(Sec_inc_net!E129="","",Sec_inc_net!E129/10/GDP!H125)</f>
        <v>7.0794162050171039</v>
      </c>
      <c r="F129" s="26">
        <f>IF(Sec_inc_net!F129="","",Sec_inc_net!F129/10/GDP!I125)</f>
        <v>6.2237132243606981</v>
      </c>
      <c r="G129" s="26">
        <f>IF(Sec_inc_net!G129="","",Sec_inc_net!G129/10/GDP!J125)</f>
        <v>7.2501968526157476</v>
      </c>
      <c r="H129" s="26">
        <f>IF(Sec_inc_net!H129="","",Sec_inc_net!H129/10/GDP!K125)</f>
        <v>6.9822169800545169</v>
      </c>
      <c r="I129" s="26">
        <f>IF(Sec_inc_net!I129="","",Sec_inc_net!I129/10/GDP!L125)</f>
        <v>6.3891829084686087</v>
      </c>
      <c r="J129" s="26">
        <f>IF(Sec_inc_net!J129="","",Sec_inc_net!J129/10/GDP!M125)</f>
        <v>8.3737464453029773</v>
      </c>
      <c r="K129" s="26">
        <f>IF(Sec_inc_net!K129="","",Sec_inc_net!K129/10/GDP!N125)</f>
        <v>7.7872442337986252</v>
      </c>
      <c r="L129" s="26">
        <f>IF(Sec_inc_net!L129="","",Sec_inc_net!L129/10/GDP!O125)</f>
        <v>5.027688140909377</v>
      </c>
      <c r="M129" s="26">
        <f>IF(Sec_inc_net!M129="","",Sec_inc_net!M129/10/GDP!P125)</f>
        <v>4.3602568287540384</v>
      </c>
      <c r="N129" s="26">
        <f>IF(Sec_inc_net!N129="","",Sec_inc_net!N129/10/GDP!Q125)</f>
        <v>4.8483401105880448</v>
      </c>
      <c r="O129" s="26">
        <f>IF(Sec_inc_net!O129="","",Sec_inc_net!O129/10/GDP!R125)</f>
        <v>2.2971175112733442</v>
      </c>
      <c r="P129" s="26">
        <f>IF(Sec_inc_net!P129="","",Sec_inc_net!P129/10/GDP!S125)</f>
        <v>8.1916676932857531</v>
      </c>
      <c r="Q129" s="26">
        <f>IF(Sec_inc_net!Q129="","",Sec_inc_net!Q129/10/GDP!T125)</f>
        <v>4.7101361984588825</v>
      </c>
    </row>
    <row r="130" spans="1:17" x14ac:dyDescent="0.15">
      <c r="A130" s="12" t="s">
        <v>150</v>
      </c>
      <c r="B130" s="26">
        <f>IF(Sec_inc_net!B130="","",Sec_inc_net!B130/10/GDP!E126)</f>
        <v>1.420333037524605</v>
      </c>
      <c r="C130" s="26">
        <f>IF(Sec_inc_net!C130="","",Sec_inc_net!C130/10/GDP!F126)</f>
        <v>0.89161053154421566</v>
      </c>
      <c r="D130" s="26">
        <f>IF(Sec_inc_net!D130="","",Sec_inc_net!D130/10/GDP!G126)</f>
        <v>1.1448341791623089</v>
      </c>
      <c r="E130" s="26">
        <f>IF(Sec_inc_net!E130="","",Sec_inc_net!E130/10/GDP!H126)</f>
        <v>1.208984074220071</v>
      </c>
      <c r="F130" s="26">
        <f>IF(Sec_inc_net!F130="","",Sec_inc_net!F130/10/GDP!I126)</f>
        <v>1.4034111099475099</v>
      </c>
      <c r="G130" s="26">
        <f>IF(Sec_inc_net!G130="","",Sec_inc_net!G130/10/GDP!J126)</f>
        <v>0.62664041280665972</v>
      </c>
      <c r="H130" s="26">
        <f>IF(Sec_inc_net!H130="","",Sec_inc_net!H130/10/GDP!K126)</f>
        <v>0.73191396370191297</v>
      </c>
      <c r="I130" s="26">
        <f>IF(Sec_inc_net!I130="","",Sec_inc_net!I130/10/GDP!L126)</f>
        <v>0.93229825836539659</v>
      </c>
      <c r="J130" s="26">
        <f>IF(Sec_inc_net!J130="","",Sec_inc_net!J130/10/GDP!M126)</f>
        <v>1.8887547018992079</v>
      </c>
      <c r="K130" s="26">
        <f>IF(Sec_inc_net!K130="","",Sec_inc_net!K130/10/GDP!N126)</f>
        <v>1.9590792458226518</v>
      </c>
      <c r="L130" s="26">
        <f>IF(Sec_inc_net!L130="","",Sec_inc_net!L130/10/GDP!O126)</f>
        <v>2.664095879348122</v>
      </c>
      <c r="M130" s="26">
        <f>IF(Sec_inc_net!M130="","",Sec_inc_net!M130/10/GDP!P126)</f>
        <v>3.5213783919446939</v>
      </c>
      <c r="N130" s="26">
        <f>IF(Sec_inc_net!N130="","",Sec_inc_net!N130/10/GDP!Q126)</f>
        <v>3.1872221081422691</v>
      </c>
      <c r="O130" s="26">
        <f>IF(Sec_inc_net!O130="","",Sec_inc_net!O130/10/GDP!R126)</f>
        <v>3.2783294275529609</v>
      </c>
      <c r="P130" s="26">
        <f>IF(Sec_inc_net!P130="","",Sec_inc_net!P130/10/GDP!S126)</f>
        <v>3.5379648360653619</v>
      </c>
      <c r="Q130" s="26" t="str">
        <f>IF(Sec_inc_net!Q130="","",Sec_inc_net!Q130/10/GDP!T126)</f>
        <v/>
      </c>
    </row>
    <row r="131" spans="1:17" x14ac:dyDescent="0.15">
      <c r="A131" s="12" t="s">
        <v>151</v>
      </c>
      <c r="B131" s="26">
        <f>IF(Sec_inc_net!B131="","",Sec_inc_net!B131/10/GDP!E127)</f>
        <v>9.2313780376846157</v>
      </c>
      <c r="C131" s="26">
        <f>IF(Sec_inc_net!C131="","",Sec_inc_net!C131/10/GDP!F127)</f>
        <v>11.85928620046182</v>
      </c>
      <c r="D131" s="26">
        <f>IF(Sec_inc_net!D131="","",Sec_inc_net!D131/10/GDP!G127)</f>
        <v>11.444092897026776</v>
      </c>
      <c r="E131" s="26">
        <f>IF(Sec_inc_net!E131="","",Sec_inc_net!E131/10/GDP!H127)</f>
        <v>13.312198188527157</v>
      </c>
      <c r="F131" s="26">
        <f>IF(Sec_inc_net!F131="","",Sec_inc_net!F131/10/GDP!I127)</f>
        <v>12.944891602261928</v>
      </c>
      <c r="G131" s="26">
        <f>IF(Sec_inc_net!G131="","",Sec_inc_net!G131/10/GDP!J127)</f>
        <v>10.21509262116618</v>
      </c>
      <c r="H131" s="26">
        <f>IF(Sec_inc_net!H131="","",Sec_inc_net!H131/10/GDP!K127)</f>
        <v>6.5325607087099282</v>
      </c>
      <c r="I131" s="26">
        <f>IF(Sec_inc_net!I131="","",Sec_inc_net!I131/10/GDP!L127)</f>
        <v>12.374514258109723</v>
      </c>
      <c r="J131" s="26">
        <f>IF(Sec_inc_net!J131="","",Sec_inc_net!J131/10/GDP!M127)</f>
        <v>12.653274070362878</v>
      </c>
      <c r="K131" s="26">
        <f>IF(Sec_inc_net!K131="","",Sec_inc_net!K131/10/GDP!N127)</f>
        <v>13.787970469189142</v>
      </c>
      <c r="L131" s="26">
        <f>IF(Sec_inc_net!L131="","",Sec_inc_net!L131/10/GDP!O127)</f>
        <v>12.265009474379557</v>
      </c>
      <c r="M131" s="26">
        <f>IF(Sec_inc_net!M131="","",Sec_inc_net!M131/10/GDP!P127)</f>
        <v>9.9300766161370984</v>
      </c>
      <c r="N131" s="26">
        <f>IF(Sec_inc_net!N131="","",Sec_inc_net!N131/10/GDP!Q127)</f>
        <v>11.154660926860029</v>
      </c>
      <c r="O131" s="26">
        <f>IF(Sec_inc_net!O131="","",Sec_inc_net!O131/10/GDP!R127)</f>
        <v>10.381775337310028</v>
      </c>
      <c r="P131" s="26">
        <f>IF(Sec_inc_net!P131="","",Sec_inc_net!P131/10/GDP!S127)</f>
        <v>10.424942958742772</v>
      </c>
      <c r="Q131" s="26">
        <f>IF(Sec_inc_net!Q131="","",Sec_inc_net!Q131/10/GDP!T127)</f>
        <v>12.79964408710376</v>
      </c>
    </row>
    <row r="132" spans="1:17" x14ac:dyDescent="0.15">
      <c r="A132" s="12" t="s">
        <v>152</v>
      </c>
      <c r="B132" s="26" t="str">
        <f>IF(Sec_inc_net!B132="","",Sec_inc_net!B132/10/GDP!E128)</f>
        <v/>
      </c>
      <c r="C132" s="26" t="str">
        <f>IF(Sec_inc_net!C132="","",Sec_inc_net!C132/10/GDP!F128)</f>
        <v/>
      </c>
      <c r="D132" s="26" t="str">
        <f>IF(Sec_inc_net!D132="","",Sec_inc_net!D132/10/GDP!G128)</f>
        <v/>
      </c>
      <c r="E132" s="26">
        <f>IF(Sec_inc_net!E132="","",Sec_inc_net!E132/10/GDP!H128)</f>
        <v>26.297142813450726</v>
      </c>
      <c r="F132" s="26">
        <f>IF(Sec_inc_net!F132="","",Sec_inc_net!F132/10/GDP!I128)</f>
        <v>26.704982587230013</v>
      </c>
      <c r="G132" s="26">
        <f>IF(Sec_inc_net!G132="","",Sec_inc_net!G132/10/GDP!J128)</f>
        <v>27.278284124541255</v>
      </c>
      <c r="H132" s="26">
        <f>IF(Sec_inc_net!H132="","",Sec_inc_net!H132/10/GDP!K128)</f>
        <v>22.808532248783095</v>
      </c>
      <c r="I132" s="26">
        <f>IF(Sec_inc_net!I132="","",Sec_inc_net!I132/10/GDP!L128)</f>
        <v>-1.9285295548304751</v>
      </c>
      <c r="J132" s="26">
        <f>IF(Sec_inc_net!J132="","",Sec_inc_net!J132/10/GDP!M128)</f>
        <v>10.472041464532593</v>
      </c>
      <c r="K132" s="26">
        <f>IF(Sec_inc_net!K132="","",Sec_inc_net!K132/10/GDP!N128)</f>
        <v>12.344369437540218</v>
      </c>
      <c r="L132" s="26">
        <f>IF(Sec_inc_net!L132="","",Sec_inc_net!L132/10/GDP!O128)</f>
        <v>13.969498755218925</v>
      </c>
      <c r="M132" s="26">
        <f>IF(Sec_inc_net!M132="","",Sec_inc_net!M132/10/GDP!P128)</f>
        <v>8.7687403708541662</v>
      </c>
      <c r="N132" s="26">
        <f>IF(Sec_inc_net!N132="","",Sec_inc_net!N132/10/GDP!Q128)</f>
        <v>19.425478606415123</v>
      </c>
      <c r="O132" s="26">
        <f>IF(Sec_inc_net!O132="","",Sec_inc_net!O132/10/GDP!R128)</f>
        <v>25.238356179194</v>
      </c>
      <c r="P132" s="26" t="str">
        <f>IF(Sec_inc_net!P132="","",Sec_inc_net!P132/10/GDP!S128)</f>
        <v/>
      </c>
      <c r="Q132" s="26" t="str">
        <f>IF(Sec_inc_net!Q132="","",Sec_inc_net!Q132/10/GDP!T128)</f>
        <v/>
      </c>
    </row>
    <row r="133" spans="1:17" x14ac:dyDescent="0.15">
      <c r="A133" s="12" t="s">
        <v>153</v>
      </c>
      <c r="B133" s="26">
        <f>IF(Sec_inc_net!B133="","",Sec_inc_net!B133/10/GDP!E129)</f>
        <v>16.391362630594639</v>
      </c>
      <c r="C133" s="26">
        <f>IF(Sec_inc_net!C133="","",Sec_inc_net!C133/10/GDP!F129)</f>
        <v>17.287477555963264</v>
      </c>
      <c r="D133" s="26">
        <f>IF(Sec_inc_net!D133="","",Sec_inc_net!D133/10/GDP!G129)</f>
        <v>17.689533653088294</v>
      </c>
      <c r="E133" s="26">
        <f>IF(Sec_inc_net!E133="","",Sec_inc_net!E133/10/GDP!H129)</f>
        <v>22.613201757605168</v>
      </c>
      <c r="F133" s="26">
        <f>IF(Sec_inc_net!F133="","",Sec_inc_net!F133/10/GDP!I129)</f>
        <v>23.290189784349796</v>
      </c>
      <c r="G133" s="26">
        <f>IF(Sec_inc_net!G133="","",Sec_inc_net!G133/10/GDP!J129)</f>
        <v>22.337697862214679</v>
      </c>
      <c r="H133" s="26">
        <f>IF(Sec_inc_net!H133="","",Sec_inc_net!H133/10/GDP!K129)</f>
        <v>21.745346233583195</v>
      </c>
      <c r="I133" s="26">
        <f>IF(Sec_inc_net!I133="","",Sec_inc_net!I133/10/GDP!L129)</f>
        <v>24.735692218152764</v>
      </c>
      <c r="J133" s="26">
        <f>IF(Sec_inc_net!J133="","",Sec_inc_net!J133/10/GDP!M129)</f>
        <v>28.232753943238201</v>
      </c>
      <c r="K133" s="26">
        <f>IF(Sec_inc_net!K133="","",Sec_inc_net!K133/10/GDP!N129)</f>
        <v>28.770141947270645</v>
      </c>
      <c r="L133" s="26">
        <f>IF(Sec_inc_net!L133="","",Sec_inc_net!L133/10/GDP!O129)</f>
        <v>31.05009589508651</v>
      </c>
      <c r="M133" s="26">
        <f>IF(Sec_inc_net!M133="","",Sec_inc_net!M133/10/GDP!P129)</f>
        <v>30.358468572665554</v>
      </c>
      <c r="N133" s="26">
        <f>IF(Sec_inc_net!N133="","",Sec_inc_net!N133/10/GDP!Q129)</f>
        <v>27.888626405979263</v>
      </c>
      <c r="O133" s="26">
        <f>IF(Sec_inc_net!O133="","",Sec_inc_net!O133/10/GDP!R129)</f>
        <v>27.127335712148835</v>
      </c>
      <c r="P133" s="26">
        <f>IF(Sec_inc_net!P133="","",Sec_inc_net!P133/10/GDP!S129)</f>
        <v>25.827991766774623</v>
      </c>
      <c r="Q133" s="26">
        <f>IF(Sec_inc_net!Q133="","",Sec_inc_net!Q133/10/GDP!T129)</f>
        <v>25.491697028999564</v>
      </c>
    </row>
    <row r="134" spans="1:17" x14ac:dyDescent="0.15">
      <c r="A134" s="12" t="s">
        <v>154</v>
      </c>
      <c r="B134" s="26" t="e">
        <f>IF(Sec_inc_net!B134="","",Sec_inc_net!B134/10/GDP!E130)</f>
        <v>#DIV/0!</v>
      </c>
      <c r="C134" s="26" t="e">
        <f>IF(Sec_inc_net!C134="","",Sec_inc_net!C134/10/GDP!F130)</f>
        <v>#DIV/0!</v>
      </c>
      <c r="D134" s="26" t="e">
        <f>IF(Sec_inc_net!D134="","",Sec_inc_net!D134/10/GDP!G130)</f>
        <v>#DIV/0!</v>
      </c>
      <c r="E134" s="26" t="e">
        <f>IF(Sec_inc_net!E134="","",Sec_inc_net!E134/10/GDP!H130)</f>
        <v>#DIV/0!</v>
      </c>
      <c r="F134" s="26" t="e">
        <f>IF(Sec_inc_net!F134="","",Sec_inc_net!F134/10/GDP!I130)</f>
        <v>#DIV/0!</v>
      </c>
      <c r="G134" s="26" t="str">
        <f>IF(Sec_inc_net!G134="","",Sec_inc_net!G134/10/GDP!J130)</f>
        <v/>
      </c>
      <c r="H134" s="26" t="str">
        <f>IF(Sec_inc_net!H134="","",Sec_inc_net!H134/10/GDP!K130)</f>
        <v/>
      </c>
      <c r="I134" s="26" t="str">
        <f>IF(Sec_inc_net!I134="","",Sec_inc_net!I134/10/GDP!L130)</f>
        <v/>
      </c>
      <c r="J134" s="26" t="str">
        <f>IF(Sec_inc_net!J134="","",Sec_inc_net!J134/10/GDP!M130)</f>
        <v/>
      </c>
      <c r="K134" s="26" t="str">
        <f>IF(Sec_inc_net!K134="","",Sec_inc_net!K134/10/GDP!N130)</f>
        <v/>
      </c>
      <c r="L134" s="26" t="str">
        <f>IF(Sec_inc_net!L134="","",Sec_inc_net!L134/10/GDP!O130)</f>
        <v/>
      </c>
      <c r="M134" s="26" t="str">
        <f>IF(Sec_inc_net!M134="","",Sec_inc_net!M134/10/GDP!P130)</f>
        <v/>
      </c>
      <c r="N134" s="26" t="str">
        <f>IF(Sec_inc_net!N134="","",Sec_inc_net!N134/10/GDP!Q130)</f>
        <v/>
      </c>
      <c r="O134" s="26" t="str">
        <f>IF(Sec_inc_net!O134="","",Sec_inc_net!O134/10/GDP!R130)</f>
        <v/>
      </c>
      <c r="P134" s="26" t="str">
        <f>IF(Sec_inc_net!P134="","",Sec_inc_net!P134/10/GDP!S130)</f>
        <v/>
      </c>
      <c r="Q134" s="26" t="str">
        <f>IF(Sec_inc_net!Q134="","",Sec_inc_net!Q134/10/GDP!T130)</f>
        <v/>
      </c>
    </row>
    <row r="135" spans="1:17" x14ac:dyDescent="0.15">
      <c r="A135" s="12" t="s">
        <v>155</v>
      </c>
      <c r="B135" s="26">
        <f>IF(Sec_inc_net!B135="","",Sec_inc_net!B135/10/GDP!E131)</f>
        <v>-1.8274115960697517</v>
      </c>
      <c r="C135" s="26">
        <f>IF(Sec_inc_net!C135="","",Sec_inc_net!C135/10/GDP!F131)</f>
        <v>-2.1545441687420199</v>
      </c>
      <c r="D135" s="26">
        <f>IF(Sec_inc_net!D135="","",Sec_inc_net!D135/10/GDP!G131)</f>
        <v>-2.2701184475072811</v>
      </c>
      <c r="E135" s="26">
        <f>IF(Sec_inc_net!E135="","",Sec_inc_net!E135/10/GDP!H131)</f>
        <v>-1.6026221717150511</v>
      </c>
      <c r="F135" s="26">
        <f>IF(Sec_inc_net!F135="","",Sec_inc_net!F135/10/GDP!I131)</f>
        <v>-1.2730479034497955</v>
      </c>
      <c r="G135" s="26">
        <f>IF(Sec_inc_net!G135="","",Sec_inc_net!G135/10/GDP!J131)</f>
        <v>-1.4018998696779132</v>
      </c>
      <c r="H135" s="26">
        <f>IF(Sec_inc_net!H135="","",Sec_inc_net!H135/10/GDP!K131)</f>
        <v>-1.3163616317276949</v>
      </c>
      <c r="I135" s="26">
        <f>IF(Sec_inc_net!I135="","",Sec_inc_net!I135/10/GDP!L131)</f>
        <v>-1.3566849794308582</v>
      </c>
      <c r="J135" s="26">
        <f>IF(Sec_inc_net!J135="","",Sec_inc_net!J135/10/GDP!M131)</f>
        <v>-2.0146565817882873</v>
      </c>
      <c r="K135" s="26">
        <f>IF(Sec_inc_net!K135="","",Sec_inc_net!K135/10/GDP!N131)</f>
        <v>-1.6619843646936654</v>
      </c>
      <c r="L135" s="26">
        <f>IF(Sec_inc_net!L135="","",Sec_inc_net!L135/10/GDP!O131)</f>
        <v>-1.2790840205370184</v>
      </c>
      <c r="M135" s="26">
        <f>IF(Sec_inc_net!M135="","",Sec_inc_net!M135/10/GDP!P131)</f>
        <v>-0.67779678657907805</v>
      </c>
      <c r="N135" s="26">
        <f>IF(Sec_inc_net!N135="","",Sec_inc_net!N135/10/GDP!Q131)</f>
        <v>-0.6839580405515393</v>
      </c>
      <c r="O135" s="26">
        <f>IF(Sec_inc_net!O135="","",Sec_inc_net!O135/10/GDP!R131)</f>
        <v>-0.84697312322091223</v>
      </c>
      <c r="P135" s="26">
        <f>IF(Sec_inc_net!P135="","",Sec_inc_net!P135/10/GDP!S131)</f>
        <v>-0.85531228642227619</v>
      </c>
      <c r="Q135" s="26">
        <f>IF(Sec_inc_net!Q135="","",Sec_inc_net!Q135/10/GDP!T131)</f>
        <v>-1.6897947653115359</v>
      </c>
    </row>
    <row r="136" spans="1:17" x14ac:dyDescent="0.15">
      <c r="A136" s="12" t="s">
        <v>156</v>
      </c>
      <c r="B136" s="26">
        <f>IF(Sec_inc_net!B136="","",Sec_inc_net!B136/10/GDP!E132)</f>
        <v>6.6879587274106731</v>
      </c>
      <c r="C136" s="26">
        <f>IF(Sec_inc_net!C136="","",Sec_inc_net!C136/10/GDP!F132)</f>
        <v>6.1398613872820178</v>
      </c>
      <c r="D136" s="26">
        <f>IF(Sec_inc_net!D136="","",Sec_inc_net!D136/10/GDP!G132)</f>
        <v>6.4714661941698832</v>
      </c>
      <c r="E136" s="26">
        <f>IF(Sec_inc_net!E136="","",Sec_inc_net!E136/10/GDP!H132)</f>
        <v>7.4963402639043455</v>
      </c>
      <c r="F136" s="26">
        <f>IF(Sec_inc_net!F136="","",Sec_inc_net!F136/10/GDP!I132)</f>
        <v>7.7383428072484115</v>
      </c>
      <c r="G136" s="26">
        <f>IF(Sec_inc_net!G136="","",Sec_inc_net!G136/10/GDP!J132)</f>
        <v>6.7180155084628712</v>
      </c>
      <c r="H136" s="26">
        <f>IF(Sec_inc_net!H136="","",Sec_inc_net!H136/10/GDP!K132)</f>
        <v>6.7509693001662638</v>
      </c>
      <c r="I136" s="26">
        <f>IF(Sec_inc_net!I136="","",Sec_inc_net!I136/10/GDP!L132)</f>
        <v>3.4507521660911382</v>
      </c>
      <c r="J136" s="26">
        <f>IF(Sec_inc_net!J136="","",Sec_inc_net!J136/10/GDP!M132)</f>
        <v>4.0107414128213819</v>
      </c>
      <c r="K136" s="26">
        <f>IF(Sec_inc_net!K136="","",Sec_inc_net!K136/10/GDP!N132)</f>
        <v>2.9438098862643272</v>
      </c>
      <c r="L136" s="26">
        <f>IF(Sec_inc_net!L136="","",Sec_inc_net!L136/10/GDP!O132)</f>
        <v>3.4265598853807626</v>
      </c>
      <c r="M136" s="26">
        <f>IF(Sec_inc_net!M136="","",Sec_inc_net!M136/10/GDP!P132)</f>
        <v>3.6757951136109144</v>
      </c>
      <c r="N136" s="26" t="str">
        <f>IF(Sec_inc_net!N136="","",Sec_inc_net!N136/10/GDP!Q132)</f>
        <v/>
      </c>
      <c r="O136" s="26" t="str">
        <f>IF(Sec_inc_net!O136="","",Sec_inc_net!O136/10/GDP!R132)</f>
        <v/>
      </c>
      <c r="P136" s="26" t="str">
        <f>IF(Sec_inc_net!P136="","",Sec_inc_net!P136/10/GDP!S132)</f>
        <v/>
      </c>
      <c r="Q136" s="26" t="str">
        <f>IF(Sec_inc_net!Q136="","",Sec_inc_net!Q136/10/GDP!T132)</f>
        <v/>
      </c>
    </row>
    <row r="137" spans="1:17" x14ac:dyDescent="0.15">
      <c r="A137" s="12" t="s">
        <v>157</v>
      </c>
      <c r="B137" s="26">
        <f>IF(Sec_inc_net!B137="","",Sec_inc_net!B137/10/GDP!E133)</f>
        <v>0.18304186894088287</v>
      </c>
      <c r="C137" s="26">
        <f>IF(Sec_inc_net!C137="","",Sec_inc_net!C137/10/GDP!F133)</f>
        <v>0.35503893397641512</v>
      </c>
      <c r="D137" s="26">
        <f>IF(Sec_inc_net!D137="","",Sec_inc_net!D137/10/GDP!G133)</f>
        <v>0.28862579113595788</v>
      </c>
      <c r="E137" s="26">
        <f>IF(Sec_inc_net!E137="","",Sec_inc_net!E137/10/GDP!H133)</f>
        <v>0.48893029265359494</v>
      </c>
      <c r="F137" s="26">
        <f>IF(Sec_inc_net!F137="","",Sec_inc_net!F137/10/GDP!I133)</f>
        <v>0.22459599229314936</v>
      </c>
      <c r="G137" s="26">
        <f>IF(Sec_inc_net!G137="","",Sec_inc_net!G137/10/GDP!J133)</f>
        <v>2.6012687921102427E-2</v>
      </c>
      <c r="H137" s="26">
        <f>IF(Sec_inc_net!H137="","",Sec_inc_net!H137/10/GDP!K133)</f>
        <v>-0.108382335991985</v>
      </c>
      <c r="I137" s="26">
        <f>IF(Sec_inc_net!I137="","",Sec_inc_net!I137/10/GDP!L133)</f>
        <v>-0.2093261341662688</v>
      </c>
      <c r="J137" s="26">
        <f>IF(Sec_inc_net!J137="","",Sec_inc_net!J137/10/GDP!M133)</f>
        <v>-0.19340303786420068</v>
      </c>
      <c r="K137" s="26">
        <f>IF(Sec_inc_net!K137="","",Sec_inc_net!K137/10/GDP!N133)</f>
        <v>-0.15172818427461077</v>
      </c>
      <c r="L137" s="26">
        <f>IF(Sec_inc_net!L137="","",Sec_inc_net!L137/10/GDP!O133)</f>
        <v>-7.5881771014507549E-2</v>
      </c>
      <c r="M137" s="26">
        <f>IF(Sec_inc_net!M137="","",Sec_inc_net!M137/10/GDP!P133)</f>
        <v>-9.0409546501223098E-2</v>
      </c>
      <c r="N137" s="26">
        <f>IF(Sec_inc_net!N137="","",Sec_inc_net!N137/10/GDP!Q133)</f>
        <v>-0.13819861991926424</v>
      </c>
      <c r="O137" s="26">
        <f>IF(Sec_inc_net!O137="","",Sec_inc_net!O137/10/GDP!R133)</f>
        <v>-9.5051204517065821E-2</v>
      </c>
      <c r="P137" s="26">
        <f>IF(Sec_inc_net!P137="","",Sec_inc_net!P137/10/GDP!S133)</f>
        <v>-0.18219707918355721</v>
      </c>
      <c r="Q137" s="26">
        <f>IF(Sec_inc_net!Q137="","",Sec_inc_net!Q137/10/GDP!T133)</f>
        <v>-0.26928843220434984</v>
      </c>
    </row>
    <row r="138" spans="1:17" x14ac:dyDescent="0.15">
      <c r="A138" s="12" t="s">
        <v>158</v>
      </c>
      <c r="B138" s="26">
        <f>IF(Sec_inc_net!B138="","",Sec_inc_net!B138/10/GDP!E134)</f>
        <v>13.563616307821679</v>
      </c>
      <c r="C138" s="26">
        <f>IF(Sec_inc_net!C138="","",Sec_inc_net!C138/10/GDP!F134)</f>
        <v>14.833666292598506</v>
      </c>
      <c r="D138" s="26">
        <f>IF(Sec_inc_net!D138="","",Sec_inc_net!D138/10/GDP!G134)</f>
        <v>13.398226185347177</v>
      </c>
      <c r="E138" s="26">
        <f>IF(Sec_inc_net!E138="","",Sec_inc_net!E138/10/GDP!H134)</f>
        <v>13.360063122200708</v>
      </c>
      <c r="F138" s="26">
        <f>IF(Sec_inc_net!F138="","",Sec_inc_net!F138/10/GDP!I134)</f>
        <v>13.479086887517544</v>
      </c>
      <c r="G138" s="26">
        <f>IF(Sec_inc_net!G138="","",Sec_inc_net!G138/10/GDP!J134)</f>
        <v>13.25097343265643</v>
      </c>
      <c r="H138" s="26">
        <f>IF(Sec_inc_net!H138="","",Sec_inc_net!H138/10/GDP!K134)</f>
        <v>12.579930888776618</v>
      </c>
      <c r="I138" s="26">
        <f>IF(Sec_inc_net!I138="","",Sec_inc_net!I138/10/GDP!L134)</f>
        <v>12.436361011921926</v>
      </c>
      <c r="J138" s="26">
        <f>IF(Sec_inc_net!J138="","",Sec_inc_net!J138/10/GDP!M134)</f>
        <v>12.464732886032115</v>
      </c>
      <c r="K138" s="26">
        <f>IF(Sec_inc_net!K138="","",Sec_inc_net!K138/10/GDP!N134)</f>
        <v>12.204095222853814</v>
      </c>
      <c r="L138" s="26">
        <f>IF(Sec_inc_net!L138="","",Sec_inc_net!L138/10/GDP!O134)</f>
        <v>11.872198017258274</v>
      </c>
      <c r="M138" s="26">
        <f>IF(Sec_inc_net!M138="","",Sec_inc_net!M138/10/GDP!P134)</f>
        <v>12.133808841763898</v>
      </c>
      <c r="N138" s="26">
        <f>IF(Sec_inc_net!N138="","",Sec_inc_net!N138/10/GDP!Q134)</f>
        <v>11.36731730173274</v>
      </c>
      <c r="O138" s="26">
        <f>IF(Sec_inc_net!O138="","",Sec_inc_net!O138/10/GDP!R134)</f>
        <v>12.370613810802665</v>
      </c>
      <c r="P138" s="26">
        <f>IF(Sec_inc_net!P138="","",Sec_inc_net!P138/10/GDP!S134)</f>
        <v>13.923424299578109</v>
      </c>
      <c r="Q138" s="26">
        <f>IF(Sec_inc_net!Q138="","",Sec_inc_net!Q138/10/GDP!T134)</f>
        <v>15.216904326120268</v>
      </c>
    </row>
    <row r="139" spans="1:17" x14ac:dyDescent="0.15">
      <c r="A139" s="12" t="s">
        <v>159</v>
      </c>
      <c r="B139" s="26">
        <f>IF(Sec_inc_net!B139="","",Sec_inc_net!B139/10/GDP!E135)</f>
        <v>4.1569553060420628</v>
      </c>
      <c r="C139" s="26">
        <f>IF(Sec_inc_net!C139="","",Sec_inc_net!C139/10/GDP!F135)</f>
        <v>3.4473925501762355</v>
      </c>
      <c r="D139" s="26">
        <f>IF(Sec_inc_net!D139="","",Sec_inc_net!D139/10/GDP!G135)</f>
        <v>3.2452249497286862</v>
      </c>
      <c r="E139" s="26">
        <f>IF(Sec_inc_net!E139="","",Sec_inc_net!E139/10/GDP!H135)</f>
        <v>3.1773280450144656</v>
      </c>
      <c r="F139" s="26">
        <f>IF(Sec_inc_net!F139="","",Sec_inc_net!F139/10/GDP!I135)</f>
        <v>2.0680743229534597</v>
      </c>
      <c r="G139" s="26">
        <f>IF(Sec_inc_net!G139="","",Sec_inc_net!G139/10/GDP!J135)</f>
        <v>5.7263429503285614</v>
      </c>
      <c r="H139" s="26">
        <f>IF(Sec_inc_net!H139="","",Sec_inc_net!H139/10/GDP!K135)</f>
        <v>3.9239237098469206</v>
      </c>
      <c r="I139" s="26">
        <f>IF(Sec_inc_net!I139="","",Sec_inc_net!I139/10/GDP!L135)</f>
        <v>3.4918586648750729</v>
      </c>
      <c r="J139" s="26">
        <f>IF(Sec_inc_net!J139="","",Sec_inc_net!J139/10/GDP!M135)</f>
        <v>2.8959102294656711</v>
      </c>
      <c r="K139" s="26">
        <f>IF(Sec_inc_net!K139="","",Sec_inc_net!K139/10/GDP!N135)</f>
        <v>3.2265498265427497</v>
      </c>
      <c r="L139" s="26">
        <f>IF(Sec_inc_net!L139="","",Sec_inc_net!L139/10/GDP!O135)</f>
        <v>3.0665881680576699</v>
      </c>
      <c r="M139" s="26">
        <f>IF(Sec_inc_net!M139="","",Sec_inc_net!M139/10/GDP!P135)</f>
        <v>2.6884754442638696</v>
      </c>
      <c r="N139" s="26">
        <f>IF(Sec_inc_net!N139="","",Sec_inc_net!N139/10/GDP!Q135)</f>
        <v>3.6876878307830228</v>
      </c>
      <c r="O139" s="26">
        <f>IF(Sec_inc_net!O139="","",Sec_inc_net!O139/10/GDP!R135)</f>
        <v>3.7841392955529933</v>
      </c>
      <c r="P139" s="26">
        <f>IF(Sec_inc_net!P139="","",Sec_inc_net!P139/10/GDP!S135)</f>
        <v>4.8699768737558253</v>
      </c>
      <c r="Q139" s="26" t="str">
        <f>IF(Sec_inc_net!Q139="","",Sec_inc_net!Q139/10/GDP!T135)</f>
        <v/>
      </c>
    </row>
    <row r="140" spans="1:17" x14ac:dyDescent="0.15">
      <c r="A140" s="12" t="s">
        <v>160</v>
      </c>
      <c r="B140" s="26">
        <f>IF(Sec_inc_net!B140="","",Sec_inc_net!B140/10/GDP!E136)</f>
        <v>8.9318999968667683</v>
      </c>
      <c r="C140" s="26">
        <f>IF(Sec_inc_net!C140="","",Sec_inc_net!C140/10/GDP!F136)</f>
        <v>7.9885021711617208</v>
      </c>
      <c r="D140" s="26">
        <f>IF(Sec_inc_net!D140="","",Sec_inc_net!D140/10/GDP!G136)</f>
        <v>7.073632569841382</v>
      </c>
      <c r="E140" s="26">
        <f>IF(Sec_inc_net!E140="","",Sec_inc_net!E140/10/GDP!H136)</f>
        <v>6.1745437061311046</v>
      </c>
      <c r="F140" s="26">
        <f>IF(Sec_inc_net!F140="","",Sec_inc_net!F140/10/GDP!I136)</f>
        <v>6.5099881981993173</v>
      </c>
      <c r="G140" s="26">
        <f>IF(Sec_inc_net!G140="","",Sec_inc_net!G140/10/GDP!J136)</f>
        <v>5.6101752681366062</v>
      </c>
      <c r="H140" s="26">
        <f>IF(Sec_inc_net!H140="","",Sec_inc_net!H140/10/GDP!K136)</f>
        <v>5.2660855247586058</v>
      </c>
      <c r="I140" s="26">
        <f>IF(Sec_inc_net!I140="","",Sec_inc_net!I140/10/GDP!L136)</f>
        <v>4.7315380231661877</v>
      </c>
      <c r="J140" s="26">
        <f>IF(Sec_inc_net!J140="","",Sec_inc_net!J140/10/GDP!M136)</f>
        <v>4.2341581124866181</v>
      </c>
      <c r="K140" s="26">
        <f>IF(Sec_inc_net!K140="","",Sec_inc_net!K140/10/GDP!N136)</f>
        <v>3.8573520905441745</v>
      </c>
      <c r="L140" s="26">
        <f>IF(Sec_inc_net!L140="","",Sec_inc_net!L140/10/GDP!O136)</f>
        <v>4.0957121284942053</v>
      </c>
      <c r="M140" s="26">
        <f>IF(Sec_inc_net!M140="","",Sec_inc_net!M140/10/GDP!P136)</f>
        <v>4.9151639528349111</v>
      </c>
      <c r="N140" s="26">
        <f>IF(Sec_inc_net!N140="","",Sec_inc_net!N140/10/GDP!Q136)</f>
        <v>5.8538487533693058</v>
      </c>
      <c r="O140" s="26">
        <f>IF(Sec_inc_net!O140="","",Sec_inc_net!O140/10/GDP!R136)</f>
        <v>5.7225426623921791</v>
      </c>
      <c r="P140" s="26">
        <f>IF(Sec_inc_net!P140="","",Sec_inc_net!P140/10/GDP!S136)</f>
        <v>5.884422164960788</v>
      </c>
      <c r="Q140" s="26">
        <f>IF(Sec_inc_net!Q140="","",Sec_inc_net!Q140/10/GDP!T136)</f>
        <v>4.8954803769881483</v>
      </c>
    </row>
    <row r="141" spans="1:17" x14ac:dyDescent="0.15">
      <c r="A141" s="12" t="s">
        <v>161</v>
      </c>
      <c r="B141" s="26">
        <f>IF(Sec_inc_net!B141="","",Sec_inc_net!B141/10/GDP!E137)</f>
        <v>16.681337503909521</v>
      </c>
      <c r="C141" s="26">
        <f>IF(Sec_inc_net!C141="","",Sec_inc_net!C141/10/GDP!F137)</f>
        <v>17.863114715682372</v>
      </c>
      <c r="D141" s="26">
        <f>IF(Sec_inc_net!D141="","",Sec_inc_net!D141/10/GDP!G137)</f>
        <v>16.45580036783884</v>
      </c>
      <c r="E141" s="26">
        <f>IF(Sec_inc_net!E141="","",Sec_inc_net!E141/10/GDP!H137)</f>
        <v>14.593174586526702</v>
      </c>
      <c r="F141" s="26">
        <f>IF(Sec_inc_net!F141="","",Sec_inc_net!F141/10/GDP!I137)</f>
        <v>16.956178784699084</v>
      </c>
      <c r="G141" s="26">
        <f>IF(Sec_inc_net!G141="","",Sec_inc_net!G141/10/GDP!J137)</f>
        <v>19.011106959530583</v>
      </c>
      <c r="H141" s="26">
        <f>IF(Sec_inc_net!H141="","",Sec_inc_net!H141/10/GDP!K137)</f>
        <v>19.67701632095379</v>
      </c>
      <c r="I141" s="26">
        <f>IF(Sec_inc_net!I141="","",Sec_inc_net!I141/10/GDP!L137)</f>
        <v>21.352963949242906</v>
      </c>
      <c r="J141" s="26">
        <f>IF(Sec_inc_net!J141="","",Sec_inc_net!J141/10/GDP!M137)</f>
        <v>18.990993219519194</v>
      </c>
      <c r="K141" s="26">
        <f>IF(Sec_inc_net!K141="","",Sec_inc_net!K141/10/GDP!N137)</f>
        <v>18.493280932534812</v>
      </c>
      <c r="L141" s="26">
        <f>IF(Sec_inc_net!L141="","",Sec_inc_net!L141/10/GDP!O137)</f>
        <v>17.442202177363409</v>
      </c>
      <c r="M141" s="26">
        <f>IF(Sec_inc_net!M141="","",Sec_inc_net!M141/10/GDP!P137)</f>
        <v>16.340178865020725</v>
      </c>
      <c r="N141" s="26">
        <f>IF(Sec_inc_net!N141="","",Sec_inc_net!N141/10/GDP!Q137)</f>
        <v>17.108734738015702</v>
      </c>
      <c r="O141" s="26">
        <f>IF(Sec_inc_net!O141="","",Sec_inc_net!O141/10/GDP!R137)</f>
        <v>16.759314411317384</v>
      </c>
      <c r="P141" s="26">
        <f>IF(Sec_inc_net!P141="","",Sec_inc_net!P141/10/GDP!S137)</f>
        <v>15.742338052066108</v>
      </c>
      <c r="Q141" s="26">
        <f>IF(Sec_inc_net!Q141="","",Sec_inc_net!Q141/10/GDP!T137)</f>
        <v>13.237119154042553</v>
      </c>
    </row>
    <row r="142" spans="1:17" x14ac:dyDescent="0.15">
      <c r="A142" s="12" t="s">
        <v>162</v>
      </c>
      <c r="B142" s="26">
        <f>IF(Sec_inc_net!B142="","",Sec_inc_net!B142/10/GDP!E138)</f>
        <v>-0.85206309138059955</v>
      </c>
      <c r="C142" s="26">
        <f>IF(Sec_inc_net!C142="","",Sec_inc_net!C142/10/GDP!F138)</f>
        <v>-0.86224188168523752</v>
      </c>
      <c r="D142" s="26">
        <f>IF(Sec_inc_net!D142="","",Sec_inc_net!D142/10/GDP!G138)</f>
        <v>-0.89972089119892695</v>
      </c>
      <c r="E142" s="26">
        <f>IF(Sec_inc_net!E142="","",Sec_inc_net!E142/10/GDP!H138)</f>
        <v>-0.77370913304536326</v>
      </c>
      <c r="F142" s="26">
        <f>IF(Sec_inc_net!F142="","",Sec_inc_net!F142/10/GDP!I138)</f>
        <v>-1.1867132325632621</v>
      </c>
      <c r="G142" s="26">
        <f>IF(Sec_inc_net!G142="","",Sec_inc_net!G142/10/GDP!J138)</f>
        <v>-1.1804220876186686</v>
      </c>
      <c r="H142" s="26">
        <f>IF(Sec_inc_net!H142="","",Sec_inc_net!H142/10/GDP!K138)</f>
        <v>-1.1500983164063152</v>
      </c>
      <c r="I142" s="26">
        <f>IF(Sec_inc_net!I142="","",Sec_inc_net!I142/10/GDP!L138)</f>
        <v>-1.3265193722919237</v>
      </c>
      <c r="J142" s="26">
        <f>IF(Sec_inc_net!J142="","",Sec_inc_net!J142/10/GDP!M138)</f>
        <v>-1.5140863425957034</v>
      </c>
      <c r="K142" s="26">
        <f>IF(Sec_inc_net!K142="","",Sec_inc_net!K142/10/GDP!N138)</f>
        <v>-1.5438065877843208</v>
      </c>
      <c r="L142" s="26">
        <f>IF(Sec_inc_net!L142="","",Sec_inc_net!L142/10/GDP!O138)</f>
        <v>-1.7781213458129133</v>
      </c>
      <c r="M142" s="26">
        <f>IF(Sec_inc_net!M142="","",Sec_inc_net!M142/10/GDP!P138)</f>
        <v>-1.8936277366144652</v>
      </c>
      <c r="N142" s="26">
        <f>IF(Sec_inc_net!N142="","",Sec_inc_net!N142/10/GDP!Q138)</f>
        <v>-1.7044239205170184</v>
      </c>
      <c r="O142" s="26">
        <f>IF(Sec_inc_net!O142="","",Sec_inc_net!O142/10/GDP!R138)</f>
        <v>-1.5274233331985339</v>
      </c>
      <c r="P142" s="26">
        <f>IF(Sec_inc_net!P142="","",Sec_inc_net!P142/10/GDP!S138)</f>
        <v>-1.6508007390534105</v>
      </c>
      <c r="Q142" s="26">
        <f>IF(Sec_inc_net!Q142="","",Sec_inc_net!Q142/10/GDP!T138)</f>
        <v>-2.066619411889107</v>
      </c>
    </row>
    <row r="143" spans="1:17" x14ac:dyDescent="0.15">
      <c r="A143" s="12" t="s">
        <v>163</v>
      </c>
      <c r="B143" s="26">
        <f>IF(Sec_inc_net!B143="","",Sec_inc_net!B143/10/GDP!E139)</f>
        <v>-7.2629748542555941</v>
      </c>
      <c r="C143" s="26">
        <f>IF(Sec_inc_net!C143="","",Sec_inc_net!C143/10/GDP!F139)</f>
        <v>-7.4915437395767066</v>
      </c>
      <c r="D143" s="26">
        <f>IF(Sec_inc_net!D143="","",Sec_inc_net!D143/10/GDP!G139)</f>
        <v>-8.7196574079316846</v>
      </c>
      <c r="E143" s="26">
        <f>IF(Sec_inc_net!E143="","",Sec_inc_net!E143/10/GDP!H139)</f>
        <v>-8.5062240196747947</v>
      </c>
      <c r="F143" s="26">
        <f>IF(Sec_inc_net!F143="","",Sec_inc_net!F143/10/GDP!I139)</f>
        <v>-10.986101641223742</v>
      </c>
      <c r="G143" s="26">
        <f>IF(Sec_inc_net!G143="","",Sec_inc_net!G143/10/GDP!J139)</f>
        <v>-9.9976749593117873</v>
      </c>
      <c r="H143" s="26">
        <f>IF(Sec_inc_net!H143="","",Sec_inc_net!H143/10/GDP!K139)</f>
        <v>-10.607016537615907</v>
      </c>
      <c r="I143" s="26">
        <f>IF(Sec_inc_net!I143="","",Sec_inc_net!I143/10/GDP!L139)</f>
        <v>-10.554740858419217</v>
      </c>
      <c r="J143" s="26">
        <f>IF(Sec_inc_net!J143="","",Sec_inc_net!J143/10/GDP!M139)</f>
        <v>-11.556119316268658</v>
      </c>
      <c r="K143" s="26">
        <f>IF(Sec_inc_net!K143="","",Sec_inc_net!K143/10/GDP!N139)</f>
        <v>-12.705042663758258</v>
      </c>
      <c r="L143" s="26">
        <f>IF(Sec_inc_net!L143="","",Sec_inc_net!L143/10/GDP!O139)</f>
        <v>-15.947470706994473</v>
      </c>
      <c r="M143" s="26">
        <f>IF(Sec_inc_net!M143="","",Sec_inc_net!M143/10/GDP!P139)</f>
        <v>-15.748312964456082</v>
      </c>
      <c r="N143" s="26">
        <f>IF(Sec_inc_net!N143="","",Sec_inc_net!N143/10/GDP!Q139)</f>
        <v>-13.903164130278615</v>
      </c>
      <c r="O143" s="26">
        <f>IF(Sec_inc_net!O143="","",Sec_inc_net!O143/10/GDP!R139)</f>
        <v>-12.480028553919968</v>
      </c>
      <c r="P143" s="26">
        <f>IF(Sec_inc_net!P143="","",Sec_inc_net!P143/10/GDP!S139)</f>
        <v>-11.966173073384807</v>
      </c>
      <c r="Q143" s="26">
        <f>IF(Sec_inc_net!Q143="","",Sec_inc_net!Q143/10/GDP!T139)</f>
        <v>-13.882187934793718</v>
      </c>
    </row>
    <row r="144" spans="1:17" x14ac:dyDescent="0.15">
      <c r="A144" s="12" t="s">
        <v>164</v>
      </c>
      <c r="B144" s="26">
        <f>IF(Sec_inc_net!B144="","",Sec_inc_net!B144/10/GDP!E140)</f>
        <v>7.7072722770362319</v>
      </c>
      <c r="C144" s="26">
        <f>IF(Sec_inc_net!C144="","",Sec_inc_net!C144/10/GDP!F140)</f>
        <v>7.9706149642898874</v>
      </c>
      <c r="D144" s="26">
        <f>IF(Sec_inc_net!D144="","",Sec_inc_net!D144/10/GDP!G140)</f>
        <v>7.2730518030035149</v>
      </c>
      <c r="E144" s="26">
        <f>IF(Sec_inc_net!E144="","",Sec_inc_net!E144/10/GDP!H140)</f>
        <v>6.5611773894007097</v>
      </c>
      <c r="F144" s="26">
        <f>IF(Sec_inc_net!F144="","",Sec_inc_net!F144/10/GDP!I140)</f>
        <v>7.4549153132717301</v>
      </c>
      <c r="G144" s="26">
        <f>IF(Sec_inc_net!G144="","",Sec_inc_net!G144/10/GDP!J140)</f>
        <v>7.8041871715375448</v>
      </c>
      <c r="H144" s="26">
        <f>IF(Sec_inc_net!H144="","",Sec_inc_net!H144/10/GDP!K140)</f>
        <v>7.7835802064479349</v>
      </c>
      <c r="I144" s="26">
        <f>IF(Sec_inc_net!I144="","",Sec_inc_net!I144/10/GDP!L140)</f>
        <v>8.3233596483592276</v>
      </c>
      <c r="J144" s="26">
        <f>IF(Sec_inc_net!J144="","",Sec_inc_net!J144/10/GDP!M140)</f>
        <v>8.0951693680466921</v>
      </c>
      <c r="K144" s="26">
        <f>IF(Sec_inc_net!K144="","",Sec_inc_net!K144/10/GDP!N140)</f>
        <v>8.6898541426579161</v>
      </c>
      <c r="L144" s="26">
        <f>IF(Sec_inc_net!L144="","",Sec_inc_net!L144/10/GDP!O140)</f>
        <v>8.2222195265361577</v>
      </c>
      <c r="M144" s="26">
        <f>IF(Sec_inc_net!M144="","",Sec_inc_net!M144/10/GDP!P140)</f>
        <v>8.2154951254199702</v>
      </c>
      <c r="N144" s="26">
        <f>IF(Sec_inc_net!N144="","",Sec_inc_net!N144/10/GDP!Q140)</f>
        <v>7.8748435153199372</v>
      </c>
      <c r="O144" s="26">
        <f>IF(Sec_inc_net!O144="","",Sec_inc_net!O144/10/GDP!R140)</f>
        <v>7.7390842648356841</v>
      </c>
      <c r="P144" s="26">
        <f>IF(Sec_inc_net!P144="","",Sec_inc_net!P144/10/GDP!S140)</f>
        <v>8.9773281821367892</v>
      </c>
      <c r="Q144" s="26">
        <f>IF(Sec_inc_net!Q144="","",Sec_inc_net!Q144/10/GDP!T140)</f>
        <v>11.115804874048161</v>
      </c>
    </row>
    <row r="145" spans="1:17" x14ac:dyDescent="0.15">
      <c r="A145" s="12" t="s">
        <v>165</v>
      </c>
      <c r="B145" s="26">
        <f>IF(Sec_inc_net!B145="","",Sec_inc_net!B145/10/GDP!E141)</f>
        <v>11.583988654186811</v>
      </c>
      <c r="C145" s="26">
        <f>IF(Sec_inc_net!C145="","",Sec_inc_net!C145/10/GDP!F141)</f>
        <v>10.998038931491333</v>
      </c>
      <c r="D145" s="26">
        <f>IF(Sec_inc_net!D145="","",Sec_inc_net!D145/10/GDP!G141)</f>
        <v>11.927765852245694</v>
      </c>
      <c r="E145" s="26">
        <f>IF(Sec_inc_net!E145="","",Sec_inc_net!E145/10/GDP!H141)</f>
        <v>12.513001520555202</v>
      </c>
      <c r="F145" s="26">
        <f>IF(Sec_inc_net!F145="","",Sec_inc_net!F145/10/GDP!I141)</f>
        <v>12.280175889045129</v>
      </c>
      <c r="G145" s="26">
        <f>IF(Sec_inc_net!G145="","",Sec_inc_net!G145/10/GDP!J141)</f>
        <v>14.448278515848205</v>
      </c>
      <c r="H145" s="26">
        <f>IF(Sec_inc_net!H145="","",Sec_inc_net!H145/10/GDP!K141)</f>
        <v>13.630888227858282</v>
      </c>
      <c r="I145" s="26">
        <f>IF(Sec_inc_net!I145="","",Sec_inc_net!I145/10/GDP!L141)</f>
        <v>12.415573914552178</v>
      </c>
      <c r="J145" s="26">
        <f>IF(Sec_inc_net!J145="","",Sec_inc_net!J145/10/GDP!M141)</f>
        <v>11.584135201676045</v>
      </c>
      <c r="K145" s="26">
        <f>IF(Sec_inc_net!K145="","",Sec_inc_net!K145/10/GDP!N141)</f>
        <v>10.552884989271616</v>
      </c>
      <c r="L145" s="26">
        <f>IF(Sec_inc_net!L145="","",Sec_inc_net!L145/10/GDP!O141)</f>
        <v>6.5663906367450631</v>
      </c>
      <c r="M145" s="26">
        <f>IF(Sec_inc_net!M145="","",Sec_inc_net!M145/10/GDP!P141)</f>
        <v>7.0139051327499846</v>
      </c>
      <c r="N145" s="26">
        <f>IF(Sec_inc_net!N145="","",Sec_inc_net!N145/10/GDP!Q141)</f>
        <v>5.4979234927512897</v>
      </c>
      <c r="O145" s="26">
        <f>IF(Sec_inc_net!O145="","",Sec_inc_net!O145/10/GDP!R141)</f>
        <v>15.977714934701083</v>
      </c>
      <c r="P145" s="26">
        <f>IF(Sec_inc_net!P145="","",Sec_inc_net!P145/10/GDP!S141)</f>
        <v>9.3615181962582152</v>
      </c>
      <c r="Q145" s="26" t="str">
        <f>IF(Sec_inc_net!Q145="","",Sec_inc_net!Q145/10/GDP!T141)</f>
        <v/>
      </c>
    </row>
    <row r="146" spans="1:17" x14ac:dyDescent="0.15">
      <c r="A146" s="12" t="s">
        <v>166</v>
      </c>
      <c r="B146" s="26">
        <f>IF(Sec_inc_net!B146="","",Sec_inc_net!B146/10/GDP!E142)</f>
        <v>1.4526585204555404</v>
      </c>
      <c r="C146" s="26">
        <f>IF(Sec_inc_net!C146="","",Sec_inc_net!C146/10/GDP!F142)</f>
        <v>1.5191711244508668</v>
      </c>
      <c r="D146" s="26">
        <f>IF(Sec_inc_net!D146="","",Sec_inc_net!D146/10/GDP!G142)</f>
        <v>2.9860091454806286</v>
      </c>
      <c r="E146" s="26">
        <f>IF(Sec_inc_net!E146="","",Sec_inc_net!E146/10/GDP!H142)</f>
        <v>2.1160056047315838</v>
      </c>
      <c r="F146" s="26">
        <f>IF(Sec_inc_net!F146="","",Sec_inc_net!F146/10/GDP!I142)</f>
        <v>0.46576575596492703</v>
      </c>
      <c r="G146" s="26">
        <f>IF(Sec_inc_net!G146="","",Sec_inc_net!G146/10/GDP!J142)</f>
        <v>0.46772638678920575</v>
      </c>
      <c r="H146" s="26">
        <f>IF(Sec_inc_net!H146="","",Sec_inc_net!H146/10/GDP!K142)</f>
        <v>0.49212615450720099</v>
      </c>
      <c r="I146" s="26">
        <f>IF(Sec_inc_net!I146="","",Sec_inc_net!I146/10/GDP!L142)</f>
        <v>0.20727317617722812</v>
      </c>
      <c r="J146" s="26">
        <f>IF(Sec_inc_net!J146="","",Sec_inc_net!J146/10/GDP!M142)</f>
        <v>0.12280704447522905</v>
      </c>
      <c r="K146" s="26">
        <f>IF(Sec_inc_net!K146="","",Sec_inc_net!K146/10/GDP!N142)</f>
        <v>0.24478449279421158</v>
      </c>
      <c r="L146" s="26">
        <f>IF(Sec_inc_net!L146="","",Sec_inc_net!L146/10/GDP!O142)</f>
        <v>-0.19596344874964225</v>
      </c>
      <c r="M146" s="26">
        <f>IF(Sec_inc_net!M146="","",Sec_inc_net!M146/10/GDP!P142)</f>
        <v>-0.17969546062082911</v>
      </c>
      <c r="N146" s="26">
        <f>IF(Sec_inc_net!N146="","",Sec_inc_net!N146/10/GDP!Q142)</f>
        <v>-0.1999582809131849</v>
      </c>
      <c r="O146" s="26">
        <f>IF(Sec_inc_net!O146="","",Sec_inc_net!O146/10/GDP!R142)</f>
        <v>-0.10813286181369409</v>
      </c>
      <c r="P146" s="26">
        <f>IF(Sec_inc_net!P146="","",Sec_inc_net!P146/10/GDP!S142)</f>
        <v>-4.6914518283012747E-2</v>
      </c>
      <c r="Q146" s="26">
        <f>IF(Sec_inc_net!Q146="","",Sec_inc_net!Q146/10/GDP!T142)</f>
        <v>0.24784741910005945</v>
      </c>
    </row>
    <row r="147" spans="1:17" x14ac:dyDescent="0.15">
      <c r="A147" s="12" t="s">
        <v>167</v>
      </c>
      <c r="B147" s="26">
        <f>IF(Sec_inc_net!B147="","",Sec_inc_net!B147/10/GDP!E143)</f>
        <v>3.5166181347552881</v>
      </c>
      <c r="C147" s="26">
        <f>IF(Sec_inc_net!C147="","",Sec_inc_net!C147/10/GDP!F143)</f>
        <v>2.3552792953806683</v>
      </c>
      <c r="D147" s="26">
        <f>IF(Sec_inc_net!D147="","",Sec_inc_net!D147/10/GDP!G143)</f>
        <v>2.6051441456655962</v>
      </c>
      <c r="E147" s="26">
        <f>IF(Sec_inc_net!E147="","",Sec_inc_net!E147/10/GDP!H143)</f>
        <v>1.3700955455591666</v>
      </c>
      <c r="F147" s="26">
        <f>IF(Sec_inc_net!F147="","",Sec_inc_net!F147/10/GDP!I143)</f>
        <v>1.4860460686284107</v>
      </c>
      <c r="G147" s="26">
        <f>IF(Sec_inc_net!G147="","",Sec_inc_net!G147/10/GDP!J143)</f>
        <v>1.3181593592174172</v>
      </c>
      <c r="H147" s="26">
        <f>IF(Sec_inc_net!H147="","",Sec_inc_net!H147/10/GDP!K143)</f>
        <v>1.345087889294821</v>
      </c>
      <c r="I147" s="26">
        <f>IF(Sec_inc_net!I147="","",Sec_inc_net!I147/10/GDP!L143)</f>
        <v>0.5628136672248446</v>
      </c>
      <c r="J147" s="26">
        <f>IF(Sec_inc_net!J147="","",Sec_inc_net!J147/10/GDP!M143)</f>
        <v>0.63628064497940118</v>
      </c>
      <c r="K147" s="26">
        <f>IF(Sec_inc_net!K147="","",Sec_inc_net!K147/10/GDP!N143)</f>
        <v>0.49385204042319159</v>
      </c>
      <c r="L147" s="26">
        <f>IF(Sec_inc_net!L147="","",Sec_inc_net!L147/10/GDP!O143)</f>
        <v>0.49932115972933727</v>
      </c>
      <c r="M147" s="26">
        <f>IF(Sec_inc_net!M147="","",Sec_inc_net!M147/10/GDP!P143)</f>
        <v>1.1203451703632645</v>
      </c>
      <c r="N147" s="26">
        <f>IF(Sec_inc_net!N147="","",Sec_inc_net!N147/10/GDP!Q143)</f>
        <v>0.89585084115840807</v>
      </c>
      <c r="O147" s="26">
        <f>IF(Sec_inc_net!O147="","",Sec_inc_net!O147/10/GDP!R143)</f>
        <v>1.3026001357547339</v>
      </c>
      <c r="P147" s="26" t="str">
        <f>IF(Sec_inc_net!P147="","",Sec_inc_net!P147/10/GDP!S143)</f>
        <v/>
      </c>
      <c r="Q147" s="26" t="str">
        <f>IF(Sec_inc_net!Q147="","",Sec_inc_net!Q147/10/GDP!T143)</f>
        <v/>
      </c>
    </row>
    <row r="148" spans="1:17" x14ac:dyDescent="0.15">
      <c r="A148" s="12" t="s">
        <v>168</v>
      </c>
      <c r="B148" s="26">
        <f>IF(Sec_inc_net!B148="","",Sec_inc_net!B148/10/GDP!E144)</f>
        <v>2.0842761359948803</v>
      </c>
      <c r="C148" s="26">
        <f>IF(Sec_inc_net!C148="","",Sec_inc_net!C148/10/GDP!F144)</f>
        <v>3.1719046437832366</v>
      </c>
      <c r="D148" s="26">
        <f>IF(Sec_inc_net!D148="","",Sec_inc_net!D148/10/GDP!G144)</f>
        <v>2.0904900111060956</v>
      </c>
      <c r="E148" s="26">
        <f>IF(Sec_inc_net!E148="","",Sec_inc_net!E148/10/GDP!H144)</f>
        <v>1.6828173735291707</v>
      </c>
      <c r="F148" s="26">
        <f>IF(Sec_inc_net!F148="","",Sec_inc_net!F148/10/GDP!I144)</f>
        <v>2.3211652467666011</v>
      </c>
      <c r="G148" s="26">
        <f>IF(Sec_inc_net!G148="","",Sec_inc_net!G148/10/GDP!J144)</f>
        <v>2.0549184035830561</v>
      </c>
      <c r="H148" s="26">
        <f>IF(Sec_inc_net!H148="","",Sec_inc_net!H148/10/GDP!K144)</f>
        <v>2.1150940782499292</v>
      </c>
      <c r="I148" s="26">
        <f>IF(Sec_inc_net!I148="","",Sec_inc_net!I148/10/GDP!L144)</f>
        <v>2.278622087695704</v>
      </c>
      <c r="J148" s="26">
        <f>IF(Sec_inc_net!J148="","",Sec_inc_net!J148/10/GDP!M144)</f>
        <v>1.8624971364637819</v>
      </c>
      <c r="K148" s="26">
        <f>IF(Sec_inc_net!K148="","",Sec_inc_net!K148/10/GDP!N144)</f>
        <v>1.5014121315055888</v>
      </c>
      <c r="L148" s="26">
        <f>IF(Sec_inc_net!L148="","",Sec_inc_net!L148/10/GDP!O144)</f>
        <v>1.8564344593192315</v>
      </c>
      <c r="M148" s="26">
        <f>IF(Sec_inc_net!M148="","",Sec_inc_net!M148/10/GDP!P144)</f>
        <v>2.14870616442732</v>
      </c>
      <c r="N148" s="26">
        <f>IF(Sec_inc_net!N148="","",Sec_inc_net!N148/10/GDP!Q144)</f>
        <v>2.1095747405657601</v>
      </c>
      <c r="O148" s="26">
        <f>IF(Sec_inc_net!O148="","",Sec_inc_net!O148/10/GDP!R144)</f>
        <v>1.9924450631989719</v>
      </c>
      <c r="P148" s="26">
        <f>IF(Sec_inc_net!P148="","",Sec_inc_net!P148/10/GDP!S144)</f>
        <v>2.0961602132453043</v>
      </c>
      <c r="Q148" s="26">
        <f>IF(Sec_inc_net!Q148="","",Sec_inc_net!Q148/10/GDP!T144)</f>
        <v>1.9464791783697808</v>
      </c>
    </row>
    <row r="149" spans="1:17" x14ac:dyDescent="0.15">
      <c r="A149" s="12" t="s">
        <v>169</v>
      </c>
      <c r="B149" s="26">
        <f>IF(Sec_inc_net!B149="","",Sec_inc_net!B149/10/GDP!E145)</f>
        <v>2.3870176931317011</v>
      </c>
      <c r="C149" s="26">
        <f>IF(Sec_inc_net!C149="","",Sec_inc_net!C149/10/GDP!F145)</f>
        <v>2.4985530672780452</v>
      </c>
      <c r="D149" s="26">
        <f>IF(Sec_inc_net!D149="","",Sec_inc_net!D149/10/GDP!G145)</f>
        <v>2.453994263440967</v>
      </c>
      <c r="E149" s="26">
        <f>IF(Sec_inc_net!E149="","",Sec_inc_net!E149/10/GDP!H145)</f>
        <v>2.4171091230372008</v>
      </c>
      <c r="F149" s="26">
        <f>IF(Sec_inc_net!F149="","",Sec_inc_net!F149/10/GDP!I145)</f>
        <v>2.376606165417261</v>
      </c>
      <c r="G149" s="26">
        <f>IF(Sec_inc_net!G149="","",Sec_inc_net!G149/10/GDP!J145)</f>
        <v>2.0318350931625653</v>
      </c>
      <c r="H149" s="26">
        <f>IF(Sec_inc_net!H149="","",Sec_inc_net!H149/10/GDP!K145)</f>
        <v>1.8719506795080316</v>
      </c>
      <c r="I149" s="26">
        <f>IF(Sec_inc_net!I149="","",Sec_inc_net!I149/10/GDP!L145)</f>
        <v>1.7142814488610167</v>
      </c>
      <c r="J149" s="26">
        <f>IF(Sec_inc_net!J149="","",Sec_inc_net!J149/10/GDP!M145)</f>
        <v>1.6556525007393756</v>
      </c>
      <c r="K149" s="26">
        <f>IF(Sec_inc_net!K149="","",Sec_inc_net!K149/10/GDP!N145)</f>
        <v>2.1609415212915217</v>
      </c>
      <c r="L149" s="26">
        <f>IF(Sec_inc_net!L149="","",Sec_inc_net!L149/10/GDP!O145)</f>
        <v>1.7411973674188508</v>
      </c>
      <c r="M149" s="26">
        <f>IF(Sec_inc_net!M149="","",Sec_inc_net!M149/10/GDP!P145)</f>
        <v>2.0346575415355193</v>
      </c>
      <c r="N149" s="26">
        <f>IF(Sec_inc_net!N149="","",Sec_inc_net!N149/10/GDP!Q145)</f>
        <v>1.6766634733007417</v>
      </c>
      <c r="O149" s="26">
        <f>IF(Sec_inc_net!O149="","",Sec_inc_net!O149/10/GDP!R145)</f>
        <v>1.5793582202297338</v>
      </c>
      <c r="P149" s="26">
        <f>IF(Sec_inc_net!P149="","",Sec_inc_net!P149/10/GDP!S145)</f>
        <v>1.6114907559253751</v>
      </c>
      <c r="Q149" s="26">
        <f>IF(Sec_inc_net!Q149="","",Sec_inc_net!Q149/10/GDP!T145)</f>
        <v>1.9708315725878744</v>
      </c>
    </row>
    <row r="150" spans="1:17" x14ac:dyDescent="0.15">
      <c r="A150" s="12" t="s">
        <v>170</v>
      </c>
      <c r="B150" s="26">
        <f>IF(Sec_inc_net!B150="","",Sec_inc_net!B150/10/GDP!E146)</f>
        <v>10.830546289060734</v>
      </c>
      <c r="C150" s="26">
        <f>IF(Sec_inc_net!C150="","",Sec_inc_net!C150/10/GDP!F146)</f>
        <v>10.374711530968582</v>
      </c>
      <c r="D150" s="26">
        <f>IF(Sec_inc_net!D150="","",Sec_inc_net!D150/10/GDP!G146)</f>
        <v>9.2612150630662811</v>
      </c>
      <c r="E150" s="26">
        <f>IF(Sec_inc_net!E150="","",Sec_inc_net!E150/10/GDP!H146)</f>
        <v>8.6842544891614128</v>
      </c>
      <c r="F150" s="26">
        <f>IF(Sec_inc_net!F150="","",Sec_inc_net!F150/10/GDP!I146)</f>
        <v>9.4075761499951884</v>
      </c>
      <c r="G150" s="26">
        <f>IF(Sec_inc_net!G150="","",Sec_inc_net!G150/10/GDP!J146)</f>
        <v>8.4445504296276734</v>
      </c>
      <c r="H150" s="26">
        <f>IF(Sec_inc_net!H150="","",Sec_inc_net!H150/10/GDP!K146)</f>
        <v>7.9272852070077384</v>
      </c>
      <c r="I150" s="26">
        <f>IF(Sec_inc_net!I150="","",Sec_inc_net!I150/10/GDP!L146)</f>
        <v>7.4448794391846551</v>
      </c>
      <c r="J150" s="26">
        <f>IF(Sec_inc_net!J150="","",Sec_inc_net!J150/10/GDP!M146)</f>
        <v>7.4227481748943047</v>
      </c>
      <c r="K150" s="26">
        <f>IF(Sec_inc_net!K150="","",Sec_inc_net!K150/10/GDP!N146)</f>
        <v>7.6583778427981732</v>
      </c>
      <c r="L150" s="26">
        <f>IF(Sec_inc_net!L150="","",Sec_inc_net!L150/10/GDP!O146)</f>
        <v>7.5912566093090454</v>
      </c>
      <c r="M150" s="26">
        <f>IF(Sec_inc_net!M150="","",Sec_inc_net!M150/10/GDP!P146)</f>
        <v>7.7606566373900767</v>
      </c>
      <c r="N150" s="26">
        <f>IF(Sec_inc_net!N150="","",Sec_inc_net!N150/10/GDP!Q146)</f>
        <v>7.9616557625172515</v>
      </c>
      <c r="O150" s="26">
        <f>IF(Sec_inc_net!O150="","",Sec_inc_net!O150/10/GDP!R146)</f>
        <v>7.7321670802589502</v>
      </c>
      <c r="P150" s="26">
        <f>IF(Sec_inc_net!P150="","",Sec_inc_net!P150/10/GDP!S146)</f>
        <v>7.4170286200125926</v>
      </c>
      <c r="Q150" s="26">
        <f>IF(Sec_inc_net!Q150="","",Sec_inc_net!Q150/10/GDP!T146)</f>
        <v>7.5746217186684719</v>
      </c>
    </row>
    <row r="151" spans="1:17" x14ac:dyDescent="0.15">
      <c r="A151" s="12" t="s">
        <v>171</v>
      </c>
      <c r="B151" s="26">
        <f>IF(Sec_inc_net!B151="","",Sec_inc_net!B151/10/GDP!E147)</f>
        <v>7.0518219329765222E-2</v>
      </c>
      <c r="C151" s="26">
        <f>IF(Sec_inc_net!C151="","",Sec_inc_net!C151/10/GDP!F147)</f>
        <v>0.20660032362368741</v>
      </c>
      <c r="D151" s="26">
        <f>IF(Sec_inc_net!D151="","",Sec_inc_net!D151/10/GDP!G147)</f>
        <v>0.24847280620654288</v>
      </c>
      <c r="E151" s="26">
        <f>IF(Sec_inc_net!E151="","",Sec_inc_net!E151/10/GDP!H147)</f>
        <v>0.26293114765311554</v>
      </c>
      <c r="F151" s="26">
        <f>IF(Sec_inc_net!F151="","",Sec_inc_net!F151/10/GDP!I147)</f>
        <v>-0.31582987767346721</v>
      </c>
      <c r="G151" s="26">
        <f>IF(Sec_inc_net!G151="","",Sec_inc_net!G151/10/GDP!J147)</f>
        <v>-2.459183733416918E-2</v>
      </c>
      <c r="H151" s="26">
        <f>IF(Sec_inc_net!H151="","",Sec_inc_net!H151/10/GDP!K147)</f>
        <v>0.21124662857651036</v>
      </c>
      <c r="I151" s="26">
        <f>IF(Sec_inc_net!I151="","",Sec_inc_net!I151/10/GDP!L147)</f>
        <v>-4.0118967776949406E-2</v>
      </c>
      <c r="J151" s="26">
        <f>IF(Sec_inc_net!J151="","",Sec_inc_net!J151/10/GDP!M147)</f>
        <v>-0.10345221705553283</v>
      </c>
      <c r="K151" s="26">
        <f>IF(Sec_inc_net!K151="","",Sec_inc_net!K151/10/GDP!N147)</f>
        <v>-0.10117915812366229</v>
      </c>
      <c r="L151" s="26">
        <f>IF(Sec_inc_net!L151="","",Sec_inc_net!L151/10/GDP!O147)</f>
        <v>-0.20251823350325227</v>
      </c>
      <c r="M151" s="26">
        <f>IF(Sec_inc_net!M151="","",Sec_inc_net!M151/10/GDP!P147)</f>
        <v>-0.33435254679560916</v>
      </c>
      <c r="N151" s="26">
        <f>IF(Sec_inc_net!N151="","",Sec_inc_net!N151/10/GDP!Q147)</f>
        <v>-2.8482266817553555E-2</v>
      </c>
      <c r="O151" s="26">
        <f>IF(Sec_inc_net!O151="","",Sec_inc_net!O151/10/GDP!R147)</f>
        <v>-0.2854791556193455</v>
      </c>
      <c r="P151" s="26">
        <f>IF(Sec_inc_net!P151="","",Sec_inc_net!P151/10/GDP!S147)</f>
        <v>-0.34310470202044768</v>
      </c>
      <c r="Q151" s="26">
        <f>IF(Sec_inc_net!Q151="","",Sec_inc_net!Q151/10/GDP!T147)</f>
        <v>-0.31229231815125924</v>
      </c>
    </row>
    <row r="152" spans="1:17" x14ac:dyDescent="0.15">
      <c r="A152" s="12" t="s">
        <v>172</v>
      </c>
      <c r="B152" s="26">
        <f>IF(Sec_inc_net!B152="","",Sec_inc_net!B152/10/GDP!E148)</f>
        <v>0.43928224621740153</v>
      </c>
      <c r="C152" s="26">
        <f>IF(Sec_inc_net!C152="","",Sec_inc_net!C152/10/GDP!F148)</f>
        <v>0.52906568683743127</v>
      </c>
      <c r="D152" s="26">
        <f>IF(Sec_inc_net!D152="","",Sec_inc_net!D152/10/GDP!G148)</f>
        <v>0.76313759893122335</v>
      </c>
      <c r="E152" s="26">
        <f>IF(Sec_inc_net!E152="","",Sec_inc_net!E152/10/GDP!H148)</f>
        <v>0.75374978927190373</v>
      </c>
      <c r="F152" s="26">
        <f>IF(Sec_inc_net!F152="","",Sec_inc_net!F152/10/GDP!I148)</f>
        <v>0.42242573247221715</v>
      </c>
      <c r="G152" s="26">
        <f>IF(Sec_inc_net!G152="","",Sec_inc_net!G152/10/GDP!J148)</f>
        <v>0.3150942009445532</v>
      </c>
      <c r="H152" s="26">
        <f>IF(Sec_inc_net!H152="","",Sec_inc_net!H152/10/GDP!K148)</f>
        <v>0.54375852845266293</v>
      </c>
      <c r="I152" s="26">
        <f>IF(Sec_inc_net!I152="","",Sec_inc_net!I152/10/GDP!L148)</f>
        <v>0.95044393490474988</v>
      </c>
      <c r="J152" s="26">
        <f>IF(Sec_inc_net!J152="","",Sec_inc_net!J152/10/GDP!M148)</f>
        <v>1.2248929911502555</v>
      </c>
      <c r="K152" s="26">
        <f>IF(Sec_inc_net!K152="","",Sec_inc_net!K152/10/GDP!N148)</f>
        <v>1.5450238573114916</v>
      </c>
      <c r="L152" s="26">
        <f>IF(Sec_inc_net!L152="","",Sec_inc_net!L152/10/GDP!O148)</f>
        <v>1.732387691484184</v>
      </c>
      <c r="M152" s="26">
        <f>IF(Sec_inc_net!M152="","",Sec_inc_net!M152/10/GDP!P148)</f>
        <v>1.7756602233062031</v>
      </c>
      <c r="N152" s="26">
        <f>IF(Sec_inc_net!N152="","",Sec_inc_net!N152/10/GDP!Q148)</f>
        <v>2.1329910294919943</v>
      </c>
      <c r="O152" s="26">
        <f>IF(Sec_inc_net!O152="","",Sec_inc_net!O152/10/GDP!R148)</f>
        <v>2.0204319432332589</v>
      </c>
      <c r="P152" s="26">
        <f>IF(Sec_inc_net!P152="","",Sec_inc_net!P152/10/GDP!S148)</f>
        <v>2.049093966622451</v>
      </c>
      <c r="Q152" s="26">
        <f>IF(Sec_inc_net!Q152="","",Sec_inc_net!Q152/10/GDP!T148)</f>
        <v>2.0982896550723558</v>
      </c>
    </row>
    <row r="153" spans="1:17" x14ac:dyDescent="0.15">
      <c r="A153" s="12" t="s">
        <v>173</v>
      </c>
      <c r="B153" s="26" t="str">
        <f>IF(Sec_inc_net!B153="","",Sec_inc_net!B153/10/GDP!E149)</f>
        <v/>
      </c>
      <c r="C153" s="26" t="str">
        <f>IF(Sec_inc_net!C153="","",Sec_inc_net!C153/10/GDP!F149)</f>
        <v/>
      </c>
      <c r="D153" s="26" t="str">
        <f>IF(Sec_inc_net!D153="","",Sec_inc_net!D153/10/GDP!G149)</f>
        <v/>
      </c>
      <c r="E153" s="26" t="str">
        <f>IF(Sec_inc_net!E153="","",Sec_inc_net!E153/10/GDP!H149)</f>
        <v/>
      </c>
      <c r="F153" s="26" t="str">
        <f>IF(Sec_inc_net!F153="","",Sec_inc_net!F153/10/GDP!I149)</f>
        <v/>
      </c>
      <c r="G153" s="26" t="str">
        <f>IF(Sec_inc_net!G153="","",Sec_inc_net!G153/10/GDP!J149)</f>
        <v/>
      </c>
      <c r="H153" s="26">
        <f>IF(Sec_inc_net!H153="","",Sec_inc_net!H153/10/GDP!K149)</f>
        <v>-7.5402417583881514</v>
      </c>
      <c r="I153" s="26">
        <f>IF(Sec_inc_net!I153="","",Sec_inc_net!I153/10/GDP!L149)</f>
        <v>-7.5241811920467487</v>
      </c>
      <c r="J153" s="26">
        <f>IF(Sec_inc_net!J153="","",Sec_inc_net!J153/10/GDP!M149)</f>
        <v>-7.4133671749826151</v>
      </c>
      <c r="K153" s="26">
        <f>IF(Sec_inc_net!K153="","",Sec_inc_net!K153/10/GDP!N149)</f>
        <v>-8.4926824199568909</v>
      </c>
      <c r="L153" s="26">
        <f>IF(Sec_inc_net!L153="","",Sec_inc_net!L153/10/GDP!O149)</f>
        <v>-9.709155083883525</v>
      </c>
      <c r="M153" s="26">
        <f>IF(Sec_inc_net!M153="","",Sec_inc_net!M153/10/GDP!P149)</f>
        <v>-10.656430776473144</v>
      </c>
      <c r="N153" s="26">
        <f>IF(Sec_inc_net!N153="","",Sec_inc_net!N153/10/GDP!Q149)</f>
        <v>-10.035283023050781</v>
      </c>
      <c r="O153" s="26">
        <f>IF(Sec_inc_net!O153="","",Sec_inc_net!O153/10/GDP!R149)</f>
        <v>-8.919441364222136</v>
      </c>
      <c r="P153" s="26">
        <f>IF(Sec_inc_net!P153="","",Sec_inc_net!P153/10/GDP!S149)</f>
        <v>-9.4444331605861418</v>
      </c>
      <c r="Q153" s="26">
        <f>IF(Sec_inc_net!Q153="","",Sec_inc_net!Q153/10/GDP!T149)</f>
        <v>-8.4673526660430305</v>
      </c>
    </row>
    <row r="154" spans="1:17" x14ac:dyDescent="0.15">
      <c r="A154" s="12" t="s">
        <v>174</v>
      </c>
      <c r="B154" s="26">
        <f>IF(Sec_inc_net!B154="","",Sec_inc_net!B154/10/GDP!E150)</f>
        <v>4.51671945368137</v>
      </c>
      <c r="C154" s="26">
        <f>IF(Sec_inc_net!C154="","",Sec_inc_net!C154/10/GDP!F150)</f>
        <v>5.004346734583188</v>
      </c>
      <c r="D154" s="26">
        <f>IF(Sec_inc_net!D154="","",Sec_inc_net!D154/10/GDP!G150)</f>
        <v>3.7802991802076562</v>
      </c>
      <c r="E154" s="26">
        <f>IF(Sec_inc_net!E154="","",Sec_inc_net!E154/10/GDP!H150)</f>
        <v>3.7792946477872307</v>
      </c>
      <c r="F154" s="26">
        <f>IF(Sec_inc_net!F154="","",Sec_inc_net!F154/10/GDP!I150)</f>
        <v>3.0227868461289775</v>
      </c>
      <c r="G154" s="26">
        <f>IF(Sec_inc_net!G154="","",Sec_inc_net!G154/10/GDP!J150)</f>
        <v>2.5139179942172869</v>
      </c>
      <c r="H154" s="26">
        <f>IF(Sec_inc_net!H154="","",Sec_inc_net!H154/10/GDP!K150)</f>
        <v>2.1256355317797344</v>
      </c>
      <c r="I154" s="26">
        <f>IF(Sec_inc_net!I154="","",Sec_inc_net!I154/10/GDP!L150)</f>
        <v>2.040501066254234</v>
      </c>
      <c r="J154" s="26">
        <f>IF(Sec_inc_net!J154="","",Sec_inc_net!J154/10/GDP!M150)</f>
        <v>1.428405247293689</v>
      </c>
      <c r="K154" s="26">
        <f>IF(Sec_inc_net!K154="","",Sec_inc_net!K154/10/GDP!N150)</f>
        <v>0.62826659294980058</v>
      </c>
      <c r="L154" s="26">
        <f>IF(Sec_inc_net!L154="","",Sec_inc_net!L154/10/GDP!O150)</f>
        <v>1.0654061456532904</v>
      </c>
      <c r="M154" s="26">
        <f>IF(Sec_inc_net!M154="","",Sec_inc_net!M154/10/GDP!P150)</f>
        <v>0.79010097807811641</v>
      </c>
      <c r="N154" s="26">
        <f>IF(Sec_inc_net!N154="","",Sec_inc_net!N154/10/GDP!Q150)</f>
        <v>0.79824026561138206</v>
      </c>
      <c r="O154" s="26">
        <f>IF(Sec_inc_net!O154="","",Sec_inc_net!O154/10/GDP!R150)</f>
        <v>0.60553710824709317</v>
      </c>
      <c r="P154" s="26">
        <f>IF(Sec_inc_net!P154="","",Sec_inc_net!P154/10/GDP!S150)</f>
        <v>0.66091791671202615</v>
      </c>
      <c r="Q154" s="26">
        <f>IF(Sec_inc_net!Q154="","",Sec_inc_net!Q154/10/GDP!T150)</f>
        <v>0.92252994235699437</v>
      </c>
    </row>
    <row r="155" spans="1:17" x14ac:dyDescent="0.15">
      <c r="A155" s="12" t="s">
        <v>175</v>
      </c>
      <c r="B155" s="26">
        <f>IF(Sec_inc_net!B155="","",Sec_inc_net!B155/10/GDP!E151)</f>
        <v>-0.20110872112939479</v>
      </c>
      <c r="C155" s="26">
        <f>IF(Sec_inc_net!C155="","",Sec_inc_net!C155/10/GDP!F151)</f>
        <v>-0.24702202538796958</v>
      </c>
      <c r="D155" s="26">
        <f>IF(Sec_inc_net!D155="","",Sec_inc_net!D155/10/GDP!G151)</f>
        <v>-0.40961285518648755</v>
      </c>
      <c r="E155" s="26">
        <f>IF(Sec_inc_net!E155="","",Sec_inc_net!E155/10/GDP!H151)</f>
        <v>-0.38153877958096172</v>
      </c>
      <c r="F155" s="26">
        <f>IF(Sec_inc_net!F155="","",Sec_inc_net!F155/10/GDP!I151)</f>
        <v>-0.42106185614661507</v>
      </c>
      <c r="G155" s="26">
        <f>IF(Sec_inc_net!G155="","",Sec_inc_net!G155/10/GDP!J151)</f>
        <v>-0.38687144481138747</v>
      </c>
      <c r="H155" s="26">
        <f>IF(Sec_inc_net!H155="","",Sec_inc_net!H155/10/GDP!K151)</f>
        <v>-0.27971375102824314</v>
      </c>
      <c r="I155" s="26">
        <f>IF(Sec_inc_net!I155="","",Sec_inc_net!I155/10/GDP!L151)</f>
        <v>-0.27986602830303703</v>
      </c>
      <c r="J155" s="26">
        <f>IF(Sec_inc_net!J155="","",Sec_inc_net!J155/10/GDP!M151)</f>
        <v>-0.40527202917501692</v>
      </c>
      <c r="K155" s="26">
        <f>IF(Sec_inc_net!K155="","",Sec_inc_net!K155/10/GDP!N151)</f>
        <v>-0.39915292058379154</v>
      </c>
      <c r="L155" s="26">
        <f>IF(Sec_inc_net!L155="","",Sec_inc_net!L155/10/GDP!O151)</f>
        <v>-0.42160778576598845</v>
      </c>
      <c r="M155" s="26">
        <f>IF(Sec_inc_net!M155="","",Sec_inc_net!M155/10/GDP!P151)</f>
        <v>-0.49122005752181686</v>
      </c>
      <c r="N155" s="26">
        <f>IF(Sec_inc_net!N155="","",Sec_inc_net!N155/10/GDP!Q151)</f>
        <v>-0.57155791583650395</v>
      </c>
      <c r="O155" s="26">
        <f>IF(Sec_inc_net!O155="","",Sec_inc_net!O155/10/GDP!R151)</f>
        <v>-0.5386722692281849</v>
      </c>
      <c r="P155" s="26">
        <f>IF(Sec_inc_net!P155="","",Sec_inc_net!P155/10/GDP!S151)</f>
        <v>-0.60236203669965893</v>
      </c>
      <c r="Q155" s="26">
        <f>IF(Sec_inc_net!Q155="","",Sec_inc_net!Q155/10/GDP!T151)</f>
        <v>-0.3841851840105176</v>
      </c>
    </row>
    <row r="156" spans="1:17" x14ac:dyDescent="0.15">
      <c r="A156" s="12" t="s">
        <v>176</v>
      </c>
      <c r="B156" s="26" t="str">
        <f>IF(Sec_inc_net!B156="","",Sec_inc_net!B156/10/GDP!E152)</f>
        <v/>
      </c>
      <c r="C156" s="26" t="str">
        <f>IF(Sec_inc_net!C156="","",Sec_inc_net!C156/10/GDP!F152)</f>
        <v/>
      </c>
      <c r="D156" s="26" t="str">
        <f>IF(Sec_inc_net!D156="","",Sec_inc_net!D156/10/GDP!G152)</f>
        <v/>
      </c>
      <c r="E156" s="26" t="str">
        <f>IF(Sec_inc_net!E156="","",Sec_inc_net!E156/10/GDP!H152)</f>
        <v/>
      </c>
      <c r="F156" s="26" t="str">
        <f>IF(Sec_inc_net!F156="","",Sec_inc_net!F156/10/GDP!I152)</f>
        <v/>
      </c>
      <c r="G156" s="26">
        <f>IF(Sec_inc_net!G156="","",Sec_inc_net!G156/10/GDP!J152)</f>
        <v>9.4470312153960361</v>
      </c>
      <c r="H156" s="26">
        <f>IF(Sec_inc_net!H156="","",Sec_inc_net!H156/10/GDP!K152)</f>
        <v>11.543795810784516</v>
      </c>
      <c r="I156" s="26">
        <f>IF(Sec_inc_net!I156="","",Sec_inc_net!I156/10/GDP!L152)</f>
        <v>8.2229861068463581</v>
      </c>
      <c r="J156" s="26">
        <f>IF(Sec_inc_net!J156="","",Sec_inc_net!J156/10/GDP!M152)</f>
        <v>9.4372896897043805</v>
      </c>
      <c r="K156" s="26">
        <f>IF(Sec_inc_net!K156="","",Sec_inc_net!K156/10/GDP!N152)</f>
        <v>6.98798698231223</v>
      </c>
      <c r="L156" s="26">
        <f>IF(Sec_inc_net!L156="","",Sec_inc_net!L156/10/GDP!O152)</f>
        <v>6.2473729565673235</v>
      </c>
      <c r="M156" s="26">
        <f>IF(Sec_inc_net!M156="","",Sec_inc_net!M156/10/GDP!P152)</f>
        <v>6.0019915303779614</v>
      </c>
      <c r="N156" s="26">
        <f>IF(Sec_inc_net!N156="","",Sec_inc_net!N156/10/GDP!Q152)</f>
        <v>6.4452935379027334</v>
      </c>
      <c r="O156" s="26">
        <f>IF(Sec_inc_net!O156="","",Sec_inc_net!O156/10/GDP!R152)</f>
        <v>6.9327622480419411</v>
      </c>
      <c r="P156" s="26">
        <f>IF(Sec_inc_net!P156="","",Sec_inc_net!P156/10/GDP!S152)</f>
        <v>5.7772963537139104</v>
      </c>
      <c r="Q156" s="26" t="str">
        <f>IF(Sec_inc_net!Q156="","",Sec_inc_net!Q156/10/GDP!T152)</f>
        <v/>
      </c>
    </row>
    <row r="157" spans="1:17" x14ac:dyDescent="0.15">
      <c r="A157" s="12" t="s">
        <v>177</v>
      </c>
      <c r="B157" s="26">
        <f>IF(Sec_inc_net!B157="","",Sec_inc_net!B157/10/GDP!E153)</f>
        <v>22.287513673494889</v>
      </c>
      <c r="C157" s="26">
        <f>IF(Sec_inc_net!C157="","",Sec_inc_net!C157/10/GDP!F153)</f>
        <v>19.490823802056738</v>
      </c>
      <c r="D157" s="26">
        <f>IF(Sec_inc_net!D157="","",Sec_inc_net!D157/10/GDP!G153)</f>
        <v>19.88184474076888</v>
      </c>
      <c r="E157" s="26">
        <f>IF(Sec_inc_net!E157="","",Sec_inc_net!E157/10/GDP!H153)</f>
        <v>19.370881636955179</v>
      </c>
      <c r="F157" s="26">
        <f>IF(Sec_inc_net!F157="","",Sec_inc_net!F157/10/GDP!I153)</f>
        <v>21.132351300750798</v>
      </c>
      <c r="G157" s="26">
        <f>IF(Sec_inc_net!G157="","",Sec_inc_net!G157/10/GDP!J153)</f>
        <v>22.210725466222435</v>
      </c>
      <c r="H157" s="26">
        <f>IF(Sec_inc_net!H157="","",Sec_inc_net!H157/10/GDP!K153)</f>
        <v>22.798740612598234</v>
      </c>
      <c r="I157" s="26">
        <f>IF(Sec_inc_net!I157="","",Sec_inc_net!I157/10/GDP!L153)</f>
        <v>24.530162762122458</v>
      </c>
      <c r="J157" s="26">
        <f>IF(Sec_inc_net!J157="","",Sec_inc_net!J157/10/GDP!M153)</f>
        <v>23.091549455020171</v>
      </c>
      <c r="K157" s="26">
        <f>IF(Sec_inc_net!K157="","",Sec_inc_net!K157/10/GDP!N153)</f>
        <v>21.774964980060147</v>
      </c>
      <c r="L157" s="26">
        <f>IF(Sec_inc_net!L157="","",Sec_inc_net!L157/10/GDP!O153)</f>
        <v>18.0709204537775</v>
      </c>
      <c r="M157" s="26">
        <f>IF(Sec_inc_net!M157="","",Sec_inc_net!M157/10/GDP!P153)</f>
        <v>17.25105214877042</v>
      </c>
      <c r="N157" s="26">
        <f>IF(Sec_inc_net!N157="","",Sec_inc_net!N157/10/GDP!Q153)</f>
        <v>17.297201142955839</v>
      </c>
      <c r="O157" s="26">
        <f>IF(Sec_inc_net!O157="","",Sec_inc_net!O157/10/GDP!R153)</f>
        <v>21.461394409037062</v>
      </c>
      <c r="P157" s="26">
        <f>IF(Sec_inc_net!P157="","",Sec_inc_net!P157/10/GDP!S153)</f>
        <v>21.629073915930672</v>
      </c>
      <c r="Q157" s="26" t="str">
        <f>IF(Sec_inc_net!Q157="","",Sec_inc_net!Q157/10/GDP!T153)</f>
        <v/>
      </c>
    </row>
    <row r="158" spans="1:17" x14ac:dyDescent="0.15">
      <c r="A158" s="12" t="s">
        <v>178</v>
      </c>
      <c r="B158" s="26">
        <f>IF(Sec_inc_net!B158="","",Sec_inc_net!B158/10/GDP!E154)</f>
        <v>2.7557498697500544</v>
      </c>
      <c r="C158" s="26">
        <f>IF(Sec_inc_net!C158="","",Sec_inc_net!C158/10/GDP!F154)</f>
        <v>0.14721776590430011</v>
      </c>
      <c r="D158" s="26">
        <f>IF(Sec_inc_net!D158="","",Sec_inc_net!D158/10/GDP!G154)</f>
        <v>0.83187118065880039</v>
      </c>
      <c r="E158" s="26">
        <f>IF(Sec_inc_net!E158="","",Sec_inc_net!E158/10/GDP!H154)</f>
        <v>1.4084856859099313</v>
      </c>
      <c r="F158" s="26">
        <f>IF(Sec_inc_net!F158="","",Sec_inc_net!F158/10/GDP!I154)</f>
        <v>2.4708442258199357</v>
      </c>
      <c r="G158" s="26">
        <f>IF(Sec_inc_net!G158="","",Sec_inc_net!G158/10/GDP!J154)</f>
        <v>4.5566682954943412</v>
      </c>
      <c r="H158" s="26">
        <f>IF(Sec_inc_net!H158="","",Sec_inc_net!H158/10/GDP!K154)</f>
        <v>5.3185239148109096</v>
      </c>
      <c r="I158" s="26">
        <f>IF(Sec_inc_net!I158="","",Sec_inc_net!I158/10/GDP!L154)</f>
        <v>5.5840765649190223</v>
      </c>
      <c r="J158" s="26">
        <f>IF(Sec_inc_net!J158="","",Sec_inc_net!J158/10/GDP!M154)</f>
        <v>14.693033657477955</v>
      </c>
      <c r="K158" s="26">
        <f>IF(Sec_inc_net!K158="","",Sec_inc_net!K158/10/GDP!N154)</f>
        <v>9.0200978457532699</v>
      </c>
      <c r="L158" s="26">
        <f>IF(Sec_inc_net!L158="","",Sec_inc_net!L158/10/GDP!O154)</f>
        <v>7.7023932710524816</v>
      </c>
      <c r="M158" s="26">
        <f>IF(Sec_inc_net!M158="","",Sec_inc_net!M158/10/GDP!P154)</f>
        <v>6.8861321607707717</v>
      </c>
      <c r="N158" s="26">
        <f>IF(Sec_inc_net!N158="","",Sec_inc_net!N158/10/GDP!Q154)</f>
        <v>7.7983767221158873</v>
      </c>
      <c r="O158" s="26">
        <f>IF(Sec_inc_net!O158="","",Sec_inc_net!O158/10/GDP!R154)</f>
        <v>6.3716349241964183</v>
      </c>
      <c r="P158" s="26">
        <f>IF(Sec_inc_net!P158="","",Sec_inc_net!P158/10/GDP!S154)</f>
        <v>6.5115782062480507</v>
      </c>
      <c r="Q158" s="26">
        <f>IF(Sec_inc_net!Q158="","",Sec_inc_net!Q158/10/GDP!T154)</f>
        <v>11.536965922627919</v>
      </c>
    </row>
    <row r="159" spans="1:17" x14ac:dyDescent="0.15">
      <c r="A159" s="12" t="s">
        <v>179</v>
      </c>
      <c r="B159" s="26">
        <f>IF(Sec_inc_net!B159="","",Sec_inc_net!B159/10/GDP!E155)</f>
        <v>-4.4991297810810833</v>
      </c>
      <c r="C159" s="26">
        <f>IF(Sec_inc_net!C159="","",Sec_inc_net!C159/10/GDP!F155)</f>
        <v>-4.4522795049074073</v>
      </c>
      <c r="D159" s="26">
        <f>IF(Sec_inc_net!D159="","",Sec_inc_net!D159/10/GDP!G155)</f>
        <v>-4.0972602624887493</v>
      </c>
      <c r="E159" s="26">
        <f>IF(Sec_inc_net!E159="","",Sec_inc_net!E159/10/GDP!H155)</f>
        <v>-4.427061097112845</v>
      </c>
      <c r="F159" s="26">
        <f>IF(Sec_inc_net!F159="","",Sec_inc_net!F159/10/GDP!I155)</f>
        <v>-6.4490125399890905</v>
      </c>
      <c r="G159" s="26">
        <f>IF(Sec_inc_net!G159="","",Sec_inc_net!G159/10/GDP!J155)</f>
        <v>-5.2859707935669178</v>
      </c>
      <c r="H159" s="26">
        <f>IF(Sec_inc_net!H159="","",Sec_inc_net!H159/10/GDP!K155)</f>
        <v>-4.3778449007204676</v>
      </c>
      <c r="I159" s="26">
        <f>IF(Sec_inc_net!I159="","",Sec_inc_net!I159/10/GDP!L155)</f>
        <v>-4.1357754197376426</v>
      </c>
      <c r="J159" s="26">
        <f>IF(Sec_inc_net!J159="","",Sec_inc_net!J159/10/GDP!M155)</f>
        <v>-4.8040560728072599</v>
      </c>
      <c r="K159" s="26">
        <f>IF(Sec_inc_net!K159="","",Sec_inc_net!K159/10/GDP!N155)</f>
        <v>-5.1211703858176083</v>
      </c>
      <c r="L159" s="26">
        <f>IF(Sec_inc_net!L159="","",Sec_inc_net!L159/10/GDP!O155)</f>
        <v>-6.8331047787176349</v>
      </c>
      <c r="M159" s="26">
        <f>IF(Sec_inc_net!M159="","",Sec_inc_net!M159/10/GDP!P155)</f>
        <v>-6.5618007713483975</v>
      </c>
      <c r="N159" s="26">
        <f>IF(Sec_inc_net!N159="","",Sec_inc_net!N159/10/GDP!Q155)</f>
        <v>-5.5550403604564034</v>
      </c>
      <c r="O159" s="26">
        <f>IF(Sec_inc_net!O159="","",Sec_inc_net!O159/10/GDP!R155)</f>
        <v>-5.2212448292847666</v>
      </c>
      <c r="P159" s="26">
        <f>IF(Sec_inc_net!P159="","",Sec_inc_net!P159/10/GDP!S155)</f>
        <v>-4.6141489705702963</v>
      </c>
      <c r="Q159" s="26">
        <f>IF(Sec_inc_net!Q159="","",Sec_inc_net!Q159/10/GDP!T155)</f>
        <v>-5.6261064457442647</v>
      </c>
    </row>
    <row r="160" spans="1:17" x14ac:dyDescent="0.15">
      <c r="A160" s="12" t="s">
        <v>180</v>
      </c>
      <c r="B160" s="26">
        <f>IF(Sec_inc_net!B160="","",Sec_inc_net!B160/10/GDP!E156)</f>
        <v>6.8460452412811597</v>
      </c>
      <c r="C160" s="26">
        <f>IF(Sec_inc_net!C160="","",Sec_inc_net!C160/10/GDP!F156)</f>
        <v>7.1580085565340124</v>
      </c>
      <c r="D160" s="26">
        <f>IF(Sec_inc_net!D160="","",Sec_inc_net!D160/10/GDP!G156)</f>
        <v>9.2257016035109807</v>
      </c>
      <c r="E160" s="26">
        <f>IF(Sec_inc_net!E160="","",Sec_inc_net!E160/10/GDP!H156)</f>
        <v>10.036646164962395</v>
      </c>
      <c r="F160" s="26">
        <f>IF(Sec_inc_net!F160="","",Sec_inc_net!F160/10/GDP!I156)</f>
        <v>9.1711982279540827</v>
      </c>
      <c r="G160" s="26">
        <f>IF(Sec_inc_net!G160="","",Sec_inc_net!G160/10/GDP!J156)</f>
        <v>9.6143807097974481</v>
      </c>
      <c r="H160" s="26">
        <f>IF(Sec_inc_net!H160="","",Sec_inc_net!H160/10/GDP!K156)</f>
        <v>9.9359629021489404</v>
      </c>
      <c r="I160" s="26">
        <f>IF(Sec_inc_net!I160="","",Sec_inc_net!I160/10/GDP!L156)</f>
        <v>9.9478253124086464</v>
      </c>
      <c r="J160" s="26">
        <f>IF(Sec_inc_net!J160="","",Sec_inc_net!J160/10/GDP!M156)</f>
        <v>9.8557885268449184</v>
      </c>
      <c r="K160" s="26">
        <f>IF(Sec_inc_net!K160="","",Sec_inc_net!K160/10/GDP!N156)</f>
        <v>9.9148940480856389</v>
      </c>
      <c r="L160" s="26">
        <f>IF(Sec_inc_net!L160="","",Sec_inc_net!L160/10/GDP!O156)</f>
        <v>9.6650527492815179</v>
      </c>
      <c r="M160" s="26">
        <f>IF(Sec_inc_net!M160="","",Sec_inc_net!M160/10/GDP!P156)</f>
        <v>9.4002043691771284</v>
      </c>
      <c r="N160" s="26">
        <f>IF(Sec_inc_net!N160="","",Sec_inc_net!N160/10/GDP!Q156)</f>
        <v>9.3718563288644585</v>
      </c>
      <c r="O160" s="26">
        <f>IF(Sec_inc_net!O160="","",Sec_inc_net!O160/10/GDP!R156)</f>
        <v>8.9015458265638543</v>
      </c>
      <c r="P160" s="26" t="str">
        <f>IF(Sec_inc_net!P160="","",Sec_inc_net!P160/10/GDP!S156)</f>
        <v/>
      </c>
      <c r="Q160" s="26" t="str">
        <f>IF(Sec_inc_net!Q160="","",Sec_inc_net!Q160/10/GDP!T156)</f>
        <v/>
      </c>
    </row>
    <row r="161" spans="1:17" x14ac:dyDescent="0.15">
      <c r="A161" s="12" t="s">
        <v>181</v>
      </c>
      <c r="B161" s="26" t="str">
        <f>IF(Sec_inc_net!B161="","",Sec_inc_net!B161/10/GDP!E157)</f>
        <v/>
      </c>
      <c r="C161" s="26" t="str">
        <f>IF(Sec_inc_net!C161="","",Sec_inc_net!C161/10/GDP!F157)</f>
        <v/>
      </c>
      <c r="D161" s="26" t="e">
        <f>IF(Sec_inc_net!D161="","",Sec_inc_net!D161/10/GDP!G157)</f>
        <v>#DIV/0!</v>
      </c>
      <c r="E161" s="26" t="e">
        <f>IF(Sec_inc_net!E161="","",Sec_inc_net!E161/10/GDP!H157)</f>
        <v>#DIV/0!</v>
      </c>
      <c r="F161" s="26" t="e">
        <f>IF(Sec_inc_net!F161="","",Sec_inc_net!F161/10/GDP!I157)</f>
        <v>#DIV/0!</v>
      </c>
      <c r="G161" s="26" t="e">
        <f>IF(Sec_inc_net!G161="","",Sec_inc_net!G161/10/GDP!J157)</f>
        <v>#DIV/0!</v>
      </c>
      <c r="H161" s="26" t="e">
        <f>IF(Sec_inc_net!H161="","",Sec_inc_net!H161/10/GDP!K157)</f>
        <v>#DIV/0!</v>
      </c>
      <c r="I161" s="26" t="e">
        <f>IF(Sec_inc_net!I161="","",Sec_inc_net!I161/10/GDP!L157)</f>
        <v>#DIV/0!</v>
      </c>
      <c r="J161" s="26" t="e">
        <f>IF(Sec_inc_net!J161="","",Sec_inc_net!J161/10/GDP!M157)</f>
        <v>#DIV/0!</v>
      </c>
      <c r="K161" s="26" t="e">
        <f>IF(Sec_inc_net!K161="","",Sec_inc_net!K161/10/GDP!N157)</f>
        <v>#DIV/0!</v>
      </c>
      <c r="L161" s="26">
        <f>IF(Sec_inc_net!L161="","",Sec_inc_net!L161/10/GDP!O157)</f>
        <v>9.3356383186700604</v>
      </c>
      <c r="M161" s="26">
        <f>IF(Sec_inc_net!M161="","",Sec_inc_net!M161/10/GDP!P157)</f>
        <v>8.5981385746015917</v>
      </c>
      <c r="N161" s="26">
        <f>IF(Sec_inc_net!N161="","",Sec_inc_net!N161/10/GDP!Q157)</f>
        <v>9.0167001428928959</v>
      </c>
      <c r="O161" s="26">
        <f>IF(Sec_inc_net!O161="","",Sec_inc_net!O161/10/GDP!R157)</f>
        <v>9.7555672803030209</v>
      </c>
      <c r="P161" s="26">
        <f>IF(Sec_inc_net!P161="","",Sec_inc_net!P161/10/GDP!S157)</f>
        <v>8.5406085021046749</v>
      </c>
      <c r="Q161" s="26">
        <f>IF(Sec_inc_net!Q161="","",Sec_inc_net!Q161/10/GDP!T157)</f>
        <v>7.742946024380692</v>
      </c>
    </row>
    <row r="162" spans="1:17" x14ac:dyDescent="0.15">
      <c r="A162" s="12" t="s">
        <v>182</v>
      </c>
      <c r="B162" s="26">
        <f>IF(Sec_inc_net!B162="","",Sec_inc_net!B162/10/GDP!E158)</f>
        <v>3.3971661700541147</v>
      </c>
      <c r="C162" s="26">
        <f>IF(Sec_inc_net!C162="","",Sec_inc_net!C162/10/GDP!F158)</f>
        <v>4.3288491911806828</v>
      </c>
      <c r="D162" s="26">
        <f>IF(Sec_inc_net!D162="","",Sec_inc_net!D162/10/GDP!G158)</f>
        <v>-2.7282337478979102</v>
      </c>
      <c r="E162" s="26">
        <f>IF(Sec_inc_net!E162="","",Sec_inc_net!E162/10/GDP!H158)</f>
        <v>-0.5529259671088359</v>
      </c>
      <c r="F162" s="26">
        <f>IF(Sec_inc_net!F162="","",Sec_inc_net!F162/10/GDP!I158)</f>
        <v>0.82609792647284974</v>
      </c>
      <c r="G162" s="26">
        <f>IF(Sec_inc_net!G162="","",Sec_inc_net!G162/10/GDP!J158)</f>
        <v>0.48867065728828224</v>
      </c>
      <c r="H162" s="26">
        <f>IF(Sec_inc_net!H162="","",Sec_inc_net!H162/10/GDP!K158)</f>
        <v>0.64986480866493024</v>
      </c>
      <c r="I162" s="26">
        <f>IF(Sec_inc_net!I162="","",Sec_inc_net!I162/10/GDP!L158)</f>
        <v>2.3351109956588325</v>
      </c>
      <c r="J162" s="26">
        <f>IF(Sec_inc_net!J162="","",Sec_inc_net!J162/10/GDP!M158)</f>
        <v>1.1153260811274652</v>
      </c>
      <c r="K162" s="26">
        <f>IF(Sec_inc_net!K162="","",Sec_inc_net!K162/10/GDP!N158)</f>
        <v>0.21216209851251031</v>
      </c>
      <c r="L162" s="26">
        <f>IF(Sec_inc_net!L162="","",Sec_inc_net!L162/10/GDP!O158)</f>
        <v>-1.9607779591501771</v>
      </c>
      <c r="M162" s="26">
        <f>IF(Sec_inc_net!M162="","",Sec_inc_net!M162/10/GDP!P158)</f>
        <v>-0.68023059038693867</v>
      </c>
      <c r="N162" s="26">
        <f>IF(Sec_inc_net!N162="","",Sec_inc_net!N162/10/GDP!Q158)</f>
        <v>-1.0257809238584257</v>
      </c>
      <c r="O162" s="26">
        <f>IF(Sec_inc_net!O162="","",Sec_inc_net!O162/10/GDP!R158)</f>
        <v>9.7008958136382106E-2</v>
      </c>
      <c r="P162" s="26">
        <f>IF(Sec_inc_net!P162="","",Sec_inc_net!P162/10/GDP!S158)</f>
        <v>-0.40522085580164097</v>
      </c>
      <c r="Q162" s="26">
        <f>IF(Sec_inc_net!Q162="","",Sec_inc_net!Q162/10/GDP!T158)</f>
        <v>-1.171863074254426</v>
      </c>
    </row>
    <row r="163" spans="1:17" x14ac:dyDescent="0.15">
      <c r="A163" s="12" t="s">
        <v>183</v>
      </c>
      <c r="B163" s="26">
        <f>IF(Sec_inc_net!B163="","",Sec_inc_net!B163/10/GDP!E159)</f>
        <v>8.5254414188062846</v>
      </c>
      <c r="C163" s="26">
        <f>IF(Sec_inc_net!C163="","",Sec_inc_net!C163/10/GDP!F159)</f>
        <v>4.1024437880561146</v>
      </c>
      <c r="D163" s="26">
        <f>IF(Sec_inc_net!D163="","",Sec_inc_net!D163/10/GDP!G159)</f>
        <v>4.7887216789262492</v>
      </c>
      <c r="E163" s="26">
        <f>IF(Sec_inc_net!E163="","",Sec_inc_net!E163/10/GDP!H159)</f>
        <v>4.4215973906164949</v>
      </c>
      <c r="F163" s="26">
        <f>IF(Sec_inc_net!F163="","",Sec_inc_net!F163/10/GDP!I159)</f>
        <v>3.6671638963000319</v>
      </c>
      <c r="G163" s="26">
        <f>IF(Sec_inc_net!G163="","",Sec_inc_net!G163/10/GDP!J159)</f>
        <v>6.955974314174882</v>
      </c>
      <c r="H163" s="26">
        <f>IF(Sec_inc_net!H163="","",Sec_inc_net!H163/10/GDP!K159)</f>
        <v>8.4972215304215268</v>
      </c>
      <c r="I163" s="26">
        <f>IF(Sec_inc_net!I163="","",Sec_inc_net!I163/10/GDP!L159)</f>
        <v>6.215927477848239</v>
      </c>
      <c r="J163" s="26">
        <f>IF(Sec_inc_net!J163="","",Sec_inc_net!J163/10/GDP!M159)</f>
        <v>4.107995196108984</v>
      </c>
      <c r="K163" s="26">
        <f>IF(Sec_inc_net!K163="","",Sec_inc_net!K163/10/GDP!N159)</f>
        <v>25.513933693476854</v>
      </c>
      <c r="L163" s="26">
        <f>IF(Sec_inc_net!L163="","",Sec_inc_net!L163/10/GDP!O159)</f>
        <v>13.108034870298326</v>
      </c>
      <c r="M163" s="26">
        <f>IF(Sec_inc_net!M163="","",Sec_inc_net!M163/10/GDP!P159)</f>
        <v>11.038788879972262</v>
      </c>
      <c r="N163" s="26">
        <f>IF(Sec_inc_net!N163="","",Sec_inc_net!N163/10/GDP!Q159)</f>
        <v>4.1821773246871778</v>
      </c>
      <c r="O163" s="26">
        <f>IF(Sec_inc_net!O163="","",Sec_inc_net!O163/10/GDP!R159)</f>
        <v>4.470214285390707</v>
      </c>
      <c r="P163" s="26">
        <f>IF(Sec_inc_net!P163="","",Sec_inc_net!P163/10/GDP!S159)</f>
        <v>5.563063478546975</v>
      </c>
      <c r="Q163" s="26" t="str">
        <f>IF(Sec_inc_net!Q163="","",Sec_inc_net!Q163/10/GDP!T159)</f>
        <v/>
      </c>
    </row>
    <row r="164" spans="1:17" x14ac:dyDescent="0.15">
      <c r="A164" s="12" t="s">
        <v>184</v>
      </c>
      <c r="B164" s="26">
        <f>IF(Sec_inc_net!B164="","",Sec_inc_net!B164/10/GDP!E160)</f>
        <v>-0.97036991768638092</v>
      </c>
      <c r="C164" s="26">
        <f>IF(Sec_inc_net!C164="","",Sec_inc_net!C164/10/GDP!F160)</f>
        <v>-1.106247152339866</v>
      </c>
      <c r="D164" s="26">
        <f>IF(Sec_inc_net!D164="","",Sec_inc_net!D164/10/GDP!G160)</f>
        <v>-1.4964561477622098</v>
      </c>
      <c r="E164" s="26">
        <f>IF(Sec_inc_net!E164="","",Sec_inc_net!E164/10/GDP!H160)</f>
        <v>-1.8989083804723343</v>
      </c>
      <c r="F164" s="26">
        <f>IF(Sec_inc_net!F164="","",Sec_inc_net!F164/10/GDP!I160)</f>
        <v>-1.9170345031507474</v>
      </c>
      <c r="G164" s="26">
        <f>IF(Sec_inc_net!G164="","",Sec_inc_net!G164/10/GDP!J160)</f>
        <v>-2.2985496670898318</v>
      </c>
      <c r="H164" s="26">
        <f>IF(Sec_inc_net!H164="","",Sec_inc_net!H164/10/GDP!K160)</f>
        <v>-1.9021942528045386</v>
      </c>
      <c r="I164" s="26">
        <f>IF(Sec_inc_net!I164="","",Sec_inc_net!I164/10/GDP!L160)</f>
        <v>-2.1362066651209899</v>
      </c>
      <c r="J164" s="26">
        <f>IF(Sec_inc_net!J164="","",Sec_inc_net!J164/10/GDP!M160)</f>
        <v>-2.0204209054322977</v>
      </c>
      <c r="K164" s="26">
        <f>IF(Sec_inc_net!K164="","",Sec_inc_net!K164/10/GDP!N160)</f>
        <v>-2.0109142070932076</v>
      </c>
      <c r="L164" s="26">
        <f>IF(Sec_inc_net!L164="","",Sec_inc_net!L164/10/GDP!O160)</f>
        <v>-1.7815102394861562</v>
      </c>
      <c r="M164" s="26">
        <f>IF(Sec_inc_net!M164="","",Sec_inc_net!M164/10/GDP!P160)</f>
        <v>-2.2722595061503394</v>
      </c>
      <c r="N164" s="26">
        <f>IF(Sec_inc_net!N164="","",Sec_inc_net!N164/10/GDP!Q160)</f>
        <v>-1.5562232280672623</v>
      </c>
      <c r="O164" s="26">
        <f>IF(Sec_inc_net!O164="","",Sec_inc_net!O164/10/GDP!R160)</f>
        <v>-1.7850203824311264</v>
      </c>
      <c r="P164" s="26">
        <f>IF(Sec_inc_net!P164="","",Sec_inc_net!P164/10/GDP!S160)</f>
        <v>-2.0555604971971029</v>
      </c>
      <c r="Q164" s="26">
        <f>IF(Sec_inc_net!Q164="","",Sec_inc_net!Q164/10/GDP!T160)</f>
        <v>-2.1102771536119982</v>
      </c>
    </row>
    <row r="165" spans="1:17" x14ac:dyDescent="0.15">
      <c r="A165" s="12" t="s">
        <v>185</v>
      </c>
      <c r="B165" s="26" t="str">
        <f>IF(Sec_inc_net!B165="","",Sec_inc_net!B165/10/GDP!E161)</f>
        <v/>
      </c>
      <c r="C165" s="26" t="str">
        <f>IF(Sec_inc_net!C165="","",Sec_inc_net!C165/10/GDP!F161)</f>
        <v/>
      </c>
      <c r="D165" s="26" t="str">
        <f>IF(Sec_inc_net!D165="","",Sec_inc_net!D165/10/GDP!G161)</f>
        <v/>
      </c>
      <c r="E165" s="26" t="str">
        <f>IF(Sec_inc_net!E165="","",Sec_inc_net!E165/10/GDP!H161)</f>
        <v/>
      </c>
      <c r="F165" s="26" t="str">
        <f>IF(Sec_inc_net!F165="","",Sec_inc_net!F165/10/GDP!I161)</f>
        <v/>
      </c>
      <c r="G165" s="26" t="str">
        <f>IF(Sec_inc_net!G165="","",Sec_inc_net!G165/10/GDP!J161)</f>
        <v/>
      </c>
      <c r="H165" s="26">
        <f>IF(Sec_inc_net!H165="","",Sec_inc_net!H165/10/GDP!K161)</f>
        <v>-4.454828414086041</v>
      </c>
      <c r="I165" s="26">
        <f>IF(Sec_inc_net!I165="","",Sec_inc_net!I165/10/GDP!L161)</f>
        <v>-3.6658564636536752</v>
      </c>
      <c r="J165" s="26">
        <f>IF(Sec_inc_net!J165="","",Sec_inc_net!J165/10/GDP!M161)</f>
        <v>-3.8481159681292039</v>
      </c>
      <c r="K165" s="26">
        <f>IF(Sec_inc_net!K165="","",Sec_inc_net!K165/10/GDP!N161)</f>
        <v>-3.7566668426889325</v>
      </c>
      <c r="L165" s="26">
        <f>IF(Sec_inc_net!L165="","",Sec_inc_net!L165/10/GDP!O161)</f>
        <v>-5.1380376132851699</v>
      </c>
      <c r="M165" s="26">
        <f>IF(Sec_inc_net!M165="","",Sec_inc_net!M165/10/GDP!P161)</f>
        <v>-5.5482021886399426</v>
      </c>
      <c r="N165" s="26">
        <f>IF(Sec_inc_net!N165="","",Sec_inc_net!N165/10/GDP!Q161)</f>
        <v>13.635980646920762</v>
      </c>
      <c r="O165" s="26">
        <f>IF(Sec_inc_net!O165="","",Sec_inc_net!O165/10/GDP!R161)</f>
        <v>54.765454951805388</v>
      </c>
      <c r="P165" s="26">
        <f>IF(Sec_inc_net!P165="","",Sec_inc_net!P165/10/GDP!S161)</f>
        <v>3.5687412449961515</v>
      </c>
      <c r="Q165" s="26">
        <f>IF(Sec_inc_net!Q165="","",Sec_inc_net!Q165/10/GDP!T161)</f>
        <v>-2.435555108090917</v>
      </c>
    </row>
    <row r="166" spans="1:17" x14ac:dyDescent="0.15">
      <c r="A166" s="12" t="s">
        <v>186</v>
      </c>
      <c r="B166" s="26">
        <f>IF(Sec_inc_net!B166="","",Sec_inc_net!B166/10/GDP!E162)</f>
        <v>-0.538255805801923</v>
      </c>
      <c r="C166" s="26">
        <f>IF(Sec_inc_net!C166="","",Sec_inc_net!C166/10/GDP!F162)</f>
        <v>-0.67167692313358596</v>
      </c>
      <c r="D166" s="26">
        <f>IF(Sec_inc_net!D166="","",Sec_inc_net!D166/10/GDP!G162)</f>
        <v>-0.85873885660538807</v>
      </c>
      <c r="E166" s="26">
        <f>IF(Sec_inc_net!E166="","",Sec_inc_net!E166/10/GDP!H162)</f>
        <v>-1.1430127718012923</v>
      </c>
      <c r="F166" s="26">
        <f>IF(Sec_inc_net!F166="","",Sec_inc_net!F166/10/GDP!I162)</f>
        <v>-1.52606793108595</v>
      </c>
      <c r="G166" s="26">
        <f>IF(Sec_inc_net!G166="","",Sec_inc_net!G166/10/GDP!J162)</f>
        <v>-0.81861939097282932</v>
      </c>
      <c r="H166" s="26">
        <f>IF(Sec_inc_net!H166="","",Sec_inc_net!H166/10/GDP!K162)</f>
        <v>-1.1024476402382857</v>
      </c>
      <c r="I166" s="26">
        <f>IF(Sec_inc_net!I166="","",Sec_inc_net!I166/10/GDP!L162)</f>
        <v>-1.4053879745745077</v>
      </c>
      <c r="J166" s="26">
        <f>IF(Sec_inc_net!J166="","",Sec_inc_net!J166/10/GDP!M162)</f>
        <v>-2.0329978115009251</v>
      </c>
      <c r="K166" s="26">
        <f>IF(Sec_inc_net!K166="","",Sec_inc_net!K166/10/GDP!N162)</f>
        <v>-1.7317075767338557</v>
      </c>
      <c r="L166" s="26">
        <f>IF(Sec_inc_net!L166="","",Sec_inc_net!L166/10/GDP!O162)</f>
        <v>-1.5414432991791447</v>
      </c>
      <c r="M166" s="26">
        <f>IF(Sec_inc_net!M166="","",Sec_inc_net!M166/10/GDP!P162)</f>
        <v>-1.6811550174201653</v>
      </c>
      <c r="N166" s="26">
        <f>IF(Sec_inc_net!N166="","",Sec_inc_net!N166/10/GDP!Q162)</f>
        <v>-1.507996247400248</v>
      </c>
      <c r="O166" s="26">
        <f>IF(Sec_inc_net!O166="","",Sec_inc_net!O166/10/GDP!R162)</f>
        <v>-1.1947593759114516</v>
      </c>
      <c r="P166" s="26">
        <f>IF(Sec_inc_net!P166="","",Sec_inc_net!P166/10/GDP!S162)</f>
        <v>-0.92807033935137651</v>
      </c>
      <c r="Q166" s="26">
        <f>IF(Sec_inc_net!Q166="","",Sec_inc_net!Q166/10/GDP!T162)</f>
        <v>-0.56566175358606019</v>
      </c>
    </row>
    <row r="167" spans="1:17" x14ac:dyDescent="0.15">
      <c r="A167" s="12" t="s">
        <v>187</v>
      </c>
      <c r="B167" s="26">
        <f>IF(Sec_inc_net!B167="","",Sec_inc_net!B167/10/GDP!E163)</f>
        <v>-0.33121552209978122</v>
      </c>
      <c r="C167" s="26">
        <f>IF(Sec_inc_net!C167="","",Sec_inc_net!C167/10/GDP!F163)</f>
        <v>-0.5589605411434474</v>
      </c>
      <c r="D167" s="26">
        <f>IF(Sec_inc_net!D167="","",Sec_inc_net!D167/10/GDP!G163)</f>
        <v>-0.69316878617409394</v>
      </c>
      <c r="E167" s="26">
        <f>IF(Sec_inc_net!E167="","",Sec_inc_net!E167/10/GDP!H163)</f>
        <v>-0.74963961323384509</v>
      </c>
      <c r="F167" s="26">
        <f>IF(Sec_inc_net!F167="","",Sec_inc_net!F167/10/GDP!I163)</f>
        <v>-0.8137717580242011</v>
      </c>
      <c r="G167" s="26">
        <f>IF(Sec_inc_net!G167="","",Sec_inc_net!G167/10/GDP!J163)</f>
        <v>-0.18510379363476398</v>
      </c>
      <c r="H167" s="26">
        <f>IF(Sec_inc_net!H167="","",Sec_inc_net!H167/10/GDP!K163)</f>
        <v>1.8750508681346315E-2</v>
      </c>
      <c r="I167" s="26">
        <f>IF(Sec_inc_net!I167="","",Sec_inc_net!I167/10/GDP!L163)</f>
        <v>-0.2310596161007919</v>
      </c>
      <c r="J167" s="26">
        <f>IF(Sec_inc_net!J167="","",Sec_inc_net!J167/10/GDP!M163)</f>
        <v>-1.0087264918903067</v>
      </c>
      <c r="K167" s="26">
        <f>IF(Sec_inc_net!K167="","",Sec_inc_net!K167/10/GDP!N163)</f>
        <v>-0.76641857184748463</v>
      </c>
      <c r="L167" s="26">
        <f>IF(Sec_inc_net!L167="","",Sec_inc_net!L167/10/GDP!O163)</f>
        <v>-0.99084558366448139</v>
      </c>
      <c r="M167" s="26">
        <f>IF(Sec_inc_net!M167="","",Sec_inc_net!M167/10/GDP!P163)</f>
        <v>-0.9753671245210519</v>
      </c>
      <c r="N167" s="26">
        <f>IF(Sec_inc_net!N167="","",Sec_inc_net!N167/10/GDP!Q163)</f>
        <v>-0.73061253785826663</v>
      </c>
      <c r="O167" s="26">
        <f>IF(Sec_inc_net!O167="","",Sec_inc_net!O167/10/GDP!R163)</f>
        <v>-0.8696237805449768</v>
      </c>
      <c r="P167" s="26">
        <f>IF(Sec_inc_net!P167="","",Sec_inc_net!P167/10/GDP!S163)</f>
        <v>-1.0552413776663054</v>
      </c>
      <c r="Q167" s="26">
        <f>IF(Sec_inc_net!Q167="","",Sec_inc_net!Q167/10/GDP!T163)</f>
        <v>-1.015684683374946</v>
      </c>
    </row>
    <row r="168" spans="1:17" x14ac:dyDescent="0.15">
      <c r="A168" s="12" t="s">
        <v>188</v>
      </c>
      <c r="B168" s="26">
        <f>IF(Sec_inc_net!B168="","",Sec_inc_net!B168/10/GDP!E164)</f>
        <v>1.0632481017578732</v>
      </c>
      <c r="C168" s="26">
        <f>IF(Sec_inc_net!C168="","",Sec_inc_net!C168/10/GDP!F164)</f>
        <v>13.460383799719509</v>
      </c>
      <c r="D168" s="26">
        <f>IF(Sec_inc_net!D168="","",Sec_inc_net!D168/10/GDP!G164)</f>
        <v>14.924325677707854</v>
      </c>
      <c r="E168" s="26">
        <f>IF(Sec_inc_net!E168="","",Sec_inc_net!E168/10/GDP!H164)</f>
        <v>15.702777786511826</v>
      </c>
      <c r="F168" s="26">
        <f>IF(Sec_inc_net!F168="","",Sec_inc_net!F168/10/GDP!I164)</f>
        <v>15.788186004792463</v>
      </c>
      <c r="G168" s="26">
        <f>IF(Sec_inc_net!G168="","",Sec_inc_net!G168/10/GDP!J164)</f>
        <v>15.584540980219757</v>
      </c>
      <c r="H168" s="26">
        <f>IF(Sec_inc_net!H168="","",Sec_inc_net!H168/10/GDP!K164)</f>
        <v>12.190025738464032</v>
      </c>
      <c r="I168" s="26">
        <f>IF(Sec_inc_net!I168="","",Sec_inc_net!I168/10/GDP!L164)</f>
        <v>8.5785452914993385</v>
      </c>
      <c r="J168" s="26">
        <f>IF(Sec_inc_net!J168="","",Sec_inc_net!J168/10/GDP!M164)</f>
        <v>7.5275936248539539</v>
      </c>
      <c r="K168" s="26">
        <f>IF(Sec_inc_net!K168="","",Sec_inc_net!K168/10/GDP!N164)</f>
        <v>6.0222173818039151</v>
      </c>
      <c r="L168" s="26">
        <f>IF(Sec_inc_net!L168="","",Sec_inc_net!L168/10/GDP!O164)</f>
        <v>6.2851732818862418</v>
      </c>
      <c r="M168" s="26">
        <f>IF(Sec_inc_net!M168="","",Sec_inc_net!M168/10/GDP!P164)</f>
        <v>4.6716542213868486</v>
      </c>
      <c r="N168" s="26">
        <f>IF(Sec_inc_net!N168="","",Sec_inc_net!N168/10/GDP!Q164)</f>
        <v>3.5723411524006732</v>
      </c>
      <c r="O168" s="26">
        <f>IF(Sec_inc_net!O168="","",Sec_inc_net!O168/10/GDP!R164)</f>
        <v>2.5658350409240493</v>
      </c>
      <c r="P168" s="26">
        <f>IF(Sec_inc_net!P168="","",Sec_inc_net!P168/10/GDP!S164)</f>
        <v>1.5212233999612681</v>
      </c>
      <c r="Q168" s="26">
        <f>IF(Sec_inc_net!Q168="","",Sec_inc_net!Q168/10/GDP!T164)</f>
        <v>4.2445258765020135</v>
      </c>
    </row>
    <row r="169" spans="1:17" x14ac:dyDescent="0.15">
      <c r="A169" s="12" t="s">
        <v>189</v>
      </c>
      <c r="B169" s="26" t="str">
        <f>IF(Sec_inc_net!B169="","",Sec_inc_net!B169/10/GDP!E165)</f>
        <v/>
      </c>
      <c r="C169" s="26" t="str">
        <f>IF(Sec_inc_net!C169="","",Sec_inc_net!C169/10/GDP!F165)</f>
        <v/>
      </c>
      <c r="D169" s="26" t="str">
        <f>IF(Sec_inc_net!D169="","",Sec_inc_net!D169/10/GDP!G165)</f>
        <v/>
      </c>
      <c r="E169" s="26" t="str">
        <f>IF(Sec_inc_net!E169="","",Sec_inc_net!E169/10/GDP!H165)</f>
        <v/>
      </c>
      <c r="F169" s="26" t="str">
        <f>IF(Sec_inc_net!F169="","",Sec_inc_net!F169/10/GDP!I165)</f>
        <v/>
      </c>
      <c r="G169" s="26" t="str">
        <f>IF(Sec_inc_net!G169="","",Sec_inc_net!G169/10/GDP!J165)</f>
        <v/>
      </c>
      <c r="H169" s="26" t="str">
        <f>IF(Sec_inc_net!H169="","",Sec_inc_net!H169/10/GDP!K165)</f>
        <v/>
      </c>
      <c r="I169" s="26" t="str">
        <f>IF(Sec_inc_net!I169="","",Sec_inc_net!I169/10/GDP!L165)</f>
        <v/>
      </c>
      <c r="J169" s="26" t="str">
        <f>IF(Sec_inc_net!J169="","",Sec_inc_net!J169/10/GDP!M165)</f>
        <v/>
      </c>
      <c r="K169" s="26" t="str">
        <f>IF(Sec_inc_net!K169="","",Sec_inc_net!K169/10/GDP!N165)</f>
        <v/>
      </c>
      <c r="L169" s="26" t="str">
        <f>IF(Sec_inc_net!L169="","",Sec_inc_net!L169/10/GDP!O165)</f>
        <v/>
      </c>
      <c r="M169" s="26" t="str">
        <f>IF(Sec_inc_net!M169="","",Sec_inc_net!M169/10/GDP!P165)</f>
        <v/>
      </c>
      <c r="N169" s="26" t="str">
        <f>IF(Sec_inc_net!N169="","",Sec_inc_net!N169/10/GDP!Q165)</f>
        <v/>
      </c>
      <c r="O169" s="26" t="str">
        <f>IF(Sec_inc_net!O169="","",Sec_inc_net!O169/10/GDP!R165)</f>
        <v/>
      </c>
      <c r="P169" s="26" t="str">
        <f>IF(Sec_inc_net!P169="","",Sec_inc_net!P169/10/GDP!S165)</f>
        <v/>
      </c>
      <c r="Q169" s="26" t="str">
        <f>IF(Sec_inc_net!Q169="","",Sec_inc_net!Q169/10/GDP!T165)</f>
        <v/>
      </c>
    </row>
    <row r="170" spans="1:17" x14ac:dyDescent="0.15">
      <c r="A170" s="12" t="s">
        <v>190</v>
      </c>
      <c r="B170" s="26">
        <f>IF(Sec_inc_net!B170="","",Sec_inc_net!B170/10/GDP!E166)</f>
        <v>-0.9520346477282734</v>
      </c>
      <c r="C170" s="26">
        <f>IF(Sec_inc_net!C170="","",Sec_inc_net!C170/10/GDP!F166)</f>
        <v>-0.86911118359670714</v>
      </c>
      <c r="D170" s="26">
        <f>IF(Sec_inc_net!D170="","",Sec_inc_net!D170/10/GDP!G166)</f>
        <v>-0.78622226477187951</v>
      </c>
      <c r="E170" s="26">
        <f>IF(Sec_inc_net!E170="","",Sec_inc_net!E170/10/GDP!H166)</f>
        <v>-0.81256360566394314</v>
      </c>
      <c r="F170" s="26">
        <f>IF(Sec_inc_net!F170="","",Sec_inc_net!F170/10/GDP!I166)</f>
        <v>-0.90317213142802166</v>
      </c>
      <c r="G170" s="26">
        <f>IF(Sec_inc_net!G170="","",Sec_inc_net!G170/10/GDP!J166)</f>
        <v>-0.60699466772539556</v>
      </c>
      <c r="H170" s="26">
        <f>IF(Sec_inc_net!H170="","",Sec_inc_net!H170/10/GDP!K166)</f>
        <v>-0.47306977185646865</v>
      </c>
      <c r="I170" s="26">
        <f>IF(Sec_inc_net!I170="","",Sec_inc_net!I170/10/GDP!L166)</f>
        <v>-0.95906147089816307</v>
      </c>
      <c r="J170" s="26">
        <f>IF(Sec_inc_net!J170="","",Sec_inc_net!J170/10/GDP!M166)</f>
        <v>-0.87112728535392459</v>
      </c>
      <c r="K170" s="26">
        <f>IF(Sec_inc_net!K170="","",Sec_inc_net!K170/10/GDP!N166)</f>
        <v>-0.90518312602323059</v>
      </c>
      <c r="L170" s="26">
        <f>IF(Sec_inc_net!L170="","",Sec_inc_net!L170/10/GDP!O166)</f>
        <v>-0.833141493474155</v>
      </c>
      <c r="M170" s="26">
        <f>IF(Sec_inc_net!M170="","",Sec_inc_net!M170/10/GDP!P166)</f>
        <v>-0.62665588672412964</v>
      </c>
      <c r="N170" s="26">
        <f>IF(Sec_inc_net!N170="","",Sec_inc_net!N170/10/GDP!Q166)</f>
        <v>-0.82261138560432912</v>
      </c>
      <c r="O170" s="26">
        <f>IF(Sec_inc_net!O170="","",Sec_inc_net!O170/10/GDP!R166)</f>
        <v>-0.74383481471217716</v>
      </c>
      <c r="P170" s="26">
        <f>IF(Sec_inc_net!P170="","",Sec_inc_net!P170/10/GDP!S166)</f>
        <v>-0.70075885522093917</v>
      </c>
      <c r="Q170" s="26">
        <f>IF(Sec_inc_net!Q170="","",Sec_inc_net!Q170/10/GDP!T166)</f>
        <v>-0.87354470937450279</v>
      </c>
    </row>
    <row r="171" spans="1:17" x14ac:dyDescent="0.15">
      <c r="A171" s="12" t="s">
        <v>191</v>
      </c>
      <c r="B171" s="26" t="str">
        <f>IF(Sec_inc_net!B171="","",Sec_inc_net!B171/10/GDP!E167)</f>
        <v/>
      </c>
      <c r="C171" s="26" t="str">
        <f>IF(Sec_inc_net!C171="","",Sec_inc_net!C171/10/GDP!F167)</f>
        <v/>
      </c>
      <c r="D171" s="26" t="str">
        <f>IF(Sec_inc_net!D171="","",Sec_inc_net!D171/10/GDP!G167)</f>
        <v/>
      </c>
      <c r="E171" s="26" t="str">
        <f>IF(Sec_inc_net!E171="","",Sec_inc_net!E171/10/GDP!H167)</f>
        <v/>
      </c>
      <c r="F171" s="26" t="str">
        <f>IF(Sec_inc_net!F171="","",Sec_inc_net!F171/10/GDP!I167)</f>
        <v/>
      </c>
      <c r="G171" s="26" t="str">
        <f>IF(Sec_inc_net!G171="","",Sec_inc_net!G171/10/GDP!J167)</f>
        <v/>
      </c>
      <c r="H171" s="26" t="str">
        <f>IF(Sec_inc_net!H171="","",Sec_inc_net!H171/10/GDP!K167)</f>
        <v/>
      </c>
      <c r="I171" s="26" t="str">
        <f>IF(Sec_inc_net!I171="","",Sec_inc_net!I171/10/GDP!L167)</f>
        <v/>
      </c>
      <c r="J171" s="26" t="str">
        <f>IF(Sec_inc_net!J171="","",Sec_inc_net!J171/10/GDP!M167)</f>
        <v/>
      </c>
      <c r="K171" s="26">
        <f>IF(Sec_inc_net!K171="","",Sec_inc_net!K171/10/GDP!N167)</f>
        <v>4.4034651622294563</v>
      </c>
      <c r="L171" s="26">
        <f>IF(Sec_inc_net!L171="","",Sec_inc_net!L171/10/GDP!O167)</f>
        <v>4.0275288521240196</v>
      </c>
      <c r="M171" s="26">
        <f>IF(Sec_inc_net!M171="","",Sec_inc_net!M171/10/GDP!P167)</f>
        <v>10.916639094352655</v>
      </c>
      <c r="N171" s="26">
        <f>IF(Sec_inc_net!N171="","",Sec_inc_net!N171/10/GDP!Q167)</f>
        <v>-3.3729438647491405</v>
      </c>
      <c r="O171" s="26">
        <f>IF(Sec_inc_net!O171="","",Sec_inc_net!O171/10/GDP!R167)</f>
        <v>10.53351395298899</v>
      </c>
      <c r="P171" s="26">
        <f>IF(Sec_inc_net!P171="","",Sec_inc_net!P171/10/GDP!S167)</f>
        <v>15.481927470304482</v>
      </c>
      <c r="Q171" s="26" t="str">
        <f>IF(Sec_inc_net!Q171="","",Sec_inc_net!Q171/10/GDP!T167)</f>
        <v/>
      </c>
    </row>
    <row r="172" spans="1:17" x14ac:dyDescent="0.15">
      <c r="A172" s="12" t="s">
        <v>192</v>
      </c>
      <c r="B172" s="26">
        <f>IF(Sec_inc_net!B172="","",Sec_inc_net!B172/10/GDP!E168)</f>
        <v>-1.0790516077343142</v>
      </c>
      <c r="C172" s="26">
        <f>IF(Sec_inc_net!C172="","",Sec_inc_net!C172/10/GDP!F168)</f>
        <v>-1.3055667935974165</v>
      </c>
      <c r="D172" s="26">
        <f>IF(Sec_inc_net!D172="","",Sec_inc_net!D172/10/GDP!G168)</f>
        <v>-1.1961796365121606</v>
      </c>
      <c r="E172" s="26">
        <f>IF(Sec_inc_net!E172="","",Sec_inc_net!E172/10/GDP!H168)</f>
        <v>-1.3827804071737553</v>
      </c>
      <c r="F172" s="26">
        <f>IF(Sec_inc_net!F172="","",Sec_inc_net!F172/10/GDP!I168)</f>
        <v>-1.2943773946027464</v>
      </c>
      <c r="G172" s="26">
        <f>IF(Sec_inc_net!G172="","",Sec_inc_net!G172/10/GDP!J168)</f>
        <v>-1.1764754398294996</v>
      </c>
      <c r="H172" s="26">
        <f>IF(Sec_inc_net!H172="","",Sec_inc_net!H172/10/GDP!K168)</f>
        <v>-1.2286769604347969</v>
      </c>
      <c r="I172" s="26">
        <f>IF(Sec_inc_net!I172="","",Sec_inc_net!I172/10/GDP!L168)</f>
        <v>-1.1832006733304237</v>
      </c>
      <c r="J172" s="26">
        <f>IF(Sec_inc_net!J172="","",Sec_inc_net!J172/10/GDP!M168)</f>
        <v>-1.2169059102307505</v>
      </c>
      <c r="K172" s="26">
        <f>IF(Sec_inc_net!K172="","",Sec_inc_net!K172/10/GDP!N168)</f>
        <v>-1.0481955362497539</v>
      </c>
      <c r="L172" s="26">
        <f>IF(Sec_inc_net!L172="","",Sec_inc_net!L172/10/GDP!O168)</f>
        <v>-0.99613864083767578</v>
      </c>
      <c r="M172" s="26">
        <f>IF(Sec_inc_net!M172="","",Sec_inc_net!M172/10/GDP!P168)</f>
        <v>-1.0568309979683363</v>
      </c>
      <c r="N172" s="26">
        <f>IF(Sec_inc_net!N172="","",Sec_inc_net!N172/10/GDP!Q168)</f>
        <v>-0.8671343297177746</v>
      </c>
      <c r="O172" s="26">
        <f>IF(Sec_inc_net!O172="","",Sec_inc_net!O172/10/GDP!R168)</f>
        <v>-0.97369155364436422</v>
      </c>
      <c r="P172" s="26">
        <f>IF(Sec_inc_net!P172="","",Sec_inc_net!P172/10/GDP!S168)</f>
        <v>-1.0252293485589641</v>
      </c>
      <c r="Q172" s="26">
        <f>IF(Sec_inc_net!Q172="","",Sec_inc_net!Q172/10/GDP!T168)</f>
        <v>-1.2880265576065848</v>
      </c>
    </row>
    <row r="173" spans="1:17" x14ac:dyDescent="0.15">
      <c r="A173" s="12" t="s">
        <v>193</v>
      </c>
      <c r="B173" s="26">
        <f>IF(Sec_inc_net!B173="","",Sec_inc_net!B173/10/GDP!E169)</f>
        <v>6.5432986232957955</v>
      </c>
      <c r="C173" s="26">
        <f>IF(Sec_inc_net!C173="","",Sec_inc_net!C173/10/GDP!F169)</f>
        <v>6.1936919238992507</v>
      </c>
      <c r="D173" s="26">
        <f>IF(Sec_inc_net!D173="","",Sec_inc_net!D173/10/GDP!G169)</f>
        <v>6.2408868098923378</v>
      </c>
      <c r="E173" s="26">
        <f>IF(Sec_inc_net!E173="","",Sec_inc_net!E173/10/GDP!H169)</f>
        <v>5.7200779879898125</v>
      </c>
      <c r="F173" s="26">
        <f>IF(Sec_inc_net!F173="","",Sec_inc_net!F173/10/GDP!I169)</f>
        <v>6.2425611878849434</v>
      </c>
      <c r="G173" s="26">
        <f>IF(Sec_inc_net!G173="","",Sec_inc_net!G173/10/GDP!J169)</f>
        <v>6.4519186475452832</v>
      </c>
      <c r="H173" s="26">
        <f>IF(Sec_inc_net!H173="","",Sec_inc_net!H173/10/GDP!K169)</f>
        <v>7.1137640505625148</v>
      </c>
      <c r="I173" s="26">
        <f>IF(Sec_inc_net!I173="","",Sec_inc_net!I173/10/GDP!L169)</f>
        <v>7.88527829911627</v>
      </c>
      <c r="J173" s="26">
        <f>IF(Sec_inc_net!J173="","",Sec_inc_net!J173/10/GDP!M169)</f>
        <v>7.5949498974376022</v>
      </c>
      <c r="K173" s="26">
        <f>IF(Sec_inc_net!K173="","",Sec_inc_net!K173/10/GDP!N169)</f>
        <v>7.8512894299956368</v>
      </c>
      <c r="L173" s="26">
        <f>IF(Sec_inc_net!L173="","",Sec_inc_net!L173/10/GDP!O169)</f>
        <v>7.6881434847168784</v>
      </c>
      <c r="M173" s="26">
        <f>IF(Sec_inc_net!M173="","",Sec_inc_net!M173/10/GDP!P169)</f>
        <v>7.832337976545495</v>
      </c>
      <c r="N173" s="26">
        <f>IF(Sec_inc_net!N173="","",Sec_inc_net!N173/10/GDP!Q169)</f>
        <v>7.236850983627189</v>
      </c>
      <c r="O173" s="26">
        <f>IF(Sec_inc_net!O173="","",Sec_inc_net!O173/10/GDP!R169)</f>
        <v>7.0090984065932069</v>
      </c>
      <c r="P173" s="26">
        <f>IF(Sec_inc_net!P173="","",Sec_inc_net!P173/10/GDP!S169)</f>
        <v>6.8660396182374734</v>
      </c>
      <c r="Q173" s="26">
        <f>IF(Sec_inc_net!Q173="","",Sec_inc_net!Q173/10/GDP!T169)</f>
        <v>7.6912096705337287</v>
      </c>
    </row>
    <row r="174" spans="1:17" x14ac:dyDescent="0.15">
      <c r="A174" s="12" t="s">
        <v>194</v>
      </c>
      <c r="B174" s="26">
        <f>IF(Sec_inc_net!B174="","",Sec_inc_net!B174/10/GDP!E170)</f>
        <v>4.3656728237547631</v>
      </c>
      <c r="C174" s="26">
        <f>IF(Sec_inc_net!C174="","",Sec_inc_net!C174/10/GDP!F170)</f>
        <v>4.9985935560255648</v>
      </c>
      <c r="D174" s="26">
        <f>IF(Sec_inc_net!D174="","",Sec_inc_net!D174/10/GDP!G170)</f>
        <v>4.5277902496950677</v>
      </c>
      <c r="E174" s="26">
        <f>IF(Sec_inc_net!E174="","",Sec_inc_net!E174/10/GDP!H170)</f>
        <v>4.4090784446164539</v>
      </c>
      <c r="F174" s="26">
        <f>IF(Sec_inc_net!F174="","",Sec_inc_net!F174/10/GDP!I170)</f>
        <v>5.8318825211492484</v>
      </c>
      <c r="G174" s="26">
        <f>IF(Sec_inc_net!G174="","",Sec_inc_net!G174/10/GDP!J170)</f>
        <v>5.9742401742194957</v>
      </c>
      <c r="H174" s="26">
        <f>IF(Sec_inc_net!H174="","",Sec_inc_net!H174/10/GDP!K170)</f>
        <v>5.5729742609251183</v>
      </c>
      <c r="I174" s="26">
        <f>IF(Sec_inc_net!I174="","",Sec_inc_net!I174/10/GDP!L170)</f>
        <v>3.523026976636737</v>
      </c>
      <c r="J174" s="26">
        <f>IF(Sec_inc_net!J174="","",Sec_inc_net!J174/10/GDP!M170)</f>
        <v>3.99837115282621</v>
      </c>
      <c r="K174" s="26">
        <f>IF(Sec_inc_net!K174="","",Sec_inc_net!K174/10/GDP!N170)</f>
        <v>-1.231899703840369</v>
      </c>
      <c r="L174" s="26">
        <f>IF(Sec_inc_net!L174="","",Sec_inc_net!L174/10/GDP!O170)</f>
        <v>-1.9916989804934622</v>
      </c>
      <c r="M174" s="26">
        <f>IF(Sec_inc_net!M174="","",Sec_inc_net!M174/10/GDP!P170)</f>
        <v>-1.2604211556550302</v>
      </c>
      <c r="N174" s="26">
        <f>IF(Sec_inc_net!N174="","",Sec_inc_net!N174/10/GDP!Q170)</f>
        <v>-2.438157820444228</v>
      </c>
      <c r="O174" s="26">
        <f>IF(Sec_inc_net!O174="","",Sec_inc_net!O174/10/GDP!R170)</f>
        <v>-2.6477561468204667</v>
      </c>
      <c r="P174" s="26">
        <f>IF(Sec_inc_net!P174="","",Sec_inc_net!P174/10/GDP!S170)</f>
        <v>-2.5911174868839453</v>
      </c>
      <c r="Q174" s="26">
        <f>IF(Sec_inc_net!Q174="","",Sec_inc_net!Q174/10/GDP!T170)</f>
        <v>-2.4454120500248169</v>
      </c>
    </row>
    <row r="175" spans="1:17" x14ac:dyDescent="0.15">
      <c r="A175" s="12" t="s">
        <v>195</v>
      </c>
      <c r="B175" s="26">
        <f>IF(Sec_inc_net!B175="","",Sec_inc_net!B175/10/GDP!E171)</f>
        <v>1.1417784950443404</v>
      </c>
      <c r="C175" s="26">
        <f>IF(Sec_inc_net!C175="","",Sec_inc_net!C175/10/GDP!F171)</f>
        <v>0.94457258640142538</v>
      </c>
      <c r="D175" s="26">
        <f>IF(Sec_inc_net!D175="","",Sec_inc_net!D175/10/GDP!G171)</f>
        <v>1.0158012898379689</v>
      </c>
      <c r="E175" s="26">
        <f>IF(Sec_inc_net!E175="","",Sec_inc_net!E175/10/GDP!H171)</f>
        <v>1.1290847275149245</v>
      </c>
      <c r="F175" s="26">
        <f>IF(Sec_inc_net!F175="","",Sec_inc_net!F175/10/GDP!I171)</f>
        <v>0.88653309819513815</v>
      </c>
      <c r="G175" s="26">
        <f>IF(Sec_inc_net!G175="","",Sec_inc_net!G175/10/GDP!J171)</f>
        <v>1.0338228408255683</v>
      </c>
      <c r="H175" s="26">
        <f>IF(Sec_inc_net!H175="","",Sec_inc_net!H175/10/GDP!K171)</f>
        <v>1.3025739051811183</v>
      </c>
      <c r="I175" s="26">
        <f>IF(Sec_inc_net!I175="","",Sec_inc_net!I175/10/GDP!L171)</f>
        <v>0.44489613030940978</v>
      </c>
      <c r="J175" s="26">
        <f>IF(Sec_inc_net!J175="","",Sec_inc_net!J175/10/GDP!M171)</f>
        <v>0.43613946512717106</v>
      </c>
      <c r="K175" s="26">
        <f>IF(Sec_inc_net!K175="","",Sec_inc_net!K175/10/GDP!N171)</f>
        <v>3.743720730989071E-2</v>
      </c>
      <c r="L175" s="26">
        <f>IF(Sec_inc_net!L175="","",Sec_inc_net!L175/10/GDP!O171)</f>
        <v>0.49750801305682979</v>
      </c>
      <c r="M175" s="26">
        <f>IF(Sec_inc_net!M175="","",Sec_inc_net!M175/10/GDP!P171)</f>
        <v>-8.7546188767497868E-2</v>
      </c>
      <c r="N175" s="26">
        <f>IF(Sec_inc_net!N175="","",Sec_inc_net!N175/10/GDP!Q171)</f>
        <v>0.32819953164896154</v>
      </c>
      <c r="O175" s="26">
        <f>IF(Sec_inc_net!O175="","",Sec_inc_net!O175/10/GDP!R171)</f>
        <v>0.34371787490624406</v>
      </c>
      <c r="P175" s="26">
        <f>IF(Sec_inc_net!P175="","",Sec_inc_net!P175/10/GDP!S171)</f>
        <v>0.25398280724952693</v>
      </c>
      <c r="Q175" s="26">
        <f>IF(Sec_inc_net!Q175="","",Sec_inc_net!Q175/10/GDP!T171)</f>
        <v>1.3611275567719643</v>
      </c>
    </row>
    <row r="176" spans="1:17" x14ac:dyDescent="0.15">
      <c r="A176" s="12" t="s">
        <v>196</v>
      </c>
      <c r="B176" s="26">
        <f>IF(Sec_inc_net!B176="","",Sec_inc_net!B176/10/GDP!E172)</f>
        <v>3.2780291465194322</v>
      </c>
      <c r="C176" s="26">
        <f>IF(Sec_inc_net!C176="","",Sec_inc_net!C176/10/GDP!F172)</f>
        <v>3.3009245169777688</v>
      </c>
      <c r="D176" s="26">
        <f>IF(Sec_inc_net!D176="","",Sec_inc_net!D176/10/GDP!G172)</f>
        <v>2.9448906926406928</v>
      </c>
      <c r="E176" s="26">
        <f>IF(Sec_inc_net!E176="","",Sec_inc_net!E176/10/GDP!H172)</f>
        <v>1.8926230520967586</v>
      </c>
      <c r="F176" s="26">
        <f>IF(Sec_inc_net!F176="","",Sec_inc_net!F176/10/GDP!I172)</f>
        <v>1.6921593160254405</v>
      </c>
      <c r="G176" s="26">
        <f>IF(Sec_inc_net!G176="","",Sec_inc_net!G176/10/GDP!J172)</f>
        <v>1.4617115657502</v>
      </c>
      <c r="H176" s="26">
        <f>IF(Sec_inc_net!H176="","",Sec_inc_net!H176/10/GDP!K172)</f>
        <v>1.1666878474980147</v>
      </c>
      <c r="I176" s="26">
        <f>IF(Sec_inc_net!I176="","",Sec_inc_net!I176/10/GDP!L172)</f>
        <v>3.5736121801039067</v>
      </c>
      <c r="J176" s="26">
        <f>IF(Sec_inc_net!J176="","",Sec_inc_net!J176/10/GDP!M172)</f>
        <v>3.3610596941343229</v>
      </c>
      <c r="K176" s="26">
        <f>IF(Sec_inc_net!K176="","",Sec_inc_net!K176/10/GDP!N172)</f>
        <v>4.4590314881913571</v>
      </c>
      <c r="L176" s="26">
        <f>IF(Sec_inc_net!L176="","",Sec_inc_net!L176/10/GDP!O172)</f>
        <v>4.6490723060539887</v>
      </c>
      <c r="M176" s="26">
        <f>IF(Sec_inc_net!M176="","",Sec_inc_net!M176/10/GDP!P172)</f>
        <v>4.8368498092665604</v>
      </c>
      <c r="N176" s="26">
        <f>IF(Sec_inc_net!N176="","",Sec_inc_net!N176/10/GDP!Q172)</f>
        <v>5.0984099879226559</v>
      </c>
      <c r="O176" s="26">
        <f>IF(Sec_inc_net!O176="","",Sec_inc_net!O176/10/GDP!R172)</f>
        <v>5.099088764941472</v>
      </c>
      <c r="P176" s="26">
        <f>IF(Sec_inc_net!P176="","",Sec_inc_net!P176/10/GDP!S172)</f>
        <v>5.0952182344343218</v>
      </c>
      <c r="Q176" s="26">
        <f>IF(Sec_inc_net!Q176="","",Sec_inc_net!Q176/10/GDP!T172)</f>
        <v>5.1617132590551842</v>
      </c>
    </row>
    <row r="177" spans="1:17" x14ac:dyDescent="0.15">
      <c r="A177" s="12" t="s">
        <v>197</v>
      </c>
      <c r="B177" s="26">
        <f>IF(Sec_inc_net!B177="","",Sec_inc_net!B177/10/GDP!E173)</f>
        <v>3.9985749037277856</v>
      </c>
      <c r="C177" s="26">
        <f>IF(Sec_inc_net!C177="","",Sec_inc_net!C177/10/GDP!F173)</f>
        <v>2.6525104013686374</v>
      </c>
      <c r="D177" s="26">
        <f>IF(Sec_inc_net!D177="","",Sec_inc_net!D177/10/GDP!G173)</f>
        <v>1.2989040434456125</v>
      </c>
      <c r="E177" s="26">
        <f>IF(Sec_inc_net!E177="","",Sec_inc_net!E177/10/GDP!H173)</f>
        <v>0.96044915746060178</v>
      </c>
      <c r="F177" s="26">
        <f>IF(Sec_inc_net!F177="","",Sec_inc_net!F177/10/GDP!I173)</f>
        <v>2.2190463926962121</v>
      </c>
      <c r="G177" s="26">
        <f>IF(Sec_inc_net!G177="","",Sec_inc_net!G177/10/GDP!J173)</f>
        <v>3.2976736614288815</v>
      </c>
      <c r="H177" s="26">
        <f>IF(Sec_inc_net!H177="","",Sec_inc_net!H177/10/GDP!K173)</f>
        <v>1.6999917358712175</v>
      </c>
      <c r="I177" s="26">
        <f>IF(Sec_inc_net!I177="","",Sec_inc_net!I177/10/GDP!L173)</f>
        <v>1.7805869403857673</v>
      </c>
      <c r="J177" s="26">
        <f>IF(Sec_inc_net!J177="","",Sec_inc_net!J177/10/GDP!M173)</f>
        <v>3.1913983916885784</v>
      </c>
      <c r="K177" s="26">
        <f>IF(Sec_inc_net!K177="","",Sec_inc_net!K177/10/GDP!N173)</f>
        <v>2.5713984907005933</v>
      </c>
      <c r="L177" s="26">
        <f>IF(Sec_inc_net!L177="","",Sec_inc_net!L177/10/GDP!O173)</f>
        <v>1.4764166928728923</v>
      </c>
      <c r="M177" s="26">
        <f>IF(Sec_inc_net!M177="","",Sec_inc_net!M177/10/GDP!P173)</f>
        <v>1.4373996247495393</v>
      </c>
      <c r="N177" s="26">
        <f>IF(Sec_inc_net!N177="","",Sec_inc_net!N177/10/GDP!Q173)</f>
        <v>2.038699626238818</v>
      </c>
      <c r="O177" s="26">
        <f>IF(Sec_inc_net!O177="","",Sec_inc_net!O177/10/GDP!R173)</f>
        <v>1.0460629775605459</v>
      </c>
      <c r="P177" s="26">
        <f>IF(Sec_inc_net!P177="","",Sec_inc_net!P177/10/GDP!S173)</f>
        <v>3.2291562793661526</v>
      </c>
      <c r="Q177" s="26" t="str">
        <f>IF(Sec_inc_net!Q177="","",Sec_inc_net!Q177/10/GDP!T173)</f>
        <v/>
      </c>
    </row>
    <row r="178" spans="1:17" x14ac:dyDescent="0.15">
      <c r="A178" s="12" t="s">
        <v>198</v>
      </c>
      <c r="B178" s="26">
        <f>IF(Sec_inc_net!B178="","",Sec_inc_net!B178/10/GDP!E174)</f>
        <v>0.98871067329104734</v>
      </c>
      <c r="C178" s="26">
        <f>IF(Sec_inc_net!C178="","",Sec_inc_net!C178/10/GDP!F174)</f>
        <v>1.3668638638595578</v>
      </c>
      <c r="D178" s="26">
        <f>IF(Sec_inc_net!D178="","",Sec_inc_net!D178/10/GDP!G174)</f>
        <v>2.6358440449945597</v>
      </c>
      <c r="E178" s="26">
        <f>IF(Sec_inc_net!E178="","",Sec_inc_net!E178/10/GDP!H174)</f>
        <v>2.5615705996275131</v>
      </c>
      <c r="F178" s="26">
        <f>IF(Sec_inc_net!F178="","",Sec_inc_net!F178/10/GDP!I174)</f>
        <v>2.4254534718162648</v>
      </c>
      <c r="G178" s="26">
        <f>IF(Sec_inc_net!G178="","",Sec_inc_net!G178/10/GDP!J174)</f>
        <v>1.9812391611219697</v>
      </c>
      <c r="H178" s="26">
        <f>IF(Sec_inc_net!H178="","",Sec_inc_net!H178/10/GDP!K174)</f>
        <v>1.9743632920910215</v>
      </c>
      <c r="I178" s="26">
        <f>IF(Sec_inc_net!I178="","",Sec_inc_net!I178/10/GDP!L174)</f>
        <v>1.4613126195084178</v>
      </c>
      <c r="J178" s="26">
        <f>IF(Sec_inc_net!J178="","",Sec_inc_net!J178/10/GDP!M174)</f>
        <v>1.2935498173438231</v>
      </c>
      <c r="K178" s="26">
        <f>IF(Sec_inc_net!K178="","",Sec_inc_net!K178/10/GDP!N174)</f>
        <v>1.3581643857680978</v>
      </c>
      <c r="L178" s="26">
        <f>IF(Sec_inc_net!L178="","",Sec_inc_net!L178/10/GDP!O174)</f>
        <v>1.364730670291183</v>
      </c>
      <c r="M178" s="26">
        <f>IF(Sec_inc_net!M178="","",Sec_inc_net!M178/10/GDP!P174)</f>
        <v>3.2538733361178314</v>
      </c>
      <c r="N178" s="26">
        <f>IF(Sec_inc_net!N178="","",Sec_inc_net!N178/10/GDP!Q174)</f>
        <v>3.0999540860296855</v>
      </c>
      <c r="O178" s="26">
        <f>IF(Sec_inc_net!O178="","",Sec_inc_net!O178/10/GDP!R174)</f>
        <v>2.9650782235559539</v>
      </c>
      <c r="P178" s="26">
        <f>IF(Sec_inc_net!P178="","",Sec_inc_net!P178/10/GDP!S174)</f>
        <v>2.427257001870196</v>
      </c>
      <c r="Q178" s="26">
        <f>IF(Sec_inc_net!Q178="","",Sec_inc_net!Q178/10/GDP!T174)</f>
        <v>5.1549586250867083</v>
      </c>
    </row>
    <row r="179" spans="1:17" x14ac:dyDescent="0.15">
      <c r="A179" s="12" t="s">
        <v>199</v>
      </c>
      <c r="B179" s="26">
        <f>IF(Sec_inc_net!B179="","",Sec_inc_net!B179/10/GDP!E175)</f>
        <v>-1.5381192422971806</v>
      </c>
      <c r="C179" s="26">
        <f>IF(Sec_inc_net!C179="","",Sec_inc_net!C179/10/GDP!F175)</f>
        <v>-1.4948745418354379</v>
      </c>
      <c r="D179" s="26">
        <f>IF(Sec_inc_net!D179="","",Sec_inc_net!D179/10/GDP!G175)</f>
        <v>-1.3801550767955679</v>
      </c>
      <c r="E179" s="26">
        <f>IF(Sec_inc_net!E179="","",Sec_inc_net!E179/10/GDP!H175)</f>
        <v>-1.6093968163991073</v>
      </c>
      <c r="F179" s="26">
        <f>IF(Sec_inc_net!F179="","",Sec_inc_net!F179/10/GDP!I175)</f>
        <v>-1.4448013601801961</v>
      </c>
      <c r="G179" s="26">
        <f>IF(Sec_inc_net!G179="","",Sec_inc_net!G179/10/GDP!J175)</f>
        <v>-1.6470359778946539</v>
      </c>
      <c r="H179" s="26">
        <f>IF(Sec_inc_net!H179="","",Sec_inc_net!H179/10/GDP!K175)</f>
        <v>-1.594773364351648</v>
      </c>
      <c r="I179" s="26">
        <f>IF(Sec_inc_net!I179="","",Sec_inc_net!I179/10/GDP!L175)</f>
        <v>-1.9597742788420769</v>
      </c>
      <c r="J179" s="26">
        <f>IF(Sec_inc_net!J179="","",Sec_inc_net!J179/10/GDP!M175)</f>
        <v>-1.6701337566971641</v>
      </c>
      <c r="K179" s="26">
        <f>IF(Sec_inc_net!K179="","",Sec_inc_net!K179/10/GDP!N175)</f>
        <v>-1.6487890671410177</v>
      </c>
      <c r="L179" s="26">
        <f>IF(Sec_inc_net!L179="","",Sec_inc_net!L179/10/GDP!O175)</f>
        <v>-1.5532641983492153</v>
      </c>
      <c r="M179" s="26">
        <f>IF(Sec_inc_net!M179="","",Sec_inc_net!M179/10/GDP!P175)</f>
        <v>-1.2535217179897182</v>
      </c>
      <c r="N179" s="26">
        <f>IF(Sec_inc_net!N179="","",Sec_inc_net!N179/10/GDP!Q175)</f>
        <v>-1.4824238769969122</v>
      </c>
      <c r="O179" s="26">
        <f>IF(Sec_inc_net!O179="","",Sec_inc_net!O179/10/GDP!R175)</f>
        <v>-1.5584845331039372</v>
      </c>
      <c r="P179" s="26">
        <f>IF(Sec_inc_net!P179="","",Sec_inc_net!P179/10/GDP!S175)</f>
        <v>-1.8968372463312699</v>
      </c>
      <c r="Q179" s="26">
        <f>IF(Sec_inc_net!Q179="","",Sec_inc_net!Q179/10/GDP!T175)</f>
        <v>-2.0953465391610182</v>
      </c>
    </row>
    <row r="180" spans="1:17" x14ac:dyDescent="0.15">
      <c r="A180" s="12" t="s">
        <v>200</v>
      </c>
      <c r="B180" s="26">
        <f>IF(Sec_inc_net!B180="","",Sec_inc_net!B180/10/GDP!E176)</f>
        <v>-1.9655425066524301</v>
      </c>
      <c r="C180" s="26">
        <f>IF(Sec_inc_net!C180="","",Sec_inc_net!C180/10/GDP!F176)</f>
        <v>-1.3955221692863182</v>
      </c>
      <c r="D180" s="26">
        <f>IF(Sec_inc_net!D180="","",Sec_inc_net!D180/10/GDP!G176)</f>
        <v>-1.1953293463773047</v>
      </c>
      <c r="E180" s="26">
        <f>IF(Sec_inc_net!E180="","",Sec_inc_net!E180/10/GDP!H176)</f>
        <v>-1.5327350740279606</v>
      </c>
      <c r="F180" s="26">
        <f>IF(Sec_inc_net!F180="","",Sec_inc_net!F180/10/GDP!I176)</f>
        <v>-1.4196646842148017</v>
      </c>
      <c r="G180" s="26">
        <f>IF(Sec_inc_net!G180="","",Sec_inc_net!G180/10/GDP!J176)</f>
        <v>-1.3390724881920006</v>
      </c>
      <c r="H180" s="26">
        <f>IF(Sec_inc_net!H180="","",Sec_inc_net!H180/10/GDP!K176)</f>
        <v>-1.1357222647724561</v>
      </c>
      <c r="I180" s="26">
        <f>IF(Sec_inc_net!I180="","",Sec_inc_net!I180/10/GDP!L176)</f>
        <v>-1.2055569267456256</v>
      </c>
      <c r="J180" s="26">
        <f>IF(Sec_inc_net!J180="","",Sec_inc_net!J180/10/GDP!M176)</f>
        <v>-1.6389676354992782</v>
      </c>
      <c r="K180" s="26">
        <f>IF(Sec_inc_net!K180="","",Sec_inc_net!K180/10/GDP!N176)</f>
        <v>-2.4549663103085528</v>
      </c>
      <c r="L180" s="26">
        <f>IF(Sec_inc_net!L180="","",Sec_inc_net!L180/10/GDP!O176)</f>
        <v>-1.7527613747644368</v>
      </c>
      <c r="M180" s="26">
        <f>IF(Sec_inc_net!M180="","",Sec_inc_net!M180/10/GDP!P176)</f>
        <v>-1.3815527843029181</v>
      </c>
      <c r="N180" s="26">
        <f>IF(Sec_inc_net!N180="","",Sec_inc_net!N180/10/GDP!Q176)</f>
        <v>-1.886767291710336</v>
      </c>
      <c r="O180" s="26">
        <f>IF(Sec_inc_net!O180="","",Sec_inc_net!O180/10/GDP!R176)</f>
        <v>-1.2466397021880444</v>
      </c>
      <c r="P180" s="26">
        <f>IF(Sec_inc_net!P180="","",Sec_inc_net!P180/10/GDP!S176)</f>
        <v>-1.6196933822817363</v>
      </c>
      <c r="Q180" s="26">
        <f>IF(Sec_inc_net!Q180="","",Sec_inc_net!Q180/10/GDP!T176)</f>
        <v>-2.0545084023907298</v>
      </c>
    </row>
    <row r="181" spans="1:17" x14ac:dyDescent="0.15">
      <c r="A181" s="12" t="s">
        <v>201</v>
      </c>
      <c r="B181" s="26">
        <f>IF(Sec_inc_net!B181="","",Sec_inc_net!B181/10/GDP!E177)</f>
        <v>2.6003360705305898</v>
      </c>
      <c r="C181" s="26">
        <f>IF(Sec_inc_net!C181="","",Sec_inc_net!C181/10/GDP!F177)</f>
        <v>1.6704336231004286</v>
      </c>
      <c r="D181" s="26">
        <f>IF(Sec_inc_net!D181="","",Sec_inc_net!D181/10/GDP!G177)</f>
        <v>2.02769086871076</v>
      </c>
      <c r="E181" s="26">
        <f>IF(Sec_inc_net!E181="","",Sec_inc_net!E181/10/GDP!H177)</f>
        <v>2.1850366191238462</v>
      </c>
      <c r="F181" s="26">
        <f>IF(Sec_inc_net!F181="","",Sec_inc_net!F181/10/GDP!I177)</f>
        <v>1.9689489989422826</v>
      </c>
      <c r="G181" s="26">
        <f>IF(Sec_inc_net!G181="","",Sec_inc_net!G181/10/GDP!J177)</f>
        <v>1.581060432831858</v>
      </c>
      <c r="H181" s="26" t="str">
        <f>IF(Sec_inc_net!H181="","",Sec_inc_net!H181/10/GDP!K177)</f>
        <v/>
      </c>
      <c r="I181" s="26" t="str">
        <f>IF(Sec_inc_net!I181="","",Sec_inc_net!I181/10/GDP!L177)</f>
        <v/>
      </c>
      <c r="J181" s="26" t="str">
        <f>IF(Sec_inc_net!J181="","",Sec_inc_net!J181/10/GDP!M177)</f>
        <v/>
      </c>
      <c r="K181" s="26" t="str">
        <f>IF(Sec_inc_net!K181="","",Sec_inc_net!K181/10/GDP!N177)</f>
        <v/>
      </c>
      <c r="L181" s="26" t="str">
        <f>IF(Sec_inc_net!L181="","",Sec_inc_net!L181/10/GDP!O177)</f>
        <v/>
      </c>
      <c r="M181" s="26" t="str">
        <f>IF(Sec_inc_net!M181="","",Sec_inc_net!M181/10/GDP!P177)</f>
        <v/>
      </c>
      <c r="N181" s="26" t="str">
        <f>IF(Sec_inc_net!N181="","",Sec_inc_net!N181/10/GDP!Q177)</f>
        <v/>
      </c>
      <c r="O181" s="26" t="str">
        <f>IF(Sec_inc_net!O181="","",Sec_inc_net!O181/10/GDP!R177)</f>
        <v/>
      </c>
      <c r="P181" s="26" t="str">
        <f>IF(Sec_inc_net!P181="","",Sec_inc_net!P181/10/GDP!S177)</f>
        <v/>
      </c>
      <c r="Q181" s="26" t="str">
        <f>IF(Sec_inc_net!Q181="","",Sec_inc_net!Q181/10/GDP!T177)</f>
        <v/>
      </c>
    </row>
    <row r="182" spans="1:17" x14ac:dyDescent="0.15">
      <c r="A182" s="12" t="s">
        <v>202</v>
      </c>
      <c r="B182" s="26">
        <f>IF(Sec_inc_net!B182="","",Sec_inc_net!B182/10/GDP!E178)</f>
        <v>-1.1343113899810373</v>
      </c>
      <c r="C182" s="26">
        <f>IF(Sec_inc_net!C182="","",Sec_inc_net!C182/10/GDP!F178)</f>
        <v>-1.0133251493904953</v>
      </c>
      <c r="D182" s="26">
        <f>IF(Sec_inc_net!D182="","",Sec_inc_net!D182/10/GDP!G178)</f>
        <v>-0.92527243322448149</v>
      </c>
      <c r="E182" s="26">
        <f>IF(Sec_inc_net!E182="","",Sec_inc_net!E182/10/GDP!H178)</f>
        <v>-0.90526319822592327</v>
      </c>
      <c r="F182" s="26">
        <f>IF(Sec_inc_net!F182="","",Sec_inc_net!F182/10/GDP!I178)</f>
        <v>-0.71130818700029286</v>
      </c>
      <c r="G182" s="26">
        <f>IF(Sec_inc_net!G182="","",Sec_inc_net!G182/10/GDP!J178)</f>
        <v>-0.48032667169025184</v>
      </c>
      <c r="H182" s="26">
        <f>IF(Sec_inc_net!H182="","",Sec_inc_net!H182/10/GDP!K178)</f>
        <v>-0.5554012876413682</v>
      </c>
      <c r="I182" s="26">
        <f>IF(Sec_inc_net!I182="","",Sec_inc_net!I182/10/GDP!L178)</f>
        <v>-0.73868637754680788</v>
      </c>
      <c r="J182" s="26">
        <f>IF(Sec_inc_net!J182="","",Sec_inc_net!J182/10/GDP!M178)</f>
        <v>-0.50376009142022071</v>
      </c>
      <c r="K182" s="26">
        <f>IF(Sec_inc_net!K182="","",Sec_inc_net!K182/10/GDP!N178)</f>
        <v>-0.55367917807101918</v>
      </c>
      <c r="L182" s="26">
        <f>IF(Sec_inc_net!L182="","",Sec_inc_net!L182/10/GDP!O178)</f>
        <v>-0.51560766450035167</v>
      </c>
      <c r="M182" s="26">
        <f>IF(Sec_inc_net!M182="","",Sec_inc_net!M182/10/GDP!P178)</f>
        <v>-0.62034967509467742</v>
      </c>
      <c r="N182" s="26">
        <f>IF(Sec_inc_net!N182="","",Sec_inc_net!N182/10/GDP!Q178)</f>
        <v>-0.53662124649729237</v>
      </c>
      <c r="O182" s="26">
        <f>IF(Sec_inc_net!O182="","",Sec_inc_net!O182/10/GDP!R178)</f>
        <v>-0.67909008217786138</v>
      </c>
      <c r="P182" s="26">
        <f>IF(Sec_inc_net!P182="","",Sec_inc_net!P182/10/GDP!S178)</f>
        <v>-0.54249798692989981</v>
      </c>
      <c r="Q182" s="26">
        <f>IF(Sec_inc_net!Q182="","",Sec_inc_net!Q182/10/GDP!T178)</f>
        <v>-0.42467585600553842</v>
      </c>
    </row>
    <row r="183" spans="1:17" x14ac:dyDescent="0.15">
      <c r="A183" s="12" t="s">
        <v>203</v>
      </c>
      <c r="B183" s="26">
        <f>IF(Sec_inc_net!B183="","",Sec_inc_net!B183/10/GDP!E179)</f>
        <v>10.799448761491908</v>
      </c>
      <c r="C183" s="26">
        <f>IF(Sec_inc_net!C183="","",Sec_inc_net!C183/10/GDP!F179)</f>
        <v>11.939896386332917</v>
      </c>
      <c r="D183" s="26">
        <f>IF(Sec_inc_net!D183="","",Sec_inc_net!D183/10/GDP!G179)</f>
        <v>11.175183034602684</v>
      </c>
      <c r="E183" s="26">
        <f>IF(Sec_inc_net!E183="","",Sec_inc_net!E183/10/GDP!H179)</f>
        <v>14.88997475527588</v>
      </c>
      <c r="F183" s="26">
        <f>IF(Sec_inc_net!F183="","",Sec_inc_net!F183/10/GDP!I179)</f>
        <v>10.911992627398138</v>
      </c>
      <c r="G183" s="26">
        <f>IF(Sec_inc_net!G183="","",Sec_inc_net!G183/10/GDP!J179)</f>
        <v>10.51453260752354</v>
      </c>
      <c r="H183" s="26">
        <f>IF(Sec_inc_net!H183="","",Sec_inc_net!H183/10/GDP!K179)</f>
        <v>12.082990596021139</v>
      </c>
      <c r="I183" s="26">
        <f>IF(Sec_inc_net!I183="","",Sec_inc_net!I183/10/GDP!L179)</f>
        <v>11.610799471258474</v>
      </c>
      <c r="J183" s="26">
        <f>IF(Sec_inc_net!J183="","",Sec_inc_net!J183/10/GDP!M179)</f>
        <v>10.159314662127157</v>
      </c>
      <c r="K183" s="26">
        <f>IF(Sec_inc_net!K183="","",Sec_inc_net!K183/10/GDP!N179)</f>
        <v>9.3265222777740568</v>
      </c>
      <c r="L183" s="26">
        <f>IF(Sec_inc_net!L183="","",Sec_inc_net!L183/10/GDP!O179)</f>
        <v>6.3246433647523217</v>
      </c>
      <c r="M183" s="26">
        <f>IF(Sec_inc_net!M183="","",Sec_inc_net!M183/10/GDP!P179)</f>
        <v>8.2295365259710493</v>
      </c>
      <c r="N183" s="26">
        <f>IF(Sec_inc_net!N183="","",Sec_inc_net!N183/10/GDP!Q179)</f>
        <v>8.1544855589605501</v>
      </c>
      <c r="O183" s="26">
        <f>IF(Sec_inc_net!O183="","",Sec_inc_net!O183/10/GDP!R179)</f>
        <v>6.6458801005036818</v>
      </c>
      <c r="P183" s="26">
        <f>IF(Sec_inc_net!P183="","",Sec_inc_net!P183/10/GDP!S179)</f>
        <v>8.0023576750914085</v>
      </c>
      <c r="Q183" s="26">
        <f>IF(Sec_inc_net!Q183="","",Sec_inc_net!Q183/10/GDP!T179)</f>
        <v>8.6041154720388775</v>
      </c>
    </row>
    <row r="184" spans="1:17" x14ac:dyDescent="0.15">
      <c r="A184" s="12" t="s">
        <v>204</v>
      </c>
      <c r="B184" s="26">
        <f>IF(Sec_inc_net!B184="","",Sec_inc_net!B184/10/GDP!E180)</f>
        <v>2.8866179160385999</v>
      </c>
      <c r="C184" s="26">
        <f>IF(Sec_inc_net!C184="","",Sec_inc_net!C184/10/GDP!F180)</f>
        <v>3.1200819901885306</v>
      </c>
      <c r="D184" s="26">
        <f>IF(Sec_inc_net!D184="","",Sec_inc_net!D184/10/GDP!G180)</f>
        <v>3.3906411100126448</v>
      </c>
      <c r="E184" s="26">
        <f>IF(Sec_inc_net!E184="","",Sec_inc_net!E184/10/GDP!H180)</f>
        <v>3.0034422619954024</v>
      </c>
      <c r="F184" s="26">
        <f>IF(Sec_inc_net!F184="","",Sec_inc_net!F184/10/GDP!I180)</f>
        <v>3.0747876349894248</v>
      </c>
      <c r="G184" s="26">
        <f>IF(Sec_inc_net!G184="","",Sec_inc_net!G184/10/GDP!J180)</f>
        <v>3.3336091236190364</v>
      </c>
      <c r="H184" s="26">
        <f>IF(Sec_inc_net!H184="","",Sec_inc_net!H184/10/GDP!K180)</f>
        <v>2.6482276487912277</v>
      </c>
      <c r="I184" s="26">
        <f>IF(Sec_inc_net!I184="","",Sec_inc_net!I184/10/GDP!L180)</f>
        <v>2.0481311193295708</v>
      </c>
      <c r="J184" s="26">
        <f>IF(Sec_inc_net!J184="","",Sec_inc_net!J184/10/GDP!M180)</f>
        <v>1.698015869612008</v>
      </c>
      <c r="K184" s="26">
        <f>IF(Sec_inc_net!K184="","",Sec_inc_net!K184/10/GDP!N180)</f>
        <v>0.95454058510395812</v>
      </c>
      <c r="L184" s="26">
        <f>IF(Sec_inc_net!L184="","",Sec_inc_net!L184/10/GDP!O180)</f>
        <v>1.0128520469664892</v>
      </c>
      <c r="M184" s="26">
        <f>IF(Sec_inc_net!M184="","",Sec_inc_net!M184/10/GDP!P180)</f>
        <v>0.76890487197285329</v>
      </c>
      <c r="N184" s="26">
        <f>IF(Sec_inc_net!N184="","",Sec_inc_net!N184/10/GDP!Q180)</f>
        <v>0.82721797711976319</v>
      </c>
      <c r="O184" s="26">
        <f>IF(Sec_inc_net!O184="","",Sec_inc_net!O184/10/GDP!R180)</f>
        <v>0.82635120004868801</v>
      </c>
      <c r="P184" s="26">
        <f>IF(Sec_inc_net!P184="","",Sec_inc_net!P184/10/GDP!S180)</f>
        <v>0.68822644282358669</v>
      </c>
      <c r="Q184" s="26" t="str">
        <f>IF(Sec_inc_net!Q184="","",Sec_inc_net!Q184/10/GDP!T180)</f>
        <v/>
      </c>
    </row>
    <row r="185" spans="1:17" x14ac:dyDescent="0.15">
      <c r="A185" s="12" t="s">
        <v>205</v>
      </c>
      <c r="B185" s="26">
        <f>IF(Sec_inc_net!B185="","",Sec_inc_net!B185/10/GDP!E181)</f>
        <v>2.2213368145359738</v>
      </c>
      <c r="C185" s="26">
        <f>IF(Sec_inc_net!C185="","",Sec_inc_net!C185/10/GDP!F181)</f>
        <v>2.117988146229302</v>
      </c>
      <c r="D185" s="26">
        <f>IF(Sec_inc_net!D185="","",Sec_inc_net!D185/10/GDP!G181)</f>
        <v>2.1269308095278343</v>
      </c>
      <c r="E185" s="26">
        <f>IF(Sec_inc_net!E185="","",Sec_inc_net!E185/10/GDP!H181)</f>
        <v>2.2935632004584114</v>
      </c>
      <c r="F185" s="26">
        <f>IF(Sec_inc_net!F185="","",Sec_inc_net!F185/10/GDP!I181)</f>
        <v>1.8261520869561367</v>
      </c>
      <c r="G185" s="26">
        <f>IF(Sec_inc_net!G185="","",Sec_inc_net!G185/10/GDP!J181)</f>
        <v>1.7940135553003163</v>
      </c>
      <c r="H185" s="26">
        <f>IF(Sec_inc_net!H185="","",Sec_inc_net!H185/10/GDP!K181)</f>
        <v>2.947701865116771</v>
      </c>
      <c r="I185" s="26">
        <f>IF(Sec_inc_net!I185="","",Sec_inc_net!I185/10/GDP!L181)</f>
        <v>3.1332859456642153</v>
      </c>
      <c r="J185" s="26">
        <f>IF(Sec_inc_net!J185="","",Sec_inc_net!J185/10/GDP!M181)</f>
        <v>2.5279506591498873</v>
      </c>
      <c r="K185" s="26">
        <f>IF(Sec_inc_net!K185="","",Sec_inc_net!K185/10/GDP!N181)</f>
        <v>2.1424655905170735</v>
      </c>
      <c r="L185" s="26">
        <f>IF(Sec_inc_net!L185="","",Sec_inc_net!L185/10/GDP!O181)</f>
        <v>1.6689324810677946</v>
      </c>
      <c r="M185" s="26">
        <f>IF(Sec_inc_net!M185="","",Sec_inc_net!M185/10/GDP!P181)</f>
        <v>1.6480035801669775</v>
      </c>
      <c r="N185" s="26">
        <f>IF(Sec_inc_net!N185="","",Sec_inc_net!N185/10/GDP!Q181)</f>
        <v>1.6508658212805114</v>
      </c>
      <c r="O185" s="26">
        <f>IF(Sec_inc_net!O185="","",Sec_inc_net!O185/10/GDP!R181)</f>
        <v>1.5827356998581708</v>
      </c>
      <c r="P185" s="26">
        <f>IF(Sec_inc_net!P185="","",Sec_inc_net!P185/10/GDP!S181)</f>
        <v>1.3191331867686837</v>
      </c>
      <c r="Q185" s="26">
        <f>IF(Sec_inc_net!Q185="","",Sec_inc_net!Q185/10/GDP!T181)</f>
        <v>1.1714201498867278</v>
      </c>
    </row>
    <row r="186" spans="1:17" x14ac:dyDescent="0.15">
      <c r="A186" s="12" t="s">
        <v>206</v>
      </c>
      <c r="B186" s="26" t="str">
        <f>IF(Sec_inc_net!B186="","",Sec_inc_net!B186/10/GDP!E182)</f>
        <v/>
      </c>
      <c r="C186" s="26">
        <f>IF(Sec_inc_net!C186="","",Sec_inc_net!C186/10/GDP!F182)</f>
        <v>40.802505652566346</v>
      </c>
      <c r="D186" s="26">
        <f>IF(Sec_inc_net!D186="","",Sec_inc_net!D186/10/GDP!G182)</f>
        <v>51.234897440651523</v>
      </c>
      <c r="E186" s="26">
        <f>IF(Sec_inc_net!E186="","",Sec_inc_net!E186/10/GDP!H182)</f>
        <v>54.979304722305336</v>
      </c>
      <c r="F186" s="26">
        <f>IF(Sec_inc_net!F186="","",Sec_inc_net!F186/10/GDP!I182)</f>
        <v>62.105669025188242</v>
      </c>
      <c r="G186" s="26">
        <f>IF(Sec_inc_net!G186="","",Sec_inc_net!G186/10/GDP!J182)</f>
        <v>54.933903790209641</v>
      </c>
      <c r="H186" s="26">
        <f>IF(Sec_inc_net!H186="","",Sec_inc_net!H186/10/GDP!K182)</f>
        <v>50.530872454833137</v>
      </c>
      <c r="I186" s="26">
        <f>IF(Sec_inc_net!I186="","",Sec_inc_net!I186/10/GDP!L182)</f>
        <v>37.648117881446844</v>
      </c>
      <c r="J186" s="26">
        <f>IF(Sec_inc_net!J186="","",Sec_inc_net!J186/10/GDP!M182)</f>
        <v>12.888624519207836</v>
      </c>
      <c r="K186" s="26">
        <f>IF(Sec_inc_net!K186="","",Sec_inc_net!K186/10/GDP!N182)</f>
        <v>5.8040848790434536</v>
      </c>
      <c r="L186" s="26">
        <f>IF(Sec_inc_net!L186="","",Sec_inc_net!L186/10/GDP!O182)</f>
        <v>10.267115708387704</v>
      </c>
      <c r="M186" s="26">
        <f>IF(Sec_inc_net!M186="","",Sec_inc_net!M186/10/GDP!P182)</f>
        <v>-6.3158522859646335E-2</v>
      </c>
      <c r="N186" s="26">
        <f>IF(Sec_inc_net!N186="","",Sec_inc_net!N186/10/GDP!Q182)</f>
        <v>-3.7983270613190592</v>
      </c>
      <c r="O186" s="26">
        <f>IF(Sec_inc_net!O186="","",Sec_inc_net!O186/10/GDP!R182)</f>
        <v>-6.1495818228037882</v>
      </c>
      <c r="P186" s="26">
        <f>IF(Sec_inc_net!P186="","",Sec_inc_net!P186/10/GDP!S182)</f>
        <v>-3.4923825716770103</v>
      </c>
      <c r="Q186" s="26">
        <f>IF(Sec_inc_net!Q186="","",Sec_inc_net!Q186/10/GDP!T182)</f>
        <v>-7.9750662415127183</v>
      </c>
    </row>
    <row r="187" spans="1:17" x14ac:dyDescent="0.15">
      <c r="A187" s="12" t="s">
        <v>207</v>
      </c>
      <c r="B187" s="26">
        <f>IF(Sec_inc_net!B187="","",Sec_inc_net!B187/10/GDP!E183)</f>
        <v>6.0987722880277513</v>
      </c>
      <c r="C187" s="26">
        <f>IF(Sec_inc_net!C187="","",Sec_inc_net!C187/10/GDP!F183)</f>
        <v>7.6866119838358777</v>
      </c>
      <c r="D187" s="26">
        <f>IF(Sec_inc_net!D187="","",Sec_inc_net!D187/10/GDP!G183)</f>
        <v>7.7767059855519873</v>
      </c>
      <c r="E187" s="26">
        <f>IF(Sec_inc_net!E187="","",Sec_inc_net!E187/10/GDP!H183)</f>
        <v>7.2523814118665975</v>
      </c>
      <c r="F187" s="26">
        <f>IF(Sec_inc_net!F187="","",Sec_inc_net!F187/10/GDP!I183)</f>
        <v>7.4008980543807867</v>
      </c>
      <c r="G187" s="26">
        <f>IF(Sec_inc_net!G187="","",Sec_inc_net!G187/10/GDP!J183)</f>
        <v>7.6903910521619148</v>
      </c>
      <c r="H187" s="26">
        <f>IF(Sec_inc_net!H187="","",Sec_inc_net!H187/10/GDP!K183)</f>
        <v>5.1861861988515194</v>
      </c>
      <c r="I187" s="26">
        <f>IF(Sec_inc_net!I187="","",Sec_inc_net!I187/10/GDP!L183)</f>
        <v>4.63167496738971</v>
      </c>
      <c r="J187" s="26">
        <f>IF(Sec_inc_net!J187="","",Sec_inc_net!J187/10/GDP!M183)</f>
        <v>4.5004610317147984</v>
      </c>
      <c r="K187" s="26">
        <f>IF(Sec_inc_net!K187="","",Sec_inc_net!K187/10/GDP!N183)</f>
        <v>5.1880178372983892</v>
      </c>
      <c r="L187" s="26">
        <f>IF(Sec_inc_net!L187="","",Sec_inc_net!L187/10/GDP!O183)</f>
        <v>5.6146261767934229</v>
      </c>
      <c r="M187" s="26">
        <f>IF(Sec_inc_net!M187="","",Sec_inc_net!M187/10/GDP!P183)</f>
        <v>5.6637180766565232</v>
      </c>
      <c r="N187" s="26">
        <f>IF(Sec_inc_net!N187="","",Sec_inc_net!N187/10/GDP!Q183)</f>
        <v>6.2621042824048203</v>
      </c>
      <c r="O187" s="26">
        <f>IF(Sec_inc_net!O187="","",Sec_inc_net!O187/10/GDP!R183)</f>
        <v>5.9268575544339646</v>
      </c>
      <c r="P187" s="26">
        <f>IF(Sec_inc_net!P187="","",Sec_inc_net!P187/10/GDP!S183)</f>
        <v>7.1741862034410646</v>
      </c>
      <c r="Q187" s="26" t="str">
        <f>IF(Sec_inc_net!Q187="","",Sec_inc_net!Q187/10/GDP!T183)</f>
        <v/>
      </c>
    </row>
    <row r="188" spans="1:17" x14ac:dyDescent="0.15">
      <c r="A188" s="12" t="s">
        <v>208</v>
      </c>
      <c r="B188" s="26">
        <f>IF(Sec_inc_net!B188="","",Sec_inc_net!B188/10/GDP!E184)</f>
        <v>30.339313515923852</v>
      </c>
      <c r="C188" s="26">
        <f>IF(Sec_inc_net!C188="","",Sec_inc_net!C188/10/GDP!F184)</f>
        <v>29.034678805390143</v>
      </c>
      <c r="D188" s="26">
        <f>IF(Sec_inc_net!D188="","",Sec_inc_net!D188/10/GDP!G184)</f>
        <v>30.523460107337211</v>
      </c>
      <c r="E188" s="26">
        <f>IF(Sec_inc_net!E188="","",Sec_inc_net!E188/10/GDP!H184)</f>
        <v>29.541394478775139</v>
      </c>
      <c r="F188" s="26">
        <f>IF(Sec_inc_net!F188="","",Sec_inc_net!F188/10/GDP!I184)</f>
        <v>31.379999592415196</v>
      </c>
      <c r="G188" s="26">
        <f>IF(Sec_inc_net!G188="","",Sec_inc_net!G188/10/GDP!J184)</f>
        <v>24.916112042115358</v>
      </c>
      <c r="H188" s="26">
        <f>IF(Sec_inc_net!H188="","",Sec_inc_net!H188/10/GDP!K184)</f>
        <v>23.206835550835457</v>
      </c>
      <c r="I188" s="26">
        <f>IF(Sec_inc_net!I188="","",Sec_inc_net!I188/10/GDP!L184)</f>
        <v>26.296720636022329</v>
      </c>
      <c r="J188" s="26">
        <f>IF(Sec_inc_net!J188="","",Sec_inc_net!J188/10/GDP!M184)</f>
        <v>30.028832547585239</v>
      </c>
      <c r="K188" s="26">
        <f>IF(Sec_inc_net!K188="","",Sec_inc_net!K188/10/GDP!N184)</f>
        <v>33.450963767194715</v>
      </c>
      <c r="L188" s="26">
        <f>IF(Sec_inc_net!L188="","",Sec_inc_net!L188/10/GDP!O184)</f>
        <v>30.178316606156731</v>
      </c>
      <c r="M188" s="26">
        <f>IF(Sec_inc_net!M188="","",Sec_inc_net!M188/10/GDP!P184)</f>
        <v>30.23449594368325</v>
      </c>
      <c r="N188" s="26">
        <f>IF(Sec_inc_net!N188="","",Sec_inc_net!N188/10/GDP!Q184)</f>
        <v>33.244219757919531</v>
      </c>
      <c r="O188" s="26">
        <f>IF(Sec_inc_net!O188="","",Sec_inc_net!O188/10/GDP!R184)</f>
        <v>32.918936795642736</v>
      </c>
      <c r="P188" s="26">
        <f>IF(Sec_inc_net!P188="","",Sec_inc_net!P188/10/GDP!S184)</f>
        <v>33.077619664773387</v>
      </c>
      <c r="Q188" s="26">
        <f>IF(Sec_inc_net!Q188="","",Sec_inc_net!Q188/10/GDP!T184)</f>
        <v>29.457595539489738</v>
      </c>
    </row>
    <row r="189" spans="1:17" x14ac:dyDescent="0.15">
      <c r="A189" s="12" t="s">
        <v>209</v>
      </c>
      <c r="B189" s="26">
        <f>IF(Sec_inc_net!B189="","",Sec_inc_net!B189/10/GDP!E185)</f>
        <v>0.30983590797447863</v>
      </c>
      <c r="C189" s="26">
        <f>IF(Sec_inc_net!C189="","",Sec_inc_net!C189/10/GDP!F185)</f>
        <v>0.29676625921266175</v>
      </c>
      <c r="D189" s="26">
        <f>IF(Sec_inc_net!D189="","",Sec_inc_net!D189/10/GDP!G185)</f>
        <v>0.27356330556984937</v>
      </c>
      <c r="E189" s="26">
        <f>IF(Sec_inc_net!E189="","",Sec_inc_net!E189/10/GDP!H185)</f>
        <v>0.16611518469361916</v>
      </c>
      <c r="F189" s="26">
        <f>IF(Sec_inc_net!F189="","",Sec_inc_net!F189/10/GDP!I185)</f>
        <v>0.13802590040347021</v>
      </c>
      <c r="G189" s="26">
        <f>IF(Sec_inc_net!G189="","",Sec_inc_net!G189/10/GDP!J185)</f>
        <v>0.12787546112384199</v>
      </c>
      <c r="H189" s="26">
        <f>IF(Sec_inc_net!H189="","",Sec_inc_net!H189/10/GDP!K185)</f>
        <v>-0.11322487046235362</v>
      </c>
      <c r="I189" s="26">
        <f>IF(Sec_inc_net!I189="","",Sec_inc_net!I189/10/GDP!L185)</f>
        <v>-9.4179013292090344E-2</v>
      </c>
      <c r="J189" s="26">
        <f>IF(Sec_inc_net!J189="","",Sec_inc_net!J189/10/GDP!M185)</f>
        <v>-0.19803605859542131</v>
      </c>
      <c r="K189" s="26">
        <f>IF(Sec_inc_net!K189="","",Sec_inc_net!K189/10/GDP!N185)</f>
        <v>-0.31270331991777267</v>
      </c>
      <c r="L189" s="26">
        <f>IF(Sec_inc_net!L189="","",Sec_inc_net!L189/10/GDP!O185)</f>
        <v>-0.44330924832611418</v>
      </c>
      <c r="M189" s="26">
        <f>IF(Sec_inc_net!M189="","",Sec_inc_net!M189/10/GDP!P185)</f>
        <v>4.4637704904146501E-2</v>
      </c>
      <c r="N189" s="26">
        <f>IF(Sec_inc_net!N189="","",Sec_inc_net!N189/10/GDP!Q185)</f>
        <v>1.248343407186933</v>
      </c>
      <c r="O189" s="26">
        <f>IF(Sec_inc_net!O189="","",Sec_inc_net!O189/10/GDP!R185)</f>
        <v>-0.42226928821258736</v>
      </c>
      <c r="P189" s="26">
        <f>IF(Sec_inc_net!P189="","",Sec_inc_net!P189/10/GDP!S185)</f>
        <v>9.397133826783137E-2</v>
      </c>
      <c r="Q189" s="26">
        <f>IF(Sec_inc_net!Q189="","",Sec_inc_net!Q189/10/GDP!T185)</f>
        <v>0.30069324655013813</v>
      </c>
    </row>
    <row r="190" spans="1:17" x14ac:dyDescent="0.15">
      <c r="A190" s="12" t="s">
        <v>210</v>
      </c>
      <c r="B190" s="26">
        <f>IF(Sec_inc_net!B190="","",Sec_inc_net!B190/10/GDP!E186)</f>
        <v>4.0660600415562067</v>
      </c>
      <c r="C190" s="26">
        <f>IF(Sec_inc_net!C190="","",Sec_inc_net!C190/10/GDP!F186)</f>
        <v>4.1965897517713433</v>
      </c>
      <c r="D190" s="26">
        <f>IF(Sec_inc_net!D190="","",Sec_inc_net!D190/10/GDP!G186)</f>
        <v>4.1600737999979946</v>
      </c>
      <c r="E190" s="26">
        <f>IF(Sec_inc_net!E190="","",Sec_inc_net!E190/10/GDP!H186)</f>
        <v>4.2865275446379627</v>
      </c>
      <c r="F190" s="26">
        <f>IF(Sec_inc_net!F190="","",Sec_inc_net!F190/10/GDP!I186)</f>
        <v>4.4885955365511103</v>
      </c>
      <c r="G190" s="26">
        <f>IF(Sec_inc_net!G190="","",Sec_inc_net!G190/10/GDP!J186)</f>
        <v>4.3917411162888857</v>
      </c>
      <c r="H190" s="26">
        <f>IF(Sec_inc_net!H190="","",Sec_inc_net!H190/10/GDP!K186)</f>
        <v>4.1454301846978012</v>
      </c>
      <c r="I190" s="26">
        <f>IF(Sec_inc_net!I190="","",Sec_inc_net!I190/10/GDP!L186)</f>
        <v>4.7716962226785968</v>
      </c>
      <c r="J190" s="26">
        <f>IF(Sec_inc_net!J190="","",Sec_inc_net!J190/10/GDP!M186)</f>
        <v>4.8659826713964849</v>
      </c>
      <c r="K190" s="26">
        <f>IF(Sec_inc_net!K190="","",Sec_inc_net!K190/10/GDP!N186)</f>
        <v>4.8626459035171914</v>
      </c>
      <c r="L190" s="26">
        <f>IF(Sec_inc_net!L190="","",Sec_inc_net!L190/10/GDP!O186)</f>
        <v>4.4884692063838667</v>
      </c>
      <c r="M190" s="26">
        <f>IF(Sec_inc_net!M190="","",Sec_inc_net!M190/10/GDP!P186)</f>
        <v>4.0835666089165086</v>
      </c>
      <c r="N190" s="26">
        <f>IF(Sec_inc_net!N190="","",Sec_inc_net!N190/10/GDP!Q186)</f>
        <v>4.6711355102204459</v>
      </c>
      <c r="O190" s="26">
        <f>IF(Sec_inc_net!O190="","",Sec_inc_net!O190/10/GDP!R186)</f>
        <v>4.4024770731013287</v>
      </c>
      <c r="P190" s="26">
        <f>IF(Sec_inc_net!P190="","",Sec_inc_net!P190/10/GDP!S186)</f>
        <v>4.7734393526775944</v>
      </c>
      <c r="Q190" s="26">
        <f>IF(Sec_inc_net!Q190="","",Sec_inc_net!Q190/10/GDP!T186)</f>
        <v>5.345057121090969</v>
      </c>
    </row>
    <row r="191" spans="1:17" x14ac:dyDescent="0.15">
      <c r="A191" s="12" t="s">
        <v>211</v>
      </c>
      <c r="B191" s="26">
        <f>IF(Sec_inc_net!B191="","",Sec_inc_net!B191/10/GDP!E187)</f>
        <v>0.28724615788609453</v>
      </c>
      <c r="C191" s="26">
        <f>IF(Sec_inc_net!C191="","",Sec_inc_net!C191/10/GDP!F187)</f>
        <v>0.32677284205545054</v>
      </c>
      <c r="D191" s="26">
        <f>IF(Sec_inc_net!D191="","",Sec_inc_net!D191/10/GDP!G187)</f>
        <v>0.3043398183306889</v>
      </c>
      <c r="E191" s="26">
        <f>IF(Sec_inc_net!E191="","",Sec_inc_net!E191/10/GDP!H187)</f>
        <v>0.28359425412467232</v>
      </c>
      <c r="F191" s="26">
        <f>IF(Sec_inc_net!F191="","",Sec_inc_net!F191/10/GDP!I187)</f>
        <v>0.35958849014702293</v>
      </c>
      <c r="G191" s="26">
        <f>IF(Sec_inc_net!G191="","",Sec_inc_net!G191/10/GDP!J187)</f>
        <v>0.1899408577284997</v>
      </c>
      <c r="H191" s="26">
        <f>IF(Sec_inc_net!H191="","",Sec_inc_net!H191/10/GDP!K187)</f>
        <v>0.20500697341646662</v>
      </c>
      <c r="I191" s="26">
        <f>IF(Sec_inc_net!I191="","",Sec_inc_net!I191/10/GDP!L187)</f>
        <v>0.16486002440714406</v>
      </c>
      <c r="J191" s="26">
        <f>IF(Sec_inc_net!J191="","",Sec_inc_net!J191/10/GDP!M187)</f>
        <v>0.13336756587596826</v>
      </c>
      <c r="K191" s="26">
        <f>IF(Sec_inc_net!K191="","",Sec_inc_net!K191/10/GDP!N187)</f>
        <v>0.16195845540639209</v>
      </c>
      <c r="L191" s="26">
        <f>IF(Sec_inc_net!L191="","",Sec_inc_net!L191/10/GDP!O187)</f>
        <v>0.16098211148387429</v>
      </c>
      <c r="M191" s="26">
        <f>IF(Sec_inc_net!M191="","",Sec_inc_net!M191/10/GDP!P187)</f>
        <v>0.17750314760475538</v>
      </c>
      <c r="N191" s="26">
        <f>IF(Sec_inc_net!N191="","",Sec_inc_net!N191/10/GDP!Q187)</f>
        <v>0.29396975177905127</v>
      </c>
      <c r="O191" s="26">
        <f>IF(Sec_inc_net!O191="","",Sec_inc_net!O191/10/GDP!R187)</f>
        <v>9.6972968488021172E-2</v>
      </c>
      <c r="P191" s="26">
        <f>IF(Sec_inc_net!P191="","",Sec_inc_net!P191/10/GDP!S187)</f>
        <v>0.10841855058260801</v>
      </c>
      <c r="Q191" s="26">
        <f>IF(Sec_inc_net!Q191="","",Sec_inc_net!Q191/10/GDP!T187)</f>
        <v>1.662172795845733E-2</v>
      </c>
    </row>
    <row r="192" spans="1:17" x14ac:dyDescent="0.15">
      <c r="A192" s="12" t="s">
        <v>212</v>
      </c>
      <c r="B192" s="26" t="str">
        <f>IF(Sec_inc_net!B192="","",Sec_inc_net!B192/10/GDP!E188)</f>
        <v/>
      </c>
      <c r="C192" s="26" t="str">
        <f>IF(Sec_inc_net!C192="","",Sec_inc_net!C192/10/GDP!F188)</f>
        <v/>
      </c>
      <c r="D192" s="26" t="str">
        <f>IF(Sec_inc_net!D192="","",Sec_inc_net!D192/10/GDP!G188)</f>
        <v/>
      </c>
      <c r="E192" s="26" t="str">
        <f>IF(Sec_inc_net!E192="","",Sec_inc_net!E192/10/GDP!H188)</f>
        <v/>
      </c>
      <c r="F192" s="26" t="str">
        <f>IF(Sec_inc_net!F192="","",Sec_inc_net!F192/10/GDP!I188)</f>
        <v/>
      </c>
      <c r="G192" s="26" t="str">
        <f>IF(Sec_inc_net!G192="","",Sec_inc_net!G192/10/GDP!J188)</f>
        <v/>
      </c>
      <c r="H192" s="26" t="str">
        <f>IF(Sec_inc_net!H192="","",Sec_inc_net!H192/10/GDP!K188)</f>
        <v/>
      </c>
      <c r="I192" s="26" t="str">
        <f>IF(Sec_inc_net!I192="","",Sec_inc_net!I192/10/GDP!L188)</f>
        <v/>
      </c>
      <c r="J192" s="26" t="str">
        <f>IF(Sec_inc_net!J192="","",Sec_inc_net!J192/10/GDP!M188)</f>
        <v/>
      </c>
      <c r="K192" s="26" t="str">
        <f>IF(Sec_inc_net!K192="","",Sec_inc_net!K192/10/GDP!N188)</f>
        <v/>
      </c>
      <c r="L192" s="26" t="str">
        <f>IF(Sec_inc_net!L192="","",Sec_inc_net!L192/10/GDP!O188)</f>
        <v/>
      </c>
      <c r="M192" s="26" t="str">
        <f>IF(Sec_inc_net!M192="","",Sec_inc_net!M192/10/GDP!P188)</f>
        <v/>
      </c>
      <c r="N192" s="26" t="str">
        <f>IF(Sec_inc_net!N192="","",Sec_inc_net!N192/10/GDP!Q188)</f>
        <v/>
      </c>
      <c r="O192" s="26" t="str">
        <f>IF(Sec_inc_net!O192="","",Sec_inc_net!O192/10/GDP!R188)</f>
        <v/>
      </c>
      <c r="P192" s="26" t="str">
        <f>IF(Sec_inc_net!P192="","",Sec_inc_net!P192/10/GDP!S188)</f>
        <v/>
      </c>
      <c r="Q192" s="26" t="str">
        <f>IF(Sec_inc_net!Q192="","",Sec_inc_net!Q192/10/GDP!T188)</f>
        <v/>
      </c>
    </row>
    <row r="193" spans="1:17" x14ac:dyDescent="0.15">
      <c r="A193" s="12" t="s">
        <v>213</v>
      </c>
      <c r="B193" s="26" t="str">
        <f>IF(Sec_inc_net!B193="","",Sec_inc_net!B193/10/GDP!E189)</f>
        <v/>
      </c>
      <c r="C193" s="26" t="str">
        <f>IF(Sec_inc_net!C193="","",Sec_inc_net!C193/10/GDP!F189)</f>
        <v/>
      </c>
      <c r="D193" s="26" t="str">
        <f>IF(Sec_inc_net!D193="","",Sec_inc_net!D193/10/GDP!G189)</f>
        <v/>
      </c>
      <c r="E193" s="26" t="str">
        <f>IF(Sec_inc_net!E193="","",Sec_inc_net!E193/10/GDP!H189)</f>
        <v/>
      </c>
      <c r="F193" s="26" t="str">
        <f>IF(Sec_inc_net!F193="","",Sec_inc_net!F193/10/GDP!I189)</f>
        <v/>
      </c>
      <c r="G193" s="26" t="str">
        <f>IF(Sec_inc_net!G193="","",Sec_inc_net!G193/10/GDP!J189)</f>
        <v/>
      </c>
      <c r="H193" s="26" t="str">
        <f>IF(Sec_inc_net!H193="","",Sec_inc_net!H193/10/GDP!K189)</f>
        <v/>
      </c>
      <c r="I193" s="26" t="str">
        <f>IF(Sec_inc_net!I193="","",Sec_inc_net!I193/10/GDP!L189)</f>
        <v/>
      </c>
      <c r="J193" s="26" t="str">
        <f>IF(Sec_inc_net!J193="","",Sec_inc_net!J193/10/GDP!M189)</f>
        <v/>
      </c>
      <c r="K193" s="26">
        <f>IF(Sec_inc_net!K193="","",Sec_inc_net!K193/10/GDP!N189)</f>
        <v>-5.9641202328620651</v>
      </c>
      <c r="L193" s="26">
        <f>IF(Sec_inc_net!L193="","",Sec_inc_net!L193/10/GDP!O189)</f>
        <v>-5.1108183839842045</v>
      </c>
      <c r="M193" s="26">
        <f>IF(Sec_inc_net!M193="","",Sec_inc_net!M193/10/GDP!P189)</f>
        <v>-5.695990120586953</v>
      </c>
      <c r="N193" s="26">
        <f>IF(Sec_inc_net!N193="","",Sec_inc_net!N193/10/GDP!Q189)</f>
        <v>-6.4807238084059584</v>
      </c>
      <c r="O193" s="26">
        <f>IF(Sec_inc_net!O193="","",Sec_inc_net!O193/10/GDP!R189)</f>
        <v>-7.0077030794660349</v>
      </c>
      <c r="P193" s="26" t="str">
        <f>IF(Sec_inc_net!P193="","",Sec_inc_net!P193/10/GDP!S189)</f>
        <v/>
      </c>
      <c r="Q193" s="26" t="str">
        <f>IF(Sec_inc_net!Q193="","",Sec_inc_net!Q193/10/GDP!T189)</f>
        <v/>
      </c>
    </row>
    <row r="194" spans="1:17" x14ac:dyDescent="0.15">
      <c r="A194" s="12" t="s">
        <v>214</v>
      </c>
      <c r="B194" s="26">
        <f>IF(Sec_inc_net!B194="","",Sec_inc_net!B194/10/GDP!E190)</f>
        <v>26.964537824453593</v>
      </c>
      <c r="C194" s="26">
        <f>IF(Sec_inc_net!C194="","",Sec_inc_net!C194/10/GDP!F190)</f>
        <v>53.248015833762935</v>
      </c>
      <c r="D194" s="26">
        <f>IF(Sec_inc_net!D194="","",Sec_inc_net!D194/10/GDP!G190)</f>
        <v>39.003405121419448</v>
      </c>
      <c r="E194" s="26">
        <f>IF(Sec_inc_net!E194="","",Sec_inc_net!E194/10/GDP!H190)</f>
        <v>44.05586005436362</v>
      </c>
      <c r="F194" s="26">
        <f>IF(Sec_inc_net!F194="","",Sec_inc_net!F194/10/GDP!I190)</f>
        <v>50.293552715890641</v>
      </c>
      <c r="G194" s="26">
        <f>IF(Sec_inc_net!G194="","",Sec_inc_net!G194/10/GDP!J190)</f>
        <v>40.971781558526679</v>
      </c>
      <c r="H194" s="26">
        <f>IF(Sec_inc_net!H194="","",Sec_inc_net!H194/10/GDP!K190)</f>
        <v>35.730353865347098</v>
      </c>
      <c r="I194" s="26">
        <f>IF(Sec_inc_net!I194="","",Sec_inc_net!I194/10/GDP!L190)</f>
        <v>55.319983879745052</v>
      </c>
      <c r="J194" s="26">
        <f>IF(Sec_inc_net!J194="","",Sec_inc_net!J194/10/GDP!M190)</f>
        <v>23.350396862242306</v>
      </c>
      <c r="K194" s="26">
        <f>IF(Sec_inc_net!K194="","",Sec_inc_net!K194/10/GDP!N190)</f>
        <v>41.708971729910651</v>
      </c>
      <c r="L194" s="26">
        <f>IF(Sec_inc_net!L194="","",Sec_inc_net!L194/10/GDP!O190)</f>
        <v>49.448360192141692</v>
      </c>
      <c r="M194" s="26">
        <f>IF(Sec_inc_net!M194="","",Sec_inc_net!M194/10/GDP!P190)</f>
        <v>52.758538103397747</v>
      </c>
      <c r="N194" s="26">
        <f>IF(Sec_inc_net!N194="","",Sec_inc_net!N194/10/GDP!Q190)</f>
        <v>40.823150327133291</v>
      </c>
      <c r="O194" s="26">
        <f>IF(Sec_inc_net!O194="","",Sec_inc_net!O194/10/GDP!R190)</f>
        <v>53.998833455793751</v>
      </c>
      <c r="P194" s="26">
        <f>IF(Sec_inc_net!P194="","",Sec_inc_net!P194/10/GDP!S190)</f>
        <v>40.705466632099359</v>
      </c>
      <c r="Q194" s="26" t="str">
        <f>IF(Sec_inc_net!Q194="","",Sec_inc_net!Q194/10/GDP!T190)</f>
        <v/>
      </c>
    </row>
    <row r="195" spans="1:17" x14ac:dyDescent="0.15">
      <c r="A195" s="12" t="s">
        <v>215</v>
      </c>
      <c r="B195" s="26">
        <f>IF(Sec_inc_net!B195="","",Sec_inc_net!B195/10/GDP!E191)</f>
        <v>8.8356365472810818</v>
      </c>
      <c r="C195" s="26">
        <f>IF(Sec_inc_net!C195="","",Sec_inc_net!C195/10/GDP!F191)</f>
        <v>8.3344165494502107</v>
      </c>
      <c r="D195" s="26">
        <f>IF(Sec_inc_net!D195="","",Sec_inc_net!D195/10/GDP!G191)</f>
        <v>6.7177830792244517</v>
      </c>
      <c r="E195" s="26">
        <f>IF(Sec_inc_net!E195="","",Sec_inc_net!E195/10/GDP!H191)</f>
        <v>5.7400078800324623</v>
      </c>
      <c r="F195" s="26">
        <f>IF(Sec_inc_net!F195="","",Sec_inc_net!F195/10/GDP!I191)</f>
        <v>4.946121717061442</v>
      </c>
      <c r="G195" s="26">
        <f>IF(Sec_inc_net!G195="","",Sec_inc_net!G195/10/GDP!J191)</f>
        <v>5.5184372520060148</v>
      </c>
      <c r="H195" s="26">
        <f>IF(Sec_inc_net!H195="","",Sec_inc_net!H195/10/GDP!K191)</f>
        <v>5.3643912098059277</v>
      </c>
      <c r="I195" s="26">
        <f>IF(Sec_inc_net!I195="","",Sec_inc_net!I195/10/GDP!L191)</f>
        <v>5.2088851185324199</v>
      </c>
      <c r="J195" s="26">
        <f>IF(Sec_inc_net!J195="","",Sec_inc_net!J195/10/GDP!M191)</f>
        <v>3.8868845124858629</v>
      </c>
      <c r="K195" s="26">
        <f>IF(Sec_inc_net!K195="","",Sec_inc_net!K195/10/GDP!N191)</f>
        <v>3.8249345705790332</v>
      </c>
      <c r="L195" s="26">
        <f>IF(Sec_inc_net!L195="","",Sec_inc_net!L195/10/GDP!O191)</f>
        <v>4.9840465171757735</v>
      </c>
      <c r="M195" s="26">
        <f>IF(Sec_inc_net!M195="","",Sec_inc_net!M195/10/GDP!P191)</f>
        <v>5.0229338254621068</v>
      </c>
      <c r="N195" s="26">
        <f>IF(Sec_inc_net!N195="","",Sec_inc_net!N195/10/GDP!Q191)</f>
        <v>4.7526659573363625</v>
      </c>
      <c r="O195" s="26">
        <f>IF(Sec_inc_net!O195="","",Sec_inc_net!O195/10/GDP!R191)</f>
        <v>4.8924381895141353</v>
      </c>
      <c r="P195" s="26">
        <f>IF(Sec_inc_net!P195="","",Sec_inc_net!P195/10/GDP!S191)</f>
        <v>4.7436237518362896</v>
      </c>
      <c r="Q195" s="26">
        <f>IF(Sec_inc_net!Q195="","",Sec_inc_net!Q195/10/GDP!T191)</f>
        <v>4.5436169973612417</v>
      </c>
    </row>
    <row r="196" spans="1:17" x14ac:dyDescent="0.15">
      <c r="A196" s="12" t="s">
        <v>216</v>
      </c>
      <c r="B196" s="26">
        <f>IF(Sec_inc_net!B196="","",Sec_inc_net!B196/10/GDP!E192)</f>
        <v>3.3082986380261423</v>
      </c>
      <c r="C196" s="26">
        <f>IF(Sec_inc_net!C196="","",Sec_inc_net!C196/10/GDP!F192)</f>
        <v>2.9443083123505445</v>
      </c>
      <c r="D196" s="26">
        <f>IF(Sec_inc_net!D196="","",Sec_inc_net!D196/10/GDP!G192)</f>
        <v>2.470329177270576</v>
      </c>
      <c r="E196" s="26">
        <f>IF(Sec_inc_net!E196="","",Sec_inc_net!E196/10/GDP!H192)</f>
        <v>1.7246427655242569</v>
      </c>
      <c r="F196" s="26">
        <f>IF(Sec_inc_net!F196="","",Sec_inc_net!F196/10/GDP!I192)</f>
        <v>2.2728262060782121</v>
      </c>
      <c r="G196" s="26">
        <f>IF(Sec_inc_net!G196="","",Sec_inc_net!G196/10/GDP!J192)</f>
        <v>2.1873241600064852</v>
      </c>
      <c r="H196" s="26">
        <f>IF(Sec_inc_net!H196="","",Sec_inc_net!H196/10/GDP!K192)</f>
        <v>2.2726074946488386</v>
      </c>
      <c r="I196" s="26">
        <f>IF(Sec_inc_net!I196="","",Sec_inc_net!I196/10/GDP!L192)</f>
        <v>1.6937256385352464</v>
      </c>
      <c r="J196" s="26">
        <f>IF(Sec_inc_net!J196="","",Sec_inc_net!J196/10/GDP!M192)</f>
        <v>1.1967359221295879</v>
      </c>
      <c r="K196" s="26">
        <f>IF(Sec_inc_net!K196="","",Sec_inc_net!K196/10/GDP!N192)</f>
        <v>1.1801975145948556</v>
      </c>
      <c r="L196" s="26">
        <f>IF(Sec_inc_net!L196="","",Sec_inc_net!L196/10/GDP!O192)</f>
        <v>3.9816810712153541</v>
      </c>
      <c r="M196" s="26">
        <f>IF(Sec_inc_net!M196="","",Sec_inc_net!M196/10/GDP!P192)</f>
        <v>3.8965683775878088</v>
      </c>
      <c r="N196" s="26">
        <f>IF(Sec_inc_net!N196="","",Sec_inc_net!N196/10/GDP!Q192)</f>
        <v>3.2312082263782793</v>
      </c>
      <c r="O196" s="26">
        <f>IF(Sec_inc_net!O196="","",Sec_inc_net!O196/10/GDP!R192)</f>
        <v>2.7893424404130358</v>
      </c>
      <c r="P196" s="26">
        <f>IF(Sec_inc_net!P196="","",Sec_inc_net!P196/10/GDP!S192)</f>
        <v>4.1996169169110207</v>
      </c>
      <c r="Q196" s="26">
        <f>IF(Sec_inc_net!Q196="","",Sec_inc_net!Q196/10/GDP!T192)</f>
        <v>2.7028668477970434</v>
      </c>
    </row>
    <row r="197" spans="1:17" x14ac:dyDescent="0.15">
      <c r="A197" s="12" t="s">
        <v>303</v>
      </c>
      <c r="B197" s="26">
        <f>IF(Sec_inc_net!B197="","",Sec_inc_net!B197/10/GDP!E193)</f>
        <v>-3.7238568822126275</v>
      </c>
      <c r="C197" s="26">
        <f>IF(Sec_inc_net!C197="","",Sec_inc_net!C197/10/GDP!F193)</f>
        <v>-3.6901008315831798</v>
      </c>
      <c r="D197" s="26">
        <f>IF(Sec_inc_net!D197="","",Sec_inc_net!D197/10/GDP!G193)</f>
        <v>-3.6012569687983591</v>
      </c>
      <c r="E197" s="26">
        <f>IF(Sec_inc_net!E197="","",Sec_inc_net!E197/10/GDP!H193)</f>
        <v>-3.3661881167832557</v>
      </c>
      <c r="F197" s="26">
        <f>IF(Sec_inc_net!F197="","",Sec_inc_net!F197/10/GDP!I193)</f>
        <v>-4.0165271500825446</v>
      </c>
      <c r="G197" s="26">
        <f>IF(Sec_inc_net!G197="","",Sec_inc_net!G197/10/GDP!J193)</f>
        <v>-3.8900853563656455</v>
      </c>
      <c r="H197" s="26">
        <f>IF(Sec_inc_net!H197="","",Sec_inc_net!H197/10/GDP!K193)</f>
        <v>-6.2819289326699899</v>
      </c>
      <c r="I197" s="26">
        <f>IF(Sec_inc_net!I197="","",Sec_inc_net!I197/10/GDP!L193)</f>
        <v>-6.5349309870580736</v>
      </c>
      <c r="J197" s="26">
        <f>IF(Sec_inc_net!J197="","",Sec_inc_net!J197/10/GDP!M193)</f>
        <v>-6.7705752196946953</v>
      </c>
      <c r="K197" s="26">
        <f>IF(Sec_inc_net!K197="","",Sec_inc_net!K197/10/GDP!N193)</f>
        <v>-7.0042910569995289</v>
      </c>
      <c r="L197" s="26">
        <f>IF(Sec_inc_net!L197="","",Sec_inc_net!L197/10/GDP!O193)</f>
        <v>-11.070130340140398</v>
      </c>
      <c r="M197" s="26">
        <f>IF(Sec_inc_net!M197="","",Sec_inc_net!M197/10/GDP!P193)</f>
        <v>-10.951398972581845</v>
      </c>
      <c r="N197" s="26">
        <f>IF(Sec_inc_net!N197="","",Sec_inc_net!N197/10/GDP!Q193)</f>
        <v>-10.684002101493078</v>
      </c>
      <c r="O197" s="26">
        <f>IF(Sec_inc_net!O197="","",Sec_inc_net!O197/10/GDP!R193)</f>
        <v>-10.918459807105062</v>
      </c>
      <c r="P197" s="26">
        <f>IF(Sec_inc_net!P197="","",Sec_inc_net!P197/10/GDP!S193)</f>
        <v>-11.224295167927998</v>
      </c>
      <c r="Q197" s="26">
        <f>IF(Sec_inc_net!Q197="","",Sec_inc_net!Q197/10/GDP!T193)</f>
        <v>-12.274315726723705</v>
      </c>
    </row>
    <row r="198" spans="1:17" x14ac:dyDescent="0.15">
      <c r="A198" s="12" t="s">
        <v>217</v>
      </c>
      <c r="B198" s="26">
        <f>IF(Sec_inc_net!B198="","",Sec_inc_net!B198/10/GDP!E194)</f>
        <v>-0.90047017190334533</v>
      </c>
      <c r="C198" s="26">
        <f>IF(Sec_inc_net!C198="","",Sec_inc_net!C198/10/GDP!F194)</f>
        <v>-0.83137703033423171</v>
      </c>
      <c r="D198" s="26">
        <f>IF(Sec_inc_net!D198="","",Sec_inc_net!D198/10/GDP!G194)</f>
        <v>-0.86908195212451256</v>
      </c>
      <c r="E198" s="26">
        <f>IF(Sec_inc_net!E198="","",Sec_inc_net!E198/10/GDP!H194)</f>
        <v>-0.86756062292298108</v>
      </c>
      <c r="F198" s="26">
        <f>IF(Sec_inc_net!F198="","",Sec_inc_net!F198/10/GDP!I194)</f>
        <v>-0.97276105745599484</v>
      </c>
      <c r="G198" s="26">
        <f>IF(Sec_inc_net!G198="","",Sec_inc_net!G198/10/GDP!J194)</f>
        <v>-1.2464457700474967</v>
      </c>
      <c r="H198" s="26">
        <f>IF(Sec_inc_net!H198="","",Sec_inc_net!H198/10/GDP!K194)</f>
        <v>-1.2508189014673163</v>
      </c>
      <c r="I198" s="26">
        <f>IF(Sec_inc_net!I198="","",Sec_inc_net!I198/10/GDP!L194)</f>
        <v>-1.2201203866551176</v>
      </c>
      <c r="J198" s="26">
        <f>IF(Sec_inc_net!J198="","",Sec_inc_net!J198/10/GDP!M194)</f>
        <v>-1.4470828564055294</v>
      </c>
      <c r="K198" s="26">
        <f>IF(Sec_inc_net!K198="","",Sec_inc_net!K198/10/GDP!N194)</f>
        <v>-1.2796258750593141</v>
      </c>
      <c r="L198" s="26">
        <f>IF(Sec_inc_net!L198="","",Sec_inc_net!L198/10/GDP!O194)</f>
        <v>-1.2409673229098859</v>
      </c>
      <c r="M198" s="26">
        <f>IF(Sec_inc_net!M198="","",Sec_inc_net!M198/10/GDP!P194)</f>
        <v>-1.193546027694286</v>
      </c>
      <c r="N198" s="26">
        <f>IF(Sec_inc_net!N198="","",Sec_inc_net!N198/10/GDP!Q194)</f>
        <v>-1.0839944367604302</v>
      </c>
      <c r="O198" s="26">
        <f>IF(Sec_inc_net!O198="","",Sec_inc_net!O198/10/GDP!R194)</f>
        <v>-1.1892893818807064</v>
      </c>
      <c r="P198" s="26">
        <f>IF(Sec_inc_net!P198="","",Sec_inc_net!P198/10/GDP!S194)</f>
        <v>-1.1928012530331382</v>
      </c>
      <c r="Q198" s="26">
        <f>IF(Sec_inc_net!Q198="","",Sec_inc_net!Q198/10/GDP!T194)</f>
        <v>-1.3343770313103243</v>
      </c>
    </row>
    <row r="199" spans="1:17" x14ac:dyDescent="0.15">
      <c r="A199" s="12" t="s">
        <v>218</v>
      </c>
      <c r="B199" s="26">
        <f>IF(Sec_inc_net!B199="","",Sec_inc_net!B199/10/GDP!E195)</f>
        <v>-0.58970017163184485</v>
      </c>
      <c r="C199" s="26">
        <f>IF(Sec_inc_net!C199="","",Sec_inc_net!C199/10/GDP!F195)</f>
        <v>-0.50010858077685927</v>
      </c>
      <c r="D199" s="26">
        <f>IF(Sec_inc_net!D199="","",Sec_inc_net!D199/10/GDP!G195)</f>
        <v>-0.62213380616701985</v>
      </c>
      <c r="E199" s="26">
        <f>IF(Sec_inc_net!E199="","",Sec_inc_net!E199/10/GDP!H195)</f>
        <v>-0.65380373925469781</v>
      </c>
      <c r="F199" s="26">
        <f>IF(Sec_inc_net!F199="","",Sec_inc_net!F199/10/GDP!I195)</f>
        <v>-0.69553271264125194</v>
      </c>
      <c r="G199" s="26">
        <f>IF(Sec_inc_net!G199="","",Sec_inc_net!G199/10/GDP!J195)</f>
        <v>-0.65924940218315708</v>
      </c>
      <c r="H199" s="26">
        <f>IF(Sec_inc_net!H199="","",Sec_inc_net!H199/10/GDP!K195)</f>
        <v>-0.66405234645426114</v>
      </c>
      <c r="I199" s="26">
        <f>IF(Sec_inc_net!I199="","",Sec_inc_net!I199/10/GDP!L195)</f>
        <v>-0.55647787714429475</v>
      </c>
      <c r="J199" s="26">
        <f>IF(Sec_inc_net!J199="","",Sec_inc_net!J199/10/GDP!M195)</f>
        <v>-0.52496823767897494</v>
      </c>
      <c r="K199" s="26">
        <f>IF(Sec_inc_net!K199="","",Sec_inc_net!K199/10/GDP!N195)</f>
        <v>-0.49259225977797455</v>
      </c>
      <c r="L199" s="26">
        <f>IF(Sec_inc_net!L199="","",Sec_inc_net!L199/10/GDP!O195)</f>
        <v>-0.56387930892681892</v>
      </c>
      <c r="M199" s="26">
        <f>IF(Sec_inc_net!M199="","",Sec_inc_net!M199/10/GDP!P195)</f>
        <v>-0.60344303311265346</v>
      </c>
      <c r="N199" s="26">
        <f>IF(Sec_inc_net!N199="","",Sec_inc_net!N199/10/GDP!Q195)</f>
        <v>-0.55523276266791521</v>
      </c>
      <c r="O199" s="26">
        <f>IF(Sec_inc_net!O199="","",Sec_inc_net!O199/10/GDP!R195)</f>
        <v>-0.56481033384881285</v>
      </c>
      <c r="P199" s="26">
        <f>IF(Sec_inc_net!P199="","",Sec_inc_net!P199/10/GDP!S195)</f>
        <v>-0.59592525156620157</v>
      </c>
      <c r="Q199" s="26">
        <f>IF(Sec_inc_net!Q199="","",Sec_inc_net!Q199/10/GDP!T195)</f>
        <v>-0.61075487604213685</v>
      </c>
    </row>
    <row r="200" spans="1:17" x14ac:dyDescent="0.15">
      <c r="A200" s="12" t="s">
        <v>219</v>
      </c>
      <c r="B200" s="26">
        <f>IF(Sec_inc_net!B200="","",Sec_inc_net!B200/10/GDP!E196)</f>
        <v>0.76085685942542713</v>
      </c>
      <c r="C200" s="26">
        <f>IF(Sec_inc_net!C200="","",Sec_inc_net!C200/10/GDP!F196)</f>
        <v>0.59273348855212538</v>
      </c>
      <c r="D200" s="26">
        <f>IF(Sec_inc_net!D200="","",Sec_inc_net!D200/10/GDP!G196)</f>
        <v>0.53940873420701563</v>
      </c>
      <c r="E200" s="26">
        <f>IF(Sec_inc_net!E200="","",Sec_inc_net!E200/10/GDP!H196)</f>
        <v>0.44985165817873168</v>
      </c>
      <c r="F200" s="26">
        <f>IF(Sec_inc_net!F200="","",Sec_inc_net!F200/10/GDP!I196)</f>
        <v>0.40135381260357611</v>
      </c>
      <c r="G200" s="26">
        <f>IF(Sec_inc_net!G200="","",Sec_inc_net!G200/10/GDP!J196)</f>
        <v>0.31996520027191921</v>
      </c>
      <c r="H200" s="26">
        <f>IF(Sec_inc_net!H200="","",Sec_inc_net!H200/10/GDP!K196)</f>
        <v>0.29873177567745807</v>
      </c>
      <c r="I200" s="26">
        <f>IF(Sec_inc_net!I200="","",Sec_inc_net!I200/10/GDP!L196)</f>
        <v>0.2224737393959951</v>
      </c>
      <c r="J200" s="26">
        <f>IF(Sec_inc_net!J200="","",Sec_inc_net!J200/10/GDP!M196)</f>
        <v>7.2196290682098457E-2</v>
      </c>
      <c r="K200" s="26">
        <f>IF(Sec_inc_net!K200="","",Sec_inc_net!K200/10/GDP!N196)</f>
        <v>0.11395732350144774</v>
      </c>
      <c r="L200" s="26">
        <f>IF(Sec_inc_net!L200="","",Sec_inc_net!L200/10/GDP!O196)</f>
        <v>0.11748462702570851</v>
      </c>
      <c r="M200" s="26">
        <f>IF(Sec_inc_net!M200="","",Sec_inc_net!M200/10/GDP!P196)</f>
        <v>0.12150959140977143</v>
      </c>
      <c r="N200" s="26">
        <f>IF(Sec_inc_net!N200="","",Sec_inc_net!N200/10/GDP!Q196)</f>
        <v>0.13421911259791205</v>
      </c>
      <c r="O200" s="26">
        <f>IF(Sec_inc_net!O200="","",Sec_inc_net!O200/10/GDP!R196)</f>
        <v>0.15229251799249649</v>
      </c>
      <c r="P200" s="26">
        <f>IF(Sec_inc_net!P200="","",Sec_inc_net!P200/10/GDP!S196)</f>
        <v>0.30514845060059892</v>
      </c>
      <c r="Q200" s="26">
        <f>IF(Sec_inc_net!Q200="","",Sec_inc_net!Q200/10/GDP!T196)</f>
        <v>0.33370581643941094</v>
      </c>
    </row>
    <row r="201" spans="1:17" x14ac:dyDescent="0.15">
      <c r="A201" s="12" t="s">
        <v>220</v>
      </c>
      <c r="B201" s="26" t="str">
        <f>IF(Sec_inc_net!B201="","",Sec_inc_net!B201/10/GDP!E197)</f>
        <v/>
      </c>
      <c r="C201" s="26" t="str">
        <f>IF(Sec_inc_net!C201="","",Sec_inc_net!C201/10/GDP!F197)</f>
        <v/>
      </c>
      <c r="D201" s="26" t="str">
        <f>IF(Sec_inc_net!D201="","",Sec_inc_net!D201/10/GDP!G197)</f>
        <v/>
      </c>
      <c r="E201" s="26" t="str">
        <f>IF(Sec_inc_net!E201="","",Sec_inc_net!E201/10/GDP!H197)</f>
        <v/>
      </c>
      <c r="F201" s="26" t="str">
        <f>IF(Sec_inc_net!F201="","",Sec_inc_net!F201/10/GDP!I197)</f>
        <v/>
      </c>
      <c r="G201" s="26">
        <f>IF(Sec_inc_net!G201="","",Sec_inc_net!G201/10/GDP!J197)</f>
        <v>4.2879992659430286</v>
      </c>
      <c r="H201" s="26">
        <f>IF(Sec_inc_net!H201="","",Sec_inc_net!H201/10/GDP!K197)</f>
        <v>5.2900527411661571</v>
      </c>
      <c r="I201" s="26">
        <f>IF(Sec_inc_net!I201="","",Sec_inc_net!I201/10/GDP!L197)</f>
        <v>6.6645191694673658</v>
      </c>
      <c r="J201" s="26">
        <f>IF(Sec_inc_net!J201="","",Sec_inc_net!J201/10/GDP!M197)</f>
        <v>5.5680301802522596</v>
      </c>
      <c r="K201" s="26">
        <f>IF(Sec_inc_net!K201="","",Sec_inc_net!K201/10/GDP!N197)</f>
        <v>5.7844442384658166</v>
      </c>
      <c r="L201" s="26">
        <f>IF(Sec_inc_net!L201="","",Sec_inc_net!L201/10/GDP!O197)</f>
        <v>2.8171549365652817</v>
      </c>
      <c r="M201" s="26">
        <f>IF(Sec_inc_net!M201="","",Sec_inc_net!M201/10/GDP!P197)</f>
        <v>4.0475634199426977</v>
      </c>
      <c r="N201" s="26">
        <f>IF(Sec_inc_net!N201="","",Sec_inc_net!N201/10/GDP!Q197)</f>
        <v>7.4344623161635184</v>
      </c>
      <c r="O201" s="26">
        <f>IF(Sec_inc_net!O201="","",Sec_inc_net!O201/10/GDP!R197)</f>
        <v>8.352238992302615</v>
      </c>
      <c r="P201" s="26">
        <f>IF(Sec_inc_net!P201="","",Sec_inc_net!P201/10/GDP!S197)</f>
        <v>9.4490347542763899</v>
      </c>
      <c r="Q201" s="26">
        <f>IF(Sec_inc_net!Q201="","",Sec_inc_net!Q201/10/GDP!T197)</f>
        <v>9.0321402688694228</v>
      </c>
    </row>
    <row r="202" spans="1:17" x14ac:dyDescent="0.15">
      <c r="A202" s="12" t="s">
        <v>221</v>
      </c>
      <c r="B202" s="26">
        <f>IF(Sec_inc_net!B202="","",Sec_inc_net!B202/10/GDP!E198)</f>
        <v>5.1002445611992098</v>
      </c>
      <c r="C202" s="26">
        <f>IF(Sec_inc_net!C202="","",Sec_inc_net!C202/10/GDP!F198)</f>
        <v>5.8140836001307523</v>
      </c>
      <c r="D202" s="26">
        <f>IF(Sec_inc_net!D202="","",Sec_inc_net!D202/10/GDP!G198)</f>
        <v>4.4492102853627333</v>
      </c>
      <c r="E202" s="26">
        <f>IF(Sec_inc_net!E202="","",Sec_inc_net!E202/10/GDP!H198)</f>
        <v>6.4496408837295567</v>
      </c>
      <c r="F202" s="26">
        <f>IF(Sec_inc_net!F202="","",Sec_inc_net!F202/10/GDP!I198)</f>
        <v>4.2134135599386751</v>
      </c>
      <c r="G202" s="26">
        <f>IF(Sec_inc_net!G202="","",Sec_inc_net!G202/10/GDP!J198)</f>
        <v>3.4208255994604846</v>
      </c>
      <c r="H202" s="26">
        <f>IF(Sec_inc_net!H202="","",Sec_inc_net!H202/10/GDP!K198)</f>
        <v>1.7009479620768329</v>
      </c>
      <c r="I202" s="26">
        <f>IF(Sec_inc_net!I202="","",Sec_inc_net!I202/10/GDP!L198)</f>
        <v>2.3334143734929889</v>
      </c>
      <c r="J202" s="26">
        <f>IF(Sec_inc_net!J202="","",Sec_inc_net!J202/10/GDP!M198)</f>
        <v>2.7491872914564559</v>
      </c>
      <c r="K202" s="26">
        <f>IF(Sec_inc_net!K202="","",Sec_inc_net!K202/10/GDP!N198)</f>
        <v>10.321439650555609</v>
      </c>
      <c r="L202" s="26">
        <f>IF(Sec_inc_net!L202="","",Sec_inc_net!L202/10/GDP!O198)</f>
        <v>21.645378590591704</v>
      </c>
      <c r="M202" s="26">
        <f>IF(Sec_inc_net!M202="","",Sec_inc_net!M202/10/GDP!P198)</f>
        <v>15.951197476604573</v>
      </c>
      <c r="N202" s="26">
        <f>IF(Sec_inc_net!N202="","",Sec_inc_net!N202/10/GDP!Q198)</f>
        <v>5.3455973652369284</v>
      </c>
      <c r="O202" s="26">
        <f>IF(Sec_inc_net!O202="","",Sec_inc_net!O202/10/GDP!R198)</f>
        <v>12.142887673071423</v>
      </c>
      <c r="P202" s="26">
        <f>IF(Sec_inc_net!P202="","",Sec_inc_net!P202/10/GDP!S198)</f>
        <v>17.068180711307054</v>
      </c>
      <c r="Q202" s="26">
        <f>IF(Sec_inc_net!Q202="","",Sec_inc_net!Q202/10/GDP!T198)</f>
        <v>19.685648594655447</v>
      </c>
    </row>
    <row r="203" spans="1:17" x14ac:dyDescent="0.15">
      <c r="A203" s="12" t="s">
        <v>222</v>
      </c>
      <c r="B203" s="26">
        <f>IF(Sec_inc_net!B203="","",Sec_inc_net!B203/10/GDP!E199)</f>
        <v>-4.3243166344377151E-2</v>
      </c>
      <c r="C203" s="26">
        <f>IF(Sec_inc_net!C203="","",Sec_inc_net!C203/10/GDP!F199)</f>
        <v>-4.3692356744317866E-2</v>
      </c>
      <c r="D203" s="26">
        <f>IF(Sec_inc_net!D203="","",Sec_inc_net!D203/10/GDP!G199)</f>
        <v>-0.31736189712950413</v>
      </c>
      <c r="E203" s="26">
        <f>IF(Sec_inc_net!E203="","",Sec_inc_net!E203/10/GDP!H199)</f>
        <v>-0.30414227871522093</v>
      </c>
      <c r="F203" s="26">
        <f>IF(Sec_inc_net!F203="","",Sec_inc_net!F203/10/GDP!I199)</f>
        <v>-0.24234647850302588</v>
      </c>
      <c r="G203" s="26">
        <f>IF(Sec_inc_net!G203="","",Sec_inc_net!G203/10/GDP!J199)</f>
        <v>-0.28276944136766968</v>
      </c>
      <c r="H203" s="26">
        <f>IF(Sec_inc_net!H203="","",Sec_inc_net!H203/10/GDP!K199)</f>
        <v>-0.22720852885894732</v>
      </c>
      <c r="I203" s="26">
        <f>IF(Sec_inc_net!I203="","",Sec_inc_net!I203/10/GDP!L199)</f>
        <v>-0.28478840635969987</v>
      </c>
      <c r="J203" s="26">
        <f>IF(Sec_inc_net!J203="","",Sec_inc_net!J203/10/GDP!M199)</f>
        <v>-0.47028323152043061</v>
      </c>
      <c r="K203" s="26">
        <f>IF(Sec_inc_net!K203="","",Sec_inc_net!K203/10/GDP!N199)</f>
        <v>-0.10155916277107913</v>
      </c>
      <c r="L203" s="26">
        <f>IF(Sec_inc_net!L203="","",Sec_inc_net!L203/10/GDP!O199)</f>
        <v>-4.7899346937610429E-2</v>
      </c>
      <c r="M203" s="26">
        <f>IF(Sec_inc_net!M203="","",Sec_inc_net!M203/10/GDP!P199)</f>
        <v>6.2310036885500221E-2</v>
      </c>
      <c r="N203" s="26" t="str">
        <f>IF(Sec_inc_net!N203="","",Sec_inc_net!N203/10/GDP!Q199)</f>
        <v/>
      </c>
      <c r="O203" s="26" t="str">
        <f>IF(Sec_inc_net!O203="","",Sec_inc_net!O203/10/GDP!R199)</f>
        <v/>
      </c>
      <c r="P203" s="26" t="str">
        <f>IF(Sec_inc_net!P203="","",Sec_inc_net!P203/10/GDP!S199)</f>
        <v/>
      </c>
      <c r="Q203" s="26" t="str">
        <f>IF(Sec_inc_net!Q203="","",Sec_inc_net!Q203/10/GDP!T199)</f>
        <v/>
      </c>
    </row>
    <row r="204" spans="1:17" x14ac:dyDescent="0.15">
      <c r="A204" s="12" t="s">
        <v>223</v>
      </c>
      <c r="B204" s="26">
        <f>IF(Sec_inc_net!B204="","",Sec_inc_net!B204/10/GDP!E200)</f>
        <v>4.6176563889155542</v>
      </c>
      <c r="C204" s="26">
        <f>IF(Sec_inc_net!C204="","",Sec_inc_net!C204/10/GDP!F200)</f>
        <v>4.8030463072784846</v>
      </c>
      <c r="D204" s="26">
        <f>IF(Sec_inc_net!D204="","",Sec_inc_net!D204/10/GDP!G200)</f>
        <v>6.5326369523453351</v>
      </c>
      <c r="E204" s="26">
        <f>IF(Sec_inc_net!E204="","",Sec_inc_net!E204/10/GDP!H200)</f>
        <v>5.8593829171105183</v>
      </c>
      <c r="F204" s="26">
        <f>IF(Sec_inc_net!F204="","",Sec_inc_net!F204/10/GDP!I200)</f>
        <v>4.9963497446159</v>
      </c>
      <c r="G204" s="26">
        <f>IF(Sec_inc_net!G204="","",Sec_inc_net!G204/10/GDP!J200)</f>
        <v>5.5040928232245365</v>
      </c>
      <c r="H204" s="26">
        <f>IF(Sec_inc_net!H204="","",Sec_inc_net!H204/10/GDP!K200)</f>
        <v>5.0680307774569293</v>
      </c>
      <c r="I204" s="26">
        <f>IF(Sec_inc_net!I204="","",Sec_inc_net!I204/10/GDP!L200)</f>
        <v>4.2076539893233376</v>
      </c>
      <c r="J204" s="26">
        <f>IF(Sec_inc_net!J204="","",Sec_inc_net!J204/10/GDP!M200)</f>
        <v>4.4547771774036216</v>
      </c>
      <c r="K204" s="26">
        <f>IF(Sec_inc_net!K204="","",Sec_inc_net!K204/10/GDP!N200)</f>
        <v>4.1250710464111622</v>
      </c>
      <c r="L204" s="26">
        <f>IF(Sec_inc_net!L204="","",Sec_inc_net!L204/10/GDP!O200)</f>
        <v>3.1671202585529925</v>
      </c>
      <c r="M204" s="26">
        <f>IF(Sec_inc_net!M204="","",Sec_inc_net!M204/10/GDP!P200)</f>
        <v>3.1667831122575754</v>
      </c>
      <c r="N204" s="26">
        <f>IF(Sec_inc_net!N204="","",Sec_inc_net!N204/10/GDP!Q200)</f>
        <v>3.0778745637250351</v>
      </c>
      <c r="O204" s="26">
        <f>IF(Sec_inc_net!O204="","",Sec_inc_net!O204/10/GDP!R200)</f>
        <v>2.9133062222719111</v>
      </c>
      <c r="P204" s="26">
        <f>IF(Sec_inc_net!P204="","",Sec_inc_net!P204/10/GDP!S200)</f>
        <v>2.8042379639119765</v>
      </c>
      <c r="Q204" s="26">
        <f>IF(Sec_inc_net!Q204="","",Sec_inc_net!Q204/10/GDP!T200)</f>
        <v>2.7744732150730336</v>
      </c>
    </row>
    <row r="205" spans="1:17" x14ac:dyDescent="0.15">
      <c r="A205" s="12" t="s">
        <v>224</v>
      </c>
      <c r="B205" s="26">
        <f>IF(Sec_inc_net!B205="","",Sec_inc_net!B205/10/GDP!E201)</f>
        <v>22.170212651880131</v>
      </c>
      <c r="C205" s="26">
        <f>IF(Sec_inc_net!C205="","",Sec_inc_net!C205/10/GDP!F201)</f>
        <v>24.137257110061519</v>
      </c>
      <c r="D205" s="26">
        <f>IF(Sec_inc_net!D205="","",Sec_inc_net!D205/10/GDP!G201)</f>
        <v>38.631342396610208</v>
      </c>
      <c r="E205" s="26">
        <f>IF(Sec_inc_net!E205="","",Sec_inc_net!E205/10/GDP!H201)</f>
        <v>43.630032729489507</v>
      </c>
      <c r="F205" s="26">
        <f>IF(Sec_inc_net!F205="","",Sec_inc_net!F205/10/GDP!I201)</f>
        <v>26.477786976509652</v>
      </c>
      <c r="G205" s="26">
        <f>IF(Sec_inc_net!G205="","",Sec_inc_net!G205/10/GDP!J201)</f>
        <v>20.564715084713939</v>
      </c>
      <c r="H205" s="26">
        <f>IF(Sec_inc_net!H205="","",Sec_inc_net!H205/10/GDP!K201)</f>
        <v>9.8759145324212962</v>
      </c>
      <c r="I205" s="26">
        <f>IF(Sec_inc_net!I205="","",Sec_inc_net!I205/10/GDP!L201)</f>
        <v>14.338209596851769</v>
      </c>
      <c r="J205" s="26">
        <f>IF(Sec_inc_net!J205="","",Sec_inc_net!J205/10/GDP!M201)</f>
        <v>11.674739399566711</v>
      </c>
      <c r="K205" s="26">
        <f>IF(Sec_inc_net!K205="","",Sec_inc_net!K205/10/GDP!N201)</f>
        <v>11.909384968179131</v>
      </c>
      <c r="L205" s="26">
        <f>IF(Sec_inc_net!L205="","",Sec_inc_net!L205/10/GDP!O201)</f>
        <v>12.52065271400701</v>
      </c>
      <c r="M205" s="26">
        <f>IF(Sec_inc_net!M205="","",Sec_inc_net!M205/10/GDP!P201)</f>
        <v>10.557004421128307</v>
      </c>
      <c r="N205" s="26">
        <f>IF(Sec_inc_net!N205="","",Sec_inc_net!N205/10/GDP!Q201)</f>
        <v>10.593277641890912</v>
      </c>
      <c r="O205" s="26">
        <f>IF(Sec_inc_net!O205="","",Sec_inc_net!O205/10/GDP!R201)</f>
        <v>9.2099347807968712</v>
      </c>
      <c r="P205" s="26">
        <f>IF(Sec_inc_net!P205="","",Sec_inc_net!P205/10/GDP!S201)</f>
        <v>11.725944949873918</v>
      </c>
      <c r="Q205" s="26" t="str">
        <f>IF(Sec_inc_net!Q205="","",Sec_inc_net!Q205/10/GDP!T201)</f>
        <v/>
      </c>
    </row>
    <row r="206" spans="1:17" x14ac:dyDescent="0.15">
      <c r="A206" s="12" t="s">
        <v>227</v>
      </c>
      <c r="B206" s="26">
        <f>IF(Sec_inc_net!B206="","",Sec_inc_net!B206/10/GDP!E202)</f>
        <v>8.4013593957063719</v>
      </c>
      <c r="C206" s="26">
        <f>IF(Sec_inc_net!C206="","",Sec_inc_net!C206/10/GDP!F202)</f>
        <v>7.1130976339612042</v>
      </c>
      <c r="D206" s="26">
        <f>IF(Sec_inc_net!D206="","",Sec_inc_net!D206/10/GDP!G202)</f>
        <v>6.5861209388526083</v>
      </c>
      <c r="E206" s="26">
        <f>IF(Sec_inc_net!E206="","",Sec_inc_net!E206/10/GDP!H202)</f>
        <v>8.0385031672568648</v>
      </c>
      <c r="F206" s="26">
        <f>IF(Sec_inc_net!F206="","",Sec_inc_net!F206/10/GDP!I202)</f>
        <v>6.0282659216482974</v>
      </c>
      <c r="G206" s="26">
        <f>IF(Sec_inc_net!G206="","",Sec_inc_net!G206/10/GDP!J202)</f>
        <v>6.8702145391175682</v>
      </c>
      <c r="H206" s="26">
        <f>IF(Sec_inc_net!H206="","",Sec_inc_net!H206/10/GDP!K202)</f>
        <v>6.5201782536429205</v>
      </c>
      <c r="I206" s="26">
        <f>IF(Sec_inc_net!I206="","",Sec_inc_net!I206/10/GDP!L202)</f>
        <v>15.414977716682857</v>
      </c>
      <c r="J206" s="26">
        <f>IF(Sec_inc_net!J206="","",Sec_inc_net!J206/10/GDP!M202)</f>
        <v>8.9684703713001124</v>
      </c>
      <c r="K206" s="26">
        <f>IF(Sec_inc_net!K206="","",Sec_inc_net!K206/10/GDP!N202)</f>
        <v>14.015962969279377</v>
      </c>
      <c r="L206" s="26">
        <f>IF(Sec_inc_net!L206="","",Sec_inc_net!L206/10/GDP!O202)</f>
        <v>7.8911044081577453</v>
      </c>
      <c r="M206" s="26">
        <f>IF(Sec_inc_net!M206="","",Sec_inc_net!M206/10/GDP!P202)</f>
        <v>16.999827675222402</v>
      </c>
      <c r="N206" s="26" t="str">
        <f>IF(Sec_inc_net!N206="","",Sec_inc_net!N206/10/GDP!Q202)</f>
        <v/>
      </c>
      <c r="O206" s="26" t="str">
        <f>IF(Sec_inc_net!O206="","",Sec_inc_net!O206/10/GDP!R202)</f>
        <v/>
      </c>
      <c r="P206" s="26" t="str">
        <f>IF(Sec_inc_net!P206="","",Sec_inc_net!P206/10/GDP!S202)</f>
        <v/>
      </c>
      <c r="Q206" s="26" t="str">
        <f>IF(Sec_inc_net!Q206="","",Sec_inc_net!Q206/10/GDP!T202)</f>
        <v/>
      </c>
    </row>
    <row r="207" spans="1:17" x14ac:dyDescent="0.15">
      <c r="A207" s="12" t="s">
        <v>229</v>
      </c>
      <c r="B207" s="26">
        <f>IF(Sec_inc_net!B207="","",Sec_inc_net!B207/10/GDP!E203)</f>
        <v>1.2846570611215524</v>
      </c>
      <c r="C207" s="26">
        <f>IF(Sec_inc_net!C207="","",Sec_inc_net!C207/10/GDP!F203)</f>
        <v>2.8383860388512852</v>
      </c>
      <c r="D207" s="26">
        <f>IF(Sec_inc_net!D207="","",Sec_inc_net!D207/10/GDP!G203)</f>
        <v>3.7730606523976147</v>
      </c>
      <c r="E207" s="26">
        <f>IF(Sec_inc_net!E207="","",Sec_inc_net!E207/10/GDP!H203)</f>
        <v>3.1265688551415698</v>
      </c>
      <c r="F207" s="26">
        <f>IF(Sec_inc_net!F207="","",Sec_inc_net!F207/10/GDP!I203)</f>
        <v>3.3654292925261173</v>
      </c>
      <c r="G207" s="26">
        <f>IF(Sec_inc_net!G207="","",Sec_inc_net!G207/10/GDP!J203)</f>
        <v>2.1307199968431827</v>
      </c>
      <c r="H207" s="26">
        <f>IF(Sec_inc_net!H207="","",Sec_inc_net!H207/10/GDP!K203)</f>
        <v>1.6116151408937491</v>
      </c>
      <c r="I207" s="26">
        <f>IF(Sec_inc_net!I207="","",Sec_inc_net!I207/10/GDP!L203)</f>
        <v>1.7797494567113468</v>
      </c>
      <c r="J207" s="26">
        <f>IF(Sec_inc_net!J207="","",Sec_inc_net!J207/10/GDP!M203)</f>
        <v>1.4334993091176356</v>
      </c>
      <c r="K207" s="26">
        <f>IF(Sec_inc_net!K207="","",Sec_inc_net!K207/10/GDP!N203)</f>
        <v>1.0955883557525887</v>
      </c>
      <c r="L207" s="26">
        <f>IF(Sec_inc_net!L207="","",Sec_inc_net!L207/10/GDP!O203)</f>
        <v>1.0664406313161607</v>
      </c>
      <c r="M207" s="26">
        <f>IF(Sec_inc_net!M207="","",Sec_inc_net!M207/10/GDP!P203)</f>
        <v>1.0106832663455203</v>
      </c>
      <c r="N207" s="26">
        <f>IF(Sec_inc_net!N207="","",Sec_inc_net!N207/10/GDP!Q203)</f>
        <v>1.3868817190343647</v>
      </c>
      <c r="O207" s="26">
        <f>IF(Sec_inc_net!O207="","",Sec_inc_net!O207/10/GDP!R203)</f>
        <v>1.0486840244192825</v>
      </c>
      <c r="P207" s="26">
        <f>IF(Sec_inc_net!P207="","",Sec_inc_net!P207/10/GDP!S203)</f>
        <v>1.3833933136220153</v>
      </c>
      <c r="Q207" s="26">
        <f>IF(Sec_inc_net!Q207="","",Sec_inc_net!Q207/10/GDP!T203)</f>
        <v>1.1450134091975208</v>
      </c>
    </row>
    <row r="208" spans="1:17" x14ac:dyDescent="0.15">
      <c r="A208" s="18" t="s">
        <v>230</v>
      </c>
      <c r="B208" s="26" t="str">
        <f>IF(Sec_inc_net!B208="","",Sec_inc_net!B208/10/GDP!E204)</f>
        <v/>
      </c>
      <c r="C208" s="26" t="str">
        <f>IF(Sec_inc_net!C208="","",Sec_inc_net!C208/10/GDP!F204)</f>
        <v/>
      </c>
      <c r="D208" s="26" t="str">
        <f>IF(Sec_inc_net!D208="","",Sec_inc_net!D208/10/GDP!G204)</f>
        <v/>
      </c>
      <c r="E208" s="26" t="str">
        <f>IF(Sec_inc_net!E208="","",Sec_inc_net!E208/10/GDP!H204)</f>
        <v/>
      </c>
      <c r="F208" s="26">
        <f>IF(Sec_inc_net!F208="","",Sec_inc_net!F208/10/GDP!I204)</f>
        <v>13.267121870473826</v>
      </c>
      <c r="G208" s="26">
        <f>IF(Sec_inc_net!G208="","",Sec_inc_net!G208/10/GDP!J204)</f>
        <v>12.441748432761251</v>
      </c>
      <c r="H208" s="26">
        <f>IF(Sec_inc_net!H208="","",Sec_inc_net!H208/10/GDP!K204)</f>
        <v>14.184553195681675</v>
      </c>
      <c r="I208" s="26">
        <f>IF(Sec_inc_net!I208="","",Sec_inc_net!I208/10/GDP!L204)</f>
        <v>12.853625167890391</v>
      </c>
      <c r="J208" s="26">
        <f>IF(Sec_inc_net!J208="","",Sec_inc_net!J208/10/GDP!M204)</f>
        <v>10.365596245342832</v>
      </c>
      <c r="K208" s="26">
        <f>IF(Sec_inc_net!K208="","",Sec_inc_net!K208/10/GDP!N204)</f>
        <v>9.6405127957949333</v>
      </c>
      <c r="L208" s="26">
        <f>IF(Sec_inc_net!L208="","",Sec_inc_net!L208/10/GDP!O204)</f>
        <v>10.119027549759306</v>
      </c>
      <c r="M208" s="26">
        <f>IF(Sec_inc_net!M208="","",Sec_inc_net!M208/10/GDP!P204)</f>
        <v>9.1127767917126388</v>
      </c>
      <c r="N208" s="26">
        <f>IF(Sec_inc_net!N208="","",Sec_inc_net!N208/10/GDP!Q204)</f>
        <v>7.7538686627423097</v>
      </c>
      <c r="O208" s="26" t="str">
        <f>IF(Sec_inc_net!O208="","",Sec_inc_net!O208/10/GDP!R204)</f>
        <v/>
      </c>
      <c r="P208" s="26" t="str">
        <f>IF(Sec_inc_net!P208="","",Sec_inc_net!P208/10/GDP!S204)</f>
        <v/>
      </c>
      <c r="Q208" s="26" t="str">
        <f>IF(Sec_inc_net!Q208="","",Sec_inc_net!Q208/10/GDP!T204)</f>
        <v/>
      </c>
    </row>
    <row r="209" spans="1:17" x14ac:dyDescent="0.15">
      <c r="A209" s="1"/>
      <c r="B209" s="26"/>
      <c r="C209" s="26"/>
      <c r="D209" s="26"/>
      <c r="E209" s="26"/>
      <c r="F209" s="26"/>
      <c r="G209" s="26"/>
      <c r="H209" s="26"/>
      <c r="I209" s="26"/>
      <c r="J209" s="26"/>
      <c r="Q209" s="26"/>
    </row>
    <row r="210" spans="1:17" x14ac:dyDescent="0.1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</row>
    <row r="211" spans="1:17" x14ac:dyDescent="0.15">
      <c r="A211" s="1" t="s">
        <v>232</v>
      </c>
    </row>
    <row r="212" spans="1:17" x14ac:dyDescent="0.15">
      <c r="K212" s="26" t="e">
        <f t="shared" ref="K212:P212" si="0">(SUM(K6:K208)-K68)/1000</f>
        <v>#DIV/0!</v>
      </c>
      <c r="L212" s="26">
        <f t="shared" si="0"/>
        <v>0.89493331235769524</v>
      </c>
      <c r="M212" s="26">
        <f t="shared" si="0"/>
        <v>0.81285971580977368</v>
      </c>
      <c r="N212" s="26">
        <f t="shared" si="0"/>
        <v>0.81425237956131258</v>
      </c>
      <c r="O212" s="26">
        <f t="shared" si="0"/>
        <v>0.87680027656569715</v>
      </c>
      <c r="P212" s="26">
        <f t="shared" si="0"/>
        <v>0.73419440279438364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553E1-1428-453E-9EE8-2C50C776191F}">
  <dimension ref="A2:Q212"/>
  <sheetViews>
    <sheetView workbookViewId="0">
      <pane xSplit="1" ySplit="5" topLeftCell="B193" activePane="bottomRight" state="frozen"/>
      <selection pane="topRight" activeCell="B1" sqref="B1"/>
      <selection pane="bottomLeft" activeCell="A6" sqref="A6"/>
      <selection pane="bottomRight" activeCell="B197" sqref="B197:Q197"/>
    </sheetView>
  </sheetViews>
  <sheetFormatPr baseColWidth="10" defaultColWidth="8.83203125" defaultRowHeight="13" x14ac:dyDescent="0.15"/>
  <cols>
    <col min="1" max="1" width="34" customWidth="1"/>
  </cols>
  <sheetData>
    <row r="2" spans="1:17" x14ac:dyDescent="0.15">
      <c r="A2" s="74" t="s">
        <v>738</v>
      </c>
    </row>
    <row r="3" spans="1:17" x14ac:dyDescent="0.15">
      <c r="A3" s="2"/>
    </row>
    <row r="5" spans="1:17" ht="14.25" customHeight="1" x14ac:dyDescent="0.15">
      <c r="A5" s="5"/>
      <c r="B5" s="6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7" t="s">
        <v>15</v>
      </c>
      <c r="O5" s="7" t="s">
        <v>16</v>
      </c>
      <c r="P5" s="7" t="s">
        <v>17</v>
      </c>
      <c r="Q5" s="8" t="s">
        <v>18</v>
      </c>
    </row>
    <row r="6" spans="1:17" s="20" customFormat="1" ht="14.25" customHeight="1" x14ac:dyDescent="0.15">
      <c r="A6" s="28" t="s">
        <v>19</v>
      </c>
      <c r="B6" s="26" t="str">
        <f>IF(Oil_net!B6="","",Oil_net!B6/10/GDP!E2)</f>
        <v/>
      </c>
      <c r="C6" s="26" t="str">
        <f>IF(Oil_net!C6="","",Oil_net!C6/10/GDP!F2)</f>
        <v/>
      </c>
      <c r="D6" s="26" t="str">
        <f>IF(Oil_net!D6="","",Oil_net!D6/10/GDP!G2)</f>
        <v/>
      </c>
      <c r="E6" s="26" t="str">
        <f>IF(Oil_net!E6="","",Oil_net!E6/10/GDP!H2)</f>
        <v/>
      </c>
      <c r="F6" s="26" t="str">
        <f>IF(Oil_net!F6="","",Oil_net!F6/10/GDP!I2)</f>
        <v/>
      </c>
      <c r="G6" s="26" t="str">
        <f>IF(Oil_net!G6="","",Oil_net!G6/10/GDP!J2)</f>
        <v/>
      </c>
      <c r="H6" s="26" t="str">
        <f>IF(Oil_net!H6="","",Oil_net!H6/10/GDP!K2)</f>
        <v/>
      </c>
      <c r="I6" s="26" t="str">
        <f>IF(Oil_net!I6="","",Oil_net!I6/10/GDP!L2)</f>
        <v/>
      </c>
      <c r="J6" s="26" t="str">
        <f>IF(Oil_net!J6="","",Oil_net!J6/10/GDP!M2)</f>
        <v/>
      </c>
      <c r="K6" s="26" t="str">
        <f>IF(Oil_net!K6="","",Oil_net!K6/10/GDP!N2)</f>
        <v/>
      </c>
      <c r="L6" s="26" t="str">
        <f>IF(Oil_net!L6="","",Oil_net!L6/10/GDP!O2)</f>
        <v/>
      </c>
      <c r="M6" s="26" t="str">
        <f>IF(Oil_net!M6="","",Oil_net!M6/10/GDP!P2)</f>
        <v/>
      </c>
      <c r="N6" s="26" t="str">
        <f>IF(Oil_net!N6="","",Oil_net!N6/10/GDP!Q2)</f>
        <v/>
      </c>
      <c r="O6" s="26" t="str">
        <f>IF(Oil_net!O6="","",Oil_net!O6/10/GDP!R2)</f>
        <v/>
      </c>
      <c r="P6" s="26" t="str">
        <f>IF(Oil_net!P6="","",Oil_net!P6/10/GDP!S2)</f>
        <v/>
      </c>
      <c r="Q6" s="26" t="str">
        <f>IF(Oil_net!Q6="","",Oil_net!Q6/10/GDP!T2)</f>
        <v/>
      </c>
    </row>
    <row r="7" spans="1:17" x14ac:dyDescent="0.15">
      <c r="A7" s="12" t="s">
        <v>20</v>
      </c>
      <c r="B7" s="26">
        <f>IF(Oil_net!B7="","",Oil_net!B7/10/GDP!E3)</f>
        <v>-2.4752538662746915</v>
      </c>
      <c r="C7" s="26">
        <f>IF(Oil_net!C7="","",Oil_net!C7/10/GDP!F3)</f>
        <v>-2.7869728947390615</v>
      </c>
      <c r="D7" s="26">
        <f>IF(Oil_net!D7="","",Oil_net!D7/10/GDP!G3)</f>
        <v>-2.6482790886815164</v>
      </c>
      <c r="E7" s="26">
        <f>IF(Oil_net!E7="","",Oil_net!E7/10/GDP!H3)</f>
        <v>-3.3052839106356382</v>
      </c>
      <c r="F7" s="26">
        <f>IF(Oil_net!F7="","",Oil_net!F7/10/GDP!I3)</f>
        <v>-2.3735207400688649</v>
      </c>
      <c r="G7" s="26">
        <f>IF(Oil_net!G7="","",Oil_net!G7/10/GDP!J3)</f>
        <v>-2.8692433220864348</v>
      </c>
      <c r="H7" s="26">
        <f>IF(Oil_net!H7="","",Oil_net!H7/10/GDP!K3)</f>
        <v>-2.9340211124877493</v>
      </c>
      <c r="I7" s="26">
        <f>IF(Oil_net!I7="","",Oil_net!I7/10/GDP!L3)</f>
        <v>-1.526014382551121</v>
      </c>
      <c r="J7" s="26">
        <f>IF(Oil_net!J7="","",Oil_net!J7/10/GDP!M3)</f>
        <v>0.72944780608127091</v>
      </c>
      <c r="K7" s="26">
        <f>IF(Oil_net!K7="","",Oil_net!K7/10/GDP!N3)</f>
        <v>0.29350670208727936</v>
      </c>
      <c r="L7" s="26">
        <f>IF(Oil_net!L7="","",Oil_net!L7/10/GDP!O3)</f>
        <v>-0.27508886689394668</v>
      </c>
      <c r="M7" s="26">
        <f>IF(Oil_net!M7="","",Oil_net!M7/10/GDP!P3)</f>
        <v>-0.88398771798639086</v>
      </c>
      <c r="N7" s="26">
        <f>IF(Oil_net!N7="","",Oil_net!N7/10/GDP!Q3)</f>
        <v>-0.85485170839948488</v>
      </c>
      <c r="O7" s="26">
        <f>IF(Oil_net!O7="","",Oil_net!O7/10/GDP!R3)</f>
        <v>-0.48148012820925268</v>
      </c>
      <c r="P7" s="26">
        <f>IF(Oil_net!P7="","",Oil_net!P7/10/GDP!S3)</f>
        <v>-1.0902260965813162</v>
      </c>
      <c r="Q7" s="26">
        <f>IF(Oil_net!Q7="","",Oil_net!Q7/10/GDP!T3)</f>
        <v>-0.66309493684533383</v>
      </c>
    </row>
    <row r="8" spans="1:17" x14ac:dyDescent="0.15">
      <c r="A8" s="12" t="s">
        <v>21</v>
      </c>
      <c r="B8" s="26">
        <f>IF(Oil_net!B8="","",Oil_net!B8/10/GDP!E4)</f>
        <v>44.160136793305988</v>
      </c>
      <c r="C8" s="26">
        <f>IF(Oil_net!C8="","",Oil_net!C8/10/GDP!F4)</f>
        <v>45.808123510047402</v>
      </c>
      <c r="D8" s="26">
        <f>IF(Oil_net!D8="","",Oil_net!D8/10/GDP!G4)</f>
        <v>43.788018390435589</v>
      </c>
      <c r="E8" s="26">
        <f>IF(Oil_net!E8="","",Oil_net!E8/10/GDP!H4)</f>
        <v>44.817476559981756</v>
      </c>
      <c r="F8" s="26">
        <f>IF(Oil_net!F8="","",Oil_net!F8/10/GDP!I4)</f>
        <v>31.861574740787347</v>
      </c>
      <c r="G8" s="26">
        <f>IF(Oil_net!G8="","",Oil_net!G8/10/GDP!J4)</f>
        <v>34.39091789190509</v>
      </c>
      <c r="H8" s="26">
        <f>IF(Oil_net!H8="","",Oil_net!H8/10/GDP!K4)</f>
        <v>34.83453716198332</v>
      </c>
      <c r="I8" s="26">
        <f>IF(Oil_net!I8="","",Oil_net!I8/10/GDP!L4)</f>
        <v>31.669583866083496</v>
      </c>
      <c r="J8" s="26">
        <f>IF(Oil_net!J8="","",Oil_net!J8/10/GDP!M4)</f>
        <v>28.113857008319584</v>
      </c>
      <c r="K8" s="26">
        <f>IF(Oil_net!K8="","",Oil_net!K8/10/GDP!N4)</f>
        <v>26.414862336853211</v>
      </c>
      <c r="L8" s="26">
        <f>IF(Oil_net!L8="","",Oil_net!L8/10/GDP!O4)</f>
        <v>19.033371284016908</v>
      </c>
      <c r="M8" s="26">
        <f>IF(Oil_net!M8="","",Oil_net!M8/10/GDP!P4)</f>
        <v>16.660416798789544</v>
      </c>
      <c r="N8" s="26">
        <f>IF(Oil_net!N8="","",Oil_net!N8/10/GDP!Q4)</f>
        <v>18.93806694176843</v>
      </c>
      <c r="O8" s="26">
        <f>IF(Oil_net!O8="","",Oil_net!O8/10/GDP!R4)</f>
        <v>22.018823171907943</v>
      </c>
      <c r="P8" s="26">
        <f>IF(Oil_net!P8="","",Oil_net!P8/10/GDP!S4)</f>
        <v>19.015014729474082</v>
      </c>
      <c r="Q8" s="26">
        <f>IF(Oil_net!Q8="","",Oil_net!Q8/10/GDP!T4)</f>
        <v>12.501731664991393</v>
      </c>
    </row>
    <row r="9" spans="1:17" x14ac:dyDescent="0.15">
      <c r="A9" s="12" t="s">
        <v>22</v>
      </c>
      <c r="B9" s="26" t="str">
        <f>IF(Oil_net!B9="","",Oil_net!B9/10/GDP!E5)</f>
        <v/>
      </c>
      <c r="C9" s="26" t="str">
        <f>IF(Oil_net!C9="","",Oil_net!C9/10/GDP!F5)</f>
        <v/>
      </c>
      <c r="D9" s="26" t="str">
        <f>IF(Oil_net!D9="","",Oil_net!D9/10/GDP!G5)</f>
        <v/>
      </c>
      <c r="E9" s="26" t="str">
        <f>IF(Oil_net!E9="","",Oil_net!E9/10/GDP!H5)</f>
        <v/>
      </c>
      <c r="F9" s="26" t="str">
        <f>IF(Oil_net!F9="","",Oil_net!F9/10/GDP!I5)</f>
        <v/>
      </c>
      <c r="G9" s="26" t="str">
        <f>IF(Oil_net!G9="","",Oil_net!G9/10/GDP!J5)</f>
        <v/>
      </c>
      <c r="H9" s="26" t="str">
        <f>IF(Oil_net!H9="","",Oil_net!H9/10/GDP!K5)</f>
        <v/>
      </c>
      <c r="I9" s="26" t="str">
        <f>IF(Oil_net!I9="","",Oil_net!I9/10/GDP!L5)</f>
        <v/>
      </c>
      <c r="J9" s="26" t="str">
        <f>IF(Oil_net!J9="","",Oil_net!J9/10/GDP!M5)</f>
        <v/>
      </c>
      <c r="K9" s="26" t="str">
        <f>IF(Oil_net!K9="","",Oil_net!K9/10/GDP!N5)</f>
        <v/>
      </c>
      <c r="L9" s="26" t="str">
        <f>IF(Oil_net!L9="","",Oil_net!L9/10/GDP!O5)</f>
        <v/>
      </c>
      <c r="M9" s="26" t="str">
        <f>IF(Oil_net!M9="","",Oil_net!M9/10/GDP!P5)</f>
        <v/>
      </c>
      <c r="N9" s="26" t="str">
        <f>IF(Oil_net!N9="","",Oil_net!N9/10/GDP!Q5)</f>
        <v/>
      </c>
      <c r="O9" s="26" t="str">
        <f>IF(Oil_net!O9="","",Oil_net!O9/10/GDP!R5)</f>
        <v/>
      </c>
      <c r="P9" s="26" t="str">
        <f>IF(Oil_net!P9="","",Oil_net!P9/10/GDP!S5)</f>
        <v/>
      </c>
      <c r="Q9" s="26" t="str">
        <f>IF(Oil_net!Q9="","",Oil_net!Q9/10/GDP!T5)</f>
        <v/>
      </c>
    </row>
    <row r="10" spans="1:17" x14ac:dyDescent="0.15">
      <c r="A10" s="12" t="s">
        <v>23</v>
      </c>
      <c r="B10" s="26" t="str">
        <f>IF(Oil_net!B10="","",Oil_net!B10/10/GDP!E6)</f>
        <v/>
      </c>
      <c r="C10" s="26" t="str">
        <f>IF(Oil_net!C10="","",Oil_net!C10/10/GDP!F6)</f>
        <v/>
      </c>
      <c r="D10" s="26" t="str">
        <f>IF(Oil_net!D10="","",Oil_net!D10/10/GDP!G6)</f>
        <v/>
      </c>
      <c r="E10" s="26" t="str">
        <f>IF(Oil_net!E10="","",Oil_net!E10/10/GDP!H6)</f>
        <v/>
      </c>
      <c r="F10" s="26" t="str">
        <f>IF(Oil_net!F10="","",Oil_net!F10/10/GDP!I6)</f>
        <v/>
      </c>
      <c r="G10" s="26" t="str">
        <f>IF(Oil_net!G10="","",Oil_net!G10/10/GDP!J6)</f>
        <v/>
      </c>
      <c r="H10" s="26" t="str">
        <f>IF(Oil_net!H10="","",Oil_net!H10/10/GDP!K6)</f>
        <v/>
      </c>
      <c r="I10" s="26" t="str">
        <f>IF(Oil_net!I10="","",Oil_net!I10/10/GDP!L6)</f>
        <v/>
      </c>
      <c r="J10" s="26" t="str">
        <f>IF(Oil_net!J10="","",Oil_net!J10/10/GDP!M6)</f>
        <v/>
      </c>
      <c r="K10" s="26" t="str">
        <f>IF(Oil_net!K10="","",Oil_net!K10/10/GDP!N6)</f>
        <v/>
      </c>
      <c r="L10" s="26" t="str">
        <f>IF(Oil_net!L10="","",Oil_net!L10/10/GDP!O6)</f>
        <v/>
      </c>
      <c r="M10" s="26" t="str">
        <f>IF(Oil_net!M10="","",Oil_net!M10/10/GDP!P6)</f>
        <v/>
      </c>
      <c r="N10" s="26" t="str">
        <f>IF(Oil_net!N10="","",Oil_net!N10/10/GDP!Q6)</f>
        <v/>
      </c>
      <c r="O10" s="26" t="str">
        <f>IF(Oil_net!O10="","",Oil_net!O10/10/GDP!R6)</f>
        <v/>
      </c>
      <c r="P10" s="26" t="str">
        <f>IF(Oil_net!P10="","",Oil_net!P10/10/GDP!S6)</f>
        <v/>
      </c>
      <c r="Q10" s="26" t="str">
        <f>IF(Oil_net!Q10="","",Oil_net!Q10/10/GDP!T6)</f>
        <v/>
      </c>
    </row>
    <row r="11" spans="1:17" x14ac:dyDescent="0.15">
      <c r="A11" s="12" t="s">
        <v>24</v>
      </c>
      <c r="B11" s="26" t="str">
        <f>IF(Oil_net!B11="","",Oil_net!B11/10/GDP!E7)</f>
        <v/>
      </c>
      <c r="C11" s="26" t="str">
        <f>IF(Oil_net!C11="","",Oil_net!C11/10/GDP!F7)</f>
        <v/>
      </c>
      <c r="D11" s="26" t="str">
        <f>IF(Oil_net!D11="","",Oil_net!D11/10/GDP!G7)</f>
        <v/>
      </c>
      <c r="E11" s="26" t="str">
        <f>IF(Oil_net!E11="","",Oil_net!E11/10/GDP!H7)</f>
        <v/>
      </c>
      <c r="F11" s="26" t="str">
        <f>IF(Oil_net!F11="","",Oil_net!F11/10/GDP!I7)</f>
        <v/>
      </c>
      <c r="G11" s="26" t="str">
        <f>IF(Oil_net!G11="","",Oil_net!G11/10/GDP!J7)</f>
        <v/>
      </c>
      <c r="H11" s="26" t="str">
        <f>IF(Oil_net!H11="","",Oil_net!H11/10/GDP!K7)</f>
        <v/>
      </c>
      <c r="I11" s="26" t="str">
        <f>IF(Oil_net!I11="","",Oil_net!I11/10/GDP!L7)</f>
        <v/>
      </c>
      <c r="J11" s="26" t="str">
        <f>IF(Oil_net!J11="","",Oil_net!J11/10/GDP!M7)</f>
        <v/>
      </c>
      <c r="K11" s="26" t="str">
        <f>IF(Oil_net!K11="","",Oil_net!K11/10/GDP!N7)</f>
        <v/>
      </c>
      <c r="L11" s="26" t="str">
        <f>IF(Oil_net!L11="","",Oil_net!L11/10/GDP!O7)</f>
        <v/>
      </c>
      <c r="M11" s="26" t="str">
        <f>IF(Oil_net!M11="","",Oil_net!M11/10/GDP!P7)</f>
        <v/>
      </c>
      <c r="N11" s="26" t="str">
        <f>IF(Oil_net!N11="","",Oil_net!N11/10/GDP!Q7)</f>
        <v/>
      </c>
      <c r="O11" s="26" t="str">
        <f>IF(Oil_net!O11="","",Oil_net!O11/10/GDP!R7)</f>
        <v/>
      </c>
      <c r="P11" s="26" t="str">
        <f>IF(Oil_net!P11="","",Oil_net!P11/10/GDP!S7)</f>
        <v/>
      </c>
      <c r="Q11" s="26" t="str">
        <f>IF(Oil_net!Q11="","",Oil_net!Q11/10/GDP!T7)</f>
        <v/>
      </c>
    </row>
    <row r="12" spans="1:17" x14ac:dyDescent="0.15">
      <c r="A12" s="12" t="s">
        <v>25</v>
      </c>
      <c r="B12" s="26" t="str">
        <f>IF(Oil_net!B12="","",Oil_net!B12/10/GDP!E8)</f>
        <v/>
      </c>
      <c r="C12" s="26" t="str">
        <f>IF(Oil_net!C12="","",Oil_net!C12/10/GDP!F8)</f>
        <v/>
      </c>
      <c r="D12" s="26" t="str">
        <f>IF(Oil_net!D12="","",Oil_net!D12/10/GDP!G8)</f>
        <v/>
      </c>
      <c r="E12" s="26" t="str">
        <f>IF(Oil_net!E12="","",Oil_net!E12/10/GDP!H8)</f>
        <v/>
      </c>
      <c r="F12" s="26" t="str">
        <f>IF(Oil_net!F12="","",Oil_net!F12/10/GDP!I8)</f>
        <v/>
      </c>
      <c r="G12" s="26" t="str">
        <f>IF(Oil_net!G12="","",Oil_net!G12/10/GDP!J8)</f>
        <v/>
      </c>
      <c r="H12" s="26" t="str">
        <f>IF(Oil_net!H12="","",Oil_net!H12/10/GDP!K8)</f>
        <v/>
      </c>
      <c r="I12" s="26" t="str">
        <f>IF(Oil_net!I12="","",Oil_net!I12/10/GDP!L8)</f>
        <v/>
      </c>
      <c r="J12" s="26" t="str">
        <f>IF(Oil_net!J12="","",Oil_net!J12/10/GDP!M8)</f>
        <v/>
      </c>
      <c r="K12" s="26">
        <f>IF(Oil_net!K12="","",Oil_net!K12/10/GDP!N8)</f>
        <v>-13.142874077586473</v>
      </c>
      <c r="L12" s="26">
        <f>IF(Oil_net!L12="","",Oil_net!L12/10/GDP!O8)</f>
        <v>-6.938294865756002</v>
      </c>
      <c r="M12" s="26">
        <f>IF(Oil_net!M12="","",Oil_net!M12/10/GDP!P8)</f>
        <v>-5.3941940806434987</v>
      </c>
      <c r="N12" s="26">
        <f>IF(Oil_net!N12="","",Oil_net!N12/10/GDP!Q8)</f>
        <v>-6.9498303288718306</v>
      </c>
      <c r="O12" s="26">
        <f>IF(Oil_net!O12="","",Oil_net!O12/10/GDP!R8)</f>
        <v>-8.2848072646062718</v>
      </c>
      <c r="P12" s="26">
        <f>IF(Oil_net!P12="","",Oil_net!P12/10/GDP!S8)</f>
        <v>-6.3056850055364047</v>
      </c>
      <c r="Q12" s="26">
        <f>IF(Oil_net!Q12="","",Oil_net!Q12/10/GDP!T8)</f>
        <v>-4.1952306238051023</v>
      </c>
    </row>
    <row r="13" spans="1:17" x14ac:dyDescent="0.15">
      <c r="A13" s="12" t="s">
        <v>26</v>
      </c>
      <c r="B13" s="26">
        <f>IF(Oil_net!B13="","",Oil_net!B13/10/GDP!E9)</f>
        <v>2.8501008148678126</v>
      </c>
      <c r="C13" s="26">
        <f>IF(Oil_net!C13="","",Oil_net!C13/10/GDP!F9)</f>
        <v>2.6451455275881139</v>
      </c>
      <c r="D13" s="26">
        <f>IF(Oil_net!D13="","",Oil_net!D13/10/GDP!G9)</f>
        <v>1.4747519696585429</v>
      </c>
      <c r="E13" s="26">
        <f>IF(Oil_net!E13="","",Oil_net!E13/10/GDP!H9)</f>
        <v>1.0262632382092998</v>
      </c>
      <c r="F13" s="26">
        <f>IF(Oil_net!F13="","",Oil_net!F13/10/GDP!I9)</f>
        <v>1.1777627360548906</v>
      </c>
      <c r="G13" s="26">
        <f>IF(Oil_net!G13="","",Oil_net!G13/10/GDP!J9)</f>
        <v>0.53172482827940648</v>
      </c>
      <c r="H13" s="26">
        <f>IF(Oil_net!H13="","",Oil_net!H13/10/GDP!K9)</f>
        <v>-0.43863420977518375</v>
      </c>
      <c r="I13" s="26">
        <f>IF(Oil_net!I13="","",Oil_net!I13/10/GDP!L9)</f>
        <v>-0.3250820683594115</v>
      </c>
      <c r="J13" s="26">
        <f>IF(Oil_net!J13="","",Oil_net!J13/10/GDP!M9)</f>
        <v>-0.86626450369469343</v>
      </c>
      <c r="K13" s="26">
        <f>IF(Oil_net!K13="","",Oil_net!K13/10/GDP!N9)</f>
        <v>-1.0650749482280562</v>
      </c>
      <c r="L13" s="26">
        <f>IF(Oil_net!L13="","",Oil_net!L13/10/GDP!O9)</f>
        <v>-0.66754835889759612</v>
      </c>
      <c r="M13" s="26">
        <f>IF(Oil_net!M13="","",Oil_net!M13/10/GDP!P9)</f>
        <v>-0.48042090284456485</v>
      </c>
      <c r="N13" s="26">
        <f>IF(Oil_net!N13="","",Oil_net!N13/10/GDP!Q9)</f>
        <v>-0.4664865819717921</v>
      </c>
      <c r="O13" s="26">
        <f>IF(Oil_net!O13="","",Oil_net!O13/10/GDP!R9)</f>
        <v>-0.3990586398340516</v>
      </c>
      <c r="P13" s="26">
        <f>IF(Oil_net!P13="","",Oil_net!P13/10/GDP!S9)</f>
        <v>3.8945225930290296E-2</v>
      </c>
      <c r="Q13" s="26">
        <f>IF(Oil_net!Q13="","",Oil_net!Q13/10/GDP!T9)</f>
        <v>0.28191081879014851</v>
      </c>
    </row>
    <row r="14" spans="1:17" x14ac:dyDescent="0.15">
      <c r="A14" s="12" t="s">
        <v>27</v>
      </c>
      <c r="B14" s="26">
        <f>IF(Oil_net!B14="","",Oil_net!B14/10/GDP!E10)</f>
        <v>-3.2078040995154256</v>
      </c>
      <c r="C14" s="26">
        <f>IF(Oil_net!C14="","",Oil_net!C14/10/GDP!F10)</f>
        <v>-2.7154146679945148</v>
      </c>
      <c r="D14" s="26">
        <f>IF(Oil_net!D14="","",Oil_net!D14/10/GDP!G10)</f>
        <v>-2.4601193628251128</v>
      </c>
      <c r="E14" s="26">
        <f>IF(Oil_net!E14="","",Oil_net!E14/10/GDP!H10)</f>
        <v>-3.2029677265262264</v>
      </c>
      <c r="F14" s="26">
        <f>IF(Oil_net!F14="","",Oil_net!F14/10/GDP!I10)</f>
        <v>-2.7503528009888161</v>
      </c>
      <c r="G14" s="26">
        <f>IF(Oil_net!G14="","",Oil_net!G14/10/GDP!J10)</f>
        <v>-3.2271833470107172</v>
      </c>
      <c r="H14" s="26">
        <f>IF(Oil_net!H14="","",Oil_net!H14/10/GDP!K10)</f>
        <v>-3.5644370589486654</v>
      </c>
      <c r="I14" s="26">
        <f>IF(Oil_net!I14="","",Oil_net!I14/10/GDP!L10)</f>
        <v>-3.7946925199545736</v>
      </c>
      <c r="J14" s="26">
        <f>IF(Oil_net!J14="","",Oil_net!J14/10/GDP!M10)</f>
        <v>-3.8630996009171583</v>
      </c>
      <c r="K14" s="26">
        <f>IF(Oil_net!K14="","",Oil_net!K14/10/GDP!N10)</f>
        <v>-3.1451844053900921</v>
      </c>
      <c r="L14" s="26">
        <f>IF(Oil_net!L14="","",Oil_net!L14/10/GDP!O10)</f>
        <v>-2.6652807347413146</v>
      </c>
      <c r="M14" s="26">
        <f>IF(Oil_net!M14="","",Oil_net!M14/10/GDP!P10)</f>
        <v>-2.4349513238449889</v>
      </c>
      <c r="N14" s="26">
        <f>IF(Oil_net!N14="","",Oil_net!N14/10/GDP!Q10)</f>
        <v>-2.4616394271411415</v>
      </c>
      <c r="O14" s="26">
        <f>IF(Oil_net!O14="","",Oil_net!O14/10/GDP!R10)</f>
        <v>-2.5455272544752372</v>
      </c>
      <c r="P14" s="26">
        <f>IF(Oil_net!P14="","",Oil_net!P14/10/GDP!S10)</f>
        <v>-2.6182262955485252</v>
      </c>
      <c r="Q14" s="26">
        <f>IF(Oil_net!Q14="","",Oil_net!Q14/10/GDP!T10)</f>
        <v>-1.7920478325333185</v>
      </c>
    </row>
    <row r="15" spans="1:17" x14ac:dyDescent="0.15">
      <c r="A15" s="12" t="s">
        <v>28</v>
      </c>
      <c r="B15" s="26" t="str">
        <f>IF(Oil_net!B15="","",Oil_net!B15/10/GDP!E11)</f>
        <v/>
      </c>
      <c r="C15" s="26" t="str">
        <f>IF(Oil_net!C15="","",Oil_net!C15/10/GDP!F11)</f>
        <v/>
      </c>
      <c r="D15" s="26" t="str">
        <f>IF(Oil_net!D15="","",Oil_net!D15/10/GDP!G11)</f>
        <v/>
      </c>
      <c r="E15" s="26" t="str">
        <f>IF(Oil_net!E15="","",Oil_net!E15/10/GDP!H11)</f>
        <v/>
      </c>
      <c r="F15" s="26" t="str">
        <f>IF(Oil_net!F15="","",Oil_net!F15/10/GDP!I11)</f>
        <v/>
      </c>
      <c r="G15" s="26" t="str">
        <f>IF(Oil_net!G15="","",Oil_net!G15/10/GDP!J11)</f>
        <v/>
      </c>
      <c r="H15" s="26" t="str">
        <f>IF(Oil_net!H15="","",Oil_net!H15/10/GDP!K11)</f>
        <v/>
      </c>
      <c r="I15" s="26" t="str">
        <f>IF(Oil_net!I15="","",Oil_net!I15/10/GDP!L11)</f>
        <v/>
      </c>
      <c r="J15" s="26" t="str">
        <f>IF(Oil_net!J15="","",Oil_net!J15/10/GDP!M11)</f>
        <v/>
      </c>
      <c r="K15" s="26" t="str">
        <f>IF(Oil_net!K15="","",Oil_net!K15/10/GDP!N11)</f>
        <v/>
      </c>
      <c r="L15" s="26" t="str">
        <f>IF(Oil_net!L15="","",Oil_net!L15/10/GDP!O11)</f>
        <v/>
      </c>
      <c r="M15" s="26" t="str">
        <f>IF(Oil_net!M15="","",Oil_net!M15/10/GDP!P11)</f>
        <v/>
      </c>
      <c r="N15" s="26" t="str">
        <f>IF(Oil_net!N15="","",Oil_net!N15/10/GDP!Q11)</f>
        <v/>
      </c>
      <c r="O15" s="26" t="str">
        <f>IF(Oil_net!O15="","",Oil_net!O15/10/GDP!R11)</f>
        <v/>
      </c>
      <c r="P15" s="26" t="str">
        <f>IF(Oil_net!P15="","",Oil_net!P15/10/GDP!S11)</f>
        <v/>
      </c>
      <c r="Q15" s="26" t="str">
        <f>IF(Oil_net!Q15="","",Oil_net!Q15/10/GDP!T11)</f>
        <v/>
      </c>
    </row>
    <row r="16" spans="1:17" x14ac:dyDescent="0.15">
      <c r="A16" s="12" t="s">
        <v>29</v>
      </c>
      <c r="B16" s="26">
        <f>IF(Oil_net!B16="","",Oil_net!B16/10/GDP!E12)</f>
        <v>-0.83100936524454017</v>
      </c>
      <c r="C16" s="26">
        <f>IF(Oil_net!C16="","",Oil_net!C16/10/GDP!F12)</f>
        <v>-1.2097287415195577</v>
      </c>
      <c r="D16" s="26">
        <f>IF(Oil_net!D16="","",Oil_net!D16/10/GDP!G12)</f>
        <v>-1.0799927104030633</v>
      </c>
      <c r="E16" s="26">
        <f>IF(Oil_net!E16="","",Oil_net!E16/10/GDP!H12)</f>
        <v>-1.6065555439414403</v>
      </c>
      <c r="F16" s="26">
        <f>IF(Oil_net!F16="","",Oil_net!F16/10/GDP!I12)</f>
        <v>-1.0713097482532985</v>
      </c>
      <c r="G16" s="26">
        <f>IF(Oil_net!G16="","",Oil_net!G16/10/GDP!J12)</f>
        <v>-1.011052162652704</v>
      </c>
      <c r="H16" s="26">
        <f>IF(Oil_net!H16="","",Oil_net!H16/10/GDP!K12)</f>
        <v>-1.4592442670841808</v>
      </c>
      <c r="I16" s="26">
        <f>IF(Oil_net!I16="","",Oil_net!I16/10/GDP!L12)</f>
        <v>-1.5795247235122183</v>
      </c>
      <c r="J16" s="26">
        <f>IF(Oil_net!J16="","",Oil_net!J16/10/GDP!M12)</f>
        <v>-1.7558853186404735</v>
      </c>
      <c r="K16" s="26">
        <f>IF(Oil_net!K16="","",Oil_net!K16/10/GDP!N12)</f>
        <v>-1.6117843224212887</v>
      </c>
      <c r="L16" s="26">
        <f>IF(Oil_net!L16="","",Oil_net!L16/10/GDP!O12)</f>
        <v>-1.2450722492972588</v>
      </c>
      <c r="M16" s="26">
        <f>IF(Oil_net!M16="","",Oil_net!M16/10/GDP!P12)</f>
        <v>-0.96164352980572143</v>
      </c>
      <c r="N16" s="26">
        <f>IF(Oil_net!N16="","",Oil_net!N16/10/GDP!Q12)</f>
        <v>-1.1704901198192734</v>
      </c>
      <c r="O16" s="26">
        <f>IF(Oil_net!O16="","",Oil_net!O16/10/GDP!R12)</f>
        <v>-1.4770071498086481</v>
      </c>
      <c r="P16" s="26">
        <f>IF(Oil_net!P16="","",Oil_net!P16/10/GDP!S12)</f>
        <v>-1.2274290579591627</v>
      </c>
      <c r="Q16" s="26">
        <f>IF(Oil_net!Q16="","",Oil_net!Q16/10/GDP!T12)</f>
        <v>-0.81125033242185263</v>
      </c>
    </row>
    <row r="17" spans="1:17" x14ac:dyDescent="0.15">
      <c r="A17" s="12" t="s">
        <v>30</v>
      </c>
      <c r="B17" s="26">
        <f>IF(Oil_net!B17="","",Oil_net!B17/10/GDP!E13)</f>
        <v>-2.0191724161051359</v>
      </c>
      <c r="C17" s="26">
        <f>IF(Oil_net!C17="","",Oil_net!C17/10/GDP!F13)</f>
        <v>-2.4411476308049189</v>
      </c>
      <c r="D17" s="26">
        <f>IF(Oil_net!D17="","",Oil_net!D17/10/GDP!G13)</f>
        <v>-2.1126797736121019</v>
      </c>
      <c r="E17" s="26">
        <f>IF(Oil_net!E17="","",Oil_net!E17/10/GDP!H13)</f>
        <v>-2.5153624171114712</v>
      </c>
      <c r="F17" s="26">
        <f>IF(Oil_net!F17="","",Oil_net!F17/10/GDP!I13)</f>
        <v>-1.7347392959216152</v>
      </c>
      <c r="G17" s="26">
        <f>IF(Oil_net!G17="","",Oil_net!G17/10/GDP!J13)</f>
        <v>-2.1336318010036388</v>
      </c>
      <c r="H17" s="26">
        <f>IF(Oil_net!H17="","",Oil_net!H17/10/GDP!K13)</f>
        <v>-3.1180278560090153</v>
      </c>
      <c r="I17" s="26">
        <f>IF(Oil_net!I17="","",Oil_net!I17/10/GDP!L13)</f>
        <v>-3.3070712011195278</v>
      </c>
      <c r="J17" s="26">
        <f>IF(Oil_net!J17="","",Oil_net!J17/10/GDP!M13)</f>
        <v>-3.0522296266472808</v>
      </c>
      <c r="K17" s="26">
        <f>IF(Oil_net!K17="","",Oil_net!K17/10/GDP!N13)</f>
        <v>-2.7975173707337135</v>
      </c>
      <c r="L17" s="26">
        <f>IF(Oil_net!L17="","",Oil_net!L17/10/GDP!O13)</f>
        <v>-1.786178291160623</v>
      </c>
      <c r="M17" s="26">
        <f>IF(Oil_net!M17="","",Oil_net!M17/10/GDP!P13)</f>
        <v>-1.5093726410246173</v>
      </c>
      <c r="N17" s="26">
        <f>IF(Oil_net!N17="","",Oil_net!N17/10/GDP!Q13)</f>
        <v>-1.8405113382584055</v>
      </c>
      <c r="O17" s="26">
        <f>IF(Oil_net!O17="","",Oil_net!O17/10/GDP!R13)</f>
        <v>-2.2570902170039564</v>
      </c>
      <c r="P17" s="26">
        <f>IF(Oil_net!P17="","",Oil_net!P17/10/GDP!S13)</f>
        <v>-2.0917321816480636</v>
      </c>
      <c r="Q17" s="26">
        <f>IF(Oil_net!Q17="","",Oil_net!Q17/10/GDP!T13)</f>
        <v>-1.3444778356910283</v>
      </c>
    </row>
    <row r="18" spans="1:17" x14ac:dyDescent="0.15">
      <c r="A18" s="12" t="s">
        <v>31</v>
      </c>
      <c r="B18" s="26">
        <f>IF(Oil_net!B18="","",Oil_net!B18/10/GDP!E14)</f>
        <v>37.337207604977699</v>
      </c>
      <c r="C18" s="26">
        <f>IF(Oil_net!C18="","",Oil_net!C18/10/GDP!F14)</f>
        <v>49.096066123667725</v>
      </c>
      <c r="D18" s="26">
        <f>IF(Oil_net!D18="","",Oil_net!D18/10/GDP!G14)</f>
        <v>57.111387757620619</v>
      </c>
      <c r="E18" s="26">
        <f>IF(Oil_net!E18="","",Oil_net!E18/10/GDP!H14)</f>
        <v>57.328077900737966</v>
      </c>
      <c r="F18" s="26">
        <f>IF(Oil_net!F18="","",Oil_net!F18/10/GDP!I14)</f>
        <v>43.508670544780408</v>
      </c>
      <c r="G18" s="26">
        <f>IF(Oil_net!G18="","",Oil_net!G18/10/GDP!J14)</f>
        <v>45.867419228776662</v>
      </c>
      <c r="H18" s="26">
        <f>IF(Oil_net!H18="","",Oil_net!H18/10/GDP!K14)</f>
        <v>48.092612651203886</v>
      </c>
      <c r="I18" s="26">
        <f>IF(Oil_net!I18="","",Oil_net!I18/10/GDP!L14)</f>
        <v>42.55844658246825</v>
      </c>
      <c r="J18" s="26">
        <f>IF(Oil_net!J18="","",Oil_net!J18/10/GDP!M14)</f>
        <v>38.884187843247638</v>
      </c>
      <c r="K18" s="26">
        <f>IF(Oil_net!K18="","",Oil_net!K18/10/GDP!N14)</f>
        <v>33.478451019982252</v>
      </c>
      <c r="L18" s="26">
        <f>IF(Oil_net!L18="","",Oil_net!L18/10/GDP!O14)</f>
        <v>22.981551364778788</v>
      </c>
      <c r="M18" s="26">
        <f>IF(Oil_net!M18="","",Oil_net!M18/10/GDP!P14)</f>
        <v>25.698638713152789</v>
      </c>
      <c r="N18" s="26">
        <f>IF(Oil_net!N18="","",Oil_net!N18/10/GDP!Q14)</f>
        <v>29.816228116318676</v>
      </c>
      <c r="O18" s="26">
        <f>IF(Oil_net!O18="","",Oil_net!O18/10/GDP!R14)</f>
        <v>36.997581905808318</v>
      </c>
      <c r="P18" s="26">
        <f>IF(Oil_net!P18="","",Oil_net!P18/10/GDP!S14)</f>
        <v>33.582676754692038</v>
      </c>
      <c r="Q18" s="26">
        <f>IF(Oil_net!Q18="","",Oil_net!Q18/10/GDP!T14)</f>
        <v>21.206901037056081</v>
      </c>
    </row>
    <row r="19" spans="1:17" x14ac:dyDescent="0.15">
      <c r="A19" s="12" t="s">
        <v>32</v>
      </c>
      <c r="B19" s="26">
        <f>IF(Oil_net!B19="","",Oil_net!B19/10/GDP!E15)</f>
        <v>-3.6935852111283856</v>
      </c>
      <c r="C19" s="26">
        <f>IF(Oil_net!C19="","",Oil_net!C19/10/GDP!F15)</f>
        <v>-4.2215845519560444</v>
      </c>
      <c r="D19" s="26">
        <f>IF(Oil_net!D19="","",Oil_net!D19/10/GDP!G15)</f>
        <v>-4.7341015683315497</v>
      </c>
      <c r="E19" s="26">
        <f>IF(Oil_net!E19="","",Oil_net!E19/10/GDP!H15)</f>
        <v>-7.3211083586413812</v>
      </c>
      <c r="F19" s="26">
        <f>IF(Oil_net!F19="","",Oil_net!F19/10/GDP!I15)</f>
        <v>-4.2376546759679714</v>
      </c>
      <c r="G19" s="26">
        <f>IF(Oil_net!G19="","",Oil_net!G19/10/GDP!J15)</f>
        <v>-4.4825729510993133</v>
      </c>
      <c r="H19" s="26">
        <f>IF(Oil_net!H19="","",Oil_net!H19/10/GDP!K15)</f>
        <v>-4.7945490285031385</v>
      </c>
      <c r="I19" s="26">
        <f>IF(Oil_net!I19="","",Oil_net!I19/10/GDP!L15)</f>
        <v>-4.6261473634804346</v>
      </c>
      <c r="J19" s="26">
        <f>IF(Oil_net!J19="","",Oil_net!J19/10/GDP!M15)</f>
        <v>-4.5890555066755612</v>
      </c>
      <c r="K19" s="26">
        <f>IF(Oil_net!K19="","",Oil_net!K19/10/GDP!N15)</f>
        <v>-4.3913592133446135</v>
      </c>
      <c r="L19" s="26">
        <f>IF(Oil_net!L19="","",Oil_net!L19/10/GDP!O15)</f>
        <v>-2.8375516617139738</v>
      </c>
      <c r="M19" s="26">
        <f>IF(Oil_net!M19="","",Oil_net!M19/10/GDP!P15)</f>
        <v>-2.5937879867544118</v>
      </c>
      <c r="N19" s="26">
        <f>IF(Oil_net!N19="","",Oil_net!N19/10/GDP!Q15)</f>
        <v>-3.209587933422466</v>
      </c>
      <c r="O19" s="26">
        <f>IF(Oil_net!O19="","",Oil_net!O19/10/GDP!R15)</f>
        <v>-4.0677002941153892</v>
      </c>
      <c r="P19" s="26">
        <f>IF(Oil_net!P19="","",Oil_net!P19/10/GDP!S15)</f>
        <v>-3.7926768197484315</v>
      </c>
      <c r="Q19" s="26">
        <f>IF(Oil_net!Q19="","",Oil_net!Q19/10/GDP!T15)</f>
        <v>-3.4128447058884848</v>
      </c>
    </row>
    <row r="20" spans="1:17" x14ac:dyDescent="0.15">
      <c r="A20" s="12" t="s">
        <v>33</v>
      </c>
      <c r="B20" s="26">
        <f>IF(Oil_net!B20="","",Oil_net!B20/10/GDP!E16)</f>
        <v>22.637237226801187</v>
      </c>
      <c r="C20" s="26">
        <f>IF(Oil_net!C20="","",Oil_net!C20/10/GDP!F16)</f>
        <v>23.326003535549496</v>
      </c>
      <c r="D20" s="26">
        <f>IF(Oil_net!D20="","",Oil_net!D20/10/GDP!G16)</f>
        <v>22.696368752348373</v>
      </c>
      <c r="E20" s="26">
        <f>IF(Oil_net!E20="","",Oil_net!E20/10/GDP!H16)</f>
        <v>25.610046238349874</v>
      </c>
      <c r="F20" s="26">
        <f>IF(Oil_net!F20="","",Oil_net!F20/10/GDP!I16)</f>
        <v>19.876495114066927</v>
      </c>
      <c r="G20" s="26">
        <f>IF(Oil_net!G20="","",Oil_net!G20/10/GDP!J16)</f>
        <v>18.619805134357978</v>
      </c>
      <c r="H20" s="26">
        <f>IF(Oil_net!H20="","",Oil_net!H20/10/GDP!K16)</f>
        <v>27.874306839186652</v>
      </c>
      <c r="I20" s="26">
        <f>IF(Oil_net!I20="","",Oil_net!I20/10/GDP!L16)</f>
        <v>20.367158950850836</v>
      </c>
      <c r="J20" s="26">
        <f>IF(Oil_net!J20="","",Oil_net!J20/10/GDP!M16)</f>
        <v>20.917297719220176</v>
      </c>
      <c r="K20" s="26">
        <f>IF(Oil_net!K20="","",Oil_net!K20/10/GDP!N16)</f>
        <v>21.14744905112082</v>
      </c>
      <c r="L20" s="26">
        <f>IF(Oil_net!L20="","",Oil_net!L20/10/GDP!O16)</f>
        <v>12.257773849168835</v>
      </c>
      <c r="M20" s="26">
        <f>IF(Oil_net!M20="","",Oil_net!M20/10/GDP!P16)</f>
        <v>9.1028724418024307</v>
      </c>
      <c r="N20" s="26">
        <f>IF(Oil_net!N20="","",Oil_net!N20/10/GDP!Q16)</f>
        <v>12.165873327070607</v>
      </c>
      <c r="O20" s="26">
        <f>IF(Oil_net!O20="","",Oil_net!O20/10/GDP!R16)</f>
        <v>12.944725520540073</v>
      </c>
      <c r="P20" s="26">
        <f>IF(Oil_net!P20="","",Oil_net!P20/10/GDP!S16)</f>
        <v>11.855977967831056</v>
      </c>
      <c r="Q20" s="26">
        <f>IF(Oil_net!Q20="","",Oil_net!Q20/10/GDP!T16)</f>
        <v>9.3097793664516573</v>
      </c>
    </row>
    <row r="21" spans="1:17" x14ac:dyDescent="0.15">
      <c r="A21" s="12" t="s">
        <v>34</v>
      </c>
      <c r="B21" s="26">
        <f>IF(Oil_net!B21="","",Oil_net!B21/10/GDP!E17)</f>
        <v>-2.075696346554563</v>
      </c>
      <c r="C21" s="26">
        <f>IF(Oil_net!C21="","",Oil_net!C21/10/GDP!F17)</f>
        <v>-2.5114575757441013</v>
      </c>
      <c r="D21" s="26">
        <f>IF(Oil_net!D21="","",Oil_net!D21/10/GDP!G17)</f>
        <v>-2.5242124937304453</v>
      </c>
      <c r="E21" s="26">
        <f>IF(Oil_net!E21="","",Oil_net!E21/10/GDP!H17)</f>
        <v>-2.7040195744071882</v>
      </c>
      <c r="F21" s="26">
        <f>IF(Oil_net!F21="","",Oil_net!F21/10/GDP!I17)</f>
        <v>-2.2667333555629834</v>
      </c>
      <c r="G21" s="26">
        <f>IF(Oil_net!G21="","",Oil_net!G21/10/GDP!J17)</f>
        <v>-1.9955034778049019</v>
      </c>
      <c r="H21" s="26">
        <f>IF(Oil_net!H21="","",Oil_net!H21/10/GDP!K17)</f>
        <v>-2.8755383511218855</v>
      </c>
      <c r="I21" s="26">
        <f>IF(Oil_net!I21="","",Oil_net!I21/10/GDP!L17)</f>
        <v>-3.3142981842444121</v>
      </c>
      <c r="J21" s="26">
        <f>IF(Oil_net!J21="","",Oil_net!J21/10/GDP!M17)</f>
        <v>-2.8459078434765934</v>
      </c>
      <c r="K21" s="26">
        <f>IF(Oil_net!K21="","",Oil_net!K21/10/GDP!N17)</f>
        <v>-1.7928498446426313</v>
      </c>
      <c r="L21" s="26">
        <f>IF(Oil_net!L21="","",Oil_net!L21/10/GDP!O17)</f>
        <v>-1.1030311100298957</v>
      </c>
      <c r="M21" s="26">
        <f>IF(Oil_net!M21="","",Oil_net!M21/10/GDP!P17)</f>
        <v>-1.073100622742325</v>
      </c>
      <c r="N21" s="26">
        <f>IF(Oil_net!N21="","",Oil_net!N21/10/GDP!Q17)</f>
        <v>-1.2464011098140804</v>
      </c>
      <c r="O21" s="26">
        <f>IF(Oil_net!O21="","",Oil_net!O21/10/GDP!R17)</f>
        <v>-1.3229967725407652</v>
      </c>
      <c r="P21" s="26">
        <f>IF(Oil_net!P21="","",Oil_net!P21/10/GDP!S17)</f>
        <v>-1.4811181129610134</v>
      </c>
      <c r="Q21" s="26">
        <f>IF(Oil_net!Q21="","",Oil_net!Q21/10/GDP!T17)</f>
        <v>-0.75367210264484241</v>
      </c>
    </row>
    <row r="22" spans="1:17" x14ac:dyDescent="0.15">
      <c r="A22" s="12" t="s">
        <v>35</v>
      </c>
      <c r="B22" s="26">
        <f>IF(Oil_net!B22="","",Oil_net!B22/10/GDP!E18)</f>
        <v>-4.8898947874352183</v>
      </c>
      <c r="C22" s="26">
        <f>IF(Oil_net!C22="","",Oil_net!C22/10/GDP!F18)</f>
        <v>-6.7183048425556535</v>
      </c>
      <c r="D22" s="26">
        <f>IF(Oil_net!D22="","",Oil_net!D22/10/GDP!G18)</f>
        <v>-6.1471390754156197</v>
      </c>
      <c r="E22" s="26">
        <f>IF(Oil_net!E22="","",Oil_net!E22/10/GDP!H18)</f>
        <v>-6.1463681696733676</v>
      </c>
      <c r="F22" s="26">
        <f>IF(Oil_net!F22="","",Oil_net!F22/10/GDP!I18)</f>
        <v>-5.6002439591563169</v>
      </c>
      <c r="G22" s="26">
        <f>IF(Oil_net!G22="","",Oil_net!G22/10/GDP!J18)</f>
        <v>-8.8065730383447853</v>
      </c>
      <c r="H22" s="26">
        <f>IF(Oil_net!H22="","",Oil_net!H22/10/GDP!K18)</f>
        <v>-11.457372986972677</v>
      </c>
      <c r="I22" s="26">
        <f>IF(Oil_net!I22="","",Oil_net!I22/10/GDP!L18)</f>
        <v>-12.104954009289328</v>
      </c>
      <c r="J22" s="26">
        <f>IF(Oil_net!J22="","",Oil_net!J22/10/GDP!M18)</f>
        <v>-10.3223085481116</v>
      </c>
      <c r="K22" s="26">
        <f>IF(Oil_net!K22="","",Oil_net!K22/10/GDP!N18)</f>
        <v>-9.3423728590714248</v>
      </c>
      <c r="L22" s="26">
        <f>IF(Oil_net!L22="","",Oil_net!L22/10/GDP!O18)</f>
        <v>-6.4008434556581841</v>
      </c>
      <c r="M22" s="26">
        <f>IF(Oil_net!M22="","",Oil_net!M22/10/GDP!P18)</f>
        <v>-5.2059962158375797</v>
      </c>
      <c r="N22" s="26">
        <f>IF(Oil_net!N22="","",Oil_net!N22/10/GDP!Q18)</f>
        <v>-6.2894801362673238</v>
      </c>
      <c r="O22" s="26">
        <f>IF(Oil_net!O22="","",Oil_net!O22/10/GDP!R18)</f>
        <v>-7.7410930631455246</v>
      </c>
      <c r="P22" s="26">
        <f>IF(Oil_net!P22="","",Oil_net!P22/10/GDP!S18)</f>
        <v>-4.4360689879248749</v>
      </c>
      <c r="Q22" s="26">
        <f>IF(Oil_net!Q22="","",Oil_net!Q22/10/GDP!T18)</f>
        <v>-4.3031672155282941</v>
      </c>
    </row>
    <row r="23" spans="1:17" x14ac:dyDescent="0.15">
      <c r="A23" s="12" t="s">
        <v>36</v>
      </c>
      <c r="B23" s="26">
        <f>IF(Oil_net!B23="","",Oil_net!B23/10/GDP!E19)</f>
        <v>3.4555866486583167</v>
      </c>
      <c r="C23" s="26">
        <f>IF(Oil_net!C23="","",Oil_net!C23/10/GDP!F19)</f>
        <v>3.3951616649854603</v>
      </c>
      <c r="D23" s="26">
        <f>IF(Oil_net!D23="","",Oil_net!D23/10/GDP!G19)</f>
        <v>1.189143395253206</v>
      </c>
      <c r="E23" s="26">
        <f>IF(Oil_net!E23="","",Oil_net!E23/10/GDP!H19)</f>
        <v>1.3475042442102649</v>
      </c>
      <c r="F23" s="26">
        <f>IF(Oil_net!F23="","",Oil_net!F23/10/GDP!I19)</f>
        <v>-1.0496422536398602</v>
      </c>
      <c r="G23" s="26">
        <f>IF(Oil_net!G23="","",Oil_net!G23/10/GDP!J19)</f>
        <v>-1.4592821371331681</v>
      </c>
      <c r="H23" s="26">
        <f>IF(Oil_net!H23="","",Oil_net!H23/10/GDP!K19)</f>
        <v>2.2987537359099517</v>
      </c>
      <c r="I23" s="26">
        <f>IF(Oil_net!I23="","",Oil_net!I23/10/GDP!L19)</f>
        <v>3.6228769145726636</v>
      </c>
      <c r="J23" s="26">
        <f>IF(Oil_net!J23="","",Oil_net!J23/10/GDP!M19)</f>
        <v>4.2018278647571217</v>
      </c>
      <c r="K23" s="26">
        <f>IF(Oil_net!K23="","",Oil_net!K23/10/GDP!N19)</f>
        <v>4.3803343693097432</v>
      </c>
      <c r="L23" s="26">
        <f>IF(Oil_net!L23="","",Oil_net!L23/10/GDP!O19)</f>
        <v>2.390502280462167</v>
      </c>
      <c r="M23" s="26">
        <f>IF(Oil_net!M23="","",Oil_net!M23/10/GDP!P19)</f>
        <v>0.1408703346133881</v>
      </c>
      <c r="N23" s="26">
        <f>IF(Oil_net!N23="","",Oil_net!N23/10/GDP!Q19)</f>
        <v>-0.67510112915445941</v>
      </c>
      <c r="O23" s="26">
        <f>IF(Oil_net!O23="","",Oil_net!O23/10/GDP!R19)</f>
        <v>-0.78072040614426685</v>
      </c>
      <c r="P23" s="26">
        <f>IF(Oil_net!P23="","",Oil_net!P23/10/GDP!S19)</f>
        <v>-0.71350315330399949</v>
      </c>
      <c r="Q23" s="26">
        <f>IF(Oil_net!Q23="","",Oil_net!Q23/10/GDP!T19)</f>
        <v>-1.274406614063853</v>
      </c>
    </row>
    <row r="24" spans="1:17" x14ac:dyDescent="0.15">
      <c r="A24" s="12" t="s">
        <v>37</v>
      </c>
      <c r="B24" s="26">
        <f>IF(Oil_net!B24="","",Oil_net!B24/10/GDP!E20)</f>
        <v>-2.3094662895073785</v>
      </c>
      <c r="C24" s="26">
        <f>IF(Oil_net!C24="","",Oil_net!C24/10/GDP!F20)</f>
        <v>-2.6764180334675327</v>
      </c>
      <c r="D24" s="26">
        <f>IF(Oil_net!D24="","",Oil_net!D24/10/GDP!G20)</f>
        <v>-2.3078758741513212</v>
      </c>
      <c r="E24" s="26">
        <f>IF(Oil_net!E24="","",Oil_net!E24/10/GDP!H20)</f>
        <v>-3.2059009160122929</v>
      </c>
      <c r="F24" s="26">
        <f>IF(Oil_net!F24="","",Oil_net!F24/10/GDP!I20)</f>
        <v>-2.1131805364343013</v>
      </c>
      <c r="G24" s="26">
        <f>IF(Oil_net!G24="","",Oil_net!G24/10/GDP!J20)</f>
        <v>-2.4222338492041509</v>
      </c>
      <c r="H24" s="26">
        <f>IF(Oil_net!H24="","",Oil_net!H24/10/GDP!K20)</f>
        <v>-3.1321814622520936</v>
      </c>
      <c r="I24" s="26">
        <f>IF(Oil_net!I24="","",Oil_net!I24/10/GDP!L20)</f>
        <v>-3.3636304784100521</v>
      </c>
      <c r="J24" s="26">
        <f>IF(Oil_net!J24="","",Oil_net!J24/10/GDP!M20)</f>
        <v>-2.6667939319894196</v>
      </c>
      <c r="K24" s="26">
        <f>IF(Oil_net!K24="","",Oil_net!K24/10/GDP!N20)</f>
        <v>-2.4963523935246323</v>
      </c>
      <c r="L24" s="26">
        <f>IF(Oil_net!L24="","",Oil_net!L24/10/GDP!O20)</f>
        <v>-1.4092564950492261</v>
      </c>
      <c r="M24" s="26">
        <f>IF(Oil_net!M24="","",Oil_net!M24/10/GDP!P20)</f>
        <v>-1.3082762709696778</v>
      </c>
      <c r="N24" s="26">
        <f>IF(Oil_net!N24="","",Oil_net!N24/10/GDP!Q20)</f>
        <v>-1.3934214399841669</v>
      </c>
      <c r="O24" s="26">
        <f>IF(Oil_net!O24="","",Oil_net!O24/10/GDP!R20)</f>
        <v>-1.9039179529949772</v>
      </c>
      <c r="P24" s="26">
        <f>IF(Oil_net!P24="","",Oil_net!P24/10/GDP!S20)</f>
        <v>-1.7368396737532739</v>
      </c>
      <c r="Q24" s="26">
        <f>IF(Oil_net!Q24="","",Oil_net!Q24/10/GDP!T20)</f>
        <v>-1.7620257700176085</v>
      </c>
    </row>
    <row r="25" spans="1:17" x14ac:dyDescent="0.15">
      <c r="A25" s="12" t="s">
        <v>39</v>
      </c>
      <c r="B25" s="26">
        <f>IF(Oil_net!B25="","",Oil_net!B25/10/GDP!E21)</f>
        <v>-8.3730113425303774</v>
      </c>
      <c r="C25" s="26">
        <f>IF(Oil_net!C25="","",Oil_net!C25/10/GDP!F21)</f>
        <v>-5.6582169292969731</v>
      </c>
      <c r="D25" s="26">
        <f>IF(Oil_net!D25="","",Oil_net!D25/10/GDP!G21)</f>
        <v>-3.8508119407808072</v>
      </c>
      <c r="E25" s="26">
        <f>IF(Oil_net!E25="","",Oil_net!E25/10/GDP!H21)</f>
        <v>-1.4640541784787009</v>
      </c>
      <c r="F25" s="26">
        <f>IF(Oil_net!F25="","",Oil_net!F25/10/GDP!I21)</f>
        <v>-4.9660228650616327</v>
      </c>
      <c r="G25" s="26">
        <f>IF(Oil_net!G25="","",Oil_net!G25/10/GDP!J21)</f>
        <v>-2.4117255297676685</v>
      </c>
      <c r="H25" s="26">
        <f>IF(Oil_net!H25="","",Oil_net!H25/10/GDP!K21)</f>
        <v>0.93399092165960695</v>
      </c>
      <c r="I25" s="26">
        <f>IF(Oil_net!I25="","",Oil_net!I25/10/GDP!L21)</f>
        <v>-5.6733637677614643</v>
      </c>
      <c r="J25" s="26">
        <f>IF(Oil_net!J25="","",Oil_net!J25/10/GDP!M21)</f>
        <v>-6.7844000944098397</v>
      </c>
      <c r="K25" s="26">
        <f>IF(Oil_net!K25="","",Oil_net!K25/10/GDP!N21)</f>
        <v>-7.2223444662223013</v>
      </c>
      <c r="L25" s="26">
        <f>IF(Oil_net!L25="","",Oil_net!L25/10/GDP!O21)</f>
        <v>-6.7525730095769481</v>
      </c>
      <c r="M25" s="26">
        <f>IF(Oil_net!M25="","",Oil_net!M25/10/GDP!P21)</f>
        <v>-5.32936053401703</v>
      </c>
      <c r="N25" s="26">
        <f>IF(Oil_net!N25="","",Oil_net!N25/10/GDP!Q21)</f>
        <v>-6.3828378068435452</v>
      </c>
      <c r="O25" s="26">
        <f>IF(Oil_net!O25="","",Oil_net!O25/10/GDP!R21)</f>
        <v>-8.4151322056085984</v>
      </c>
      <c r="P25" s="26">
        <f>IF(Oil_net!P25="","",Oil_net!P25/10/GDP!S21)</f>
        <v>-8.9466307048861875</v>
      </c>
      <c r="Q25" s="26">
        <f>IF(Oil_net!Q25="","",Oil_net!Q25/10/GDP!T21)</f>
        <v>-5.8374589960686754</v>
      </c>
    </row>
    <row r="26" spans="1:17" x14ac:dyDescent="0.15">
      <c r="A26" s="12" t="s">
        <v>40</v>
      </c>
      <c r="B26" s="26">
        <f>IF(Oil_net!B26="","",Oil_net!B26/10/GDP!E22)</f>
        <v>-1.562691767684306</v>
      </c>
      <c r="C26" s="26">
        <f>IF(Oil_net!C26="","",Oil_net!C26/10/GDP!F22)</f>
        <v>-1.9977628959175557</v>
      </c>
      <c r="D26" s="26">
        <f>IF(Oil_net!D26="","",Oil_net!D26/10/GDP!G22)</f>
        <v>-2.8439513273135297</v>
      </c>
      <c r="E26" s="26">
        <f>IF(Oil_net!E26="","",Oil_net!E26/10/GDP!H22)</f>
        <v>-1.7683263619775633</v>
      </c>
      <c r="F26" s="26">
        <f>IF(Oil_net!F26="","",Oil_net!F26/10/GDP!I22)</f>
        <v>-1.5044857181647158</v>
      </c>
      <c r="G26" s="26">
        <f>IF(Oil_net!G26="","",Oil_net!G26/10/GDP!J22)</f>
        <v>-3.5373654309110161</v>
      </c>
      <c r="H26" s="26">
        <f>IF(Oil_net!H26="","",Oil_net!H26/10/GDP!K22)</f>
        <v>-1.5500222926639355</v>
      </c>
      <c r="I26" s="26">
        <f>IF(Oil_net!I26="","",Oil_net!I26/10/GDP!L22)</f>
        <v>-2.4488412460678695</v>
      </c>
      <c r="J26" s="26">
        <f>IF(Oil_net!J26="","",Oil_net!J26/10/GDP!M22)</f>
        <v>-1.7972236740366523</v>
      </c>
      <c r="K26" s="26">
        <f>IF(Oil_net!K26="","",Oil_net!K26/10/GDP!N22)</f>
        <v>-2.6127922066345075</v>
      </c>
      <c r="L26" s="26">
        <f>IF(Oil_net!L26="","",Oil_net!L26/10/GDP!O22)</f>
        <v>-2.5838361134624672</v>
      </c>
      <c r="M26" s="26">
        <f>IF(Oil_net!M26="","",Oil_net!M26/10/GDP!P22)</f>
        <v>-1.4219811810903848</v>
      </c>
      <c r="N26" s="26">
        <f>IF(Oil_net!N26="","",Oil_net!N26/10/GDP!Q22)</f>
        <v>-2.7933317974505525</v>
      </c>
      <c r="O26" s="26">
        <f>IF(Oil_net!O26="","",Oil_net!O26/10/GDP!R22)</f>
        <v>-2.7927605829378721</v>
      </c>
      <c r="P26" s="26">
        <f>IF(Oil_net!P26="","",Oil_net!P26/10/GDP!S22)</f>
        <v>-2.6513735947362771</v>
      </c>
      <c r="Q26" s="26">
        <f>IF(Oil_net!Q26="","",Oil_net!Q26/10/GDP!T22)</f>
        <v>-1.7228758830443829</v>
      </c>
    </row>
    <row r="27" spans="1:17" x14ac:dyDescent="0.15">
      <c r="A27" s="12" t="s">
        <v>41</v>
      </c>
      <c r="B27" s="26" t="str">
        <f>IF(Oil_net!B27="","",Oil_net!B27/10/GDP!E23)</f>
        <v/>
      </c>
      <c r="C27" s="26" t="str">
        <f>IF(Oil_net!C27="","",Oil_net!C27/10/GDP!F23)</f>
        <v/>
      </c>
      <c r="D27" s="26" t="str">
        <f>IF(Oil_net!D27="","",Oil_net!D27/10/GDP!G23)</f>
        <v/>
      </c>
      <c r="E27" s="26" t="str">
        <f>IF(Oil_net!E27="","",Oil_net!E27/10/GDP!H23)</f>
        <v/>
      </c>
      <c r="F27" s="26" t="str">
        <f>IF(Oil_net!F27="","",Oil_net!F27/10/GDP!I23)</f>
        <v/>
      </c>
      <c r="G27" s="26" t="str">
        <f>IF(Oil_net!G27="","",Oil_net!G27/10/GDP!J23)</f>
        <v/>
      </c>
      <c r="H27" s="26" t="str">
        <f>IF(Oil_net!H27="","",Oil_net!H27/10/GDP!K23)</f>
        <v/>
      </c>
      <c r="I27" s="26" t="str">
        <f>IF(Oil_net!I27="","",Oil_net!I27/10/GDP!L23)</f>
        <v/>
      </c>
      <c r="J27" s="26" t="str">
        <f>IF(Oil_net!J27="","",Oil_net!J27/10/GDP!M23)</f>
        <v/>
      </c>
      <c r="K27" s="26" t="str">
        <f>IF(Oil_net!K27="","",Oil_net!K27/10/GDP!N23)</f>
        <v/>
      </c>
      <c r="L27" s="26" t="str">
        <f>IF(Oil_net!L27="","",Oil_net!L27/10/GDP!O23)</f>
        <v/>
      </c>
      <c r="M27" s="26" t="str">
        <f>IF(Oil_net!M27="","",Oil_net!M27/10/GDP!P23)</f>
        <v/>
      </c>
      <c r="N27" s="26" t="str">
        <f>IF(Oil_net!N27="","",Oil_net!N27/10/GDP!Q23)</f>
        <v/>
      </c>
      <c r="O27" s="26" t="str">
        <f>IF(Oil_net!O27="","",Oil_net!O27/10/GDP!R23)</f>
        <v/>
      </c>
      <c r="P27" s="26" t="str">
        <f>IF(Oil_net!P27="","",Oil_net!P27/10/GDP!S23)</f>
        <v/>
      </c>
      <c r="Q27" s="26" t="str">
        <f>IF(Oil_net!Q27="","",Oil_net!Q27/10/GDP!T23)</f>
        <v/>
      </c>
    </row>
    <row r="28" spans="1:17" x14ac:dyDescent="0.15">
      <c r="A28" s="12" t="s">
        <v>42</v>
      </c>
      <c r="B28" s="26" t="str">
        <f>IF(Oil_net!B28="","",Oil_net!B28/10/GDP!E24)</f>
        <v/>
      </c>
      <c r="C28" s="26" t="str">
        <f>IF(Oil_net!C28="","",Oil_net!C28/10/GDP!F24)</f>
        <v/>
      </c>
      <c r="D28" s="26" t="str">
        <f>IF(Oil_net!D28="","",Oil_net!D28/10/GDP!G24)</f>
        <v/>
      </c>
      <c r="E28" s="26" t="str">
        <f>IF(Oil_net!E28="","",Oil_net!E28/10/GDP!H24)</f>
        <v/>
      </c>
      <c r="F28" s="26" t="str">
        <f>IF(Oil_net!F28="","",Oil_net!F28/10/GDP!I24)</f>
        <v/>
      </c>
      <c r="G28" s="26" t="str">
        <f>IF(Oil_net!G28="","",Oil_net!G28/10/GDP!J24)</f>
        <v/>
      </c>
      <c r="H28" s="26" t="str">
        <f>IF(Oil_net!H28="","",Oil_net!H28/10/GDP!K24)</f>
        <v/>
      </c>
      <c r="I28" s="26" t="str">
        <f>IF(Oil_net!I28="","",Oil_net!I28/10/GDP!L24)</f>
        <v/>
      </c>
      <c r="J28" s="26" t="str">
        <f>IF(Oil_net!J28="","",Oil_net!J28/10/GDP!M24)</f>
        <v/>
      </c>
      <c r="K28" s="26" t="str">
        <f>IF(Oil_net!K28="","",Oil_net!K28/10/GDP!N24)</f>
        <v/>
      </c>
      <c r="L28" s="26" t="str">
        <f>IF(Oil_net!L28="","",Oil_net!L28/10/GDP!O24)</f>
        <v/>
      </c>
      <c r="M28" s="26" t="str">
        <f>IF(Oil_net!M28="","",Oil_net!M28/10/GDP!P24)</f>
        <v/>
      </c>
      <c r="N28" s="26" t="str">
        <f>IF(Oil_net!N28="","",Oil_net!N28/10/GDP!Q24)</f>
        <v/>
      </c>
      <c r="O28" s="26" t="str">
        <f>IF(Oil_net!O28="","",Oil_net!O28/10/GDP!R24)</f>
        <v/>
      </c>
      <c r="P28" s="26" t="str">
        <f>IF(Oil_net!P28="","",Oil_net!P28/10/GDP!S24)</f>
        <v/>
      </c>
      <c r="Q28" s="26" t="str">
        <f>IF(Oil_net!Q28="","",Oil_net!Q28/10/GDP!T24)</f>
        <v/>
      </c>
    </row>
    <row r="29" spans="1:17" x14ac:dyDescent="0.15">
      <c r="A29" s="12" t="s">
        <v>43</v>
      </c>
      <c r="B29" s="26">
        <f>IF(Oil_net!B29="","",Oil_net!B29/10/GDP!E25)</f>
        <v>0.77490850313159065</v>
      </c>
      <c r="C29" s="26">
        <f>IF(Oil_net!C29="","",Oil_net!C29/10/GDP!F25)</f>
        <v>0.61795577818482406</v>
      </c>
      <c r="D29" s="26">
        <f>IF(Oil_net!D29="","",Oil_net!D29/10/GDP!G25)</f>
        <v>-8.8101860958779005E-2</v>
      </c>
      <c r="E29" s="26">
        <f>IF(Oil_net!E29="","",Oil_net!E29/10/GDP!H25)</f>
        <v>-1.3760500832326201</v>
      </c>
      <c r="F29" s="26">
        <f>IF(Oil_net!F29="","",Oil_net!F29/10/GDP!I25)</f>
        <v>-1.892158927905828</v>
      </c>
      <c r="G29" s="26">
        <f>IF(Oil_net!G29="","",Oil_net!G29/10/GDP!J25)</f>
        <v>-2.3378743866627456</v>
      </c>
      <c r="H29" s="26">
        <f>IF(Oil_net!H29="","",Oil_net!H29/10/GDP!K25)</f>
        <v>-3.4624024353882916</v>
      </c>
      <c r="I29" s="26">
        <f>IF(Oil_net!I29="","",Oil_net!I29/10/GDP!L25)</f>
        <v>-3.0276313571687257</v>
      </c>
      <c r="J29" s="26">
        <f>IF(Oil_net!J29="","",Oil_net!J29/10/GDP!M25)</f>
        <v>-2.3713353526247167</v>
      </c>
      <c r="K29" s="26">
        <f>IF(Oil_net!K29="","",Oil_net!K29/10/GDP!N25)</f>
        <v>-1.8998058356452745</v>
      </c>
      <c r="L29" s="26">
        <f>IF(Oil_net!L29="","",Oil_net!L29/10/GDP!O25)</f>
        <v>-2.707078402705291</v>
      </c>
      <c r="M29" s="26">
        <f>IF(Oil_net!M29="","",Oil_net!M29/10/GDP!P25)</f>
        <v>-2.0185910560316938</v>
      </c>
      <c r="N29" s="26">
        <f>IF(Oil_net!N29="","",Oil_net!N29/10/GDP!Q25)</f>
        <v>-2.3441510813794686</v>
      </c>
      <c r="O29" s="26">
        <f>IF(Oil_net!O29="","",Oil_net!O29/10/GDP!R25)</f>
        <v>-3.1661343102342876</v>
      </c>
      <c r="P29" s="26">
        <f>IF(Oil_net!P29="","",Oil_net!P29/10/GDP!S25)</f>
        <v>-3.8423822312217215</v>
      </c>
      <c r="Q29" s="26">
        <f>IF(Oil_net!Q29="","",Oil_net!Q29/10/GDP!T25)</f>
        <v>-3.8809936491596475</v>
      </c>
    </row>
    <row r="30" spans="1:17" x14ac:dyDescent="0.15">
      <c r="A30" s="12" t="s">
        <v>44</v>
      </c>
      <c r="B30" s="26">
        <f>IF(Oil_net!B30="","",Oil_net!B30/10/GDP!E26)</f>
        <v>-6.4938523364955225</v>
      </c>
      <c r="C30" s="26">
        <f>IF(Oil_net!C30="","",Oil_net!C30/10/GDP!F26)</f>
        <v>-6.8827979664389787</v>
      </c>
      <c r="D30" s="26">
        <f>IF(Oil_net!D30="","",Oil_net!D30/10/GDP!G26)</f>
        <v>-6.7578984157119208</v>
      </c>
      <c r="E30" s="26">
        <f>IF(Oil_net!E30="","",Oil_net!E30/10/GDP!H26)</f>
        <v>-8.0730217386192322</v>
      </c>
      <c r="F30" s="26">
        <f>IF(Oil_net!F30="","",Oil_net!F30/10/GDP!I26)</f>
        <v>-4.5836723059102811</v>
      </c>
      <c r="G30" s="26">
        <f>IF(Oil_net!G30="","",Oil_net!G30/10/GDP!J26)</f>
        <v>-6.0253923749390861</v>
      </c>
      <c r="H30" s="26">
        <f>IF(Oil_net!H30="","",Oil_net!H30/10/GDP!K26)</f>
        <v>-8.2614943047612268</v>
      </c>
      <c r="I30" s="26">
        <f>IF(Oil_net!I30="","",Oil_net!I30/10/GDP!L26)</f>
        <v>-9.1732300327510767</v>
      </c>
      <c r="J30" s="26">
        <f>IF(Oil_net!J30="","",Oil_net!J30/10/GDP!M26)</f>
        <v>-7.3717544625536719</v>
      </c>
      <c r="K30" s="26">
        <f>IF(Oil_net!K30="","",Oil_net!K30/10/GDP!N26)</f>
        <v>-6.8565765916093513</v>
      </c>
      <c r="L30" s="26">
        <f>IF(Oil_net!L30="","",Oil_net!L30/10/GDP!O26)</f>
        <v>-5.2810461887879274</v>
      </c>
      <c r="M30" s="26">
        <f>IF(Oil_net!M30="","",Oil_net!M30/10/GDP!P26)</f>
        <v>-4.3203691777951034</v>
      </c>
      <c r="N30" s="26">
        <f>IF(Oil_net!N30="","",Oil_net!N30/10/GDP!Q26)</f>
        <v>-5.4840948081028804</v>
      </c>
      <c r="O30" s="26">
        <f>IF(Oil_net!O30="","",Oil_net!O30/10/GDP!R26)</f>
        <v>-5.0497445002206813</v>
      </c>
      <c r="P30" s="26">
        <f>IF(Oil_net!P30="","",Oil_net!P30/10/GDP!S26)</f>
        <v>-5.1034884664664739</v>
      </c>
      <c r="Q30" s="26">
        <f>IF(Oil_net!Q30="","",Oil_net!Q30/10/GDP!T26)</f>
        <v>-3.834185501466334</v>
      </c>
    </row>
    <row r="31" spans="1:17" x14ac:dyDescent="0.15">
      <c r="A31" s="12" t="s">
        <v>45</v>
      </c>
      <c r="B31" s="26">
        <f>IF(Oil_net!B31="","",Oil_net!B31/10/GDP!E27)</f>
        <v>-4.529852893076562</v>
      </c>
      <c r="C31" s="26">
        <f>IF(Oil_net!C31="","",Oil_net!C31/10/GDP!F27)</f>
        <v>-5.0180351499319817</v>
      </c>
      <c r="D31" s="26">
        <f>IF(Oil_net!D31="","",Oil_net!D31/10/GDP!G27)</f>
        <v>-5.7793655355629792</v>
      </c>
      <c r="E31" s="26">
        <f>IF(Oil_net!E31="","",Oil_net!E31/10/GDP!H27)</f>
        <v>-8.0539715126557727</v>
      </c>
      <c r="F31" s="26">
        <f>IF(Oil_net!F31="","",Oil_net!F31/10/GDP!I27)</f>
        <v>-6.1572981552467745</v>
      </c>
      <c r="G31" s="26">
        <f>IF(Oil_net!G31="","",Oil_net!G31/10/GDP!J27)</f>
        <v>-5.665995039575753</v>
      </c>
      <c r="H31" s="26">
        <f>IF(Oil_net!H31="","",Oil_net!H31/10/GDP!K27)</f>
        <v>-6.4162835085150167</v>
      </c>
      <c r="I31" s="26">
        <f>IF(Oil_net!I31="","",Oil_net!I31/10/GDP!L27)</f>
        <v>-9.1083015306257078</v>
      </c>
      <c r="J31" s="26">
        <f>IF(Oil_net!J31="","",Oil_net!J31/10/GDP!M27)</f>
        <v>-8.6817984250358329</v>
      </c>
      <c r="K31" s="26">
        <f>IF(Oil_net!K31="","",Oil_net!K31/10/GDP!N27)</f>
        <v>-7.4689925988082271</v>
      </c>
      <c r="L31" s="26">
        <f>IF(Oil_net!L31="","",Oil_net!L31/10/GDP!O27)</f>
        <v>-6.2414807522337492</v>
      </c>
      <c r="M31" s="26">
        <f>IF(Oil_net!M31="","",Oil_net!M31/10/GDP!P27)</f>
        <v>-5.0726999835838846</v>
      </c>
      <c r="N31" s="26">
        <f>IF(Oil_net!N31="","",Oil_net!N31/10/GDP!Q27)</f>
        <v>-4.4979245100256486</v>
      </c>
      <c r="O31" s="26">
        <f>IF(Oil_net!O31="","",Oil_net!O31/10/GDP!R27)</f>
        <v>-4.4731891789102516</v>
      </c>
      <c r="P31" s="26">
        <f>IF(Oil_net!P31="","",Oil_net!P31/10/GDP!S27)</f>
        <v>-4.4790683975714165</v>
      </c>
      <c r="Q31" s="26">
        <f>IF(Oil_net!Q31="","",Oil_net!Q31/10/GDP!T27)</f>
        <v>-3.463305982395235</v>
      </c>
    </row>
    <row r="32" spans="1:17" x14ac:dyDescent="0.15">
      <c r="A32" s="12" t="s">
        <v>46</v>
      </c>
      <c r="B32" s="26">
        <f>IF(Oil_net!B32="","",Oil_net!B32/10/GDP!E28)</f>
        <v>-0.42618430493053178</v>
      </c>
      <c r="C32" s="26">
        <f>IF(Oil_net!C32="","",Oil_net!C32/10/GDP!F28)</f>
        <v>-0.27084915644649188</v>
      </c>
      <c r="D32" s="26">
        <f>IF(Oil_net!D32="","",Oil_net!D32/10/GDP!G28)</f>
        <v>-0.36503814153263864</v>
      </c>
      <c r="E32" s="26">
        <f>IF(Oil_net!E32="","",Oil_net!E32/10/GDP!H28)</f>
        <v>-0.48353180785621036</v>
      </c>
      <c r="F32" s="26">
        <f>IF(Oil_net!F32="","",Oil_net!F32/10/GDP!I28)</f>
        <v>-9.5854063913843587E-2</v>
      </c>
      <c r="G32" s="26">
        <f>IF(Oil_net!G32="","",Oil_net!G32/10/GDP!J28)</f>
        <v>-0.12224361895874952</v>
      </c>
      <c r="H32" s="26">
        <f>IF(Oil_net!H32="","",Oil_net!H32/10/GDP!K28)</f>
        <v>-0.22570540764799171</v>
      </c>
      <c r="I32" s="26">
        <f>IF(Oil_net!I32="","",Oil_net!I32/10/GDP!L28)</f>
        <v>-0.19074259345375605</v>
      </c>
      <c r="J32" s="26">
        <f>IF(Oil_net!J32="","",Oil_net!J32/10/GDP!M28)</f>
        <v>-0.68373499681803973</v>
      </c>
      <c r="K32" s="26">
        <f>IF(Oil_net!K32="","",Oil_net!K32/10/GDP!N28)</f>
        <v>-0.53744735421796985</v>
      </c>
      <c r="L32" s="26">
        <f>IF(Oil_net!L32="","",Oil_net!L32/10/GDP!O28)</f>
        <v>-0.15555158610233272</v>
      </c>
      <c r="M32" s="26">
        <f>IF(Oil_net!M32="","",Oil_net!M32/10/GDP!P28)</f>
        <v>-8.0448211311873408E-2</v>
      </c>
      <c r="N32" s="26">
        <f>IF(Oil_net!N32="","",Oil_net!N32/10/GDP!Q28)</f>
        <v>0.12939129767721955</v>
      </c>
      <c r="O32" s="26">
        <f>IF(Oil_net!O32="","",Oil_net!O32/10/GDP!R28)</f>
        <v>0.31104872374364945</v>
      </c>
      <c r="P32" s="26">
        <f>IF(Oil_net!P32="","",Oil_net!P32/10/GDP!S28)</f>
        <v>0.33614924118884776</v>
      </c>
      <c r="Q32" s="26">
        <f>IF(Oil_net!Q32="","",Oil_net!Q32/10/GDP!T28)</f>
        <v>0.2210844692563905</v>
      </c>
    </row>
    <row r="33" spans="1:17" x14ac:dyDescent="0.15">
      <c r="A33" s="12" t="s">
        <v>47</v>
      </c>
      <c r="B33" s="26">
        <f>IF(Oil_net!B33="","",Oil_net!B33/10/GDP!E29)</f>
        <v>55.730015072737359</v>
      </c>
      <c r="C33" s="26">
        <f>IF(Oil_net!C33="","",Oil_net!C33/10/GDP!F29)</f>
        <v>58.095345084426732</v>
      </c>
      <c r="D33" s="26">
        <f>IF(Oil_net!D33="","",Oil_net!D33/10/GDP!G29)</f>
        <v>55.063426650938176</v>
      </c>
      <c r="E33" s="26">
        <f>IF(Oil_net!E33="","",Oil_net!E33/10/GDP!H29)</f>
        <v>64.152421442306292</v>
      </c>
      <c r="F33" s="26">
        <f>IF(Oil_net!F33="","",Oil_net!F33/10/GDP!I29)</f>
        <v>56.859517132107953</v>
      </c>
      <c r="G33" s="26">
        <f>IF(Oil_net!G33="","",Oil_net!G33/10/GDP!J29)</f>
        <v>61.021959314441681</v>
      </c>
      <c r="H33" s="26">
        <f>IF(Oil_net!H33="","",Oil_net!H33/10/GDP!K29)</f>
        <v>63.736452298356276</v>
      </c>
      <c r="I33" s="26">
        <f>IF(Oil_net!I33="","",Oil_net!I33/10/GDP!L29)</f>
        <v>64.725717802943905</v>
      </c>
      <c r="J33" s="26">
        <f>IF(Oil_net!J33="","",Oil_net!J33/10/GDP!M29)</f>
        <v>60.440614966779286</v>
      </c>
      <c r="K33" s="26">
        <f>IF(Oil_net!K33="","",Oil_net!K33/10/GDP!N29)</f>
        <v>56.174085950854654</v>
      </c>
      <c r="L33" s="26">
        <f>IF(Oil_net!L33="","",Oil_net!L33/10/GDP!O29)</f>
        <v>45.693883336877505</v>
      </c>
      <c r="M33" s="26">
        <f>IF(Oil_net!M33="","",Oil_net!M33/10/GDP!P29)</f>
        <v>37.908425814440847</v>
      </c>
      <c r="N33" s="26">
        <f>IF(Oil_net!N33="","",Oil_net!N33/10/GDP!Q29)</f>
        <v>41.405181286267286</v>
      </c>
      <c r="O33" s="26">
        <f>IF(Oil_net!O33="","",Oil_net!O33/10/GDP!R29)</f>
        <v>19.830376273308801</v>
      </c>
      <c r="P33" s="26">
        <f>IF(Oil_net!P33="","",Oil_net!P33/10/GDP!S29)</f>
        <v>24.083274307991637</v>
      </c>
      <c r="Q33" s="26">
        <f>IF(Oil_net!Q33="","",Oil_net!Q33/10/GDP!T29)</f>
        <v>25.00437160728573</v>
      </c>
    </row>
    <row r="34" spans="1:17" x14ac:dyDescent="0.15">
      <c r="A34" s="12" t="s">
        <v>48</v>
      </c>
      <c r="B34" s="26">
        <f>IF(Oil_net!B34="","",Oil_net!B34/10/GDP!E30)</f>
        <v>-6.7109959034498505</v>
      </c>
      <c r="C34" s="26">
        <f>IF(Oil_net!C34="","",Oil_net!C34/10/GDP!F30)</f>
        <v>-7.0777364604766575</v>
      </c>
      <c r="D34" s="26">
        <f>IF(Oil_net!D34="","",Oil_net!D34/10/GDP!G30)</f>
        <v>-6.2676544679309858</v>
      </c>
      <c r="E34" s="26">
        <f>IF(Oil_net!E34="","",Oil_net!E34/10/GDP!H30)</f>
        <v>-7.5847963189375127</v>
      </c>
      <c r="F34" s="26">
        <f>IF(Oil_net!F34="","",Oil_net!F34/10/GDP!I30)</f>
        <v>-4.4588401506391779</v>
      </c>
      <c r="G34" s="26">
        <f>IF(Oil_net!G34="","",Oil_net!G34/10/GDP!J30)</f>
        <v>-4.6064222038072051</v>
      </c>
      <c r="H34" s="26">
        <f>IF(Oil_net!H34="","",Oil_net!H34/10/GDP!K30)</f>
        <v>-4.7369115356905143</v>
      </c>
      <c r="I34" s="26">
        <f>IF(Oil_net!I34="","",Oil_net!I34/10/GDP!L30)</f>
        <v>-5.3602178257701816</v>
      </c>
      <c r="J34" s="26">
        <f>IF(Oil_net!J34="","",Oil_net!J34/10/GDP!M30)</f>
        <v>-4.1596584203804561</v>
      </c>
      <c r="K34" s="26">
        <f>IF(Oil_net!K34="","",Oil_net!K34/10/GDP!N30)</f>
        <v>-3.4499435321753982</v>
      </c>
      <c r="L34" s="26">
        <f>IF(Oil_net!L34="","",Oil_net!L34/10/GDP!O30)</f>
        <v>-2.9489398237972697</v>
      </c>
      <c r="M34" s="26">
        <f>IF(Oil_net!M34="","",Oil_net!M34/10/GDP!P30)</f>
        <v>-2.0027018197619042</v>
      </c>
      <c r="N34" s="26">
        <f>IF(Oil_net!N34="","",Oil_net!N34/10/GDP!Q30)</f>
        <v>-2.4128478894841732</v>
      </c>
      <c r="O34" s="26">
        <f>IF(Oil_net!O34="","",Oil_net!O34/10/GDP!R30)</f>
        <v>-3.0430811595201077</v>
      </c>
      <c r="P34" s="26">
        <f>IF(Oil_net!P34="","",Oil_net!P34/10/GDP!S30)</f>
        <v>-2.8026450442402076</v>
      </c>
      <c r="Q34" s="26">
        <f>IF(Oil_net!Q34="","",Oil_net!Q34/10/GDP!T30)</f>
        <v>-1.8380056116481083</v>
      </c>
    </row>
    <row r="35" spans="1:17" x14ac:dyDescent="0.15">
      <c r="A35" s="12" t="s">
        <v>49</v>
      </c>
      <c r="B35" s="26">
        <f>IF(Oil_net!B35="","",Oil_net!B35/10/GDP!E31)</f>
        <v>-3.7337426604425685</v>
      </c>
      <c r="C35" s="26">
        <f>IF(Oil_net!C35="","",Oil_net!C35/10/GDP!F31)</f>
        <v>-3.9467453756451447</v>
      </c>
      <c r="D35" s="26">
        <f>IF(Oil_net!D35="","",Oil_net!D35/10/GDP!G31)</f>
        <v>-3.9261055752785898</v>
      </c>
      <c r="E35" s="26">
        <f>IF(Oil_net!E35="","",Oil_net!E35/10/GDP!H31)</f>
        <v>-5.7360726456745237</v>
      </c>
      <c r="F35" s="26">
        <f>IF(Oil_net!F35="","",Oil_net!F35/10/GDP!I31)</f>
        <v>-4.0431079614739147</v>
      </c>
      <c r="G35" s="26">
        <f>IF(Oil_net!G35="","",Oil_net!G35/10/GDP!J31)</f>
        <v>-4.40707689382221</v>
      </c>
      <c r="H35" s="26">
        <f>IF(Oil_net!H35="","",Oil_net!H35/10/GDP!K31)</f>
        <v>-5.7660497587367665</v>
      </c>
      <c r="I35" s="26">
        <f>IF(Oil_net!I35="","",Oil_net!I35/10/GDP!L31)</f>
        <v>-6.2160208519821865</v>
      </c>
      <c r="J35" s="26">
        <f>IF(Oil_net!J35="","",Oil_net!J35/10/GDP!M31)</f>
        <v>-7.0480495227544147</v>
      </c>
      <c r="K35" s="26">
        <f>IF(Oil_net!K35="","",Oil_net!K35/10/GDP!N31)</f>
        <v>-6.5564003743666355</v>
      </c>
      <c r="L35" s="26">
        <f>IF(Oil_net!L35="","",Oil_net!L35/10/GDP!O31)</f>
        <v>-4.6199912796940801</v>
      </c>
      <c r="M35" s="26">
        <f>IF(Oil_net!M35="","",Oil_net!M35/10/GDP!P31)</f>
        <v>-3.7279939983068027</v>
      </c>
      <c r="N35" s="26">
        <f>IF(Oil_net!N35="","",Oil_net!N35/10/GDP!Q31)</f>
        <v>-4.3313328601861345</v>
      </c>
      <c r="O35" s="26">
        <f>IF(Oil_net!O35="","",Oil_net!O35/10/GDP!R31)</f>
        <v>-4.6727774422659305</v>
      </c>
      <c r="P35" s="26">
        <f>IF(Oil_net!P35="","",Oil_net!P35/10/GDP!S31)</f>
        <v>-4.5668632188646407</v>
      </c>
      <c r="Q35" s="26">
        <f>IF(Oil_net!Q35="","",Oil_net!Q35/10/GDP!T31)</f>
        <v>-2.9469630234816155</v>
      </c>
    </row>
    <row r="36" spans="1:17" x14ac:dyDescent="0.15">
      <c r="A36" s="12" t="s">
        <v>50</v>
      </c>
      <c r="B36" s="26">
        <f>IF(Oil_net!B36="","",Oil_net!B36/10/GDP!E32)</f>
        <v>-3.4123074478333826</v>
      </c>
      <c r="C36" s="26">
        <f>IF(Oil_net!C36="","",Oil_net!C36/10/GDP!F32)</f>
        <v>-4.5203297961676476</v>
      </c>
      <c r="D36" s="26">
        <f>IF(Oil_net!D36="","",Oil_net!D36/10/GDP!G32)</f>
        <v>-4.3276757374946442</v>
      </c>
      <c r="E36" s="26">
        <f>IF(Oil_net!E36="","",Oil_net!E36/10/GDP!H32)</f>
        <v>-5.6275393888147498</v>
      </c>
      <c r="F36" s="26">
        <f>IF(Oil_net!F36="","",Oil_net!F36/10/GDP!I32)</f>
        <v>-3.2303700661622106</v>
      </c>
      <c r="G36" s="26">
        <f>IF(Oil_net!G36="","",Oil_net!G36/10/GDP!J32)</f>
        <v>-4.8430357366335119</v>
      </c>
      <c r="H36" s="26">
        <f>IF(Oil_net!H36="","",Oil_net!H36/10/GDP!K32)</f>
        <v>-7.334555994004722</v>
      </c>
      <c r="I36" s="26">
        <f>IF(Oil_net!I36="","",Oil_net!I36/10/GDP!L32)</f>
        <v>-6.1414993716222792</v>
      </c>
      <c r="J36" s="26">
        <f>IF(Oil_net!J36="","",Oil_net!J36/10/GDP!M32)</f>
        <v>-6.9605550983302162</v>
      </c>
      <c r="K36" s="26">
        <f>IF(Oil_net!K36="","",Oil_net!K36/10/GDP!N32)</f>
        <v>-6.1803249152426121</v>
      </c>
      <c r="L36" s="26">
        <f>IF(Oil_net!L36="","",Oil_net!L36/10/GDP!O32)</f>
        <v>-7.0770030231673084</v>
      </c>
      <c r="M36" s="26">
        <f>IF(Oil_net!M36="","",Oil_net!M36/10/GDP!P32)</f>
        <v>-3.5338263021734564</v>
      </c>
      <c r="N36" s="26">
        <f>IF(Oil_net!N36="","",Oil_net!N36/10/GDP!Q32)</f>
        <v>-3.982713884349292</v>
      </c>
      <c r="O36" s="26">
        <f>IF(Oil_net!O36="","",Oil_net!O36/10/GDP!R32)</f>
        <v>-5.0632252396857842</v>
      </c>
      <c r="P36" s="26">
        <f>IF(Oil_net!P36="","",Oil_net!P36/10/GDP!S32)</f>
        <v>-5.4187840308749644</v>
      </c>
      <c r="Q36" s="26">
        <f>IF(Oil_net!Q36="","",Oil_net!Q36/10/GDP!T32)</f>
        <v>-5.1474100991057803</v>
      </c>
    </row>
    <row r="37" spans="1:17" x14ac:dyDescent="0.15">
      <c r="A37" s="12" t="s">
        <v>51</v>
      </c>
      <c r="B37" s="26">
        <f>IF(Oil_net!B37="","",Oil_net!B37/10/GDP!E33)</f>
        <v>-3.4343086223621468</v>
      </c>
      <c r="C37" s="26">
        <f>IF(Oil_net!C37="","",Oil_net!C37/10/GDP!F33)</f>
        <v>-3.7803827479911898</v>
      </c>
      <c r="D37" s="26">
        <f>IF(Oil_net!D37="","",Oil_net!D37/10/GDP!G33)</f>
        <v>-5.2370686805731141</v>
      </c>
      <c r="E37" s="26">
        <f>IF(Oil_net!E37="","",Oil_net!E37/10/GDP!H33)</f>
        <v>-5.0085093625556425</v>
      </c>
      <c r="F37" s="26">
        <f>IF(Oil_net!F37="","",Oil_net!F37/10/GDP!I33)</f>
        <v>-4.7111748652040291</v>
      </c>
      <c r="G37" s="26">
        <f>IF(Oil_net!G37="","",Oil_net!G37/10/GDP!J33)</f>
        <v>-5.2019525842520267</v>
      </c>
      <c r="H37" s="26">
        <f>IF(Oil_net!H37="","",Oil_net!H37/10/GDP!K33)</f>
        <v>-9.5362101063544777</v>
      </c>
      <c r="I37" s="26">
        <f>IF(Oil_net!I37="","",Oil_net!I37/10/GDP!L33)</f>
        <v>-6.2121938939863544</v>
      </c>
      <c r="J37" s="26">
        <f>IF(Oil_net!J37="","",Oil_net!J37/10/GDP!M33)</f>
        <v>-8.1855911596044901</v>
      </c>
      <c r="K37" s="26">
        <f>IF(Oil_net!K37="","",Oil_net!K37/10/GDP!N33)</f>
        <v>-6.333264987137964</v>
      </c>
      <c r="L37" s="26">
        <f>IF(Oil_net!L37="","",Oil_net!L37/10/GDP!O33)</f>
        <v>-4.8077811252232809</v>
      </c>
      <c r="M37" s="26">
        <f>IF(Oil_net!M37="","",Oil_net!M37/10/GDP!P33)</f>
        <v>-3.4605922580913373</v>
      </c>
      <c r="N37" s="26">
        <f>IF(Oil_net!N37="","",Oil_net!N37/10/GDP!Q33)</f>
        <v>-4.3681904822128415</v>
      </c>
      <c r="O37" s="26">
        <f>IF(Oil_net!O37="","",Oil_net!O37/10/GDP!R33)</f>
        <v>-4.936785826482061</v>
      </c>
      <c r="P37" s="26">
        <f>IF(Oil_net!P37="","",Oil_net!P37/10/GDP!S33)</f>
        <v>-4.6458339099403601</v>
      </c>
      <c r="Q37" s="26">
        <f>IF(Oil_net!Q37="","",Oil_net!Q37/10/GDP!T33)</f>
        <v>-2.8152155244850632</v>
      </c>
    </row>
    <row r="38" spans="1:17" x14ac:dyDescent="0.15">
      <c r="A38" s="12" t="s">
        <v>52</v>
      </c>
      <c r="B38" s="26">
        <f>IF(Oil_net!B38="","",Oil_net!B38/10/GDP!E34)</f>
        <v>-13.381785905252636</v>
      </c>
      <c r="C38" s="26">
        <f>IF(Oil_net!C38="","",Oil_net!C38/10/GDP!F34)</f>
        <v>-15.457743863548192</v>
      </c>
      <c r="D38" s="26">
        <f>IF(Oil_net!D38="","",Oil_net!D38/10/GDP!G34)</f>
        <v>-5.0983347997639177</v>
      </c>
      <c r="E38" s="26">
        <f>IF(Oil_net!E38="","",Oil_net!E38/10/GDP!H34)</f>
        <v>-4.0679421147378978</v>
      </c>
      <c r="F38" s="26">
        <f>IF(Oil_net!F38="","",Oil_net!F38/10/GDP!I34)</f>
        <v>-4.5505085388147331</v>
      </c>
      <c r="G38" s="26">
        <f>IF(Oil_net!G38="","",Oil_net!G38/10/GDP!J34)</f>
        <v>-7.6705940841349092</v>
      </c>
      <c r="H38" s="26">
        <f>IF(Oil_net!H38="","",Oil_net!H38/10/GDP!K34)</f>
        <v>-8.7193978404549011</v>
      </c>
      <c r="I38" s="26">
        <f>IF(Oil_net!I38="","",Oil_net!I38/10/GDP!L34)</f>
        <v>-8.7921272850127323</v>
      </c>
      <c r="J38" s="26">
        <f>IF(Oil_net!J38="","",Oil_net!J38/10/GDP!M34)</f>
        <v>-8.6967145999935305</v>
      </c>
      <c r="K38" s="26">
        <f>IF(Oil_net!K38="","",Oil_net!K38/10/GDP!N34)</f>
        <v>-7.1915425304681646</v>
      </c>
      <c r="L38" s="26">
        <f>IF(Oil_net!L38="","",Oil_net!L38/10/GDP!O34)</f>
        <v>-6.9835737617690965</v>
      </c>
      <c r="M38" s="26">
        <f>IF(Oil_net!M38="","",Oil_net!M38/10/GDP!P34)</f>
        <v>-6.5766352830796464</v>
      </c>
      <c r="N38" s="26">
        <f>IF(Oil_net!N38="","",Oil_net!N38/10/GDP!Q34)</f>
        <v>-6.3491979088534434</v>
      </c>
      <c r="O38" s="26">
        <f>IF(Oil_net!O38="","",Oil_net!O38/10/GDP!R34)</f>
        <v>-7.0576602008377574</v>
      </c>
      <c r="P38" s="26">
        <f>IF(Oil_net!P38="","",Oil_net!P38/10/GDP!S34)</f>
        <v>-9.0799750436974929</v>
      </c>
      <c r="Q38" s="26">
        <f>IF(Oil_net!Q38="","",Oil_net!Q38/10/GDP!T34)</f>
        <v>-8.0928913446758575</v>
      </c>
    </row>
    <row r="39" spans="1:17" x14ac:dyDescent="0.15">
      <c r="A39" s="12" t="s">
        <v>53</v>
      </c>
      <c r="B39" s="26">
        <f>IF(Oil_net!B39="","",Oil_net!B39/10/GDP!E35)</f>
        <v>1.9991367144811081</v>
      </c>
      <c r="C39" s="26">
        <f>IF(Oil_net!C39="","",Oil_net!C39/10/GDP!F35)</f>
        <v>3.5486150230418567</v>
      </c>
      <c r="D39" s="26">
        <f>IF(Oil_net!D39="","",Oil_net!D39/10/GDP!G35)</f>
        <v>4.281644037487359</v>
      </c>
      <c r="E39" s="26">
        <f>IF(Oil_net!E39="","",Oil_net!E39/10/GDP!H35)</f>
        <v>5.7584957429885382</v>
      </c>
      <c r="F39" s="26">
        <f>IF(Oil_net!F39="","",Oil_net!F39/10/GDP!I35)</f>
        <v>3.924590234380597</v>
      </c>
      <c r="G39" s="26">
        <f>IF(Oil_net!G39="","",Oil_net!G39/10/GDP!J35)</f>
        <v>2.9553943905249014</v>
      </c>
      <c r="H39" s="26">
        <f>IF(Oil_net!H39="","",Oil_net!H39/10/GDP!K35)</f>
        <v>3.4505077562357158</v>
      </c>
      <c r="I39" s="26">
        <f>IF(Oil_net!I39="","",Oil_net!I39/10/GDP!L35)</f>
        <v>2.5788228212507676</v>
      </c>
      <c r="J39" s="26">
        <f>IF(Oil_net!J39="","",Oil_net!J39/10/GDP!M35)</f>
        <v>3.2978522397243308</v>
      </c>
      <c r="K39" s="26">
        <f>IF(Oil_net!K39="","",Oil_net!K39/10/GDP!N35)</f>
        <v>1.3782894991972288</v>
      </c>
      <c r="L39" s="26">
        <f>IF(Oil_net!L39="","",Oil_net!L39/10/GDP!O35)</f>
        <v>2.2185803002844691</v>
      </c>
      <c r="M39" s="26">
        <f>IF(Oil_net!M39="","",Oil_net!M39/10/GDP!P35)</f>
        <v>1.3131063340187059</v>
      </c>
      <c r="N39" s="26">
        <f>IF(Oil_net!N39="","",Oil_net!N39/10/GDP!Q35)</f>
        <v>1.3659528971854644</v>
      </c>
      <c r="O39" s="26">
        <f>IF(Oil_net!O39="","",Oil_net!O39/10/GDP!R35)</f>
        <v>1.3953978317239197</v>
      </c>
      <c r="P39" s="26">
        <f>IF(Oil_net!P39="","",Oil_net!P39/10/GDP!S35)</f>
        <v>0.92106188469124584</v>
      </c>
      <c r="Q39" s="26">
        <f>IF(Oil_net!Q39="","",Oil_net!Q39/10/GDP!T35)</f>
        <v>0.30334302393027684</v>
      </c>
    </row>
    <row r="40" spans="1:17" x14ac:dyDescent="0.15">
      <c r="A40" s="12" t="s">
        <v>54</v>
      </c>
      <c r="B40" s="26">
        <f>IF(Oil_net!B40="","",Oil_net!B40/10/GDP!E36)</f>
        <v>737.72181972365001</v>
      </c>
      <c r="C40" s="26">
        <f>IF(Oil_net!C40="","",Oil_net!C40/10/GDP!F36)</f>
        <v>1.0942573987507671</v>
      </c>
      <c r="D40" s="26">
        <f>IF(Oil_net!D40="","",Oil_net!D40/10/GDP!G36)</f>
        <v>1.0963381867207276</v>
      </c>
      <c r="E40" s="26">
        <f>IF(Oil_net!E40="","",Oil_net!E40/10/GDP!H36)</f>
        <v>1.694393801963856</v>
      </c>
      <c r="F40" s="26">
        <f>IF(Oil_net!F40="","",Oil_net!F40/10/GDP!I36)</f>
        <v>1.4380774552068551</v>
      </c>
      <c r="G40" s="26">
        <f>IF(Oil_net!G40="","",Oil_net!G40/10/GDP!J36)</f>
        <v>1.5971388579440626</v>
      </c>
      <c r="H40" s="26">
        <f>IF(Oil_net!H40="","",Oil_net!H40/10/GDP!K36)</f>
        <v>2.2773430255859011</v>
      </c>
      <c r="I40" s="26">
        <f>IF(Oil_net!I40="","",Oil_net!I40/10/GDP!L36)</f>
        <v>2.213735653603516</v>
      </c>
      <c r="J40" s="26">
        <f>IF(Oil_net!J40="","",Oil_net!J40/10/GDP!M36)</f>
        <v>2.8606589995936407</v>
      </c>
      <c r="K40" s="26">
        <f>IF(Oil_net!K40="","",Oil_net!K40/10/GDP!N36)</f>
        <v>3.5088109768018092</v>
      </c>
      <c r="L40" s="26">
        <f>IF(Oil_net!L40="","",Oil_net!L40/10/GDP!O36)</f>
        <v>2.0212254470240487</v>
      </c>
      <c r="M40" s="26">
        <f>IF(Oil_net!M40="","",Oil_net!M40/10/GDP!P36)</f>
        <v>1.6664930499843307</v>
      </c>
      <c r="N40" s="26">
        <f>IF(Oil_net!N40="","",Oil_net!N40/10/GDP!Q36)</f>
        <v>2.1196688281687561</v>
      </c>
      <c r="O40" s="26">
        <f>IF(Oil_net!O40="","",Oil_net!O40/10/GDP!R36)</f>
        <v>2.6943690479605342</v>
      </c>
      <c r="P40" s="26">
        <f>IF(Oil_net!P40="","",Oil_net!P40/10/GDP!S36)</f>
        <v>2.8304262928482586</v>
      </c>
      <c r="Q40" s="26">
        <f>IF(Oil_net!Q40="","",Oil_net!Q40/10/GDP!T36)</f>
        <v>1.7628444379625554</v>
      </c>
    </row>
    <row r="41" spans="1:17" x14ac:dyDescent="0.15">
      <c r="A41" s="12" t="s">
        <v>55</v>
      </c>
      <c r="B41" s="26" t="str">
        <f>IF(Oil_net!B41="","",Oil_net!B41/10/GDP!E37)</f>
        <v/>
      </c>
      <c r="C41" s="26" t="str">
        <f>IF(Oil_net!C41="","",Oil_net!C41/10/GDP!F37)</f>
        <v/>
      </c>
      <c r="D41" s="26" t="str">
        <f>IF(Oil_net!D41="","",Oil_net!D41/10/GDP!G37)</f>
        <v/>
      </c>
      <c r="E41" s="26" t="str">
        <f>IF(Oil_net!E41="","",Oil_net!E41/10/GDP!H37)</f>
        <v/>
      </c>
      <c r="F41" s="26" t="str">
        <f>IF(Oil_net!F41="","",Oil_net!F41/10/GDP!I37)</f>
        <v/>
      </c>
      <c r="G41" s="26" t="str">
        <f>IF(Oil_net!G41="","",Oil_net!G41/10/GDP!J37)</f>
        <v/>
      </c>
      <c r="H41" s="26" t="str">
        <f>IF(Oil_net!H41="","",Oil_net!H41/10/GDP!K37)</f>
        <v/>
      </c>
      <c r="I41" s="26" t="str">
        <f>IF(Oil_net!I41="","",Oil_net!I41/10/GDP!L37)</f>
        <v/>
      </c>
      <c r="J41" s="26" t="str">
        <f>IF(Oil_net!J41="","",Oil_net!J41/10/GDP!M37)</f>
        <v/>
      </c>
      <c r="K41" s="26" t="str">
        <f>IF(Oil_net!K41="","",Oil_net!K41/10/GDP!N37)</f>
        <v/>
      </c>
      <c r="L41" s="26" t="str">
        <f>IF(Oil_net!L41="","",Oil_net!L41/10/GDP!O37)</f>
        <v/>
      </c>
      <c r="M41" s="26" t="str">
        <f>IF(Oil_net!M41="","",Oil_net!M41/10/GDP!P37)</f>
        <v/>
      </c>
      <c r="N41" s="26" t="str">
        <f>IF(Oil_net!N41="","",Oil_net!N41/10/GDP!Q37)</f>
        <v/>
      </c>
      <c r="O41" s="26" t="str">
        <f>IF(Oil_net!O41="","",Oil_net!O41/10/GDP!R37)</f>
        <v/>
      </c>
      <c r="P41" s="26" t="str">
        <f>IF(Oil_net!P41="","",Oil_net!P41/10/GDP!S37)</f>
        <v/>
      </c>
      <c r="Q41" s="26" t="str">
        <f>IF(Oil_net!Q41="","",Oil_net!Q41/10/GDP!T37)</f>
        <v/>
      </c>
    </row>
    <row r="42" spans="1:17" x14ac:dyDescent="0.15">
      <c r="A42" s="12" t="s">
        <v>58</v>
      </c>
      <c r="B42" s="26">
        <f>IF(Oil_net!B42="","",Oil_net!B42/10/GDP!E38)</f>
        <v>-3.0649118257337009</v>
      </c>
      <c r="C42" s="26">
        <f>IF(Oil_net!C42="","",Oil_net!C42/10/GDP!F38)</f>
        <v>-3.1363164457869956</v>
      </c>
      <c r="D42" s="26">
        <f>IF(Oil_net!D42="","",Oil_net!D42/10/GDP!G38)</f>
        <v>-2.8910431581734364</v>
      </c>
      <c r="E42" s="26">
        <f>IF(Oil_net!E42="","",Oil_net!E42/10/GDP!H38)</f>
        <v>-3.9772047492207809</v>
      </c>
      <c r="F42" s="26">
        <f>IF(Oil_net!F42="","",Oil_net!F42/10/GDP!I38)</f>
        <v>-2.2892911745783238</v>
      </c>
      <c r="G42" s="26">
        <f>IF(Oil_net!G42="","",Oil_net!G42/10/GDP!J38)</f>
        <v>-1.9884685714365313</v>
      </c>
      <c r="H42" s="26">
        <f>IF(Oil_net!H42="","",Oil_net!H42/10/GDP!K38)</f>
        <v>-2.5784274371615328</v>
      </c>
      <c r="I42" s="26">
        <f>IF(Oil_net!I42="","",Oil_net!I42/10/GDP!L38)</f>
        <v>-2.2917810342940799</v>
      </c>
      <c r="J42" s="26">
        <f>IF(Oil_net!J42="","",Oil_net!J42/10/GDP!M38)</f>
        <v>-2.3850917478421452</v>
      </c>
      <c r="K42" s="26">
        <f>IF(Oil_net!K42="","",Oil_net!K42/10/GDP!N38)</f>
        <v>-2.3173722061985913</v>
      </c>
      <c r="L42" s="26">
        <f>IF(Oil_net!L42="","",Oil_net!L42/10/GDP!O38)</f>
        <v>-1.1791971400421508</v>
      </c>
      <c r="M42" s="26">
        <f>IF(Oil_net!M42="","",Oil_net!M42/10/GDP!P38)</f>
        <v>-0.9473589024809449</v>
      </c>
      <c r="N42" s="26">
        <f>IF(Oil_net!N42="","",Oil_net!N42/10/GDP!Q38)</f>
        <v>-1.1743376087035995</v>
      </c>
      <c r="O42" s="26">
        <f>IF(Oil_net!O42="","",Oil_net!O42/10/GDP!R38)</f>
        <v>-1.4184066078412045</v>
      </c>
      <c r="P42" s="26">
        <f>IF(Oil_net!P42="","",Oil_net!P42/10/GDP!S38)</f>
        <v>-1.4860259792125279</v>
      </c>
      <c r="Q42" s="26">
        <f>IF(Oil_net!Q42="","",Oil_net!Q42/10/GDP!T38)</f>
        <v>-0.92274537483407493</v>
      </c>
    </row>
    <row r="43" spans="1:17" x14ac:dyDescent="0.15">
      <c r="A43" s="12" t="s">
        <v>59</v>
      </c>
      <c r="B43" s="26">
        <f>IF(Oil_net!B43="","",Oil_net!B43/10/GDP!E39)</f>
        <v>-4.0201823492962703</v>
      </c>
      <c r="C43" s="26">
        <f>IF(Oil_net!C43="","",Oil_net!C43/10/GDP!F39)</f>
        <v>-4.6528025372633923</v>
      </c>
      <c r="D43" s="26">
        <f>IF(Oil_net!D43="","",Oil_net!D43/10/GDP!G39)</f>
        <v>-5.0788244901124093</v>
      </c>
      <c r="E43" s="26">
        <f>IF(Oil_net!E43="","",Oil_net!E43/10/GDP!H39)</f>
        <v>-6.2076570962724134</v>
      </c>
      <c r="F43" s="26">
        <f>IF(Oil_net!F43="","",Oil_net!F43/10/GDP!I39)</f>
        <v>-5.221826794716887</v>
      </c>
      <c r="G43" s="26">
        <f>IF(Oil_net!G43="","",Oil_net!G43/10/GDP!J39)</f>
        <v>-6.5296239666909237</v>
      </c>
      <c r="H43" s="26">
        <f>IF(Oil_net!H43="","",Oil_net!H43/10/GDP!K39)</f>
        <v>-7.3101895648847428</v>
      </c>
      <c r="I43" s="26">
        <f>IF(Oil_net!I43="","",Oil_net!I43/10/GDP!L39)</f>
        <v>-6.6385818476538976</v>
      </c>
      <c r="J43" s="26">
        <f>IF(Oil_net!J43="","",Oil_net!J43/10/GDP!M39)</f>
        <v>-6.1529474981352053</v>
      </c>
      <c r="K43" s="26">
        <f>IF(Oil_net!K43="","",Oil_net!K43/10/GDP!N39)</f>
        <v>-5.1853504306406357</v>
      </c>
      <c r="L43" s="26">
        <f>IF(Oil_net!L43="","",Oil_net!L43/10/GDP!O39)</f>
        <v>-3.7574243624597474</v>
      </c>
      <c r="M43" s="26">
        <f>IF(Oil_net!M43="","",Oil_net!M43/10/GDP!P39)</f>
        <v>-2.9309737082392764</v>
      </c>
      <c r="N43" s="26">
        <f>IF(Oil_net!N43="","",Oil_net!N43/10/GDP!Q39)</f>
        <v>-3.5539293686056692</v>
      </c>
      <c r="O43" s="26">
        <f>IF(Oil_net!O43="","",Oil_net!O43/10/GDP!R39)</f>
        <v>-4.2195708539923631</v>
      </c>
      <c r="P43" s="26">
        <f>IF(Oil_net!P43="","",Oil_net!P43/10/GDP!S39)</f>
        <v>-4.205566238715309</v>
      </c>
      <c r="Q43" s="26">
        <f>IF(Oil_net!Q43="","",Oil_net!Q43/10/GDP!T39)</f>
        <v>-2.803024430781289</v>
      </c>
    </row>
    <row r="44" spans="1:17" x14ac:dyDescent="0.15">
      <c r="A44" s="12" t="s">
        <v>60</v>
      </c>
      <c r="B44" s="26" t="str">
        <f>IF(Oil_net!B44="","",Oil_net!B44/10/GDP!E40)</f>
        <v/>
      </c>
      <c r="C44" s="26" t="str">
        <f>IF(Oil_net!C44="","",Oil_net!C44/10/GDP!F40)</f>
        <v/>
      </c>
      <c r="D44" s="26" t="str">
        <f>IF(Oil_net!D44="","",Oil_net!D44/10/GDP!G40)</f>
        <v/>
      </c>
      <c r="E44" s="26" t="str">
        <f>IF(Oil_net!E44="","",Oil_net!E44/10/GDP!H40)</f>
        <v/>
      </c>
      <c r="F44" s="26" t="str">
        <f>IF(Oil_net!F44="","",Oil_net!F44/10/GDP!I40)</f>
        <v/>
      </c>
      <c r="G44" s="26" t="str">
        <f>IF(Oil_net!G44="","",Oil_net!G44/10/GDP!J40)</f>
        <v/>
      </c>
      <c r="H44" s="26" t="str">
        <f>IF(Oil_net!H44="","",Oil_net!H44/10/GDP!K40)</f>
        <v/>
      </c>
      <c r="I44" s="26" t="str">
        <f>IF(Oil_net!I44="","",Oil_net!I44/10/GDP!L40)</f>
        <v/>
      </c>
      <c r="J44" s="26" t="str">
        <f>IF(Oil_net!J44="","",Oil_net!J44/10/GDP!M40)</f>
        <v/>
      </c>
      <c r="K44" s="26" t="str">
        <f>IF(Oil_net!K44="","",Oil_net!K44/10/GDP!N40)</f>
        <v/>
      </c>
      <c r="L44" s="26" t="str">
        <f>IF(Oil_net!L44="","",Oil_net!L44/10/GDP!O40)</f>
        <v/>
      </c>
      <c r="M44" s="26" t="str">
        <f>IF(Oil_net!M44="","",Oil_net!M44/10/GDP!P40)</f>
        <v/>
      </c>
      <c r="N44" s="26" t="str">
        <f>IF(Oil_net!N44="","",Oil_net!N44/10/GDP!Q40)</f>
        <v/>
      </c>
      <c r="O44" s="26" t="str">
        <f>IF(Oil_net!O44="","",Oil_net!O44/10/GDP!R40)</f>
        <v/>
      </c>
      <c r="P44" s="26" t="str">
        <f>IF(Oil_net!P44="","",Oil_net!P44/10/GDP!S40)</f>
        <v/>
      </c>
      <c r="Q44" s="26" t="str">
        <f>IF(Oil_net!Q44="","",Oil_net!Q44/10/GDP!T40)</f>
        <v/>
      </c>
    </row>
    <row r="45" spans="1:17" x14ac:dyDescent="0.15">
      <c r="A45" s="12" t="s">
        <v>61</v>
      </c>
      <c r="B45" s="26">
        <f>IF(Oil_net!B45="","",Oil_net!B45/10/GDP!E41)</f>
        <v>-2.1653262053899254</v>
      </c>
      <c r="C45" s="26">
        <f>IF(Oil_net!C45="","",Oil_net!C45/10/GDP!F41)</f>
        <v>-2.651651922966165</v>
      </c>
      <c r="D45" s="26">
        <f>IF(Oil_net!D45="","",Oil_net!D45/10/GDP!G41)</f>
        <v>-2.4383994925096668</v>
      </c>
      <c r="E45" s="26">
        <f>IF(Oil_net!E45="","",Oil_net!E45/10/GDP!H41)</f>
        <v>-3.1334326425736871</v>
      </c>
      <c r="F45" s="26">
        <f>IF(Oil_net!F45="","",Oil_net!F45/10/GDP!I41)</f>
        <v>-1.8216926968236062</v>
      </c>
      <c r="G45" s="26">
        <f>IF(Oil_net!G45="","",Oil_net!G45/10/GDP!J41)</f>
        <v>-2.3722219509285201</v>
      </c>
      <c r="H45" s="26">
        <f>IF(Oil_net!H45="","",Oil_net!H45/10/GDP!K41)</f>
        <v>-2.8113329147291313</v>
      </c>
      <c r="I45" s="26">
        <f>IF(Oil_net!I45="","",Oil_net!I45/10/GDP!L41)</f>
        <v>-2.7777804915459368</v>
      </c>
      <c r="J45" s="26">
        <f>IF(Oil_net!J45="","",Oil_net!J45/10/GDP!M41)</f>
        <v>-2.4150234278625549</v>
      </c>
      <c r="K45" s="26">
        <f>IF(Oil_net!K45="","",Oil_net!K45/10/GDP!N41)</f>
        <v>-2.2404823117526451</v>
      </c>
      <c r="L45" s="26">
        <f>IF(Oil_net!L45="","",Oil_net!L45/10/GDP!O41)</f>
        <v>-1.2464140548829876</v>
      </c>
      <c r="M45" s="26">
        <f>IF(Oil_net!M45="","",Oil_net!M45/10/GDP!P41)</f>
        <v>-1.0291652644044886</v>
      </c>
      <c r="N45" s="26">
        <f>IF(Oil_net!N45="","",Oil_net!N45/10/GDP!Q41)</f>
        <v>-1.3128262135433451</v>
      </c>
      <c r="O45" s="26">
        <f>IF(Oil_net!O45="","",Oil_net!O45/10/GDP!R41)</f>
        <v>-1.6738384105106661</v>
      </c>
      <c r="P45" s="26">
        <f>IF(Oil_net!P45="","",Oil_net!P45/10/GDP!S41)</f>
        <v>-1.5815308387884881</v>
      </c>
      <c r="Q45" s="26">
        <f>IF(Oil_net!Q45="","",Oil_net!Q45/10/GDP!T41)</f>
        <v>-1.0809613486339649</v>
      </c>
    </row>
    <row r="46" spans="1:17" x14ac:dyDescent="0.15">
      <c r="A46" s="12" t="s">
        <v>62</v>
      </c>
      <c r="B46" s="26">
        <f>IF(Oil_net!B46="","",Oil_net!B46/10/GDP!E42)</f>
        <v>3.4625725394546172</v>
      </c>
      <c r="C46" s="26">
        <f>IF(Oil_net!C46="","",Oil_net!C46/10/GDP!F42)</f>
        <v>3.5124373291717559</v>
      </c>
      <c r="D46" s="26">
        <f>IF(Oil_net!D46="","",Oil_net!D46/10/GDP!G42)</f>
        <v>3.1267418935797657</v>
      </c>
      <c r="E46" s="26">
        <f>IF(Oil_net!E46="","",Oil_net!E46/10/GDP!H42)</f>
        <v>4.3122828605861798</v>
      </c>
      <c r="F46" s="26">
        <f>IF(Oil_net!F46="","",Oil_net!F46/10/GDP!I42)</f>
        <v>3.9223461802505417</v>
      </c>
      <c r="G46" s="26">
        <f>IF(Oil_net!G46="","",Oil_net!G46/10/GDP!J42)</f>
        <v>5.0593350818596123</v>
      </c>
      <c r="H46" s="26">
        <f>IF(Oil_net!H46="","",Oil_net!H46/10/GDP!K42)</f>
        <v>7.3638822846635632</v>
      </c>
      <c r="I46" s="26">
        <f>IF(Oil_net!I46="","",Oil_net!I46/10/GDP!L42)</f>
        <v>7.0273379538616894</v>
      </c>
      <c r="J46" s="26">
        <f>IF(Oil_net!J46="","",Oil_net!J46/10/GDP!M42)</f>
        <v>6.8797025988616349</v>
      </c>
      <c r="K46" s="26">
        <f>IF(Oil_net!K46="","",Oil_net!K46/10/GDP!N42)</f>
        <v>5.6827199869596905</v>
      </c>
      <c r="L46" s="26">
        <f>IF(Oil_net!L46="","",Oil_net!L46/10/GDP!O42)</f>
        <v>3.2885550364451981</v>
      </c>
      <c r="M46" s="26">
        <f>IF(Oil_net!M46="","",Oil_net!M46/10/GDP!P42)</f>
        <v>2.6024860804877896</v>
      </c>
      <c r="N46" s="26">
        <f>IF(Oil_net!N46="","",Oil_net!N46/10/GDP!Q42)</f>
        <v>3.3394656749285891</v>
      </c>
      <c r="O46" s="26">
        <f>IF(Oil_net!O46="","",Oil_net!O46/10/GDP!R42)</f>
        <v>4.1245552052530083</v>
      </c>
      <c r="P46" s="26">
        <f>IF(Oil_net!P46="","",Oil_net!P46/10/GDP!S42)</f>
        <v>4.1233180564580492</v>
      </c>
      <c r="Q46" s="26">
        <f>IF(Oil_net!Q46="","",Oil_net!Q46/10/GDP!T42)</f>
        <v>2.693310941662999</v>
      </c>
    </row>
    <row r="47" spans="1:17" x14ac:dyDescent="0.15">
      <c r="A47" s="12" t="s">
        <v>63</v>
      </c>
      <c r="B47" s="26">
        <f>IF(Oil_net!B47="","",Oil_net!B47/10/GDP!E43)</f>
        <v>-3.2368676057081882</v>
      </c>
      <c r="C47" s="26">
        <f>IF(Oil_net!C47="","",Oil_net!C47/10/GDP!F43)</f>
        <v>-3.6653869259226517</v>
      </c>
      <c r="D47" s="26">
        <f>IF(Oil_net!D47="","",Oil_net!D47/10/GDP!G43)</f>
        <v>-3.7282889922871494</v>
      </c>
      <c r="E47" s="26">
        <f>IF(Oil_net!E47="","",Oil_net!E47/10/GDP!H43)</f>
        <v>-4.0827587107558942</v>
      </c>
      <c r="F47" s="26">
        <f>IF(Oil_net!F47="","",Oil_net!F47/10/GDP!I43)</f>
        <v>-3.869327220572949</v>
      </c>
      <c r="G47" s="26">
        <f>IF(Oil_net!G47="","",Oil_net!G47/10/GDP!J43)</f>
        <v>-5.1423477120987897</v>
      </c>
      <c r="H47" s="26">
        <f>IF(Oil_net!H47="","",Oil_net!H47/10/GDP!K43)</f>
        <v>-5.7677561404836801</v>
      </c>
      <c r="I47" s="26">
        <f>IF(Oil_net!I47="","",Oil_net!I47/10/GDP!L43)</f>
        <v>-6.5604278517064651</v>
      </c>
      <c r="J47" s="26">
        <f>IF(Oil_net!J47="","",Oil_net!J47/10/GDP!M43)</f>
        <v>-6.3471543778391402</v>
      </c>
      <c r="K47" s="26">
        <f>IF(Oil_net!K47="","",Oil_net!K47/10/GDP!N43)</f>
        <v>-4.8838068479337142</v>
      </c>
      <c r="L47" s="26">
        <f>IF(Oil_net!L47="","",Oil_net!L47/10/GDP!O43)</f>
        <v>-4.1725614339809356</v>
      </c>
      <c r="M47" s="26">
        <f>IF(Oil_net!M47="","",Oil_net!M47/10/GDP!P43)</f>
        <v>-3.5834005318120936</v>
      </c>
      <c r="N47" s="26">
        <f>IF(Oil_net!N47="","",Oil_net!N47/10/GDP!Q43)</f>
        <v>-4.5179522481069547</v>
      </c>
      <c r="O47" s="26">
        <f>IF(Oil_net!O47="","",Oil_net!O47/10/GDP!R43)</f>
        <v>-5.0301655131396128</v>
      </c>
      <c r="P47" s="26">
        <f>IF(Oil_net!P47="","",Oil_net!P47/10/GDP!S43)</f>
        <v>-4.5933955577729453</v>
      </c>
      <c r="Q47" s="26">
        <f>IF(Oil_net!Q47="","",Oil_net!Q47/10/GDP!T43)</f>
        <v>-4.4400878475196714</v>
      </c>
    </row>
    <row r="48" spans="1:17" x14ac:dyDescent="0.15">
      <c r="A48" s="12" t="s">
        <v>64</v>
      </c>
      <c r="B48" s="26">
        <f>IF(Oil_net!B48="","",Oil_net!B48/10/GDP!E44)</f>
        <v>1.4304400442621519</v>
      </c>
      <c r="C48" s="26">
        <f>IF(Oil_net!C48="","",Oil_net!C48/10/GDP!F44)</f>
        <v>0.64628333396219839</v>
      </c>
      <c r="D48" s="26">
        <f>IF(Oil_net!D48="","",Oil_net!D48/10/GDP!G44)</f>
        <v>-2.0847511174776106E-2</v>
      </c>
      <c r="E48" s="26">
        <f>IF(Oil_net!E48="","",Oil_net!E48/10/GDP!H44)</f>
        <v>-7.9069031311224062E-3</v>
      </c>
      <c r="F48" s="26">
        <f>IF(Oil_net!F48="","",Oil_net!F48/10/GDP!I44)</f>
        <v>0.28566581739345709</v>
      </c>
      <c r="G48" s="26">
        <f>IF(Oil_net!G48="","",Oil_net!G48/10/GDP!J44)</f>
        <v>-0.64360959355938407</v>
      </c>
      <c r="H48" s="26">
        <f>IF(Oil_net!H48="","",Oil_net!H48/10/GDP!K44)</f>
        <v>-0.29803131273734695</v>
      </c>
      <c r="I48" s="26">
        <f>IF(Oil_net!I48="","",Oil_net!I48/10/GDP!L44)</f>
        <v>-0.14348020384562638</v>
      </c>
      <c r="J48" s="26">
        <f>IF(Oil_net!J48="","",Oil_net!J48/10/GDP!M44)</f>
        <v>-0.88078196218329485</v>
      </c>
      <c r="K48" s="26">
        <f>IF(Oil_net!K48="","",Oil_net!K48/10/GDP!N44)</f>
        <v>-1.5392379647339933</v>
      </c>
      <c r="L48" s="26">
        <f>IF(Oil_net!L48="","",Oil_net!L48/10/GDP!O44)</f>
        <v>-1.8414450740005874</v>
      </c>
      <c r="M48" s="26">
        <f>IF(Oil_net!M48="","",Oil_net!M48/10/GDP!P44)</f>
        <v>-2.5467104358104433</v>
      </c>
      <c r="N48" s="26">
        <f>IF(Oil_net!N48="","",Oil_net!N48/10/GDP!Q44)</f>
        <v>-2.1211719560123581</v>
      </c>
      <c r="O48" s="26">
        <f>IF(Oil_net!O48="","",Oil_net!O48/10/GDP!R44)</f>
        <v>-2.0439066589618733</v>
      </c>
      <c r="P48" s="26">
        <f>IF(Oil_net!P48="","",Oil_net!P48/10/GDP!S44)</f>
        <v>-1.5219755190797537</v>
      </c>
      <c r="Q48" s="26">
        <f>IF(Oil_net!Q48="","",Oil_net!Q48/10/GDP!T44)</f>
        <v>-1.936634679517325</v>
      </c>
    </row>
    <row r="49" spans="1:17" x14ac:dyDescent="0.15">
      <c r="A49" s="12" t="s">
        <v>65</v>
      </c>
      <c r="B49" s="26">
        <f>IF(Oil_net!B49="","",Oil_net!B49/10/GDP!E45)</f>
        <v>59.141265871055069</v>
      </c>
      <c r="C49" s="26">
        <f>IF(Oil_net!C49="","",Oil_net!C49/10/GDP!F45)</f>
        <v>65.815240428341895</v>
      </c>
      <c r="D49" s="26">
        <f>IF(Oil_net!D49="","",Oil_net!D49/10/GDP!G45)</f>
        <v>55.102498673581984</v>
      </c>
      <c r="E49" s="26">
        <f>IF(Oil_net!E49="","",Oil_net!E49/10/GDP!H45)</f>
        <v>48.517765573771655</v>
      </c>
      <c r="F49" s="26">
        <f>IF(Oil_net!F49="","",Oil_net!F49/10/GDP!I45)</f>
        <v>42.599541674514796</v>
      </c>
      <c r="G49" s="26">
        <f>IF(Oil_net!G49="","",Oil_net!G49/10/GDP!J45)</f>
        <v>52.921517249310611</v>
      </c>
      <c r="H49" s="26">
        <f>IF(Oil_net!H49="","",Oil_net!H49/10/GDP!K45)</f>
        <v>60.550012179420818</v>
      </c>
      <c r="I49" s="26">
        <f>IF(Oil_net!I49="","",Oil_net!I49/10/GDP!L45)</f>
        <v>47.487308636865322</v>
      </c>
      <c r="J49" s="26">
        <f>IF(Oil_net!J49="","",Oil_net!J49/10/GDP!M45)</f>
        <v>38.940918553604362</v>
      </c>
      <c r="K49" s="26">
        <f>IF(Oil_net!K49="","",Oil_net!K49/10/GDP!N45)</f>
        <v>37.975196322974135</v>
      </c>
      <c r="L49" s="26">
        <f>IF(Oil_net!L49="","",Oil_net!L49/10/GDP!O45)</f>
        <v>19.490741912663498</v>
      </c>
      <c r="M49" s="26">
        <f>IF(Oil_net!M49="","",Oil_net!M49/10/GDP!P45)</f>
        <v>10.129661541015132</v>
      </c>
      <c r="N49" s="26">
        <f>IF(Oil_net!N49="","",Oil_net!N49/10/GDP!Q45)</f>
        <v>33.412444051033546</v>
      </c>
      <c r="O49" s="26">
        <f>IF(Oil_net!O49="","",Oil_net!O49/10/GDP!R45)</f>
        <v>46.295790485924336</v>
      </c>
      <c r="P49" s="26">
        <f>IF(Oil_net!P49="","",Oil_net!P49/10/GDP!S45)</f>
        <v>43.129195454894891</v>
      </c>
      <c r="Q49" s="26">
        <f>IF(Oil_net!Q49="","",Oil_net!Q49/10/GDP!T45)</f>
        <v>30.066823725212949</v>
      </c>
    </row>
    <row r="50" spans="1:17" x14ac:dyDescent="0.15">
      <c r="A50" s="12" t="s">
        <v>66</v>
      </c>
      <c r="B50" s="26">
        <f>IF(Oil_net!B50="","",Oil_net!B50/10/GDP!E46)</f>
        <v>-6.0473100869298921</v>
      </c>
      <c r="C50" s="26">
        <f>IF(Oil_net!C50="","",Oil_net!C50/10/GDP!F46)</f>
        <v>-6.8004950332339869</v>
      </c>
      <c r="D50" s="26">
        <f>IF(Oil_net!D50="","",Oil_net!D50/10/GDP!G46)</f>
        <v>-5.1564409435903142</v>
      </c>
      <c r="E50" s="26">
        <f>IF(Oil_net!E50="","",Oil_net!E50/10/GDP!H46)</f>
        <v>-6.5102847385193785</v>
      </c>
      <c r="F50" s="26">
        <f>IF(Oil_net!F50="","",Oil_net!F50/10/GDP!I46)</f>
        <v>-3.8669952379439687</v>
      </c>
      <c r="G50" s="26">
        <f>IF(Oil_net!G50="","",Oil_net!G50/10/GDP!J46)</f>
        <v>-4.0817438872250529</v>
      </c>
      <c r="H50" s="26">
        <f>IF(Oil_net!H50="","",Oil_net!H50/10/GDP!K46)</f>
        <v>-4.829232183323275</v>
      </c>
      <c r="I50" s="26">
        <f>IF(Oil_net!I50="","",Oil_net!I50/10/GDP!L46)</f>
        <v>-4.4219973316701582</v>
      </c>
      <c r="J50" s="26">
        <f>IF(Oil_net!J50="","",Oil_net!J50/10/GDP!M46)</f>
        <v>-4.1122200546699181</v>
      </c>
      <c r="K50" s="26">
        <f>IF(Oil_net!K50="","",Oil_net!K50/10/GDP!N46)</f>
        <v>-3.8862452980794364</v>
      </c>
      <c r="L50" s="26">
        <f>IF(Oil_net!L50="","",Oil_net!L50/10/GDP!O46)</f>
        <v>-2.0773863448293342</v>
      </c>
      <c r="M50" s="26">
        <f>IF(Oil_net!M50="","",Oil_net!M50/10/GDP!P46)</f>
        <v>-1.7485199326198866</v>
      </c>
      <c r="N50" s="26">
        <f>IF(Oil_net!N50="","",Oil_net!N50/10/GDP!Q46)</f>
        <v>-2.1744287842285206</v>
      </c>
      <c r="O50" s="26">
        <f>IF(Oil_net!O50="","",Oil_net!O50/10/GDP!R46)</f>
        <v>-2.4723067992711396</v>
      </c>
      <c r="P50" s="26">
        <f>IF(Oil_net!P50="","",Oil_net!P50/10/GDP!S46)</f>
        <v>-2.3664942838199154</v>
      </c>
      <c r="Q50" s="26">
        <f>IF(Oil_net!Q50="","",Oil_net!Q50/10/GDP!T46)</f>
        <v>-1.3108572867152879</v>
      </c>
    </row>
    <row r="51" spans="1:17" x14ac:dyDescent="0.15">
      <c r="A51" s="12" t="s">
        <v>67</v>
      </c>
      <c r="B51" s="26">
        <f>IF(Oil_net!B51="","",Oil_net!B51/10/GDP!E47)</f>
        <v>2.5842614685808254</v>
      </c>
      <c r="C51" s="26">
        <f>IF(Oil_net!C51="","",Oil_net!C51/10/GDP!F47)</f>
        <v>5.4717103682437473</v>
      </c>
      <c r="D51" s="26">
        <f>IF(Oil_net!D51="","",Oil_net!D51/10/GDP!G47)</f>
        <v>3.9499384869908374</v>
      </c>
      <c r="E51" s="26">
        <f>IF(Oil_net!E51="","",Oil_net!E51/10/GDP!H47)</f>
        <v>3.5173226689339985</v>
      </c>
      <c r="F51" s="26">
        <f>IF(Oil_net!F51="","",Oil_net!F51/10/GDP!I47)</f>
        <v>4.075062012103464</v>
      </c>
      <c r="G51" s="26">
        <f>IF(Oil_net!G51="","",Oil_net!G51/10/GDP!J47)</f>
        <v>2.3338995084404757</v>
      </c>
      <c r="H51" s="26">
        <f>IF(Oil_net!H51="","",Oil_net!H51/10/GDP!K47)</f>
        <v>3.7372324380034621</v>
      </c>
      <c r="I51" s="26">
        <f>IF(Oil_net!I51="","",Oil_net!I51/10/GDP!L47)</f>
        <v>1.193650052265893</v>
      </c>
      <c r="J51" s="26">
        <f>IF(Oil_net!J51="","",Oil_net!J51/10/GDP!M47)</f>
        <v>-2.0416258837922414</v>
      </c>
      <c r="K51" s="26">
        <f>IF(Oil_net!K51="","",Oil_net!K51/10/GDP!N47)</f>
        <v>0.19052070305726032</v>
      </c>
      <c r="L51" s="26">
        <f>IF(Oil_net!L51="","",Oil_net!L51/10/GDP!O47)</f>
        <v>-4.4022461484353369E-2</v>
      </c>
      <c r="M51" s="26">
        <f>IF(Oil_net!M51="","",Oil_net!M51/10/GDP!P47)</f>
        <v>0.25681892807575801</v>
      </c>
      <c r="N51" s="26">
        <f>IF(Oil_net!N51="","",Oil_net!N51/10/GDP!Q47)</f>
        <v>-0.18085730613803011</v>
      </c>
      <c r="O51" s="26">
        <f>IF(Oil_net!O51="","",Oil_net!O51/10/GDP!R47)</f>
        <v>-0.68246120671178456</v>
      </c>
      <c r="P51" s="26">
        <f>IF(Oil_net!P51="","",Oil_net!P51/10/GDP!S47)</f>
        <v>0.3073270411462638</v>
      </c>
      <c r="Q51" s="26">
        <f>IF(Oil_net!Q51="","",Oil_net!Q51/10/GDP!T47)</f>
        <v>-0.71799119898794617</v>
      </c>
    </row>
    <row r="52" spans="1:17" x14ac:dyDescent="0.15">
      <c r="A52" s="12" t="s">
        <v>68</v>
      </c>
      <c r="B52" s="26">
        <f>IF(Oil_net!B52="","",Oil_net!B52/10/GDP!E48)</f>
        <v>-6.4704517160506398</v>
      </c>
      <c r="C52" s="26">
        <f>IF(Oil_net!C52="","",Oil_net!C52/10/GDP!F48)</f>
        <v>-6.4202774570319328</v>
      </c>
      <c r="D52" s="26">
        <f>IF(Oil_net!D52="","",Oil_net!D52/10/GDP!G48)</f>
        <v>-6.1377637938436163</v>
      </c>
      <c r="E52" s="26">
        <f>IF(Oil_net!E52="","",Oil_net!E52/10/GDP!H48)</f>
        <v>-8.3565831645734097</v>
      </c>
      <c r="F52" s="26">
        <f>IF(Oil_net!F52="","",Oil_net!F52/10/GDP!I48)</f>
        <v>-5.5891108013946011</v>
      </c>
      <c r="G52" s="26">
        <f>IF(Oil_net!G52="","",Oil_net!G52/10/GDP!J48)</f>
        <v>-6.21124331271968</v>
      </c>
      <c r="H52" s="26">
        <f>IF(Oil_net!H52="","",Oil_net!H52/10/GDP!K48)</f>
        <v>-7.7737438294733172</v>
      </c>
      <c r="I52" s="26">
        <f>IF(Oil_net!I52="","",Oil_net!I52/10/GDP!L48)</f>
        <v>-2.6520392125300303</v>
      </c>
      <c r="J52" s="26">
        <f>IF(Oil_net!J52="","",Oil_net!J52/10/GDP!M48)</f>
        <v>-2.5055164690992267</v>
      </c>
      <c r="K52" s="26">
        <f>IF(Oil_net!K52="","",Oil_net!K52/10/GDP!N48)</f>
        <v>-2.4614453819632143</v>
      </c>
      <c r="L52" s="26">
        <f>IF(Oil_net!L52="","",Oil_net!L52/10/GDP!O48)</f>
        <v>-1.8827441432953891</v>
      </c>
      <c r="M52" s="26">
        <f>IF(Oil_net!M52="","",Oil_net!M52/10/GDP!P48)</f>
        <v>-1.6173819475985081</v>
      </c>
      <c r="N52" s="26">
        <f>IF(Oil_net!N52="","",Oil_net!N52/10/GDP!Q48)</f>
        <v>-1.9775552142792983</v>
      </c>
      <c r="O52" s="26">
        <f>IF(Oil_net!O52="","",Oil_net!O52/10/GDP!R48)</f>
        <v>-2.377776267763366</v>
      </c>
      <c r="P52" s="26">
        <f>IF(Oil_net!P52="","",Oil_net!P52/10/GDP!S48)</f>
        <v>-2.2199365307309042</v>
      </c>
      <c r="Q52" s="26">
        <f>IF(Oil_net!Q52="","",Oil_net!Q52/10/GDP!T48)</f>
        <v>-1.4694078961909722</v>
      </c>
    </row>
    <row r="53" spans="1:17" x14ac:dyDescent="0.15">
      <c r="A53" s="12" t="s">
        <v>69</v>
      </c>
      <c r="B53" s="26" t="str">
        <f>IF(Oil_net!B53="","",Oil_net!B53/10/GDP!E49)</f>
        <v/>
      </c>
      <c r="C53" s="26" t="str">
        <f>IF(Oil_net!C53="","",Oil_net!C53/10/GDP!F49)</f>
        <v/>
      </c>
      <c r="D53" s="26" t="str">
        <f>IF(Oil_net!D53="","",Oil_net!D53/10/GDP!G49)</f>
        <v/>
      </c>
      <c r="E53" s="26" t="str">
        <f>IF(Oil_net!E53="","",Oil_net!E53/10/GDP!H49)</f>
        <v/>
      </c>
      <c r="F53" s="26" t="str">
        <f>IF(Oil_net!F53="","",Oil_net!F53/10/GDP!I49)</f>
        <v/>
      </c>
      <c r="G53" s="26" t="str">
        <f>IF(Oil_net!G53="","",Oil_net!G53/10/GDP!J49)</f>
        <v/>
      </c>
      <c r="H53" s="26" t="str">
        <f>IF(Oil_net!H53="","",Oil_net!H53/10/GDP!K49)</f>
        <v/>
      </c>
      <c r="I53" s="26" t="str">
        <f>IF(Oil_net!I53="","",Oil_net!I53/10/GDP!L49)</f>
        <v/>
      </c>
      <c r="J53" s="26" t="str">
        <f>IF(Oil_net!J53="","",Oil_net!J53/10/GDP!M49)</f>
        <v/>
      </c>
      <c r="K53" s="26" t="str">
        <f>IF(Oil_net!K53="","",Oil_net!K53/10/GDP!N49)</f>
        <v/>
      </c>
      <c r="L53" s="26" t="str">
        <f>IF(Oil_net!L53="","",Oil_net!L53/10/GDP!O49)</f>
        <v/>
      </c>
      <c r="M53" s="26" t="str">
        <f>IF(Oil_net!M53="","",Oil_net!M53/10/GDP!P49)</f>
        <v/>
      </c>
      <c r="N53" s="26" t="str">
        <f>IF(Oil_net!N53="","",Oil_net!N53/10/GDP!Q49)</f>
        <v/>
      </c>
      <c r="O53" s="26" t="str">
        <f>IF(Oil_net!O53="","",Oil_net!O53/10/GDP!R49)</f>
        <v/>
      </c>
      <c r="P53" s="26" t="str">
        <f>IF(Oil_net!P53="","",Oil_net!P53/10/GDP!S49)</f>
        <v/>
      </c>
      <c r="Q53" s="26" t="str">
        <f>IF(Oil_net!Q53="","",Oil_net!Q53/10/GDP!T49)</f>
        <v/>
      </c>
    </row>
    <row r="54" spans="1:17" x14ac:dyDescent="0.15">
      <c r="A54" s="12" t="s">
        <v>70</v>
      </c>
      <c r="B54" s="26" t="str">
        <f>IF(Oil_net!B54="","",Oil_net!B54/10/GDP!E50)</f>
        <v/>
      </c>
      <c r="C54" s="26" t="str">
        <f>IF(Oil_net!C54="","",Oil_net!C54/10/GDP!F50)</f>
        <v/>
      </c>
      <c r="D54" s="26" t="str">
        <f>IF(Oil_net!D54="","",Oil_net!D54/10/GDP!G50)</f>
        <v/>
      </c>
      <c r="E54" s="26" t="str">
        <f>IF(Oil_net!E54="","",Oil_net!E54/10/GDP!H50)</f>
        <v/>
      </c>
      <c r="F54" s="26" t="str">
        <f>IF(Oil_net!F54="","",Oil_net!F54/10/GDP!I50)</f>
        <v/>
      </c>
      <c r="G54" s="26" t="str">
        <f>IF(Oil_net!G54="","",Oil_net!G54/10/GDP!J50)</f>
        <v/>
      </c>
      <c r="H54" s="26" t="str">
        <f>IF(Oil_net!H54="","",Oil_net!H54/10/GDP!K50)</f>
        <v/>
      </c>
      <c r="I54" s="26" t="str">
        <f>IF(Oil_net!I54="","",Oil_net!I54/10/GDP!L50)</f>
        <v/>
      </c>
      <c r="J54" s="26" t="str">
        <f>IF(Oil_net!J54="","",Oil_net!J54/10/GDP!M50)</f>
        <v/>
      </c>
      <c r="K54" s="26" t="str">
        <f>IF(Oil_net!K54="","",Oil_net!K54/10/GDP!N50)</f>
        <v/>
      </c>
      <c r="L54" s="26" t="str">
        <f>IF(Oil_net!L54="","",Oil_net!L54/10/GDP!O50)</f>
        <v/>
      </c>
      <c r="M54" s="26" t="str">
        <f>IF(Oil_net!M54="","",Oil_net!M54/10/GDP!P50)</f>
        <v/>
      </c>
      <c r="N54" s="26" t="str">
        <f>IF(Oil_net!N54="","",Oil_net!N54/10/GDP!Q50)</f>
        <v/>
      </c>
      <c r="O54" s="26" t="str">
        <f>IF(Oil_net!O54="","",Oil_net!O54/10/GDP!R50)</f>
        <v/>
      </c>
      <c r="P54" s="26" t="str">
        <f>IF(Oil_net!P54="","",Oil_net!P54/10/GDP!S50)</f>
        <v/>
      </c>
      <c r="Q54" s="26" t="str">
        <f>IF(Oil_net!Q54="","",Oil_net!Q54/10/GDP!T50)</f>
        <v/>
      </c>
    </row>
    <row r="55" spans="1:17" x14ac:dyDescent="0.15">
      <c r="A55" s="12" t="s">
        <v>71</v>
      </c>
      <c r="B55" s="26">
        <f>IF(Oil_net!B55="","",Oil_net!B55/10/GDP!E51)</f>
        <v>-4.3537647041099889</v>
      </c>
      <c r="C55" s="26">
        <f>IF(Oil_net!C55="","",Oil_net!C55/10/GDP!F51)</f>
        <v>-4.8769685710989359</v>
      </c>
      <c r="D55" s="26">
        <f>IF(Oil_net!D55="","",Oil_net!D55/10/GDP!G51)</f>
        <v>-4.432426750202513</v>
      </c>
      <c r="E55" s="26">
        <f>IF(Oil_net!E55="","",Oil_net!E55/10/GDP!H51)</f>
        <v>-5.1823846277197081</v>
      </c>
      <c r="F55" s="26">
        <f>IF(Oil_net!F55="","",Oil_net!F55/10/GDP!I51)</f>
        <v>-3.4752006879544459</v>
      </c>
      <c r="G55" s="26">
        <f>IF(Oil_net!G55="","",Oil_net!G55/10/GDP!J51)</f>
        <v>-4.5834019868543754</v>
      </c>
      <c r="H55" s="26">
        <f>IF(Oil_net!H55="","",Oil_net!H55/10/GDP!K51)</f>
        <v>-5.6611601910880003</v>
      </c>
      <c r="I55" s="26">
        <f>IF(Oil_net!I55="","",Oil_net!I55/10/GDP!L51)</f>
        <v>-6.0828350280322097</v>
      </c>
      <c r="J55" s="26">
        <f>IF(Oil_net!J55="","",Oil_net!J55/10/GDP!M51)</f>
        <v>-5.8910989408575496</v>
      </c>
      <c r="K55" s="26">
        <f>IF(Oil_net!K55="","",Oil_net!K55/10/GDP!N51)</f>
        <v>-5.5191059950825938</v>
      </c>
      <c r="L55" s="26">
        <f>IF(Oil_net!L55="","",Oil_net!L55/10/GDP!O51)</f>
        <v>-3.5089342257935145</v>
      </c>
      <c r="M55" s="26">
        <f>IF(Oil_net!M55="","",Oil_net!M55/10/GDP!P51)</f>
        <v>-2.9839983956942886</v>
      </c>
      <c r="N55" s="26">
        <f>IF(Oil_net!N55="","",Oil_net!N55/10/GDP!Q51)</f>
        <v>-3.5665994409925674</v>
      </c>
      <c r="O55" s="26">
        <f>IF(Oil_net!O55="","",Oil_net!O55/10/GDP!R51)</f>
        <v>-4.3573694451002263</v>
      </c>
      <c r="P55" s="26">
        <f>IF(Oil_net!P55="","",Oil_net!P55/10/GDP!S51)</f>
        <v>-4.0951461471235993</v>
      </c>
      <c r="Q55" s="26">
        <f>IF(Oil_net!Q55="","",Oil_net!Q55/10/GDP!T51)</f>
        <v>-2.7417507763640905</v>
      </c>
    </row>
    <row r="56" spans="1:17" x14ac:dyDescent="0.15">
      <c r="A56" s="12" t="s">
        <v>72</v>
      </c>
      <c r="B56" s="26">
        <f>IF(Oil_net!B56="","",Oil_net!B56/10/GDP!E52)</f>
        <v>-2.8303999182950128</v>
      </c>
      <c r="C56" s="26">
        <f>IF(Oil_net!C56="","",Oil_net!C56/10/GDP!F52)</f>
        <v>-3.0370250204843288</v>
      </c>
      <c r="D56" s="26">
        <f>IF(Oil_net!D56="","",Oil_net!D56/10/GDP!G52)</f>
        <v>-2.7434114691808142</v>
      </c>
      <c r="E56" s="26">
        <f>IF(Oil_net!E56="","",Oil_net!E56/10/GDP!H52)</f>
        <v>-3.1009205032714826</v>
      </c>
      <c r="F56" s="26">
        <f>IF(Oil_net!F56="","",Oil_net!F56/10/GDP!I52)</f>
        <v>-2.1135758424062008</v>
      </c>
      <c r="G56" s="26">
        <f>IF(Oil_net!G56="","",Oil_net!G56/10/GDP!J52)</f>
        <v>-2.4256088544518102</v>
      </c>
      <c r="H56" s="26">
        <f>IF(Oil_net!H56="","",Oil_net!H56/10/GDP!K52)</f>
        <v>-2.9161897930383733</v>
      </c>
      <c r="I56" s="26">
        <f>IF(Oil_net!I56="","",Oil_net!I56/10/GDP!L52)</f>
        <v>-3.2053466933257546</v>
      </c>
      <c r="J56" s="26">
        <f>IF(Oil_net!J56="","",Oil_net!J56/10/GDP!M52)</f>
        <v>-3.1129351658652329</v>
      </c>
      <c r="K56" s="26">
        <f>IF(Oil_net!K56="","",Oil_net!K56/10/GDP!N52)</f>
        <v>-3.2121071112664601</v>
      </c>
      <c r="L56" s="26">
        <f>IF(Oil_net!L56="","",Oil_net!L56/10/GDP!O52)</f>
        <v>-1.9493429431875622</v>
      </c>
      <c r="M56" s="26">
        <f>IF(Oil_net!M56="","",Oil_net!M56/10/GDP!P52)</f>
        <v>-1.4592871113935424</v>
      </c>
      <c r="N56" s="26">
        <f>IF(Oil_net!N56="","",Oil_net!N56/10/GDP!Q52)</f>
        <v>-1.7302057963725261</v>
      </c>
      <c r="O56" s="26">
        <f>IF(Oil_net!O56="","",Oil_net!O56/10/GDP!R52)</f>
        <v>-2.0508962320073372</v>
      </c>
      <c r="P56" s="26">
        <f>IF(Oil_net!P56="","",Oil_net!P56/10/GDP!S52)</f>
        <v>-1.8865408474999039</v>
      </c>
      <c r="Q56" s="26">
        <f>IF(Oil_net!Q56="","",Oil_net!Q56/10/GDP!T52)</f>
        <v>-1.2096854791595859</v>
      </c>
    </row>
    <row r="57" spans="1:17" x14ac:dyDescent="0.15">
      <c r="A57" s="12" t="s">
        <v>74</v>
      </c>
      <c r="B57" s="26">
        <f>IF(Oil_net!B57="","",Oil_net!B57/10/GDP!E53)</f>
        <v>1.6867772227066773</v>
      </c>
      <c r="C57" s="26">
        <f>IF(Oil_net!C57="","",Oil_net!C57/10/GDP!F53)</f>
        <v>1.8398523414930037</v>
      </c>
      <c r="D57" s="26">
        <f>IF(Oil_net!D57="","",Oil_net!D57/10/GDP!G53)</f>
        <v>1.3722836869970085</v>
      </c>
      <c r="E57" s="26">
        <f>IF(Oil_net!E57="","",Oil_net!E57/10/GDP!H53)</f>
        <v>1.2668431891732788</v>
      </c>
      <c r="F57" s="26">
        <f>IF(Oil_net!F57="","",Oil_net!F57/10/GDP!I53)</f>
        <v>0.83946571219695498</v>
      </c>
      <c r="G57" s="26">
        <f>IF(Oil_net!G57="","",Oil_net!G57/10/GDP!J53)</f>
        <v>0.80144633187662084</v>
      </c>
      <c r="H57" s="26">
        <f>IF(Oil_net!H57="","",Oil_net!H57/10/GDP!K53)</f>
        <v>0.54636695699821181</v>
      </c>
      <c r="I57" s="26">
        <f>IF(Oil_net!I57="","",Oil_net!I57/10/GDP!L53)</f>
        <v>0.49387810672493915</v>
      </c>
      <c r="J57" s="26">
        <f>IF(Oil_net!J57="","",Oil_net!J57/10/GDP!M53)</f>
        <v>-8.0459061283319921E-2</v>
      </c>
      <c r="K57" s="26">
        <f>IF(Oil_net!K57="","",Oil_net!K57/10/GDP!N53)</f>
        <v>-7.6147115459841513E-2</v>
      </c>
      <c r="L57" s="26">
        <f>IF(Oil_net!L57="","",Oil_net!L57/10/GDP!O53)</f>
        <v>-0.14060409869393967</v>
      </c>
      <c r="M57" s="26">
        <f>IF(Oil_net!M57="","",Oil_net!M57/10/GDP!P53)</f>
        <v>-0.19017852186796785</v>
      </c>
      <c r="N57" s="26">
        <f>IF(Oil_net!N57="","",Oil_net!N57/10/GDP!Q53)</f>
        <v>-0.20010852911133706</v>
      </c>
      <c r="O57" s="26">
        <f>IF(Oil_net!O57="","",Oil_net!O57/10/GDP!R53)</f>
        <v>-0.39470916657126254</v>
      </c>
      <c r="P57" s="26">
        <f>IF(Oil_net!P57="","",Oil_net!P57/10/GDP!S53)</f>
        <v>-0.4911327651911363</v>
      </c>
      <c r="Q57" s="26">
        <f>IF(Oil_net!Q57="","",Oil_net!Q57/10/GDP!T53)</f>
        <v>-0.43309516493976302</v>
      </c>
    </row>
    <row r="58" spans="1:17" x14ac:dyDescent="0.15">
      <c r="A58" s="12" t="s">
        <v>75</v>
      </c>
      <c r="B58" s="26">
        <f>IF(Oil_net!B58="","",Oil_net!B58/10/GDP!E54)</f>
        <v>-4.7416781236531413</v>
      </c>
      <c r="C58" s="26">
        <f>IF(Oil_net!C58="","",Oil_net!C58/10/GDP!F54)</f>
        <v>-4.9610905568204275</v>
      </c>
      <c r="D58" s="26">
        <f>IF(Oil_net!D58="","",Oil_net!D58/10/GDP!G54)</f>
        <v>-7.1961040647794947</v>
      </c>
      <c r="E58" s="26">
        <f>IF(Oil_net!E58="","",Oil_net!E58/10/GDP!H54)</f>
        <v>-11.561688873624027</v>
      </c>
      <c r="F58" s="26">
        <f>IF(Oil_net!F58="","",Oil_net!F58/10/GDP!I54)</f>
        <v>-5.7638580775010739</v>
      </c>
      <c r="G58" s="26">
        <f>IF(Oil_net!G58="","",Oil_net!G58/10/GDP!J54)</f>
        <v>-9.955565983751077</v>
      </c>
      <c r="H58" s="26">
        <f>IF(Oil_net!H58="","",Oil_net!H58/10/GDP!K54)</f>
        <v>-10.351059363317953</v>
      </c>
      <c r="I58" s="26">
        <f>IF(Oil_net!I58="","",Oil_net!I58/10/GDP!L54)</f>
        <v>-7.094950365432017</v>
      </c>
      <c r="J58" s="26">
        <f>IF(Oil_net!J58="","",Oil_net!J58/10/GDP!M54)</f>
        <v>-5.4169861606530629</v>
      </c>
      <c r="K58" s="26">
        <f>IF(Oil_net!K58="","",Oil_net!K58/10/GDP!N54)</f>
        <v>-5.3961131418390886</v>
      </c>
      <c r="L58" s="26">
        <f>IF(Oil_net!L58="","",Oil_net!L58/10/GDP!O54)</f>
        <v>-3.7961501165924938</v>
      </c>
      <c r="M58" s="26">
        <f>IF(Oil_net!M58="","",Oil_net!M58/10/GDP!P54)</f>
        <v>-3.1371721034097337</v>
      </c>
      <c r="N58" s="26">
        <f>IF(Oil_net!N58="","",Oil_net!N58/10/GDP!Q54)</f>
        <v>-3.2715492938564488</v>
      </c>
      <c r="O58" s="26">
        <f>IF(Oil_net!O58="","",Oil_net!O58/10/GDP!R54)</f>
        <v>-3.6016838618421581</v>
      </c>
      <c r="P58" s="26">
        <f>IF(Oil_net!P58="","",Oil_net!P58/10/GDP!S54)</f>
        <v>-2.8592900124022731</v>
      </c>
      <c r="Q58" s="26">
        <f>IF(Oil_net!Q58="","",Oil_net!Q58/10/GDP!T54)</f>
        <v>-2.6480149614376729</v>
      </c>
    </row>
    <row r="59" spans="1:17" x14ac:dyDescent="0.15">
      <c r="A59" s="12" t="s">
        <v>76</v>
      </c>
      <c r="B59" s="26" t="str">
        <f>IF(Oil_net!B59="","",Oil_net!B59/10/GDP!E55)</f>
        <v/>
      </c>
      <c r="C59" s="26" t="str">
        <f>IF(Oil_net!C59="","",Oil_net!C59/10/GDP!F55)</f>
        <v/>
      </c>
      <c r="D59" s="26" t="str">
        <f>IF(Oil_net!D59="","",Oil_net!D59/10/GDP!G55)</f>
        <v/>
      </c>
      <c r="E59" s="26" t="str">
        <f>IF(Oil_net!E59="","",Oil_net!E59/10/GDP!H55)</f>
        <v/>
      </c>
      <c r="F59" s="26" t="str">
        <f>IF(Oil_net!F59="","",Oil_net!F59/10/GDP!I55)</f>
        <v/>
      </c>
      <c r="G59" s="26" t="str">
        <f>IF(Oil_net!G59="","",Oil_net!G59/10/GDP!J55)</f>
        <v/>
      </c>
      <c r="H59" s="26" t="str">
        <f>IF(Oil_net!H59="","",Oil_net!H59/10/GDP!K55)</f>
        <v/>
      </c>
      <c r="I59" s="26" t="str">
        <f>IF(Oil_net!I59="","",Oil_net!I59/10/GDP!L55)</f>
        <v/>
      </c>
      <c r="J59" s="26" t="str">
        <f>IF(Oil_net!J59="","",Oil_net!J59/10/GDP!M55)</f>
        <v/>
      </c>
      <c r="K59" s="26">
        <f>IF(Oil_net!K59="","",Oil_net!K59/10/GDP!N55)</f>
        <v>-8.0364799836141145</v>
      </c>
      <c r="L59" s="26">
        <f>IF(Oil_net!L59="","",Oil_net!L59/10/GDP!O55)</f>
        <v>-5.4309681847429756</v>
      </c>
      <c r="M59" s="26">
        <f>IF(Oil_net!M59="","",Oil_net!M59/10/GDP!P55)</f>
        <v>-4.8576972213107226</v>
      </c>
      <c r="N59" s="26">
        <f>IF(Oil_net!N59="","",Oil_net!N59/10/GDP!Q55)</f>
        <v>-5.3289567693428763</v>
      </c>
      <c r="O59" s="26">
        <f>IF(Oil_net!O59="","",Oil_net!O59/10/GDP!R55)</f>
        <v>-6.7917603610762614</v>
      </c>
      <c r="P59" s="26">
        <f>IF(Oil_net!P59="","",Oil_net!P59/10/GDP!S55)</f>
        <v>-5.5969937249588604</v>
      </c>
      <c r="Q59" s="26">
        <f>IF(Oil_net!Q59="","",Oil_net!Q59/10/GDP!T55)</f>
        <v>-4.3007513432005551</v>
      </c>
    </row>
    <row r="60" spans="1:17" x14ac:dyDescent="0.15">
      <c r="A60" s="12" t="s">
        <v>77</v>
      </c>
      <c r="B60" s="26">
        <f>IF(Oil_net!B60="","",Oil_net!B60/10/GDP!E56)</f>
        <v>-6.8185521625800005</v>
      </c>
      <c r="C60" s="26">
        <f>IF(Oil_net!C60="","",Oil_net!C60/10/GDP!F56)</f>
        <v>-7.3378028287699832</v>
      </c>
      <c r="D60" s="26">
        <f>IF(Oil_net!D60="","",Oil_net!D60/10/GDP!G56)</f>
        <v>-7.31607583560307</v>
      </c>
      <c r="E60" s="26">
        <f>IF(Oil_net!E60="","",Oil_net!E60/10/GDP!H56)</f>
        <v>-8.7983429006735072</v>
      </c>
      <c r="F60" s="26">
        <f>IF(Oil_net!F60="","",Oil_net!F60/10/GDP!I56)</f>
        <v>-5.4657842469075275</v>
      </c>
      <c r="G60" s="26">
        <f>IF(Oil_net!G60="","",Oil_net!G60/10/GDP!J56)</f>
        <v>-6.3829872174055504</v>
      </c>
      <c r="H60" s="26">
        <f>IF(Oil_net!H60="","",Oil_net!H60/10/GDP!K56)</f>
        <v>-8.0471380577021332</v>
      </c>
      <c r="I60" s="26">
        <f>IF(Oil_net!I60="","",Oil_net!I60/10/GDP!L56)</f>
        <v>-7.8832215385320197</v>
      </c>
      <c r="J60" s="26">
        <f>IF(Oil_net!J60="","",Oil_net!J60/10/GDP!M56)</f>
        <v>-6.9347014892689485</v>
      </c>
      <c r="K60" s="26">
        <f>IF(Oil_net!K60="","",Oil_net!K60/10/GDP!N56)</f>
        <v>-5.7647767286736942</v>
      </c>
      <c r="L60" s="26">
        <f>IF(Oil_net!L60="","",Oil_net!L60/10/GDP!O56)</f>
        <v>-3.5703249957640528</v>
      </c>
      <c r="M60" s="26">
        <f>IF(Oil_net!M60="","",Oil_net!M60/10/GDP!P56)</f>
        <v>-3.0686044623420159</v>
      </c>
      <c r="N60" s="26">
        <f>IF(Oil_net!N60="","",Oil_net!N60/10/GDP!Q56)</f>
        <v>-3.5818451396918336</v>
      </c>
      <c r="O60" s="26">
        <f>IF(Oil_net!O60="","",Oil_net!O60/10/GDP!R56)</f>
        <v>-4.3560898633680258</v>
      </c>
      <c r="P60" s="26">
        <f>IF(Oil_net!P60="","",Oil_net!P60/10/GDP!S56)</f>
        <v>-3.981843763906705</v>
      </c>
      <c r="Q60" s="26">
        <f>IF(Oil_net!Q60="","",Oil_net!Q60/10/GDP!T56)</f>
        <v>-2.8175378601924845</v>
      </c>
    </row>
    <row r="61" spans="1:17" x14ac:dyDescent="0.15">
      <c r="A61" s="12" t="s">
        <v>78</v>
      </c>
      <c r="B61" s="26" t="str">
        <f>IF(Oil_net!B61="","",Oil_net!B61/10/GDP!E57)</f>
        <v/>
      </c>
      <c r="C61" s="26" t="str">
        <f>IF(Oil_net!C61="","",Oil_net!C61/10/GDP!F57)</f>
        <v/>
      </c>
      <c r="D61" s="26" t="str">
        <f>IF(Oil_net!D61="","",Oil_net!D61/10/GDP!G57)</f>
        <v/>
      </c>
      <c r="E61" s="26" t="str">
        <f>IF(Oil_net!E61="","",Oil_net!E61/10/GDP!H57)</f>
        <v/>
      </c>
      <c r="F61" s="26" t="str">
        <f>IF(Oil_net!F61="","",Oil_net!F61/10/GDP!I57)</f>
        <v/>
      </c>
      <c r="G61" s="26" t="str">
        <f>IF(Oil_net!G61="","",Oil_net!G61/10/GDP!J57)</f>
        <v/>
      </c>
      <c r="H61" s="26" t="str">
        <f>IF(Oil_net!H61="","",Oil_net!H61/10/GDP!K57)</f>
        <v/>
      </c>
      <c r="I61" s="26" t="str">
        <f>IF(Oil_net!I61="","",Oil_net!I61/10/GDP!L57)</f>
        <v/>
      </c>
      <c r="J61" s="26" t="str">
        <f>IF(Oil_net!J61="","",Oil_net!J61/10/GDP!M57)</f>
        <v/>
      </c>
      <c r="K61" s="26" t="str">
        <f>IF(Oil_net!K61="","",Oil_net!K61/10/GDP!N57)</f>
        <v/>
      </c>
      <c r="L61" s="26" t="str">
        <f>IF(Oil_net!L61="","",Oil_net!L61/10/GDP!O57)</f>
        <v/>
      </c>
      <c r="M61" s="26" t="str">
        <f>IF(Oil_net!M61="","",Oil_net!M61/10/GDP!P57)</f>
        <v/>
      </c>
      <c r="N61" s="26" t="str">
        <f>IF(Oil_net!N61="","",Oil_net!N61/10/GDP!Q57)</f>
        <v/>
      </c>
      <c r="O61" s="26" t="str">
        <f>IF(Oil_net!O61="","",Oil_net!O61/10/GDP!R57)</f>
        <v/>
      </c>
      <c r="P61" s="26" t="str">
        <f>IF(Oil_net!P61="","",Oil_net!P61/10/GDP!S57)</f>
        <v/>
      </c>
      <c r="Q61" s="26" t="str">
        <f>IF(Oil_net!Q61="","",Oil_net!Q61/10/GDP!T57)</f>
        <v/>
      </c>
    </row>
    <row r="62" spans="1:17" x14ac:dyDescent="0.15">
      <c r="A62" s="12" t="s">
        <v>79</v>
      </c>
      <c r="B62" s="26">
        <f>IF(Oil_net!B62="","",Oil_net!B62/10/GDP!E58)</f>
        <v>10.010043490165597</v>
      </c>
      <c r="C62" s="26">
        <f>IF(Oil_net!C62="","",Oil_net!C62/10/GDP!F58)</f>
        <v>11.032851471187882</v>
      </c>
      <c r="D62" s="26">
        <f>IF(Oil_net!D62="","",Oil_net!D62/10/GDP!G58)</f>
        <v>11.273378959447694</v>
      </c>
      <c r="E62" s="26">
        <f>IF(Oil_net!E62="","",Oil_net!E62/10/GDP!H58)</f>
        <v>13.540063502795826</v>
      </c>
      <c r="F62" s="26">
        <f>IF(Oil_net!F62="","",Oil_net!F62/10/GDP!I58)</f>
        <v>7.3997492565781595</v>
      </c>
      <c r="G62" s="26">
        <f>IF(Oil_net!G62="","",Oil_net!G62/10/GDP!J58)</f>
        <v>8.0948462251662043</v>
      </c>
      <c r="H62" s="26">
        <f>IF(Oil_net!H62="","",Oil_net!H62/10/GDP!K58)</f>
        <v>9.9126269995417555</v>
      </c>
      <c r="I62" s="26">
        <f>IF(Oil_net!I62="","",Oil_net!I62/10/GDP!L58)</f>
        <v>9.4974618236291342</v>
      </c>
      <c r="J62" s="26">
        <f>IF(Oil_net!J62="","",Oil_net!J62/10/GDP!M58)</f>
        <v>8.5987904150902086</v>
      </c>
      <c r="K62" s="26">
        <f>IF(Oil_net!K62="","",Oil_net!K62/10/GDP!N58)</f>
        <v>6.7421088842769725</v>
      </c>
      <c r="L62" s="26">
        <f>IF(Oil_net!L62="","",Oil_net!L62/10/GDP!O58)</f>
        <v>2.7295695441031693</v>
      </c>
      <c r="M62" s="26">
        <f>IF(Oil_net!M62="","",Oil_net!M62/10/GDP!P58)</f>
        <v>2.9705507719529574</v>
      </c>
      <c r="N62" s="26">
        <f>IF(Oil_net!N62="","",Oil_net!N62/10/GDP!Q58)</f>
        <v>3.5779943024009904</v>
      </c>
      <c r="O62" s="26">
        <f>IF(Oil_net!O62="","",Oil_net!O62/10/GDP!R58)</f>
        <v>4.147468128337656</v>
      </c>
      <c r="P62" s="26">
        <f>IF(Oil_net!P62="","",Oil_net!P62/10/GDP!S58)</f>
        <v>4.0816648859913158</v>
      </c>
      <c r="Q62" s="26">
        <f>IF(Oil_net!Q62="","",Oil_net!Q62/10/GDP!T58)</f>
        <v>2.487585680453515</v>
      </c>
    </row>
    <row r="63" spans="1:17" x14ac:dyDescent="0.15">
      <c r="A63" s="12" t="s">
        <v>80</v>
      </c>
      <c r="B63" s="26">
        <f>IF(Oil_net!B63="","",Oil_net!B63/10/GDP!E59)</f>
        <v>1.4062873451480347</v>
      </c>
      <c r="C63" s="26">
        <f>IF(Oil_net!C63="","",Oil_net!C63/10/GDP!F59)</f>
        <v>4.3074545177513324</v>
      </c>
      <c r="D63" s="26">
        <f>IF(Oil_net!D63="","",Oil_net!D63/10/GDP!G59)</f>
        <v>4.3632030047346424</v>
      </c>
      <c r="E63" s="26">
        <f>IF(Oil_net!E63="","",Oil_net!E63/10/GDP!H59)</f>
        <v>2.8757006862576739</v>
      </c>
      <c r="F63" s="26">
        <f>IF(Oil_net!F63="","",Oil_net!F63/10/GDP!I59)</f>
        <v>2.0029628594075852</v>
      </c>
      <c r="G63" s="26">
        <f>IF(Oil_net!G63="","",Oil_net!G63/10/GDP!J59)</f>
        <v>2.2161159427574511</v>
      </c>
      <c r="H63" s="26">
        <f>IF(Oil_net!H63="","",Oil_net!H63/10/GDP!K59)</f>
        <v>1.1600312751661273</v>
      </c>
      <c r="I63" s="26">
        <f>IF(Oil_net!I63="","",Oil_net!I63/10/GDP!L59)</f>
        <v>-0.19711693777657421</v>
      </c>
      <c r="J63" s="26">
        <f>IF(Oil_net!J63="","",Oil_net!J63/10/GDP!M59)</f>
        <v>0.3120755083601513</v>
      </c>
      <c r="K63" s="26">
        <f>IF(Oil_net!K63="","",Oil_net!K63/10/GDP!N59)</f>
        <v>-0.29158907664454453</v>
      </c>
      <c r="L63" s="26">
        <f>IF(Oil_net!L63="","",Oil_net!L63/10/GDP!O59)</f>
        <v>-1.0462102339838595</v>
      </c>
      <c r="M63" s="26">
        <f>IF(Oil_net!M63="","",Oil_net!M63/10/GDP!P59)</f>
        <v>-1.0885652103449561</v>
      </c>
      <c r="N63" s="26">
        <f>IF(Oil_net!N63="","",Oil_net!N63/10/GDP!Q59)</f>
        <v>-2.2940213242074927</v>
      </c>
      <c r="O63" s="26">
        <f>IF(Oil_net!O63="","",Oil_net!O63/10/GDP!R59)</f>
        <v>-1.4852178903562174</v>
      </c>
      <c r="P63" s="26">
        <f>IF(Oil_net!P63="","",Oil_net!P63/10/GDP!S59)</f>
        <v>2.6791492080193856E-3</v>
      </c>
      <c r="Q63" s="26">
        <f>IF(Oil_net!Q63="","",Oil_net!Q63/10/GDP!T59)</f>
        <v>-0.1161480989136652</v>
      </c>
    </row>
    <row r="64" spans="1:17" x14ac:dyDescent="0.15">
      <c r="A64" s="12" t="s">
        <v>81</v>
      </c>
      <c r="B64" s="26">
        <f>IF(Oil_net!B64="","",Oil_net!B64/10/GDP!E60)</f>
        <v>-6.4135936862158109</v>
      </c>
      <c r="C64" s="26">
        <f>IF(Oil_net!C64="","",Oil_net!C64/10/GDP!F60)</f>
        <v>-6.7136086560595105</v>
      </c>
      <c r="D64" s="26">
        <f>IF(Oil_net!D64="","",Oil_net!D64/10/GDP!G60)</f>
        <v>-8.3692203149119369</v>
      </c>
      <c r="E64" s="26">
        <f>IF(Oil_net!E64="","",Oil_net!E64/10/GDP!H60)</f>
        <v>-10.065942472545283</v>
      </c>
      <c r="F64" s="26">
        <f>IF(Oil_net!F64="","",Oil_net!F64/10/GDP!I60)</f>
        <v>-6.1696558784612563</v>
      </c>
      <c r="G64" s="26">
        <f>IF(Oil_net!G64="","",Oil_net!G64/10/GDP!J60)</f>
        <v>-7.3103634447677566</v>
      </c>
      <c r="H64" s="26">
        <f>IF(Oil_net!H64="","",Oil_net!H64/10/GDP!K60)</f>
        <v>-8.3435097681449086</v>
      </c>
      <c r="I64" s="26">
        <f>IF(Oil_net!I64="","",Oil_net!I64/10/GDP!L60)</f>
        <v>-8.8640545399709634</v>
      </c>
      <c r="J64" s="26">
        <f>IF(Oil_net!J64="","",Oil_net!J64/10/GDP!M60)</f>
        <v>-8.9865976807753363</v>
      </c>
      <c r="K64" s="26">
        <f>IF(Oil_net!K64="","",Oil_net!K64/10/GDP!N60)</f>
        <v>-7.8750665015451382</v>
      </c>
      <c r="L64" s="26">
        <f>IF(Oil_net!L64="","",Oil_net!L64/10/GDP!O60)</f>
        <v>-5.595599328277209</v>
      </c>
      <c r="M64" s="26">
        <f>IF(Oil_net!M64="","",Oil_net!M64/10/GDP!P60)</f>
        <v>-4.6064660088303988</v>
      </c>
      <c r="N64" s="26">
        <f>IF(Oil_net!N64="","",Oil_net!N64/10/GDP!Q60)</f>
        <v>-5.1647370612349475</v>
      </c>
      <c r="O64" s="26">
        <f>IF(Oil_net!O64="","",Oil_net!O64/10/GDP!R60)</f>
        <v>-6.3573249913050498</v>
      </c>
      <c r="P64" s="26">
        <f>IF(Oil_net!P64="","",Oil_net!P64/10/GDP!S60)</f>
        <v>-5.5535148230300715</v>
      </c>
      <c r="Q64" s="26">
        <f>IF(Oil_net!Q64="","",Oil_net!Q64/10/GDP!T60)</f>
        <v>-3.95266419934747</v>
      </c>
    </row>
    <row r="65" spans="1:17" x14ac:dyDescent="0.15">
      <c r="A65" s="12" t="s">
        <v>84</v>
      </c>
      <c r="B65" s="26">
        <f>IF(Oil_net!B65="","",Oil_net!B65/10/GDP!E61)</f>
        <v>-2.5022780459878646</v>
      </c>
      <c r="C65" s="26">
        <f>IF(Oil_net!C65="","",Oil_net!C65/10/GDP!F61)</f>
        <v>-3.6986017508165059</v>
      </c>
      <c r="D65" s="26">
        <f>IF(Oil_net!D65="","",Oil_net!D65/10/GDP!G61)</f>
        <v>-3.7448608856534178</v>
      </c>
      <c r="E65" s="26">
        <f>IF(Oil_net!E65="","",Oil_net!E65/10/GDP!H61)</f>
        <v>-4.4432450690545675</v>
      </c>
      <c r="F65" s="26">
        <f>IF(Oil_net!F65="","",Oil_net!F65/10/GDP!I61)</f>
        <v>-2.3641588480574858</v>
      </c>
      <c r="G65" s="26">
        <f>IF(Oil_net!G65="","",Oil_net!G65/10/GDP!J61)</f>
        <v>-1.5588279422381413</v>
      </c>
      <c r="H65" s="26">
        <f>IF(Oil_net!H65="","",Oil_net!H65/10/GDP!K61)</f>
        <v>-1.2597152568155154</v>
      </c>
      <c r="I65" s="26">
        <f>IF(Oil_net!I65="","",Oil_net!I65/10/GDP!L61)</f>
        <v>-1.4071437474897206</v>
      </c>
      <c r="J65" s="26">
        <f>IF(Oil_net!J65="","",Oil_net!J65/10/GDP!M61)</f>
        <v>-2.2596079836539911</v>
      </c>
      <c r="K65" s="26">
        <f>IF(Oil_net!K65="","",Oil_net!K65/10/GDP!N61)</f>
        <v>-2.3980190277596845</v>
      </c>
      <c r="L65" s="26">
        <f>IF(Oil_net!L65="","",Oil_net!L65/10/GDP!O61)</f>
        <v>-1.5758181753441127</v>
      </c>
      <c r="M65" s="26">
        <f>IF(Oil_net!M65="","",Oil_net!M65/10/GDP!P61)</f>
        <v>-1.0018475725304195</v>
      </c>
      <c r="N65" s="26">
        <f>IF(Oil_net!N65="","",Oil_net!N65/10/GDP!Q61)</f>
        <v>-0.64603745114270827</v>
      </c>
      <c r="O65" s="26">
        <f>IF(Oil_net!O65="","",Oil_net!O65/10/GDP!R61)</f>
        <v>-1.0431570217919031</v>
      </c>
      <c r="P65" s="26">
        <f>IF(Oil_net!P65="","",Oil_net!P65/10/GDP!S61)</f>
        <v>-1.2429043716682802</v>
      </c>
      <c r="Q65" s="26">
        <f>IF(Oil_net!Q65="","",Oil_net!Q65/10/GDP!T61)</f>
        <v>-0.53491506033256564</v>
      </c>
    </row>
    <row r="66" spans="1:17" x14ac:dyDescent="0.15">
      <c r="A66" s="12" t="s">
        <v>85</v>
      </c>
      <c r="B66" s="26">
        <f>IF(Oil_net!B66="","",Oil_net!B66/10/GDP!E62)</f>
        <v>-6.4567634381936694</v>
      </c>
      <c r="C66" s="26">
        <f>IF(Oil_net!C66="","",Oil_net!C66/10/GDP!F62)</f>
        <v>-7.9667742619855586</v>
      </c>
      <c r="D66" s="26">
        <f>IF(Oil_net!D66="","",Oil_net!D66/10/GDP!G62)</f>
        <v>-7.6817684308511822</v>
      </c>
      <c r="E66" s="26">
        <f>IF(Oil_net!E66="","",Oil_net!E66/10/GDP!H62)</f>
        <v>-7.6699493398610983</v>
      </c>
      <c r="F66" s="26">
        <f>IF(Oil_net!F66="","",Oil_net!F66/10/GDP!I62)</f>
        <v>-5.7832897177830676</v>
      </c>
      <c r="G66" s="26">
        <f>IF(Oil_net!G66="","",Oil_net!G66/10/GDP!J62)</f>
        <v>-5.0501373013500972</v>
      </c>
      <c r="H66" s="26">
        <f>IF(Oil_net!H66="","",Oil_net!H66/10/GDP!K62)</f>
        <v>-5.2541053217326104</v>
      </c>
      <c r="I66" s="26">
        <f>IF(Oil_net!I66="","",Oil_net!I66/10/GDP!L62)</f>
        <v>-5.6512311410095366</v>
      </c>
      <c r="J66" s="26">
        <f>IF(Oil_net!J66="","",Oil_net!J66/10/GDP!M62)</f>
        <v>-6.3275872194459728</v>
      </c>
      <c r="K66" s="26">
        <f>IF(Oil_net!K66="","",Oil_net!K66/10/GDP!N62)</f>
        <v>-7.018213236640273</v>
      </c>
      <c r="L66" s="26">
        <f>IF(Oil_net!L66="","",Oil_net!L66/10/GDP!O62)</f>
        <v>-6.3843346557657572</v>
      </c>
      <c r="M66" s="26">
        <f>IF(Oil_net!M66="","",Oil_net!M66/10/GDP!P62)</f>
        <v>-6.4000570798262935</v>
      </c>
      <c r="N66" s="26">
        <f>IF(Oil_net!N66="","",Oil_net!N66/10/GDP!Q62)</f>
        <v>-5.8945410451521152</v>
      </c>
      <c r="O66" s="26">
        <f>IF(Oil_net!O66="","",Oil_net!O66/10/GDP!R62)</f>
        <v>-6.7276346549685577</v>
      </c>
      <c r="P66" s="26">
        <f>IF(Oil_net!P66="","",Oil_net!P66/10/GDP!S62)</f>
        <v>-6.5863124205031252</v>
      </c>
      <c r="Q66" s="26">
        <f>IF(Oil_net!Q66="","",Oil_net!Q66/10/GDP!T62)</f>
        <v>-5.8049443792806459</v>
      </c>
    </row>
    <row r="67" spans="1:17" x14ac:dyDescent="0.15">
      <c r="A67" s="12" t="s">
        <v>86</v>
      </c>
      <c r="B67" s="26">
        <f>IF(Oil_net!B67="","",Oil_net!B67/10/GDP!E63)</f>
        <v>-5.3985123676951936</v>
      </c>
      <c r="C67" s="26">
        <f>IF(Oil_net!C67="","",Oil_net!C67/10/GDP!F63)</f>
        <v>-5.6205072083932981</v>
      </c>
      <c r="D67" s="26">
        <f>IF(Oil_net!D67="","",Oil_net!D67/10/GDP!G63)</f>
        <v>-4.6319580648101608</v>
      </c>
      <c r="E67" s="26">
        <f>IF(Oil_net!E67="","",Oil_net!E67/10/GDP!H63)</f>
        <v>-6.1766547138571815</v>
      </c>
      <c r="F67" s="26">
        <f>IF(Oil_net!F67="","",Oil_net!F67/10/GDP!I63)</f>
        <v>-4.3830940860704937</v>
      </c>
      <c r="G67" s="26">
        <f>IF(Oil_net!G67="","",Oil_net!G67/10/GDP!J63)</f>
        <v>-4.8746582348847562</v>
      </c>
      <c r="H67" s="26">
        <f>IF(Oil_net!H67="","",Oil_net!H67/10/GDP!K63)</f>
        <v>-5.4439207427543916</v>
      </c>
      <c r="I67" s="26">
        <f>IF(Oil_net!I67="","",Oil_net!I67/10/GDP!L63)</f>
        <v>-5.0324038093144559</v>
      </c>
      <c r="J67" s="26">
        <f>IF(Oil_net!J67="","",Oil_net!J67/10/GDP!M63)</f>
        <v>-4.6490925350075436</v>
      </c>
      <c r="K67" s="26">
        <f>IF(Oil_net!K67="","",Oil_net!K67/10/GDP!N63)</f>
        <v>-4.6953079405594229</v>
      </c>
      <c r="L67" s="26">
        <f>IF(Oil_net!L67="","",Oil_net!L67/10/GDP!O63)</f>
        <v>-3.2353858838436569</v>
      </c>
      <c r="M67" s="26">
        <f>IF(Oil_net!M67="","",Oil_net!M67/10/GDP!P63)</f>
        <v>-1.8566301597440533</v>
      </c>
      <c r="N67" s="26">
        <f>IF(Oil_net!N67="","",Oil_net!N67/10/GDP!Q63)</f>
        <v>-2.373241555999543</v>
      </c>
      <c r="O67" s="26">
        <f>IF(Oil_net!O67="","",Oil_net!O67/10/GDP!R63)</f>
        <v>-2.8891927947228844</v>
      </c>
      <c r="P67" s="26">
        <f>IF(Oil_net!P67="","",Oil_net!P67/10/GDP!S63)</f>
        <v>-2.8083186671312741</v>
      </c>
      <c r="Q67" s="26">
        <f>IF(Oil_net!Q67="","",Oil_net!Q67/10/GDP!T63)</f>
        <v>-2.1613168243682206</v>
      </c>
    </row>
    <row r="68" spans="1:17" x14ac:dyDescent="0.15">
      <c r="A68" s="12" t="s">
        <v>87</v>
      </c>
      <c r="B68" s="26">
        <f>IF(Oil_net!B68="","",Oil_net!B68/10/GDP!E64)</f>
        <v>-2.074898516583056</v>
      </c>
      <c r="C68" s="26">
        <f>IF(Oil_net!C68="","",Oil_net!C68/10/GDP!F64)</f>
        <v>-2.426357477997068</v>
      </c>
      <c r="D68" s="26">
        <f>IF(Oil_net!D68="","",Oil_net!D68/10/GDP!G64)</f>
        <v>-2.3057891123961234</v>
      </c>
      <c r="E68" s="26">
        <f>IF(Oil_net!E68="","",Oil_net!E68/10/GDP!H64)</f>
        <v>-2.8658518399954613</v>
      </c>
      <c r="F68" s="26">
        <f>IF(Oil_net!F68="","",Oil_net!F68/10/GDP!I64)</f>
        <v>-1.8953887234924407</v>
      </c>
      <c r="G68" s="26">
        <f>IF(Oil_net!G68="","",Oil_net!G68/10/GDP!J64)</f>
        <v>-2.2900040710562832</v>
      </c>
      <c r="H68" s="26">
        <f>IF(Oil_net!H68="","",Oil_net!H68/10/GDP!K64)</f>
        <v>-2.827619453004623</v>
      </c>
      <c r="I68" s="26">
        <f>IF(Oil_net!I68="","",Oil_net!I68/10/GDP!L64)</f>
        <v>-2.9994126623952329</v>
      </c>
      <c r="J68" s="26">
        <f>IF(Oil_net!J68="","",Oil_net!J68/10/GDP!M64)</f>
        <v>-2.70701067571264</v>
      </c>
      <c r="K68" s="26">
        <f>IF(Oil_net!K68="","",Oil_net!K68/10/GDP!N64)</f>
        <v>-2.3154055910668525</v>
      </c>
      <c r="L68" s="26">
        <f>IF(Oil_net!L68="","",Oil_net!L68/10/GDP!O64)</f>
        <v>-1.5996073628602965</v>
      </c>
      <c r="M68" s="26">
        <f>IF(Oil_net!M68="","",Oil_net!M68/10/GDP!P64)</f>
        <v>-1.2027746350644184</v>
      </c>
      <c r="N68" s="26">
        <f>IF(Oil_net!N68="","",Oil_net!N68/10/GDP!Q64)</f>
        <v>-1.3959729601713526</v>
      </c>
      <c r="O68" s="26">
        <f>IF(Oil_net!O68="","",Oil_net!O68/10/GDP!R64)</f>
        <v>-1.6816523845006257</v>
      </c>
      <c r="P68" s="26">
        <f>IF(Oil_net!P68="","",Oil_net!P68/10/GDP!S64)</f>
        <v>-1.4941104003080912</v>
      </c>
      <c r="Q68" s="26">
        <f>IF(Oil_net!Q68="","",Oil_net!Q68/10/GDP!T64)</f>
        <v>-1.0484514532598632</v>
      </c>
    </row>
    <row r="69" spans="1:17" x14ac:dyDescent="0.15">
      <c r="A69" s="12" t="s">
        <v>88</v>
      </c>
      <c r="B69" s="26" t="str">
        <f>IF(Oil_net!B69="","",Oil_net!B69/10/GDP!E65)</f>
        <v/>
      </c>
      <c r="C69" s="26" t="str">
        <f>IF(Oil_net!C69="","",Oil_net!C69/10/GDP!F65)</f>
        <v/>
      </c>
      <c r="D69" s="26" t="str">
        <f>IF(Oil_net!D69="","",Oil_net!D69/10/GDP!G65)</f>
        <v/>
      </c>
      <c r="E69" s="26" t="str">
        <f>IF(Oil_net!E69="","",Oil_net!E69/10/GDP!H65)</f>
        <v/>
      </c>
      <c r="F69" s="26" t="str">
        <f>IF(Oil_net!F69="","",Oil_net!F69/10/GDP!I65)</f>
        <v/>
      </c>
      <c r="G69" s="26" t="str">
        <f>IF(Oil_net!G69="","",Oil_net!G69/10/GDP!J65)</f>
        <v/>
      </c>
      <c r="H69" s="26" t="str">
        <f>IF(Oil_net!H69="","",Oil_net!H69/10/GDP!K65)</f>
        <v/>
      </c>
      <c r="I69" s="26" t="str">
        <f>IF(Oil_net!I69="","",Oil_net!I69/10/GDP!L65)</f>
        <v/>
      </c>
      <c r="J69" s="26" t="str">
        <f>IF(Oil_net!J69="","",Oil_net!J69/10/GDP!M65)</f>
        <v/>
      </c>
      <c r="K69" s="26" t="str">
        <f>IF(Oil_net!K69="","",Oil_net!K69/10/GDP!N65)</f>
        <v/>
      </c>
      <c r="L69" s="26" t="str">
        <f>IF(Oil_net!L69="","",Oil_net!L69/10/GDP!O65)</f>
        <v/>
      </c>
      <c r="M69" s="26" t="str">
        <f>IF(Oil_net!M69="","",Oil_net!M69/10/GDP!P65)</f>
        <v/>
      </c>
      <c r="N69" s="26" t="str">
        <f>IF(Oil_net!N69="","",Oil_net!N69/10/GDP!Q65)</f>
        <v/>
      </c>
      <c r="O69" s="26" t="str">
        <f>IF(Oil_net!O69="","",Oil_net!O69/10/GDP!R65)</f>
        <v/>
      </c>
      <c r="P69" s="26" t="str">
        <f>IF(Oil_net!P69="","",Oil_net!P69/10/GDP!S65)</f>
        <v/>
      </c>
      <c r="Q69" s="26" t="str">
        <f>IF(Oil_net!Q69="","",Oil_net!Q69/10/GDP!T65)</f>
        <v/>
      </c>
    </row>
    <row r="70" spans="1:17" x14ac:dyDescent="0.15">
      <c r="A70" s="12" t="s">
        <v>89</v>
      </c>
      <c r="B70" s="26">
        <f>IF(Oil_net!B70="","",Oil_net!B70/10/GDP!E66)</f>
        <v>-9.1671182540639471</v>
      </c>
      <c r="C70" s="26">
        <f>IF(Oil_net!C70="","",Oil_net!C70/10/GDP!F66)</f>
        <v>-12.941832156410724</v>
      </c>
      <c r="D70" s="26">
        <f>IF(Oil_net!D70="","",Oil_net!D70/10/GDP!G66)</f>
        <v>-11.584731558357467</v>
      </c>
      <c r="E70" s="26">
        <f>IF(Oil_net!E70="","",Oil_net!E70/10/GDP!H66)</f>
        <v>-13.802042093095944</v>
      </c>
      <c r="F70" s="26">
        <f>IF(Oil_net!F70="","",Oil_net!F70/10/GDP!I66)</f>
        <v>-10.763713732954814</v>
      </c>
      <c r="G70" s="26">
        <f>IF(Oil_net!G70="","",Oil_net!G70/10/GDP!J66)</f>
        <v>-11.113885351709287</v>
      </c>
      <c r="H70" s="26">
        <f>IF(Oil_net!H70="","",Oil_net!H70/10/GDP!K66)</f>
        <v>-8.591004696839649</v>
      </c>
      <c r="I70" s="26">
        <f>IF(Oil_net!I70="","",Oil_net!I70/10/GDP!L66)</f>
        <v>-8.3607228428116258</v>
      </c>
      <c r="J70" s="26">
        <f>IF(Oil_net!J70="","",Oil_net!J70/10/GDP!M66)</f>
        <v>-7.9072146068044296</v>
      </c>
      <c r="K70" s="26">
        <f>IF(Oil_net!K70="","",Oil_net!K70/10/GDP!N66)</f>
        <v>-9.0181856042360522</v>
      </c>
      <c r="L70" s="26">
        <f>IF(Oil_net!L70="","",Oil_net!L70/10/GDP!O66)</f>
        <v>-5.9284611958803</v>
      </c>
      <c r="M70" s="26">
        <f>IF(Oil_net!M70="","",Oil_net!M70/10/GDP!P66)</f>
        <v>-3.6447091156517111</v>
      </c>
      <c r="N70" s="26">
        <f>IF(Oil_net!N70="","",Oil_net!N70/10/GDP!Q66)</f>
        <v>-5.4220434039943273</v>
      </c>
      <c r="O70" s="26">
        <f>IF(Oil_net!O70="","",Oil_net!O70/10/GDP!R66)</f>
        <v>-6.8629041519119545</v>
      </c>
      <c r="P70" s="26">
        <f>IF(Oil_net!P70="","",Oil_net!P70/10/GDP!S66)</f>
        <v>-6.3857250322360297</v>
      </c>
      <c r="Q70" s="26">
        <f>IF(Oil_net!Q70="","",Oil_net!Q70/10/GDP!T66)</f>
        <v>-5.5791991988678795</v>
      </c>
    </row>
    <row r="71" spans="1:17" x14ac:dyDescent="0.15">
      <c r="A71" s="12" t="s">
        <v>90</v>
      </c>
      <c r="B71" s="26">
        <f>IF(Oil_net!B71="","",Oil_net!B71/10/GDP!E67)</f>
        <v>-1.6103274696849152</v>
      </c>
      <c r="C71" s="26">
        <f>IF(Oil_net!C71="","",Oil_net!C71/10/GDP!F67)</f>
        <v>-1.9705373719613424</v>
      </c>
      <c r="D71" s="26">
        <f>IF(Oil_net!D71="","",Oil_net!D71/10/GDP!G67)</f>
        <v>-1.657115976736232</v>
      </c>
      <c r="E71" s="26">
        <f>IF(Oil_net!E71="","",Oil_net!E71/10/GDP!H67)</f>
        <v>-2.0554397343834507</v>
      </c>
      <c r="F71" s="26">
        <f>IF(Oil_net!F71="","",Oil_net!F71/10/GDP!I67)</f>
        <v>-1.4459660957264815</v>
      </c>
      <c r="G71" s="26">
        <f>IF(Oil_net!G71="","",Oil_net!G71/10/GDP!J67)</f>
        <v>-1.6826669076181406</v>
      </c>
      <c r="H71" s="26">
        <f>IF(Oil_net!H71="","",Oil_net!H71/10/GDP!K67)</f>
        <v>-2.4840543843877056</v>
      </c>
      <c r="I71" s="26">
        <f>IF(Oil_net!I71="","",Oil_net!I71/10/GDP!L67)</f>
        <v>-2.1301481816779986</v>
      </c>
      <c r="J71" s="26">
        <f>IF(Oil_net!J71="","",Oil_net!J71/10/GDP!M67)</f>
        <v>-2.0748694456272085</v>
      </c>
      <c r="K71" s="26">
        <f>IF(Oil_net!K71="","",Oil_net!K71/10/GDP!N67)</f>
        <v>-1.8476304634673086</v>
      </c>
      <c r="L71" s="26">
        <f>IF(Oil_net!L71="","",Oil_net!L71/10/GDP!O67)</f>
        <v>-1.1251659294651988</v>
      </c>
      <c r="M71" s="26">
        <f>IF(Oil_net!M71="","",Oil_net!M71/10/GDP!P67)</f>
        <v>-0.75172123686315551</v>
      </c>
      <c r="N71" s="26">
        <f>IF(Oil_net!N71="","",Oil_net!N71/10/GDP!Q67)</f>
        <v>-0.88746625070149621</v>
      </c>
      <c r="O71" s="26">
        <f>IF(Oil_net!O71="","",Oil_net!O71/10/GDP!R67)</f>
        <v>-1.0417016785002027</v>
      </c>
      <c r="P71" s="26">
        <f>IF(Oil_net!P71="","",Oil_net!P71/10/GDP!S67)</f>
        <v>-0.95987186878267527</v>
      </c>
      <c r="Q71" s="26">
        <f>IF(Oil_net!Q71="","",Oil_net!Q71/10/GDP!T67)</f>
        <v>-0.57503951083864591</v>
      </c>
    </row>
    <row r="72" spans="1:17" x14ac:dyDescent="0.15">
      <c r="A72" s="12" t="s">
        <v>91</v>
      </c>
      <c r="B72" s="26">
        <f>IF(Oil_net!B72="","",Oil_net!B72/10/GDP!E68)</f>
        <v>-2.1086638295944575</v>
      </c>
      <c r="C72" s="26">
        <f>IF(Oil_net!C72="","",Oil_net!C72/10/GDP!F68)</f>
        <v>-2.4232327336889679</v>
      </c>
      <c r="D72" s="26">
        <f>IF(Oil_net!D72="","",Oil_net!D72/10/GDP!G68)</f>
        <v>-2.2385853216301959</v>
      </c>
      <c r="E72" s="26">
        <f>IF(Oil_net!E72="","",Oil_net!E72/10/GDP!H68)</f>
        <v>-2.9084813138055994</v>
      </c>
      <c r="F72" s="26">
        <f>IF(Oil_net!F72="","",Oil_net!F72/10/GDP!I68)</f>
        <v>-1.8546060724366891</v>
      </c>
      <c r="G72" s="26">
        <f>IF(Oil_net!G72="","",Oil_net!G72/10/GDP!J68)</f>
        <v>-2.1021015000834473</v>
      </c>
      <c r="H72" s="26">
        <f>IF(Oil_net!H72="","",Oil_net!H72/10/GDP!K68)</f>
        <v>-2.6775568423348779</v>
      </c>
      <c r="I72" s="26">
        <f>IF(Oil_net!I72="","",Oil_net!I72/10/GDP!L68)</f>
        <v>-2.6732522534426404</v>
      </c>
      <c r="J72" s="26">
        <f>IF(Oil_net!J72="","",Oil_net!J72/10/GDP!M68)</f>
        <v>-2.5041694435404693</v>
      </c>
      <c r="K72" s="26">
        <f>IF(Oil_net!K72="","",Oil_net!K72/10/GDP!N68)</f>
        <v>-2.0393857002974731</v>
      </c>
      <c r="L72" s="26">
        <f>IF(Oil_net!L72="","",Oil_net!L72/10/GDP!O68)</f>
        <v>-1.5083022808983864</v>
      </c>
      <c r="M72" s="26">
        <f>IF(Oil_net!M72="","",Oil_net!M72/10/GDP!P68)</f>
        <v>-1.1725822456984372</v>
      </c>
      <c r="N72" s="26">
        <f>IF(Oil_net!N72="","",Oil_net!N72/10/GDP!Q68)</f>
        <v>-1.4489548771962213</v>
      </c>
      <c r="O72" s="26">
        <f>IF(Oil_net!O72="","",Oil_net!O72/10/GDP!R68)</f>
        <v>-1.6203995589229681</v>
      </c>
      <c r="P72" s="26">
        <f>IF(Oil_net!P72="","",Oil_net!P72/10/GDP!S68)</f>
        <v>-1.3910203947678779</v>
      </c>
      <c r="Q72" s="26">
        <f>IF(Oil_net!Q72="","",Oil_net!Q72/10/GDP!T68)</f>
        <v>-0.78298289952493894</v>
      </c>
    </row>
    <row r="73" spans="1:17" x14ac:dyDescent="0.15">
      <c r="A73" s="12" t="s">
        <v>92</v>
      </c>
      <c r="B73" s="26" t="str">
        <f>IF(Oil_net!B73="","",Oil_net!B73/10/GDP!E69)</f>
        <v/>
      </c>
      <c r="C73" s="26" t="str">
        <f>IF(Oil_net!C73="","",Oil_net!C73/10/GDP!F69)</f>
        <v/>
      </c>
      <c r="D73" s="26" t="str">
        <f>IF(Oil_net!D73="","",Oil_net!D73/10/GDP!G69)</f>
        <v/>
      </c>
      <c r="E73" s="26" t="str">
        <f>IF(Oil_net!E73="","",Oil_net!E73/10/GDP!H69)</f>
        <v/>
      </c>
      <c r="F73" s="26" t="str">
        <f>IF(Oil_net!F73="","",Oil_net!F73/10/GDP!I69)</f>
        <v/>
      </c>
      <c r="G73" s="26" t="str">
        <f>IF(Oil_net!G73="","",Oil_net!G73/10/GDP!J69)</f>
        <v/>
      </c>
      <c r="H73" s="26" t="str">
        <f>IF(Oil_net!H73="","",Oil_net!H73/10/GDP!K69)</f>
        <v/>
      </c>
      <c r="I73" s="26" t="str">
        <f>IF(Oil_net!I73="","",Oil_net!I73/10/GDP!L69)</f>
        <v/>
      </c>
      <c r="J73" s="26" t="str">
        <f>IF(Oil_net!J73="","",Oil_net!J73/10/GDP!M69)</f>
        <v/>
      </c>
      <c r="K73" s="26" t="str">
        <f>IF(Oil_net!K73="","",Oil_net!K73/10/GDP!N69)</f>
        <v/>
      </c>
      <c r="L73" s="26" t="str">
        <f>IF(Oil_net!L73="","",Oil_net!L73/10/GDP!O69)</f>
        <v/>
      </c>
      <c r="M73" s="26" t="str">
        <f>IF(Oil_net!M73="","",Oil_net!M73/10/GDP!P69)</f>
        <v/>
      </c>
      <c r="N73" s="26" t="str">
        <f>IF(Oil_net!N73="","",Oil_net!N73/10/GDP!Q69)</f>
        <v/>
      </c>
      <c r="O73" s="26" t="str">
        <f>IF(Oil_net!O73="","",Oil_net!O73/10/GDP!R69)</f>
        <v/>
      </c>
      <c r="P73" s="26" t="str">
        <f>IF(Oil_net!P73="","",Oil_net!P73/10/GDP!S69)</f>
        <v/>
      </c>
      <c r="Q73" s="26" t="str">
        <f>IF(Oil_net!Q73="","",Oil_net!Q73/10/GDP!T69)</f>
        <v/>
      </c>
    </row>
    <row r="74" spans="1:17" x14ac:dyDescent="0.15">
      <c r="A74" s="12" t="s">
        <v>93</v>
      </c>
      <c r="B74" s="26">
        <f>IF(Oil_net!B74="","",Oil_net!B74/10/GDP!E70)</f>
        <v>45.120629304657911</v>
      </c>
      <c r="C74" s="26">
        <f>IF(Oil_net!C74="","",Oil_net!C74/10/GDP!F70)</f>
        <v>39.52301804925925</v>
      </c>
      <c r="D74" s="26">
        <f>IF(Oil_net!D74="","",Oil_net!D74/10/GDP!G70)</f>
        <v>41.178569849926284</v>
      </c>
      <c r="E74" s="26">
        <f>IF(Oil_net!E74="","",Oil_net!E74/10/GDP!H70)</f>
        <v>45.405800693784109</v>
      </c>
      <c r="F74" s="26">
        <f>IF(Oil_net!F74="","",Oil_net!F74/10/GDP!I70)</f>
        <v>37.102223834010658</v>
      </c>
      <c r="G74" s="26">
        <f>IF(Oil_net!G74="","",Oil_net!G74/10/GDP!J70)</f>
        <v>37.484060835190782</v>
      </c>
      <c r="H74" s="26">
        <f>IF(Oil_net!H74="","",Oil_net!H74/10/GDP!K70)</f>
        <v>50.872494277769555</v>
      </c>
      <c r="I74" s="26">
        <f>IF(Oil_net!I74="","",Oil_net!I74/10/GDP!L70)</f>
        <v>51.352219984461492</v>
      </c>
      <c r="J74" s="26">
        <f>IF(Oil_net!J74="","",Oil_net!J74/10/GDP!M70)</f>
        <v>45.692570316625122</v>
      </c>
      <c r="K74" s="26">
        <f>IF(Oil_net!K74="","",Oil_net!K74/10/GDP!N70)</f>
        <v>39.748850502606373</v>
      </c>
      <c r="L74" s="26">
        <f>IF(Oil_net!L74="","",Oil_net!L74/10/GDP!O70)</f>
        <v>26.483972427588096</v>
      </c>
      <c r="M74" s="26">
        <f>IF(Oil_net!M74="","",Oil_net!M74/10/GDP!P70)</f>
        <v>20.602559650207745</v>
      </c>
      <c r="N74" s="26">
        <f>IF(Oil_net!N74="","",Oil_net!N74/10/GDP!Q70)</f>
        <v>21.053701461225099</v>
      </c>
      <c r="O74" s="26">
        <f>IF(Oil_net!O74="","",Oil_net!O74/10/GDP!R70)</f>
        <v>23.068716219564749</v>
      </c>
      <c r="P74" s="26">
        <f>IF(Oil_net!P74="","",Oil_net!P74/10/GDP!S70)</f>
        <v>23.631767688162252</v>
      </c>
      <c r="Q74" s="26">
        <f>IF(Oil_net!Q74="","",Oil_net!Q74/10/GDP!T70)</f>
        <v>17.423453021354476</v>
      </c>
    </row>
    <row r="75" spans="1:17" x14ac:dyDescent="0.15">
      <c r="A75" s="12" t="s">
        <v>94</v>
      </c>
      <c r="B75" s="26">
        <f>IF(Oil_net!B75="","",Oil_net!B75/10/GDP!E71)</f>
        <v>-2.8996963045150141</v>
      </c>
      <c r="C75" s="26">
        <f>IF(Oil_net!C75="","",Oil_net!C75/10/GDP!F71)</f>
        <v>-1.5313669383660993</v>
      </c>
      <c r="D75" s="26">
        <f>IF(Oil_net!D75="","",Oil_net!D75/10/GDP!G71)</f>
        <v>-2.2286420601008157</v>
      </c>
      <c r="E75" s="26">
        <f>IF(Oil_net!E75="","",Oil_net!E75/10/GDP!H71)</f>
        <v>-2.4781083629717267</v>
      </c>
      <c r="F75" s="26">
        <f>IF(Oil_net!F75="","",Oil_net!F75/10/GDP!I71)</f>
        <v>-2.1160955702494508</v>
      </c>
      <c r="G75" s="26">
        <f>IF(Oil_net!G75="","",Oil_net!G75/10/GDP!J71)</f>
        <v>-2.6357534249062784</v>
      </c>
      <c r="H75" s="26">
        <f>IF(Oil_net!H75="","",Oil_net!H75/10/GDP!K71)</f>
        <v>-4.9418190034732525</v>
      </c>
      <c r="I75" s="26">
        <f>IF(Oil_net!I75="","",Oil_net!I75/10/GDP!L71)</f>
        <v>-6.6626207607658348</v>
      </c>
      <c r="J75" s="26">
        <f>IF(Oil_net!J75="","",Oil_net!J75/10/GDP!M71)</f>
        <v>-5.5376317298163293</v>
      </c>
      <c r="K75" s="26">
        <f>IF(Oil_net!K75="","",Oil_net!K75/10/GDP!N71)</f>
        <v>-6.253044877126662</v>
      </c>
      <c r="L75" s="26">
        <f>IF(Oil_net!L75="","",Oil_net!L75/10/GDP!O71)</f>
        <v>-3.3950732352167363</v>
      </c>
      <c r="M75" s="26">
        <f>IF(Oil_net!M75="","",Oil_net!M75/10/GDP!P71)</f>
        <v>-2.7400875991985556</v>
      </c>
      <c r="N75" s="26">
        <f>IF(Oil_net!N75="","",Oil_net!N75/10/GDP!Q71)</f>
        <v>-3.4521020681391721</v>
      </c>
      <c r="O75" s="26">
        <f>IF(Oil_net!O75="","",Oil_net!O75/10/GDP!R71)</f>
        <v>-4.5889141715826529</v>
      </c>
      <c r="P75" s="26">
        <f>IF(Oil_net!P75="","",Oil_net!P75/10/GDP!S71)</f>
        <v>-5.5863011698864966</v>
      </c>
      <c r="Q75" s="26">
        <f>IF(Oil_net!Q75="","",Oil_net!Q75/10/GDP!T71)</f>
        <v>-3.4889064903379223</v>
      </c>
    </row>
    <row r="76" spans="1:17" x14ac:dyDescent="0.15">
      <c r="A76" s="12" t="s">
        <v>95</v>
      </c>
      <c r="B76" s="26">
        <f>IF(Oil_net!B76="","",Oil_net!B76/10/GDP!E72)</f>
        <v>-5.1022265505058293</v>
      </c>
      <c r="C76" s="26">
        <f>IF(Oil_net!C76="","",Oil_net!C76/10/GDP!F72)</f>
        <v>-5.5647259139503049</v>
      </c>
      <c r="D76" s="26">
        <f>IF(Oil_net!D76="","",Oil_net!D76/10/GDP!G72)</f>
        <v>-5.3195051559173665</v>
      </c>
      <c r="E76" s="26">
        <f>IF(Oil_net!E76="","",Oil_net!E76/10/GDP!H72)</f>
        <v>-5.7965341552000558</v>
      </c>
      <c r="F76" s="26">
        <f>IF(Oil_net!F76="","",Oil_net!F76/10/GDP!I72)</f>
        <v>-5.0167459974800037</v>
      </c>
      <c r="G76" s="26">
        <f>IF(Oil_net!G76="","",Oil_net!G76/10/GDP!J72)</f>
        <v>-5.6923272136517307</v>
      </c>
      <c r="H76" s="26">
        <f>IF(Oil_net!H76="","",Oil_net!H76/10/GDP!K72)</f>
        <v>-6.0270880057951191</v>
      </c>
      <c r="I76" s="26">
        <f>IF(Oil_net!I76="","",Oil_net!I76/10/GDP!L72)</f>
        <v>-5.769902450980255</v>
      </c>
      <c r="J76" s="26">
        <f>IF(Oil_net!J76="","",Oil_net!J76/10/GDP!M72)</f>
        <v>-5.5516661635604736</v>
      </c>
      <c r="K76" s="26">
        <f>IF(Oil_net!K76="","",Oil_net!K76/10/GDP!N72)</f>
        <v>-5.2099109139251158</v>
      </c>
      <c r="L76" s="26">
        <f>IF(Oil_net!L76="","",Oil_net!L76/10/GDP!O72)</f>
        <v>-4.403658081324175</v>
      </c>
      <c r="M76" s="26">
        <f>IF(Oil_net!M76="","",Oil_net!M76/10/GDP!P72)</f>
        <v>-4.0943095003756254</v>
      </c>
      <c r="N76" s="26">
        <f>IF(Oil_net!N76="","",Oil_net!N76/10/GDP!Q72)</f>
        <v>-4.2923209572579761</v>
      </c>
      <c r="O76" s="26">
        <f>IF(Oil_net!O76="","",Oil_net!O76/10/GDP!R72)</f>
        <v>-4.908088806167191</v>
      </c>
      <c r="P76" s="26">
        <f>IF(Oil_net!P76="","",Oil_net!P76/10/GDP!S72)</f>
        <v>-4.3312725534413721</v>
      </c>
      <c r="Q76" s="26">
        <f>IF(Oil_net!Q76="","",Oil_net!Q76/10/GDP!T72)</f>
        <v>-2.819743354482116</v>
      </c>
    </row>
    <row r="77" spans="1:17" x14ac:dyDescent="0.15">
      <c r="A77" s="12" t="s">
        <v>96</v>
      </c>
      <c r="B77" s="26">
        <f>IF(Oil_net!B77="","",Oil_net!B77/10/GDP!E73)</f>
        <v>-2.1554415267162246</v>
      </c>
      <c r="C77" s="26">
        <f>IF(Oil_net!C77="","",Oil_net!C77/10/GDP!F73)</f>
        <v>-2.6325880892884093</v>
      </c>
      <c r="D77" s="26">
        <f>IF(Oil_net!D77="","",Oil_net!D77/10/GDP!G73)</f>
        <v>-2.328407473345202</v>
      </c>
      <c r="E77" s="26">
        <f>IF(Oil_net!E77="","",Oil_net!E77/10/GDP!H73)</f>
        <v>-3.1219063887939944</v>
      </c>
      <c r="F77" s="26">
        <f>IF(Oil_net!F77="","",Oil_net!F77/10/GDP!I73)</f>
        <v>-2.1409404145183655</v>
      </c>
      <c r="G77" s="26">
        <f>IF(Oil_net!G77="","",Oil_net!G77/10/GDP!J73)</f>
        <v>-2.3125537357666497</v>
      </c>
      <c r="H77" s="26">
        <f>IF(Oil_net!H77="","",Oil_net!H77/10/GDP!K73)</f>
        <v>-2.8446907438482798</v>
      </c>
      <c r="I77" s="26">
        <f>IF(Oil_net!I77="","",Oil_net!I77/10/GDP!L73)</f>
        <v>-3.1111353180515091</v>
      </c>
      <c r="J77" s="26">
        <f>IF(Oil_net!J77="","",Oil_net!J77/10/GDP!M73)</f>
        <v>-2.9158540914507194</v>
      </c>
      <c r="K77" s="26">
        <f>IF(Oil_net!K77="","",Oil_net!K77/10/GDP!N73)</f>
        <v>-2.4282154312827346</v>
      </c>
      <c r="L77" s="26">
        <f>IF(Oil_net!L77="","",Oil_net!L77/10/GDP!O73)</f>
        <v>-1.7416936203398341</v>
      </c>
      <c r="M77" s="26">
        <f>IF(Oil_net!M77="","",Oil_net!M77/10/GDP!P73)</f>
        <v>-1.3256007834780557</v>
      </c>
      <c r="N77" s="26">
        <f>IF(Oil_net!N77="","",Oil_net!N77/10/GDP!Q73)</f>
        <v>-1.4202097942856429</v>
      </c>
      <c r="O77" s="26">
        <f>IF(Oil_net!O77="","",Oil_net!O77/10/GDP!R73)</f>
        <v>-1.6465320982835827</v>
      </c>
      <c r="P77" s="26">
        <f>IF(Oil_net!P77="","",Oil_net!P77/10/GDP!S73)</f>
        <v>-1.4949827053826421</v>
      </c>
      <c r="Q77" s="26">
        <f>IF(Oil_net!Q77="","",Oil_net!Q77/10/GDP!T73)</f>
        <v>-1.0937445821268652</v>
      </c>
    </row>
    <row r="78" spans="1:17" x14ac:dyDescent="0.15">
      <c r="A78" s="12" t="s">
        <v>97</v>
      </c>
      <c r="B78" s="26">
        <f>IF(Oil_net!B78="","",Oil_net!B78/10/GDP!E74)</f>
        <v>-4.5912309087562519</v>
      </c>
      <c r="C78" s="26">
        <f>IF(Oil_net!C78="","",Oil_net!C78/10/GDP!F74)</f>
        <v>-5.6996117799365269</v>
      </c>
      <c r="D78" s="26">
        <f>IF(Oil_net!D78="","",Oil_net!D78/10/GDP!G74)</f>
        <v>-6.1538613439396519</v>
      </c>
      <c r="E78" s="26">
        <f>IF(Oil_net!E78="","",Oil_net!E78/10/GDP!H74)</f>
        <v>-6.0963805413092533</v>
      </c>
      <c r="F78" s="26">
        <f>IF(Oil_net!F78="","",Oil_net!F78/10/GDP!I74)</f>
        <v>-4.3032628266558817</v>
      </c>
      <c r="G78" s="26">
        <f>IF(Oil_net!G78="","",Oil_net!G78/10/GDP!J74)</f>
        <v>-5.1606483290130711</v>
      </c>
      <c r="H78" s="26">
        <f>IF(Oil_net!H78="","",Oil_net!H78/10/GDP!K74)</f>
        <v>-0.71852557937646455</v>
      </c>
      <c r="I78" s="26">
        <f>IF(Oil_net!I78="","",Oil_net!I78/10/GDP!L74)</f>
        <v>-0.62360923390573153</v>
      </c>
      <c r="J78" s="26">
        <f>IF(Oil_net!J78="","",Oil_net!J78/10/GDP!M74)</f>
        <v>0.52528656257059791</v>
      </c>
      <c r="K78" s="26">
        <f>IF(Oil_net!K78="","",Oil_net!K78/10/GDP!N74)</f>
        <v>5.7148236120869826E-2</v>
      </c>
      <c r="L78" s="26">
        <f>IF(Oil_net!L78="","",Oil_net!L78/10/GDP!O74)</f>
        <v>-0.23348943354895413</v>
      </c>
      <c r="M78" s="26">
        <f>IF(Oil_net!M78="","",Oil_net!M78/10/GDP!P74)</f>
        <v>-0.85454341444234627</v>
      </c>
      <c r="N78" s="26">
        <f>IF(Oil_net!N78="","",Oil_net!N78/10/GDP!Q74)</f>
        <v>1.8595548091338951</v>
      </c>
      <c r="O78" s="26">
        <f>IF(Oil_net!O78="","",Oil_net!O78/10/GDP!R74)</f>
        <v>2.9624262319335766</v>
      </c>
      <c r="P78" s="26">
        <f>IF(Oil_net!P78="","",Oil_net!P78/10/GDP!S74)</f>
        <v>3.0330797940698568</v>
      </c>
      <c r="Q78" s="26">
        <f>IF(Oil_net!Q78="","",Oil_net!Q78/10/GDP!T74)</f>
        <v>1.4756488007575956</v>
      </c>
    </row>
    <row r="79" spans="1:17" x14ac:dyDescent="0.15">
      <c r="A79" s="12" t="s">
        <v>98</v>
      </c>
      <c r="B79" s="26">
        <f>IF(Oil_net!B79="","",Oil_net!B79/10/GDP!E75)</f>
        <v>-3.3555205733925191</v>
      </c>
      <c r="C79" s="26">
        <f>IF(Oil_net!C79="","",Oil_net!C79/10/GDP!F75)</f>
        <v>-4.055706773321476</v>
      </c>
      <c r="D79" s="26">
        <f>IF(Oil_net!D79="","",Oil_net!D79/10/GDP!G75)</f>
        <v>-3.9958046564845691</v>
      </c>
      <c r="E79" s="26">
        <f>IF(Oil_net!E79="","",Oil_net!E79/10/GDP!H75)</f>
        <v>-5.0654975244636251</v>
      </c>
      <c r="F79" s="26">
        <f>IF(Oil_net!F79="","",Oil_net!F79/10/GDP!I75)</f>
        <v>-2.3965949135991211</v>
      </c>
      <c r="G79" s="26">
        <f>IF(Oil_net!G79="","",Oil_net!G79/10/GDP!J75)</f>
        <v>-3.2240634648676605</v>
      </c>
      <c r="H79" s="26">
        <f>IF(Oil_net!H79="","",Oil_net!H79/10/GDP!K75)</f>
        <v>-4.0184842701713661</v>
      </c>
      <c r="I79" s="26">
        <f>IF(Oil_net!I79="","",Oil_net!I79/10/GDP!L75)</f>
        <v>-4.34669752480242</v>
      </c>
      <c r="J79" s="26">
        <f>IF(Oil_net!J79="","",Oil_net!J79/10/GDP!M75)</f>
        <v>-3.9783204168893938</v>
      </c>
      <c r="K79" s="26">
        <f>IF(Oil_net!K79="","",Oil_net!K79/10/GDP!N75)</f>
        <v>-3.6347540724785903</v>
      </c>
      <c r="L79" s="26">
        <f>IF(Oil_net!L79="","",Oil_net!L79/10/GDP!O75)</f>
        <v>-2.3476236443131957</v>
      </c>
      <c r="M79" s="26">
        <f>IF(Oil_net!M79="","",Oil_net!M79/10/GDP!P75)</f>
        <v>-1.7135281254842392</v>
      </c>
      <c r="N79" s="26">
        <f>IF(Oil_net!N79="","",Oil_net!N79/10/GDP!Q75)</f>
        <v>-2.0985932984104054</v>
      </c>
      <c r="O79" s="26">
        <f>IF(Oil_net!O79="","",Oil_net!O79/10/GDP!R75)</f>
        <v>-2.8825385167503823</v>
      </c>
      <c r="P79" s="26">
        <f>IF(Oil_net!P79="","",Oil_net!P79/10/GDP!S75)</f>
        <v>-2.7480058665415963</v>
      </c>
      <c r="Q79" s="26">
        <f>IF(Oil_net!Q79="","",Oil_net!Q79/10/GDP!T75)</f>
        <v>-1.9273352228185292</v>
      </c>
    </row>
    <row r="80" spans="1:17" x14ac:dyDescent="0.15">
      <c r="A80" s="12" t="s">
        <v>99</v>
      </c>
      <c r="B80" s="26" t="str">
        <f>IF(Oil_net!B80="","",Oil_net!B80/10/GDP!E76)</f>
        <v/>
      </c>
      <c r="C80" s="26" t="str">
        <f>IF(Oil_net!C80="","",Oil_net!C80/10/GDP!F76)</f>
        <v/>
      </c>
      <c r="D80" s="26" t="str">
        <f>IF(Oil_net!D80="","",Oil_net!D80/10/GDP!G76)</f>
        <v/>
      </c>
      <c r="E80" s="26" t="str">
        <f>IF(Oil_net!E80="","",Oil_net!E80/10/GDP!H76)</f>
        <v/>
      </c>
      <c r="F80" s="26" t="str">
        <f>IF(Oil_net!F80="","",Oil_net!F80/10/GDP!I76)</f>
        <v/>
      </c>
      <c r="G80" s="26" t="str">
        <f>IF(Oil_net!G80="","",Oil_net!G80/10/GDP!J76)</f>
        <v/>
      </c>
      <c r="H80" s="26" t="str">
        <f>IF(Oil_net!H80="","",Oil_net!H80/10/GDP!K76)</f>
        <v/>
      </c>
      <c r="I80" s="26" t="str">
        <f>IF(Oil_net!I80="","",Oil_net!I80/10/GDP!L76)</f>
        <v/>
      </c>
      <c r="J80" s="26" t="str">
        <f>IF(Oil_net!J80="","",Oil_net!J80/10/GDP!M76)</f>
        <v/>
      </c>
      <c r="K80" s="26">
        <f>IF(Oil_net!K80="","",Oil_net!K80/10/GDP!N76)</f>
        <v>-8.7026520353558148</v>
      </c>
      <c r="L80" s="26">
        <f>IF(Oil_net!L80="","",Oil_net!L80/10/GDP!O76)</f>
        <v>-5.5608097790772417</v>
      </c>
      <c r="M80" s="26">
        <f>IF(Oil_net!M80="","",Oil_net!M80/10/GDP!P76)</f>
        <v>-4.6822658927397303</v>
      </c>
      <c r="N80" s="26">
        <f>IF(Oil_net!N80="","",Oil_net!N80/10/GDP!Q76)</f>
        <v>-4.3260758450933166</v>
      </c>
      <c r="O80" s="26">
        <f>IF(Oil_net!O80="","",Oil_net!O80/10/GDP!R76)</f>
        <v>-5.8689944824763547</v>
      </c>
      <c r="P80" s="26">
        <f>IF(Oil_net!P80="","",Oil_net!P80/10/GDP!S76)</f>
        <v>-5.7005614732202776</v>
      </c>
      <c r="Q80" s="26">
        <f>IF(Oil_net!Q80="","",Oil_net!Q80/10/GDP!T76)</f>
        <v>-4.4213994700254995</v>
      </c>
    </row>
    <row r="81" spans="1:17" x14ac:dyDescent="0.15">
      <c r="A81" s="12" t="s">
        <v>100</v>
      </c>
      <c r="B81" s="26">
        <f>IF(Oil_net!B81="","",Oil_net!B81/10/GDP!E77)</f>
        <v>-4.487771175443231</v>
      </c>
      <c r="C81" s="26">
        <f>IF(Oil_net!C81="","",Oil_net!C81/10/GDP!F77)</f>
        <v>-4.8961391176194606</v>
      </c>
      <c r="D81" s="26">
        <f>IF(Oil_net!D81="","",Oil_net!D81/10/GDP!G77)</f>
        <v>-5.7970179518451417</v>
      </c>
      <c r="E81" s="26">
        <f>IF(Oil_net!E81="","",Oil_net!E81/10/GDP!H77)</f>
        <v>-5.7245176700520011</v>
      </c>
      <c r="F81" s="26">
        <f>IF(Oil_net!F81="","",Oil_net!F81/10/GDP!I77)</f>
        <v>-4.9180710394064455</v>
      </c>
      <c r="G81" s="26">
        <f>IF(Oil_net!G81="","",Oil_net!G81/10/GDP!J77)</f>
        <v>-5.0529769975732632</v>
      </c>
      <c r="H81" s="26">
        <f>IF(Oil_net!H81="","",Oil_net!H81/10/GDP!K77)</f>
        <v>-5.8693274810644107</v>
      </c>
      <c r="I81" s="26">
        <f>IF(Oil_net!I81="","",Oil_net!I81/10/GDP!L77)</f>
        <v>-5.7272130635848981</v>
      </c>
      <c r="J81" s="26">
        <f>IF(Oil_net!J81="","",Oil_net!J81/10/GDP!M77)</f>
        <v>-5.4159688753738306</v>
      </c>
      <c r="K81" s="26">
        <f>IF(Oil_net!K81="","",Oil_net!K81/10/GDP!N77)</f>
        <v>-4.922163290782418</v>
      </c>
      <c r="L81" s="26">
        <f>IF(Oil_net!L81="","",Oil_net!L81/10/GDP!O77)</f>
        <v>-3.3101257048687578</v>
      </c>
      <c r="M81" s="26">
        <f>IF(Oil_net!M81="","",Oil_net!M81/10/GDP!P77)</f>
        <v>-2.9418574451539925</v>
      </c>
      <c r="N81" s="26">
        <f>IF(Oil_net!N81="","",Oil_net!N81/10/GDP!Q77)</f>
        <v>-3.3256959593139443</v>
      </c>
      <c r="O81" s="26">
        <f>IF(Oil_net!O81="","",Oil_net!O81/10/GDP!R77)</f>
        <v>-3.7946880472009106</v>
      </c>
      <c r="P81" s="26">
        <f>IF(Oil_net!P81="","",Oil_net!P81/10/GDP!S77)</f>
        <v>-3.6624732748902797</v>
      </c>
      <c r="Q81" s="26">
        <f>IF(Oil_net!Q81="","",Oil_net!Q81/10/GDP!T77)</f>
        <v>-2.3179399656768598</v>
      </c>
    </row>
    <row r="82" spans="1:17" x14ac:dyDescent="0.15">
      <c r="A82" s="12" t="s">
        <v>101</v>
      </c>
      <c r="B82" s="26">
        <f>IF(Oil_net!B82="","",Oil_net!B82/10/GDP!E78)</f>
        <v>-3.4706453633739955</v>
      </c>
      <c r="C82" s="26">
        <f>IF(Oil_net!C82="","",Oil_net!C82/10/GDP!F78)</f>
        <v>-4.3283820694215009</v>
      </c>
      <c r="D82" s="26">
        <f>IF(Oil_net!D82="","",Oil_net!D82/10/GDP!G78)</f>
        <v>-5.2945479187107223</v>
      </c>
      <c r="E82" s="26">
        <f>IF(Oil_net!E82="","",Oil_net!E82/10/GDP!H78)</f>
        <v>-5.1059941312890782</v>
      </c>
      <c r="F82" s="26">
        <f>IF(Oil_net!F82="","",Oil_net!F82/10/GDP!I78)</f>
        <v>-4.3845275887347972</v>
      </c>
      <c r="G82" s="26">
        <f>IF(Oil_net!G82="","",Oil_net!G82/10/GDP!J78)</f>
        <v>-4.1675448406135569</v>
      </c>
      <c r="H82" s="26">
        <f>IF(Oil_net!H82="","",Oil_net!H82/10/GDP!K78)</f>
        <v>-6.8552892357883612</v>
      </c>
      <c r="I82" s="26">
        <f>IF(Oil_net!I82="","",Oil_net!I82/10/GDP!L78)</f>
        <v>-6.1317441529716117</v>
      </c>
      <c r="J82" s="26">
        <f>IF(Oil_net!J82="","",Oil_net!J82/10/GDP!M78)</f>
        <v>-4.8059285381587262</v>
      </c>
      <c r="K82" s="26">
        <f>IF(Oil_net!K82="","",Oil_net!K82/10/GDP!N78)</f>
        <v>-6.0693193495513427</v>
      </c>
      <c r="L82" s="26">
        <f>IF(Oil_net!L82="","",Oil_net!L82/10/GDP!O78)</f>
        <v>-5.6647838080736692</v>
      </c>
      <c r="M82" s="26">
        <f>IF(Oil_net!M82="","",Oil_net!M82/10/GDP!P78)</f>
        <v>-4.6734805369978041</v>
      </c>
      <c r="N82" s="26">
        <f>IF(Oil_net!N82="","",Oil_net!N82/10/GDP!Q78)</f>
        <v>-5.3031514489116169</v>
      </c>
      <c r="O82" s="26">
        <f>IF(Oil_net!O82="","",Oil_net!O82/10/GDP!R78)</f>
        <v>-5.4893847546094126</v>
      </c>
      <c r="P82" s="26">
        <f>IF(Oil_net!P82="","",Oil_net!P82/10/GDP!S78)</f>
        <v>-5.3840786605958399</v>
      </c>
      <c r="Q82" s="26">
        <f>IF(Oil_net!Q82="","",Oil_net!Q82/10/GDP!T78)</f>
        <v>-3.5439588742136521</v>
      </c>
    </row>
    <row r="83" spans="1:17" x14ac:dyDescent="0.15">
      <c r="A83" s="12" t="s">
        <v>102</v>
      </c>
      <c r="B83" s="26">
        <f>IF(Oil_net!B83="","",Oil_net!B83/10/GDP!E79)</f>
        <v>-1.3970261075575818</v>
      </c>
      <c r="C83" s="26">
        <f>IF(Oil_net!C83="","",Oil_net!C83/10/GDP!F79)</f>
        <v>-1.9476016788115869</v>
      </c>
      <c r="D83" s="26">
        <f>IF(Oil_net!D83="","",Oil_net!D83/10/GDP!G79)</f>
        <v>-5.6286567423011915</v>
      </c>
      <c r="E83" s="26">
        <f>IF(Oil_net!E83="","",Oil_net!E83/10/GDP!H79)</f>
        <v>-5.7744154126512095</v>
      </c>
      <c r="F83" s="26">
        <f>IF(Oil_net!F83="","",Oil_net!F83/10/GDP!I79)</f>
        <v>-5.6939603461162696</v>
      </c>
      <c r="G83" s="26">
        <f>IF(Oil_net!G83="","",Oil_net!G83/10/GDP!J79)</f>
        <v>-4.7094347705116872</v>
      </c>
      <c r="H83" s="26">
        <f>IF(Oil_net!H83="","",Oil_net!H83/10/GDP!K79)</f>
        <v>-4.2217984582124979</v>
      </c>
      <c r="I83" s="26">
        <f>IF(Oil_net!I83="","",Oil_net!I83/10/GDP!L79)</f>
        <v>-3.1418769016536698</v>
      </c>
      <c r="J83" s="26">
        <f>IF(Oil_net!J83="","",Oil_net!J83/10/GDP!M79)</f>
        <v>-4.1061033752281215</v>
      </c>
      <c r="K83" s="26">
        <f>IF(Oil_net!K83="","",Oil_net!K83/10/GDP!N79)</f>
        <v>-4.138039686970334</v>
      </c>
      <c r="L83" s="26">
        <f>IF(Oil_net!L83="","",Oil_net!L83/10/GDP!O79)</f>
        <v>-4.5501047257974729</v>
      </c>
      <c r="M83" s="26">
        <f>IF(Oil_net!M83="","",Oil_net!M83/10/GDP!P79)</f>
        <v>-3.7948709608342188</v>
      </c>
      <c r="N83" s="26">
        <f>IF(Oil_net!N83="","",Oil_net!N83/10/GDP!Q79)</f>
        <v>-4.147369876270127</v>
      </c>
      <c r="O83" s="26">
        <f>IF(Oil_net!O83="","",Oil_net!O83/10/GDP!R79)</f>
        <v>-4.712845068845918</v>
      </c>
      <c r="P83" s="26">
        <f>IF(Oil_net!P83="","",Oil_net!P83/10/GDP!S79)</f>
        <v>-4.5170296684840441</v>
      </c>
      <c r="Q83" s="26">
        <f>IF(Oil_net!Q83="","",Oil_net!Q83/10/GDP!T79)</f>
        <v>-4.1502110111327761</v>
      </c>
    </row>
    <row r="84" spans="1:17" x14ac:dyDescent="0.15">
      <c r="A84" s="12" t="s">
        <v>103</v>
      </c>
      <c r="B84" s="26">
        <f>IF(Oil_net!B84="","",Oil_net!B84/10/GDP!E80)</f>
        <v>-12.954667259976771</v>
      </c>
      <c r="C84" s="26">
        <f>IF(Oil_net!C84="","",Oil_net!C84/10/GDP!F80)</f>
        <v>-12.557180706994782</v>
      </c>
      <c r="D84" s="26">
        <f>IF(Oil_net!D84="","",Oil_net!D84/10/GDP!G80)</f>
        <v>-12.815015704880123</v>
      </c>
      <c r="E84" s="26">
        <f>IF(Oil_net!E84="","",Oil_net!E84/10/GDP!H80)</f>
        <v>-17.035754957291761</v>
      </c>
      <c r="F84" s="26">
        <f>IF(Oil_net!F84="","",Oil_net!F84/10/GDP!I80)</f>
        <v>-11.426998940793437</v>
      </c>
      <c r="G84" s="26">
        <f>IF(Oil_net!G84="","",Oil_net!G84/10/GDP!J80)</f>
        <v>-13.687538983219861</v>
      </c>
      <c r="H84" s="26">
        <f>IF(Oil_net!H84="","",Oil_net!H84/10/GDP!K80)</f>
        <v>-17.214972240910384</v>
      </c>
      <c r="I84" s="26">
        <f>IF(Oil_net!I84="","",Oil_net!I84/10/GDP!L80)</f>
        <v>-15.702337421223302</v>
      </c>
      <c r="J84" s="26">
        <f>IF(Oil_net!J84="","",Oil_net!J84/10/GDP!M80)</f>
        <v>-14.293314113984437</v>
      </c>
      <c r="K84" s="26">
        <f>IF(Oil_net!K84="","",Oil_net!K84/10/GDP!N80)</f>
        <v>-13.892102936725101</v>
      </c>
      <c r="L84" s="26">
        <f>IF(Oil_net!L84="","",Oil_net!L84/10/GDP!O80)</f>
        <v>-8.5848131927866653</v>
      </c>
      <c r="M84" s="26">
        <f>IF(Oil_net!M84="","",Oil_net!M84/10/GDP!P80)</f>
        <v>-7.6899020735434815</v>
      </c>
      <c r="N84" s="26">
        <f>IF(Oil_net!N84="","",Oil_net!N84/10/GDP!Q80)</f>
        <v>-8.6645116244853444</v>
      </c>
      <c r="O84" s="26">
        <f>IF(Oil_net!O84="","",Oil_net!O84/10/GDP!R80)</f>
        <v>-10.775036068436854</v>
      </c>
      <c r="P84" s="26">
        <f>IF(Oil_net!P84="","",Oil_net!P84/10/GDP!S80)</f>
        <v>-9.7936519334935301</v>
      </c>
      <c r="Q84" s="26">
        <f>IF(Oil_net!Q84="","",Oil_net!Q84/10/GDP!T80)</f>
        <v>12.144655281163105</v>
      </c>
    </row>
    <row r="85" spans="1:17" x14ac:dyDescent="0.15">
      <c r="A85" s="12" t="s">
        <v>104</v>
      </c>
      <c r="B85" s="26">
        <f>IF(Oil_net!B85="","",Oil_net!B85/10/GDP!E81)</f>
        <v>-4.4454304770130824</v>
      </c>
      <c r="C85" s="26">
        <f>IF(Oil_net!C85="","",Oil_net!C85/10/GDP!F81)</f>
        <v>-5.3681049126929423</v>
      </c>
      <c r="D85" s="26">
        <f>IF(Oil_net!D85="","",Oil_net!D85/10/GDP!G81)</f>
        <v>-4.3579250218577386</v>
      </c>
      <c r="E85" s="26">
        <f>IF(Oil_net!E85="","",Oil_net!E85/10/GDP!H81)</f>
        <v>-5.8023763345075672</v>
      </c>
      <c r="F85" s="26">
        <f>IF(Oil_net!F85="","",Oil_net!F85/10/GDP!I81)</f>
        <v>-3.4127890108741021</v>
      </c>
      <c r="G85" s="26">
        <f>IF(Oil_net!G85="","",Oil_net!G85/10/GDP!J81)</f>
        <v>-4.6820700199172105</v>
      </c>
      <c r="H85" s="26">
        <f>IF(Oil_net!H85="","",Oil_net!H85/10/GDP!K81)</f>
        <v>-5.9220290662325707</v>
      </c>
      <c r="I85" s="26">
        <f>IF(Oil_net!I85="","",Oil_net!I85/10/GDP!L81)</f>
        <v>-5.9849052718467464</v>
      </c>
      <c r="J85" s="26">
        <f>IF(Oil_net!J85="","",Oil_net!J85/10/GDP!M81)</f>
        <v>-6.6433779032580276</v>
      </c>
      <c r="K85" s="26">
        <f>IF(Oil_net!K85="","",Oil_net!K85/10/GDP!N81)</f>
        <v>-7.3176150696639661</v>
      </c>
      <c r="L85" s="26">
        <f>IF(Oil_net!L85="","",Oil_net!L85/10/GDP!O81)</f>
        <v>-4.5536929843038436</v>
      </c>
      <c r="M85" s="26">
        <f>IF(Oil_net!M85="","",Oil_net!M85/10/GDP!P81)</f>
        <v>-4.3779687258475279</v>
      </c>
      <c r="N85" s="26">
        <f>IF(Oil_net!N85="","",Oil_net!N85/10/GDP!Q81)</f>
        <v>-5.0959429728291319</v>
      </c>
      <c r="O85" s="26">
        <f>IF(Oil_net!O85="","",Oil_net!O85/10/GDP!R81)</f>
        <v>-5.9061329231148267</v>
      </c>
      <c r="P85" s="26">
        <f>IF(Oil_net!P85="","",Oil_net!P85/10/GDP!S81)</f>
        <v>-7.5194051954402132</v>
      </c>
      <c r="Q85" s="26">
        <f>IF(Oil_net!Q85="","",Oil_net!Q85/10/GDP!T81)</f>
        <v>-4.9653500265676938</v>
      </c>
    </row>
    <row r="86" spans="1:17" x14ac:dyDescent="0.15">
      <c r="A86" s="12" t="s">
        <v>105</v>
      </c>
      <c r="B86" s="26">
        <f>IF(Oil_net!B86="","",Oil_net!B86/10/GDP!E82)</f>
        <v>-9.4189147619685301</v>
      </c>
      <c r="C86" s="26">
        <f>IF(Oil_net!C86="","",Oil_net!C86/10/GDP!F82)</f>
        <v>-10.034382583249291</v>
      </c>
      <c r="D86" s="26">
        <f>IF(Oil_net!D86="","",Oil_net!D86/10/GDP!G82)</f>
        <v>-10.624419712811957</v>
      </c>
      <c r="E86" s="26">
        <f>IF(Oil_net!E86="","",Oil_net!E86/10/GDP!H82)</f>
        <v>-14.226532332076657</v>
      </c>
      <c r="F86" s="26">
        <f>IF(Oil_net!F86="","",Oil_net!F86/10/GDP!I82)</f>
        <v>-7.5030352741521957</v>
      </c>
      <c r="G86" s="26">
        <f>IF(Oil_net!G86="","",Oil_net!G86/10/GDP!J82)</f>
        <v>-9.4573018612240105</v>
      </c>
      <c r="H86" s="26">
        <f>IF(Oil_net!H86="","",Oil_net!H86/10/GDP!K82)</f>
        <v>-11.919794926876127</v>
      </c>
      <c r="I86" s="26">
        <f>IF(Oil_net!I86="","",Oil_net!I86/10/GDP!L82)</f>
        <v>-12.102442392286289</v>
      </c>
      <c r="J86" s="26">
        <f>IF(Oil_net!J86="","",Oil_net!J86/10/GDP!M82)</f>
        <v>-12.241299352196487</v>
      </c>
      <c r="K86" s="26">
        <f>IF(Oil_net!K86="","",Oil_net!K86/10/GDP!N82)</f>
        <v>-10.553193758786978</v>
      </c>
      <c r="L86" s="26">
        <f>IF(Oil_net!L86="","",Oil_net!L86/10/GDP!O82)</f>
        <v>-6.4643008561858597</v>
      </c>
      <c r="M86" s="26">
        <f>IF(Oil_net!M86="","",Oil_net!M86/10/GDP!P82)</f>
        <v>-5.3927727542673907</v>
      </c>
      <c r="N86" s="26">
        <f>IF(Oil_net!N86="","",Oil_net!N86/10/GDP!Q82)</f>
        <v>-6.0626898187041141</v>
      </c>
      <c r="O86" s="26">
        <f>IF(Oil_net!O86="","",Oil_net!O86/10/GDP!R82)</f>
        <v>-6.9874223499412107</v>
      </c>
      <c r="P86" s="26">
        <f>IF(Oil_net!P86="","",Oil_net!P86/10/GDP!S82)</f>
        <v>-6.4816079024229882</v>
      </c>
      <c r="Q86" s="26">
        <f>IF(Oil_net!Q86="","",Oil_net!Q86/10/GDP!T82)</f>
        <v>-4.9702253810719181</v>
      </c>
    </row>
    <row r="87" spans="1:17" x14ac:dyDescent="0.15">
      <c r="A87" s="12" t="s">
        <v>106</v>
      </c>
      <c r="B87" s="26">
        <f>IF(Oil_net!B87="","",Oil_net!B87/10/GDP!E83)</f>
        <v>-4.4585110156006778</v>
      </c>
      <c r="C87" s="26">
        <f>IF(Oil_net!C87="","",Oil_net!C87/10/GDP!F83)</f>
        <v>-5.7369461773356205</v>
      </c>
      <c r="D87" s="26">
        <f>IF(Oil_net!D87="","",Oil_net!D87/10/GDP!G83)</f>
        <v>-4.5011053224959774</v>
      </c>
      <c r="E87" s="26">
        <f>IF(Oil_net!E87="","",Oil_net!E87/10/GDP!H83)</f>
        <v>-6.2700526445279685</v>
      </c>
      <c r="F87" s="26">
        <f>IF(Oil_net!F87="","",Oil_net!F87/10/GDP!I83)</f>
        <v>-4.8503684456269269</v>
      </c>
      <c r="G87" s="26">
        <f>IF(Oil_net!G87="","",Oil_net!G87/10/GDP!J83)</f>
        <v>-5.08616904145343</v>
      </c>
      <c r="H87" s="26">
        <f>IF(Oil_net!H87="","",Oil_net!H87/10/GDP!K83)</f>
        <v>-5.9853862948656644</v>
      </c>
      <c r="I87" s="26">
        <f>IF(Oil_net!I87="","",Oil_net!I87/10/GDP!L83)</f>
        <v>-6.3219496763130776</v>
      </c>
      <c r="J87" s="26">
        <f>IF(Oil_net!J87="","",Oil_net!J87/10/GDP!M83)</f>
        <v>-6.3448458550201012</v>
      </c>
      <c r="K87" s="26">
        <f>IF(Oil_net!K87="","",Oil_net!K87/10/GDP!N83)</f>
        <v>-6.1816095946243754</v>
      </c>
      <c r="L87" s="26">
        <f>IF(Oil_net!L87="","",Oil_net!L87/10/GDP!O83)</f>
        <v>-4.0947456395108928</v>
      </c>
      <c r="M87" s="26">
        <f>IF(Oil_net!M87="","",Oil_net!M87/10/GDP!P83)</f>
        <v>-3.0966088693516571</v>
      </c>
      <c r="N87" s="26">
        <f>IF(Oil_net!N87="","",Oil_net!N87/10/GDP!Q83)</f>
        <v>-3.6766570066481528</v>
      </c>
      <c r="O87" s="26">
        <f>IF(Oil_net!O87="","",Oil_net!O87/10/GDP!R83)</f>
        <v>-4.4682333092690811</v>
      </c>
      <c r="P87" s="26">
        <f>IF(Oil_net!P87="","",Oil_net!P87/10/GDP!S83)</f>
        <v>-4.1202575477826739</v>
      </c>
      <c r="Q87" s="26">
        <f>IF(Oil_net!Q87="","",Oil_net!Q87/10/GDP!T83)</f>
        <v>-2.7769573222799533</v>
      </c>
    </row>
    <row r="88" spans="1:17" x14ac:dyDescent="0.15">
      <c r="A88" s="12" t="s">
        <v>107</v>
      </c>
      <c r="B88" s="26">
        <f>IF(Oil_net!B88="","",Oil_net!B88/10/GDP!E84)</f>
        <v>-2.3470667318619189</v>
      </c>
      <c r="C88" s="26">
        <f>IF(Oil_net!C88="","",Oil_net!C88/10/GDP!F84)</f>
        <v>-2.4669009786932725</v>
      </c>
      <c r="D88" s="26">
        <f>IF(Oil_net!D88="","",Oil_net!D88/10/GDP!G84)</f>
        <v>-2.2695378066436316</v>
      </c>
      <c r="E88" s="26">
        <f>IF(Oil_net!E88="","",Oil_net!E88/10/GDP!H84)</f>
        <v>-3.3213493748525638</v>
      </c>
      <c r="F88" s="26">
        <f>IF(Oil_net!F88="","",Oil_net!F88/10/GDP!I84)</f>
        <v>-2.8221995817733978</v>
      </c>
      <c r="G88" s="26">
        <f>IF(Oil_net!G88="","",Oil_net!G88/10/GDP!J84)</f>
        <v>-3.1077945016172279</v>
      </c>
      <c r="H88" s="26">
        <f>IF(Oil_net!H88="","",Oil_net!H88/10/GDP!K84)</f>
        <v>-3.6690917723365613</v>
      </c>
      <c r="I88" s="26">
        <f>IF(Oil_net!I88="","",Oil_net!I88/10/GDP!L84)</f>
        <v>-3.885043093800495</v>
      </c>
      <c r="J88" s="26">
        <f>IF(Oil_net!J88="","",Oil_net!J88/10/GDP!M84)</f>
        <v>-5.1706523272894493</v>
      </c>
      <c r="K88" s="26">
        <f>IF(Oil_net!K88="","",Oil_net!K88/10/GDP!N84)</f>
        <v>-4.4244473628712351</v>
      </c>
      <c r="L88" s="26">
        <f>IF(Oil_net!L88="","",Oil_net!L88/10/GDP!O84)</f>
        <v>-3.1623802171324091</v>
      </c>
      <c r="M88" s="26">
        <f>IF(Oil_net!M88="","",Oil_net!M88/10/GDP!P84)</f>
        <v>-2.5043032480167651</v>
      </c>
      <c r="N88" s="26">
        <f>IF(Oil_net!N88="","",Oil_net!N88/10/GDP!Q84)</f>
        <v>-2.7713374810131497</v>
      </c>
      <c r="O88" s="26">
        <f>IF(Oil_net!O88="","",Oil_net!O88/10/GDP!R84)</f>
        <v>-3.699320690302315</v>
      </c>
      <c r="P88" s="26">
        <f>IF(Oil_net!P88="","",Oil_net!P88/10/GDP!S84)</f>
        <v>-2.7388019436815836</v>
      </c>
      <c r="Q88" s="26">
        <f>IF(Oil_net!Q88="","",Oil_net!Q88/10/GDP!T84)</f>
        <v>-1.9650585881944655</v>
      </c>
    </row>
    <row r="89" spans="1:17" x14ac:dyDescent="0.15">
      <c r="A89" s="12" t="s">
        <v>108</v>
      </c>
      <c r="B89" s="26">
        <f>IF(Oil_net!B89="","",Oil_net!B89/10/GDP!E85)</f>
        <v>-3.8732781544525889</v>
      </c>
      <c r="C89" s="26">
        <f>IF(Oil_net!C89="","",Oil_net!C89/10/GDP!F85)</f>
        <v>-4.0364549143297337</v>
      </c>
      <c r="D89" s="26">
        <f>IF(Oil_net!D89="","",Oil_net!D89/10/GDP!G85)</f>
        <v>-4.1456116807430146</v>
      </c>
      <c r="E89" s="26">
        <f>IF(Oil_net!E89="","",Oil_net!E89/10/GDP!H85)</f>
        <v>-5.401925054313903</v>
      </c>
      <c r="F89" s="26">
        <f>IF(Oil_net!F89="","",Oil_net!F89/10/GDP!I85)</f>
        <v>-4.3170701329946777</v>
      </c>
      <c r="G89" s="26">
        <f>IF(Oil_net!G89="","",Oil_net!G89/10/GDP!J85)</f>
        <v>-3.7744152227610535</v>
      </c>
      <c r="H89" s="26">
        <f>IF(Oil_net!H89="","",Oil_net!H89/10/GDP!K85)</f>
        <v>-5.4265600005706469</v>
      </c>
      <c r="I89" s="26">
        <f>IF(Oil_net!I89="","",Oil_net!I89/10/GDP!L85)</f>
        <v>-5.8110048787054147</v>
      </c>
      <c r="J89" s="26">
        <f>IF(Oil_net!J89="","",Oil_net!J89/10/GDP!M85)</f>
        <v>-5.8236470768703983</v>
      </c>
      <c r="K89" s="26">
        <f>IF(Oil_net!K89="","",Oil_net!K89/10/GDP!N85)</f>
        <v>-4.5099461701189023</v>
      </c>
      <c r="L89" s="26">
        <f>IF(Oil_net!L89="","",Oil_net!L89/10/GDP!O85)</f>
        <v>-2.6544798697303418</v>
      </c>
      <c r="M89" s="26">
        <f>IF(Oil_net!M89="","",Oil_net!M89/10/GDP!P85)</f>
        <v>-2.582938648938041</v>
      </c>
      <c r="N89" s="26">
        <f>IF(Oil_net!N89="","",Oil_net!N89/10/GDP!Q85)</f>
        <v>-2.8246756809589662</v>
      </c>
      <c r="O89" s="26">
        <f>IF(Oil_net!O89="","",Oil_net!O89/10/GDP!R85)</f>
        <v>-3.6369031681466328</v>
      </c>
      <c r="P89" s="26">
        <f>IF(Oil_net!P89="","",Oil_net!P89/10/GDP!S85)</f>
        <v>-3.2049297085117554</v>
      </c>
      <c r="Q89" s="26">
        <f>IF(Oil_net!Q89="","",Oil_net!Q89/10/GDP!T85)</f>
        <v>-2.135987543525744</v>
      </c>
    </row>
    <row r="90" spans="1:17" x14ac:dyDescent="0.15">
      <c r="A90" s="12" t="s">
        <v>109</v>
      </c>
      <c r="B90" s="26">
        <f>IF(Oil_net!B90="","",Oil_net!B90/10/GDP!E86)</f>
        <v>1.3688825534976648E-2</v>
      </c>
      <c r="C90" s="26">
        <f>IF(Oil_net!C90="","",Oil_net!C90/10/GDP!F86)</f>
        <v>0.34200273116044311</v>
      </c>
      <c r="D90" s="26">
        <f>IF(Oil_net!D90="","",Oil_net!D90/10/GDP!G86)</f>
        <v>0.52927885193194346</v>
      </c>
      <c r="E90" s="26">
        <f>IF(Oil_net!E90="","",Oil_net!E90/10/GDP!H86)</f>
        <v>-1.4969491329430413</v>
      </c>
      <c r="F90" s="26">
        <f>IF(Oil_net!F90="","",Oil_net!F90/10/GDP!I86)</f>
        <v>-0.69540814693281239</v>
      </c>
      <c r="G90" s="26">
        <f>IF(Oil_net!G90="","",Oil_net!G90/10/GDP!J86)</f>
        <v>-1.1457242193502797</v>
      </c>
      <c r="H90" s="26">
        <f>IF(Oil_net!H90="","",Oil_net!H90/10/GDP!K86)</f>
        <v>-1.9635323015903459</v>
      </c>
      <c r="I90" s="26">
        <f>IF(Oil_net!I90="","",Oil_net!I90/10/GDP!L86)</f>
        <v>-2.2237258116677352</v>
      </c>
      <c r="J90" s="26">
        <f>IF(Oil_net!J90="","",Oil_net!J90/10/GDP!M86)</f>
        <v>-2.4527609624506437</v>
      </c>
      <c r="K90" s="26">
        <f>IF(Oil_net!K90="","",Oil_net!K90/10/GDP!N86)</f>
        <v>-2.6825917047618146</v>
      </c>
      <c r="L90" s="26">
        <f>IF(Oil_net!L90="","",Oil_net!L90/10/GDP!O86)</f>
        <v>-1.5226125673993054</v>
      </c>
      <c r="M90" s="26">
        <f>IF(Oil_net!M90="","",Oil_net!M90/10/GDP!P86)</f>
        <v>-1.0385500044494487</v>
      </c>
      <c r="N90" s="26">
        <f>IF(Oil_net!N90="","",Oil_net!N90/10/GDP!Q86)</f>
        <v>-1.2620604606592674</v>
      </c>
      <c r="O90" s="26">
        <f>IF(Oil_net!O90="","",Oil_net!O90/10/GDP!R86)</f>
        <v>-1.7463564243330485</v>
      </c>
      <c r="P90" s="26">
        <f>IF(Oil_net!P90="","",Oil_net!P90/10/GDP!S86)</f>
        <v>-1.3495279125478987</v>
      </c>
      <c r="Q90" s="26">
        <f>IF(Oil_net!Q90="","",Oil_net!Q90/10/GDP!T86)</f>
        <v>-0.74131633986098466</v>
      </c>
    </row>
    <row r="91" spans="1:17" x14ac:dyDescent="0.15">
      <c r="A91" s="12" t="s">
        <v>111</v>
      </c>
      <c r="B91" s="26">
        <f>IF(Oil_net!B91="","",Oil_net!B91/10/GDP!E87)</f>
        <v>40.065850701181567</v>
      </c>
      <c r="C91" s="26">
        <f>IF(Oil_net!C91="","",Oil_net!C91/10/GDP!F87)</f>
        <v>41.046230379132723</v>
      </c>
      <c r="D91" s="26">
        <f>IF(Oil_net!D91="","",Oil_net!D91/10/GDP!G87)</f>
        <v>38.690661814048944</v>
      </c>
      <c r="E91" s="26">
        <f>IF(Oil_net!E91="","",Oil_net!E91/10/GDP!H87)</f>
        <v>44.355079388391822</v>
      </c>
      <c r="F91" s="26">
        <f>IF(Oil_net!F91="","",Oil_net!F91/10/GDP!I87)</f>
        <v>32.917907379918653</v>
      </c>
      <c r="G91" s="26">
        <f>IF(Oil_net!G91="","",Oil_net!G91/10/GDP!J87)</f>
        <v>35.745478149870337</v>
      </c>
      <c r="H91" s="26">
        <f>IF(Oil_net!H91="","",Oil_net!H91/10/GDP!K87)</f>
        <v>41.174039109088653</v>
      </c>
      <c r="I91" s="26">
        <f>IF(Oil_net!I91="","",Oil_net!I91/10/GDP!L87)</f>
        <v>40.96459915633892</v>
      </c>
      <c r="J91" s="26">
        <f>IF(Oil_net!J91="","",Oil_net!J91/10/GDP!M87)</f>
        <v>36.256275986769026</v>
      </c>
      <c r="K91" s="26">
        <f>IF(Oil_net!K91="","",Oil_net!K91/10/GDP!N87)</f>
        <v>37.722744941831465</v>
      </c>
      <c r="L91" s="26">
        <f>IF(Oil_net!L91="","",Oil_net!L91/10/GDP!O87)</f>
        <v>30.478968855207476</v>
      </c>
      <c r="M91" s="26">
        <f>IF(Oil_net!M91="","",Oil_net!M91/10/GDP!P87)</f>
        <v>28.600672886278762</v>
      </c>
      <c r="N91" s="26">
        <f>IF(Oil_net!N91="","",Oil_net!N91/10/GDP!Q87)</f>
        <v>34.044934104521026</v>
      </c>
      <c r="O91" s="26">
        <f>IF(Oil_net!O91="","",Oil_net!O91/10/GDP!R87)</f>
        <v>41.287422092082764</v>
      </c>
      <c r="P91" s="26">
        <f>IF(Oil_net!P91="","",Oil_net!P91/10/GDP!S87)</f>
        <v>36.527565479679041</v>
      </c>
      <c r="Q91" s="26">
        <f>IF(Oil_net!Q91="","",Oil_net!Q91/10/GDP!T87)</f>
        <v>23.106071783112014</v>
      </c>
    </row>
    <row r="92" spans="1:17" x14ac:dyDescent="0.15">
      <c r="A92" s="12" t="s">
        <v>112</v>
      </c>
      <c r="B92" s="26">
        <f>IF(Oil_net!B92="","",Oil_net!B92/10/GDP!E88)</f>
        <v>-1.6391256586638159</v>
      </c>
      <c r="C92" s="26">
        <f>IF(Oil_net!C92="","",Oil_net!C92/10/GDP!F88)</f>
        <v>-1.8411802243204942</v>
      </c>
      <c r="D92" s="26">
        <f>IF(Oil_net!D92="","",Oil_net!D92/10/GDP!G88)</f>
        <v>-1.9708821589813845</v>
      </c>
      <c r="E92" s="26">
        <f>IF(Oil_net!E92="","",Oil_net!E92/10/GDP!H88)</f>
        <v>-2.215180765274305</v>
      </c>
      <c r="F92" s="26">
        <f>IF(Oil_net!F92="","",Oil_net!F92/10/GDP!I88)</f>
        <v>-1.6287561989798938</v>
      </c>
      <c r="G92" s="26">
        <f>IF(Oil_net!G92="","",Oil_net!G92/10/GDP!J88)</f>
        <v>-1.9898732063408771</v>
      </c>
      <c r="H92" s="26">
        <f>IF(Oil_net!H92="","",Oil_net!H92/10/GDP!K88)</f>
        <v>-2.382977478794968</v>
      </c>
      <c r="I92" s="26">
        <f>IF(Oil_net!I92="","",Oil_net!I92/10/GDP!L88)</f>
        <v>-2.2444947002923987</v>
      </c>
      <c r="J92" s="26">
        <f>IF(Oil_net!J92="","",Oil_net!J92/10/GDP!M88)</f>
        <v>-2.3941631035097095</v>
      </c>
      <c r="K92" s="26">
        <f>IF(Oil_net!K92="","",Oil_net!K92/10/GDP!N88)</f>
        <v>-2.1637313027481548</v>
      </c>
      <c r="L92" s="26">
        <f>IF(Oil_net!L92="","",Oil_net!L92/10/GDP!O88)</f>
        <v>-1.1641868268575979</v>
      </c>
      <c r="M92" s="26">
        <f>IF(Oil_net!M92="","",Oil_net!M92/10/GDP!P88)</f>
        <v>-0.9154019423211861</v>
      </c>
      <c r="N92" s="26">
        <f>IF(Oil_net!N92="","",Oil_net!N92/10/GDP!Q88)</f>
        <v>-0.99554907502654866</v>
      </c>
      <c r="O92" s="26">
        <f>IF(Oil_net!O92="","",Oil_net!O92/10/GDP!R88)</f>
        <v>-1.1314138831631917</v>
      </c>
      <c r="P92" s="26">
        <f>IF(Oil_net!P92="","",Oil_net!P92/10/GDP!S88)</f>
        <v>-1.0148150124560815</v>
      </c>
      <c r="Q92" s="26">
        <f>IF(Oil_net!Q92="","",Oil_net!Q92/10/GDP!T88)</f>
        <v>-0.56860678952050003</v>
      </c>
    </row>
    <row r="93" spans="1:17" x14ac:dyDescent="0.15">
      <c r="A93" s="12" t="s">
        <v>113</v>
      </c>
      <c r="B93" s="26">
        <f>IF(Oil_net!B93="","",Oil_net!B93/10/GDP!E89)</f>
        <v>-4.741463117250686</v>
      </c>
      <c r="C93" s="26">
        <f>IF(Oil_net!C93="","",Oil_net!C93/10/GDP!F89)</f>
        <v>-4.8395329235915447</v>
      </c>
      <c r="D93" s="26">
        <f>IF(Oil_net!D93="","",Oil_net!D93/10/GDP!G89)</f>
        <v>-4.99489910284119</v>
      </c>
      <c r="E93" s="26">
        <f>IF(Oil_net!E93="","",Oil_net!E93/10/GDP!H89)</f>
        <v>-5.9428403764707749</v>
      </c>
      <c r="F93" s="26">
        <f>IF(Oil_net!F93="","",Oil_net!F93/10/GDP!I89)</f>
        <v>-3.8950338336994084</v>
      </c>
      <c r="G93" s="26">
        <f>IF(Oil_net!G93="","",Oil_net!G93/10/GDP!J89)</f>
        <v>-4.4683289922747305</v>
      </c>
      <c r="H93" s="26">
        <f>IF(Oil_net!H93="","",Oil_net!H93/10/GDP!K89)</f>
        <v>-5.2294887253290359</v>
      </c>
      <c r="I93" s="26">
        <f>IF(Oil_net!I93="","",Oil_net!I93/10/GDP!L89)</f>
        <v>-6.2565990628839554</v>
      </c>
      <c r="J93" s="26">
        <f>IF(Oil_net!J93="","",Oil_net!J93/10/GDP!M89)</f>
        <v>-4.9745670345547959</v>
      </c>
      <c r="K93" s="26">
        <f>IF(Oil_net!K93="","",Oil_net!K93/10/GDP!N89)</f>
        <v>-4.11865812920807</v>
      </c>
      <c r="L93" s="26">
        <f>IF(Oil_net!L93="","",Oil_net!L93/10/GDP!O89)</f>
        <v>-2.4678238123363894</v>
      </c>
      <c r="M93" s="26">
        <f>IF(Oil_net!M93="","",Oil_net!M93/10/GDP!P89)</f>
        <v>-1.8338973553284077</v>
      </c>
      <c r="N93" s="26">
        <f>IF(Oil_net!N93="","",Oil_net!N93/10/GDP!Q89)</f>
        <v>-2.1556819262459666</v>
      </c>
      <c r="O93" s="26">
        <f>IF(Oil_net!O93="","",Oil_net!O93/10/GDP!R89)</f>
        <v>-2.6557555898641545</v>
      </c>
      <c r="P93" s="26">
        <f>IF(Oil_net!P93="","",Oil_net!P93/10/GDP!S89)</f>
        <v>-2.3529064556050705</v>
      </c>
      <c r="Q93" s="26">
        <f>IF(Oil_net!Q93="","",Oil_net!Q93/10/GDP!T89)</f>
        <v>-1.3720484443872567</v>
      </c>
    </row>
    <row r="94" spans="1:17" x14ac:dyDescent="0.15">
      <c r="A94" s="12" t="s">
        <v>114</v>
      </c>
      <c r="B94" s="26">
        <f>IF(Oil_net!B94="","",Oil_net!B94/10/GDP!E90)</f>
        <v>-1.7868488620044372</v>
      </c>
      <c r="C94" s="26">
        <f>IF(Oil_net!C94="","",Oil_net!C94/10/GDP!F90)</f>
        <v>-2.0262293688296475</v>
      </c>
      <c r="D94" s="26">
        <f>IF(Oil_net!D94="","",Oil_net!D94/10/GDP!G90)</f>
        <v>-2.0154925469442526</v>
      </c>
      <c r="E94" s="26">
        <f>IF(Oil_net!E94="","",Oil_net!E94/10/GDP!H90)</f>
        <v>-2.4105147462905285</v>
      </c>
      <c r="F94" s="26">
        <f>IF(Oil_net!F94="","",Oil_net!F94/10/GDP!I90)</f>
        <v>-1.51560685139255</v>
      </c>
      <c r="G94" s="26">
        <f>IF(Oil_net!G94="","",Oil_net!G94/10/GDP!J90)</f>
        <v>-2.1460577925624338</v>
      </c>
      <c r="H94" s="26">
        <f>IF(Oil_net!H94="","",Oil_net!H94/10/GDP!K90)</f>
        <v>-2.4976406454320661</v>
      </c>
      <c r="I94" s="26">
        <f>IF(Oil_net!I94="","",Oil_net!I94/10/GDP!L90)</f>
        <v>-2.6897395771129289</v>
      </c>
      <c r="J94" s="26">
        <f>IF(Oil_net!J94="","",Oil_net!J94/10/GDP!M90)</f>
        <v>-2.1482560843280059</v>
      </c>
      <c r="K94" s="26">
        <f>IF(Oil_net!K94="","",Oil_net!K94/10/GDP!N90)</f>
        <v>-1.7645258773778627</v>
      </c>
      <c r="L94" s="26">
        <f>IF(Oil_net!L94="","",Oil_net!L94/10/GDP!O90)</f>
        <v>-1.2808007462370186</v>
      </c>
      <c r="M94" s="26">
        <f>IF(Oil_net!M94="","",Oil_net!M94/10/GDP!P90)</f>
        <v>-0.99307518225150804</v>
      </c>
      <c r="N94" s="26">
        <f>IF(Oil_net!N94="","",Oil_net!N94/10/GDP!Q90)</f>
        <v>-1.1938051752284371</v>
      </c>
      <c r="O94" s="26">
        <f>IF(Oil_net!O94="","",Oil_net!O94/10/GDP!R90)</f>
        <v>-1.4311734405009215</v>
      </c>
      <c r="P94" s="26">
        <f>IF(Oil_net!P94="","",Oil_net!P94/10/GDP!S90)</f>
        <v>-1.3498968544189796</v>
      </c>
      <c r="Q94" s="26">
        <f>IF(Oil_net!Q94="","",Oil_net!Q94/10/GDP!T90)</f>
        <v>-0.94443408685683738</v>
      </c>
    </row>
    <row r="95" spans="1:17" x14ac:dyDescent="0.15">
      <c r="A95" s="12" t="s">
        <v>115</v>
      </c>
      <c r="B95" s="26">
        <f>IF(Oil_net!B95="","",Oil_net!B95/10/GDP!E91)</f>
        <v>-12.59731002664391</v>
      </c>
      <c r="C95" s="26">
        <f>IF(Oil_net!C95="","",Oil_net!C95/10/GDP!F91)</f>
        <v>-14.720490030596624</v>
      </c>
      <c r="D95" s="26">
        <f>IF(Oil_net!D95="","",Oil_net!D95/10/GDP!G91)</f>
        <v>-17.128164012243516</v>
      </c>
      <c r="E95" s="26">
        <f>IF(Oil_net!E95="","",Oil_net!E95/10/GDP!H91)</f>
        <v>-21.250904208933431</v>
      </c>
      <c r="F95" s="26">
        <f>IF(Oil_net!F95="","",Oil_net!F95/10/GDP!I91)</f>
        <v>-10.665502380665217</v>
      </c>
      <c r="G95" s="26">
        <f>IF(Oil_net!G95="","",Oil_net!G95/10/GDP!J91)</f>
        <v>-10.849402040475832</v>
      </c>
      <c r="H95" s="26">
        <f>IF(Oil_net!H95="","",Oil_net!H95/10/GDP!K91)</f>
        <v>-14.743604883169009</v>
      </c>
      <c r="I95" s="26">
        <f>IF(Oil_net!I95="","",Oil_net!I95/10/GDP!L91)</f>
        <v>-13.570808836085414</v>
      </c>
      <c r="J95" s="26">
        <f>IF(Oil_net!J95="","",Oil_net!J95/10/GDP!M91)</f>
        <v>-14.125849516436126</v>
      </c>
      <c r="K95" s="26">
        <f>IF(Oil_net!K95="","",Oil_net!K95/10/GDP!N91)</f>
        <v>-13.350421948811906</v>
      </c>
      <c r="L95" s="26">
        <f>IF(Oil_net!L95="","",Oil_net!L95/10/GDP!O91)</f>
        <v>-7.7031866949635024</v>
      </c>
      <c r="M95" s="26">
        <f>IF(Oil_net!M95="","",Oil_net!M95/10/GDP!P91)</f>
        <v>-6.1027418622208014</v>
      </c>
      <c r="N95" s="26">
        <f>IF(Oil_net!N95="","",Oil_net!N95/10/GDP!Q91)</f>
        <v>-8.5295142523113281</v>
      </c>
      <c r="O95" s="26">
        <f>IF(Oil_net!O95="","",Oil_net!O95/10/GDP!R91)</f>
        <v>-9.5708426169808209</v>
      </c>
      <c r="P95" s="26">
        <f>IF(Oil_net!P95="","",Oil_net!P95/10/GDP!S91)</f>
        <v>-9.6625454709747469</v>
      </c>
      <c r="Q95" s="26">
        <f>IF(Oil_net!Q95="","",Oil_net!Q95/10/GDP!T91)</f>
        <v>-5.466432946106428</v>
      </c>
    </row>
    <row r="96" spans="1:17" x14ac:dyDescent="0.15">
      <c r="A96" s="12" t="s">
        <v>116</v>
      </c>
      <c r="B96" s="26">
        <f>IF(Oil_net!B96="","",Oil_net!B96/10/GDP!E92)</f>
        <v>-2.053786165201076</v>
      </c>
      <c r="C96" s="26">
        <f>IF(Oil_net!C96="","",Oil_net!C96/10/GDP!F92)</f>
        <v>-2.6784274325532462</v>
      </c>
      <c r="D96" s="26">
        <f>IF(Oil_net!D96="","",Oil_net!D96/10/GDP!G92)</f>
        <v>-2.8408162275771569</v>
      </c>
      <c r="E96" s="26">
        <f>IF(Oil_net!E96="","",Oil_net!E96/10/GDP!H92)</f>
        <v>-3.7326784288465729</v>
      </c>
      <c r="F96" s="26">
        <f>IF(Oil_net!F96="","",Oil_net!F96/10/GDP!I92)</f>
        <v>-1.8884451262365789</v>
      </c>
      <c r="G96" s="26">
        <f>IF(Oil_net!G96="","",Oil_net!G96/10/GDP!J92)</f>
        <v>-2.3326073702892582</v>
      </c>
      <c r="H96" s="26">
        <f>IF(Oil_net!H96="","",Oil_net!H96/10/GDP!K92)</f>
        <v>-2.9271034851117448</v>
      </c>
      <c r="I96" s="26">
        <f>IF(Oil_net!I96="","",Oil_net!I96/10/GDP!L92)</f>
        <v>-3.139756272287864</v>
      </c>
      <c r="J96" s="26">
        <f>IF(Oil_net!J96="","",Oil_net!J96/10/GDP!M92)</f>
        <v>-3.5474123224403105</v>
      </c>
      <c r="K96" s="26">
        <f>IF(Oil_net!K96="","",Oil_net!K96/10/GDP!N92)</f>
        <v>-3.4231590063934534</v>
      </c>
      <c r="L96" s="26">
        <f>IF(Oil_net!L96="","",Oil_net!L96/10/GDP!O92)</f>
        <v>-1.9813342457994514</v>
      </c>
      <c r="M96" s="26">
        <f>IF(Oil_net!M96="","",Oil_net!M96/10/GDP!P92)</f>
        <v>-1.2968884035954065</v>
      </c>
      <c r="N96" s="26">
        <f>IF(Oil_net!N96="","",Oil_net!N96/10/GDP!Q92)</f>
        <v>-1.6809727529752148</v>
      </c>
      <c r="O96" s="26">
        <f>IF(Oil_net!O96="","",Oil_net!O96/10/GDP!R92)</f>
        <v>-2.0961990551454579</v>
      </c>
      <c r="P96" s="26">
        <f>IF(Oil_net!P96="","",Oil_net!P96/10/GDP!S92)</f>
        <v>-1.7920766158326777</v>
      </c>
      <c r="Q96" s="26">
        <f>IF(Oil_net!Q96="","",Oil_net!Q96/10/GDP!T92)</f>
        <v>-1.1705648462175842</v>
      </c>
    </row>
    <row r="97" spans="1:17" x14ac:dyDescent="0.15">
      <c r="A97" s="12" t="s">
        <v>117</v>
      </c>
      <c r="B97" s="26">
        <f>IF(Oil_net!B97="","",Oil_net!B97/10/GDP!E93)</f>
        <v>-16.520373450233013</v>
      </c>
      <c r="C97" s="26">
        <f>IF(Oil_net!C97="","",Oil_net!C97/10/GDP!F93)</f>
        <v>-15.358074733540246</v>
      </c>
      <c r="D97" s="26">
        <f>IF(Oil_net!D97="","",Oil_net!D97/10/GDP!G93)</f>
        <v>-14.416157604732799</v>
      </c>
      <c r="E97" s="26">
        <f>IF(Oil_net!E97="","",Oil_net!E97/10/GDP!H93)</f>
        <v>-14.268529882267529</v>
      </c>
      <c r="F97" s="26">
        <f>IF(Oil_net!F97="","",Oil_net!F97/10/GDP!I93)</f>
        <v>-9.120032473566857</v>
      </c>
      <c r="G97" s="26">
        <f>IF(Oil_net!G97="","",Oil_net!G97/10/GDP!J93)</f>
        <v>-11.054874466420852</v>
      </c>
      <c r="H97" s="26">
        <f>IF(Oil_net!H97="","",Oil_net!H97/10/GDP!K93)</f>
        <v>-16.620834075333544</v>
      </c>
      <c r="I97" s="26">
        <f>IF(Oil_net!I97="","",Oil_net!I97/10/GDP!L93)</f>
        <v>-18.534724345594054</v>
      </c>
      <c r="J97" s="26">
        <f>IF(Oil_net!J97="","",Oil_net!J97/10/GDP!M93)</f>
        <v>-15.012531820610677</v>
      </c>
      <c r="K97" s="26">
        <f>IF(Oil_net!K97="","",Oil_net!K97/10/GDP!N93)</f>
        <v>-14.984579990765784</v>
      </c>
      <c r="L97" s="26">
        <f>IF(Oil_net!L97="","",Oil_net!L97/10/GDP!O93)</f>
        <v>-8.1267764853238003</v>
      </c>
      <c r="M97" s="26">
        <f>IF(Oil_net!M97="","",Oil_net!M97/10/GDP!P93)</f>
        <v>-6.2356701726563619</v>
      </c>
      <c r="N97" s="26">
        <f>IF(Oil_net!N97="","",Oil_net!N97/10/GDP!Q93)</f>
        <v>-7.3224692427221871</v>
      </c>
      <c r="O97" s="26">
        <f>IF(Oil_net!O97="","",Oil_net!O97/10/GDP!R93)</f>
        <v>-8.4957952504740639</v>
      </c>
      <c r="P97" s="26">
        <f>IF(Oil_net!P97="","",Oil_net!P97/10/GDP!S93)</f>
        <v>-6.6460888730738406</v>
      </c>
      <c r="Q97" s="26">
        <f>IF(Oil_net!Q97="","",Oil_net!Q97/10/GDP!T93)</f>
        <v>-4.3317510174563223</v>
      </c>
    </row>
    <row r="98" spans="1:17" x14ac:dyDescent="0.15">
      <c r="A98" s="12" t="s">
        <v>118</v>
      </c>
      <c r="B98" s="26">
        <f>IF(Oil_net!B98="","",Oil_net!B98/10/GDP!E94)</f>
        <v>29.089677801757933</v>
      </c>
      <c r="C98" s="26">
        <f>IF(Oil_net!C98="","",Oil_net!C98/10/GDP!F94)</f>
        <v>27.305847380301866</v>
      </c>
      <c r="D98" s="26">
        <f>IF(Oil_net!D98="","",Oil_net!D98/10/GDP!G94)</f>
        <v>25.083006193286266</v>
      </c>
      <c r="E98" s="26">
        <f>IF(Oil_net!E98="","",Oil_net!E98/10/GDP!H94)</f>
        <v>30.526492552827065</v>
      </c>
      <c r="F98" s="26">
        <f>IF(Oil_net!F98="","",Oil_net!F98/10/GDP!I94)</f>
        <v>21.473419180756309</v>
      </c>
      <c r="G98" s="26">
        <f>IF(Oil_net!G98="","",Oil_net!G98/10/GDP!J94)</f>
        <v>23.384769919689145</v>
      </c>
      <c r="H98" s="26">
        <f>IF(Oil_net!H98="","",Oil_net!H98/10/GDP!K94)</f>
        <v>27.343361830767417</v>
      </c>
      <c r="I98" s="26">
        <f>IF(Oil_net!I98="","",Oil_net!I98/10/GDP!L94)</f>
        <v>26.047441325849377</v>
      </c>
      <c r="J98" s="26">
        <f>IF(Oil_net!J98="","",Oil_net!J98/10/GDP!M94)</f>
        <v>22.99249878767445</v>
      </c>
      <c r="K98" s="26">
        <f>IF(Oil_net!K98="","",Oil_net!K98/10/GDP!N94)</f>
        <v>24.135106803466577</v>
      </c>
      <c r="L98" s="26">
        <f>IF(Oil_net!L98="","",Oil_net!L98/10/GDP!O94)</f>
        <v>14.51064214533373</v>
      </c>
      <c r="M98" s="26">
        <f>IF(Oil_net!M98="","",Oil_net!M98/10/GDP!P94)</f>
        <v>14.049604627505236</v>
      </c>
      <c r="N98" s="26">
        <f>IF(Oil_net!N98="","",Oil_net!N98/10/GDP!Q94)</f>
        <v>15.92925567174502</v>
      </c>
      <c r="O98" s="26">
        <f>IF(Oil_net!O98="","",Oil_net!O98/10/GDP!R94)</f>
        <v>21.07343041517403</v>
      </c>
      <c r="P98" s="26">
        <f>IF(Oil_net!P98="","",Oil_net!P98/10/GDP!S94)</f>
        <v>18.481074200762489</v>
      </c>
      <c r="Q98" s="26">
        <f>IF(Oil_net!Q98="","",Oil_net!Q98/10/GDP!T94)</f>
        <v>11.89620344438346</v>
      </c>
    </row>
    <row r="99" spans="1:17" x14ac:dyDescent="0.15">
      <c r="A99" s="12" t="s">
        <v>119</v>
      </c>
      <c r="B99" s="26">
        <f>IF(Oil_net!B99="","",Oil_net!B99/10/GDP!E95)</f>
        <v>-5.8645387604524517</v>
      </c>
      <c r="C99" s="26">
        <f>IF(Oil_net!C99="","",Oil_net!C99/10/GDP!F95)</f>
        <v>-6.2264411257838654</v>
      </c>
      <c r="D99" s="26">
        <f>IF(Oil_net!D99="","",Oil_net!D99/10/GDP!G95)</f>
        <v>-5.4829040844157202</v>
      </c>
      <c r="E99" s="26">
        <f>IF(Oil_net!E99="","",Oil_net!E99/10/GDP!H95)</f>
        <v>-8.0548662945716476</v>
      </c>
      <c r="F99" s="26">
        <f>IF(Oil_net!F99="","",Oil_net!F99/10/GDP!I95)</f>
        <v>-5.6093397311330415</v>
      </c>
      <c r="G99" s="26">
        <f>IF(Oil_net!G99="","",Oil_net!G99/10/GDP!J95)</f>
        <v>-6.3741785707165466</v>
      </c>
      <c r="H99" s="26">
        <f>IF(Oil_net!H99="","",Oil_net!H99/10/GDP!K95)</f>
        <v>-9.3848486706602881</v>
      </c>
      <c r="I99" s="26">
        <f>IF(Oil_net!I99="","",Oil_net!I99/10/GDP!L95)</f>
        <v>-7.8053570276299213</v>
      </c>
      <c r="J99" s="26">
        <f>IF(Oil_net!J99="","",Oil_net!J99/10/GDP!M95)</f>
        <v>-6.8272598256774799</v>
      </c>
      <c r="K99" s="26">
        <f>IF(Oil_net!K99="","",Oil_net!K99/10/GDP!N95)</f>
        <v>-6.3511685653977326</v>
      </c>
      <c r="L99" s="26">
        <f>IF(Oil_net!L99="","",Oil_net!L99/10/GDP!O95)</f>
        <v>-3.6895892205199825</v>
      </c>
      <c r="M99" s="26">
        <f>IF(Oil_net!M99="","",Oil_net!M99/10/GDP!P95)</f>
        <v>-2.8721412831724269</v>
      </c>
      <c r="N99" s="26">
        <f>IF(Oil_net!N99="","",Oil_net!N99/10/GDP!Q95)</f>
        <v>-3.3201954682423263</v>
      </c>
      <c r="O99" s="26">
        <f>IF(Oil_net!O99="","",Oil_net!O99/10/GDP!R95)</f>
        <v>-3.7230693092809819</v>
      </c>
      <c r="P99" s="26">
        <f>IF(Oil_net!P99="","",Oil_net!P99/10/GDP!S95)</f>
        <v>-3.3329201699939439</v>
      </c>
      <c r="Q99" s="26">
        <f>IF(Oil_net!Q99="","",Oil_net!Q99/10/GDP!T95)</f>
        <v>-2.4472340297465096</v>
      </c>
    </row>
    <row r="100" spans="1:17" x14ac:dyDescent="0.15">
      <c r="A100" s="12" t="s">
        <v>120</v>
      </c>
      <c r="B100" s="26">
        <f>IF(Oil_net!B100="","",Oil_net!B100/10/GDP!E96)</f>
        <v>-11.218228326800343</v>
      </c>
      <c r="C100" s="26">
        <f>IF(Oil_net!C100="","",Oil_net!C100/10/GDP!F96)</f>
        <v>-14.071619949166115</v>
      </c>
      <c r="D100" s="26">
        <f>IF(Oil_net!D100="","",Oil_net!D100/10/GDP!G96)</f>
        <v>-13.161673051860582</v>
      </c>
      <c r="E100" s="26">
        <f>IF(Oil_net!E100="","",Oil_net!E100/10/GDP!H96)</f>
        <v>-14.322429329338688</v>
      </c>
      <c r="F100" s="26">
        <f>IF(Oil_net!F100="","",Oil_net!F100/10/GDP!I96)</f>
        <v>-8.1087608494309471</v>
      </c>
      <c r="G100" s="26">
        <f>IF(Oil_net!G100="","",Oil_net!G100/10/GDP!J96)</f>
        <v>-11.564728191870511</v>
      </c>
      <c r="H100" s="26">
        <f>IF(Oil_net!H100="","",Oil_net!H100/10/GDP!K96)</f>
        <v>-9.725208189887903</v>
      </c>
      <c r="I100" s="26">
        <f>IF(Oil_net!I100="","",Oil_net!I100/10/GDP!L96)</f>
        <v>-9.3858533632598622</v>
      </c>
      <c r="J100" s="26">
        <f>IF(Oil_net!J100="","",Oil_net!J100/10/GDP!M96)</f>
        <v>-10.13338878845183</v>
      </c>
      <c r="K100" s="26">
        <f>IF(Oil_net!K100="","",Oil_net!K100/10/GDP!N96)</f>
        <v>-6.8252659405728195</v>
      </c>
      <c r="L100" s="26">
        <f>IF(Oil_net!L100="","",Oil_net!L100/10/GDP!O96)</f>
        <v>-4.7372665254384811</v>
      </c>
      <c r="M100" s="26">
        <f>IF(Oil_net!M100="","",Oil_net!M100/10/GDP!P96)</f>
        <v>-5.295384431664913</v>
      </c>
      <c r="N100" s="26">
        <f>IF(Oil_net!N100="","",Oil_net!N100/10/GDP!Q96)</f>
        <v>-7.736858146659416</v>
      </c>
      <c r="O100" s="26">
        <f>IF(Oil_net!O100="","",Oil_net!O100/10/GDP!R96)</f>
        <v>-6.3956720500853548</v>
      </c>
      <c r="P100" s="26">
        <f>IF(Oil_net!P100="","",Oil_net!P100/10/GDP!S96)</f>
        <v>-6.8793986627222976</v>
      </c>
      <c r="Q100" s="26">
        <f>IF(Oil_net!Q100="","",Oil_net!Q100/10/GDP!T96)</f>
        <v>-6.8333532416036462</v>
      </c>
    </row>
    <row r="101" spans="1:17" x14ac:dyDescent="0.15">
      <c r="A101" s="12" t="s">
        <v>121</v>
      </c>
      <c r="B101" s="26">
        <f>IF(Oil_net!B101="","",Oil_net!B101/10/GDP!E97)</f>
        <v>-4.5581979513119695</v>
      </c>
      <c r="C101" s="26">
        <f>IF(Oil_net!C101="","",Oil_net!C101/10/GDP!F97)</f>
        <v>-5.3072766455710871</v>
      </c>
      <c r="D101" s="26">
        <f>IF(Oil_net!D101="","",Oil_net!D101/10/GDP!G97)</f>
        <v>-5.1450197797542785</v>
      </c>
      <c r="E101" s="26">
        <f>IF(Oil_net!E101="","",Oil_net!E101/10/GDP!H97)</f>
        <v>-8.1831870956141497</v>
      </c>
      <c r="F101" s="26">
        <f>IF(Oil_net!F101="","",Oil_net!F101/10/GDP!I97)</f>
        <v>-5.3783314850934127</v>
      </c>
      <c r="G101" s="26">
        <f>IF(Oil_net!G101="","",Oil_net!G101/10/GDP!J97)</f>
        <v>-6.0042057255926302</v>
      </c>
      <c r="H101" s="26">
        <f>IF(Oil_net!H101="","",Oil_net!H101/10/GDP!K97)</f>
        <v>-8.0424483564288991</v>
      </c>
      <c r="I101" s="26">
        <f>IF(Oil_net!I101="","",Oil_net!I101/10/GDP!L97)</f>
        <v>-8.4737316867245163</v>
      </c>
      <c r="J101" s="26">
        <f>IF(Oil_net!J101="","",Oil_net!J101/10/GDP!M97)</f>
        <v>-7.2472473389584513</v>
      </c>
      <c r="K101" s="26">
        <f>IF(Oil_net!K101="","",Oil_net!K101/10/GDP!N97)</f>
        <v>-6.3932400451741573</v>
      </c>
      <c r="L101" s="26">
        <f>IF(Oil_net!L101="","",Oil_net!L101/10/GDP!O97)</f>
        <v>-3.7597680824650888</v>
      </c>
      <c r="M101" s="26">
        <f>IF(Oil_net!M101="","",Oil_net!M101/10/GDP!P97)</f>
        <v>-2.9542448811166317</v>
      </c>
      <c r="N101" s="26">
        <f>IF(Oil_net!N101="","",Oil_net!N101/10/GDP!Q97)</f>
        <v>-3.6722203529333481</v>
      </c>
      <c r="O101" s="26">
        <f>IF(Oil_net!O101="","",Oil_net!O101/10/GDP!R97)</f>
        <v>-4.5580441744694253</v>
      </c>
      <c r="P101" s="26">
        <f>IF(Oil_net!P101="","",Oil_net!P101/10/GDP!S97)</f>
        <v>-4.3305599291458012</v>
      </c>
      <c r="Q101" s="26">
        <f>IF(Oil_net!Q101="","",Oil_net!Q101/10/GDP!T97)</f>
        <v>-2.8980946083857875</v>
      </c>
    </row>
    <row r="102" spans="1:17" x14ac:dyDescent="0.15">
      <c r="A102" s="12" t="s">
        <v>122</v>
      </c>
      <c r="B102" s="26" t="str">
        <f>IF(Oil_net!B102="","",Oil_net!B102/10/GDP!E98)</f>
        <v/>
      </c>
      <c r="C102" s="26" t="str">
        <f>IF(Oil_net!C102="","",Oil_net!C102/10/GDP!F98)</f>
        <v/>
      </c>
      <c r="D102" s="26" t="str">
        <f>IF(Oil_net!D102="","",Oil_net!D102/10/GDP!G98)</f>
        <v/>
      </c>
      <c r="E102" s="26" t="str">
        <f>IF(Oil_net!E102="","",Oil_net!E102/10/GDP!H98)</f>
        <v/>
      </c>
      <c r="F102" s="26" t="str">
        <f>IF(Oil_net!F102="","",Oil_net!F102/10/GDP!I98)</f>
        <v/>
      </c>
      <c r="G102" s="26" t="str">
        <f>IF(Oil_net!G102="","",Oil_net!G102/10/GDP!J98)</f>
        <v/>
      </c>
      <c r="H102" s="26" t="str">
        <f>IF(Oil_net!H102="","",Oil_net!H102/10/GDP!K98)</f>
        <v/>
      </c>
      <c r="I102" s="26" t="str">
        <f>IF(Oil_net!I102="","",Oil_net!I102/10/GDP!L98)</f>
        <v/>
      </c>
      <c r="J102" s="26" t="str">
        <f>IF(Oil_net!J102="","",Oil_net!J102/10/GDP!M98)</f>
        <v/>
      </c>
      <c r="K102" s="26" t="str">
        <f>IF(Oil_net!K102="","",Oil_net!K102/10/GDP!N98)</f>
        <v/>
      </c>
      <c r="L102" s="26" t="str">
        <f>IF(Oil_net!L102="","",Oil_net!L102/10/GDP!O98)</f>
        <v/>
      </c>
      <c r="M102" s="26" t="str">
        <f>IF(Oil_net!M102="","",Oil_net!M102/10/GDP!P98)</f>
        <v/>
      </c>
      <c r="N102" s="26" t="str">
        <f>IF(Oil_net!N102="","",Oil_net!N102/10/GDP!Q98)</f>
        <v/>
      </c>
      <c r="O102" s="26" t="str">
        <f>IF(Oil_net!O102="","",Oil_net!O102/10/GDP!R98)</f>
        <v/>
      </c>
      <c r="P102" s="26" t="str">
        <f>IF(Oil_net!P102="","",Oil_net!P102/10/GDP!S98)</f>
        <v/>
      </c>
      <c r="Q102" s="26" t="str">
        <f>IF(Oil_net!Q102="","",Oil_net!Q102/10/GDP!T98)</f>
        <v/>
      </c>
    </row>
    <row r="103" spans="1:17" x14ac:dyDescent="0.15">
      <c r="A103" s="12" t="s">
        <v>123</v>
      </c>
      <c r="B103" s="26">
        <f>IF(Oil_net!B103="","",Oil_net!B103/10/GDP!E99)</f>
        <v>52.521476734773465</v>
      </c>
      <c r="C103" s="26">
        <f>IF(Oil_net!C103="","",Oil_net!C103/10/GDP!F99)</f>
        <v>52.358200851728128</v>
      </c>
      <c r="D103" s="26">
        <f>IF(Oil_net!D103="","",Oil_net!D103/10/GDP!G99)</f>
        <v>51.503199766731612</v>
      </c>
      <c r="E103" s="26">
        <f>IF(Oil_net!E103="","",Oil_net!E103/10/GDP!H99)</f>
        <v>56.032842164776113</v>
      </c>
      <c r="F103" s="26">
        <f>IF(Oil_net!F103="","",Oil_net!F103/10/GDP!I99)</f>
        <v>46.146733035591424</v>
      </c>
      <c r="G103" s="26">
        <f>IF(Oil_net!G103="","",Oil_net!G103/10/GDP!J99)</f>
        <v>53.541359952356665</v>
      </c>
      <c r="H103" s="26">
        <f>IF(Oil_net!H103="","",Oil_net!H103/10/GDP!K99)</f>
        <v>62.780659350999095</v>
      </c>
      <c r="I103" s="26">
        <f>IF(Oil_net!I103="","",Oil_net!I103/10/GDP!L99)</f>
        <v>64.873917844432199</v>
      </c>
      <c r="J103" s="26">
        <f>IF(Oil_net!J103="","",Oil_net!J103/10/GDP!M99)</f>
        <v>62.33777424343662</v>
      </c>
      <c r="K103" s="26">
        <f>IF(Oil_net!K103="","",Oil_net!K103/10/GDP!N99)</f>
        <v>59.961116988345807</v>
      </c>
      <c r="L103" s="26">
        <f>IF(Oil_net!L103="","",Oil_net!L103/10/GDP!O99)</f>
        <v>42.296477391791662</v>
      </c>
      <c r="M103" s="26">
        <f>IF(Oil_net!M103="","",Oil_net!M103/10/GDP!P99)</f>
        <v>37.896583801607861</v>
      </c>
      <c r="N103" s="26">
        <f>IF(Oil_net!N103="","",Oil_net!N103/10/GDP!Q99)</f>
        <v>41.064721869409013</v>
      </c>
      <c r="O103" s="26">
        <f>IF(Oil_net!O103="","",Oil_net!O103/10/GDP!R99)</f>
        <v>46.4535358695883</v>
      </c>
      <c r="P103" s="26">
        <f>IF(Oil_net!P103="","",Oil_net!P103/10/GDP!S99)</f>
        <v>43.584522014326474</v>
      </c>
      <c r="Q103" s="26">
        <f>IF(Oil_net!Q103="","",Oil_net!Q103/10/GDP!T99)</f>
        <v>32.608236425027883</v>
      </c>
    </row>
    <row r="104" spans="1:17" x14ac:dyDescent="0.15">
      <c r="A104" s="12" t="s">
        <v>124</v>
      </c>
      <c r="B104" s="26" t="str">
        <f>IF(Oil_net!B104="","",Oil_net!B104/10/GDP!E100)</f>
        <v/>
      </c>
      <c r="C104" s="26" t="str">
        <f>IF(Oil_net!C104="","",Oil_net!C104/10/GDP!F100)</f>
        <v/>
      </c>
      <c r="D104" s="26" t="str">
        <f>IF(Oil_net!D104="","",Oil_net!D104/10/GDP!G100)</f>
        <v/>
      </c>
      <c r="E104" s="26" t="str">
        <f>IF(Oil_net!E104="","",Oil_net!E104/10/GDP!H100)</f>
        <v/>
      </c>
      <c r="F104" s="26" t="str">
        <f>IF(Oil_net!F104="","",Oil_net!F104/10/GDP!I100)</f>
        <v/>
      </c>
      <c r="G104" s="26" t="str">
        <f>IF(Oil_net!G104="","",Oil_net!G104/10/GDP!J100)</f>
        <v/>
      </c>
      <c r="H104" s="26" t="str">
        <f>IF(Oil_net!H104="","",Oil_net!H104/10/GDP!K100)</f>
        <v/>
      </c>
      <c r="I104" s="26" t="str">
        <f>IF(Oil_net!I104="","",Oil_net!I104/10/GDP!L100)</f>
        <v/>
      </c>
      <c r="J104" s="26" t="str">
        <f>IF(Oil_net!J104="","",Oil_net!J104/10/GDP!M100)</f>
        <v/>
      </c>
      <c r="K104" s="26" t="str">
        <f>IF(Oil_net!K104="","",Oil_net!K104/10/GDP!N100)</f>
        <v/>
      </c>
      <c r="L104" s="26" t="str">
        <f>IF(Oil_net!L104="","",Oil_net!L104/10/GDP!O100)</f>
        <v/>
      </c>
      <c r="M104" s="26" t="str">
        <f>IF(Oil_net!M104="","",Oil_net!M104/10/GDP!P100)</f>
        <v/>
      </c>
      <c r="N104" s="26" t="str">
        <f>IF(Oil_net!N104="","",Oil_net!N104/10/GDP!Q100)</f>
        <v/>
      </c>
      <c r="O104" s="26" t="str">
        <f>IF(Oil_net!O104="","",Oil_net!O104/10/GDP!R100)</f>
        <v/>
      </c>
      <c r="P104" s="26" t="str">
        <f>IF(Oil_net!P104="","",Oil_net!P104/10/GDP!S100)</f>
        <v/>
      </c>
      <c r="Q104" s="26" t="str">
        <f>IF(Oil_net!Q104="","",Oil_net!Q104/10/GDP!T100)</f>
        <v/>
      </c>
    </row>
    <row r="105" spans="1:17" x14ac:dyDescent="0.15">
      <c r="A105" s="12" t="s">
        <v>125</v>
      </c>
      <c r="B105" s="26">
        <f>IF(Oil_net!B105="","",Oil_net!B105/10/GDP!E101)</f>
        <v>-5.2087272140534742</v>
      </c>
      <c r="C105" s="26">
        <f>IF(Oil_net!C105="","",Oil_net!C105/10/GDP!F101)</f>
        <v>-5.4236278539840628</v>
      </c>
      <c r="D105" s="26">
        <f>IF(Oil_net!D105="","",Oil_net!D105/10/GDP!G101)</f>
        <v>-6.5211481299651721</v>
      </c>
      <c r="E105" s="26">
        <f>IF(Oil_net!E105="","",Oil_net!E105/10/GDP!H101)</f>
        <v>-7.2090237767821232</v>
      </c>
      <c r="F105" s="26">
        <f>IF(Oil_net!F105="","",Oil_net!F105/10/GDP!I101)</f>
        <v>-4.5908673344591779</v>
      </c>
      <c r="G105" s="26">
        <f>IF(Oil_net!G105="","",Oil_net!G105/10/GDP!J101)</f>
        <v>-5.4934856845155311</v>
      </c>
      <c r="H105" s="26">
        <f>IF(Oil_net!H105="","",Oil_net!H105/10/GDP!K101)</f>
        <v>-6.5232211786685896</v>
      </c>
      <c r="I105" s="26">
        <f>IF(Oil_net!I105="","",Oil_net!I105/10/GDP!L101)</f>
        <v>-6.1310618864406443</v>
      </c>
      <c r="J105" s="26">
        <f>IF(Oil_net!J105="","",Oil_net!J105/10/GDP!M101)</f>
        <v>-5.6013248182539899</v>
      </c>
      <c r="K105" s="26">
        <f>IF(Oil_net!K105="","",Oil_net!K105/10/GDP!N101)</f>
        <v>-5.4659000097385793</v>
      </c>
      <c r="L105" s="26">
        <f>IF(Oil_net!L105="","",Oil_net!L105/10/GDP!O101)</f>
        <v>-2.5909905001296218</v>
      </c>
      <c r="M105" s="26">
        <f>IF(Oil_net!M105="","",Oil_net!M105/10/GDP!P101)</f>
        <v>-2.0004692942735742</v>
      </c>
      <c r="N105" s="26">
        <f>IF(Oil_net!N105="","",Oil_net!N105/10/GDP!Q101)</f>
        <v>-2.4577538290782064</v>
      </c>
      <c r="O105" s="26">
        <f>IF(Oil_net!O105="","",Oil_net!O105/10/GDP!R101)</f>
        <v>-3.208238565585134</v>
      </c>
      <c r="P105" s="26">
        <f>IF(Oil_net!P105="","",Oil_net!P105/10/GDP!S101)</f>
        <v>-2.9363988653609088</v>
      </c>
      <c r="Q105" s="26">
        <f>IF(Oil_net!Q105="","",Oil_net!Q105/10/GDP!T101)</f>
        <v>-2.4911230193347946</v>
      </c>
    </row>
    <row r="106" spans="1:17" x14ac:dyDescent="0.15">
      <c r="A106" s="12" t="s">
        <v>126</v>
      </c>
      <c r="B106" s="26">
        <f>IF(Oil_net!B106="","",Oil_net!B106/10/GDP!E102)</f>
        <v>-4.8061990396737553</v>
      </c>
      <c r="C106" s="26">
        <f>IF(Oil_net!C106="","",Oil_net!C106/10/GDP!F102)</f>
        <v>-5.3161928350805763</v>
      </c>
      <c r="D106" s="26">
        <f>IF(Oil_net!D106="","",Oil_net!D106/10/GDP!G102)</f>
        <v>-4.3410793396902614</v>
      </c>
      <c r="E106" s="26">
        <f>IF(Oil_net!E106="","",Oil_net!E106/10/GDP!H102)</f>
        <v>-5.5937923902105435</v>
      </c>
      <c r="F106" s="26">
        <f>IF(Oil_net!F106="","",Oil_net!F106/10/GDP!I102)</f>
        <v>-4.4816100468043301</v>
      </c>
      <c r="G106" s="26">
        <f>IF(Oil_net!G106="","",Oil_net!G106/10/GDP!J102)</f>
        <v>-4.9889409157228028</v>
      </c>
      <c r="H106" s="26">
        <f>IF(Oil_net!H106="","",Oil_net!H106/10/GDP!K102)</f>
        <v>-5.5400922313729053</v>
      </c>
      <c r="I106" s="26">
        <f>IF(Oil_net!I106="","",Oil_net!I106/10/GDP!L102)</f>
        <v>-6.1495582444164256</v>
      </c>
      <c r="J106" s="26">
        <f>IF(Oil_net!J106="","",Oil_net!J106/10/GDP!M102)</f>
        <v>-5.6478672652699764</v>
      </c>
      <c r="K106" s="26">
        <f>IF(Oil_net!K106="","",Oil_net!K106/10/GDP!N102)</f>
        <v>-4.695542287667263</v>
      </c>
      <c r="L106" s="26">
        <f>IF(Oil_net!L106="","",Oil_net!L106/10/GDP!O102)</f>
        <v>-3.5404856862201788</v>
      </c>
      <c r="M106" s="26">
        <f>IF(Oil_net!M106="","",Oil_net!M106/10/GDP!P102)</f>
        <v>-2.4452062108297556</v>
      </c>
      <c r="N106" s="26">
        <f>IF(Oil_net!N106="","",Oil_net!N106/10/GDP!Q102)</f>
        <v>-3.2041391856818318</v>
      </c>
      <c r="O106" s="26">
        <f>IF(Oil_net!O106="","",Oil_net!O106/10/GDP!R102)</f>
        <v>-3.1127451067598404</v>
      </c>
      <c r="P106" s="26">
        <f>IF(Oil_net!P106="","",Oil_net!P106/10/GDP!S102)</f>
        <v>-2.6112733970820035</v>
      </c>
      <c r="Q106" s="26">
        <f>IF(Oil_net!Q106="","",Oil_net!Q106/10/GDP!T102)</f>
        <v>-1.8187589529109209</v>
      </c>
    </row>
    <row r="107" spans="1:17" x14ac:dyDescent="0.15">
      <c r="A107" s="12" t="s">
        <v>127</v>
      </c>
      <c r="B107" s="26">
        <f>IF(Oil_net!B107="","",Oil_net!B107/10/GDP!E103)</f>
        <v>-9.8706501389324064</v>
      </c>
      <c r="C107" s="26">
        <f>IF(Oil_net!C107="","",Oil_net!C107/10/GDP!F103)</f>
        <v>-11.02952368883323</v>
      </c>
      <c r="D107" s="26">
        <f>IF(Oil_net!D107="","",Oil_net!D107/10/GDP!G103)</f>
        <v>-11.120798000316059</v>
      </c>
      <c r="E107" s="26">
        <f>IF(Oil_net!E107="","",Oil_net!E107/10/GDP!H103)</f>
        <v>-14.392706049904733</v>
      </c>
      <c r="F107" s="26">
        <f>IF(Oil_net!F107="","",Oil_net!F107/10/GDP!I103)</f>
        <v>-9.5057617113314627</v>
      </c>
      <c r="G107" s="26">
        <f>IF(Oil_net!G107="","",Oil_net!G107/10/GDP!J103)</f>
        <v>-10.144650479226238</v>
      </c>
      <c r="H107" s="26">
        <f>IF(Oil_net!H107="","",Oil_net!H107/10/GDP!K103)</f>
        <v>-18.125419610445672</v>
      </c>
      <c r="I107" s="26">
        <f>IF(Oil_net!I107="","",Oil_net!I107/10/GDP!L103)</f>
        <v>-15.099216466998328</v>
      </c>
      <c r="J107" s="26">
        <f>IF(Oil_net!J107="","",Oil_net!J107/10/GDP!M103)</f>
        <v>-12.345085684053183</v>
      </c>
      <c r="K107" s="26">
        <f>IF(Oil_net!K107="","",Oil_net!K107/10/GDP!N103)</f>
        <v>-11.81896889099179</v>
      </c>
      <c r="L107" s="26">
        <f>IF(Oil_net!L107="","",Oil_net!L107/10/GDP!O103)</f>
        <v>-7.7033403259192292</v>
      </c>
      <c r="M107" s="26">
        <f>IF(Oil_net!M107="","",Oil_net!M107/10/GDP!P103)</f>
        <v>-7.9913879703993738</v>
      </c>
      <c r="N107" s="26">
        <f>IF(Oil_net!N107="","",Oil_net!N107/10/GDP!Q103)</f>
        <v>-7.9129647986209282</v>
      </c>
      <c r="O107" s="26">
        <f>IF(Oil_net!O107="","",Oil_net!O107/10/GDP!R103)</f>
        <v>-7.3979359924644212</v>
      </c>
      <c r="P107" s="26">
        <f>IF(Oil_net!P107="","",Oil_net!P107/10/GDP!S103)</f>
        <v>-12.571416724754204</v>
      </c>
      <c r="Q107" s="26">
        <f>IF(Oil_net!Q107="","",Oil_net!Q107/10/GDP!T103)</f>
        <v>-18.851131056942638</v>
      </c>
    </row>
    <row r="108" spans="1:17" x14ac:dyDescent="0.15">
      <c r="A108" s="12" t="s">
        <v>128</v>
      </c>
      <c r="B108" s="26">
        <f>IF(Oil_net!B108="","",Oil_net!B108/10/GDP!E104)</f>
        <v>-13.316363285764407</v>
      </c>
      <c r="C108" s="26">
        <f>IF(Oil_net!C108="","",Oil_net!C108/10/GDP!F104)</f>
        <v>-8.2472159712856499</v>
      </c>
      <c r="D108" s="26">
        <f>IF(Oil_net!D108="","",Oil_net!D108/10/GDP!G104)</f>
        <v>-7.1237580244040428</v>
      </c>
      <c r="E108" s="26">
        <f>IF(Oil_net!E108="","",Oil_net!E108/10/GDP!H104)</f>
        <v>-6.5207154532774796</v>
      </c>
      <c r="F108" s="26">
        <f>IF(Oil_net!F108="","",Oil_net!F108/10/GDP!I104)</f>
        <v>-8.1841113647212218</v>
      </c>
      <c r="G108" s="26">
        <f>IF(Oil_net!G108="","",Oil_net!G108/10/GDP!J104)</f>
        <v>-5.7521712461889924</v>
      </c>
      <c r="H108" s="26">
        <f>IF(Oil_net!H108="","",Oil_net!H108/10/GDP!K104)</f>
        <v>-7.7023073827102921</v>
      </c>
      <c r="I108" s="26">
        <f>IF(Oil_net!I108="","",Oil_net!I108/10/GDP!L104)</f>
        <v>-7.6830312638604878</v>
      </c>
      <c r="J108" s="26">
        <f>IF(Oil_net!J108="","",Oil_net!J108/10/GDP!M104)</f>
        <v>-9.6229680257899943</v>
      </c>
      <c r="K108" s="26">
        <f>IF(Oil_net!K108="","",Oil_net!K108/10/GDP!N104)</f>
        <v>-11.50654461910187</v>
      </c>
      <c r="L108" s="26">
        <f>IF(Oil_net!L108="","",Oil_net!L108/10/GDP!O104)</f>
        <v>-4.0843699015579391</v>
      </c>
      <c r="M108" s="26">
        <f>IF(Oil_net!M108="","",Oil_net!M108/10/GDP!P104)</f>
        <v>-3.4893433367076252</v>
      </c>
      <c r="N108" s="26">
        <f>IF(Oil_net!N108="","",Oil_net!N108/10/GDP!Q104)</f>
        <v>-3.9426230644861064</v>
      </c>
      <c r="O108" s="26">
        <f>IF(Oil_net!O108="","",Oil_net!O108/10/GDP!R104)</f>
        <v>-5.1276059530279214</v>
      </c>
      <c r="P108" s="26">
        <f>IF(Oil_net!P108="","",Oil_net!P108/10/GDP!S104)</f>
        <v>-4.7206207585049969</v>
      </c>
      <c r="Q108" s="26">
        <f>IF(Oil_net!Q108="","",Oil_net!Q108/10/GDP!T104)</f>
        <v>-3.3535651439043619</v>
      </c>
    </row>
    <row r="109" spans="1:17" x14ac:dyDescent="0.15">
      <c r="A109" s="12" t="s">
        <v>129</v>
      </c>
      <c r="B109" s="26">
        <f>IF(Oil_net!B109="","",Oil_net!B109/10/GDP!E105)</f>
        <v>-12.984381735813496</v>
      </c>
      <c r="C109" s="26">
        <f>IF(Oil_net!C109="","",Oil_net!C109/10/GDP!F105)</f>
        <v>-13.836572714971826</v>
      </c>
      <c r="D109" s="26">
        <f>IF(Oil_net!D109="","",Oil_net!D109/10/GDP!G105)</f>
        <v>-8.2841512591046431</v>
      </c>
      <c r="E109" s="26">
        <f>IF(Oil_net!E109="","",Oil_net!E109/10/GDP!H105)</f>
        <v>-9.5709779241179582</v>
      </c>
      <c r="F109" s="26">
        <f>IF(Oil_net!F109="","",Oil_net!F109/10/GDP!I105)</f>
        <v>-5.0985471092471402</v>
      </c>
      <c r="G109" s="26">
        <f>IF(Oil_net!G109="","",Oil_net!G109/10/GDP!J105)</f>
        <v>-4.4253928248240815</v>
      </c>
      <c r="H109" s="26">
        <f>IF(Oil_net!H109="","",Oil_net!H109/10/GDP!K105)</f>
        <v>-13.789518638978105</v>
      </c>
      <c r="I109" s="26">
        <f>IF(Oil_net!I109="","",Oil_net!I109/10/GDP!L105)</f>
        <v>-12.487142554116579</v>
      </c>
      <c r="J109" s="26">
        <f>IF(Oil_net!J109="","",Oil_net!J109/10/GDP!M105)</f>
        <v>-9.7501081136651955</v>
      </c>
      <c r="K109" s="26">
        <f>IF(Oil_net!K109="","",Oil_net!K109/10/GDP!N105)</f>
        <v>-12.230386063446129</v>
      </c>
      <c r="L109" s="26">
        <f>IF(Oil_net!L109="","",Oil_net!L109/10/GDP!O105)</f>
        <v>-13.97817605723626</v>
      </c>
      <c r="M109" s="26">
        <f>IF(Oil_net!M109="","",Oil_net!M109/10/GDP!P105)</f>
        <v>-10.359454341363358</v>
      </c>
      <c r="N109" s="26">
        <f>IF(Oil_net!N109="","",Oil_net!N109/10/GDP!Q105)</f>
        <v>-6.4986750421382817</v>
      </c>
      <c r="O109" s="26">
        <f>IF(Oil_net!O109="","",Oil_net!O109/10/GDP!R105)</f>
        <v>-4.7194927556793616</v>
      </c>
      <c r="P109" s="26">
        <f>IF(Oil_net!P109="","",Oil_net!P109/10/GDP!S105)</f>
        <v>-4.7390859370739138</v>
      </c>
      <c r="Q109" s="26">
        <f>IF(Oil_net!Q109="","",Oil_net!Q109/10/GDP!T105)</f>
        <v>-6.2359273075359649</v>
      </c>
    </row>
    <row r="110" spans="1:17" x14ac:dyDescent="0.15">
      <c r="A110" s="12" t="s">
        <v>130</v>
      </c>
      <c r="B110" s="26" t="str">
        <f>IF(Oil_net!B110="","",Oil_net!B110/10/GDP!E106)</f>
        <v/>
      </c>
      <c r="C110" s="26" t="str">
        <f>IF(Oil_net!C110="","",Oil_net!C110/10/GDP!F106)</f>
        <v/>
      </c>
      <c r="D110" s="26" t="str">
        <f>IF(Oil_net!D110="","",Oil_net!D110/10/GDP!G106)</f>
        <v/>
      </c>
      <c r="E110" s="26" t="str">
        <f>IF(Oil_net!E110="","",Oil_net!E110/10/GDP!H106)</f>
        <v/>
      </c>
      <c r="F110" s="26" t="str">
        <f>IF(Oil_net!F110="","",Oil_net!F110/10/GDP!I106)</f>
        <v/>
      </c>
      <c r="G110" s="26" t="str">
        <f>IF(Oil_net!G110="","",Oil_net!G110/10/GDP!J106)</f>
        <v/>
      </c>
      <c r="H110" s="26" t="str">
        <f>IF(Oil_net!H110="","",Oil_net!H110/10/GDP!K106)</f>
        <v/>
      </c>
      <c r="I110" s="26" t="str">
        <f>IF(Oil_net!I110="","",Oil_net!I110/10/GDP!L106)</f>
        <v/>
      </c>
      <c r="J110" s="26" t="str">
        <f>IF(Oil_net!J110="","",Oil_net!J110/10/GDP!M106)</f>
        <v/>
      </c>
      <c r="K110" s="26" t="str">
        <f>IF(Oil_net!K110="","",Oil_net!K110/10/GDP!N106)</f>
        <v/>
      </c>
      <c r="L110" s="26" t="str">
        <f>IF(Oil_net!L110="","",Oil_net!L110/10/GDP!O106)</f>
        <v/>
      </c>
      <c r="M110" s="26" t="str">
        <f>IF(Oil_net!M110="","",Oil_net!M110/10/GDP!P106)</f>
        <v/>
      </c>
      <c r="N110" s="26" t="str">
        <f>IF(Oil_net!N110="","",Oil_net!N110/10/GDP!Q106)</f>
        <v/>
      </c>
      <c r="O110" s="26" t="str">
        <f>IF(Oil_net!O110="","",Oil_net!O110/10/GDP!R106)</f>
        <v/>
      </c>
      <c r="P110" s="26" t="str">
        <f>IF(Oil_net!P110="","",Oil_net!P110/10/GDP!S106)</f>
        <v/>
      </c>
      <c r="Q110" s="26" t="str">
        <f>IF(Oil_net!Q110="","",Oil_net!Q110/10/GDP!T106)</f>
        <v/>
      </c>
    </row>
    <row r="111" spans="1:17" x14ac:dyDescent="0.15">
      <c r="A111" s="12" t="s">
        <v>131</v>
      </c>
      <c r="B111" s="26">
        <f>IF(Oil_net!B111="","",Oil_net!B111/10/GDP!E107)</f>
        <v>-2.3684608698608969</v>
      </c>
      <c r="C111" s="26">
        <f>IF(Oil_net!C111="","",Oil_net!C111/10/GDP!F107)</f>
        <v>-3.3563058664900001</v>
      </c>
      <c r="D111" s="26">
        <f>IF(Oil_net!D111="","",Oil_net!D111/10/GDP!G107)</f>
        <v>-4.1846607273907885</v>
      </c>
      <c r="E111" s="26">
        <f>IF(Oil_net!E111="","",Oil_net!E111/10/GDP!H107)</f>
        <v>-5.7480585831994491</v>
      </c>
      <c r="F111" s="26">
        <f>IF(Oil_net!F111="","",Oil_net!F111/10/GDP!I107)</f>
        <v>-4.145770489215292</v>
      </c>
      <c r="G111" s="26">
        <f>IF(Oil_net!G111="","",Oil_net!G111/10/GDP!J107)</f>
        <v>-7.1215158114709771</v>
      </c>
      <c r="H111" s="26">
        <f>IF(Oil_net!H111="","",Oil_net!H111/10/GDP!K107)</f>
        <v>-7.7465160646706428</v>
      </c>
      <c r="I111" s="26">
        <f>IF(Oil_net!I111="","",Oil_net!I111/10/GDP!L107)</f>
        <v>-7.6457896530349947</v>
      </c>
      <c r="J111" s="26">
        <f>IF(Oil_net!J111="","",Oil_net!J111/10/GDP!M107)</f>
        <v>-6.2601331928582162</v>
      </c>
      <c r="K111" s="26">
        <f>IF(Oil_net!K111="","",Oil_net!K111/10/GDP!N107)</f>
        <v>-4.7942869048202139</v>
      </c>
      <c r="L111" s="26">
        <f>IF(Oil_net!L111="","",Oil_net!L111/10/GDP!O107)</f>
        <v>-3.5384339858181528</v>
      </c>
      <c r="M111" s="26">
        <f>IF(Oil_net!M111="","",Oil_net!M111/10/GDP!P107)</f>
        <v>-2.9851789208952435</v>
      </c>
      <c r="N111" s="26">
        <f>IF(Oil_net!N111="","",Oil_net!N111/10/GDP!Q107)</f>
        <v>-3.5399541675143054</v>
      </c>
      <c r="O111" s="26">
        <f>IF(Oil_net!O111="","",Oil_net!O111/10/GDP!R107)</f>
        <v>-4.3083887320423075</v>
      </c>
      <c r="P111" s="26">
        <f>IF(Oil_net!P111="","",Oil_net!P111/10/GDP!S107)</f>
        <v>-4.1322466444180925</v>
      </c>
      <c r="Q111" s="26">
        <f>IF(Oil_net!Q111="","",Oil_net!Q111/10/GDP!T107)</f>
        <v>-2.8728268085367472</v>
      </c>
    </row>
    <row r="112" spans="1:17" x14ac:dyDescent="0.15">
      <c r="A112" s="12" t="s">
        <v>132</v>
      </c>
      <c r="B112" s="26">
        <f>IF(Oil_net!B112="","",Oil_net!B112/10/GDP!E108)</f>
        <v>-5.5456213433496799</v>
      </c>
      <c r="C112" s="26">
        <f>IF(Oil_net!C112="","",Oil_net!C112/10/GDP!F108)</f>
        <v>-5.8257711101383176</v>
      </c>
      <c r="D112" s="26">
        <f>IF(Oil_net!D112="","",Oil_net!D112/10/GDP!G108)</f>
        <v>-5.30033244752385</v>
      </c>
      <c r="E112" s="26">
        <f>IF(Oil_net!E112="","",Oil_net!E112/10/GDP!H108)</f>
        <v>-6.6071138200720796</v>
      </c>
      <c r="F112" s="26">
        <f>IF(Oil_net!F112="","",Oil_net!F112/10/GDP!I108)</f>
        <v>-4.1220775357321644</v>
      </c>
      <c r="G112" s="26">
        <f>IF(Oil_net!G112="","",Oil_net!G112/10/GDP!J108)</f>
        <v>-4.8345106003813036</v>
      </c>
      <c r="H112" s="26">
        <f>IF(Oil_net!H112="","",Oil_net!H112/10/GDP!K108)</f>
        <v>-5.8716960849953832</v>
      </c>
      <c r="I112" s="26">
        <f>IF(Oil_net!I112="","",Oil_net!I112/10/GDP!L108)</f>
        <v>-6.2960049510225131</v>
      </c>
      <c r="J112" s="26">
        <f>IF(Oil_net!J112="","",Oil_net!J112/10/GDP!M108)</f>
        <v>-5.426951745613918</v>
      </c>
      <c r="K112" s="26">
        <f>IF(Oil_net!K112="","",Oil_net!K112/10/GDP!N108)</f>
        <v>-4.4050706079752073</v>
      </c>
      <c r="L112" s="26">
        <f>IF(Oil_net!L112="","",Oil_net!L112/10/GDP!O108)</f>
        <v>-3.0588158468402527</v>
      </c>
      <c r="M112" s="26">
        <f>IF(Oil_net!M112="","",Oil_net!M112/10/GDP!P108)</f>
        <v>-2.3924997220566686</v>
      </c>
      <c r="N112" s="26">
        <f>IF(Oil_net!N112="","",Oil_net!N112/10/GDP!Q108)</f>
        <v>-2.7531849432008282</v>
      </c>
      <c r="O112" s="26">
        <f>IF(Oil_net!O112="","",Oil_net!O112/10/GDP!R108)</f>
        <v>-3.3477039486720837</v>
      </c>
      <c r="P112" s="26">
        <f>IF(Oil_net!P112="","",Oil_net!P112/10/GDP!S108)</f>
        <v>-3.1804434452258725</v>
      </c>
      <c r="Q112" s="26">
        <f>IF(Oil_net!Q112="","",Oil_net!Q112/10/GDP!T108)</f>
        <v>-1.8545510652555133</v>
      </c>
    </row>
    <row r="113" spans="1:17" x14ac:dyDescent="0.15">
      <c r="A113" s="12" t="s">
        <v>133</v>
      </c>
      <c r="B113" s="26">
        <f>IF(Oil_net!B113="","",Oil_net!B113/10/GDP!E109)</f>
        <v>-4.3651422459057532</v>
      </c>
      <c r="C113" s="26">
        <f>IF(Oil_net!C113="","",Oil_net!C113/10/GDP!F109)</f>
        <v>-4.7039896889255086</v>
      </c>
      <c r="D113" s="26">
        <f>IF(Oil_net!D113="","",Oil_net!D113/10/GDP!G109)</f>
        <v>-3.2540756574436238</v>
      </c>
      <c r="E113" s="26">
        <f>IF(Oil_net!E113="","",Oil_net!E113/10/GDP!H109)</f>
        <v>-3.7344456509372979</v>
      </c>
      <c r="F113" s="26">
        <f>IF(Oil_net!F113="","",Oil_net!F113/10/GDP!I109)</f>
        <v>-2.2453993539494101</v>
      </c>
      <c r="G113" s="26">
        <f>IF(Oil_net!G113="","",Oil_net!G113/10/GDP!J109)</f>
        <v>-2.7634481642553799</v>
      </c>
      <c r="H113" s="26">
        <f>IF(Oil_net!H113="","",Oil_net!H113/10/GDP!K109)</f>
        <v>-3.761472895409089</v>
      </c>
      <c r="I113" s="26">
        <f>IF(Oil_net!I113="","",Oil_net!I113/10/GDP!L109)</f>
        <v>-4.321210268327345</v>
      </c>
      <c r="J113" s="26">
        <f>IF(Oil_net!J113="","",Oil_net!J113/10/GDP!M109)</f>
        <v>-3.9184270098663503</v>
      </c>
      <c r="K113" s="26">
        <f>IF(Oil_net!K113="","",Oil_net!K113/10/GDP!N109)</f>
        <v>-3.8376961493129511</v>
      </c>
      <c r="L113" s="26">
        <f>IF(Oil_net!L113="","",Oil_net!L113/10/GDP!O109)</f>
        <v>-2.9152365985199484</v>
      </c>
      <c r="M113" s="26">
        <f>IF(Oil_net!M113="","",Oil_net!M113/10/GDP!P109)</f>
        <v>-2.8494724392249058</v>
      </c>
      <c r="N113" s="26">
        <f>IF(Oil_net!N113="","",Oil_net!N113/10/GDP!Q109)</f>
        <v>-3.0643519590310531</v>
      </c>
      <c r="O113" s="26">
        <f>IF(Oil_net!O113="","",Oil_net!O113/10/GDP!R109)</f>
        <v>-3.1574981142172436</v>
      </c>
      <c r="P113" s="26">
        <f>IF(Oil_net!P113="","",Oil_net!P113/10/GDP!S109)</f>
        <v>-3.0663036578393625</v>
      </c>
      <c r="Q113" s="26">
        <f>IF(Oil_net!Q113="","",Oil_net!Q113/10/GDP!T109)</f>
        <v>-2.3059806810203369</v>
      </c>
    </row>
    <row r="114" spans="1:17" x14ac:dyDescent="0.15">
      <c r="A114" s="12" t="s">
        <v>134</v>
      </c>
      <c r="B114" s="26">
        <f>IF(Oil_net!B114="","",Oil_net!B114/10/GDP!E110)</f>
        <v>-2.8401665462253778</v>
      </c>
      <c r="C114" s="26">
        <f>IF(Oil_net!C114="","",Oil_net!C114/10/GDP!F110)</f>
        <v>-2.7789384600665397</v>
      </c>
      <c r="D114" s="26">
        <f>IF(Oil_net!D114="","",Oil_net!D114/10/GDP!G110)</f>
        <v>-3.0123146163150567</v>
      </c>
      <c r="E114" s="26">
        <f>IF(Oil_net!E114="","",Oil_net!E114/10/GDP!H110)</f>
        <v>-3.5285906544412913</v>
      </c>
      <c r="F114" s="26">
        <f>IF(Oil_net!F114="","",Oil_net!F114/10/GDP!I110)</f>
        <v>-2.6859914912876377</v>
      </c>
      <c r="G114" s="26">
        <f>IF(Oil_net!G114="","",Oil_net!G114/10/GDP!J110)</f>
        <v>-2.5999854773912525</v>
      </c>
      <c r="H114" s="26">
        <f>IF(Oil_net!H114="","",Oil_net!H114/10/GDP!K110)</f>
        <v>-2.114000260286331</v>
      </c>
      <c r="I114" s="26">
        <f>IF(Oil_net!I114="","",Oil_net!I114/10/GDP!L110)</f>
        <v>-2.904469880820665</v>
      </c>
      <c r="J114" s="26">
        <f>IF(Oil_net!J114="","",Oil_net!J114/10/GDP!M110)</f>
        <v>-3.2515298379814634</v>
      </c>
      <c r="K114" s="26">
        <f>IF(Oil_net!K114="","",Oil_net!K114/10/GDP!N110)</f>
        <v>-3.0214293060610551</v>
      </c>
      <c r="L114" s="26">
        <f>IF(Oil_net!L114="","",Oil_net!L114/10/GDP!O110)</f>
        <v>-1.58350882253309</v>
      </c>
      <c r="M114" s="26">
        <f>IF(Oil_net!M114="","",Oil_net!M114/10/GDP!P110)</f>
        <v>-4.3910774126324261</v>
      </c>
      <c r="N114" s="26">
        <f>IF(Oil_net!N114="","",Oil_net!N114/10/GDP!Q110)</f>
        <v>-4.9126545594937827</v>
      </c>
      <c r="O114" s="26">
        <f>IF(Oil_net!O114="","",Oil_net!O114/10/GDP!R110)</f>
        <v>-4.9575851012556154</v>
      </c>
      <c r="P114" s="26">
        <f>IF(Oil_net!P114="","",Oil_net!P114/10/GDP!S110)</f>
        <v>-4.5001842413141224</v>
      </c>
      <c r="Q114" s="26">
        <f>IF(Oil_net!Q114="","",Oil_net!Q114/10/GDP!T110)</f>
        <v>-3.1541732353035412</v>
      </c>
    </row>
    <row r="115" spans="1:17" x14ac:dyDescent="0.15">
      <c r="A115" s="12" t="s">
        <v>135</v>
      </c>
      <c r="B115" s="26">
        <f>IF(Oil_net!B115="","",Oil_net!B115/10/GDP!E111)</f>
        <v>2.9038718164430621</v>
      </c>
      <c r="C115" s="26">
        <f>IF(Oil_net!C115="","",Oil_net!C115/10/GDP!F111)</f>
        <v>2.2690460726283828</v>
      </c>
      <c r="D115" s="26">
        <f>IF(Oil_net!D115="","",Oil_net!D115/10/GDP!G111)</f>
        <v>2.0144094646367541</v>
      </c>
      <c r="E115" s="26">
        <f>IF(Oil_net!E115="","",Oil_net!E115/10/GDP!H111)</f>
        <v>2.3560904176172928</v>
      </c>
      <c r="F115" s="26">
        <f>IF(Oil_net!F115="","",Oil_net!F115/10/GDP!I111)</f>
        <v>1.4669791168628037</v>
      </c>
      <c r="G115" s="26">
        <f>IF(Oil_net!G115="","",Oil_net!G115/10/GDP!J111)</f>
        <v>1.5313607904895417</v>
      </c>
      <c r="H115" s="26">
        <f>IF(Oil_net!H115="","",Oil_net!H115/10/GDP!K111)</f>
        <v>0.86216168576324459</v>
      </c>
      <c r="I115" s="26">
        <f>IF(Oil_net!I115="","",Oil_net!I115/10/GDP!L111)</f>
        <v>0.47386784667564419</v>
      </c>
      <c r="J115" s="26">
        <f>IF(Oil_net!J115="","",Oil_net!J115/10/GDP!M111)</f>
        <v>0.88476957404279399</v>
      </c>
      <c r="K115" s="26">
        <f>IF(Oil_net!K115="","",Oil_net!K115/10/GDP!N111)</f>
        <v>0.68876091707064857</v>
      </c>
      <c r="L115" s="26">
        <f>IF(Oil_net!L115="","",Oil_net!L115/10/GDP!O111)</f>
        <v>1.1551772760061894</v>
      </c>
      <c r="M115" s="26">
        <f>IF(Oil_net!M115="","",Oil_net!M115/10/GDP!P111)</f>
        <v>0.84649933639914499</v>
      </c>
      <c r="N115" s="26">
        <f>IF(Oil_net!N115="","",Oil_net!N115/10/GDP!Q111)</f>
        <v>0.83035695047037483</v>
      </c>
      <c r="O115" s="26">
        <f>IF(Oil_net!O115="","",Oil_net!O115/10/GDP!R111)</f>
        <v>1.0362869346438643</v>
      </c>
      <c r="P115" s="26">
        <f>IF(Oil_net!P115="","",Oil_net!P115/10/GDP!S111)</f>
        <v>7.2780650996127516E-2</v>
      </c>
      <c r="Q115" s="26">
        <f>IF(Oil_net!Q115="","",Oil_net!Q115/10/GDP!T111)</f>
        <v>2.2942199570777463E-2</v>
      </c>
    </row>
    <row r="116" spans="1:17" x14ac:dyDescent="0.15">
      <c r="A116" s="12" t="s">
        <v>136</v>
      </c>
      <c r="B116" s="26">
        <f>IF(Oil_net!B116="","",Oil_net!B116/10/GDP!E112)</f>
        <v>-9.8761959413171869</v>
      </c>
      <c r="C116" s="26">
        <f>IF(Oil_net!C116="","",Oil_net!C116/10/GDP!F112)</f>
        <v>-11.472853777271697</v>
      </c>
      <c r="D116" s="26">
        <f>IF(Oil_net!D116="","",Oil_net!D116/10/GDP!G112)</f>
        <v>-10.825485208158943</v>
      </c>
      <c r="E116" s="26">
        <f>IF(Oil_net!E116="","",Oil_net!E116/10/GDP!H112)</f>
        <v>-13.74571249147445</v>
      </c>
      <c r="F116" s="26">
        <f>IF(Oil_net!F116="","",Oil_net!F116/10/GDP!I112)</f>
        <v>-8.4692098931270117</v>
      </c>
      <c r="G116" s="26">
        <f>IF(Oil_net!G116="","",Oil_net!G116/10/GDP!J112)</f>
        <v>-9.6830671418028</v>
      </c>
      <c r="H116" s="26">
        <f>IF(Oil_net!H116="","",Oil_net!H116/10/GDP!K112)</f>
        <v>-13.936965671950823</v>
      </c>
      <c r="I116" s="26">
        <f>IF(Oil_net!I116="","",Oil_net!I116/10/GDP!L112)</f>
        <v>-16.924611882265939</v>
      </c>
      <c r="J116" s="26">
        <f>IF(Oil_net!J116="","",Oil_net!J116/10/GDP!M112)</f>
        <v>-15.314602871852893</v>
      </c>
      <c r="K116" s="26">
        <f>IF(Oil_net!K116="","",Oil_net!K116/10/GDP!N112)</f>
        <v>-15.489467128609702</v>
      </c>
      <c r="L116" s="26">
        <f>IF(Oil_net!L116="","",Oil_net!L116/10/GDP!O112)</f>
        <v>-6.9598810054433962</v>
      </c>
      <c r="M116" s="26">
        <f>IF(Oil_net!M116="","",Oil_net!M116/10/GDP!P112)</f>
        <v>-5.6625183248257178</v>
      </c>
      <c r="N116" s="26">
        <f>IF(Oil_net!N116="","",Oil_net!N116/10/GDP!Q112)</f>
        <v>-6.6206664067940819</v>
      </c>
      <c r="O116" s="26">
        <f>IF(Oil_net!O116="","",Oil_net!O116/10/GDP!R112)</f>
        <v>-8.5468633453453258</v>
      </c>
      <c r="P116" s="26">
        <f>IF(Oil_net!P116="","",Oil_net!P116/10/GDP!S112)</f>
        <v>-8.2582882908472186</v>
      </c>
      <c r="Q116" s="26">
        <f>IF(Oil_net!Q116="","",Oil_net!Q116/10/GDP!T112)</f>
        <v>-7.0328923688226537</v>
      </c>
    </row>
    <row r="117" spans="1:17" x14ac:dyDescent="0.15">
      <c r="A117" s="12" t="s">
        <v>137</v>
      </c>
      <c r="B117" s="26">
        <f>IF(Oil_net!B117="","",Oil_net!B117/10/GDP!E113)</f>
        <v>-5.9514532696023519</v>
      </c>
      <c r="C117" s="26">
        <f>IF(Oil_net!C117="","",Oil_net!C117/10/GDP!F113)</f>
        <v>-6.4584168682786824</v>
      </c>
      <c r="D117" s="26">
        <f>IF(Oil_net!D117="","",Oil_net!D117/10/GDP!G113)</f>
        <v>-5.9587577611559155</v>
      </c>
      <c r="E117" s="26">
        <f>IF(Oil_net!E117="","",Oil_net!E117/10/GDP!H113)</f>
        <v>-7.2485693817939616</v>
      </c>
      <c r="F117" s="26">
        <f>IF(Oil_net!F117="","",Oil_net!F117/10/GDP!I113)</f>
        <v>-5.3694106443144713</v>
      </c>
      <c r="G117" s="26">
        <f>IF(Oil_net!G117="","",Oil_net!G117/10/GDP!J113)</f>
        <v>-6.3497801289694298</v>
      </c>
      <c r="H117" s="26">
        <f>IF(Oil_net!H117="","",Oil_net!H117/10/GDP!K113)</f>
        <v>-7.5694418973407496</v>
      </c>
      <c r="I117" s="26">
        <f>IF(Oil_net!I117="","",Oil_net!I117/10/GDP!L113)</f>
        <v>-8.097122085356693</v>
      </c>
      <c r="J117" s="26">
        <f>IF(Oil_net!J117="","",Oil_net!J117/10/GDP!M113)</f>
        <v>-8.0787940678163288</v>
      </c>
      <c r="K117" s="26">
        <f>IF(Oil_net!K117="","",Oil_net!K117/10/GDP!N113)</f>
        <v>-7.297406877168144</v>
      </c>
      <c r="L117" s="26">
        <f>IF(Oil_net!L117="","",Oil_net!L117/10/GDP!O113)</f>
        <v>-6.2022988266220906</v>
      </c>
      <c r="M117" s="26">
        <f>IF(Oil_net!M117="","",Oil_net!M117/10/GDP!P113)</f>
        <v>-6.0981547444871032</v>
      </c>
      <c r="N117" s="26">
        <f>IF(Oil_net!N117="","",Oil_net!N117/10/GDP!Q113)</f>
        <v>-7.3635049391168401</v>
      </c>
      <c r="O117" s="26">
        <f>IF(Oil_net!O117="","",Oil_net!O117/10/GDP!R113)</f>
        <v>-8.2687031165056482</v>
      </c>
      <c r="P117" s="26">
        <f>IF(Oil_net!P117="","",Oil_net!P117/10/GDP!S113)</f>
        <v>-7.5552329668485791</v>
      </c>
      <c r="Q117" s="26">
        <f>IF(Oil_net!Q117="","",Oil_net!Q117/10/GDP!T113)</f>
        <v>-4.8868072754653191</v>
      </c>
    </row>
    <row r="118" spans="1:17" x14ac:dyDescent="0.15">
      <c r="A118" s="12" t="s">
        <v>138</v>
      </c>
      <c r="B118" s="26">
        <f>IF(Oil_net!B118="","",Oil_net!B118/10/GDP!E114)</f>
        <v>-7.5191352688412518</v>
      </c>
      <c r="C118" s="26">
        <f>IF(Oil_net!C118="","",Oil_net!C118/10/GDP!F114)</f>
        <v>-6.5933491839743876</v>
      </c>
      <c r="D118" s="26">
        <f>IF(Oil_net!D118="","",Oil_net!D118/10/GDP!G114)</f>
        <v>-7.6906705170542455</v>
      </c>
      <c r="E118" s="26">
        <f>IF(Oil_net!E118="","",Oil_net!E118/10/GDP!H114)</f>
        <v>-9.0186610712403361</v>
      </c>
      <c r="F118" s="26">
        <f>IF(Oil_net!F118="","",Oil_net!F118/10/GDP!I114)</f>
        <v>-5.8198197852785301</v>
      </c>
      <c r="G118" s="26">
        <f>IF(Oil_net!G118="","",Oil_net!G118/10/GDP!J114)</f>
        <v>-6.9896376128186679</v>
      </c>
      <c r="H118" s="26">
        <f>IF(Oil_net!H118="","",Oil_net!H118/10/GDP!K114)</f>
        <v>-8.6753835425481878</v>
      </c>
      <c r="I118" s="26">
        <f>IF(Oil_net!I118="","",Oil_net!I118/10/GDP!L114)</f>
        <v>-9.2785360478965533</v>
      </c>
      <c r="J118" s="26">
        <f>IF(Oil_net!J118="","",Oil_net!J118/10/GDP!M114)</f>
        <v>-8.7030590955823008</v>
      </c>
      <c r="K118" s="26">
        <f>IF(Oil_net!K118="","",Oil_net!K118/10/GDP!N114)</f>
        <v>-7.8604915980066323</v>
      </c>
      <c r="L118" s="26">
        <f>IF(Oil_net!L118="","",Oil_net!L118/10/GDP!O114)</f>
        <v>-4.7666251192672302</v>
      </c>
      <c r="M118" s="26">
        <f>IF(Oil_net!M118="","",Oil_net!M118/10/GDP!P114)</f>
        <v>-3.9683909797454886</v>
      </c>
      <c r="N118" s="26">
        <f>IF(Oil_net!N118="","",Oil_net!N118/10/GDP!Q114)</f>
        <v>-4.6763070779690743</v>
      </c>
      <c r="O118" s="26">
        <f>IF(Oil_net!O118="","",Oil_net!O118/10/GDP!R114)</f>
        <v>-5.6580723303880056</v>
      </c>
      <c r="P118" s="26">
        <f>IF(Oil_net!P118="","",Oil_net!P118/10/GDP!S114)</f>
        <v>-5.2473222497581258</v>
      </c>
      <c r="Q118" s="26">
        <f>IF(Oil_net!Q118="","",Oil_net!Q118/10/GDP!T114)</f>
        <v>-3.4446892893385783</v>
      </c>
    </row>
    <row r="119" spans="1:17" x14ac:dyDescent="0.15">
      <c r="A119" s="12" t="s">
        <v>139</v>
      </c>
      <c r="B119" s="26" t="str">
        <f>IF(Oil_net!B119="","",Oil_net!B119/10/GDP!E115)</f>
        <v/>
      </c>
      <c r="C119" s="26" t="str">
        <f>IF(Oil_net!C119="","",Oil_net!C119/10/GDP!F115)</f>
        <v/>
      </c>
      <c r="D119" s="26" t="str">
        <f>IF(Oil_net!D119="","",Oil_net!D119/10/GDP!G115)</f>
        <v/>
      </c>
      <c r="E119" s="26" t="str">
        <f>IF(Oil_net!E119="","",Oil_net!E119/10/GDP!H115)</f>
        <v/>
      </c>
      <c r="F119" s="26" t="str">
        <f>IF(Oil_net!F119="","",Oil_net!F119/10/GDP!I115)</f>
        <v/>
      </c>
      <c r="G119" s="26" t="str">
        <f>IF(Oil_net!G119="","",Oil_net!G119/10/GDP!J115)</f>
        <v/>
      </c>
      <c r="H119" s="26" t="str">
        <f>IF(Oil_net!H119="","",Oil_net!H119/10/GDP!K115)</f>
        <v/>
      </c>
      <c r="I119" s="26" t="str">
        <f>IF(Oil_net!I119="","",Oil_net!I119/10/GDP!L115)</f>
        <v/>
      </c>
      <c r="J119" s="26" t="str">
        <f>IF(Oil_net!J119="","",Oil_net!J119/10/GDP!M115)</f>
        <v/>
      </c>
      <c r="K119" s="26" t="str">
        <f>IF(Oil_net!K119="","",Oil_net!K119/10/GDP!N115)</f>
        <v/>
      </c>
      <c r="L119" s="26" t="str">
        <f>IF(Oil_net!L119="","",Oil_net!L119/10/GDP!O115)</f>
        <v/>
      </c>
      <c r="M119" s="26" t="str">
        <f>IF(Oil_net!M119="","",Oil_net!M119/10/GDP!P115)</f>
        <v/>
      </c>
      <c r="N119" s="26" t="str">
        <f>IF(Oil_net!N119="","",Oil_net!N119/10/GDP!Q115)</f>
        <v/>
      </c>
      <c r="O119" s="26" t="str">
        <f>IF(Oil_net!O119="","",Oil_net!O119/10/GDP!R115)</f>
        <v/>
      </c>
      <c r="P119" s="26" t="str">
        <f>IF(Oil_net!P119="","",Oil_net!P119/10/GDP!S115)</f>
        <v/>
      </c>
      <c r="Q119" s="26" t="str">
        <f>IF(Oil_net!Q119="","",Oil_net!Q119/10/GDP!T115)</f>
        <v/>
      </c>
    </row>
    <row r="120" spans="1:17" x14ac:dyDescent="0.15">
      <c r="A120" s="12" t="s">
        <v>140</v>
      </c>
      <c r="B120" s="26">
        <f>IF(Oil_net!B120="","",Oil_net!B120/10/GDP!E116)</f>
        <v>-6.689364231609944</v>
      </c>
      <c r="C120" s="26">
        <f>IF(Oil_net!C120="","",Oil_net!C120/10/GDP!F116)</f>
        <v>10.351039254728541</v>
      </c>
      <c r="D120" s="26">
        <f>IF(Oil_net!D120="","",Oil_net!D120/10/GDP!G116)</f>
        <v>1.1173598872028057</v>
      </c>
      <c r="E120" s="26">
        <f>IF(Oil_net!E120="","",Oil_net!E120/10/GDP!H116)</f>
        <v>-1.5803341759757565</v>
      </c>
      <c r="F120" s="26">
        <f>IF(Oil_net!F120="","",Oil_net!F120/10/GDP!I116)</f>
        <v>-1.3503957946727205</v>
      </c>
      <c r="G120" s="26">
        <f>IF(Oil_net!G120="","",Oil_net!G120/10/GDP!J116)</f>
        <v>-1.2121598036733503</v>
      </c>
      <c r="H120" s="26">
        <f>IF(Oil_net!H120="","",Oil_net!H120/10/GDP!K116)</f>
        <v>-4.4864728603891955</v>
      </c>
      <c r="I120" s="26">
        <f>IF(Oil_net!I120="","",Oil_net!I120/10/GDP!L116)</f>
        <v>-6.1929589116916732</v>
      </c>
      <c r="J120" s="26">
        <f>IF(Oil_net!J120="","",Oil_net!J120/10/GDP!M116)</f>
        <v>-5.6878317911919751</v>
      </c>
      <c r="K120" s="26">
        <f>IF(Oil_net!K120="","",Oil_net!K120/10/GDP!N116)</f>
        <v>-6.0623343942601586</v>
      </c>
      <c r="L120" s="26">
        <f>IF(Oil_net!L120="","",Oil_net!L120/10/GDP!O116)</f>
        <v>-4.2842238329130762</v>
      </c>
      <c r="M120" s="26">
        <f>IF(Oil_net!M120="","",Oil_net!M120/10/GDP!P116)</f>
        <v>-4.1832687728421973</v>
      </c>
      <c r="N120" s="26">
        <f>IF(Oil_net!N120="","",Oil_net!N120/10/GDP!Q116)</f>
        <v>-5.5932526938745823</v>
      </c>
      <c r="O120" s="26">
        <f>IF(Oil_net!O120="","",Oil_net!O120/10/GDP!R116)</f>
        <v>-8.6856416292898526</v>
      </c>
      <c r="P120" s="26">
        <f>IF(Oil_net!P120="","",Oil_net!P120/10/GDP!S116)</f>
        <v>-7.0649581492889961</v>
      </c>
      <c r="Q120" s="26">
        <f>IF(Oil_net!Q120="","",Oil_net!Q120/10/GDP!T116)</f>
        <v>-5.202772962258587</v>
      </c>
    </row>
    <row r="121" spans="1:17" x14ac:dyDescent="0.15">
      <c r="A121" s="12" t="s">
        <v>141</v>
      </c>
      <c r="B121" s="26">
        <f>IF(Oil_net!B121="","",Oil_net!B121/10/GDP!E117)</f>
        <v>-7.7029472257143654</v>
      </c>
      <c r="C121" s="26">
        <f>IF(Oil_net!C121="","",Oil_net!C121/10/GDP!F117)</f>
        <v>-8.6691793422174364</v>
      </c>
      <c r="D121" s="26">
        <f>IF(Oil_net!D121="","",Oil_net!D121/10/GDP!G117)</f>
        <v>-8.6908479650171788</v>
      </c>
      <c r="E121" s="26">
        <f>IF(Oil_net!E121="","",Oil_net!E121/10/GDP!H117)</f>
        <v>-9.9741780238800501</v>
      </c>
      <c r="F121" s="26">
        <f>IF(Oil_net!F121="","",Oil_net!F121/10/GDP!I117)</f>
        <v>-6.3604518844513924</v>
      </c>
      <c r="G121" s="26">
        <f>IF(Oil_net!G121="","",Oil_net!G121/10/GDP!J117)</f>
        <v>-8.4196819685865218</v>
      </c>
      <c r="H121" s="26">
        <f>IF(Oil_net!H121="","",Oil_net!H121/10/GDP!K117)</f>
        <v>-9.7206386266924998</v>
      </c>
      <c r="I121" s="26">
        <f>IF(Oil_net!I121="","",Oil_net!I121/10/GDP!L117)</f>
        <v>-9.8481650905191263</v>
      </c>
      <c r="J121" s="26">
        <f>IF(Oil_net!J121="","",Oil_net!J121/10/GDP!M117)</f>
        <v>-9.639443926777103</v>
      </c>
      <c r="K121" s="26">
        <f>IF(Oil_net!K121="","",Oil_net!K121/10/GDP!N117)</f>
        <v>-8.4022425024613714</v>
      </c>
      <c r="L121" s="26">
        <f>IF(Oil_net!L121="","",Oil_net!L121/10/GDP!O117)</f>
        <v>-6.1908839623999414</v>
      </c>
      <c r="M121" s="26">
        <f>IF(Oil_net!M121="","",Oil_net!M121/10/GDP!P117)</f>
        <v>-5.1880901176497609</v>
      </c>
      <c r="N121" s="26">
        <f>IF(Oil_net!N121="","",Oil_net!N121/10/GDP!Q117)</f>
        <v>-6.674307361532458</v>
      </c>
      <c r="O121" s="26">
        <f>IF(Oil_net!O121="","",Oil_net!O121/10/GDP!R117)</f>
        <v>-7.990965307445518</v>
      </c>
      <c r="P121" s="26">
        <f>IF(Oil_net!P121="","",Oil_net!P121/10/GDP!S117)</f>
        <v>-7.2987296000578272</v>
      </c>
      <c r="Q121" s="26">
        <f>IF(Oil_net!Q121="","",Oil_net!Q121/10/GDP!T117)</f>
        <v>-5.3879557873254207</v>
      </c>
    </row>
    <row r="122" spans="1:17" x14ac:dyDescent="0.15">
      <c r="A122" s="12" t="s">
        <v>142</v>
      </c>
      <c r="B122" s="26">
        <f>IF(Oil_net!B122="","",Oil_net!B122/10/GDP!E118)</f>
        <v>1.7658698657348604</v>
      </c>
      <c r="C122" s="26">
        <f>IF(Oil_net!C122="","",Oil_net!C122/10/GDP!F118)</f>
        <v>1.9868699778931627</v>
      </c>
      <c r="D122" s="26">
        <f>IF(Oil_net!D122="","",Oil_net!D122/10/GDP!G118)</f>
        <v>1.6666237864644844</v>
      </c>
      <c r="E122" s="26">
        <f>IF(Oil_net!E122="","",Oil_net!E122/10/GDP!H118)</f>
        <v>1.3494207193933383</v>
      </c>
      <c r="F122" s="26">
        <f>IF(Oil_net!F122="","",Oil_net!F122/10/GDP!I118)</f>
        <v>1.1520175963350301</v>
      </c>
      <c r="G122" s="26">
        <f>IF(Oil_net!G122="","",Oil_net!G122/10/GDP!J118)</f>
        <v>1.0854786847384441</v>
      </c>
      <c r="H122" s="26">
        <f>IF(Oil_net!H122="","",Oil_net!H122/10/GDP!K118)</f>
        <v>1.1638668924025366</v>
      </c>
      <c r="I122" s="26">
        <f>IF(Oil_net!I122="","",Oil_net!I122/10/GDP!L118)</f>
        <v>0.98384490315160023</v>
      </c>
      <c r="J122" s="26">
        <f>IF(Oil_net!J122="","",Oil_net!J122/10/GDP!M118)</f>
        <v>0.67586340038343251</v>
      </c>
      <c r="K122" s="26">
        <f>IF(Oil_net!K122="","",Oil_net!K122/10/GDP!N118)</f>
        <v>6.6864021039531471E-2</v>
      </c>
      <c r="L122" s="26">
        <f>IF(Oil_net!L122="","",Oil_net!L122/10/GDP!O118)</f>
        <v>-0.86937965475615242</v>
      </c>
      <c r="M122" s="26">
        <f>IF(Oil_net!M122="","",Oil_net!M122/10/GDP!P118)</f>
        <v>-1.1813706081223927</v>
      </c>
      <c r="N122" s="26">
        <f>IF(Oil_net!N122="","",Oil_net!N122/10/GDP!Q118)</f>
        <v>-1.577781553452303</v>
      </c>
      <c r="O122" s="26">
        <f>IF(Oil_net!O122="","",Oil_net!O122/10/GDP!R118)</f>
        <v>-1.8923016086076554</v>
      </c>
      <c r="P122" s="26">
        <f>IF(Oil_net!P122="","",Oil_net!P122/10/GDP!S118)</f>
        <v>-1.6830286653157571</v>
      </c>
      <c r="Q122" s="26">
        <f>IF(Oil_net!Q122="","",Oil_net!Q122/10/GDP!T118)</f>
        <v>-1.3031379530931344</v>
      </c>
    </row>
    <row r="123" spans="1:17" x14ac:dyDescent="0.15">
      <c r="A123" s="12" t="s">
        <v>143</v>
      </c>
      <c r="B123" s="26" t="str">
        <f>IF(Oil_net!B123="","",Oil_net!B123/10/GDP!E119)</f>
        <v/>
      </c>
      <c r="C123" s="26" t="str">
        <f>IF(Oil_net!C123="","",Oil_net!C123/10/GDP!F119)</f>
        <v/>
      </c>
      <c r="D123" s="26" t="str">
        <f>IF(Oil_net!D123="","",Oil_net!D123/10/GDP!G119)</f>
        <v/>
      </c>
      <c r="E123" s="26" t="str">
        <f>IF(Oil_net!E123="","",Oil_net!E123/10/GDP!H119)</f>
        <v/>
      </c>
      <c r="F123" s="26" t="str">
        <f>IF(Oil_net!F123="","",Oil_net!F123/10/GDP!I119)</f>
        <v/>
      </c>
      <c r="G123" s="26" t="str">
        <f>IF(Oil_net!G123="","",Oil_net!G123/10/GDP!J119)</f>
        <v/>
      </c>
      <c r="H123" s="26" t="str">
        <f>IF(Oil_net!H123="","",Oil_net!H123/10/GDP!K119)</f>
        <v/>
      </c>
      <c r="I123" s="26" t="str">
        <f>IF(Oil_net!I123="","",Oil_net!I123/10/GDP!L119)</f>
        <v/>
      </c>
      <c r="J123" s="26" t="str">
        <f>IF(Oil_net!J123="","",Oil_net!J123/10/GDP!M119)</f>
        <v/>
      </c>
      <c r="K123" s="26" t="str">
        <f>IF(Oil_net!K123="","",Oil_net!K123/10/GDP!N119)</f>
        <v/>
      </c>
      <c r="L123" s="26" t="str">
        <f>IF(Oil_net!L123="","",Oil_net!L123/10/GDP!O119)</f>
        <v/>
      </c>
      <c r="M123" s="26" t="str">
        <f>IF(Oil_net!M123="","",Oil_net!M123/10/GDP!P119)</f>
        <v/>
      </c>
      <c r="N123" s="26" t="str">
        <f>IF(Oil_net!N123="","",Oil_net!N123/10/GDP!Q119)</f>
        <v/>
      </c>
      <c r="O123" s="26" t="str">
        <f>IF(Oil_net!O123="","",Oil_net!O123/10/GDP!R119)</f>
        <v/>
      </c>
      <c r="P123" s="26" t="str">
        <f>IF(Oil_net!P123="","",Oil_net!P123/10/GDP!S119)</f>
        <v/>
      </c>
      <c r="Q123" s="26" t="str">
        <f>IF(Oil_net!Q123="","",Oil_net!Q123/10/GDP!T119)</f>
        <v/>
      </c>
    </row>
    <row r="124" spans="1:17" x14ac:dyDescent="0.15">
      <c r="A124" s="12" t="s">
        <v>144</v>
      </c>
      <c r="B124" s="26">
        <f>IF(Oil_net!B124="","",Oil_net!B124/10/GDP!E120)</f>
        <v>-11.859454889586388</v>
      </c>
      <c r="C124" s="26">
        <f>IF(Oil_net!C124="","",Oil_net!C124/10/GDP!F120)</f>
        <v>-12.682006333816835</v>
      </c>
      <c r="D124" s="26">
        <f>IF(Oil_net!D124="","",Oil_net!D124/10/GDP!G120)</f>
        <v>-11.625722234628569</v>
      </c>
      <c r="E124" s="26">
        <f>IF(Oil_net!E124="","",Oil_net!E124/10/GDP!H120)</f>
        <v>-12.407110857543207</v>
      </c>
      <c r="F124" s="26">
        <f>IF(Oil_net!F124="","",Oil_net!F124/10/GDP!I120)</f>
        <v>-7.4158408091733241</v>
      </c>
      <c r="G124" s="26">
        <f>IF(Oil_net!G124="","",Oil_net!G124/10/GDP!J120)</f>
        <v>-6.8946753526530671</v>
      </c>
      <c r="H124" s="26">
        <f>IF(Oil_net!H124="","",Oil_net!H124/10/GDP!K120)</f>
        <v>-8.8198275793998526</v>
      </c>
      <c r="I124" s="26">
        <f>IF(Oil_net!I124="","",Oil_net!I124/10/GDP!L120)</f>
        <v>-8.3004540044317512</v>
      </c>
      <c r="J124" s="26">
        <f>IF(Oil_net!J124="","",Oil_net!J124/10/GDP!M120)</f>
        <v>-8.2912077617416795</v>
      </c>
      <c r="K124" s="26">
        <f>IF(Oil_net!K124="","",Oil_net!K124/10/GDP!N120)</f>
        <v>-7.4835426944393006</v>
      </c>
      <c r="L124" s="26">
        <f>IF(Oil_net!L124="","",Oil_net!L124/10/GDP!O120)</f>
        <v>-5.812667465549314</v>
      </c>
      <c r="M124" s="26">
        <f>IF(Oil_net!M124="","",Oil_net!M124/10/GDP!P120)</f>
        <v>-5.1154894575865955</v>
      </c>
      <c r="N124" s="26">
        <f>IF(Oil_net!N124="","",Oil_net!N124/10/GDP!Q120)</f>
        <v>-5.8168345818053675</v>
      </c>
      <c r="O124" s="26">
        <f>IF(Oil_net!O124="","",Oil_net!O124/10/GDP!R120)</f>
        <v>-5.5124727713272748</v>
      </c>
      <c r="P124" s="26">
        <f>IF(Oil_net!P124="","",Oil_net!P124/10/GDP!S120)</f>
        <v>-4.8739156626678053</v>
      </c>
      <c r="Q124" s="26">
        <f>IF(Oil_net!Q124="","",Oil_net!Q124/10/GDP!T120)</f>
        <v>-4.0876345033956376</v>
      </c>
    </row>
    <row r="125" spans="1:17" x14ac:dyDescent="0.15">
      <c r="A125" s="12" t="s">
        <v>145</v>
      </c>
      <c r="B125" s="26">
        <f>IF(Oil_net!B125="","",Oil_net!B125/10/GDP!E121)</f>
        <v>-11.626213953298919</v>
      </c>
      <c r="C125" s="26">
        <f>IF(Oil_net!C125="","",Oil_net!C125/10/GDP!F121)</f>
        <v>-11.793353566218016</v>
      </c>
      <c r="D125" s="26">
        <f>IF(Oil_net!D125="","",Oil_net!D125/10/GDP!G121)</f>
        <v>-11.949945596786062</v>
      </c>
      <c r="E125" s="26">
        <f>IF(Oil_net!E125="","",Oil_net!E125/10/GDP!H121)</f>
        <v>-14.023926716891307</v>
      </c>
      <c r="F125" s="26">
        <f>IF(Oil_net!F125="","",Oil_net!F125/10/GDP!I121)</f>
        <v>-8.9943405155937342</v>
      </c>
      <c r="G125" s="26">
        <f>IF(Oil_net!G125="","",Oil_net!G125/10/GDP!J121)</f>
        <v>-7.2342767510918264</v>
      </c>
      <c r="H125" s="26">
        <f>IF(Oil_net!H125="","",Oil_net!H125/10/GDP!K121)</f>
        <v>-8.6685774769849004</v>
      </c>
      <c r="I125" s="26">
        <f>IF(Oil_net!I125="","",Oil_net!I125/10/GDP!L121)</f>
        <v>-8.6052094855737273</v>
      </c>
      <c r="J125" s="26">
        <f>IF(Oil_net!J125="","",Oil_net!J125/10/GDP!M121)</f>
        <v>-7.1035732531262994</v>
      </c>
      <c r="K125" s="26">
        <f>IF(Oil_net!K125="","",Oil_net!K125/10/GDP!N121)</f>
        <v>-4.2418116789259255</v>
      </c>
      <c r="L125" s="26">
        <f>IF(Oil_net!L125="","",Oil_net!L125/10/GDP!O121)</f>
        <v>-2.7193659965169861</v>
      </c>
      <c r="M125" s="26">
        <f>IF(Oil_net!M125="","",Oil_net!M125/10/GDP!P121)</f>
        <v>-1.8134140040261539</v>
      </c>
      <c r="N125" s="26">
        <f>IF(Oil_net!N125="","",Oil_net!N125/10/GDP!Q121)</f>
        <v>-3.632118323515404</v>
      </c>
      <c r="O125" s="26">
        <f>IF(Oil_net!O125="","",Oil_net!O125/10/GDP!R121)</f>
        <v>-5.4831782758376271</v>
      </c>
      <c r="P125" s="26">
        <f>IF(Oil_net!P125="","",Oil_net!P125/10/GDP!S121)</f>
        <v>-5.709267730218583</v>
      </c>
      <c r="Q125" s="26">
        <f>IF(Oil_net!Q125="","",Oil_net!Q125/10/GDP!T121)</f>
        <v>-5.0696797136719933</v>
      </c>
    </row>
    <row r="126" spans="1:17" x14ac:dyDescent="0.15">
      <c r="A126" s="12" t="s">
        <v>146</v>
      </c>
      <c r="B126" s="26">
        <f>IF(Oil_net!B126="","",Oil_net!B126/10/GDP!E122)</f>
        <v>-10.93304370755734</v>
      </c>
      <c r="C126" s="26">
        <f>IF(Oil_net!C126="","",Oil_net!C126/10/GDP!F122)</f>
        <v>-6.7000394998407531</v>
      </c>
      <c r="D126" s="26">
        <f>IF(Oil_net!D126="","",Oil_net!D126/10/GDP!G122)</f>
        <v>-6.1439990956176205</v>
      </c>
      <c r="E126" s="26">
        <f>IF(Oil_net!E126="","",Oil_net!E126/10/GDP!H122)</f>
        <v>-7.4251481955523868</v>
      </c>
      <c r="F126" s="26">
        <f>IF(Oil_net!F126="","",Oil_net!F126/10/GDP!I122)</f>
        <v>-4.3743816564825817</v>
      </c>
      <c r="G126" s="26">
        <f>IF(Oil_net!G126="","",Oil_net!G126/10/GDP!J122)</f>
        <v>-5.3171268667462321</v>
      </c>
      <c r="H126" s="26">
        <f>IF(Oil_net!H126="","",Oil_net!H126/10/GDP!K122)</f>
        <v>-6.3474149821994148</v>
      </c>
      <c r="I126" s="26">
        <f>IF(Oil_net!I126="","",Oil_net!I126/10/GDP!L122)</f>
        <v>-6.718833601185862</v>
      </c>
      <c r="J126" s="26">
        <f>IF(Oil_net!J126="","",Oil_net!J126/10/GDP!M122)</f>
        <v>-5.6706592554723674</v>
      </c>
      <c r="K126" s="26">
        <f>IF(Oil_net!K126="","",Oil_net!K126/10/GDP!N122)</f>
        <v>-5.3547188166765949</v>
      </c>
      <c r="L126" s="26">
        <f>IF(Oil_net!L126="","",Oil_net!L126/10/GDP!O122)</f>
        <v>-4.056712834709522</v>
      </c>
      <c r="M126" s="26">
        <f>IF(Oil_net!M126="","",Oil_net!M126/10/GDP!P122)</f>
        <v>-3.3859590735145244</v>
      </c>
      <c r="N126" s="26">
        <f>IF(Oil_net!N126="","",Oil_net!N126/10/GDP!Q122)</f>
        <v>-3.9905801710175459</v>
      </c>
      <c r="O126" s="26">
        <f>IF(Oil_net!O126="","",Oil_net!O126/10/GDP!R122)</f>
        <v>-4.8357620473801903</v>
      </c>
      <c r="P126" s="26">
        <f>IF(Oil_net!P126="","",Oil_net!P126/10/GDP!S122)</f>
        <v>-4.2735669154589138</v>
      </c>
      <c r="Q126" s="26">
        <f>IF(Oil_net!Q126="","",Oil_net!Q126/10/GDP!T122)</f>
        <v>-2.7668752942299739</v>
      </c>
    </row>
    <row r="127" spans="1:17" x14ac:dyDescent="0.15">
      <c r="A127" s="12" t="s">
        <v>147</v>
      </c>
      <c r="B127" s="26" t="str">
        <f>IF(Oil_net!B127="","",Oil_net!B127/10/GDP!E123)</f>
        <v/>
      </c>
      <c r="C127" s="26" t="str">
        <f>IF(Oil_net!C127="","",Oil_net!C127/10/GDP!F123)</f>
        <v/>
      </c>
      <c r="D127" s="26" t="str">
        <f>IF(Oil_net!D127="","",Oil_net!D127/10/GDP!G123)</f>
        <v/>
      </c>
      <c r="E127" s="26" t="str">
        <f>IF(Oil_net!E127="","",Oil_net!E127/10/GDP!H123)</f>
        <v/>
      </c>
      <c r="F127" s="26" t="str">
        <f>IF(Oil_net!F127="","",Oil_net!F127/10/GDP!I123)</f>
        <v/>
      </c>
      <c r="G127" s="26" t="str">
        <f>IF(Oil_net!G127="","",Oil_net!G127/10/GDP!J123)</f>
        <v/>
      </c>
      <c r="H127" s="26" t="str">
        <f>IF(Oil_net!H127="","",Oil_net!H127/10/GDP!K123)</f>
        <v/>
      </c>
      <c r="I127" s="26" t="str">
        <f>IF(Oil_net!I127="","",Oil_net!I127/10/GDP!L123)</f>
        <v/>
      </c>
      <c r="J127" s="26" t="str">
        <f>IF(Oil_net!J127="","",Oil_net!J127/10/GDP!M123)</f>
        <v/>
      </c>
      <c r="K127" s="26" t="str">
        <f>IF(Oil_net!K127="","",Oil_net!K127/10/GDP!N123)</f>
        <v/>
      </c>
      <c r="L127" s="26" t="str">
        <f>IF(Oil_net!L127="","",Oil_net!L127/10/GDP!O123)</f>
        <v/>
      </c>
      <c r="M127" s="26" t="str">
        <f>IF(Oil_net!M127="","",Oil_net!M127/10/GDP!P123)</f>
        <v/>
      </c>
      <c r="N127" s="26" t="str">
        <f>IF(Oil_net!N127="","",Oil_net!N127/10/GDP!Q123)</f>
        <v/>
      </c>
      <c r="O127" s="26" t="str">
        <f>IF(Oil_net!O127="","",Oil_net!O127/10/GDP!R123)</f>
        <v/>
      </c>
      <c r="P127" s="26" t="str">
        <f>IF(Oil_net!P127="","",Oil_net!P127/10/GDP!S123)</f>
        <v/>
      </c>
      <c r="Q127" s="26" t="str">
        <f>IF(Oil_net!Q127="","",Oil_net!Q127/10/GDP!T123)</f>
        <v/>
      </c>
    </row>
    <row r="128" spans="1:17" x14ac:dyDescent="0.15">
      <c r="A128" s="12" t="s">
        <v>148</v>
      </c>
      <c r="B128" s="26">
        <f>IF(Oil_net!B128="","",Oil_net!B128/10/GDP!E124)</f>
        <v>-6.7220836638366128</v>
      </c>
      <c r="C128" s="26">
        <f>IF(Oil_net!C128="","",Oil_net!C128/10/GDP!F124)</f>
        <v>-7.0899616380116486</v>
      </c>
      <c r="D128" s="26">
        <f>IF(Oil_net!D128="","",Oil_net!D128/10/GDP!G124)</f>
        <v>-7.6668022584212041</v>
      </c>
      <c r="E128" s="26">
        <f>IF(Oil_net!E128="","",Oil_net!E128/10/GDP!H124)</f>
        <v>-9.6746713549868311</v>
      </c>
      <c r="F128" s="26">
        <f>IF(Oil_net!F128="","",Oil_net!F128/10/GDP!I124)</f>
        <v>-6.8820473142342538</v>
      </c>
      <c r="G128" s="26">
        <f>IF(Oil_net!G128="","",Oil_net!G128/10/GDP!J124)</f>
        <v>-8.5256284612757174</v>
      </c>
      <c r="H128" s="26">
        <f>IF(Oil_net!H128="","",Oil_net!H128/10/GDP!K124)</f>
        <v>-10.461389768765654</v>
      </c>
      <c r="I128" s="26">
        <f>IF(Oil_net!I128="","",Oil_net!I128/10/GDP!L124)</f>
        <v>-11.698350453268867</v>
      </c>
      <c r="J128" s="26">
        <f>IF(Oil_net!J128="","",Oil_net!J128/10/GDP!M124)</f>
        <v>-10.374740171477434</v>
      </c>
      <c r="K128" s="26">
        <f>IF(Oil_net!K128="","",Oil_net!K128/10/GDP!N124)</f>
        <v>-9.3123093933709526</v>
      </c>
      <c r="L128" s="26">
        <f>IF(Oil_net!L128="","",Oil_net!L128/10/GDP!O124)</f>
        <v>-6.3944577154714279</v>
      </c>
      <c r="M128" s="26">
        <f>IF(Oil_net!M128="","",Oil_net!M128/10/GDP!P124)</f>
        <v>-5.1941861119253385</v>
      </c>
      <c r="N128" s="26">
        <f>IF(Oil_net!N128="","",Oil_net!N128/10/GDP!Q124)</f>
        <v>-6.3273858585478502</v>
      </c>
      <c r="O128" s="26">
        <f>IF(Oil_net!O128="","",Oil_net!O128/10/GDP!R124)</f>
        <v>-7.1353152969472093</v>
      </c>
      <c r="P128" s="26">
        <f>IF(Oil_net!P128="","",Oil_net!P128/10/GDP!S124)</f>
        <v>-6.249734647460194</v>
      </c>
      <c r="Q128" s="26">
        <f>IF(Oil_net!Q128="","",Oil_net!Q128/10/GDP!T124)</f>
        <v>-4.3170748777652603</v>
      </c>
    </row>
    <row r="129" spans="1:17" x14ac:dyDescent="0.15">
      <c r="A129" s="12" t="s">
        <v>149</v>
      </c>
      <c r="B129" s="26">
        <f>IF(Oil_net!B129="","",Oil_net!B129/10/GDP!E125)</f>
        <v>-3.0624873954688767</v>
      </c>
      <c r="C129" s="26">
        <f>IF(Oil_net!C129="","",Oil_net!C129/10/GDP!F125)</f>
        <v>-3.7159983531782919</v>
      </c>
      <c r="D129" s="26">
        <f>IF(Oil_net!D129="","",Oil_net!D129/10/GDP!G125)</f>
        <v>-3.8643500195230422</v>
      </c>
      <c r="E129" s="26">
        <f>IF(Oil_net!E129="","",Oil_net!E129/10/GDP!H125)</f>
        <v>-4.9987779446647709</v>
      </c>
      <c r="F129" s="26">
        <f>IF(Oil_net!F129="","",Oil_net!F129/10/GDP!I125)</f>
        <v>-2.910585734238512</v>
      </c>
      <c r="G129" s="26">
        <f>IF(Oil_net!G129="","",Oil_net!G129/10/GDP!J125)</f>
        <v>-4.7386923261792724</v>
      </c>
      <c r="H129" s="26">
        <f>IF(Oil_net!H129="","",Oil_net!H129/10/GDP!K125)</f>
        <v>-6.6691288685384986</v>
      </c>
      <c r="I129" s="26">
        <f>IF(Oil_net!I129="","",Oil_net!I129/10/GDP!L125)</f>
        <v>-5.3061133509328542</v>
      </c>
      <c r="J129" s="26">
        <f>IF(Oil_net!J129="","",Oil_net!J129/10/GDP!M125)</f>
        <v>-6.5149880644722877</v>
      </c>
      <c r="K129" s="26">
        <f>IF(Oil_net!K129="","",Oil_net!K129/10/GDP!N125)</f>
        <v>-6.6739119230203974</v>
      </c>
      <c r="L129" s="26">
        <f>IF(Oil_net!L129="","",Oil_net!L129/10/GDP!O125)</f>
        <v>-4.1929288119791268</v>
      </c>
      <c r="M129" s="26">
        <f>IF(Oil_net!M129="","",Oil_net!M129/10/GDP!P125)</f>
        <v>-4.3719418737523243</v>
      </c>
      <c r="N129" s="26">
        <f>IF(Oil_net!N129="","",Oil_net!N129/10/GDP!Q125)</f>
        <v>-6.2628782351011685</v>
      </c>
      <c r="O129" s="26">
        <f>IF(Oil_net!O129="","",Oil_net!O129/10/GDP!R125)</f>
        <v>-7.3742857156469448</v>
      </c>
      <c r="P129" s="26">
        <f>IF(Oil_net!P129="","",Oil_net!P129/10/GDP!S125)</f>
        <v>-6.5052245725281654</v>
      </c>
      <c r="Q129" s="26">
        <f>IF(Oil_net!Q129="","",Oil_net!Q129/10/GDP!T125)</f>
        <v>-4.6442980433204024</v>
      </c>
    </row>
    <row r="130" spans="1:17" x14ac:dyDescent="0.15">
      <c r="A130" s="12" t="s">
        <v>150</v>
      </c>
      <c r="B130" s="26">
        <f>IF(Oil_net!B130="","",Oil_net!B130/10/GDP!E126)</f>
        <v>-2.3444965248124898</v>
      </c>
      <c r="C130" s="26">
        <f>IF(Oil_net!C130="","",Oil_net!C130/10/GDP!F126)</f>
        <v>-1.9389599289472803</v>
      </c>
      <c r="D130" s="26">
        <f>IF(Oil_net!D130="","",Oil_net!D130/10/GDP!G126)</f>
        <v>-2.1952001169576696</v>
      </c>
      <c r="E130" s="26">
        <f>IF(Oil_net!E130="","",Oil_net!E130/10/GDP!H126)</f>
        <v>-1.8609828095420102</v>
      </c>
      <c r="F130" s="26">
        <f>IF(Oil_net!F130="","",Oil_net!F130/10/GDP!I126)</f>
        <v>-1.9141419013947059</v>
      </c>
      <c r="G130" s="26">
        <f>IF(Oil_net!G130="","",Oil_net!G130/10/GDP!J126)</f>
        <v>-1.7070495156958523</v>
      </c>
      <c r="H130" s="26">
        <f>IF(Oil_net!H130="","",Oil_net!H130/10/GDP!K126)</f>
        <v>-3.5052521670692216</v>
      </c>
      <c r="I130" s="26">
        <f>IF(Oil_net!I130="","",Oil_net!I130/10/GDP!L126)</f>
        <v>-3.0710285541415572</v>
      </c>
      <c r="J130" s="26">
        <f>IF(Oil_net!J130="","",Oil_net!J130/10/GDP!M126)</f>
        <v>-2.8424091667023546</v>
      </c>
      <c r="K130" s="26">
        <f>IF(Oil_net!K130="","",Oil_net!K130/10/GDP!N126)</f>
        <v>-4.1277846258852007</v>
      </c>
      <c r="L130" s="26">
        <f>IF(Oil_net!L130="","",Oil_net!L130/10/GDP!O126)</f>
        <v>-3.1604966369866094</v>
      </c>
      <c r="M130" s="26">
        <f>IF(Oil_net!M130="","",Oil_net!M130/10/GDP!P126)</f>
        <v>-2.386766445268337</v>
      </c>
      <c r="N130" s="26">
        <f>IF(Oil_net!N130="","",Oil_net!N130/10/GDP!Q126)</f>
        <v>-4.733718882921</v>
      </c>
      <c r="O130" s="26">
        <f>IF(Oil_net!O130="","",Oil_net!O130/10/GDP!R126)</f>
        <v>-6.1110671277872246</v>
      </c>
      <c r="P130" s="26">
        <f>IF(Oil_net!P130="","",Oil_net!P130/10/GDP!S126)</f>
        <v>-5.2796264394592569</v>
      </c>
      <c r="Q130" s="26">
        <f>IF(Oil_net!Q130="","",Oil_net!Q130/10/GDP!T126)</f>
        <v>-3.3843468627011251</v>
      </c>
    </row>
    <row r="131" spans="1:17" x14ac:dyDescent="0.15">
      <c r="A131" s="12" t="s">
        <v>151</v>
      </c>
      <c r="B131" s="26">
        <f>IF(Oil_net!B131="","",Oil_net!B131/10/GDP!E127)</f>
        <v>-5.7291277419259101</v>
      </c>
      <c r="C131" s="26">
        <f>IF(Oil_net!C131="","",Oil_net!C131/10/GDP!F127)</f>
        <v>-1.1160463980305781</v>
      </c>
      <c r="D131" s="26">
        <f>IF(Oil_net!D131="","",Oil_net!D131/10/GDP!G127)</f>
        <v>-5.7856975239437629</v>
      </c>
      <c r="E131" s="26">
        <f>IF(Oil_net!E131="","",Oil_net!E131/10/GDP!H127)</f>
        <v>-6.6894395595537857</v>
      </c>
      <c r="F131" s="26">
        <f>IF(Oil_net!F131="","",Oil_net!F131/10/GDP!I127)</f>
        <v>-4.3781637551391812</v>
      </c>
      <c r="G131" s="26">
        <f>IF(Oil_net!G131="","",Oil_net!G131/10/GDP!J127)</f>
        <v>-4.9310411835630577</v>
      </c>
      <c r="H131" s="26">
        <f>IF(Oil_net!H131="","",Oil_net!H131/10/GDP!K127)</f>
        <v>-4.6522176977897214</v>
      </c>
      <c r="I131" s="26">
        <f>IF(Oil_net!I131="","",Oil_net!I131/10/GDP!L127)</f>
        <v>-5.7372201304801447</v>
      </c>
      <c r="J131" s="26">
        <f>IF(Oil_net!J131="","",Oil_net!J131/10/GDP!M127)</f>
        <v>-6.0907921872321458</v>
      </c>
      <c r="K131" s="26">
        <f>IF(Oil_net!K131="","",Oil_net!K131/10/GDP!N127)</f>
        <v>-4.4201854189927818</v>
      </c>
      <c r="L131" s="26">
        <f>IF(Oil_net!L131="","",Oil_net!L131/10/GDP!O127)</f>
        <v>-9.6809601442394015</v>
      </c>
      <c r="M131" s="26">
        <f>IF(Oil_net!M131="","",Oil_net!M131/10/GDP!P127)</f>
        <v>-7.5830344991091545</v>
      </c>
      <c r="N131" s="26">
        <f>IF(Oil_net!N131="","",Oil_net!N131/10/GDP!Q127)</f>
        <v>-5.1838456843610734</v>
      </c>
      <c r="O131" s="26">
        <f>IF(Oil_net!O131="","",Oil_net!O131/10/GDP!R127)</f>
        <v>-6.6078364203699653</v>
      </c>
      <c r="P131" s="26">
        <f>IF(Oil_net!P131="","",Oil_net!P131/10/GDP!S127)</f>
        <v>-7.0332892823040005</v>
      </c>
      <c r="Q131" s="26">
        <f>IF(Oil_net!Q131="","",Oil_net!Q131/10/GDP!T127)</f>
        <v>-5.1336769516250262</v>
      </c>
    </row>
    <row r="132" spans="1:17" x14ac:dyDescent="0.15">
      <c r="A132" s="12" t="s">
        <v>152</v>
      </c>
      <c r="B132" s="26" t="str">
        <f>IF(Oil_net!B132="","",Oil_net!B132/10/GDP!E128)</f>
        <v/>
      </c>
      <c r="C132" s="26" t="str">
        <f>IF(Oil_net!C132="","",Oil_net!C132/10/GDP!F128)</f>
        <v/>
      </c>
      <c r="D132" s="26" t="str">
        <f>IF(Oil_net!D132="","",Oil_net!D132/10/GDP!G128)</f>
        <v/>
      </c>
      <c r="E132" s="26" t="str">
        <f>IF(Oil_net!E132="","",Oil_net!E132/10/GDP!H128)</f>
        <v/>
      </c>
      <c r="F132" s="26" t="str">
        <f>IF(Oil_net!F132="","",Oil_net!F132/10/GDP!I128)</f>
        <v/>
      </c>
      <c r="G132" s="26" t="str">
        <f>IF(Oil_net!G132="","",Oil_net!G132/10/GDP!J128)</f>
        <v/>
      </c>
      <c r="H132" s="26" t="str">
        <f>IF(Oil_net!H132="","",Oil_net!H132/10/GDP!K128)</f>
        <v/>
      </c>
      <c r="I132" s="26" t="str">
        <f>IF(Oil_net!I132="","",Oil_net!I132/10/GDP!L128)</f>
        <v/>
      </c>
      <c r="J132" s="26" t="str">
        <f>IF(Oil_net!J132="","",Oil_net!J132/10/GDP!M128)</f>
        <v/>
      </c>
      <c r="K132" s="26" t="str">
        <f>IF(Oil_net!K132="","",Oil_net!K132/10/GDP!N128)</f>
        <v/>
      </c>
      <c r="L132" s="26" t="str">
        <f>IF(Oil_net!L132="","",Oil_net!L132/10/GDP!O128)</f>
        <v/>
      </c>
      <c r="M132" s="26" t="str">
        <f>IF(Oil_net!M132="","",Oil_net!M132/10/GDP!P128)</f>
        <v/>
      </c>
      <c r="N132" s="26" t="str">
        <f>IF(Oil_net!N132="","",Oil_net!N132/10/GDP!Q128)</f>
        <v/>
      </c>
      <c r="O132" s="26" t="str">
        <f>IF(Oil_net!O132="","",Oil_net!O132/10/GDP!R128)</f>
        <v/>
      </c>
      <c r="P132" s="26" t="str">
        <f>IF(Oil_net!P132="","",Oil_net!P132/10/GDP!S128)</f>
        <v/>
      </c>
      <c r="Q132" s="26" t="str">
        <f>IF(Oil_net!Q132="","",Oil_net!Q132/10/GDP!T128)</f>
        <v/>
      </c>
    </row>
    <row r="133" spans="1:17" x14ac:dyDescent="0.15">
      <c r="A133" s="12" t="s">
        <v>153</v>
      </c>
      <c r="B133" s="26">
        <f>IF(Oil_net!B133="","",Oil_net!B133/10/GDP!E129)</f>
        <v>-4.0347201267913588</v>
      </c>
      <c r="C133" s="26">
        <f>IF(Oil_net!C133="","",Oil_net!C133/10/GDP!F129)</f>
        <v>-4.4037049396115675</v>
      </c>
      <c r="D133" s="26">
        <f>IF(Oil_net!D133="","",Oil_net!D133/10/GDP!G129)</f>
        <v>-4.3611099350624674</v>
      </c>
      <c r="E133" s="26">
        <f>IF(Oil_net!E133="","",Oil_net!E133/10/GDP!H129)</f>
        <v>-4.1318614379858039</v>
      </c>
      <c r="F133" s="26">
        <f>IF(Oil_net!F133="","",Oil_net!F133/10/GDP!I129)</f>
        <v>-3.6394281240276194</v>
      </c>
      <c r="G133" s="26">
        <f>IF(Oil_net!G133="","",Oil_net!G133/10/GDP!J129)</f>
        <v>-3.790332796128618</v>
      </c>
      <c r="H133" s="26">
        <f>IF(Oil_net!H133="","",Oil_net!H133/10/GDP!K129)</f>
        <v>-4.8299458748012079</v>
      </c>
      <c r="I133" s="26">
        <f>IF(Oil_net!I133="","",Oil_net!I133/10/GDP!L129)</f>
        <v>-5.2393526982520093</v>
      </c>
      <c r="J133" s="26">
        <f>IF(Oil_net!J133="","",Oil_net!J133/10/GDP!M129)</f>
        <v>-5.5020900751243911</v>
      </c>
      <c r="K133" s="26">
        <f>IF(Oil_net!K133="","",Oil_net!K133/10/GDP!N129)</f>
        <v>-5.9756564738173532</v>
      </c>
      <c r="L133" s="26">
        <f>IF(Oil_net!L133="","",Oil_net!L133/10/GDP!O129)</f>
        <v>-4.6285591831983552</v>
      </c>
      <c r="M133" s="26">
        <f>IF(Oil_net!M133="","",Oil_net!M133/10/GDP!P129)</f>
        <v>-2.6299739709318035</v>
      </c>
      <c r="N133" s="26">
        <f>IF(Oil_net!N133="","",Oil_net!N133/10/GDP!Q129)</f>
        <v>-3.9534949456505202</v>
      </c>
      <c r="O133" s="26">
        <f>IF(Oil_net!O133="","",Oil_net!O133/10/GDP!R129)</f>
        <v>-4.9680557449453104</v>
      </c>
      <c r="P133" s="26">
        <f>IF(Oil_net!P133="","",Oil_net!P133/10/GDP!S129)</f>
        <v>-5.5442443298536546</v>
      </c>
      <c r="Q133" s="26">
        <f>IF(Oil_net!Q133="","",Oil_net!Q133/10/GDP!T129)</f>
        <v>-4.2551177582718891</v>
      </c>
    </row>
    <row r="134" spans="1:17" x14ac:dyDescent="0.15">
      <c r="A134" s="12" t="s">
        <v>154</v>
      </c>
      <c r="B134" s="26" t="str">
        <f>IF(Oil_net!B134="","",Oil_net!B134/10/GDP!E130)</f>
        <v/>
      </c>
      <c r="C134" s="26" t="str">
        <f>IF(Oil_net!C134="","",Oil_net!C134/10/GDP!F130)</f>
        <v/>
      </c>
      <c r="D134" s="26" t="str">
        <f>IF(Oil_net!D134="","",Oil_net!D134/10/GDP!G130)</f>
        <v/>
      </c>
      <c r="E134" s="26" t="str">
        <f>IF(Oil_net!E134="","",Oil_net!E134/10/GDP!H130)</f>
        <v/>
      </c>
      <c r="F134" s="26" t="str">
        <f>IF(Oil_net!F134="","",Oil_net!F134/10/GDP!I130)</f>
        <v/>
      </c>
      <c r="G134" s="26" t="str">
        <f>IF(Oil_net!G134="","",Oil_net!G134/10/GDP!J130)</f>
        <v/>
      </c>
      <c r="H134" s="26" t="str">
        <f>IF(Oil_net!H134="","",Oil_net!H134/10/GDP!K130)</f>
        <v/>
      </c>
      <c r="I134" s="26" t="str">
        <f>IF(Oil_net!I134="","",Oil_net!I134/10/GDP!L130)</f>
        <v/>
      </c>
      <c r="J134" s="26" t="str">
        <f>IF(Oil_net!J134="","",Oil_net!J134/10/GDP!M130)</f>
        <v/>
      </c>
      <c r="K134" s="26" t="str">
        <f>IF(Oil_net!K134="","",Oil_net!K134/10/GDP!N130)</f>
        <v/>
      </c>
      <c r="L134" s="26" t="str">
        <f>IF(Oil_net!L134="","",Oil_net!L134/10/GDP!O130)</f>
        <v/>
      </c>
      <c r="M134" s="26" t="str">
        <f>IF(Oil_net!M134="","",Oil_net!M134/10/GDP!P130)</f>
        <v/>
      </c>
      <c r="N134" s="26" t="str">
        <f>IF(Oil_net!N134="","",Oil_net!N134/10/GDP!Q130)</f>
        <v/>
      </c>
      <c r="O134" s="26" t="str">
        <f>IF(Oil_net!O134="","",Oil_net!O134/10/GDP!R130)</f>
        <v/>
      </c>
      <c r="P134" s="26" t="str">
        <f>IF(Oil_net!P134="","",Oil_net!P134/10/GDP!S130)</f>
        <v/>
      </c>
      <c r="Q134" s="26" t="str">
        <f>IF(Oil_net!Q134="","",Oil_net!Q134/10/GDP!T130)</f>
        <v/>
      </c>
    </row>
    <row r="135" spans="1:17" x14ac:dyDescent="0.15">
      <c r="A135" s="12" t="s">
        <v>155</v>
      </c>
      <c r="B135" s="26">
        <f>IF(Oil_net!B135="","",Oil_net!B135/10/GDP!E131)</f>
        <v>-2.0694049371643548E-2</v>
      </c>
      <c r="C135" s="26">
        <f>IF(Oil_net!C135="","",Oil_net!C135/10/GDP!F131)</f>
        <v>0.18031087373790933</v>
      </c>
      <c r="D135" s="26">
        <f>IF(Oil_net!D135="","",Oil_net!D135/10/GDP!G131)</f>
        <v>-0.79881131191756682</v>
      </c>
      <c r="E135" s="26">
        <f>IF(Oil_net!E135="","",Oil_net!E135/10/GDP!H131)</f>
        <v>5.0370983841111168E-2</v>
      </c>
      <c r="F135" s="26">
        <f>IF(Oil_net!F135="","",Oil_net!F135/10/GDP!I131)</f>
        <v>-0.39161900128352045</v>
      </c>
      <c r="G135" s="26">
        <f>IF(Oil_net!G135="","",Oil_net!G135/10/GDP!J131)</f>
        <v>-0.79225641322493567</v>
      </c>
      <c r="H135" s="26">
        <f>IF(Oil_net!H135="","",Oil_net!H135/10/GDP!K131)</f>
        <v>-0.83200201734734236</v>
      </c>
      <c r="I135" s="26">
        <f>IF(Oil_net!I135="","",Oil_net!I135/10/GDP!L131)</f>
        <v>-0.99867374411537813</v>
      </c>
      <c r="J135" s="26">
        <f>IF(Oil_net!J135="","",Oil_net!J135/10/GDP!M131)</f>
        <v>-0.8462245424801218</v>
      </c>
      <c r="K135" s="26">
        <f>IF(Oil_net!K135="","",Oil_net!K135/10/GDP!N131)</f>
        <v>-0.93022216927750634</v>
      </c>
      <c r="L135" s="26">
        <f>IF(Oil_net!L135="","",Oil_net!L135/10/GDP!O131)</f>
        <v>-0.42173424076242277</v>
      </c>
      <c r="M135" s="26">
        <f>IF(Oil_net!M135="","",Oil_net!M135/10/GDP!P131)</f>
        <v>-0.29604552635255987</v>
      </c>
      <c r="N135" s="26">
        <f>IF(Oil_net!N135="","",Oil_net!N135/10/GDP!Q131)</f>
        <v>-0.37025195557518514</v>
      </c>
      <c r="O135" s="26">
        <f>IF(Oil_net!O135="","",Oil_net!O135/10/GDP!R131)</f>
        <v>-1.1386496155620078</v>
      </c>
      <c r="P135" s="26">
        <f>IF(Oil_net!P135="","",Oil_net!P135/10/GDP!S131)</f>
        <v>-0.45383844288462233</v>
      </c>
      <c r="Q135" s="26">
        <f>IF(Oil_net!Q135="","",Oil_net!Q135/10/GDP!T131)</f>
        <v>-0.44921155813454094</v>
      </c>
    </row>
    <row r="136" spans="1:17" x14ac:dyDescent="0.15">
      <c r="A136" s="12" t="s">
        <v>156</v>
      </c>
      <c r="B136" s="26" t="str">
        <f>IF(Oil_net!B136="","",Oil_net!B136/10/GDP!E132)</f>
        <v/>
      </c>
      <c r="C136" s="26" t="str">
        <f>IF(Oil_net!C136="","",Oil_net!C136/10/GDP!F132)</f>
        <v/>
      </c>
      <c r="D136" s="26" t="str">
        <f>IF(Oil_net!D136="","",Oil_net!D136/10/GDP!G132)</f>
        <v/>
      </c>
      <c r="E136" s="26" t="str">
        <f>IF(Oil_net!E136="","",Oil_net!E136/10/GDP!H132)</f>
        <v/>
      </c>
      <c r="F136" s="26" t="str">
        <f>IF(Oil_net!F136="","",Oil_net!F136/10/GDP!I132)</f>
        <v/>
      </c>
      <c r="G136" s="26" t="str">
        <f>IF(Oil_net!G136="","",Oil_net!G136/10/GDP!J132)</f>
        <v/>
      </c>
      <c r="H136" s="26" t="str">
        <f>IF(Oil_net!H136="","",Oil_net!H136/10/GDP!K132)</f>
        <v/>
      </c>
      <c r="I136" s="26" t="str">
        <f>IF(Oil_net!I136="","",Oil_net!I136/10/GDP!L132)</f>
        <v/>
      </c>
      <c r="J136" s="26" t="str">
        <f>IF(Oil_net!J136="","",Oil_net!J136/10/GDP!M132)</f>
        <v/>
      </c>
      <c r="K136" s="26" t="str">
        <f>IF(Oil_net!K136="","",Oil_net!K136/10/GDP!N132)</f>
        <v/>
      </c>
      <c r="L136" s="26" t="str">
        <f>IF(Oil_net!L136="","",Oil_net!L136/10/GDP!O132)</f>
        <v/>
      </c>
      <c r="M136" s="26" t="str">
        <f>IF(Oil_net!M136="","",Oil_net!M136/10/GDP!P132)</f>
        <v/>
      </c>
      <c r="N136" s="26" t="str">
        <f>IF(Oil_net!N136="","",Oil_net!N136/10/GDP!Q132)</f>
        <v/>
      </c>
      <c r="O136" s="26" t="str">
        <f>IF(Oil_net!O136="","",Oil_net!O136/10/GDP!R132)</f>
        <v/>
      </c>
      <c r="P136" s="26" t="str">
        <f>IF(Oil_net!P136="","",Oil_net!P136/10/GDP!S132)</f>
        <v/>
      </c>
      <c r="Q136" s="26" t="str">
        <f>IF(Oil_net!Q136="","",Oil_net!Q136/10/GDP!T132)</f>
        <v/>
      </c>
    </row>
    <row r="137" spans="1:17" x14ac:dyDescent="0.15">
      <c r="A137" s="12" t="s">
        <v>157</v>
      </c>
      <c r="B137" s="26">
        <f>IF(Oil_net!B137="","",Oil_net!B137/10/GDP!E133)</f>
        <v>-2.3368922736153177</v>
      </c>
      <c r="C137" s="26">
        <f>IF(Oil_net!C137="","",Oil_net!C137/10/GDP!F133)</f>
        <v>-3.0162705602330515</v>
      </c>
      <c r="D137" s="26">
        <f>IF(Oil_net!D137="","",Oil_net!D137/10/GDP!G133)</f>
        <v>-2.3635837550703989</v>
      </c>
      <c r="E137" s="26">
        <f>IF(Oil_net!E137="","",Oil_net!E137/10/GDP!H133)</f>
        <v>-2.6696299893890538</v>
      </c>
      <c r="F137" s="26">
        <f>IF(Oil_net!F137="","",Oil_net!F137/10/GDP!I133)</f>
        <v>-1.8083881621787778</v>
      </c>
      <c r="G137" s="26">
        <f>IF(Oil_net!G137="","",Oil_net!G137/10/GDP!J133)</f>
        <v>-1.9335636908839964</v>
      </c>
      <c r="H137" s="26">
        <f>IF(Oil_net!H137="","",Oil_net!H137/10/GDP!K133)</f>
        <v>-2.3565707786360774</v>
      </c>
      <c r="I137" s="26">
        <f>IF(Oil_net!I137="","",Oil_net!I137/10/GDP!L133)</f>
        <v>-2.6392220421393828</v>
      </c>
      <c r="J137" s="26">
        <f>IF(Oil_net!J137="","",Oil_net!J137/10/GDP!M133)</f>
        <v>-2.6837258255492746</v>
      </c>
      <c r="K137" s="26">
        <f>IF(Oil_net!K137="","",Oil_net!K137/10/GDP!N133)</f>
        <v>-2.4547922686061616</v>
      </c>
      <c r="L137" s="26">
        <f>IF(Oil_net!L137="","",Oil_net!L137/10/GDP!O133)</f>
        <v>-1.6625994610621331</v>
      </c>
      <c r="M137" s="26">
        <f>IF(Oil_net!M137="","",Oil_net!M137/10/GDP!P133)</f>
        <v>-1.3249855706886315</v>
      </c>
      <c r="N137" s="26">
        <f>IF(Oil_net!N137="","",Oil_net!N137/10/GDP!Q133)</f>
        <v>-1.4688341401487122</v>
      </c>
      <c r="O137" s="26">
        <f>IF(Oil_net!O137="","",Oil_net!O137/10/GDP!R133)</f>
        <v>-2.1494574012060665</v>
      </c>
      <c r="P137" s="26">
        <f>IF(Oil_net!P137="","",Oil_net!P137/10/GDP!S133)</f>
        <v>-1.9509640352747815</v>
      </c>
      <c r="Q137" s="26">
        <f>IF(Oil_net!Q137="","",Oil_net!Q137/10/GDP!T133)</f>
        <v>-1.3522174677208003</v>
      </c>
    </row>
    <row r="138" spans="1:17" x14ac:dyDescent="0.15">
      <c r="A138" s="12" t="s">
        <v>158</v>
      </c>
      <c r="B138" s="26">
        <f>IF(Oil_net!B138="","",Oil_net!B138/10/GDP!E134)</f>
        <v>-8.2561830546444295</v>
      </c>
      <c r="C138" s="26">
        <f>IF(Oil_net!C138="","",Oil_net!C138/10/GDP!F134)</f>
        <v>-10.067215883830375</v>
      </c>
      <c r="D138" s="26">
        <f>IF(Oil_net!D138="","",Oil_net!D138/10/GDP!G134)</f>
        <v>-11.167737194762225</v>
      </c>
      <c r="E138" s="26">
        <f>IF(Oil_net!E138="","",Oil_net!E138/10/GDP!H134)</f>
        <v>-11.65709752294034</v>
      </c>
      <c r="F138" s="26">
        <f>IF(Oil_net!F138="","",Oil_net!F138/10/GDP!I134)</f>
        <v>-8.4241089197819381</v>
      </c>
      <c r="G138" s="26">
        <f>IF(Oil_net!G138="","",Oil_net!G138/10/GDP!J134)</f>
        <v>-8.859582435963576</v>
      </c>
      <c r="H138" s="26">
        <f>IF(Oil_net!H138="","",Oil_net!H138/10/GDP!K134)</f>
        <v>-12.85379770899806</v>
      </c>
      <c r="I138" s="26">
        <f>IF(Oil_net!I138="","",Oil_net!I138/10/GDP!L134)</f>
        <v>-12.242993029031153</v>
      </c>
      <c r="J138" s="26">
        <f>IF(Oil_net!J138="","",Oil_net!J138/10/GDP!M134)</f>
        <v>-10.865263258305465</v>
      </c>
      <c r="K138" s="26">
        <f>IF(Oil_net!K138="","",Oil_net!K138/10/GDP!N134)</f>
        <v>-9.6375211401784018</v>
      </c>
      <c r="L138" s="26">
        <f>IF(Oil_net!L138="","",Oil_net!L138/10/GDP!O134)</f>
        <v>-6.0893506633314862</v>
      </c>
      <c r="M138" s="26">
        <f>IF(Oil_net!M138="","",Oil_net!M138/10/GDP!P134)</f>
        <v>-5.1933582906601332</v>
      </c>
      <c r="N138" s="26">
        <f>IF(Oil_net!N138="","",Oil_net!N138/10/GDP!Q134)</f>
        <v>-6.412798537787511</v>
      </c>
      <c r="O138" s="26">
        <f>IF(Oil_net!O138="","",Oil_net!O138/10/GDP!R134)</f>
        <v>-7.6476203810003316</v>
      </c>
      <c r="P138" s="26">
        <f>IF(Oil_net!P138="","",Oil_net!P138/10/GDP!S134)</f>
        <v>-7.5842799200038149</v>
      </c>
      <c r="Q138" s="26">
        <f>IF(Oil_net!Q138="","",Oil_net!Q138/10/GDP!T134)</f>
        <v>-5.5038683687893775</v>
      </c>
    </row>
    <row r="139" spans="1:17" x14ac:dyDescent="0.15">
      <c r="A139" s="12" t="s">
        <v>159</v>
      </c>
      <c r="B139" s="26">
        <f>IF(Oil_net!B139="","",Oil_net!B139/10/GDP!E135)</f>
        <v>-2.6187213841776815</v>
      </c>
      <c r="C139" s="26">
        <f>IF(Oil_net!C139="","",Oil_net!C139/10/GDP!F135)</f>
        <v>-1.7627706507161824</v>
      </c>
      <c r="D139" s="26">
        <f>IF(Oil_net!D139="","",Oil_net!D139/10/GDP!G135)</f>
        <v>-2.2501826786612185</v>
      </c>
      <c r="E139" s="26">
        <f>IF(Oil_net!E139="","",Oil_net!E139/10/GDP!H135)</f>
        <v>-2.764478066285307</v>
      </c>
      <c r="F139" s="26">
        <f>IF(Oil_net!F139="","",Oil_net!F139/10/GDP!I135)</f>
        <v>-2.706225061123078</v>
      </c>
      <c r="G139" s="26">
        <f>IF(Oil_net!G139="","",Oil_net!G139/10/GDP!J135)</f>
        <v>-2.7809009218503209</v>
      </c>
      <c r="H139" s="26">
        <f>IF(Oil_net!H139="","",Oil_net!H139/10/GDP!K135)</f>
        <v>-3.1076795558117842</v>
      </c>
      <c r="I139" s="26">
        <f>IF(Oil_net!I139="","",Oil_net!I139/10/GDP!L135)</f>
        <v>1.903736821721288</v>
      </c>
      <c r="J139" s="26">
        <f>IF(Oil_net!J139="","",Oil_net!J139/10/GDP!M135)</f>
        <v>3.2317222495215496</v>
      </c>
      <c r="K139" s="26">
        <f>IF(Oil_net!K139="","",Oil_net!K139/10/GDP!N135)</f>
        <v>1.8892093772567287</v>
      </c>
      <c r="L139" s="26">
        <f>IF(Oil_net!L139="","",Oil_net!L139/10/GDP!O135)</f>
        <v>0.48904578319902947</v>
      </c>
      <c r="M139" s="26">
        <f>IF(Oil_net!M139="","",Oil_net!M139/10/GDP!P135)</f>
        <v>0.54651553089584493</v>
      </c>
      <c r="N139" s="26">
        <f>IF(Oil_net!N139="","",Oil_net!N139/10/GDP!Q135)</f>
        <v>1.1908544810853994</v>
      </c>
      <c r="O139" s="26">
        <f>IF(Oil_net!O139="","",Oil_net!O139/10/GDP!R135)</f>
        <v>0.99117959606313677</v>
      </c>
      <c r="P139" s="26">
        <f>IF(Oil_net!P139="","",Oil_net!P139/10/GDP!S135)</f>
        <v>0.836562271454246</v>
      </c>
      <c r="Q139" s="26">
        <f>IF(Oil_net!Q139="","",Oil_net!Q139/10/GDP!T135)</f>
        <v>0.48422586910271587</v>
      </c>
    </row>
    <row r="140" spans="1:17" x14ac:dyDescent="0.15">
      <c r="A140" s="12" t="s">
        <v>160</v>
      </c>
      <c r="B140" s="26">
        <f>IF(Oil_net!B140="","",Oil_net!B140/10/GDP!E136)</f>
        <v>29.494727083506884</v>
      </c>
      <c r="C140" s="26">
        <f>IF(Oil_net!C140="","",Oil_net!C140/10/GDP!F136)</f>
        <v>22.832520682791174</v>
      </c>
      <c r="D140" s="26">
        <f>IF(Oil_net!D140="","",Oil_net!D140/10/GDP!G136)</f>
        <v>22.466435431717262</v>
      </c>
      <c r="E140" s="26">
        <f>IF(Oil_net!E140="","",Oil_net!E140/10/GDP!H136)</f>
        <v>22.10713470810002</v>
      </c>
      <c r="F140" s="26">
        <f>IF(Oil_net!F140="","",Oil_net!F140/10/GDP!I136)</f>
        <v>15.933395597678485</v>
      </c>
      <c r="G140" s="26">
        <f>IF(Oil_net!G140="","",Oil_net!G140/10/GDP!J136)</f>
        <v>17.609955600884351</v>
      </c>
      <c r="H140" s="26">
        <f>IF(Oil_net!H140="","",Oil_net!H140/10/GDP!K136)</f>
        <v>18.126232595239184</v>
      </c>
      <c r="I140" s="26">
        <f>IF(Oil_net!I140="","",Oil_net!I140/10/GDP!L136)</f>
        <v>15.7676084500148</v>
      </c>
      <c r="J140" s="26">
        <f>IF(Oil_net!J140="","",Oil_net!J140/10/GDP!M136)</f>
        <v>14.64781544146952</v>
      </c>
      <c r="K140" s="26">
        <f>IF(Oil_net!K140="","",Oil_net!K140/10/GDP!N136)</f>
        <v>11.030683088675353</v>
      </c>
      <c r="L140" s="26">
        <f>IF(Oil_net!L140="","",Oil_net!L140/10/GDP!O136)</f>
        <v>6.893983900265634</v>
      </c>
      <c r="M140" s="26">
        <f>IF(Oil_net!M140="","",Oil_net!M140/10/GDP!P136)</f>
        <v>5.703385504736012</v>
      </c>
      <c r="N140" s="26">
        <f>IF(Oil_net!N140="","",Oil_net!N140/10/GDP!Q136)</f>
        <v>9.0864166989055537</v>
      </c>
      <c r="O140" s="26">
        <f>IF(Oil_net!O140="","",Oil_net!O140/10/GDP!R136)</f>
        <v>10.667565270317629</v>
      </c>
      <c r="P140" s="26">
        <f>IF(Oil_net!P140="","",Oil_net!P140/10/GDP!S136)</f>
        <v>9.7041200591915491</v>
      </c>
      <c r="Q140" s="26">
        <f>IF(Oil_net!Q140="","",Oil_net!Q140/10/GDP!T136)</f>
        <v>5.8159230413795155</v>
      </c>
    </row>
    <row r="141" spans="1:17" x14ac:dyDescent="0.15">
      <c r="A141" s="12" t="s">
        <v>161</v>
      </c>
      <c r="B141" s="26">
        <f>IF(Oil_net!B141="","",Oil_net!B141/10/GDP!E137)</f>
        <v>-7.3181858883608095</v>
      </c>
      <c r="C141" s="26">
        <f>IF(Oil_net!C141="","",Oil_net!C141/10/GDP!F137)</f>
        <v>-7.7692910208119201</v>
      </c>
      <c r="D141" s="26">
        <f>IF(Oil_net!D141="","",Oil_net!D141/10/GDP!G137)</f>
        <v>-9.6218078091529708</v>
      </c>
      <c r="E141" s="26">
        <f>IF(Oil_net!E141="","",Oil_net!E141/10/GDP!H137)</f>
        <v>-11.062791227150507</v>
      </c>
      <c r="F141" s="26">
        <f>IF(Oil_net!F141="","",Oil_net!F141/10/GDP!I137)</f>
        <v>-6.4871387671334109</v>
      </c>
      <c r="G141" s="26">
        <f>IF(Oil_net!G141="","",Oil_net!G141/10/GDP!J137)</f>
        <v>-7.5285356495681484</v>
      </c>
      <c r="H141" s="26">
        <f>IF(Oil_net!H141="","",Oil_net!H141/10/GDP!K137)</f>
        <v>-10.200258508195926</v>
      </c>
      <c r="I141" s="26">
        <f>IF(Oil_net!I141="","",Oil_net!I141/10/GDP!L137)</f>
        <v>-11.308034272966299</v>
      </c>
      <c r="J141" s="26">
        <f>IF(Oil_net!J141="","",Oil_net!J141/10/GDP!M137)</f>
        <v>-8.9348868652978481</v>
      </c>
      <c r="K141" s="26">
        <f>IF(Oil_net!K141="","",Oil_net!K141/10/GDP!N137)</f>
        <v>-8.4437725844495759</v>
      </c>
      <c r="L141" s="26">
        <f>IF(Oil_net!L141="","",Oil_net!L141/10/GDP!O137)</f>
        <v>-6.4072513900242321</v>
      </c>
      <c r="M141" s="26">
        <f>IF(Oil_net!M141="","",Oil_net!M141/10/GDP!P137)</f>
        <v>-5.1986899650786071</v>
      </c>
      <c r="N141" s="26">
        <f>IF(Oil_net!N141="","",Oil_net!N141/10/GDP!Q137)</f>
        <v>-5.9107938691860618</v>
      </c>
      <c r="O141" s="26">
        <f>IF(Oil_net!O141="","",Oil_net!O141/10/GDP!R137)</f>
        <v>-6.3257519920796952</v>
      </c>
      <c r="P141" s="26">
        <f>IF(Oil_net!P141="","",Oil_net!P141/10/GDP!S137)</f>
        <v>-6.5478047523084992</v>
      </c>
      <c r="Q141" s="26">
        <f>IF(Oil_net!Q141="","",Oil_net!Q141/10/GDP!T137)</f>
        <v>-4.8251988387144529</v>
      </c>
    </row>
    <row r="142" spans="1:17" x14ac:dyDescent="0.15">
      <c r="A142" s="12" t="s">
        <v>162</v>
      </c>
      <c r="B142" s="26">
        <f>IF(Oil_net!B142="","",Oil_net!B142/10/GDP!E138)</f>
        <v>21.297827573747952</v>
      </c>
      <c r="C142" s="26">
        <f>IF(Oil_net!C142="","",Oil_net!C142/10/GDP!F138)</f>
        <v>22.43254120802268</v>
      </c>
      <c r="D142" s="26">
        <f>IF(Oil_net!D142="","",Oil_net!D142/10/GDP!G138)</f>
        <v>20.323057068564747</v>
      </c>
      <c r="E142" s="26">
        <f>IF(Oil_net!E142="","",Oil_net!E142/10/GDP!H138)</f>
        <v>23.733847418444505</v>
      </c>
      <c r="F142" s="26">
        <f>IF(Oil_net!F142="","",Oil_net!F142/10/GDP!I138)</f>
        <v>17.862029803815638</v>
      </c>
      <c r="G142" s="26">
        <f>IF(Oil_net!G142="","",Oil_net!G142/10/GDP!J138)</f>
        <v>18.134740817888162</v>
      </c>
      <c r="H142" s="26">
        <f>IF(Oil_net!H142="","",Oil_net!H142/10/GDP!K138)</f>
        <v>19.98175231488867</v>
      </c>
      <c r="I142" s="26">
        <f>IF(Oil_net!I142="","",Oil_net!I142/10/GDP!L138)</f>
        <v>20.540455923021671</v>
      </c>
      <c r="J142" s="26">
        <f>IF(Oil_net!J142="","",Oil_net!J142/10/GDP!M138)</f>
        <v>18.560971130728337</v>
      </c>
      <c r="K142" s="26">
        <f>IF(Oil_net!K142="","",Oil_net!K142/10/GDP!N138)</f>
        <v>17.058125696077521</v>
      </c>
      <c r="L142" s="26">
        <f>IF(Oil_net!L142="","",Oil_net!L142/10/GDP!O138)</f>
        <v>13.665317977042704</v>
      </c>
      <c r="M142" s="26">
        <f>IF(Oil_net!M142="","",Oil_net!M142/10/GDP!P138)</f>
        <v>11.385188828939086</v>
      </c>
      <c r="N142" s="26">
        <f>IF(Oil_net!N142="","",Oil_net!N142/10/GDP!Q138)</f>
        <v>13.320853242507262</v>
      </c>
      <c r="O142" s="26">
        <f>IF(Oil_net!O142="","",Oil_net!O142/10/GDP!R138)</f>
        <v>15.592504009679502</v>
      </c>
      <c r="P142" s="26">
        <f>IF(Oil_net!P142="","",Oil_net!P142/10/GDP!S138)</f>
        <v>12.634787440846814</v>
      </c>
      <c r="Q142" s="26">
        <f>IF(Oil_net!Q142="","",Oil_net!Q142/10/GDP!T138)</f>
        <v>10.486266985279523</v>
      </c>
    </row>
    <row r="143" spans="1:17" x14ac:dyDescent="0.15">
      <c r="A143" s="12" t="s">
        <v>163</v>
      </c>
      <c r="B143" s="26">
        <f>IF(Oil_net!B143="","",Oil_net!B143/10/GDP!E139)</f>
        <v>50.604860971851416</v>
      </c>
      <c r="C143" s="26">
        <f>IF(Oil_net!C143="","",Oil_net!C143/10/GDP!F139)</f>
        <v>46.964012493542278</v>
      </c>
      <c r="D143" s="26">
        <f>IF(Oil_net!D143="","",Oil_net!D143/10/GDP!G139)</f>
        <v>44.493735911670726</v>
      </c>
      <c r="E143" s="26">
        <f>IF(Oil_net!E143="","",Oil_net!E143/10/GDP!H139)</f>
        <v>47.075459255872879</v>
      </c>
      <c r="F143" s="26">
        <f>IF(Oil_net!F143="","",Oil_net!F143/10/GDP!I139)</f>
        <v>37.343608411476765</v>
      </c>
      <c r="G143" s="26">
        <f>IF(Oil_net!G143="","",Oil_net!G143/10/GDP!J139)</f>
        <v>44.236406490054797</v>
      </c>
      <c r="H143" s="26">
        <f>IF(Oil_net!H143="","",Oil_net!H143/10/GDP!K139)</f>
        <v>49.043112513143988</v>
      </c>
      <c r="I143" s="26">
        <f>IF(Oil_net!I143="","",Oil_net!I143/10/GDP!L139)</f>
        <v>47.411299849281079</v>
      </c>
      <c r="J143" s="26">
        <f>IF(Oil_net!J143="","",Oil_net!J143/10/GDP!M139)</f>
        <v>47.367013726124561</v>
      </c>
      <c r="K143" s="26">
        <f>IF(Oil_net!K143="","",Oil_net!K143/10/GDP!N139)</f>
        <v>43.390399916597168</v>
      </c>
      <c r="L143" s="26">
        <f>IF(Oil_net!L143="","",Oil_net!L143/10/GDP!O139)</f>
        <v>30.734372346648076</v>
      </c>
      <c r="M143" s="26">
        <f>IF(Oil_net!M143="","",Oil_net!M143/10/GDP!P139)</f>
        <v>24.372469290768134</v>
      </c>
      <c r="N143" s="26">
        <f>IF(Oil_net!N143="","",Oil_net!N143/10/GDP!Q139)</f>
        <v>27.136371107997753</v>
      </c>
      <c r="O143" s="26">
        <f>IF(Oil_net!O143="","",Oil_net!O143/10/GDP!R139)</f>
        <v>34.182252076456678</v>
      </c>
      <c r="P143" s="26">
        <f>IF(Oil_net!P143="","",Oil_net!P143/10/GDP!S139)</f>
        <v>34.737958084098388</v>
      </c>
      <c r="Q143" s="26">
        <f>IF(Oil_net!Q143="","",Oil_net!Q143/10/GDP!T139)</f>
        <v>31.016510548063088</v>
      </c>
    </row>
    <row r="144" spans="1:17" x14ac:dyDescent="0.15">
      <c r="A144" s="12" t="s">
        <v>164</v>
      </c>
      <c r="B144" s="26">
        <f>IF(Oil_net!B144="","",Oil_net!B144/10/GDP!E140)</f>
        <v>-2.6608104767691048</v>
      </c>
      <c r="C144" s="26">
        <f>IF(Oil_net!C144="","",Oil_net!C144/10/GDP!F140)</f>
        <v>-3.9133293369464384</v>
      </c>
      <c r="D144" s="26">
        <f>IF(Oil_net!D144="","",Oil_net!D144/10/GDP!G140)</f>
        <v>-4.3463294784221222</v>
      </c>
      <c r="E144" s="26">
        <f>IF(Oil_net!E144="","",Oil_net!E144/10/GDP!H140)</f>
        <v>-5.6297873264303862</v>
      </c>
      <c r="F144" s="26">
        <f>IF(Oil_net!F144="","",Oil_net!F144/10/GDP!I140)</f>
        <v>-5.5156657470301429</v>
      </c>
      <c r="G144" s="26">
        <f>IF(Oil_net!G144="","",Oil_net!G144/10/GDP!J140)</f>
        <v>-5.2562411624895224</v>
      </c>
      <c r="H144" s="26">
        <f>IF(Oil_net!H144="","",Oil_net!H144/10/GDP!K140)</f>
        <v>-4.9024675200523138</v>
      </c>
      <c r="I144" s="26">
        <f>IF(Oil_net!I144="","",Oil_net!I144/10/GDP!L140)</f>
        <v>-6.0957058351460596</v>
      </c>
      <c r="J144" s="26">
        <f>IF(Oil_net!J144="","",Oil_net!J144/10/GDP!M140)</f>
        <v>-5.9410787585884108</v>
      </c>
      <c r="K144" s="26">
        <f>IF(Oil_net!K144="","",Oil_net!K144/10/GDP!N140)</f>
        <v>-5.6590747696621753</v>
      </c>
      <c r="L144" s="26">
        <f>IF(Oil_net!L144="","",Oil_net!L144/10/GDP!O140)</f>
        <v>-4.2221261762121953</v>
      </c>
      <c r="M144" s="26">
        <f>IF(Oil_net!M144="","",Oil_net!M144/10/GDP!P140)</f>
        <v>-2.9043979696067366</v>
      </c>
      <c r="N144" s="26">
        <f>IF(Oil_net!N144="","",Oil_net!N144/10/GDP!Q140)</f>
        <v>-3.4017304884226593</v>
      </c>
      <c r="O144" s="26">
        <f>IF(Oil_net!O144="","",Oil_net!O144/10/GDP!R140)</f>
        <v>-4.1497262489658269</v>
      </c>
      <c r="P144" s="26">
        <f>IF(Oil_net!P144="","",Oil_net!P144/10/GDP!S140)</f>
        <v>-4.9550880044674024</v>
      </c>
      <c r="Q144" s="26">
        <f>IF(Oil_net!Q144="","",Oil_net!Q144/10/GDP!T140)</f>
        <v>-3.5140406863745426</v>
      </c>
    </row>
    <row r="145" spans="1:17" x14ac:dyDescent="0.15">
      <c r="A145" s="12" t="s">
        <v>165</v>
      </c>
      <c r="B145" s="26" t="str">
        <f>IF(Oil_net!B145="","",Oil_net!B145/10/GDP!E141)</f>
        <v/>
      </c>
      <c r="C145" s="26" t="str">
        <f>IF(Oil_net!C145="","",Oil_net!C145/10/GDP!F141)</f>
        <v/>
      </c>
      <c r="D145" s="26" t="str">
        <f>IF(Oil_net!D145="","",Oil_net!D145/10/GDP!G141)</f>
        <v/>
      </c>
      <c r="E145" s="26" t="str">
        <f>IF(Oil_net!E145="","",Oil_net!E145/10/GDP!H141)</f>
        <v/>
      </c>
      <c r="F145" s="26" t="str">
        <f>IF(Oil_net!F145="","",Oil_net!F145/10/GDP!I141)</f>
        <v/>
      </c>
      <c r="G145" s="26" t="str">
        <f>IF(Oil_net!G145="","",Oil_net!G145/10/GDP!J141)</f>
        <v/>
      </c>
      <c r="H145" s="26" t="str">
        <f>IF(Oil_net!H145="","",Oil_net!H145/10/GDP!K141)</f>
        <v/>
      </c>
      <c r="I145" s="26" t="str">
        <f>IF(Oil_net!I145="","",Oil_net!I145/10/GDP!L141)</f>
        <v/>
      </c>
      <c r="J145" s="26" t="str">
        <f>IF(Oil_net!J145="","",Oil_net!J145/10/GDP!M141)</f>
        <v/>
      </c>
      <c r="K145" s="26" t="str">
        <f>IF(Oil_net!K145="","",Oil_net!K145/10/GDP!N141)</f>
        <v/>
      </c>
      <c r="L145" s="26" t="str">
        <f>IF(Oil_net!L145="","",Oil_net!L145/10/GDP!O141)</f>
        <v/>
      </c>
      <c r="M145" s="26" t="str">
        <f>IF(Oil_net!M145="","",Oil_net!M145/10/GDP!P141)</f>
        <v/>
      </c>
      <c r="N145" s="26" t="str">
        <f>IF(Oil_net!N145="","",Oil_net!N145/10/GDP!Q141)</f>
        <v/>
      </c>
      <c r="O145" s="26" t="str">
        <f>IF(Oil_net!O145="","",Oil_net!O145/10/GDP!R141)</f>
        <v/>
      </c>
      <c r="P145" s="26" t="str">
        <f>IF(Oil_net!P145="","",Oil_net!P145/10/GDP!S141)</f>
        <v/>
      </c>
      <c r="Q145" s="26" t="str">
        <f>IF(Oil_net!Q145="","",Oil_net!Q145/10/GDP!T141)</f>
        <v/>
      </c>
    </row>
    <row r="146" spans="1:17" x14ac:dyDescent="0.15">
      <c r="A146" s="12" t="s">
        <v>166</v>
      </c>
      <c r="B146" s="26">
        <f>IF(Oil_net!B146="","",Oil_net!B146/10/GDP!E142)</f>
        <v>-3.5242073043353086</v>
      </c>
      <c r="C146" s="26">
        <f>IF(Oil_net!C146="","",Oil_net!C146/10/GDP!F142)</f>
        <v>-3.2637234450914243</v>
      </c>
      <c r="D146" s="26">
        <f>IF(Oil_net!D146="","",Oil_net!D146/10/GDP!G142)</f>
        <v>-6.1006044614141546</v>
      </c>
      <c r="E146" s="26">
        <f>IF(Oil_net!E146="","",Oil_net!E146/10/GDP!H142)</f>
        <v>-7.4992660088167025</v>
      </c>
      <c r="F146" s="26">
        <f>IF(Oil_net!F146="","",Oil_net!F146/10/GDP!I142)</f>
        <v>-4.883711334389389</v>
      </c>
      <c r="G146" s="26">
        <f>IF(Oil_net!G146="","",Oil_net!G146/10/GDP!J142)</f>
        <v>-5.9757971771268954</v>
      </c>
      <c r="H146" s="26">
        <f>IF(Oil_net!H146="","",Oil_net!H146/10/GDP!K142)</f>
        <v>-7.1078800093224315</v>
      </c>
      <c r="I146" s="26">
        <f>IF(Oil_net!I146="","",Oil_net!I146/10/GDP!L142)</f>
        <v>-8.0405566328566511</v>
      </c>
      <c r="J146" s="26">
        <f>IF(Oil_net!J146="","",Oil_net!J146/10/GDP!M142)</f>
        <v>-6.3542492246160585</v>
      </c>
      <c r="K146" s="26">
        <f>IF(Oil_net!K146="","",Oil_net!K146/10/GDP!N142)</f>
        <v>-6.4880686970251649</v>
      </c>
      <c r="L146" s="26">
        <f>IF(Oil_net!L146="","",Oil_net!L146/10/GDP!O142)</f>
        <v>-3.4718691289535624</v>
      </c>
      <c r="M146" s="26">
        <f>IF(Oil_net!M146="","",Oil_net!M146/10/GDP!P142)</f>
        <v>-3.3659345709328852</v>
      </c>
      <c r="N146" s="26">
        <f>IF(Oil_net!N146="","",Oil_net!N146/10/GDP!Q142)</f>
        <v>-3.7703844812118676</v>
      </c>
      <c r="O146" s="26">
        <f>IF(Oil_net!O146="","",Oil_net!O146/10/GDP!R142)</f>
        <v>-4.3939844711674541</v>
      </c>
      <c r="P146" s="26">
        <f>IF(Oil_net!P146="","",Oil_net!P146/10/GDP!S142)</f>
        <v>-3.8064693008516768</v>
      </c>
      <c r="Q146" s="26">
        <f>IF(Oil_net!Q146="","",Oil_net!Q146/10/GDP!T142)</f>
        <v>-2.6499783037571318</v>
      </c>
    </row>
    <row r="147" spans="1:17" x14ac:dyDescent="0.15">
      <c r="A147" s="12" t="s">
        <v>167</v>
      </c>
      <c r="B147" s="26">
        <f>IF(Oil_net!B147="","",Oil_net!B147/10/GDP!E143)</f>
        <v>2.5156275181424124</v>
      </c>
      <c r="C147" s="26">
        <f>IF(Oil_net!C147="","",Oil_net!C147/10/GDP!F143)</f>
        <v>3.1883320293641439</v>
      </c>
      <c r="D147" s="26">
        <f>IF(Oil_net!D147="","",Oil_net!D147/10/GDP!G143)</f>
        <v>4.3256100386011499E-2</v>
      </c>
      <c r="E147" s="26">
        <f>IF(Oil_net!E147="","",Oil_net!E147/10/GDP!H143)</f>
        <v>-1.0036811877649567E-2</v>
      </c>
      <c r="F147" s="26">
        <f>IF(Oil_net!F147="","",Oil_net!F147/10/GDP!I143)</f>
        <v>-6.2970944369040307</v>
      </c>
      <c r="G147" s="26">
        <f>IF(Oil_net!G147="","",Oil_net!G147/10/GDP!J143)</f>
        <v>-7.8441476313106566</v>
      </c>
      <c r="H147" s="26">
        <f>IF(Oil_net!H147="","",Oil_net!H147/10/GDP!K143)</f>
        <v>-15.071327495619729</v>
      </c>
      <c r="I147" s="26">
        <f>IF(Oil_net!I147="","",Oil_net!I147/10/GDP!L143)</f>
        <v>-17.7804571194049</v>
      </c>
      <c r="J147" s="26">
        <f>IF(Oil_net!J147="","",Oil_net!J147/10/GDP!M143)</f>
        <v>-9.7219659220291099</v>
      </c>
      <c r="K147" s="26">
        <f>IF(Oil_net!K147="","",Oil_net!K147/10/GDP!N143)</f>
        <v>-5.5942513572773587</v>
      </c>
      <c r="L147" s="26">
        <f>IF(Oil_net!L147="","",Oil_net!L147/10/GDP!O143)</f>
        <v>-2.6734891459806764</v>
      </c>
      <c r="M147" s="26">
        <f>IF(Oil_net!M147="","",Oil_net!M147/10/GDP!P143)</f>
        <v>-2.4619989038456072</v>
      </c>
      <c r="N147" s="26">
        <f>IF(Oil_net!N147="","",Oil_net!N147/10/GDP!Q143)</f>
        <v>-3.5768015723660516</v>
      </c>
      <c r="O147" s="26">
        <f>IF(Oil_net!O147="","",Oil_net!O147/10/GDP!R143)</f>
        <v>-4.8237360273037861</v>
      </c>
      <c r="P147" s="26">
        <f>IF(Oil_net!P147="","",Oil_net!P147/10/GDP!S143)</f>
        <v>-5.2575483669427268</v>
      </c>
      <c r="Q147" s="26">
        <f>IF(Oil_net!Q147="","",Oil_net!Q147/10/GDP!T143)</f>
        <v>-5.1102050985088443</v>
      </c>
    </row>
    <row r="148" spans="1:17" x14ac:dyDescent="0.15">
      <c r="A148" s="12" t="s">
        <v>168</v>
      </c>
      <c r="B148" s="26">
        <f>IF(Oil_net!B148="","",Oil_net!B148/10/GDP!E144)</f>
        <v>-4.6465925613614409</v>
      </c>
      <c r="C148" s="26">
        <f>IF(Oil_net!C148="","",Oil_net!C148/10/GDP!F144)</f>
        <v>-5.1395953396022458</v>
      </c>
      <c r="D148" s="26">
        <f>IF(Oil_net!D148="","",Oil_net!D148/10/GDP!G144)</f>
        <v>-4.0002085490161781</v>
      </c>
      <c r="E148" s="26">
        <f>IF(Oil_net!E148="","",Oil_net!E148/10/GDP!H144)</f>
        <v>-5.2880493165944653</v>
      </c>
      <c r="F148" s="26">
        <f>IF(Oil_net!F148="","",Oil_net!F148/10/GDP!I144)</f>
        <v>-4.0684076514111833</v>
      </c>
      <c r="G148" s="26">
        <f>IF(Oil_net!G148="","",Oil_net!G148/10/GDP!J144)</f>
        <v>-3.9543731152512827</v>
      </c>
      <c r="H148" s="26">
        <f>IF(Oil_net!H148="","",Oil_net!H148/10/GDP!K144)</f>
        <v>-4.465530717807316</v>
      </c>
      <c r="I148" s="26">
        <f>IF(Oil_net!I148="","",Oil_net!I148/10/GDP!L144)</f>
        <v>-5.0865113505652308</v>
      </c>
      <c r="J148" s="26">
        <f>IF(Oil_net!J148="","",Oil_net!J148/10/GDP!M144)</f>
        <v>-4.0651479788328411</v>
      </c>
      <c r="K148" s="26">
        <f>IF(Oil_net!K148="","",Oil_net!K148/10/GDP!N144)</f>
        <v>-4.1998819202772824</v>
      </c>
      <c r="L148" s="26">
        <f>IF(Oil_net!L148="","",Oil_net!L148/10/GDP!O144)</f>
        <v>-3.3712536139439928</v>
      </c>
      <c r="M148" s="26">
        <f>IF(Oil_net!M148="","",Oil_net!M148/10/GDP!P144)</f>
        <v>-2.7353713072693191</v>
      </c>
      <c r="N148" s="26">
        <f>IF(Oil_net!N148="","",Oil_net!N148/10/GDP!Q144)</f>
        <v>-3.0338572166447952</v>
      </c>
      <c r="O148" s="26">
        <f>IF(Oil_net!O148="","",Oil_net!O148/10/GDP!R144)</f>
        <v>-4.0546149034610233</v>
      </c>
      <c r="P148" s="26">
        <f>IF(Oil_net!P148="","",Oil_net!P148/10/GDP!S144)</f>
        <v>-3.5656412522400243</v>
      </c>
      <c r="Q148" s="26">
        <f>IF(Oil_net!Q148="","",Oil_net!Q148/10/GDP!T144)</f>
        <v>-2.6156580731441021</v>
      </c>
    </row>
    <row r="149" spans="1:17" x14ac:dyDescent="0.15">
      <c r="A149" s="12" t="s">
        <v>169</v>
      </c>
      <c r="B149" s="26">
        <f>IF(Oil_net!B149="","",Oil_net!B149/10/GDP!E145)</f>
        <v>-1.0774155398915191</v>
      </c>
      <c r="C149" s="26">
        <f>IF(Oil_net!C149="","",Oil_net!C149/10/GDP!F145)</f>
        <v>-1.1323183985356391</v>
      </c>
      <c r="D149" s="26">
        <f>IF(Oil_net!D149="","",Oil_net!D149/10/GDP!G145)</f>
        <v>-1.2962470557691281</v>
      </c>
      <c r="E149" s="26">
        <f>IF(Oil_net!E149="","",Oil_net!E149/10/GDP!H145)</f>
        <v>-2.0887823581771876</v>
      </c>
      <c r="F149" s="26">
        <f>IF(Oil_net!F149="","",Oil_net!F149/10/GDP!I145)</f>
        <v>-0.83008638625272957</v>
      </c>
      <c r="G149" s="26">
        <f>IF(Oil_net!G149="","",Oil_net!G149/10/GDP!J145)</f>
        <v>-0.65458388969831593</v>
      </c>
      <c r="H149" s="26">
        <f>IF(Oil_net!H149="","",Oil_net!H149/10/GDP!K145)</f>
        <v>-0.6923784855308962</v>
      </c>
      <c r="I149" s="26">
        <f>IF(Oil_net!I149="","",Oil_net!I149/10/GDP!L145)</f>
        <v>-0.46131944185077295</v>
      </c>
      <c r="J149" s="26">
        <f>IF(Oil_net!J149="","",Oil_net!J149/10/GDP!M145)</f>
        <v>-0.58522717120622569</v>
      </c>
      <c r="K149" s="26">
        <f>IF(Oil_net!K149="","",Oil_net!K149/10/GDP!N145)</f>
        <v>-0.58916193772951819</v>
      </c>
      <c r="L149" s="26">
        <f>IF(Oil_net!L149="","",Oil_net!L149/10/GDP!O145)</f>
        <v>-0.71533645222724018</v>
      </c>
      <c r="M149" s="26">
        <f>IF(Oil_net!M149="","",Oil_net!M149/10/GDP!P145)</f>
        <v>-0.82250954889735395</v>
      </c>
      <c r="N149" s="26">
        <f>IF(Oil_net!N149="","",Oil_net!N149/10/GDP!Q145)</f>
        <v>-0.94402884129123943</v>
      </c>
      <c r="O149" s="26">
        <f>IF(Oil_net!O149="","",Oil_net!O149/10/GDP!R145)</f>
        <v>-1.1346736295122728</v>
      </c>
      <c r="P149" s="26">
        <f>IF(Oil_net!P149="","",Oil_net!P149/10/GDP!S145)</f>
        <v>-1.1585174756284384</v>
      </c>
      <c r="Q149" s="26">
        <f>IF(Oil_net!Q149="","",Oil_net!Q149/10/GDP!T145)</f>
        <v>-0.79370628583789793</v>
      </c>
    </row>
    <row r="150" spans="1:17" x14ac:dyDescent="0.15">
      <c r="A150" s="12" t="s">
        <v>170</v>
      </c>
      <c r="B150" s="26">
        <f>IF(Oil_net!B150="","",Oil_net!B150/10/GDP!E146)</f>
        <v>-5.3006372597293732</v>
      </c>
      <c r="C150" s="26">
        <f>IF(Oil_net!C150="","",Oil_net!C150/10/GDP!F146)</f>
        <v>-5.5468660331368849</v>
      </c>
      <c r="D150" s="26">
        <f>IF(Oil_net!D150="","",Oil_net!D150/10/GDP!G146)</f>
        <v>-5.4389568290230486</v>
      </c>
      <c r="E150" s="26">
        <f>IF(Oil_net!E150="","",Oil_net!E150/10/GDP!H146)</f>
        <v>-6.1626238745727804</v>
      </c>
      <c r="F150" s="26">
        <f>IF(Oil_net!F150="","",Oil_net!F150/10/GDP!I146)</f>
        <v>-4.0129099409675026</v>
      </c>
      <c r="G150" s="26">
        <f>IF(Oil_net!G150="","",Oil_net!G150/10/GDP!J146)</f>
        <v>-4.4237016802747258</v>
      </c>
      <c r="H150" s="26">
        <f>IF(Oil_net!H150="","",Oil_net!H150/10/GDP!K146)</f>
        <v>-5.0824840107758504</v>
      </c>
      <c r="I150" s="26">
        <f>IF(Oil_net!I150="","",Oil_net!I150/10/GDP!L146)</f>
        <v>-5.0729891218029763</v>
      </c>
      <c r="J150" s="26">
        <f>IF(Oil_net!J150="","",Oil_net!J150/10/GDP!M146)</f>
        <v>-4.3312876176171242</v>
      </c>
      <c r="K150" s="26">
        <f>IF(Oil_net!K150="","",Oil_net!K150/10/GDP!N146)</f>
        <v>-4.2828814685084815</v>
      </c>
      <c r="L150" s="26">
        <f>IF(Oil_net!L150="","",Oil_net!L150/10/GDP!O146)</f>
        <v>-2.915913647952137</v>
      </c>
      <c r="M150" s="26">
        <f>IF(Oil_net!M150="","",Oil_net!M150/10/GDP!P146)</f>
        <v>-2.4260218338557435</v>
      </c>
      <c r="N150" s="26">
        <f>IF(Oil_net!N150="","",Oil_net!N150/10/GDP!Q146)</f>
        <v>-3.1960467142317888</v>
      </c>
      <c r="O150" s="26">
        <f>IF(Oil_net!O150="","",Oil_net!O150/10/GDP!R146)</f>
        <v>-3.9366406911458323</v>
      </c>
      <c r="P150" s="26">
        <f>IF(Oil_net!P150="","",Oil_net!P150/10/GDP!S146)</f>
        <v>-3.4484040410034162</v>
      </c>
      <c r="Q150" s="26">
        <f>IF(Oil_net!Q150="","",Oil_net!Q150/10/GDP!T146)</f>
        <v>-2.5142134867732131</v>
      </c>
    </row>
    <row r="151" spans="1:17" x14ac:dyDescent="0.15">
      <c r="A151" s="12" t="s">
        <v>171</v>
      </c>
      <c r="B151" s="26">
        <f>IF(Oil_net!B151="","",Oil_net!B151/10/GDP!E147)</f>
        <v>-2.0093530562855033</v>
      </c>
      <c r="C151" s="26">
        <f>IF(Oil_net!C151="","",Oil_net!C151/10/GDP!F147)</f>
        <v>-2.463835070537701</v>
      </c>
      <c r="D151" s="26">
        <f>IF(Oil_net!D151="","",Oil_net!D151/10/GDP!G147)</f>
        <v>-2.3416487113497708</v>
      </c>
      <c r="E151" s="26">
        <f>IF(Oil_net!E151="","",Oil_net!E151/10/GDP!H147)</f>
        <v>-2.7835201692172302</v>
      </c>
      <c r="F151" s="26">
        <f>IF(Oil_net!F151="","",Oil_net!F151/10/GDP!I147)</f>
        <v>-1.9179274467622114</v>
      </c>
      <c r="G151" s="26">
        <f>IF(Oil_net!G151="","",Oil_net!G151/10/GDP!J147)</f>
        <v>-2.5579762883338315</v>
      </c>
      <c r="H151" s="26">
        <f>IF(Oil_net!H151="","",Oil_net!H151/10/GDP!K147)</f>
        <v>-3.4045569618081903</v>
      </c>
      <c r="I151" s="26">
        <f>IF(Oil_net!I151="","",Oil_net!I151/10/GDP!L147)</f>
        <v>-3.9356851422299526</v>
      </c>
      <c r="J151" s="26">
        <f>IF(Oil_net!J151="","",Oil_net!J151/10/GDP!M147)</f>
        <v>-3.4641973381115356</v>
      </c>
      <c r="K151" s="26">
        <f>IF(Oil_net!K151="","",Oil_net!K151/10/GDP!N147)</f>
        <v>-3.1690110751367739</v>
      </c>
      <c r="L151" s="26">
        <f>IF(Oil_net!L151="","",Oil_net!L151/10/GDP!O147)</f>
        <v>-2.0640098648098264</v>
      </c>
      <c r="M151" s="26">
        <f>IF(Oil_net!M151="","",Oil_net!M151/10/GDP!P147)</f>
        <v>-1.508984374956875</v>
      </c>
      <c r="N151" s="26">
        <f>IF(Oil_net!N151="","",Oil_net!N151/10/GDP!Q147)</f>
        <v>-1.7083059336508823</v>
      </c>
      <c r="O151" s="26">
        <f>IF(Oil_net!O151="","",Oil_net!O151/10/GDP!R147)</f>
        <v>-2.4684520270825101</v>
      </c>
      <c r="P151" s="26">
        <f>IF(Oil_net!P151="","",Oil_net!P151/10/GDP!S147)</f>
        <v>-2.0038506577888731</v>
      </c>
      <c r="Q151" s="26">
        <f>IF(Oil_net!Q151="","",Oil_net!Q151/10/GDP!T147)</f>
        <v>-2.0081473126649665</v>
      </c>
    </row>
    <row r="152" spans="1:17" x14ac:dyDescent="0.15">
      <c r="A152" s="12" t="s">
        <v>172</v>
      </c>
      <c r="B152" s="26">
        <f>IF(Oil_net!B152="","",Oil_net!B152/10/GDP!E148)</f>
        <v>-2.9772501596090231</v>
      </c>
      <c r="C152" s="26">
        <f>IF(Oil_net!C152="","",Oil_net!C152/10/GDP!F148)</f>
        <v>-2.9704890238985677</v>
      </c>
      <c r="D152" s="26">
        <f>IF(Oil_net!D152="","",Oil_net!D152/10/GDP!G148)</f>
        <v>-2.6195976963348815</v>
      </c>
      <c r="E152" s="26">
        <f>IF(Oil_net!E152="","",Oil_net!E152/10/GDP!H148)</f>
        <v>-3.0816864686351009</v>
      </c>
      <c r="F152" s="26">
        <f>IF(Oil_net!F152="","",Oil_net!F152/10/GDP!I148)</f>
        <v>-1.9884025903964098</v>
      </c>
      <c r="G152" s="26">
        <f>IF(Oil_net!G152="","",Oil_net!G152/10/GDP!J148)</f>
        <v>-2.4765920219537363</v>
      </c>
      <c r="H152" s="26">
        <f>IF(Oil_net!H152="","",Oil_net!H152/10/GDP!K148)</f>
        <v>-2.9695533088484574</v>
      </c>
      <c r="I152" s="26">
        <f>IF(Oil_net!I152="","",Oil_net!I152/10/GDP!L148)</f>
        <v>-3.6005820205756387</v>
      </c>
      <c r="J152" s="26">
        <f>IF(Oil_net!J152="","",Oil_net!J152/10/GDP!M148)</f>
        <v>-2.7306024904654804</v>
      </c>
      <c r="K152" s="26">
        <f>IF(Oil_net!K152="","",Oil_net!K152/10/GDP!N148)</f>
        <v>-2.7239578097409449</v>
      </c>
      <c r="L152" s="26">
        <f>IF(Oil_net!L152="","",Oil_net!L152/10/GDP!O148)</f>
        <v>-2.1306041211736697</v>
      </c>
      <c r="M152" s="26">
        <f>IF(Oil_net!M152="","",Oil_net!M152/10/GDP!P148)</f>
        <v>-1.5562656841931573</v>
      </c>
      <c r="N152" s="26">
        <f>IF(Oil_net!N152="","",Oil_net!N152/10/GDP!Q148)</f>
        <v>-1.9513634258800063</v>
      </c>
      <c r="O152" s="26">
        <f>IF(Oil_net!O152="","",Oil_net!O152/10/GDP!R148)</f>
        <v>-2.1071835666258574</v>
      </c>
      <c r="P152" s="26">
        <f>IF(Oil_net!P152="","",Oil_net!P152/10/GDP!S148)</f>
        <v>-2.2705348744324492</v>
      </c>
      <c r="Q152" s="26">
        <f>IF(Oil_net!Q152="","",Oil_net!Q152/10/GDP!T148)</f>
        <v>-1.4631838145498823</v>
      </c>
    </row>
    <row r="153" spans="1:17" x14ac:dyDescent="0.15">
      <c r="A153" s="12" t="s">
        <v>173</v>
      </c>
      <c r="B153" s="26">
        <f>IF(Oil_net!B153="","",Oil_net!B153/10/GDP!E149)</f>
        <v>48.287345493153886</v>
      </c>
      <c r="C153" s="26">
        <f>IF(Oil_net!C153="","",Oil_net!C153/10/GDP!F149)</f>
        <v>52.110386217559814</v>
      </c>
      <c r="D153" s="26">
        <f>IF(Oil_net!D153="","",Oil_net!D153/10/GDP!G149)</f>
        <v>49.500877049548734</v>
      </c>
      <c r="E153" s="26">
        <f>IF(Oil_net!E153="","",Oil_net!E153/10/GDP!H149)</f>
        <v>54.334356362878438</v>
      </c>
      <c r="F153" s="26">
        <f>IF(Oil_net!F153="","",Oil_net!F153/10/GDP!I149)</f>
        <v>39.252984327832102</v>
      </c>
      <c r="G153" s="26">
        <f>IF(Oil_net!G153="","",Oil_net!G153/10/GDP!J149)</f>
        <v>56.406367047503146</v>
      </c>
      <c r="H153" s="26">
        <f>IF(Oil_net!H153="","",Oil_net!H153/10/GDP!K149)</f>
        <v>62.586134168422575</v>
      </c>
      <c r="I153" s="26">
        <f>IF(Oil_net!I153="","",Oil_net!I153/10/GDP!L149)</f>
        <v>62.636769679558398</v>
      </c>
      <c r="J153" s="26">
        <f>IF(Oil_net!J153="","",Oil_net!J153/10/GDP!M149)</f>
        <v>60.362798561005519</v>
      </c>
      <c r="K153" s="26">
        <f>IF(Oil_net!K153="","",Oil_net!K153/10/GDP!N149)</f>
        <v>55.227586296587795</v>
      </c>
      <c r="L153" s="26">
        <f>IF(Oil_net!L153="","",Oil_net!L153/10/GDP!O149)</f>
        <v>40.529141704896332</v>
      </c>
      <c r="M153" s="26">
        <f>IF(Oil_net!M153="","",Oil_net!M153/10/GDP!P149)</f>
        <v>31.532324286180401</v>
      </c>
      <c r="N153" s="26">
        <f>IF(Oil_net!N153="","",Oil_net!N153/10/GDP!Q149)</f>
        <v>35.4219232092127</v>
      </c>
      <c r="O153" s="26">
        <f>IF(Oil_net!O153="","",Oil_net!O153/10/GDP!R149)</f>
        <v>39.734786373712161</v>
      </c>
      <c r="P153" s="26">
        <f>IF(Oil_net!P153="","",Oil_net!P153/10/GDP!S149)</f>
        <v>35.748256774090727</v>
      </c>
      <c r="Q153" s="26">
        <f>IF(Oil_net!Q153="","",Oil_net!Q153/10/GDP!T149)</f>
        <v>31.083019293002895</v>
      </c>
    </row>
    <row r="154" spans="1:17" x14ac:dyDescent="0.15">
      <c r="A154" s="12" t="s">
        <v>174</v>
      </c>
      <c r="B154" s="26">
        <f>IF(Oil_net!B154="","",Oil_net!B154/10/GDP!E150)</f>
        <v>-2.8035742052013397</v>
      </c>
      <c r="C154" s="26">
        <f>IF(Oil_net!C154="","",Oil_net!C154/10/GDP!F150)</f>
        <v>-2.9501578167598148</v>
      </c>
      <c r="D154" s="26">
        <f>IF(Oil_net!D154="","",Oil_net!D154/10/GDP!G150)</f>
        <v>-2.5696040358829202</v>
      </c>
      <c r="E154" s="26">
        <f>IF(Oil_net!E154="","",Oil_net!E154/10/GDP!H150)</f>
        <v>-2.7626842984333093</v>
      </c>
      <c r="F154" s="26">
        <f>IF(Oil_net!F154="","",Oil_net!F154/10/GDP!I150)</f>
        <v>-1.5292936992300989</v>
      </c>
      <c r="G154" s="26">
        <f>IF(Oil_net!G154="","",Oil_net!G154/10/GDP!J150)</f>
        <v>-2.1933640852914329</v>
      </c>
      <c r="H154" s="26">
        <f>IF(Oil_net!H154="","",Oil_net!H154/10/GDP!K150)</f>
        <v>-2.80040662965038</v>
      </c>
      <c r="I154" s="26">
        <f>IF(Oil_net!I154="","",Oil_net!I154/10/GDP!L150)</f>
        <v>-3.1475577775021999</v>
      </c>
      <c r="J154" s="26">
        <f>IF(Oil_net!J154="","",Oil_net!J154/10/GDP!M150)</f>
        <v>-1.9946383193757176</v>
      </c>
      <c r="K154" s="26">
        <f>IF(Oil_net!K154="","",Oil_net!K154/10/GDP!N150)</f>
        <v>-1.5341174837316021</v>
      </c>
      <c r="L154" s="26">
        <f>IF(Oil_net!L154="","",Oil_net!L154/10/GDP!O150)</f>
        <v>-0.9910607370080925</v>
      </c>
      <c r="M154" s="26">
        <f>IF(Oil_net!M154="","",Oil_net!M154/10/GDP!P150)</f>
        <v>-1.0103100459522885</v>
      </c>
      <c r="N154" s="26">
        <f>IF(Oil_net!N154="","",Oil_net!N154/10/GDP!Q150)</f>
        <v>-0.94532670585805556</v>
      </c>
      <c r="O154" s="26">
        <f>IF(Oil_net!O154="","",Oil_net!O154/10/GDP!R150)</f>
        <v>-0.79370502310193503</v>
      </c>
      <c r="P154" s="26">
        <f>IF(Oil_net!P154="","",Oil_net!P154/10/GDP!S150)</f>
        <v>-0.90793119744551831</v>
      </c>
      <c r="Q154" s="26">
        <f>IF(Oil_net!Q154="","",Oil_net!Q154/10/GDP!T150)</f>
        <v>-1.2743439287458593</v>
      </c>
    </row>
    <row r="155" spans="1:17" x14ac:dyDescent="0.15">
      <c r="A155" s="12" t="s">
        <v>175</v>
      </c>
      <c r="B155" s="26">
        <f>IF(Oil_net!B155="","",Oil_net!B155/10/GDP!E151)</f>
        <v>14.310612878794844</v>
      </c>
      <c r="C155" s="26">
        <f>IF(Oil_net!C155="","",Oil_net!C155/10/GDP!F151)</f>
        <v>13.852013678737242</v>
      </c>
      <c r="D155" s="26">
        <f>IF(Oil_net!D155="","",Oil_net!D155/10/GDP!G151)</f>
        <v>12.467944413757253</v>
      </c>
      <c r="E155" s="26">
        <f>IF(Oil_net!E155="","",Oil_net!E155/10/GDP!H151)</f>
        <v>13.548693598970019</v>
      </c>
      <c r="F155" s="26">
        <f>IF(Oil_net!F155="","",Oil_net!F155/10/GDP!I151)</f>
        <v>11.37521023833971</v>
      </c>
      <c r="G155" s="26">
        <f>IF(Oil_net!G155="","",Oil_net!G155/10/GDP!J151)</f>
        <v>12.566714934430513</v>
      </c>
      <c r="H155" s="26">
        <f>IF(Oil_net!H155="","",Oil_net!H155/10/GDP!K151)</f>
        <v>13.551019844370495</v>
      </c>
      <c r="I155" s="26">
        <f>IF(Oil_net!I155="","",Oil_net!I155/10/GDP!L151)</f>
        <v>12.984533054047041</v>
      </c>
      <c r="J155" s="26">
        <f>IF(Oil_net!J155="","",Oil_net!J155/10/GDP!M151)</f>
        <v>12.370166639178748</v>
      </c>
      <c r="K155" s="26">
        <f>IF(Oil_net!K155="","",Oil_net!K155/10/GDP!N151)</f>
        <v>13.163852947776649</v>
      </c>
      <c r="L155" s="26">
        <f>IF(Oil_net!L155="","",Oil_net!L155/10/GDP!O151)</f>
        <v>11.575250872204535</v>
      </c>
      <c r="M155" s="26">
        <f>IF(Oil_net!M155="","",Oil_net!M155/10/GDP!P151)</f>
        <v>9.4187627650458712</v>
      </c>
      <c r="N155" s="26">
        <f>IF(Oil_net!N155="","",Oil_net!N155/10/GDP!Q151)</f>
        <v>9.6260748544211889</v>
      </c>
      <c r="O155" s="26">
        <f>IF(Oil_net!O155="","",Oil_net!O155/10/GDP!R151)</f>
        <v>12.547275378923063</v>
      </c>
      <c r="P155" s="26">
        <f>IF(Oil_net!P155="","",Oil_net!P155/10/GDP!S151)</f>
        <v>11.193467210439982</v>
      </c>
      <c r="Q155" s="26">
        <f>IF(Oil_net!Q155="","",Oil_net!Q155/10/GDP!T151)</f>
        <v>7.7983572533728349</v>
      </c>
    </row>
    <row r="156" spans="1:17" x14ac:dyDescent="0.15">
      <c r="A156" s="12" t="s">
        <v>176</v>
      </c>
      <c r="B156" s="26">
        <f>IF(Oil_net!B156="","",Oil_net!B156/10/GDP!E152)</f>
        <v>-3.0176137354484487</v>
      </c>
      <c r="C156" s="26">
        <f>IF(Oil_net!C156="","",Oil_net!C156/10/GDP!F152)</f>
        <v>-3.2627135852486031</v>
      </c>
      <c r="D156" s="26">
        <f>IF(Oil_net!D156="","",Oil_net!D156/10/GDP!G152)</f>
        <v>-2.8329823465713808</v>
      </c>
      <c r="E156" s="26">
        <f>IF(Oil_net!E156="","",Oil_net!E156/10/GDP!H152)</f>
        <v>-3.1047819291502021</v>
      </c>
      <c r="F156" s="26">
        <f>IF(Oil_net!F156="","",Oil_net!F156/10/GDP!I152)</f>
        <v>-3.063994838824617</v>
      </c>
      <c r="G156" s="26">
        <f>IF(Oil_net!G156="","",Oil_net!G156/10/GDP!J152)</f>
        <v>-3.4294144763842684</v>
      </c>
      <c r="H156" s="26">
        <f>IF(Oil_net!H156="","",Oil_net!H156/10/GDP!K152)</f>
        <v>-4.9999329057706223</v>
      </c>
      <c r="I156" s="26">
        <f>IF(Oil_net!I156="","",Oil_net!I156/10/GDP!L152)</f>
        <v>-4.7035358820032247</v>
      </c>
      <c r="J156" s="26">
        <f>IF(Oil_net!J156="","",Oil_net!J156/10/GDP!M152)</f>
        <v>-4.8983739067485352</v>
      </c>
      <c r="K156" s="26">
        <f>IF(Oil_net!K156="","",Oil_net!K156/10/GDP!N152)</f>
        <v>-4.4548083428938634</v>
      </c>
      <c r="L156" s="26">
        <f>IF(Oil_net!L156="","",Oil_net!L156/10/GDP!O152)</f>
        <v>-3.285599560400438</v>
      </c>
      <c r="M156" s="26">
        <f>IF(Oil_net!M156="","",Oil_net!M156/10/GDP!P152)</f>
        <v>-2.5920820089218468</v>
      </c>
      <c r="N156" s="26">
        <f>IF(Oil_net!N156="","",Oil_net!N156/10/GDP!Q152)</f>
        <v>-5.2647036183514455</v>
      </c>
      <c r="O156" s="26">
        <f>IF(Oil_net!O156="","",Oil_net!O156/10/GDP!R152)</f>
        <v>-5.8395412746722792</v>
      </c>
      <c r="P156" s="26">
        <f>IF(Oil_net!P156="","",Oil_net!P156/10/GDP!S152)</f>
        <v>-5.1516518920640211</v>
      </c>
      <c r="Q156" s="26">
        <f>IF(Oil_net!Q156="","",Oil_net!Q156/10/GDP!T152)</f>
        <v>-3.2402159241155686</v>
      </c>
    </row>
    <row r="157" spans="1:17" x14ac:dyDescent="0.15">
      <c r="A157" s="12" t="s">
        <v>177</v>
      </c>
      <c r="B157" s="26" t="str">
        <f>IF(Oil_net!B157="","",Oil_net!B157/10/GDP!E153)</f>
        <v/>
      </c>
      <c r="C157" s="26" t="str">
        <f>IF(Oil_net!C157="","",Oil_net!C157/10/GDP!F153)</f>
        <v/>
      </c>
      <c r="D157" s="26" t="str">
        <f>IF(Oil_net!D157="","",Oil_net!D157/10/GDP!G153)</f>
        <v/>
      </c>
      <c r="E157" s="26" t="str">
        <f>IF(Oil_net!E157="","",Oil_net!E157/10/GDP!H153)</f>
        <v/>
      </c>
      <c r="F157" s="26" t="str">
        <f>IF(Oil_net!F157="","",Oil_net!F157/10/GDP!I153)</f>
        <v/>
      </c>
      <c r="G157" s="26" t="str">
        <f>IF(Oil_net!G157="","",Oil_net!G157/10/GDP!J153)</f>
        <v/>
      </c>
      <c r="H157" s="26" t="str">
        <f>IF(Oil_net!H157="","",Oil_net!H157/10/GDP!K153)</f>
        <v/>
      </c>
      <c r="I157" s="26" t="str">
        <f>IF(Oil_net!I157="","",Oil_net!I157/10/GDP!L153)</f>
        <v/>
      </c>
      <c r="J157" s="26" t="str">
        <f>IF(Oil_net!J157="","",Oil_net!J157/10/GDP!M153)</f>
        <v/>
      </c>
      <c r="K157" s="26" t="str">
        <f>IF(Oil_net!K157="","",Oil_net!K157/10/GDP!N153)</f>
        <v/>
      </c>
      <c r="L157" s="26" t="str">
        <f>IF(Oil_net!L157="","",Oil_net!L157/10/GDP!O153)</f>
        <v/>
      </c>
      <c r="M157" s="26" t="str">
        <f>IF(Oil_net!M157="","",Oil_net!M157/10/GDP!P153)</f>
        <v/>
      </c>
      <c r="N157" s="26" t="str">
        <f>IF(Oil_net!N157="","",Oil_net!N157/10/GDP!Q153)</f>
        <v/>
      </c>
      <c r="O157" s="26" t="str">
        <f>IF(Oil_net!O157="","",Oil_net!O157/10/GDP!R153)</f>
        <v/>
      </c>
      <c r="P157" s="26" t="str">
        <f>IF(Oil_net!P157="","",Oil_net!P157/10/GDP!S153)</f>
        <v/>
      </c>
      <c r="Q157" s="26" t="str">
        <f>IF(Oil_net!Q157="","",Oil_net!Q157/10/GDP!T153)</f>
        <v/>
      </c>
    </row>
    <row r="158" spans="1:17" x14ac:dyDescent="0.15">
      <c r="A158" s="12" t="s">
        <v>178</v>
      </c>
      <c r="B158" s="26">
        <f>IF(Oil_net!B158="","",Oil_net!B158/10/GDP!E154)</f>
        <v>-7.840560890662255</v>
      </c>
      <c r="C158" s="26">
        <f>IF(Oil_net!C158="","",Oil_net!C158/10/GDP!F154)</f>
        <v>-11.250305449774421</v>
      </c>
      <c r="D158" s="26">
        <f>IF(Oil_net!D158="","",Oil_net!D158/10/GDP!G154)</f>
        <v>-10.07618397405574</v>
      </c>
      <c r="E158" s="26">
        <f>IF(Oil_net!E158="","",Oil_net!E158/10/GDP!H154)</f>
        <v>-11.778580153599204</v>
      </c>
      <c r="F158" s="26">
        <f>IF(Oil_net!F158="","",Oil_net!F158/10/GDP!I154)</f>
        <v>-7.8250147783236166</v>
      </c>
      <c r="G158" s="26">
        <f>IF(Oil_net!G158="","",Oil_net!G158/10/GDP!J154)</f>
        <v>-7.6785255597525062</v>
      </c>
      <c r="H158" s="26">
        <f>IF(Oil_net!H158="","",Oil_net!H158/10/GDP!K154)</f>
        <v>-11.398380547221036</v>
      </c>
      <c r="I158" s="26">
        <f>IF(Oil_net!I158="","",Oil_net!I158/10/GDP!L154)</f>
        <v>-10.770568227116453</v>
      </c>
      <c r="J158" s="26">
        <f>IF(Oil_net!J158="","",Oil_net!J158/10/GDP!M154)</f>
        <v>-12.616976694720943</v>
      </c>
      <c r="K158" s="26">
        <f>IF(Oil_net!K158="","",Oil_net!K158/10/GDP!N154)</f>
        <v>-11.785345084856962</v>
      </c>
      <c r="L158" s="26">
        <f>IF(Oil_net!L158="","",Oil_net!L158/10/GDP!O154)</f>
        <v>-9.8222510859119936</v>
      </c>
      <c r="M158" s="26">
        <f>IF(Oil_net!M158="","",Oil_net!M158/10/GDP!P154)</f>
        <v>-6.2328202555251799</v>
      </c>
      <c r="N158" s="26">
        <f>IF(Oil_net!N158="","",Oil_net!N158/10/GDP!Q154)</f>
        <v>-7.3436586923160041</v>
      </c>
      <c r="O158" s="26">
        <f>IF(Oil_net!O158="","",Oil_net!O158/10/GDP!R154)</f>
        <v>-8.0900094850172088</v>
      </c>
      <c r="P158" s="26">
        <f>IF(Oil_net!P158="","",Oil_net!P158/10/GDP!S154)</f>
        <v>-7.8621149157163233</v>
      </c>
      <c r="Q158" s="26">
        <f>IF(Oil_net!Q158="","",Oil_net!Q158/10/GDP!T154)</f>
        <v>-4.2423853206950763</v>
      </c>
    </row>
    <row r="159" spans="1:17" x14ac:dyDescent="0.15">
      <c r="A159" s="12" t="s">
        <v>179</v>
      </c>
      <c r="B159" s="26">
        <f>IF(Oil_net!B159="","",Oil_net!B159/10/GDP!E155)</f>
        <v>49.227665542698858</v>
      </c>
      <c r="C159" s="26">
        <f>IF(Oil_net!C159="","",Oil_net!C159/10/GDP!F155)</f>
        <v>50.004569342812459</v>
      </c>
      <c r="D159" s="26">
        <f>IF(Oil_net!D159="","",Oil_net!D159/10/GDP!G155)</f>
        <v>49.391697357419055</v>
      </c>
      <c r="E159" s="26">
        <f>IF(Oil_net!E159="","",Oil_net!E159/10/GDP!H155)</f>
        <v>54.065171847765541</v>
      </c>
      <c r="F159" s="26">
        <f>IF(Oil_net!F159="","",Oil_net!F159/10/GDP!I155)</f>
        <v>38.001584317701472</v>
      </c>
      <c r="G159" s="26">
        <f>IF(Oil_net!G159="","",Oil_net!G159/10/GDP!J155)</f>
        <v>40.750475560477639</v>
      </c>
      <c r="H159" s="26">
        <f>IF(Oil_net!H159="","",Oil_net!H159/10/GDP!K155)</f>
        <v>47.317583700726935</v>
      </c>
      <c r="I159" s="26">
        <f>IF(Oil_net!I159="","",Oil_net!I159/10/GDP!L155)</f>
        <v>45.822886599250104</v>
      </c>
      <c r="J159" s="26">
        <f>IF(Oil_net!J159="","",Oil_net!J159/10/GDP!M155)</f>
        <v>43.111128160045944</v>
      </c>
      <c r="K159" s="26">
        <f>IF(Oil_net!K159="","",Oil_net!K159/10/GDP!N155)</f>
        <v>37.622459090306286</v>
      </c>
      <c r="L159" s="26">
        <f>IF(Oil_net!L159="","",Oil_net!L159/10/GDP!O155)</f>
        <v>23.371073516430506</v>
      </c>
      <c r="M159" s="26">
        <f>IF(Oil_net!M159="","",Oil_net!M159/10/GDP!P155)</f>
        <v>21.117521247866861</v>
      </c>
      <c r="N159" s="26">
        <f>IF(Oil_net!N159="","",Oil_net!N159/10/GDP!Q155)</f>
        <v>24.723221152405859</v>
      </c>
      <c r="O159" s="26">
        <f>IF(Oil_net!O159="","",Oil_net!O159/10/GDP!R155)</f>
        <v>29.44412865656264</v>
      </c>
      <c r="P159" s="26">
        <f>IF(Oil_net!P159="","",Oil_net!P159/10/GDP!S155)</f>
        <v>25.283213666890759</v>
      </c>
      <c r="Q159" s="26">
        <f>IF(Oil_net!Q159="","",Oil_net!Q159/10/GDP!T155)</f>
        <v>17.443898772111435</v>
      </c>
    </row>
    <row r="160" spans="1:17" x14ac:dyDescent="0.15">
      <c r="A160" s="12" t="s">
        <v>180</v>
      </c>
      <c r="B160" s="26">
        <f>IF(Oil_net!B160="","",Oil_net!B160/10/GDP!E156)</f>
        <v>-5.3592794470393192</v>
      </c>
      <c r="C160" s="26">
        <f>IF(Oil_net!C160="","",Oil_net!C160/10/GDP!F156)</f>
        <v>-3.9373505665399495</v>
      </c>
      <c r="D160" s="26">
        <f>IF(Oil_net!D160="","",Oil_net!D160/10/GDP!G156)</f>
        <v>-6.14037411962014</v>
      </c>
      <c r="E160" s="26">
        <f>IF(Oil_net!E160="","",Oil_net!E160/10/GDP!H156)</f>
        <v>-4.6822351422501391</v>
      </c>
      <c r="F160" s="26">
        <f>IF(Oil_net!F160="","",Oil_net!F160/10/GDP!I156)</f>
        <v>-3.7874070342260819</v>
      </c>
      <c r="G160" s="26">
        <f>IF(Oil_net!G160="","",Oil_net!G160/10/GDP!J156)</f>
        <v>-5.4048319462011003</v>
      </c>
      <c r="H160" s="26">
        <f>IF(Oil_net!H160="","",Oil_net!H160/10/GDP!K156)</f>
        <v>-8.1842828440507081</v>
      </c>
      <c r="I160" s="26">
        <f>IF(Oil_net!I160="","",Oil_net!I160/10/GDP!L156)</f>
        <v>-8.1623230150258657</v>
      </c>
      <c r="J160" s="26">
        <f>IF(Oil_net!J160="","",Oil_net!J160/10/GDP!M156)</f>
        <v>-7.9281711570770614</v>
      </c>
      <c r="K160" s="26">
        <f>IF(Oil_net!K160="","",Oil_net!K160/10/GDP!N156)</f>
        <v>-7.227913938305722</v>
      </c>
      <c r="L160" s="26">
        <f>IF(Oil_net!L160="","",Oil_net!L160/10/GDP!O156)</f>
        <v>-5.3935014199208515</v>
      </c>
      <c r="M160" s="26">
        <f>IF(Oil_net!M160="","",Oil_net!M160/10/GDP!P156)</f>
        <v>-4.2185880917412</v>
      </c>
      <c r="N160" s="26">
        <f>IF(Oil_net!N160="","",Oil_net!N160/10/GDP!Q156)</f>
        <v>-5.0296117159440801</v>
      </c>
      <c r="O160" s="26">
        <f>IF(Oil_net!O160="","",Oil_net!O160/10/GDP!R156)</f>
        <v>-7.4033748984625642</v>
      </c>
      <c r="P160" s="26">
        <f>IF(Oil_net!P160="","",Oil_net!P160/10/GDP!S156)</f>
        <v>-6.9129447175972114</v>
      </c>
      <c r="Q160" s="26">
        <f>IF(Oil_net!Q160="","",Oil_net!Q160/10/GDP!T156)</f>
        <v>-5.2651432086256413</v>
      </c>
    </row>
    <row r="161" spans="1:17" x14ac:dyDescent="0.15">
      <c r="A161" s="12" t="s">
        <v>181</v>
      </c>
      <c r="B161" s="26" t="e">
        <f>IF(Oil_net!B161="","",Oil_net!B161/10/GDP!E157)</f>
        <v>#DIV/0!</v>
      </c>
      <c r="C161" s="26" t="e">
        <f>IF(Oil_net!C161="","",Oil_net!C161/10/GDP!F157)</f>
        <v>#DIV/0!</v>
      </c>
      <c r="D161" s="26" t="e">
        <f>IF(Oil_net!D161="","",Oil_net!D161/10/GDP!G157)</f>
        <v>#DIV/0!</v>
      </c>
      <c r="E161" s="26" t="e">
        <f>IF(Oil_net!E161="","",Oil_net!E161/10/GDP!H157)</f>
        <v>#DIV/0!</v>
      </c>
      <c r="F161" s="26" t="e">
        <f>IF(Oil_net!F161="","",Oil_net!F161/10/GDP!I157)</f>
        <v>#DIV/0!</v>
      </c>
      <c r="G161" s="26" t="e">
        <f>IF(Oil_net!G161="","",Oil_net!G161/10/GDP!J157)</f>
        <v>#DIV/0!</v>
      </c>
      <c r="H161" s="26" t="e">
        <f>IF(Oil_net!H161="","",Oil_net!H161/10/GDP!K157)</f>
        <v>#DIV/0!</v>
      </c>
      <c r="I161" s="26" t="e">
        <f>IF(Oil_net!I161="","",Oil_net!I161/10/GDP!L157)</f>
        <v>#DIV/0!</v>
      </c>
      <c r="J161" s="26" t="e">
        <f>IF(Oil_net!J161="","",Oil_net!J161/10/GDP!M157)</f>
        <v>#DIV/0!</v>
      </c>
      <c r="K161" s="26" t="e">
        <f>IF(Oil_net!K161="","",Oil_net!K161/10/GDP!N157)</f>
        <v>#DIV/0!</v>
      </c>
      <c r="L161" s="26">
        <f>IF(Oil_net!L161="","",Oil_net!L161/10/GDP!O157)</f>
        <v>-3.3147424067891533</v>
      </c>
      <c r="M161" s="26">
        <f>IF(Oil_net!M161="","",Oil_net!M161/10/GDP!P157)</f>
        <v>-3.0784533276910566</v>
      </c>
      <c r="N161" s="26">
        <f>IF(Oil_net!N161="","",Oil_net!N161/10/GDP!Q157)</f>
        <v>-3.5344614785917581</v>
      </c>
      <c r="O161" s="26">
        <f>IF(Oil_net!O161="","",Oil_net!O161/10/GDP!R157)</f>
        <v>-4.1605404006240727</v>
      </c>
      <c r="P161" s="26">
        <f>IF(Oil_net!P161="","",Oil_net!P161/10/GDP!S157)</f>
        <v>-3.8073901547035196</v>
      </c>
      <c r="Q161" s="26">
        <f>IF(Oil_net!Q161="","",Oil_net!Q161/10/GDP!T157)</f>
        <v>-2.4686392306452936</v>
      </c>
    </row>
    <row r="162" spans="1:17" x14ac:dyDescent="0.15">
      <c r="A162" s="12" t="s">
        <v>182</v>
      </c>
      <c r="B162" s="26">
        <f>IF(Oil_net!B162="","",Oil_net!B162/10/GDP!E158)</f>
        <v>-17.470621460879009</v>
      </c>
      <c r="C162" s="26">
        <f>IF(Oil_net!C162="","",Oil_net!C162/10/GDP!F158)</f>
        <v>-19.411099474433026</v>
      </c>
      <c r="D162" s="26">
        <f>IF(Oil_net!D162="","",Oil_net!D162/10/GDP!G158)</f>
        <v>1.0802456698223</v>
      </c>
      <c r="E162" s="26">
        <f>IF(Oil_net!E162="","",Oil_net!E162/10/GDP!H158)</f>
        <v>-7.846868487684354</v>
      </c>
      <c r="F162" s="26">
        <f>IF(Oil_net!F162="","",Oil_net!F162/10/GDP!I158)</f>
        <v>-2.8852545344723071</v>
      </c>
      <c r="G162" s="26">
        <f>IF(Oil_net!G162="","",Oil_net!G162/10/GDP!J158)</f>
        <v>-6.2482156014534169</v>
      </c>
      <c r="H162" s="26">
        <f>IF(Oil_net!H162="","",Oil_net!H162/10/GDP!K158)</f>
        <v>-5.969750946297447</v>
      </c>
      <c r="I162" s="26">
        <f>IF(Oil_net!I162="","",Oil_net!I162/10/GDP!L158)</f>
        <v>-9.4699871292775306</v>
      </c>
      <c r="J162" s="26">
        <f>IF(Oil_net!J162="","",Oil_net!J162/10/GDP!M158)</f>
        <v>-5.0694451230149555</v>
      </c>
      <c r="K162" s="26">
        <f>IF(Oil_net!K162="","",Oil_net!K162/10/GDP!N158)</f>
        <v>-6.6306394531712547</v>
      </c>
      <c r="L162" s="26">
        <f>IF(Oil_net!L162="","",Oil_net!L162/10/GDP!O158)</f>
        <v>-1.7171317292282797</v>
      </c>
      <c r="M162" s="26">
        <f>IF(Oil_net!M162="","",Oil_net!M162/10/GDP!P158)</f>
        <v>-2.2098068084997351</v>
      </c>
      <c r="N162" s="26">
        <f>IF(Oil_net!N162="","",Oil_net!N162/10/GDP!Q158)</f>
        <v>-3.8488815255318531</v>
      </c>
      <c r="O162" s="26">
        <f>IF(Oil_net!O162="","",Oil_net!O162/10/GDP!R158)</f>
        <v>-3.5520749044814548</v>
      </c>
      <c r="P162" s="26">
        <f>IF(Oil_net!P162="","",Oil_net!P162/10/GDP!S158)</f>
        <v>-3.260131802976634</v>
      </c>
      <c r="Q162" s="26">
        <f>IF(Oil_net!Q162="","",Oil_net!Q162/10/GDP!T158)</f>
        <v>-5.3149096091164187</v>
      </c>
    </row>
    <row r="163" spans="1:17" x14ac:dyDescent="0.15">
      <c r="A163" s="12" t="s">
        <v>183</v>
      </c>
      <c r="B163" s="26">
        <f>IF(Oil_net!B163="","",Oil_net!B163/10/GDP!E159)</f>
        <v>-6.2480920291662905</v>
      </c>
      <c r="C163" s="26">
        <f>IF(Oil_net!C163="","",Oil_net!C163/10/GDP!F159)</f>
        <v>-6.7906524234892878</v>
      </c>
      <c r="D163" s="26">
        <f>IF(Oil_net!D163="","",Oil_net!D163/10/GDP!G159)</f>
        <v>-5.9176366932210342</v>
      </c>
      <c r="E163" s="26">
        <f>IF(Oil_net!E163="","",Oil_net!E163/10/GDP!H159)</f>
        <v>-7.0291793374006355</v>
      </c>
      <c r="F163" s="26">
        <f>IF(Oil_net!F163="","",Oil_net!F163/10/GDP!I159)</f>
        <v>-4.5363182622205098</v>
      </c>
      <c r="G163" s="26">
        <f>IF(Oil_net!G163="","",Oil_net!G163/10/GDP!J159)</f>
        <v>-5.8950527276541873</v>
      </c>
      <c r="H163" s="26">
        <f>IF(Oil_net!H163="","",Oil_net!H163/10/GDP!K159)</f>
        <v>-8.2471536436392157</v>
      </c>
      <c r="I163" s="26">
        <f>IF(Oil_net!I163="","",Oil_net!I163/10/GDP!L159)</f>
        <v>-8.0225019607916828</v>
      </c>
      <c r="J163" s="26">
        <f>IF(Oil_net!J163="","",Oil_net!J163/10/GDP!M159)</f>
        <v>-7.4476824965021216</v>
      </c>
      <c r="K163" s="26">
        <f>IF(Oil_net!K163="","",Oil_net!K163/10/GDP!N159)</f>
        <v>-8.6077428585893951</v>
      </c>
      <c r="L163" s="26">
        <f>IF(Oil_net!L163="","",Oil_net!L163/10/GDP!O159)</f>
        <v>-5.7521557178582459</v>
      </c>
      <c r="M163" s="26">
        <f>IF(Oil_net!M163="","",Oil_net!M163/10/GDP!P159)</f>
        <v>-4.194990073414405</v>
      </c>
      <c r="N163" s="26">
        <f>IF(Oil_net!N163="","",Oil_net!N163/10/GDP!Q159)</f>
        <v>-4.6204216466173254</v>
      </c>
      <c r="O163" s="26">
        <f>IF(Oil_net!O163="","",Oil_net!O163/10/GDP!R159)</f>
        <v>-7.2351974368660255</v>
      </c>
      <c r="P163" s="26">
        <f>IF(Oil_net!P163="","",Oil_net!P163/10/GDP!S159)</f>
        <v>-5.9373351539499213</v>
      </c>
      <c r="Q163" s="26">
        <f>IF(Oil_net!Q163="","",Oil_net!Q163/10/GDP!T159)</f>
        <v>-6.2451641285282369</v>
      </c>
    </row>
    <row r="164" spans="1:17" x14ac:dyDescent="0.15">
      <c r="A164" s="12" t="s">
        <v>184</v>
      </c>
      <c r="B164" s="26">
        <f>IF(Oil_net!B164="","",Oil_net!B164/10/GDP!E160)</f>
        <v>-0.81358292239199825</v>
      </c>
      <c r="C164" s="26">
        <f>IF(Oil_net!C164="","",Oil_net!C164/10/GDP!F160)</f>
        <v>-1.7326146643698672</v>
      </c>
      <c r="D164" s="26">
        <f>IF(Oil_net!D164="","",Oil_net!D164/10/GDP!G160)</f>
        <v>-1.3356289164260651</v>
      </c>
      <c r="E164" s="26">
        <f>IF(Oil_net!E164="","",Oil_net!E164/10/GDP!H160)</f>
        <v>-4.8598785288543214</v>
      </c>
      <c r="F164" s="26">
        <f>IF(Oil_net!F164="","",Oil_net!F164/10/GDP!I160)</f>
        <v>-3.7546446549065089</v>
      </c>
      <c r="G164" s="26">
        <f>IF(Oil_net!G164="","",Oil_net!G164/10/GDP!J160)</f>
        <v>-3.6947694982049222</v>
      </c>
      <c r="H164" s="26">
        <f>IF(Oil_net!H164="","",Oil_net!H164/10/GDP!K160)</f>
        <v>-3.7489594240111943</v>
      </c>
      <c r="I164" s="26">
        <f>IF(Oil_net!I164="","",Oil_net!I164/10/GDP!L160)</f>
        <v>-6.4819260217397145</v>
      </c>
      <c r="J164" s="26">
        <f>IF(Oil_net!J164="","",Oil_net!J164/10/GDP!M160)</f>
        <v>-5.5392393229614978</v>
      </c>
      <c r="K164" s="26">
        <f>IF(Oil_net!K164="","",Oil_net!K164/10/GDP!N160)</f>
        <v>-5.233511192814901</v>
      </c>
      <c r="L164" s="26">
        <f>IF(Oil_net!L164="","",Oil_net!L164/10/GDP!O160)</f>
        <v>-1.6403121450977753</v>
      </c>
      <c r="M164" s="26">
        <f>IF(Oil_net!M164="","",Oil_net!M164/10/GDP!P160)</f>
        <v>-0.29330845447509701</v>
      </c>
      <c r="N164" s="26">
        <f>IF(Oil_net!N164="","",Oil_net!N164/10/GDP!Q160)</f>
        <v>-2.0415272539444551</v>
      </c>
      <c r="O164" s="26">
        <f>IF(Oil_net!O164="","",Oil_net!O164/10/GDP!R160)</f>
        <v>-3.0453087421817187</v>
      </c>
      <c r="P164" s="26">
        <f>IF(Oil_net!P164="","",Oil_net!P164/10/GDP!S160)</f>
        <v>-2.7744163361238301</v>
      </c>
      <c r="Q164" s="26">
        <f>IF(Oil_net!Q164="","",Oil_net!Q164/10/GDP!T160)</f>
        <v>-0.74995399993365097</v>
      </c>
    </row>
    <row r="165" spans="1:17" x14ac:dyDescent="0.15">
      <c r="A165" s="12" t="s">
        <v>185</v>
      </c>
      <c r="B165" s="26" t="str">
        <f>IF(Oil_net!B165="","",Oil_net!B165/10/GDP!E161)</f>
        <v/>
      </c>
      <c r="C165" s="26" t="str">
        <f>IF(Oil_net!C165="","",Oil_net!C165/10/GDP!F161)</f>
        <v/>
      </c>
      <c r="D165" s="26" t="str">
        <f>IF(Oil_net!D165="","",Oil_net!D165/10/GDP!G161)</f>
        <v/>
      </c>
      <c r="E165" s="26" t="str">
        <f>IF(Oil_net!E165="","",Oil_net!E165/10/GDP!H161)</f>
        <v/>
      </c>
      <c r="F165" s="26" t="str">
        <f>IF(Oil_net!F165="","",Oil_net!F165/10/GDP!I161)</f>
        <v/>
      </c>
      <c r="G165" s="26" t="str">
        <f>IF(Oil_net!G165="","",Oil_net!G165/10/GDP!J161)</f>
        <v/>
      </c>
      <c r="H165" s="26" t="str">
        <f>IF(Oil_net!H165="","",Oil_net!H165/10/GDP!K161)</f>
        <v/>
      </c>
      <c r="I165" s="26" t="str">
        <f>IF(Oil_net!I165="","",Oil_net!I165/10/GDP!L161)</f>
        <v/>
      </c>
      <c r="J165" s="26" t="str">
        <f>IF(Oil_net!J165="","",Oil_net!J165/10/GDP!M161)</f>
        <v/>
      </c>
      <c r="K165" s="26" t="str">
        <f>IF(Oil_net!K165="","",Oil_net!K165/10/GDP!N161)</f>
        <v/>
      </c>
      <c r="L165" s="26" t="str">
        <f>IF(Oil_net!L165="","",Oil_net!L165/10/GDP!O161)</f>
        <v/>
      </c>
      <c r="M165" s="26" t="str">
        <f>IF(Oil_net!M165="","",Oil_net!M165/10/GDP!P161)</f>
        <v/>
      </c>
      <c r="N165" s="26" t="str">
        <f>IF(Oil_net!N165="","",Oil_net!N165/10/GDP!Q161)</f>
        <v/>
      </c>
      <c r="O165" s="26" t="str">
        <f>IF(Oil_net!O165="","",Oil_net!O165/10/GDP!R161)</f>
        <v/>
      </c>
      <c r="P165" s="26" t="str">
        <f>IF(Oil_net!P165="","",Oil_net!P165/10/GDP!S161)</f>
        <v/>
      </c>
      <c r="Q165" s="26" t="str">
        <f>IF(Oil_net!Q165="","",Oil_net!Q165/10/GDP!T161)</f>
        <v/>
      </c>
    </row>
    <row r="166" spans="1:17" x14ac:dyDescent="0.15">
      <c r="A166" s="12" t="s">
        <v>186</v>
      </c>
      <c r="B166" s="26">
        <f>IF(Oil_net!B166="","",Oil_net!B166/10/GDP!E162)</f>
        <v>-5.3719780948678482</v>
      </c>
      <c r="C166" s="26">
        <f>IF(Oil_net!C166="","",Oil_net!C166/10/GDP!F162)</f>
        <v>-6.4736794828178255</v>
      </c>
      <c r="D166" s="26">
        <f>IF(Oil_net!D166="","",Oil_net!D166/10/GDP!G162)</f>
        <v>-4.9268112795702477</v>
      </c>
      <c r="E166" s="26">
        <f>IF(Oil_net!E166="","",Oil_net!E166/10/GDP!H162)</f>
        <v>-5.9462319897863996</v>
      </c>
      <c r="F166" s="26">
        <f>IF(Oil_net!F166="","",Oil_net!F166/10/GDP!I162)</f>
        <v>-4.3599874699770664</v>
      </c>
      <c r="G166" s="26">
        <f>IF(Oil_net!G166="","",Oil_net!G166/10/GDP!J162)</f>
        <v>-5.6313503565116463</v>
      </c>
      <c r="H166" s="26">
        <f>IF(Oil_net!H166="","",Oil_net!H166/10/GDP!K162)</f>
        <v>-6.3083994293643499</v>
      </c>
      <c r="I166" s="26">
        <f>IF(Oil_net!I166="","",Oil_net!I166/10/GDP!L162)</f>
        <v>-5.8378872856548831</v>
      </c>
      <c r="J166" s="26">
        <f>IF(Oil_net!J166="","",Oil_net!J166/10/GDP!M162)</f>
        <v>-5.8729809177018932</v>
      </c>
      <c r="K166" s="26">
        <f>IF(Oil_net!K166="","",Oil_net!K166/10/GDP!N162)</f>
        <v>-4.3141665426110718</v>
      </c>
      <c r="L166" s="26">
        <f>IF(Oil_net!L166="","",Oil_net!L166/10/GDP!O162)</f>
        <v>-2.7324986023307507</v>
      </c>
      <c r="M166" s="26">
        <f>IF(Oil_net!M166="","",Oil_net!M166/10/GDP!P162)</f>
        <v>-2.3226708919694397</v>
      </c>
      <c r="N166" s="26">
        <f>IF(Oil_net!N166="","",Oil_net!N166/10/GDP!Q162)</f>
        <v>-2.773887794976222</v>
      </c>
      <c r="O166" s="26">
        <f>IF(Oil_net!O166="","",Oil_net!O166/10/GDP!R162)</f>
        <v>-3.3655404725924067</v>
      </c>
      <c r="P166" s="26">
        <f>IF(Oil_net!P166="","",Oil_net!P166/10/GDP!S162)</f>
        <v>-3.1069353447024626</v>
      </c>
      <c r="Q166" s="26">
        <f>IF(Oil_net!Q166="","",Oil_net!Q166/10/GDP!T162)</f>
        <v>-1.9929736377066585</v>
      </c>
    </row>
    <row r="167" spans="1:17" x14ac:dyDescent="0.15">
      <c r="A167" s="12" t="s">
        <v>187</v>
      </c>
      <c r="B167" s="26">
        <f>IF(Oil_net!B167="","",Oil_net!B167/10/GDP!E163)</f>
        <v>-3.735735878082965</v>
      </c>
      <c r="C167" s="26">
        <f>IF(Oil_net!C167="","",Oil_net!C167/10/GDP!F163)</f>
        <v>-3.9395148363980086</v>
      </c>
      <c r="D167" s="26">
        <f>IF(Oil_net!D167="","",Oil_net!D167/10/GDP!G163)</f>
        <v>-3.5845444995810434</v>
      </c>
      <c r="E167" s="26">
        <f>IF(Oil_net!E167="","",Oil_net!E167/10/GDP!H163)</f>
        <v>-5.0798621746533277</v>
      </c>
      <c r="F167" s="26">
        <f>IF(Oil_net!F167="","",Oil_net!F167/10/GDP!I163)</f>
        <v>-3.0886168124607369</v>
      </c>
      <c r="G167" s="26">
        <f>IF(Oil_net!G167="","",Oil_net!G167/10/GDP!J163)</f>
        <v>-3.9854414707414119</v>
      </c>
      <c r="H167" s="26">
        <f>IF(Oil_net!H167="","",Oil_net!H167/10/GDP!K163)</f>
        <v>-5.1585891844527696</v>
      </c>
      <c r="I167" s="26">
        <f>IF(Oil_net!I167="","",Oil_net!I167/10/GDP!L163)</f>
        <v>-5.5355276398460473</v>
      </c>
      <c r="J167" s="26">
        <f>IF(Oil_net!J167="","",Oil_net!J167/10/GDP!M163)</f>
        <v>-4.4222668085516075</v>
      </c>
      <c r="K167" s="26">
        <f>IF(Oil_net!K167="","",Oil_net!K167/10/GDP!N163)</f>
        <v>-3.6802330609028222</v>
      </c>
      <c r="L167" s="26">
        <f>IF(Oil_net!L167="","",Oil_net!L167/10/GDP!O163)</f>
        <v>-2.6719536176194207</v>
      </c>
      <c r="M167" s="26">
        <f>IF(Oil_net!M167="","",Oil_net!M167/10/GDP!P163)</f>
        <v>-1.8310785546129602</v>
      </c>
      <c r="N167" s="26">
        <f>IF(Oil_net!N167="","",Oil_net!N167/10/GDP!Q163)</f>
        <v>-2.1990844906896121</v>
      </c>
      <c r="O167" s="26">
        <f>IF(Oil_net!O167="","",Oil_net!O167/10/GDP!R163)</f>
        <v>-2.2093810323280305</v>
      </c>
      <c r="P167" s="26">
        <f>IF(Oil_net!P167="","",Oil_net!P167/10/GDP!S163)</f>
        <v>-2.0484988211091135</v>
      </c>
      <c r="Q167" s="26">
        <f>IF(Oil_net!Q167="","",Oil_net!Q167/10/GDP!T163)</f>
        <v>-1.3345059125905527</v>
      </c>
    </row>
    <row r="168" spans="1:17" x14ac:dyDescent="0.15">
      <c r="A168" s="12" t="s">
        <v>188</v>
      </c>
      <c r="B168" s="26">
        <f>IF(Oil_net!B168="","",Oil_net!B168/10/GDP!E164)</f>
        <v>-8.9977179866579071</v>
      </c>
      <c r="C168" s="26">
        <f>IF(Oil_net!C168="","",Oil_net!C168/10/GDP!F164)</f>
        <v>-10.421920924876115</v>
      </c>
      <c r="D168" s="26">
        <f>IF(Oil_net!D168="","",Oil_net!D168/10/GDP!G164)</f>
        <v>-11.470033918743583</v>
      </c>
      <c r="E168" s="26">
        <f>IF(Oil_net!E168="","",Oil_net!E168/10/GDP!H164)</f>
        <v>-11.518316294627649</v>
      </c>
      <c r="F168" s="26">
        <f>IF(Oil_net!F168="","",Oil_net!F168/10/GDP!I164)</f>
        <v>-7.0473910759106646</v>
      </c>
      <c r="G168" s="26">
        <f>IF(Oil_net!G168="","",Oil_net!G168/10/GDP!J164)</f>
        <v>-6.6925122712309548</v>
      </c>
      <c r="H168" s="26">
        <f>IF(Oil_net!H168="","",Oil_net!H168/10/GDP!K164)</f>
        <v>-9.7729882982774985</v>
      </c>
      <c r="I168" s="26">
        <f>IF(Oil_net!I168="","",Oil_net!I168/10/GDP!L164)</f>
        <v>-9.6181280114737291</v>
      </c>
      <c r="J168" s="26">
        <f>IF(Oil_net!J168="","",Oil_net!J168/10/GDP!M164)</f>
        <v>-9.597045171282371</v>
      </c>
      <c r="K168" s="26">
        <f>IF(Oil_net!K168="","",Oil_net!K168/10/GDP!N164)</f>
        <v>-7.8959943953622203</v>
      </c>
      <c r="L168" s="26">
        <f>IF(Oil_net!L168="","",Oil_net!L168/10/GDP!O164)</f>
        <v>-6.5372998224951298</v>
      </c>
      <c r="M168" s="26">
        <f>IF(Oil_net!M168="","",Oil_net!M168/10/GDP!P164)</f>
        <v>-4.8399987894912151</v>
      </c>
      <c r="N168" s="26">
        <f>IF(Oil_net!N168="","",Oil_net!N168/10/GDP!Q164)</f>
        <v>-6.1819321393930853</v>
      </c>
      <c r="O168" s="26">
        <f>IF(Oil_net!O168="","",Oil_net!O168/10/GDP!R164)</f>
        <v>-6.7785654789377094</v>
      </c>
      <c r="P168" s="26">
        <f>IF(Oil_net!P168="","",Oil_net!P168/10/GDP!S164)</f>
        <v>-7.166676620470497</v>
      </c>
      <c r="Q168" s="26">
        <f>IF(Oil_net!Q168="","",Oil_net!Q168/10/GDP!T164)</f>
        <v>-5.8206932004456169</v>
      </c>
    </row>
    <row r="169" spans="1:17" x14ac:dyDescent="0.15">
      <c r="A169" s="12" t="s">
        <v>189</v>
      </c>
      <c r="B169" s="26" t="str">
        <f>IF(Oil_net!B169="","",Oil_net!B169/10/GDP!E165)</f>
        <v/>
      </c>
      <c r="C169" s="26" t="str">
        <f>IF(Oil_net!C169="","",Oil_net!C169/10/GDP!F165)</f>
        <v/>
      </c>
      <c r="D169" s="26" t="str">
        <f>IF(Oil_net!D169="","",Oil_net!D169/10/GDP!G165)</f>
        <v/>
      </c>
      <c r="E169" s="26" t="str">
        <f>IF(Oil_net!E169="","",Oil_net!E169/10/GDP!H165)</f>
        <v/>
      </c>
      <c r="F169" s="26" t="str">
        <f>IF(Oil_net!F169="","",Oil_net!F169/10/GDP!I165)</f>
        <v/>
      </c>
      <c r="G169" s="26" t="str">
        <f>IF(Oil_net!G169="","",Oil_net!G169/10/GDP!J165)</f>
        <v/>
      </c>
      <c r="H169" s="26" t="str">
        <f>IF(Oil_net!H169="","",Oil_net!H169/10/GDP!K165)</f>
        <v/>
      </c>
      <c r="I169" s="26" t="str">
        <f>IF(Oil_net!I169="","",Oil_net!I169/10/GDP!L165)</f>
        <v/>
      </c>
      <c r="J169" s="26" t="str">
        <f>IF(Oil_net!J169="","",Oil_net!J169/10/GDP!M165)</f>
        <v/>
      </c>
      <c r="K169" s="26" t="str">
        <f>IF(Oil_net!K169="","",Oil_net!K169/10/GDP!N165)</f>
        <v/>
      </c>
      <c r="L169" s="26" t="str">
        <f>IF(Oil_net!L169="","",Oil_net!L169/10/GDP!O165)</f>
        <v/>
      </c>
      <c r="M169" s="26" t="str">
        <f>IF(Oil_net!M169="","",Oil_net!M169/10/GDP!P165)</f>
        <v/>
      </c>
      <c r="N169" s="26" t="str">
        <f>IF(Oil_net!N169="","",Oil_net!N169/10/GDP!Q165)</f>
        <v/>
      </c>
      <c r="O169" s="26" t="str">
        <f>IF(Oil_net!O169="","",Oil_net!O169/10/GDP!R165)</f>
        <v/>
      </c>
      <c r="P169" s="26" t="str">
        <f>IF(Oil_net!P169="","",Oil_net!P169/10/GDP!S165)</f>
        <v/>
      </c>
      <c r="Q169" s="26" t="str">
        <f>IF(Oil_net!Q169="","",Oil_net!Q169/10/GDP!T165)</f>
        <v/>
      </c>
    </row>
    <row r="170" spans="1:17" x14ac:dyDescent="0.15">
      <c r="A170" s="12" t="s">
        <v>190</v>
      </c>
      <c r="B170" s="26">
        <f>IF(Oil_net!B170="","",Oil_net!B170/10/GDP!E166)</f>
        <v>-2.5133806687628124</v>
      </c>
      <c r="C170" s="26">
        <f>IF(Oil_net!C170="","",Oil_net!C170/10/GDP!F166)</f>
        <v>-3.3359894868378128</v>
      </c>
      <c r="D170" s="26">
        <f>IF(Oil_net!D170="","",Oil_net!D170/10/GDP!G166)</f>
        <v>-3.0275211218834297</v>
      </c>
      <c r="E170" s="26">
        <f>IF(Oil_net!E170="","",Oil_net!E170/10/GDP!H166)</f>
        <v>-5.1485559056707393</v>
      </c>
      <c r="F170" s="26">
        <f>IF(Oil_net!F170="","",Oil_net!F170/10/GDP!I166)</f>
        <v>-3.3836173461500887</v>
      </c>
      <c r="G170" s="26">
        <f>IF(Oil_net!G170="","",Oil_net!G170/10/GDP!J166)</f>
        <v>-2.9744472675270526</v>
      </c>
      <c r="H170" s="26">
        <f>IF(Oil_net!H170="","",Oil_net!H170/10/GDP!K166)</f>
        <v>-3.3846627795689264</v>
      </c>
      <c r="I170" s="26">
        <f>IF(Oil_net!I170="","",Oil_net!I170/10/GDP!L166)</f>
        <v>-3.9818215537121571</v>
      </c>
      <c r="J170" s="26">
        <f>IF(Oil_net!J170="","",Oil_net!J170/10/GDP!M166)</f>
        <v>-4.0125476827319959</v>
      </c>
      <c r="K170" s="26">
        <f>IF(Oil_net!K170="","",Oil_net!K170/10/GDP!N166)</f>
        <v>-4.6009127888910202</v>
      </c>
      <c r="L170" s="26">
        <f>IF(Oil_net!L170="","",Oil_net!L170/10/GDP!O166)</f>
        <v>-2.394977427923211</v>
      </c>
      <c r="M170" s="26">
        <f>IF(Oil_net!M170="","",Oil_net!M170/10/GDP!P166)</f>
        <v>-2.1628358780541888</v>
      </c>
      <c r="N170" s="26">
        <f>IF(Oil_net!N170="","",Oil_net!N170/10/GDP!Q166)</f>
        <v>-1.4755367261318071</v>
      </c>
      <c r="O170" s="26">
        <f>IF(Oil_net!O170="","",Oil_net!O170/10/GDP!R166)</f>
        <v>-2.9819380602504708</v>
      </c>
      <c r="P170" s="26">
        <f>IF(Oil_net!P170="","",Oil_net!P170/10/GDP!S166)</f>
        <v>-2.4312431709564897</v>
      </c>
      <c r="Q170" s="26">
        <f>IF(Oil_net!Q170="","",Oil_net!Q170/10/GDP!T166)</f>
        <v>-1.6130758874504245</v>
      </c>
    </row>
    <row r="171" spans="1:17" x14ac:dyDescent="0.15">
      <c r="A171" s="12" t="s">
        <v>191</v>
      </c>
      <c r="B171" s="26" t="str">
        <f>IF(Oil_net!B171="","",Oil_net!B171/10/GDP!E167)</f>
        <v/>
      </c>
      <c r="C171" s="26" t="str">
        <f>IF(Oil_net!C171="","",Oil_net!C171/10/GDP!F167)</f>
        <v/>
      </c>
      <c r="D171" s="26" t="str">
        <f>IF(Oil_net!D171="","",Oil_net!D171/10/GDP!G167)</f>
        <v/>
      </c>
      <c r="E171" s="26" t="str">
        <f>IF(Oil_net!E171="","",Oil_net!E171/10/GDP!H167)</f>
        <v/>
      </c>
      <c r="F171" s="26" t="str">
        <f>IF(Oil_net!F171="","",Oil_net!F171/10/GDP!I167)</f>
        <v/>
      </c>
      <c r="G171" s="26" t="str">
        <f>IF(Oil_net!G171="","",Oil_net!G171/10/GDP!J167)</f>
        <v/>
      </c>
      <c r="H171" s="26" t="str">
        <f>IF(Oil_net!H171="","",Oil_net!H171/10/GDP!K167)</f>
        <v/>
      </c>
      <c r="I171" s="26" t="str">
        <f>IF(Oil_net!I171="","",Oil_net!I171/10/GDP!L167)</f>
        <v/>
      </c>
      <c r="J171" s="26" t="str">
        <f>IF(Oil_net!J171="","",Oil_net!J171/10/GDP!M167)</f>
        <v/>
      </c>
      <c r="K171" s="26" t="str">
        <f>IF(Oil_net!K171="","",Oil_net!K171/10/GDP!N167)</f>
        <v/>
      </c>
      <c r="L171" s="26" t="str">
        <f>IF(Oil_net!L171="","",Oil_net!L171/10/GDP!O167)</f>
        <v/>
      </c>
      <c r="M171" s="26" t="str">
        <f>IF(Oil_net!M171="","",Oil_net!M171/10/GDP!P167)</f>
        <v/>
      </c>
      <c r="N171" s="26" t="str">
        <f>IF(Oil_net!N171="","",Oil_net!N171/10/GDP!Q167)</f>
        <v/>
      </c>
      <c r="O171" s="26" t="str">
        <f>IF(Oil_net!O171="","",Oil_net!O171/10/GDP!R167)</f>
        <v/>
      </c>
      <c r="P171" s="26" t="str">
        <f>IF(Oil_net!P171="","",Oil_net!P171/10/GDP!S167)</f>
        <v/>
      </c>
      <c r="Q171" s="26" t="str">
        <f>IF(Oil_net!Q171="","",Oil_net!Q171/10/GDP!T167)</f>
        <v/>
      </c>
    </row>
    <row r="172" spans="1:17" x14ac:dyDescent="0.15">
      <c r="A172" s="12" t="s">
        <v>192</v>
      </c>
      <c r="B172" s="26">
        <f>IF(Oil_net!B172="","",Oil_net!B172/10/GDP!E168)</f>
        <v>-2.801505784719367</v>
      </c>
      <c r="C172" s="26">
        <f>IF(Oil_net!C172="","",Oil_net!C172/10/GDP!F168)</f>
        <v>-3.3267568087202624</v>
      </c>
      <c r="D172" s="26">
        <f>IF(Oil_net!D172="","",Oil_net!D172/10/GDP!G168)</f>
        <v>-3.1439696747398274</v>
      </c>
      <c r="E172" s="26">
        <f>IF(Oil_net!E172="","",Oil_net!E172/10/GDP!H168)</f>
        <v>-3.8455424360163297</v>
      </c>
      <c r="F172" s="26">
        <f>IF(Oil_net!F172="","",Oil_net!F172/10/GDP!I168)</f>
        <v>-2.4959016125155897</v>
      </c>
      <c r="G172" s="26">
        <f>IF(Oil_net!G172="","",Oil_net!G172/10/GDP!J168)</f>
        <v>-3.2106927414610995</v>
      </c>
      <c r="H172" s="26">
        <f>IF(Oil_net!H172="","",Oil_net!H172/10/GDP!K168)</f>
        <v>-4.0328635231719812</v>
      </c>
      <c r="I172" s="26">
        <f>IF(Oil_net!I172="","",Oil_net!I172/10/GDP!L168)</f>
        <v>-4.3687240507458549</v>
      </c>
      <c r="J172" s="26">
        <f>IF(Oil_net!J172="","",Oil_net!J172/10/GDP!M168)</f>
        <v>-4.0175812565908799</v>
      </c>
      <c r="K172" s="26">
        <f>IF(Oil_net!K172="","",Oil_net!K172/10/GDP!N168)</f>
        <v>-3.5692733089313791</v>
      </c>
      <c r="L172" s="26">
        <f>IF(Oil_net!L172="","",Oil_net!L172/10/GDP!O168)</f>
        <v>-2.3974322330385527</v>
      </c>
      <c r="M172" s="26">
        <f>IF(Oil_net!M172="","",Oil_net!M172/10/GDP!P168)</f>
        <v>-1.4931785534726634</v>
      </c>
      <c r="N172" s="26">
        <f>IF(Oil_net!N172="","",Oil_net!N172/10/GDP!Q168)</f>
        <v>-1.7763728550686066</v>
      </c>
      <c r="O172" s="26">
        <f>IF(Oil_net!O172="","",Oil_net!O172/10/GDP!R168)</f>
        <v>-2.0554108355387277</v>
      </c>
      <c r="P172" s="26">
        <f>IF(Oil_net!P172="","",Oil_net!P172/10/GDP!S168)</f>
        <v>-1.8841522784895461</v>
      </c>
      <c r="Q172" s="26">
        <f>IF(Oil_net!Q172="","",Oil_net!Q172/10/GDP!T168)</f>
        <v>-1.5268250405531867</v>
      </c>
    </row>
    <row r="173" spans="1:17" x14ac:dyDescent="0.15">
      <c r="A173" s="12" t="s">
        <v>193</v>
      </c>
      <c r="B173" s="26">
        <f>IF(Oil_net!B173="","",Oil_net!B173/10/GDP!E169)</f>
        <v>-5.4522984374548811</v>
      </c>
      <c r="C173" s="26">
        <f>IF(Oil_net!C173="","",Oil_net!C173/10/GDP!F169)</f>
        <v>-5.7925991742782497</v>
      </c>
      <c r="D173" s="26">
        <f>IF(Oil_net!D173="","",Oil_net!D173/10/GDP!G169)</f>
        <v>-6.3387068007501517</v>
      </c>
      <c r="E173" s="26">
        <f>IF(Oil_net!E173="","",Oil_net!E173/10/GDP!H169)</f>
        <v>-6.7306961544347557</v>
      </c>
      <c r="F173" s="26">
        <f>IF(Oil_net!F173="","",Oil_net!F173/10/GDP!I169)</f>
        <v>-4.2222702956124634</v>
      </c>
      <c r="G173" s="26">
        <f>IF(Oil_net!G173="","",Oil_net!G173/10/GDP!J169)</f>
        <v>-4.8957274358955347</v>
      </c>
      <c r="H173" s="26">
        <f>IF(Oil_net!H173="","",Oil_net!H173/10/GDP!K169)</f>
        <v>-6.4999895130704335</v>
      </c>
      <c r="I173" s="26">
        <f>IF(Oil_net!I173="","",Oil_net!I173/10/GDP!L169)</f>
        <v>-6.5198288791324455</v>
      </c>
      <c r="J173" s="26">
        <f>IF(Oil_net!J173="","",Oil_net!J173/10/GDP!M169)</f>
        <v>-5.0081325410596245</v>
      </c>
      <c r="K173" s="26">
        <f>IF(Oil_net!K173="","",Oil_net!K173/10/GDP!N169)</f>
        <v>-5.170062354810141</v>
      </c>
      <c r="L173" s="26">
        <f>IF(Oil_net!L173="","",Oil_net!L173/10/GDP!O169)</f>
        <v>-2.6897908186233908</v>
      </c>
      <c r="M173" s="26">
        <f>IF(Oil_net!M173="","",Oil_net!M173/10/GDP!P169)</f>
        <v>-2.4245725201657469</v>
      </c>
      <c r="N173" s="26">
        <f>IF(Oil_net!N173="","",Oil_net!N173/10/GDP!Q169)</f>
        <v>-3.1251944537793563</v>
      </c>
      <c r="O173" s="26">
        <f>IF(Oil_net!O173="","",Oil_net!O173/10/GDP!R169)</f>
        <v>-3.7456960046905352</v>
      </c>
      <c r="P173" s="26">
        <f>IF(Oil_net!P173="","",Oil_net!P173/10/GDP!S169)</f>
        <v>-3.7580137149725852</v>
      </c>
      <c r="Q173" s="26">
        <f>IF(Oil_net!Q173="","",Oil_net!Q173/10/GDP!T169)</f>
        <v>-2.4184916293580541</v>
      </c>
    </row>
    <row r="174" spans="1:17" x14ac:dyDescent="0.15">
      <c r="A174" s="12" t="s">
        <v>194</v>
      </c>
      <c r="B174" s="26" t="str">
        <f>IF(Oil_net!B174="","",Oil_net!B174/10/GDP!E170)</f>
        <v/>
      </c>
      <c r="C174" s="26" t="str">
        <f>IF(Oil_net!C174="","",Oil_net!C174/10/GDP!F170)</f>
        <v/>
      </c>
      <c r="D174" s="26" t="str">
        <f>IF(Oil_net!D174="","",Oil_net!D174/10/GDP!G170)</f>
        <v/>
      </c>
      <c r="E174" s="26" t="str">
        <f>IF(Oil_net!E174="","",Oil_net!E174/10/GDP!H170)</f>
        <v/>
      </c>
      <c r="F174" s="26" t="str">
        <f>IF(Oil_net!F174="","",Oil_net!F174/10/GDP!I170)</f>
        <v/>
      </c>
      <c r="G174" s="26" t="str">
        <f>IF(Oil_net!G174="","",Oil_net!G174/10/GDP!J170)</f>
        <v/>
      </c>
      <c r="H174" s="26" t="str">
        <f>IF(Oil_net!H174="","",Oil_net!H174/10/GDP!K170)</f>
        <v/>
      </c>
      <c r="I174" s="26" t="str">
        <f>IF(Oil_net!I174="","",Oil_net!I174/10/GDP!L170)</f>
        <v/>
      </c>
      <c r="J174" s="26" t="str">
        <f>IF(Oil_net!J174="","",Oil_net!J174/10/GDP!M170)</f>
        <v/>
      </c>
      <c r="K174" s="26">
        <f>IF(Oil_net!K174="","",Oil_net!K174/10/GDP!N170)</f>
        <v>-6.3025116836984596</v>
      </c>
      <c r="L174" s="26">
        <f>IF(Oil_net!L174="","",Oil_net!L174/10/GDP!O170)</f>
        <v>-3.4197960281507247</v>
      </c>
      <c r="M174" s="26">
        <f>IF(Oil_net!M174="","",Oil_net!M174/10/GDP!P170)</f>
        <v>-2.6463089193896248</v>
      </c>
      <c r="N174" s="26">
        <f>IF(Oil_net!N174="","",Oil_net!N174/10/GDP!Q170)</f>
        <v>-3.139240114061181</v>
      </c>
      <c r="O174" s="26">
        <f>IF(Oil_net!O174="","",Oil_net!O174/10/GDP!R170)</f>
        <v>-4.0483722082602771</v>
      </c>
      <c r="P174" s="26">
        <f>IF(Oil_net!P174="","",Oil_net!P174/10/GDP!S170)</f>
        <v>-3.4179998155752136</v>
      </c>
      <c r="Q174" s="26">
        <f>IF(Oil_net!Q174="","",Oil_net!Q174/10/GDP!T170)</f>
        <v>-2.4473538455898245</v>
      </c>
    </row>
    <row r="175" spans="1:17" x14ac:dyDescent="0.15">
      <c r="A175" s="12" t="s">
        <v>195</v>
      </c>
      <c r="B175" s="26" t="str">
        <f>IF(Oil_net!B175="","",Oil_net!B175/10/GDP!E171)</f>
        <v/>
      </c>
      <c r="C175" s="26" t="str">
        <f>IF(Oil_net!C175="","",Oil_net!C175/10/GDP!F171)</f>
        <v/>
      </c>
      <c r="D175" s="26" t="str">
        <f>IF(Oil_net!D175="","",Oil_net!D175/10/GDP!G171)</f>
        <v/>
      </c>
      <c r="E175" s="26" t="str">
        <f>IF(Oil_net!E175="","",Oil_net!E175/10/GDP!H171)</f>
        <v/>
      </c>
      <c r="F175" s="26" t="str">
        <f>IF(Oil_net!F175="","",Oil_net!F175/10/GDP!I171)</f>
        <v/>
      </c>
      <c r="G175" s="26" t="str">
        <f>IF(Oil_net!G175="","",Oil_net!G175/10/GDP!J171)</f>
        <v/>
      </c>
      <c r="H175" s="26" t="str">
        <f>IF(Oil_net!H175="","",Oil_net!H175/10/GDP!K171)</f>
        <v/>
      </c>
      <c r="I175" s="26" t="str">
        <f>IF(Oil_net!I175="","",Oil_net!I175/10/GDP!L171)</f>
        <v/>
      </c>
      <c r="J175" s="26" t="str">
        <f>IF(Oil_net!J175="","",Oil_net!J175/10/GDP!M171)</f>
        <v/>
      </c>
      <c r="K175" s="26">
        <f>IF(Oil_net!K175="","",Oil_net!K175/10/GDP!N171)</f>
        <v>-6.208309377897911</v>
      </c>
      <c r="L175" s="26">
        <f>IF(Oil_net!L175="","",Oil_net!L175/10/GDP!O171)</f>
        <v>-2.4761058963620273</v>
      </c>
      <c r="M175" s="26">
        <f>IF(Oil_net!M175="","",Oil_net!M175/10/GDP!P171)</f>
        <v>-5.9255475099111443</v>
      </c>
      <c r="N175" s="26">
        <f>IF(Oil_net!N175="","",Oil_net!N175/10/GDP!Q171)</f>
        <v>-4.1643390424392885</v>
      </c>
      <c r="O175" s="26">
        <f>IF(Oil_net!O175="","",Oil_net!O175/10/GDP!R171)</f>
        <v>-6.1303808035179266</v>
      </c>
      <c r="P175" s="26">
        <f>IF(Oil_net!P175="","",Oil_net!P175/10/GDP!S171)</f>
        <v>-4.7169634167726233</v>
      </c>
      <c r="Q175" s="26">
        <f>IF(Oil_net!Q175="","",Oil_net!Q175/10/GDP!T171)</f>
        <v>-2.9777912518532181</v>
      </c>
    </row>
    <row r="176" spans="1:17" x14ac:dyDescent="0.15">
      <c r="A176" s="12" t="s">
        <v>196</v>
      </c>
      <c r="B176" s="26" t="str">
        <f>IF(Oil_net!B176="","",Oil_net!B176/10/GDP!E172)</f>
        <v/>
      </c>
      <c r="C176" s="26" t="str">
        <f>IF(Oil_net!C176="","",Oil_net!C176/10/GDP!F172)</f>
        <v/>
      </c>
      <c r="D176" s="26" t="str">
        <f>IF(Oil_net!D176="","",Oil_net!D176/10/GDP!G172)</f>
        <v/>
      </c>
      <c r="E176" s="26" t="str">
        <f>IF(Oil_net!E176="","",Oil_net!E176/10/GDP!H172)</f>
        <v/>
      </c>
      <c r="F176" s="26" t="str">
        <f>IF(Oil_net!F176="","",Oil_net!F176/10/GDP!I172)</f>
        <v/>
      </c>
      <c r="G176" s="26" t="str">
        <f>IF(Oil_net!G176="","",Oil_net!G176/10/GDP!J172)</f>
        <v/>
      </c>
      <c r="H176" s="26" t="str">
        <f>IF(Oil_net!H176="","",Oil_net!H176/10/GDP!K172)</f>
        <v/>
      </c>
      <c r="I176" s="26" t="str">
        <f>IF(Oil_net!I176="","",Oil_net!I176/10/GDP!L172)</f>
        <v/>
      </c>
      <c r="J176" s="26" t="str">
        <f>IF(Oil_net!J176="","",Oil_net!J176/10/GDP!M172)</f>
        <v/>
      </c>
      <c r="K176" s="26">
        <f>IF(Oil_net!K176="","",Oil_net!K176/10/GDP!N172)</f>
        <v>-9.1337544097351877</v>
      </c>
      <c r="L176" s="26">
        <f>IF(Oil_net!L176="","",Oil_net!L176/10/GDP!O172)</f>
        <v>-4.6722570356249813</v>
      </c>
      <c r="M176" s="26">
        <f>IF(Oil_net!M176="","",Oil_net!M176/10/GDP!P172)</f>
        <v>-4.4686666067261038</v>
      </c>
      <c r="N176" s="26">
        <f>IF(Oil_net!N176="","",Oil_net!N176/10/GDP!Q172)</f>
        <v>-3.4081165330640335</v>
      </c>
      <c r="O176" s="26">
        <f>IF(Oil_net!O176="","",Oil_net!O176/10/GDP!R172)</f>
        <v>-5.4637994841383941</v>
      </c>
      <c r="P176" s="26">
        <f>IF(Oil_net!P176="","",Oil_net!P176/10/GDP!S172)</f>
        <v>-4.0311758696569857</v>
      </c>
      <c r="Q176" s="26">
        <f>IF(Oil_net!Q176="","",Oil_net!Q176/10/GDP!T172)</f>
        <v>-2.7875607869918597</v>
      </c>
    </row>
    <row r="177" spans="1:17" x14ac:dyDescent="0.15">
      <c r="A177" s="12" t="s">
        <v>197</v>
      </c>
      <c r="B177" s="26">
        <f>IF(Oil_net!B177="","",Oil_net!B177/10/GDP!E173)</f>
        <v>11.13089129558022</v>
      </c>
      <c r="C177" s="26">
        <f>IF(Oil_net!C177="","",Oil_net!C177/10/GDP!F173)</f>
        <v>11.617899941945392</v>
      </c>
      <c r="D177" s="26">
        <f>IF(Oil_net!D177="","",Oil_net!D177/10/GDP!G173)</f>
        <v>14.417065471689048</v>
      </c>
      <c r="E177" s="26">
        <f>IF(Oil_net!E177="","",Oil_net!E177/10/GDP!H173)</f>
        <v>16.124882688875228</v>
      </c>
      <c r="F177" s="26">
        <f>IF(Oil_net!F177="","",Oil_net!F177/10/GDP!I173)</f>
        <v>12.668214402500363</v>
      </c>
      <c r="G177" s="26">
        <f>IF(Oil_net!G177="","",Oil_net!G177/10/GDP!J173)</f>
        <v>14.167981912631197</v>
      </c>
      <c r="H177" s="26">
        <f>IF(Oil_net!H177="","",Oil_net!H177/10/GDP!K173)</f>
        <v>9.9968504488765291</v>
      </c>
      <c r="I177" s="26">
        <f>IF(Oil_net!I177="","",Oil_net!I177/10/GDP!L173)</f>
        <v>8.9989778921053365E-2</v>
      </c>
      <c r="J177" s="26">
        <f>IF(Oil_net!J177="","",Oil_net!J177/10/GDP!M173)</f>
        <v>1.0165142332902317</v>
      </c>
      <c r="K177" s="26">
        <f>IF(Oil_net!K177="","",Oil_net!K177/10/GDP!N173)</f>
        <v>1.2093661972472492E-2</v>
      </c>
      <c r="L177" s="26">
        <f>IF(Oil_net!L177="","",Oil_net!L177/10/GDP!O173)</f>
        <v>-0.65004855433582176</v>
      </c>
      <c r="M177" s="26">
        <f>IF(Oil_net!M177="","",Oil_net!M177/10/GDP!P173)</f>
        <v>-0.43617378014461794</v>
      </c>
      <c r="N177" s="26">
        <f>IF(Oil_net!N177="","",Oil_net!N177/10/GDP!Q173)</f>
        <v>-0.838263942682137</v>
      </c>
      <c r="O177" s="26">
        <f>IF(Oil_net!O177="","",Oil_net!O177/10/GDP!R173)</f>
        <v>-1.0514026653752067</v>
      </c>
      <c r="P177" s="26">
        <f>IF(Oil_net!P177="","",Oil_net!P177/10/GDP!S173)</f>
        <v>-3.2455909856731537</v>
      </c>
      <c r="Q177" s="26">
        <f>IF(Oil_net!Q177="","",Oil_net!Q177/10/GDP!T173)</f>
        <v>-3.0985788141761517</v>
      </c>
    </row>
    <row r="178" spans="1:17" x14ac:dyDescent="0.15">
      <c r="A178" s="12" t="s">
        <v>198</v>
      </c>
      <c r="B178" s="26">
        <f>IF(Oil_net!B178="","",Oil_net!B178/10/GDP!E174)</f>
        <v>1.3645102052206761</v>
      </c>
      <c r="C178" s="26">
        <f>IF(Oil_net!C178="","",Oil_net!C178/10/GDP!F174)</f>
        <v>-5.1857063581524168</v>
      </c>
      <c r="D178" s="26">
        <f>IF(Oil_net!D178="","",Oil_net!D178/10/GDP!G174)</f>
        <v>-3.6677054734614223</v>
      </c>
      <c r="E178" s="26">
        <f>IF(Oil_net!E178="","",Oil_net!E178/10/GDP!H174)</f>
        <v>-0.42173924789447448</v>
      </c>
      <c r="F178" s="26">
        <f>IF(Oil_net!F178="","",Oil_net!F178/10/GDP!I174)</f>
        <v>-3.9168493300181808</v>
      </c>
      <c r="G178" s="26">
        <f>IF(Oil_net!G178="","",Oil_net!G178/10/GDP!J174)</f>
        <v>6.8675388031680787E-2</v>
      </c>
      <c r="H178" s="26">
        <f>IF(Oil_net!H178="","",Oil_net!H178/10/GDP!K174)</f>
        <v>-0.86607687354969987</v>
      </c>
      <c r="I178" s="26">
        <f>IF(Oil_net!I178="","",Oil_net!I178/10/GDP!L174)</f>
        <v>-3.2811893870360707</v>
      </c>
      <c r="J178" s="26">
        <f>IF(Oil_net!J178="","",Oil_net!J178/10/GDP!M174)</f>
        <v>-4.3609604642645579</v>
      </c>
      <c r="K178" s="26">
        <f>IF(Oil_net!K178="","",Oil_net!K178/10/GDP!N174)</f>
        <v>-2.7629719433798909</v>
      </c>
      <c r="L178" s="26">
        <f>IF(Oil_net!L178="","",Oil_net!L178/10/GDP!O174)</f>
        <v>-3.6971529507437775</v>
      </c>
      <c r="M178" s="26">
        <f>IF(Oil_net!M178="","",Oil_net!M178/10/GDP!P174)</f>
        <v>-2.6302364244764562</v>
      </c>
      <c r="N178" s="26">
        <f>IF(Oil_net!N178="","",Oil_net!N178/10/GDP!Q174)</f>
        <v>-1.2095106714799875</v>
      </c>
      <c r="O178" s="26">
        <f>IF(Oil_net!O178="","",Oil_net!O178/10/GDP!R174)</f>
        <v>-1.6740780565660063</v>
      </c>
      <c r="P178" s="26">
        <f>IF(Oil_net!P178="","",Oil_net!P178/10/GDP!S174)</f>
        <v>-3.118480382192792</v>
      </c>
      <c r="Q178" s="26">
        <f>IF(Oil_net!Q178="","",Oil_net!Q178/10/GDP!T174)</f>
        <v>-3.3770172721203715</v>
      </c>
    </row>
    <row r="179" spans="1:17" x14ac:dyDescent="0.15">
      <c r="A179" s="12" t="s">
        <v>199</v>
      </c>
      <c r="B179" s="26">
        <f>IF(Oil_net!B179="","",Oil_net!B179/10/GDP!E175)</f>
        <v>-1.8200427486749771</v>
      </c>
      <c r="C179" s="26">
        <f>IF(Oil_net!C179="","",Oil_net!C179/10/GDP!F175)</f>
        <v>-1.7983654892192136</v>
      </c>
      <c r="D179" s="26">
        <f>IF(Oil_net!D179="","",Oil_net!D179/10/GDP!G175)</f>
        <v>-1.6941653680806155</v>
      </c>
      <c r="E179" s="26">
        <f>IF(Oil_net!E179="","",Oil_net!E179/10/GDP!H175)</f>
        <v>-2.1650504813095708</v>
      </c>
      <c r="F179" s="26">
        <f>IF(Oil_net!F179="","",Oil_net!F179/10/GDP!I175)</f>
        <v>-1.278086369223687</v>
      </c>
      <c r="G179" s="26">
        <f>IF(Oil_net!G179="","",Oil_net!G179/10/GDP!J175)</f>
        <v>-1.5492023267417152</v>
      </c>
      <c r="H179" s="26">
        <f>IF(Oil_net!H179="","",Oil_net!H179/10/GDP!K175)</f>
        <v>-1.9296092577466395</v>
      </c>
      <c r="I179" s="26">
        <f>IF(Oil_net!I179="","",Oil_net!I179/10/GDP!L175)</f>
        <v>-1.9184971972324432</v>
      </c>
      <c r="J179" s="26">
        <f>IF(Oil_net!J179="","",Oil_net!J179/10/GDP!M175)</f>
        <v>-1.7343109046004779</v>
      </c>
      <c r="K179" s="26">
        <f>IF(Oil_net!K179="","",Oil_net!K179/10/GDP!N175)</f>
        <v>-1.3842659032792193</v>
      </c>
      <c r="L179" s="26">
        <f>IF(Oil_net!L179="","",Oil_net!L179/10/GDP!O175)</f>
        <v>-0.96693557283586362</v>
      </c>
      <c r="M179" s="26">
        <f>IF(Oil_net!M179="","",Oil_net!M179/10/GDP!P175)</f>
        <v>-0.83159098996134284</v>
      </c>
      <c r="N179" s="26">
        <f>IF(Oil_net!N179="","",Oil_net!N179/10/GDP!Q175)</f>
        <v>-0.96136424470507675</v>
      </c>
      <c r="O179" s="26">
        <f>IF(Oil_net!O179="","",Oil_net!O179/10/GDP!R175)</f>
        <v>-1.3316885880886524</v>
      </c>
      <c r="P179" s="26">
        <f>IF(Oil_net!P179="","",Oil_net!P179/10/GDP!S175)</f>
        <v>-1.2784396931938884</v>
      </c>
      <c r="Q179" s="26">
        <f>IF(Oil_net!Q179="","",Oil_net!Q179/10/GDP!T175)</f>
        <v>-1.3580991660596322</v>
      </c>
    </row>
    <row r="180" spans="1:17" x14ac:dyDescent="0.15">
      <c r="A180" s="12" t="s">
        <v>200</v>
      </c>
      <c r="B180" s="26">
        <f>IF(Oil_net!B180="","",Oil_net!B180/10/GDP!E176)</f>
        <v>-2.2020103957946198</v>
      </c>
      <c r="C180" s="26">
        <f>IF(Oil_net!C180="","",Oil_net!C180/10/GDP!F176)</f>
        <v>-2.3725016964687162</v>
      </c>
      <c r="D180" s="26">
        <f>IF(Oil_net!D180="","",Oil_net!D180/10/GDP!G176)</f>
        <v>-2.1596598414086405</v>
      </c>
      <c r="E180" s="26">
        <f>IF(Oil_net!E180="","",Oil_net!E180/10/GDP!H176)</f>
        <v>-2.8016794526469306</v>
      </c>
      <c r="F180" s="26">
        <f>IF(Oil_net!F180="","",Oil_net!F180/10/GDP!I176)</f>
        <v>-1.9533728650565105</v>
      </c>
      <c r="G180" s="26">
        <f>IF(Oil_net!G180="","",Oil_net!G180/10/GDP!J176)</f>
        <v>-2.0518314386638625</v>
      </c>
      <c r="H180" s="26">
        <f>IF(Oil_net!H180="","",Oil_net!H180/10/GDP!K176)</f>
        <v>-2.1864556217449462</v>
      </c>
      <c r="I180" s="26">
        <f>IF(Oil_net!I180="","",Oil_net!I180/10/GDP!L176)</f>
        <v>-2.6657403369341175</v>
      </c>
      <c r="J180" s="26">
        <f>IF(Oil_net!J180="","",Oil_net!J180/10/GDP!M176)</f>
        <v>-2.3039765835600687</v>
      </c>
      <c r="K180" s="26">
        <f>IF(Oil_net!K180="","",Oil_net!K180/10/GDP!N176)</f>
        <v>-1.7149148144730464</v>
      </c>
      <c r="L180" s="26">
        <f>IF(Oil_net!L180="","",Oil_net!L180/10/GDP!O176)</f>
        <v>-0.99866146984148496</v>
      </c>
      <c r="M180" s="26">
        <f>IF(Oil_net!M180="","",Oil_net!M180/10/GDP!P176)</f>
        <v>-0.8829889709864952</v>
      </c>
      <c r="N180" s="26">
        <f>IF(Oil_net!N180="","",Oil_net!N180/10/GDP!Q176)</f>
        <v>-1.0870900748317716</v>
      </c>
      <c r="O180" s="26">
        <f>IF(Oil_net!O180="","",Oil_net!O180/10/GDP!R176)</f>
        <v>-1.3870565037947</v>
      </c>
      <c r="P180" s="26">
        <f>IF(Oil_net!P180="","",Oil_net!P180/10/GDP!S176)</f>
        <v>-1.2870525304127474</v>
      </c>
      <c r="Q180" s="26">
        <f>IF(Oil_net!Q180="","",Oil_net!Q180/10/GDP!T176)</f>
        <v>-0.77148851543584041</v>
      </c>
    </row>
    <row r="181" spans="1:17" x14ac:dyDescent="0.15">
      <c r="A181" s="12" t="s">
        <v>201</v>
      </c>
      <c r="B181" s="26">
        <f>IF(Oil_net!B181="","",Oil_net!B181/10/GDP!E177)</f>
        <v>6.2768165494778341</v>
      </c>
      <c r="C181" s="26">
        <f>IF(Oil_net!C181="","",Oil_net!C181/10/GDP!F177)</f>
        <v>3.4838681904170015</v>
      </c>
      <c r="D181" s="26">
        <f>IF(Oil_net!D181="","",Oil_net!D181/10/GDP!G177)</f>
        <v>0.25828798379104279</v>
      </c>
      <c r="E181" s="26">
        <f>IF(Oil_net!E181="","",Oil_net!E181/10/GDP!H177)</f>
        <v>-0.23630645371795053</v>
      </c>
      <c r="F181" s="26">
        <f>IF(Oil_net!F181="","",Oil_net!F181/10/GDP!I177)</f>
        <v>2.782150996070377</v>
      </c>
      <c r="G181" s="26">
        <f>IF(Oil_net!G181="","",Oil_net!G181/10/GDP!J177)</f>
        <v>3.4361662376906867</v>
      </c>
      <c r="H181" s="26" t="str">
        <f>IF(Oil_net!H181="","",Oil_net!H181/10/GDP!K177)</f>
        <v/>
      </c>
      <c r="I181" s="26" t="str">
        <f>IF(Oil_net!I181="","",Oil_net!I181/10/GDP!L177)</f>
        <v/>
      </c>
      <c r="J181" s="26" t="str">
        <f>IF(Oil_net!J181="","",Oil_net!J181/10/GDP!M177)</f>
        <v/>
      </c>
      <c r="K181" s="26" t="str">
        <f>IF(Oil_net!K181="","",Oil_net!K181/10/GDP!N177)</f>
        <v/>
      </c>
      <c r="L181" s="26" t="str">
        <f>IF(Oil_net!L181="","",Oil_net!L181/10/GDP!O177)</f>
        <v/>
      </c>
      <c r="M181" s="26" t="str">
        <f>IF(Oil_net!M181="","",Oil_net!M181/10/GDP!P177)</f>
        <v/>
      </c>
      <c r="N181" s="26" t="str">
        <f>IF(Oil_net!N181="","",Oil_net!N181/10/GDP!Q177)</f>
        <v/>
      </c>
      <c r="O181" s="26" t="str">
        <f>IF(Oil_net!O181="","",Oil_net!O181/10/GDP!R177)</f>
        <v/>
      </c>
      <c r="P181" s="26" t="str">
        <f>IF(Oil_net!P181="","",Oil_net!P181/10/GDP!S177)</f>
        <v/>
      </c>
      <c r="Q181" s="26" t="str">
        <f>IF(Oil_net!Q181="","",Oil_net!Q181/10/GDP!T177)</f>
        <v/>
      </c>
    </row>
    <row r="182" spans="1:17" x14ac:dyDescent="0.15">
      <c r="A182" s="12" t="s">
        <v>202</v>
      </c>
      <c r="B182" s="26">
        <f>IF(Oil_net!B182="","",Oil_net!B182/10/GDP!E178)</f>
        <v>-3.3096257631239525</v>
      </c>
      <c r="C182" s="26">
        <f>IF(Oil_net!C182="","",Oil_net!C182/10/GDP!F178)</f>
        <v>-4.644643618755631</v>
      </c>
      <c r="D182" s="26">
        <f>IF(Oil_net!D182="","",Oil_net!D182/10/GDP!G178)</f>
        <v>-4.9855443232299885</v>
      </c>
      <c r="E182" s="26">
        <f>IF(Oil_net!E182="","",Oil_net!E182/10/GDP!H178)</f>
        <v>-6.7608703144897628</v>
      </c>
      <c r="F182" s="26">
        <f>IF(Oil_net!F182="","",Oil_net!F182/10/GDP!I178)</f>
        <v>-3.9982976052067247</v>
      </c>
      <c r="G182" s="26">
        <f>IF(Oil_net!G182="","",Oil_net!G182/10/GDP!J178)</f>
        <v>-5.3399343116687454</v>
      </c>
      <c r="H182" s="26">
        <f>IF(Oil_net!H182="","",Oil_net!H182/10/GDP!K178)</f>
        <v>-5.6331534274525206</v>
      </c>
      <c r="I182" s="26">
        <f>IF(Oil_net!I182="","",Oil_net!I182/10/GDP!L178)</f>
        <v>-6.0848778859031487</v>
      </c>
      <c r="J182" s="26">
        <f>IF(Oil_net!J182="","",Oil_net!J182/10/GDP!M178)</f>
        <v>-5.4934365379469732</v>
      </c>
      <c r="K182" s="26">
        <f>IF(Oil_net!K182="","",Oil_net!K182/10/GDP!N178)</f>
        <v>-5.1764151918785206</v>
      </c>
      <c r="L182" s="26">
        <f>IF(Oil_net!L182="","",Oil_net!L182/10/GDP!O178)</f>
        <v>-2.8293789116512467</v>
      </c>
      <c r="M182" s="26">
        <f>IF(Oil_net!M182="","",Oil_net!M182/10/GDP!P178)</f>
        <v>-2.1923199868818082</v>
      </c>
      <c r="N182" s="26">
        <f>IF(Oil_net!N182="","",Oil_net!N182/10/GDP!Q178)</f>
        <v>-2.6516512555407536</v>
      </c>
      <c r="O182" s="26">
        <f>IF(Oil_net!O182="","",Oil_net!O182/10/GDP!R178)</f>
        <v>-3.3566825254703585</v>
      </c>
      <c r="P182" s="26">
        <f>IF(Oil_net!P182="","",Oil_net!P182/10/GDP!S178)</f>
        <v>-2.6321095712220108</v>
      </c>
      <c r="Q182" s="26">
        <f>IF(Oil_net!Q182="","",Oil_net!Q182/10/GDP!T178)</f>
        <v>-1.8433328525143085</v>
      </c>
    </row>
    <row r="183" spans="1:17" x14ac:dyDescent="0.15">
      <c r="A183" s="12" t="s">
        <v>203</v>
      </c>
      <c r="B183" s="26">
        <f>IF(Oil_net!B183="","",Oil_net!B183/10/GDP!E179)</f>
        <v>-5.4551693271534019</v>
      </c>
      <c r="C183" s="26">
        <f>IF(Oil_net!C183="","",Oil_net!C183/10/GDP!F179)</f>
        <v>-6.8069727015420654</v>
      </c>
      <c r="D183" s="26">
        <f>IF(Oil_net!D183="","",Oil_net!D183/10/GDP!G179)</f>
        <v>-7.4157476656825638</v>
      </c>
      <c r="E183" s="26">
        <f>IF(Oil_net!E183="","",Oil_net!E183/10/GDP!H179)</f>
        <v>-8.0336332154751258</v>
      </c>
      <c r="F183" s="26">
        <f>IF(Oil_net!F183="","",Oil_net!F183/10/GDP!I179)</f>
        <v>-6.4823842395700355</v>
      </c>
      <c r="G183" s="26">
        <f>IF(Oil_net!G183="","",Oil_net!G183/10/GDP!J179)</f>
        <v>-7.6980381520450498</v>
      </c>
      <c r="H183" s="26">
        <f>IF(Oil_net!H183="","",Oil_net!H183/10/GDP!K179)</f>
        <v>-6.9010155906339437</v>
      </c>
      <c r="I183" s="26">
        <f>IF(Oil_net!I183="","",Oil_net!I183/10/GDP!L179)</f>
        <v>-6.4317005684137039</v>
      </c>
      <c r="J183" s="26">
        <f>IF(Oil_net!J183="","",Oil_net!J183/10/GDP!M179)</f>
        <v>-6.1106189685253955</v>
      </c>
      <c r="K183" s="26">
        <f>IF(Oil_net!K183="","",Oil_net!K183/10/GDP!N179)</f>
        <v>-5.5506693949417301</v>
      </c>
      <c r="L183" s="26">
        <f>IF(Oil_net!L183="","",Oil_net!L183/10/GDP!O179)</f>
        <v>-4.475087156694225</v>
      </c>
      <c r="M183" s="26">
        <f>IF(Oil_net!M183="","",Oil_net!M183/10/GDP!P179)</f>
        <v>-3.6905705603926897</v>
      </c>
      <c r="N183" s="26">
        <f>IF(Oil_net!N183="","",Oil_net!N183/10/GDP!Q179)</f>
        <v>-3.7232851264010929</v>
      </c>
      <c r="O183" s="26">
        <f>IF(Oil_net!O183="","",Oil_net!O183/10/GDP!R179)</f>
        <v>-4.9293923201792023</v>
      </c>
      <c r="P183" s="26">
        <f>IF(Oil_net!P183="","",Oil_net!P183/10/GDP!S179)</f>
        <v>-4.5342124857949777</v>
      </c>
      <c r="Q183" s="26">
        <f>IF(Oil_net!Q183="","",Oil_net!Q183/10/GDP!T179)</f>
        <v>-3.2059604906420911</v>
      </c>
    </row>
    <row r="184" spans="1:17" x14ac:dyDescent="0.15">
      <c r="A184" s="12" t="s">
        <v>204</v>
      </c>
      <c r="B184" s="26">
        <f>IF(Oil_net!B184="","",Oil_net!B184/10/GDP!E180)</f>
        <v>-5.0612929509615832</v>
      </c>
      <c r="C184" s="26">
        <f>IF(Oil_net!C184="","",Oil_net!C184/10/GDP!F180)</f>
        <v>-6.1172148605205976</v>
      </c>
      <c r="D184" s="26">
        <f>IF(Oil_net!D184="","",Oil_net!D184/10/GDP!G180)</f>
        <v>-6.9450249480488777</v>
      </c>
      <c r="E184" s="26">
        <f>IF(Oil_net!E184="","",Oil_net!E184/10/GDP!H180)</f>
        <v>-5.7915707882372063</v>
      </c>
      <c r="F184" s="26">
        <f>IF(Oil_net!F184="","",Oil_net!F184/10/GDP!I180)</f>
        <v>-5.9025277940556879</v>
      </c>
      <c r="G184" s="26">
        <f>IF(Oil_net!G184="","",Oil_net!G184/10/GDP!J180)</f>
        <v>-6.4875153695370891</v>
      </c>
      <c r="H184" s="26">
        <f>IF(Oil_net!H184="","",Oil_net!H184/10/GDP!K180)</f>
        <v>-8.4258892663714775</v>
      </c>
      <c r="I184" s="26">
        <f>IF(Oil_net!I184="","",Oil_net!I184/10/GDP!L180)</f>
        <v>-9.4688745080132506</v>
      </c>
      <c r="J184" s="26">
        <f>IF(Oil_net!J184="","",Oil_net!J184/10/GDP!M180)</f>
        <v>-8.9004866315682811</v>
      </c>
      <c r="K184" s="26">
        <f>IF(Oil_net!K184="","",Oil_net!K184/10/GDP!N180)</f>
        <v>-7.2712932764678984</v>
      </c>
      <c r="L184" s="26">
        <f>IF(Oil_net!L184="","",Oil_net!L184/10/GDP!O180)</f>
        <v>-6.1898930816997026</v>
      </c>
      <c r="M184" s="26">
        <f>IF(Oil_net!M184="","",Oil_net!M184/10/GDP!P180)</f>
        <v>-4.767872545989821</v>
      </c>
      <c r="N184" s="26">
        <f>IF(Oil_net!N184="","",Oil_net!N184/10/GDP!Q180)</f>
        <v>-3.4984357533453219</v>
      </c>
      <c r="O184" s="26">
        <f>IF(Oil_net!O184="","",Oil_net!O184/10/GDP!R180)</f>
        <v>-3.1104483414567201</v>
      </c>
      <c r="P184" s="26">
        <f>IF(Oil_net!P184="","",Oil_net!P184/10/GDP!S180)</f>
        <v>-2.7129594694255825</v>
      </c>
      <c r="Q184" s="26">
        <f>IF(Oil_net!Q184="","",Oil_net!Q184/10/GDP!T180)</f>
        <v>-2.4019339747166732</v>
      </c>
    </row>
    <row r="185" spans="1:17" x14ac:dyDescent="0.15">
      <c r="A185" s="12" t="s">
        <v>205</v>
      </c>
      <c r="B185" s="26">
        <f>IF(Oil_net!B185="","",Oil_net!B185/10/GDP!E181)</f>
        <v>-11.014894344207208</v>
      </c>
      <c r="C185" s="26">
        <f>IF(Oil_net!C185="","",Oil_net!C185/10/GDP!F181)</f>
        <v>-11.306043047413983</v>
      </c>
      <c r="D185" s="26">
        <f>IF(Oil_net!D185="","",Oil_net!D185/10/GDP!G181)</f>
        <v>-9.7817304514744912</v>
      </c>
      <c r="E185" s="26">
        <f>IF(Oil_net!E185="","",Oil_net!E185/10/GDP!H181)</f>
        <v>-12.748852009994776</v>
      </c>
      <c r="F185" s="26">
        <f>IF(Oil_net!F185="","",Oil_net!F185/10/GDP!I181)</f>
        <v>-8.8195265895339432</v>
      </c>
      <c r="G185" s="26">
        <f>IF(Oil_net!G185="","",Oil_net!G185/10/GDP!J181)</f>
        <v>-9.3522220629716664</v>
      </c>
      <c r="H185" s="26">
        <f>IF(Oil_net!H185="","",Oil_net!H185/10/GDP!K181)</f>
        <v>-11.662232859386998</v>
      </c>
      <c r="I185" s="26">
        <f>IF(Oil_net!I185="","",Oil_net!I185/10/GDP!L181)</f>
        <v>-11.907553783442637</v>
      </c>
      <c r="J185" s="26">
        <f>IF(Oil_net!J185="","",Oil_net!J185/10/GDP!M181)</f>
        <v>-12.377620070875901</v>
      </c>
      <c r="K185" s="26">
        <f>IF(Oil_net!K185="","",Oil_net!K185/10/GDP!N181)</f>
        <v>-11.661657378919948</v>
      </c>
      <c r="L185" s="26">
        <f>IF(Oil_net!L185="","",Oil_net!L185/10/GDP!O181)</f>
        <v>-7.407988506188711</v>
      </c>
      <c r="M185" s="26">
        <f>IF(Oil_net!M185="","",Oil_net!M185/10/GDP!P181)</f>
        <v>-5.5628558458237469</v>
      </c>
      <c r="N185" s="26">
        <f>IF(Oil_net!N185="","",Oil_net!N185/10/GDP!Q181)</f>
        <v>-6.3518884814428498</v>
      </c>
      <c r="O185" s="26">
        <f>IF(Oil_net!O185="","",Oil_net!O185/10/GDP!R181)</f>
        <v>-7.8367832148029688</v>
      </c>
      <c r="P185" s="26">
        <f>IF(Oil_net!P185="","",Oil_net!P185/10/GDP!S181)</f>
        <v>-6.3915655339184214</v>
      </c>
      <c r="Q185" s="26">
        <f>IF(Oil_net!Q185="","",Oil_net!Q185/10/GDP!T181)</f>
        <v>-5.2252159105928238</v>
      </c>
    </row>
    <row r="186" spans="1:17" x14ac:dyDescent="0.15">
      <c r="A186" s="12" t="s">
        <v>206</v>
      </c>
      <c r="B186" s="26" t="str">
        <f>IF(Oil_net!B186="","",Oil_net!B186/10/GDP!E182)</f>
        <v/>
      </c>
      <c r="C186" s="26" t="str">
        <f>IF(Oil_net!C186="","",Oil_net!C186/10/GDP!F182)</f>
        <v/>
      </c>
      <c r="D186" s="26" t="str">
        <f>IF(Oil_net!D186="","",Oil_net!D186/10/GDP!G182)</f>
        <v/>
      </c>
      <c r="E186" s="26" t="str">
        <f>IF(Oil_net!E186="","",Oil_net!E186/10/GDP!H182)</f>
        <v/>
      </c>
      <c r="F186" s="26" t="str">
        <f>IF(Oil_net!F186="","",Oil_net!F186/10/GDP!I182)</f>
        <v/>
      </c>
      <c r="G186" s="26" t="str">
        <f>IF(Oil_net!G186="","",Oil_net!G186/10/GDP!J182)</f>
        <v/>
      </c>
      <c r="H186" s="26" t="str">
        <f>IF(Oil_net!H186="","",Oil_net!H186/10/GDP!K182)</f>
        <v/>
      </c>
      <c r="I186" s="26" t="str">
        <f>IF(Oil_net!I186="","",Oil_net!I186/10/GDP!L182)</f>
        <v/>
      </c>
      <c r="J186" s="26" t="str">
        <f>IF(Oil_net!J186="","",Oil_net!J186/10/GDP!M182)</f>
        <v/>
      </c>
      <c r="K186" s="26" t="str">
        <f>IF(Oil_net!K186="","",Oil_net!K186/10/GDP!N182)</f>
        <v/>
      </c>
      <c r="L186" s="26" t="str">
        <f>IF(Oil_net!L186="","",Oil_net!L186/10/GDP!O182)</f>
        <v/>
      </c>
      <c r="M186" s="26" t="str">
        <f>IF(Oil_net!M186="","",Oil_net!M186/10/GDP!P182)</f>
        <v/>
      </c>
      <c r="N186" s="26" t="str">
        <f>IF(Oil_net!N186="","",Oil_net!N186/10/GDP!Q182)</f>
        <v/>
      </c>
      <c r="O186" s="26" t="str">
        <f>IF(Oil_net!O186="","",Oil_net!O186/10/GDP!R182)</f>
        <v/>
      </c>
      <c r="P186" s="26" t="str">
        <f>IF(Oil_net!P186="","",Oil_net!P186/10/GDP!S182)</f>
        <v/>
      </c>
      <c r="Q186" s="26" t="str">
        <f>IF(Oil_net!Q186="","",Oil_net!Q186/10/GDP!T182)</f>
        <v/>
      </c>
    </row>
    <row r="187" spans="1:17" x14ac:dyDescent="0.15">
      <c r="A187" s="12" t="s">
        <v>207</v>
      </c>
      <c r="B187" s="26">
        <f>IF(Oil_net!B187="","",Oil_net!B187/10/GDP!E183)</f>
        <v>-5.4978593740364143</v>
      </c>
      <c r="C187" s="26">
        <f>IF(Oil_net!C187="","",Oil_net!C187/10/GDP!F183)</f>
        <v>-4.1242309013645668</v>
      </c>
      <c r="D187" s="26">
        <f>IF(Oil_net!D187="","",Oil_net!D187/10/GDP!G183)</f>
        <v>-4.1523037557089779</v>
      </c>
      <c r="E187" s="26">
        <f>IF(Oil_net!E187="","",Oil_net!E187/10/GDP!H183)</f>
        <v>-3.3918797462893884</v>
      </c>
      <c r="F187" s="26">
        <f>IF(Oil_net!F187="","",Oil_net!F187/10/GDP!I183)</f>
        <v>-2.0015186378023646</v>
      </c>
      <c r="G187" s="26">
        <f>IF(Oil_net!G187="","",Oil_net!G187/10/GDP!J183)</f>
        <v>-1.9584980550234887</v>
      </c>
      <c r="H187" s="26">
        <f>IF(Oil_net!H187="","",Oil_net!H187/10/GDP!K183)</f>
        <v>-3.0556330450797571</v>
      </c>
      <c r="I187" s="26">
        <f>IF(Oil_net!I187="","",Oil_net!I187/10/GDP!L183)</f>
        <v>-3.3679965381307801</v>
      </c>
      <c r="J187" s="26">
        <f>IF(Oil_net!J187="","",Oil_net!J187/10/GDP!M183)</f>
        <v>-4.2141737805964246</v>
      </c>
      <c r="K187" s="26">
        <f>IF(Oil_net!K187="","",Oil_net!K187/10/GDP!N183)</f>
        <v>-3.2564275918346994</v>
      </c>
      <c r="L187" s="26">
        <f>IF(Oil_net!L187="","",Oil_net!L187/10/GDP!O183)</f>
        <v>-3.0528355173785067</v>
      </c>
      <c r="M187" s="26">
        <f>IF(Oil_net!M187="","",Oil_net!M187/10/GDP!P183)</f>
        <v>-2.6736979806068719</v>
      </c>
      <c r="N187" s="26">
        <f>IF(Oil_net!N187="","",Oil_net!N187/10/GDP!Q183)</f>
        <v>-2.6150696761029386</v>
      </c>
      <c r="O187" s="26">
        <f>IF(Oil_net!O187="","",Oil_net!O187/10/GDP!R183)</f>
        <v>-2.416121293324768</v>
      </c>
      <c r="P187" s="26">
        <f>IF(Oil_net!P187="","",Oil_net!P187/10/GDP!S183)</f>
        <v>-2.3512098820050222</v>
      </c>
      <c r="Q187" s="26">
        <f>IF(Oil_net!Q187="","",Oil_net!Q187/10/GDP!T183)</f>
        <v>-1.5340993559941873</v>
      </c>
    </row>
    <row r="188" spans="1:17" x14ac:dyDescent="0.15">
      <c r="A188" s="12" t="s">
        <v>208</v>
      </c>
      <c r="B188" s="26" t="str">
        <f>IF(Oil_net!B188="","",Oil_net!B188/10/GDP!E184)</f>
        <v/>
      </c>
      <c r="C188" s="26" t="str">
        <f>IF(Oil_net!C188="","",Oil_net!C188/10/GDP!F184)</f>
        <v/>
      </c>
      <c r="D188" s="26" t="str">
        <f>IF(Oil_net!D188="","",Oil_net!D188/10/GDP!G184)</f>
        <v/>
      </c>
      <c r="E188" s="26" t="str">
        <f>IF(Oil_net!E188="","",Oil_net!E188/10/GDP!H184)</f>
        <v/>
      </c>
      <c r="F188" s="26" t="str">
        <f>IF(Oil_net!F188="","",Oil_net!F188/10/GDP!I184)</f>
        <v/>
      </c>
      <c r="G188" s="26" t="str">
        <f>IF(Oil_net!G188="","",Oil_net!G188/10/GDP!J184)</f>
        <v/>
      </c>
      <c r="H188" s="26" t="str">
        <f>IF(Oil_net!H188="","",Oil_net!H188/10/GDP!K184)</f>
        <v/>
      </c>
      <c r="I188" s="26" t="str">
        <f>IF(Oil_net!I188="","",Oil_net!I188/10/GDP!L184)</f>
        <v/>
      </c>
      <c r="J188" s="26" t="str">
        <f>IF(Oil_net!J188="","",Oil_net!J188/10/GDP!M184)</f>
        <v/>
      </c>
      <c r="K188" s="26" t="str">
        <f>IF(Oil_net!K188="","",Oil_net!K188/10/GDP!N184)</f>
        <v/>
      </c>
      <c r="L188" s="26" t="str">
        <f>IF(Oil_net!L188="","",Oil_net!L188/10/GDP!O184)</f>
        <v/>
      </c>
      <c r="M188" s="26" t="str">
        <f>IF(Oil_net!M188="","",Oil_net!M188/10/GDP!P184)</f>
        <v/>
      </c>
      <c r="N188" s="26" t="str">
        <f>IF(Oil_net!N188="","",Oil_net!N188/10/GDP!Q184)</f>
        <v/>
      </c>
      <c r="O188" s="26" t="str">
        <f>IF(Oil_net!O188="","",Oil_net!O188/10/GDP!R184)</f>
        <v/>
      </c>
      <c r="P188" s="26" t="str">
        <f>IF(Oil_net!P188="","",Oil_net!P188/10/GDP!S184)</f>
        <v/>
      </c>
      <c r="Q188" s="26" t="str">
        <f>IF(Oil_net!Q188="","",Oil_net!Q188/10/GDP!T184)</f>
        <v/>
      </c>
    </row>
    <row r="189" spans="1:17" x14ac:dyDescent="0.15">
      <c r="A189" s="12" t="s">
        <v>209</v>
      </c>
      <c r="B189" s="26">
        <f>IF(Oil_net!B189="","",Oil_net!B189/10/GDP!E185)</f>
        <v>15.003231791339026</v>
      </c>
      <c r="C189" s="26">
        <f>IF(Oil_net!C189="","",Oil_net!C189/10/GDP!F185)</f>
        <v>19.779041080496057</v>
      </c>
      <c r="D189" s="26">
        <f>IF(Oil_net!D189="","",Oil_net!D189/10/GDP!G185)</f>
        <v>3.2797397214576596</v>
      </c>
      <c r="E189" s="26">
        <f>IF(Oil_net!E189="","",Oil_net!E189/10/GDP!H185)</f>
        <v>10.933305590966485</v>
      </c>
      <c r="F189" s="26">
        <f>IF(Oil_net!F189="","",Oil_net!F189/10/GDP!I185)</f>
        <v>1.5387331859794273</v>
      </c>
      <c r="G189" s="26">
        <f>IF(Oil_net!G189="","",Oil_net!G189/10/GDP!J185)</f>
        <v>10.103937476854682</v>
      </c>
      <c r="H189" s="26">
        <f>IF(Oil_net!H189="","",Oil_net!H189/10/GDP!K185)</f>
        <v>10.890133895962174</v>
      </c>
      <c r="I189" s="26">
        <f>IF(Oil_net!I189="","",Oil_net!I189/10/GDP!L185)</f>
        <v>7.3756492034080026</v>
      </c>
      <c r="J189" s="26">
        <f>IF(Oil_net!J189="","",Oil_net!J189/10/GDP!M185)</f>
        <v>5.5898528795473226</v>
      </c>
      <c r="K189" s="26">
        <f>IF(Oil_net!K189="","",Oil_net!K189/10/GDP!N185)</f>
        <v>6.4463425329660975</v>
      </c>
      <c r="L189" s="26">
        <f>IF(Oil_net!L189="","",Oil_net!L189/10/GDP!O185)</f>
        <v>4.3337814556382597</v>
      </c>
      <c r="M189" s="26">
        <f>IF(Oil_net!M189="","",Oil_net!M189/10/GDP!P185)</f>
        <v>4.5463290522494306</v>
      </c>
      <c r="N189" s="26">
        <f>IF(Oil_net!N189="","",Oil_net!N189/10/GDP!Q185)</f>
        <v>4.8055276643146616</v>
      </c>
      <c r="O189" s="26">
        <f>IF(Oil_net!O189="","",Oil_net!O189/10/GDP!R185)</f>
        <v>4.9772400412855955</v>
      </c>
      <c r="P189" s="26">
        <f>IF(Oil_net!P189="","",Oil_net!P189/10/GDP!S185)</f>
        <v>3.4049281867947734</v>
      </c>
      <c r="Q189" s="26">
        <f>IF(Oil_net!Q189="","",Oil_net!Q189/10/GDP!T185)</f>
        <v>2.8765189896641763</v>
      </c>
    </row>
    <row r="190" spans="1:17" x14ac:dyDescent="0.15">
      <c r="A190" s="12" t="s">
        <v>210</v>
      </c>
      <c r="B190" s="26">
        <f>IF(Oil_net!B190="","",Oil_net!B190/10/GDP!E186)</f>
        <v>-1.2189821117241231</v>
      </c>
      <c r="C190" s="26">
        <f>IF(Oil_net!C190="","",Oil_net!C190/10/GDP!F186)</f>
        <v>-1.8388764801272921</v>
      </c>
      <c r="D190" s="26">
        <f>IF(Oil_net!D190="","",Oil_net!D190/10/GDP!G186)</f>
        <v>0.27454401427869279</v>
      </c>
      <c r="E190" s="26">
        <f>IF(Oil_net!E190="","",Oil_net!E190/10/GDP!H186)</f>
        <v>-1.508687754644201</v>
      </c>
      <c r="F190" s="26">
        <f>IF(Oil_net!F190="","",Oil_net!F190/10/GDP!I186)</f>
        <v>-0.25904439884657077</v>
      </c>
      <c r="G190" s="26">
        <f>IF(Oil_net!G190="","",Oil_net!G190/10/GDP!J186)</f>
        <v>-0.75910936650956173</v>
      </c>
      <c r="H190" s="26">
        <f>IF(Oil_net!H190="","",Oil_net!H190/10/GDP!K186)</f>
        <v>-1.7830063170429939</v>
      </c>
      <c r="I190" s="26">
        <f>IF(Oil_net!I190="","",Oil_net!I190/10/GDP!L186)</f>
        <v>-2.7775078456811664</v>
      </c>
      <c r="J190" s="26">
        <f>IF(Oil_net!J190="","",Oil_net!J190/10/GDP!M186)</f>
        <v>-3.4188967262176977</v>
      </c>
      <c r="K190" s="26">
        <f>IF(Oil_net!K190="","",Oil_net!K190/10/GDP!N186)</f>
        <v>-4.5011388997887725</v>
      </c>
      <c r="L190" s="26">
        <f>IF(Oil_net!L190="","",Oil_net!L190/10/GDP!O186)</f>
        <v>-4.0048048571097343</v>
      </c>
      <c r="M190" s="26">
        <f>IF(Oil_net!M190="","",Oil_net!M190/10/GDP!P186)</f>
        <v>-3.0112979285861687</v>
      </c>
      <c r="N190" s="26">
        <f>IF(Oil_net!N190="","",Oil_net!N190/10/GDP!Q186)</f>
        <v>-4.2068446156166353</v>
      </c>
      <c r="O190" s="26">
        <f>IF(Oil_net!O190="","",Oil_net!O190/10/GDP!R186)</f>
        <v>-5.816281856822636</v>
      </c>
      <c r="P190" s="26">
        <f>IF(Oil_net!P190="","",Oil_net!P190/10/GDP!S186)</f>
        <v>-6.7483120464458324</v>
      </c>
      <c r="Q190" s="26">
        <f>IF(Oil_net!Q190="","",Oil_net!Q190/10/GDP!T186)</f>
        <v>-4.1711087015208115</v>
      </c>
    </row>
    <row r="191" spans="1:17" x14ac:dyDescent="0.15">
      <c r="A191" s="12" t="s">
        <v>211</v>
      </c>
      <c r="B191" s="26">
        <f>IF(Oil_net!B191="","",Oil_net!B191/10/GDP!E187)</f>
        <v>-3.5469649465317397</v>
      </c>
      <c r="C191" s="26">
        <f>IF(Oil_net!C191="","",Oil_net!C191/10/GDP!F187)</f>
        <v>-4.3968213616386986</v>
      </c>
      <c r="D191" s="26">
        <f>IF(Oil_net!D191="","",Oil_net!D191/10/GDP!G187)</f>
        <v>-3.9744902213689439</v>
      </c>
      <c r="E191" s="26">
        <f>IF(Oil_net!E191="","",Oil_net!E191/10/GDP!H187)</f>
        <v>-4.9569415029362602</v>
      </c>
      <c r="F191" s="26">
        <f>IF(Oil_net!F191="","",Oil_net!F191/10/GDP!I187)</f>
        <v>-3.840289013847324</v>
      </c>
      <c r="G191" s="26">
        <f>IF(Oil_net!G191="","",Oil_net!G191/10/GDP!J187)</f>
        <v>-4.2553575836981246</v>
      </c>
      <c r="H191" s="26">
        <f>IF(Oil_net!H191="","",Oil_net!H191/10/GDP!K187)</f>
        <v>-5.488741620895091</v>
      </c>
      <c r="I191" s="26">
        <f>IF(Oil_net!I191="","",Oil_net!I191/10/GDP!L187)</f>
        <v>-5.7241129743334422</v>
      </c>
      <c r="J191" s="26">
        <f>IF(Oil_net!J191="","",Oil_net!J191/10/GDP!M187)</f>
        <v>-4.9749076471325937</v>
      </c>
      <c r="K191" s="26">
        <f>IF(Oil_net!K191="","",Oil_net!K191/10/GDP!N187)</f>
        <v>-5.1864328039926679</v>
      </c>
      <c r="L191" s="26">
        <f>IF(Oil_net!L191="","",Oil_net!L191/10/GDP!O187)</f>
        <v>-3.8773697705667343</v>
      </c>
      <c r="M191" s="26">
        <f>IF(Oil_net!M191="","",Oil_net!M191/10/GDP!P187)</f>
        <v>-2.7706516926207567</v>
      </c>
      <c r="N191" s="26">
        <f>IF(Oil_net!N191="","",Oil_net!N191/10/GDP!Q187)</f>
        <v>-3.8251802810726589</v>
      </c>
      <c r="O191" s="26">
        <f>IF(Oil_net!O191="","",Oil_net!O191/10/GDP!R187)</f>
        <v>-4.8491232840959562</v>
      </c>
      <c r="P191" s="26">
        <f>IF(Oil_net!P191="","",Oil_net!P191/10/GDP!S187)</f>
        <v>-4.3740416843646361</v>
      </c>
      <c r="Q191" s="26">
        <f>IF(Oil_net!Q191="","",Oil_net!Q191/10/GDP!T187)</f>
        <v>-3.6327182246696421</v>
      </c>
    </row>
    <row r="192" spans="1:17" x14ac:dyDescent="0.15">
      <c r="A192" s="12" t="s">
        <v>212</v>
      </c>
      <c r="B192" s="26">
        <f>IF(Oil_net!B192="","",Oil_net!B192/10/GDP!E188)</f>
        <v>24.753669631200946</v>
      </c>
      <c r="C192" s="26">
        <f>IF(Oil_net!C192="","",Oil_net!C192/10/GDP!F188)</f>
        <v>29.482650962573182</v>
      </c>
      <c r="D192" s="26">
        <f>IF(Oil_net!D192="","",Oil_net!D192/10/GDP!G188)</f>
        <v>31.567795283533496</v>
      </c>
      <c r="E192" s="26">
        <f>IF(Oil_net!E192="","",Oil_net!E192/10/GDP!H188)</f>
        <v>51.803368008543096</v>
      </c>
      <c r="F192" s="26">
        <f>IF(Oil_net!F192="","",Oil_net!F192/10/GDP!I188)</f>
        <v>42.176661512153117</v>
      </c>
      <c r="G192" s="26">
        <f>IF(Oil_net!G192="","",Oil_net!G192/10/GDP!J188)</f>
        <v>36.055997703988133</v>
      </c>
      <c r="H192" s="26">
        <f>IF(Oil_net!H192="","",Oil_net!H192/10/GDP!K188)</f>
        <v>53.087683909156219</v>
      </c>
      <c r="I192" s="26">
        <f>IF(Oil_net!I192="","",Oil_net!I192/10/GDP!L188)</f>
        <v>52.905580945984859</v>
      </c>
      <c r="J192" s="26">
        <f>IF(Oil_net!J192="","",Oil_net!J192/10/GDP!M188)</f>
        <v>44.587232461754667</v>
      </c>
      <c r="K192" s="26">
        <f>IF(Oil_net!K192="","",Oil_net!K192/10/GDP!N188)</f>
        <v>41.9911120247654</v>
      </c>
      <c r="L192" s="26">
        <f>IF(Oil_net!L192="","",Oil_net!L192/10/GDP!O188)</f>
        <v>30.480204503318866</v>
      </c>
      <c r="M192" s="26">
        <f>IF(Oil_net!M192="","",Oil_net!M192/10/GDP!P188)</f>
        <v>17.514238543995379</v>
      </c>
      <c r="N192" s="26">
        <f>IF(Oil_net!N192="","",Oil_net!N192/10/GDP!Q188)</f>
        <v>17.520579410118412</v>
      </c>
      <c r="O192" s="26">
        <f>IF(Oil_net!O192="","",Oil_net!O192/10/GDP!R188)</f>
        <v>25.738721185318091</v>
      </c>
      <c r="P192" s="26">
        <f>IF(Oil_net!P192="","",Oil_net!P192/10/GDP!S188)</f>
        <v>21.911064479736641</v>
      </c>
      <c r="Q192" s="26">
        <f>IF(Oil_net!Q192="","",Oil_net!Q192/10/GDP!T188)</f>
        <v>14.181004485969522</v>
      </c>
    </row>
    <row r="193" spans="1:17" x14ac:dyDescent="0.15">
      <c r="A193" s="12" t="s">
        <v>213</v>
      </c>
      <c r="B193" s="26" t="str">
        <f>IF(Oil_net!B193="","",Oil_net!B193/10/GDP!E189)</f>
        <v/>
      </c>
      <c r="C193" s="26" t="str">
        <f>IF(Oil_net!C193="","",Oil_net!C193/10/GDP!F189)</f>
        <v/>
      </c>
      <c r="D193" s="26" t="str">
        <f>IF(Oil_net!D193="","",Oil_net!D193/10/GDP!G189)</f>
        <v/>
      </c>
      <c r="E193" s="26" t="str">
        <f>IF(Oil_net!E193="","",Oil_net!E193/10/GDP!H189)</f>
        <v/>
      </c>
      <c r="F193" s="26" t="str">
        <f>IF(Oil_net!F193="","",Oil_net!F193/10/GDP!I189)</f>
        <v/>
      </c>
      <c r="G193" s="26" t="str">
        <f>IF(Oil_net!G193="","",Oil_net!G193/10/GDP!J189)</f>
        <v/>
      </c>
      <c r="H193" s="26" t="str">
        <f>IF(Oil_net!H193="","",Oil_net!H193/10/GDP!K189)</f>
        <v/>
      </c>
      <c r="I193" s="26" t="str">
        <f>IF(Oil_net!I193="","",Oil_net!I193/10/GDP!L189)</f>
        <v/>
      </c>
      <c r="J193" s="26" t="str">
        <f>IF(Oil_net!J193="","",Oil_net!J193/10/GDP!M189)</f>
        <v/>
      </c>
      <c r="K193" s="26" t="str">
        <f>IF(Oil_net!K193="","",Oil_net!K193/10/GDP!N189)</f>
        <v/>
      </c>
      <c r="L193" s="26" t="str">
        <f>IF(Oil_net!L193="","",Oil_net!L193/10/GDP!O189)</f>
        <v/>
      </c>
      <c r="M193" s="26" t="str">
        <f>IF(Oil_net!M193="","",Oil_net!M193/10/GDP!P189)</f>
        <v/>
      </c>
      <c r="N193" s="26" t="str">
        <f>IF(Oil_net!N193="","",Oil_net!N193/10/GDP!Q189)</f>
        <v/>
      </c>
      <c r="O193" s="26" t="str">
        <f>IF(Oil_net!O193="","",Oil_net!O193/10/GDP!R189)</f>
        <v/>
      </c>
      <c r="P193" s="26" t="str">
        <f>IF(Oil_net!P193="","",Oil_net!P193/10/GDP!S189)</f>
        <v/>
      </c>
      <c r="Q193" s="26" t="str">
        <f>IF(Oil_net!Q193="","",Oil_net!Q193/10/GDP!T189)</f>
        <v/>
      </c>
    </row>
    <row r="194" spans="1:17" x14ac:dyDescent="0.15">
      <c r="A194" s="12" t="s">
        <v>214</v>
      </c>
      <c r="B194" s="26" t="str">
        <f>IF(Oil_net!B194="","",Oil_net!B194/10/GDP!E190)</f>
        <v/>
      </c>
      <c r="C194" s="26" t="str">
        <f>IF(Oil_net!C194="","",Oil_net!C194/10/GDP!F190)</f>
        <v/>
      </c>
      <c r="D194" s="26" t="str">
        <f>IF(Oil_net!D194="","",Oil_net!D194/10/GDP!G190)</f>
        <v/>
      </c>
      <c r="E194" s="26" t="str">
        <f>IF(Oil_net!E194="","",Oil_net!E194/10/GDP!H190)</f>
        <v/>
      </c>
      <c r="F194" s="26" t="str">
        <f>IF(Oil_net!F194="","",Oil_net!F194/10/GDP!I190)</f>
        <v/>
      </c>
      <c r="G194" s="26" t="str">
        <f>IF(Oil_net!G194="","",Oil_net!G194/10/GDP!J190)</f>
        <v/>
      </c>
      <c r="H194" s="26" t="str">
        <f>IF(Oil_net!H194="","",Oil_net!H194/10/GDP!K190)</f>
        <v/>
      </c>
      <c r="I194" s="26" t="str">
        <f>IF(Oil_net!I194="","",Oil_net!I194/10/GDP!L190)</f>
        <v/>
      </c>
      <c r="J194" s="26" t="str">
        <f>IF(Oil_net!J194="","",Oil_net!J194/10/GDP!M190)</f>
        <v/>
      </c>
      <c r="K194" s="26" t="str">
        <f>IF(Oil_net!K194="","",Oil_net!K194/10/GDP!N190)</f>
        <v/>
      </c>
      <c r="L194" s="26" t="str">
        <f>IF(Oil_net!L194="","",Oil_net!L194/10/GDP!O190)</f>
        <v/>
      </c>
      <c r="M194" s="26" t="str">
        <f>IF(Oil_net!M194="","",Oil_net!M194/10/GDP!P190)</f>
        <v/>
      </c>
      <c r="N194" s="26" t="str">
        <f>IF(Oil_net!N194="","",Oil_net!N194/10/GDP!Q190)</f>
        <v/>
      </c>
      <c r="O194" s="26" t="str">
        <f>IF(Oil_net!O194="","",Oil_net!O194/10/GDP!R190)</f>
        <v/>
      </c>
      <c r="P194" s="26" t="str">
        <f>IF(Oil_net!P194="","",Oil_net!P194/10/GDP!S190)</f>
        <v/>
      </c>
      <c r="Q194" s="26" t="str">
        <f>IF(Oil_net!Q194="","",Oil_net!Q194/10/GDP!T190)</f>
        <v/>
      </c>
    </row>
    <row r="195" spans="1:17" x14ac:dyDescent="0.15">
      <c r="A195" s="12" t="s">
        <v>215</v>
      </c>
      <c r="B195" s="26">
        <f>IF(Oil_net!B195="","",Oil_net!B195/10/GDP!E191)</f>
        <v>-1.6861035714285715</v>
      </c>
      <c r="C195" s="26">
        <f>IF(Oil_net!C195="","",Oil_net!C195/10/GDP!F191)</f>
        <v>-2.5527075076354855</v>
      </c>
      <c r="D195" s="26">
        <f>IF(Oil_net!D195="","",Oil_net!D195/10/GDP!G191)</f>
        <v>-2.5185606441297397</v>
      </c>
      <c r="E195" s="26">
        <f>IF(Oil_net!E195="","",Oil_net!E195/10/GDP!H191)</f>
        <v>-2.8613098710914846</v>
      </c>
      <c r="F195" s="26">
        <f>IF(Oil_net!F195="","",Oil_net!F195/10/GDP!I191)</f>
        <v>-1.8196695286721329</v>
      </c>
      <c r="G195" s="26">
        <f>IF(Oil_net!G195="","",Oil_net!G195/10/GDP!J191)</f>
        <v>-2.2784607093121232</v>
      </c>
      <c r="H195" s="26">
        <f>IF(Oil_net!H195="","",Oil_net!H195/10/GDP!K191)</f>
        <v>-2.91807289417416</v>
      </c>
      <c r="I195" s="26">
        <f>IF(Oil_net!I195="","",Oil_net!I195/10/GDP!L191)</f>
        <v>-3.3616723704100906</v>
      </c>
      <c r="J195" s="26">
        <f>IF(Oil_net!J195="","",Oil_net!J195/10/GDP!M191)</f>
        <v>-3.1350367028575774</v>
      </c>
      <c r="K195" s="26">
        <f>IF(Oil_net!K195="","",Oil_net!K195/10/GDP!N191)</f>
        <v>-3.3370676364687193</v>
      </c>
      <c r="L195" s="26">
        <f>IF(Oil_net!L195="","",Oil_net!L195/10/GDP!O191)</f>
        <v>-2.8226127257104219</v>
      </c>
      <c r="M195" s="26">
        <f>IF(Oil_net!M195="","",Oil_net!M195/10/GDP!P191)</f>
        <v>-2.0245506122151973</v>
      </c>
      <c r="N195" s="26">
        <f>IF(Oil_net!N195="","",Oil_net!N195/10/GDP!Q191)</f>
        <v>-2.5267198584067989</v>
      </c>
      <c r="O195" s="26">
        <f>IF(Oil_net!O195="","",Oil_net!O195/10/GDP!R191)</f>
        <v>-2.9479580280402171</v>
      </c>
      <c r="P195" s="26">
        <f>IF(Oil_net!P195="","",Oil_net!P195/10/GDP!S191)</f>
        <v>-2.5181255821878796</v>
      </c>
      <c r="Q195" s="26">
        <f>IF(Oil_net!Q195="","",Oil_net!Q195/10/GDP!T191)</f>
        <v>-1.9524433122168046</v>
      </c>
    </row>
    <row r="196" spans="1:17" x14ac:dyDescent="0.15">
      <c r="A196" s="12" t="s">
        <v>216</v>
      </c>
      <c r="B196" s="26">
        <f>IF(Oil_net!B196="","",Oil_net!B196/10/GDP!E192)</f>
        <v>-4.2661354001147656</v>
      </c>
      <c r="C196" s="26">
        <f>IF(Oil_net!C196="","",Oil_net!C196/10/GDP!F192)</f>
        <v>-4.7458946579524453</v>
      </c>
      <c r="D196" s="26">
        <f>IF(Oil_net!D196="","",Oil_net!D196/10/GDP!G192)</f>
        <v>-4.200494961941371</v>
      </c>
      <c r="E196" s="26">
        <f>IF(Oil_net!E196="","",Oil_net!E196/10/GDP!H192)</f>
        <v>-4.4102761145628939</v>
      </c>
      <c r="F196" s="26">
        <f>IF(Oil_net!F196="","",Oil_net!F196/10/GDP!I192)</f>
        <v>-3.8208420707516995</v>
      </c>
      <c r="G196" s="26">
        <f>IF(Oil_net!G196="","",Oil_net!G196/10/GDP!J192)</f>
        <v>-4.3234024396928179</v>
      </c>
      <c r="H196" s="26">
        <f>IF(Oil_net!H196="","",Oil_net!H196/10/GDP!K192)</f>
        <v>-4.8346230958168732</v>
      </c>
      <c r="I196" s="26">
        <f>IF(Oil_net!I196="","",Oil_net!I196/10/GDP!L192)</f>
        <v>-4.2431924968626955</v>
      </c>
      <c r="J196" s="26">
        <f>IF(Oil_net!J196="","",Oil_net!J196/10/GDP!M192)</f>
        <v>-3.2826324434189083</v>
      </c>
      <c r="K196" s="26">
        <f>IF(Oil_net!K196="","",Oil_net!K196/10/GDP!N192)</f>
        <v>-4.703387456241968</v>
      </c>
      <c r="L196" s="26">
        <f>IF(Oil_net!L196="","",Oil_net!L196/10/GDP!O192)</f>
        <v>-4.1674923807043234</v>
      </c>
      <c r="M196" s="26">
        <f>IF(Oil_net!M196="","",Oil_net!M196/10/GDP!P192)</f>
        <v>-3.581573753833887</v>
      </c>
      <c r="N196" s="26">
        <f>IF(Oil_net!N196="","",Oil_net!N196/10/GDP!Q192)</f>
        <v>-3.2117075980794132</v>
      </c>
      <c r="O196" s="26">
        <f>IF(Oil_net!O196="","",Oil_net!O196/10/GDP!R192)</f>
        <v>-4.3364016450449139</v>
      </c>
      <c r="P196" s="26">
        <f>IF(Oil_net!P196="","",Oil_net!P196/10/GDP!S192)</f>
        <v>-3.4174998270815724</v>
      </c>
      <c r="Q196" s="26">
        <f>IF(Oil_net!Q196="","",Oil_net!Q196/10/GDP!T192)</f>
        <v>-2.266224515475924</v>
      </c>
    </row>
    <row r="197" spans="1:17" x14ac:dyDescent="0.15">
      <c r="A197" s="12" t="s">
        <v>303</v>
      </c>
      <c r="B197" s="26">
        <f>IF(Oil_net!B197="","",Oil_net!B197/10/GDP!E193)</f>
        <v>30.494281989357404</v>
      </c>
      <c r="C197" s="26">
        <f>IF(Oil_net!C197="","",Oil_net!C197/10/GDP!F193)</f>
        <v>31.560009993343897</v>
      </c>
      <c r="D197" s="26">
        <f>IF(Oil_net!D197="","",Oil_net!D197/10/GDP!G193)</f>
        <v>28.611403053211724</v>
      </c>
      <c r="E197" s="26">
        <f>IF(Oil_net!E197="","",Oil_net!E197/10/GDP!H193)</f>
        <v>32.359856866763884</v>
      </c>
      <c r="F197" s="26">
        <f>IF(Oil_net!F197="","",Oil_net!F197/10/GDP!I193)</f>
        <v>26.770368242848306</v>
      </c>
      <c r="G197" s="26">
        <f>IF(Oil_net!G197="","",Oil_net!G197/10/GDP!J193)</f>
        <v>25.756217559131166</v>
      </c>
      <c r="H197" s="26">
        <f>IF(Oil_net!H197="","",Oil_net!H197/10/GDP!K193)</f>
        <v>31.827093982781744</v>
      </c>
      <c r="I197" s="26">
        <f>IF(Oil_net!I197="","",Oil_net!I197/10/GDP!L193)</f>
        <v>33.732819455630732</v>
      </c>
      <c r="J197" s="26">
        <f>IF(Oil_net!J197="","",Oil_net!J197/10/GDP!M193)</f>
        <v>33.171351392853836</v>
      </c>
      <c r="K197" s="26">
        <f>IF(Oil_net!K197="","",Oil_net!K197/10/GDP!N193)</f>
        <v>25.26824172031327</v>
      </c>
      <c r="L197" s="26">
        <f>IF(Oil_net!L197="","",Oil_net!L197/10/GDP!O193)</f>
        <v>17.168104224973028</v>
      </c>
      <c r="M197" s="26">
        <f>IF(Oil_net!M197="","",Oil_net!M197/10/GDP!P193)</f>
        <v>13.010506021744186</v>
      </c>
      <c r="N197" s="26">
        <f>IF(Oil_net!N197="","",Oil_net!N197/10/GDP!Q193)</f>
        <v>15.076235615788319</v>
      </c>
      <c r="O197" s="26">
        <f>IF(Oil_net!O197="","",Oil_net!O197/10/GDP!R193)</f>
        <v>15.943497765843215</v>
      </c>
      <c r="P197" s="26">
        <f>IF(Oil_net!P197="","",Oil_net!P197/10/GDP!S193)</f>
        <v>14.270949215883412</v>
      </c>
      <c r="Q197" s="26">
        <f>IF(Oil_net!Q197="","",Oil_net!Q197/10/GDP!T193)</f>
        <v>10.675657197507343</v>
      </c>
    </row>
    <row r="198" spans="1:17" x14ac:dyDescent="0.15">
      <c r="A198" s="12" t="s">
        <v>217</v>
      </c>
      <c r="B198" s="26">
        <f>IF(Oil_net!B198="","",Oil_net!B198/10/GDP!E194)</f>
        <v>-9.159836271515906E-2</v>
      </c>
      <c r="C198" s="26">
        <f>IF(Oil_net!C198="","",Oil_net!C198/10/GDP!F194)</f>
        <v>-0.1583579188138563</v>
      </c>
      <c r="D198" s="26">
        <f>IF(Oil_net!D198="","",Oil_net!D198/10/GDP!G194)</f>
        <v>-0.17508739817021812</v>
      </c>
      <c r="E198" s="26">
        <f>IF(Oil_net!E198="","",Oil_net!E198/10/GDP!H194)</f>
        <v>-0.2531997616499258</v>
      </c>
      <c r="F198" s="26">
        <f>IF(Oil_net!F198="","",Oil_net!F198/10/GDP!I194)</f>
        <v>-0.12431280848142488</v>
      </c>
      <c r="G198" s="26">
        <f>IF(Oil_net!G198="","",Oil_net!G198/10/GDP!J194)</f>
        <v>-0.12969894030424003</v>
      </c>
      <c r="H198" s="26">
        <f>IF(Oil_net!H198="","",Oil_net!H198/10/GDP!K194)</f>
        <v>-0.5232688066856962</v>
      </c>
      <c r="I198" s="26">
        <f>IF(Oil_net!I198="","",Oil_net!I198/10/GDP!L194)</f>
        <v>-0.75056812539067863</v>
      </c>
      <c r="J198" s="26">
        <f>IF(Oil_net!J198="","",Oil_net!J198/10/GDP!M194)</f>
        <v>-0.52726002282715001</v>
      </c>
      <c r="K198" s="26">
        <f>IF(Oil_net!K198="","",Oil_net!K198/10/GDP!N194)</f>
        <v>-0.54578402239818813</v>
      </c>
      <c r="L198" s="26">
        <f>IF(Oil_net!L198="","",Oil_net!L198/10/GDP!O194)</f>
        <v>-0.31031843974993295</v>
      </c>
      <c r="M198" s="26">
        <f>IF(Oil_net!M198="","",Oil_net!M198/10/GDP!P194)</f>
        <v>-0.17541379407152585</v>
      </c>
      <c r="N198" s="26">
        <f>IF(Oil_net!N198="","",Oil_net!N198/10/GDP!Q194)</f>
        <v>-4.5679603742731424E-2</v>
      </c>
      <c r="O198" s="26">
        <f>IF(Oil_net!O198="","",Oil_net!O198/10/GDP!R194)</f>
        <v>1.7181873870104079E-2</v>
      </c>
      <c r="P198" s="26">
        <f>IF(Oil_net!P198="","",Oil_net!P198/10/GDP!S194)</f>
        <v>9.5878227889069023E-2</v>
      </c>
      <c r="Q198" s="26">
        <f>IF(Oil_net!Q198="","",Oil_net!Q198/10/GDP!T194)</f>
        <v>5.9184513164772896E-3</v>
      </c>
    </row>
    <row r="199" spans="1:17" x14ac:dyDescent="0.15">
      <c r="A199" s="12" t="s">
        <v>218</v>
      </c>
      <c r="B199" s="26">
        <f>IF(Oil_net!B199="","",Oil_net!B199/10/GDP!E195)</f>
        <v>-1.8450787684696</v>
      </c>
      <c r="C199" s="26">
        <f>IF(Oil_net!C199="","",Oil_net!C199/10/GDP!F195)</f>
        <v>-2.0637948257640466</v>
      </c>
      <c r="D199" s="26">
        <f>IF(Oil_net!D199="","",Oil_net!D199/10/GDP!G195)</f>
        <v>-2.1377295333650479</v>
      </c>
      <c r="E199" s="26">
        <f>IF(Oil_net!E199="","",Oil_net!E199/10/GDP!H195)</f>
        <v>-2.7795069947477797</v>
      </c>
      <c r="F199" s="26">
        <f>IF(Oil_net!F199="","",Oil_net!F199/10/GDP!I195)</f>
        <v>-1.5123685672117475</v>
      </c>
      <c r="G199" s="26">
        <f>IF(Oil_net!G199="","",Oil_net!G199/10/GDP!J195)</f>
        <v>-1.8864865045140591</v>
      </c>
      <c r="H199" s="26">
        <f>IF(Oil_net!H199="","",Oil_net!H199/10/GDP!K195)</f>
        <v>-2.2416970133697065</v>
      </c>
      <c r="I199" s="26">
        <f>IF(Oil_net!I199="","",Oil_net!I199/10/GDP!L195)</f>
        <v>-1.9192630756835352</v>
      </c>
      <c r="J199" s="26">
        <f>IF(Oil_net!J199="","",Oil_net!J199/10/GDP!M195)</f>
        <v>-1.4913947568711619</v>
      </c>
      <c r="K199" s="26">
        <f>IF(Oil_net!K199="","",Oil_net!K199/10/GDP!N195)</f>
        <v>-1.1889298250869003</v>
      </c>
      <c r="L199" s="26">
        <f>IF(Oil_net!L199="","",Oil_net!L199/10/GDP!O195)</f>
        <v>-0.54368005790013318</v>
      </c>
      <c r="M199" s="26">
        <f>IF(Oil_net!M199="","",Oil_net!M199/10/GDP!P195)</f>
        <v>-0.37744263834282027</v>
      </c>
      <c r="N199" s="26">
        <f>IF(Oil_net!N199="","",Oil_net!N199/10/GDP!Q195)</f>
        <v>-0.36730845738686158</v>
      </c>
      <c r="O199" s="26">
        <f>IF(Oil_net!O199="","",Oil_net!O199/10/GDP!R195)</f>
        <v>-0.31099548197337701</v>
      </c>
      <c r="P199" s="26">
        <f>IF(Oil_net!P199="","",Oil_net!P199/10/GDP!S195)</f>
        <v>-0.128865348075243</v>
      </c>
      <c r="Q199" s="26">
        <f>IF(Oil_net!Q199="","",Oil_net!Q199/10/GDP!T195)</f>
        <v>3.6099548397419821E-2</v>
      </c>
    </row>
    <row r="200" spans="1:17" x14ac:dyDescent="0.15">
      <c r="A200" s="12" t="s">
        <v>219</v>
      </c>
      <c r="B200" s="26" t="str">
        <f>IF(Oil_net!B200="","",Oil_net!B200/10/GDP!E196)</f>
        <v/>
      </c>
      <c r="C200" s="26" t="str">
        <f>IF(Oil_net!C200="","",Oil_net!C200/10/GDP!F196)</f>
        <v/>
      </c>
      <c r="D200" s="26" t="str">
        <f>IF(Oil_net!D200="","",Oil_net!D200/10/GDP!G196)</f>
        <v/>
      </c>
      <c r="E200" s="26" t="str">
        <f>IF(Oil_net!E200="","",Oil_net!E200/10/GDP!H196)</f>
        <v/>
      </c>
      <c r="F200" s="26" t="str">
        <f>IF(Oil_net!F200="","",Oil_net!F200/10/GDP!I196)</f>
        <v/>
      </c>
      <c r="G200" s="26" t="str">
        <f>IF(Oil_net!G200="","",Oil_net!G200/10/GDP!J196)</f>
        <v/>
      </c>
      <c r="H200" s="26" t="str">
        <f>IF(Oil_net!H200="","",Oil_net!H200/10/GDP!K196)</f>
        <v/>
      </c>
      <c r="I200" s="26">
        <f>IF(Oil_net!I200="","",Oil_net!I200/10/GDP!L196)</f>
        <v>-5.1192895290668448</v>
      </c>
      <c r="J200" s="26">
        <f>IF(Oil_net!J200="","",Oil_net!J200/10/GDP!M196)</f>
        <v>-3.2878233524827869</v>
      </c>
      <c r="K200" s="26">
        <f>IF(Oil_net!K200="","",Oil_net!K200/10/GDP!N196)</f>
        <v>-2.7693071117099528</v>
      </c>
      <c r="L200" s="26">
        <f>IF(Oil_net!L200="","",Oil_net!L200/10/GDP!O196)</f>
        <v>-1.7809920755546935</v>
      </c>
      <c r="M200" s="26">
        <f>IF(Oil_net!M200="","",Oil_net!M200/10/GDP!P196)</f>
        <v>-1.2862625523650555</v>
      </c>
      <c r="N200" s="26">
        <f>IF(Oil_net!N200="","",Oil_net!N200/10/GDP!Q196)</f>
        <v>-1.4495054266667187</v>
      </c>
      <c r="O200" s="26">
        <f>IF(Oil_net!O200="","",Oil_net!O200/10/GDP!R196)</f>
        <v>-1.7846164996160314</v>
      </c>
      <c r="P200" s="26">
        <f>IF(Oil_net!P200="","",Oil_net!P200/10/GDP!S196)</f>
        <v>-1.611319192379469</v>
      </c>
      <c r="Q200" s="26">
        <f>IF(Oil_net!Q200="","",Oil_net!Q200/10/GDP!T196)</f>
        <v>-1.0376771099062285</v>
      </c>
    </row>
    <row r="201" spans="1:17" x14ac:dyDescent="0.15">
      <c r="A201" s="12" t="s">
        <v>220</v>
      </c>
      <c r="B201" s="26" t="str">
        <f>IF(Oil_net!B201="","",Oil_net!B201/10/GDP!E197)</f>
        <v/>
      </c>
      <c r="C201" s="26" t="str">
        <f>IF(Oil_net!C201="","",Oil_net!C201/10/GDP!F197)</f>
        <v/>
      </c>
      <c r="D201" s="26" t="str">
        <f>IF(Oil_net!D201="","",Oil_net!D201/10/GDP!G197)</f>
        <v/>
      </c>
      <c r="E201" s="26" t="str">
        <f>IF(Oil_net!E201="","",Oil_net!E201/10/GDP!H197)</f>
        <v/>
      </c>
      <c r="F201" s="26" t="str">
        <f>IF(Oil_net!F201="","",Oil_net!F201/10/GDP!I197)</f>
        <v/>
      </c>
      <c r="G201" s="26" t="str">
        <f>IF(Oil_net!G201="","",Oil_net!G201/10/GDP!J197)</f>
        <v/>
      </c>
      <c r="H201" s="26" t="str">
        <f>IF(Oil_net!H201="","",Oil_net!H201/10/GDP!K197)</f>
        <v/>
      </c>
      <c r="I201" s="26" t="str">
        <f>IF(Oil_net!I201="","",Oil_net!I201/10/GDP!L197)</f>
        <v/>
      </c>
      <c r="J201" s="26" t="str">
        <f>IF(Oil_net!J201="","",Oil_net!J201/10/GDP!M197)</f>
        <v/>
      </c>
      <c r="K201" s="26" t="str">
        <f>IF(Oil_net!K201="","",Oil_net!K201/10/GDP!N197)</f>
        <v/>
      </c>
      <c r="L201" s="26" t="str">
        <f>IF(Oil_net!L201="","",Oil_net!L201/10/GDP!O197)</f>
        <v/>
      </c>
      <c r="M201" s="26" t="str">
        <f>IF(Oil_net!M201="","",Oil_net!M201/10/GDP!P197)</f>
        <v/>
      </c>
      <c r="N201" s="26" t="str">
        <f>IF(Oil_net!N201="","",Oil_net!N201/10/GDP!Q197)</f>
        <v/>
      </c>
      <c r="O201" s="26" t="str">
        <f>IF(Oil_net!O201="","",Oil_net!O201/10/GDP!R197)</f>
        <v/>
      </c>
      <c r="P201" s="26" t="str">
        <f>IF(Oil_net!P201="","",Oil_net!P201/10/GDP!S197)</f>
        <v/>
      </c>
      <c r="Q201" s="26" t="str">
        <f>IF(Oil_net!Q201="","",Oil_net!Q201/10/GDP!T197)</f>
        <v/>
      </c>
    </row>
    <row r="202" spans="1:17" x14ac:dyDescent="0.15">
      <c r="A202" s="12" t="s">
        <v>221</v>
      </c>
      <c r="B202" s="26" t="str">
        <f>IF(Oil_net!B202="","",Oil_net!B202/10/GDP!E198)</f>
        <v/>
      </c>
      <c r="C202" s="26" t="str">
        <f>IF(Oil_net!C202="","",Oil_net!C202/10/GDP!F198)</f>
        <v/>
      </c>
      <c r="D202" s="26" t="str">
        <f>IF(Oil_net!D202="","",Oil_net!D202/10/GDP!G198)</f>
        <v/>
      </c>
      <c r="E202" s="26" t="str">
        <f>IF(Oil_net!E202="","",Oil_net!E202/10/GDP!H198)</f>
        <v/>
      </c>
      <c r="F202" s="26" t="str">
        <f>IF(Oil_net!F202="","",Oil_net!F202/10/GDP!I198)</f>
        <v/>
      </c>
      <c r="G202" s="26" t="str">
        <f>IF(Oil_net!G202="","",Oil_net!G202/10/GDP!J198)</f>
        <v/>
      </c>
      <c r="H202" s="26" t="str">
        <f>IF(Oil_net!H202="","",Oil_net!H202/10/GDP!K198)</f>
        <v/>
      </c>
      <c r="I202" s="26" t="str">
        <f>IF(Oil_net!I202="","",Oil_net!I202/10/GDP!L198)</f>
        <v/>
      </c>
      <c r="J202" s="26" t="str">
        <f>IF(Oil_net!J202="","",Oil_net!J202/10/GDP!M198)</f>
        <v/>
      </c>
      <c r="K202" s="26" t="str">
        <f>IF(Oil_net!K202="","",Oil_net!K202/10/GDP!N198)</f>
        <v/>
      </c>
      <c r="L202" s="26" t="str">
        <f>IF(Oil_net!L202="","",Oil_net!L202/10/GDP!O198)</f>
        <v/>
      </c>
      <c r="M202" s="26" t="str">
        <f>IF(Oil_net!M202="","",Oil_net!M202/10/GDP!P198)</f>
        <v/>
      </c>
      <c r="N202" s="26" t="str">
        <f>IF(Oil_net!N202="","",Oil_net!N202/10/GDP!Q198)</f>
        <v/>
      </c>
      <c r="O202" s="26" t="str">
        <f>IF(Oil_net!O202="","",Oil_net!O202/10/GDP!R198)</f>
        <v/>
      </c>
      <c r="P202" s="26" t="str">
        <f>IF(Oil_net!P202="","",Oil_net!P202/10/GDP!S198)</f>
        <v/>
      </c>
      <c r="Q202" s="26" t="str">
        <f>IF(Oil_net!Q202="","",Oil_net!Q202/10/GDP!T198)</f>
        <v/>
      </c>
    </row>
    <row r="203" spans="1:17" x14ac:dyDescent="0.15">
      <c r="A203" s="12" t="s">
        <v>222</v>
      </c>
      <c r="B203" s="26">
        <f>IF(Oil_net!B203="","",Oil_net!B203/10/GDP!E199)</f>
        <v>31.89811241280233</v>
      </c>
      <c r="C203" s="26">
        <f>IF(Oil_net!C203="","",Oil_net!C203/10/GDP!F199)</f>
        <v>30.097872054217223</v>
      </c>
      <c r="D203" s="26">
        <f>IF(Oil_net!D203="","",Oil_net!D203/10/GDP!G199)</f>
        <v>25.072019320994194</v>
      </c>
      <c r="E203" s="26">
        <f>IF(Oil_net!E203="","",Oil_net!E203/10/GDP!H199)</f>
        <v>27.567091041619911</v>
      </c>
      <c r="F203" s="26">
        <f>IF(Oil_net!F203="","",Oil_net!F203/10/GDP!I199)</f>
        <v>18.270541963824897</v>
      </c>
      <c r="G203" s="26">
        <f>IF(Oil_net!G203="","",Oil_net!G203/10/GDP!J199)</f>
        <v>17.299206046337659</v>
      </c>
      <c r="H203" s="26">
        <f>IF(Oil_net!H203="","",Oil_net!H203/10/GDP!K199)</f>
        <v>23.060105570682875</v>
      </c>
      <c r="I203" s="26">
        <f>IF(Oil_net!I203="","",Oil_net!I203/10/GDP!L199)</f>
        <v>22.789035177303962</v>
      </c>
      <c r="J203" s="26">
        <f>IF(Oil_net!J203="","",Oil_net!J203/10/GDP!M199)</f>
        <v>27.988030051905955</v>
      </c>
      <c r="K203" s="26">
        <f>IF(Oil_net!K203="","",Oil_net!K203/10/GDP!N199)</f>
        <v>29.877037565737368</v>
      </c>
      <c r="L203" s="26">
        <f>IF(Oil_net!L203="","",Oil_net!L203/10/GDP!O199)</f>
        <v>8.5817088029512369</v>
      </c>
      <c r="M203" s="26">
        <f>IF(Oil_net!M203="","",Oil_net!M203/10/GDP!P199)</f>
        <v>7.5377239448442204</v>
      </c>
      <c r="N203" s="26">
        <f>IF(Oil_net!N203="","",Oil_net!N203/10/GDP!Q199)</f>
        <v>19.000112571417265</v>
      </c>
      <c r="O203" s="26">
        <f>IF(Oil_net!O203="","",Oil_net!O203/10/GDP!R199)</f>
        <v>23.23584051683947</v>
      </c>
      <c r="P203" s="26">
        <f>IF(Oil_net!P203="","",Oil_net!P203/10/GDP!S199)</f>
        <v>15.016581113619779</v>
      </c>
      <c r="Q203" s="26">
        <f>IF(Oil_net!Q203="","",Oil_net!Q203/10/GDP!T199)</f>
        <v>4.8035194926216231</v>
      </c>
    </row>
    <row r="204" spans="1:17" x14ac:dyDescent="0.15">
      <c r="A204" s="12" t="s">
        <v>223</v>
      </c>
      <c r="B204" s="26">
        <f>IF(Oil_net!B204="","",Oil_net!B204/10/GDP!E200)</f>
        <v>3.5672359697253455</v>
      </c>
      <c r="C204" s="26">
        <f>IF(Oil_net!C204="","",Oil_net!C204/10/GDP!F200)</f>
        <v>2.7672255561898624</v>
      </c>
      <c r="D204" s="26">
        <f>IF(Oil_net!D204="","",Oil_net!D204/10/GDP!G200)</f>
        <v>1.3721193382041723</v>
      </c>
      <c r="E204" s="26">
        <f>IF(Oil_net!E204="","",Oil_net!E204/10/GDP!H200)</f>
        <v>0.16210356163559858</v>
      </c>
      <c r="F204" s="26">
        <f>IF(Oil_net!F204="","",Oil_net!F204/10/GDP!I200)</f>
        <v>0.31464852607788096</v>
      </c>
      <c r="G204" s="26">
        <f>IF(Oil_net!G204="","",Oil_net!G204/10/GDP!J200)</f>
        <v>-0.51539978018603017</v>
      </c>
      <c r="H204" s="26">
        <f>IF(Oil_net!H204="","",Oil_net!H204/10/GDP!K200)</f>
        <v>-1.1457913538320057</v>
      </c>
      <c r="I204" s="26">
        <f>IF(Oil_net!I204="","",Oil_net!I204/10/GDP!L200)</f>
        <v>-0.10826191450911196</v>
      </c>
      <c r="J204" s="26">
        <f>IF(Oil_net!J204="","",Oil_net!J204/10/GDP!M200)</f>
        <v>0.33710136824458575</v>
      </c>
      <c r="K204" s="26">
        <f>IF(Oil_net!K204="","",Oil_net!K204/10/GDP!N200)</f>
        <v>8.0750791363744426E-2</v>
      </c>
      <c r="L204" s="26">
        <f>IF(Oil_net!L204="","",Oil_net!L204/10/GDP!O200)</f>
        <v>-0.58892993887848988</v>
      </c>
      <c r="M204" s="26">
        <f>IF(Oil_net!M204="","",Oil_net!M204/10/GDP!P200)</f>
        <v>-0.91403231500164572</v>
      </c>
      <c r="N204" s="26">
        <f>IF(Oil_net!N204="","",Oil_net!N204/10/GDP!Q200)</f>
        <v>-1.3482730314747726</v>
      </c>
      <c r="O204" s="26">
        <f>IF(Oil_net!O204="","",Oil_net!O204/10/GDP!R200)</f>
        <v>-1.628982744135985</v>
      </c>
      <c r="P204" s="26">
        <f>IF(Oil_net!P204="","",Oil_net!P204/10/GDP!S200)</f>
        <v>-1.097986877422731</v>
      </c>
      <c r="Q204" s="26">
        <f>IF(Oil_net!Q204="","",Oil_net!Q204/10/GDP!T200)</f>
        <v>-0.74095273275246953</v>
      </c>
    </row>
    <row r="205" spans="1:17" x14ac:dyDescent="0.15">
      <c r="A205" s="12" t="s">
        <v>224</v>
      </c>
      <c r="B205" s="26" t="str">
        <f>IF(Oil_net!B205="","",Oil_net!B205/10/GDP!E201)</f>
        <v/>
      </c>
      <c r="C205" s="26" t="str">
        <f>IF(Oil_net!C205="","",Oil_net!C205/10/GDP!F201)</f>
        <v/>
      </c>
      <c r="D205" s="26" t="str">
        <f>IF(Oil_net!D205="","",Oil_net!D205/10/GDP!G201)</f>
        <v/>
      </c>
      <c r="E205" s="26" t="str">
        <f>IF(Oil_net!E205="","",Oil_net!E205/10/GDP!H201)</f>
        <v/>
      </c>
      <c r="F205" s="26" t="str">
        <f>IF(Oil_net!F205="","",Oil_net!F205/10/GDP!I201)</f>
        <v/>
      </c>
      <c r="G205" s="26" t="str">
        <f>IF(Oil_net!G205="","",Oil_net!G205/10/GDP!J201)</f>
        <v/>
      </c>
      <c r="H205" s="26" t="str">
        <f>IF(Oil_net!H205="","",Oil_net!H205/10/GDP!K201)</f>
        <v/>
      </c>
      <c r="I205" s="26" t="str">
        <f>IF(Oil_net!I205="","",Oil_net!I205/10/GDP!L201)</f>
        <v/>
      </c>
      <c r="J205" s="26" t="str">
        <f>IF(Oil_net!J205="","",Oil_net!J205/10/GDP!M201)</f>
        <v/>
      </c>
      <c r="K205" s="26" t="str">
        <f>IF(Oil_net!K205="","",Oil_net!K205/10/GDP!N201)</f>
        <v/>
      </c>
      <c r="L205" s="26" t="str">
        <f>IF(Oil_net!L205="","",Oil_net!L205/10/GDP!O201)</f>
        <v/>
      </c>
      <c r="M205" s="26" t="str">
        <f>IF(Oil_net!M205="","",Oil_net!M205/10/GDP!P201)</f>
        <v/>
      </c>
      <c r="N205" s="26" t="str">
        <f>IF(Oil_net!N205="","",Oil_net!N205/10/GDP!Q201)</f>
        <v/>
      </c>
      <c r="O205" s="26" t="str">
        <f>IF(Oil_net!O205="","",Oil_net!O205/10/GDP!R201)</f>
        <v/>
      </c>
      <c r="P205" s="26" t="str">
        <f>IF(Oil_net!P205="","",Oil_net!P205/10/GDP!S201)</f>
        <v/>
      </c>
      <c r="Q205" s="26" t="str">
        <f>IF(Oil_net!Q205="","",Oil_net!Q205/10/GDP!T201)</f>
        <v/>
      </c>
    </row>
    <row r="206" spans="1:17" x14ac:dyDescent="0.15">
      <c r="A206" s="12" t="s">
        <v>227</v>
      </c>
      <c r="B206" s="26">
        <f>IF(Oil_net!B206="","",Oil_net!B206/10/GDP!E202)</f>
        <v>25.115531230006773</v>
      </c>
      <c r="C206" s="26">
        <f>IF(Oil_net!C206="","",Oil_net!C206/10/GDP!F202)</f>
        <v>17.615699038759409</v>
      </c>
      <c r="D206" s="26">
        <f>IF(Oil_net!D206="","",Oil_net!D206/10/GDP!G202)</f>
        <v>10.239168625380911</v>
      </c>
      <c r="E206" s="26">
        <f>IF(Oil_net!E206="","",Oil_net!E206/10/GDP!H202)</f>
        <v>15.408925334532594</v>
      </c>
      <c r="F206" s="26">
        <f>IF(Oil_net!F206="","",Oil_net!F206/10/GDP!I202)</f>
        <v>9.5748884228195497</v>
      </c>
      <c r="G206" s="26">
        <f>IF(Oil_net!G206="","",Oil_net!G206/10/GDP!J202)</f>
        <v>10.452137296034948</v>
      </c>
      <c r="H206" s="26">
        <f>IF(Oil_net!H206="","",Oil_net!H206/10/GDP!K202)</f>
        <v>11.250329636531315</v>
      </c>
      <c r="I206" s="26">
        <f>IF(Oil_net!I206="","",Oil_net!I206/10/GDP!L202)</f>
        <v>4.0712861015676181</v>
      </c>
      <c r="J206" s="26">
        <f>IF(Oil_net!J206="","",Oil_net!J206/10/GDP!M202)</f>
        <v>3.1870878920120465</v>
      </c>
      <c r="K206" s="26">
        <f>IF(Oil_net!K206="","",Oil_net!K206/10/GDP!N202)</f>
        <v>0.55541214197740918</v>
      </c>
      <c r="L206" s="26">
        <f>IF(Oil_net!L206="","",Oil_net!L206/10/GDP!O202)</f>
        <v>-3.049407146194326</v>
      </c>
      <c r="M206" s="26">
        <f>IF(Oil_net!M206="","",Oil_net!M206/10/GDP!P202)</f>
        <v>-4.7127293490791526</v>
      </c>
      <c r="N206" s="26">
        <f>IF(Oil_net!N206="","",Oil_net!N206/10/GDP!Q202)</f>
        <v>-5.1616338089207296</v>
      </c>
      <c r="O206" s="26">
        <f>IF(Oil_net!O206="","",Oil_net!O206/10/GDP!R202)</f>
        <v>-7.1295102568088637</v>
      </c>
      <c r="P206" s="26">
        <f>IF(Oil_net!P206="","",Oil_net!P206/10/GDP!S202)</f>
        <v>-8.5322472628343018</v>
      </c>
      <c r="Q206" s="26">
        <f>IF(Oil_net!Q206="","",Oil_net!Q206/10/GDP!T202)</f>
        <v>-3.0178133741615554</v>
      </c>
    </row>
    <row r="207" spans="1:17" x14ac:dyDescent="0.15">
      <c r="A207" s="12" t="s">
        <v>229</v>
      </c>
      <c r="B207" s="26">
        <f>IF(Oil_net!B207="","",Oil_net!B207/10/GDP!E203)</f>
        <v>-3.7474406964176339</v>
      </c>
      <c r="C207" s="26">
        <f>IF(Oil_net!C207="","",Oil_net!C207/10/GDP!F203)</f>
        <v>-3.5571147839180894</v>
      </c>
      <c r="D207" s="26">
        <f>IF(Oil_net!D207="","",Oil_net!D207/10/GDP!G203)</f>
        <v>-3.5062100188303771</v>
      </c>
      <c r="E207" s="26">
        <f>IF(Oil_net!E207="","",Oil_net!E207/10/GDP!H203)</f>
        <v>-4.5526269978240395</v>
      </c>
      <c r="F207" s="26">
        <f>IF(Oil_net!F207="","",Oil_net!F207/10/GDP!I203)</f>
        <v>-3.4945083904298846</v>
      </c>
      <c r="G207" s="26">
        <f>IF(Oil_net!G207="","",Oil_net!G207/10/GDP!J203)</f>
        <v>-3.0500736534876696</v>
      </c>
      <c r="H207" s="26">
        <f>IF(Oil_net!H207="","",Oil_net!H207/10/GDP!K203)</f>
        <v>-2.2615918822794896</v>
      </c>
      <c r="I207" s="26">
        <f>IF(Oil_net!I207="","",Oil_net!I207/10/GDP!L203)</f>
        <v>-3.6493042074806943</v>
      </c>
      <c r="J207" s="26">
        <f>IF(Oil_net!J207="","",Oil_net!J207/10/GDP!M203)</f>
        <v>-3.8606521011070991</v>
      </c>
      <c r="K207" s="26">
        <f>IF(Oil_net!K207="","",Oil_net!K207/10/GDP!N203)</f>
        <v>-5.3107940092611106</v>
      </c>
      <c r="L207" s="26">
        <f>IF(Oil_net!L207="","",Oil_net!L207/10/GDP!O203)</f>
        <v>-6.3638047316001378</v>
      </c>
      <c r="M207" s="26">
        <f>IF(Oil_net!M207="","",Oil_net!M207/10/GDP!P203)</f>
        <v>-5.8191864652199365</v>
      </c>
      <c r="N207" s="26">
        <f>IF(Oil_net!N207="","",Oil_net!N207/10/GDP!Q203)</f>
        <v>-3.973165213611821</v>
      </c>
      <c r="O207" s="26">
        <f>IF(Oil_net!O207="","",Oil_net!O207/10/GDP!R203)</f>
        <v>-4.6671596051479218</v>
      </c>
      <c r="P207" s="26">
        <f>IF(Oil_net!P207="","",Oil_net!P207/10/GDP!S203)</f>
        <v>-5.9450567480727621</v>
      </c>
      <c r="Q207" s="26">
        <f>IF(Oil_net!Q207="","",Oil_net!Q207/10/GDP!T203)</f>
        <v>-4.1650622412839571</v>
      </c>
    </row>
    <row r="208" spans="1:17" x14ac:dyDescent="0.15">
      <c r="A208" s="18" t="s">
        <v>230</v>
      </c>
      <c r="B208" s="26">
        <f>IF(Oil_net!B208="","",Oil_net!B208/10/GDP!E204)</f>
        <v>-4.7325627238558488</v>
      </c>
      <c r="C208" s="26">
        <f>IF(Oil_net!C208="","",Oil_net!C208/10/GDP!F204)</f>
        <v>-5.4950899560928379</v>
      </c>
      <c r="D208" s="26">
        <f>IF(Oil_net!D208="","",Oil_net!D208/10/GDP!G204)</f>
        <v>-6.0550417469492617</v>
      </c>
      <c r="E208" s="26">
        <f>IF(Oil_net!E208="","",Oil_net!E208/10/GDP!H204)</f>
        <v>-7.9034936633368114</v>
      </c>
      <c r="F208" s="26">
        <f>IF(Oil_net!F208="","",Oil_net!F208/10/GDP!I204)</f>
        <v>-5.8782751192349263</v>
      </c>
      <c r="G208" s="26">
        <f>IF(Oil_net!G208="","",Oil_net!G208/10/GDP!J204)</f>
        <v>-7.8508785968111621</v>
      </c>
      <c r="H208" s="26">
        <f>IF(Oil_net!H208="","",Oil_net!H208/10/GDP!K204)</f>
        <v>-11.143104639767408</v>
      </c>
      <c r="I208" s="26">
        <f>IF(Oil_net!I208="","",Oil_net!I208/10/GDP!L204)</f>
        <v>-7.9793434706397903</v>
      </c>
      <c r="J208" s="26">
        <f>IF(Oil_net!J208="","",Oil_net!J208/10/GDP!M204)</f>
        <v>-7.1484153052223549</v>
      </c>
      <c r="K208" s="26">
        <f>IF(Oil_net!K208="","",Oil_net!K208/10/GDP!N204)</f>
        <v>-7.1480294999487075</v>
      </c>
      <c r="L208" s="26">
        <f>IF(Oil_net!L208="","",Oil_net!L208/10/GDP!O204)</f>
        <v>-7.3181604742774127</v>
      </c>
      <c r="M208" s="26">
        <f>IF(Oil_net!M208="","",Oil_net!M208/10/GDP!P204)</f>
        <v>-6.3985696314386953</v>
      </c>
      <c r="N208" s="26">
        <f>IF(Oil_net!N208="","",Oil_net!N208/10/GDP!Q204)</f>
        <v>-6.2438576984681742</v>
      </c>
      <c r="O208" s="26">
        <f>IF(Oil_net!O208="","",Oil_net!O208/10/GDP!R204)</f>
        <v>-8.3944931549312365</v>
      </c>
      <c r="P208" s="26">
        <f>IF(Oil_net!P208="","",Oil_net!P208/10/GDP!S204)</f>
        <v>-6.8052244674872959</v>
      </c>
      <c r="Q208" s="26">
        <f>IF(Oil_net!Q208="","",Oil_net!Q208/10/GDP!T204)</f>
        <v>-3.3681106290555434</v>
      </c>
    </row>
    <row r="209" spans="1:17" x14ac:dyDescent="0.15">
      <c r="A209" s="71"/>
      <c r="B209" s="26"/>
      <c r="C209" s="26"/>
      <c r="D209" s="26"/>
      <c r="E209" s="26"/>
      <c r="F209" s="26"/>
      <c r="G209" s="26"/>
      <c r="H209" s="26"/>
      <c r="I209" s="26"/>
      <c r="J209" s="26"/>
      <c r="Q209" s="26"/>
    </row>
    <row r="210" spans="1:17" x14ac:dyDescent="0.1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</row>
    <row r="211" spans="1:17" x14ac:dyDescent="0.15">
      <c r="A211" s="71" t="s">
        <v>232</v>
      </c>
    </row>
    <row r="212" spans="1:17" x14ac:dyDescent="0.15">
      <c r="K212" s="26" t="e">
        <f t="shared" ref="K212:P212" si="0">(SUM(K6:K208)-K68)/1000</f>
        <v>#DIV/0!</v>
      </c>
      <c r="L212" s="26">
        <f t="shared" si="0"/>
        <v>-7.4848698304416622E-2</v>
      </c>
      <c r="M212" s="26">
        <f t="shared" si="0"/>
        <v>-6.9032213522578947E-2</v>
      </c>
      <c r="N212" s="26">
        <f t="shared" si="0"/>
        <v>-4.8304397056472166E-2</v>
      </c>
      <c r="O212" s="26">
        <f t="shared" si="0"/>
        <v>-7.9481811801254451E-2</v>
      </c>
      <c r="P212" s="26">
        <f t="shared" si="0"/>
        <v>-9.6305136914994816E-2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3C9D-8490-45F3-B494-49F3ED4FD20D}">
  <dimension ref="A1:AN214"/>
  <sheetViews>
    <sheetView workbookViewId="0">
      <pane xSplit="1" ySplit="5" topLeftCell="M6" activePane="bottomRight" state="frozen"/>
      <selection pane="topRight" activeCell="B1" sqref="B1"/>
      <selection pane="bottomLeft" activeCell="A6" sqref="A6"/>
      <selection pane="bottomRight" activeCell="AL145" sqref="AL145"/>
    </sheetView>
  </sheetViews>
  <sheetFormatPr baseColWidth="10" defaultColWidth="8.83203125" defaultRowHeight="13" x14ac:dyDescent="0.15"/>
  <cols>
    <col min="1" max="1" width="34" customWidth="1"/>
    <col min="19" max="22" width="10.33203125" style="20" customWidth="1"/>
    <col min="29" max="29" width="4.1640625" customWidth="1"/>
    <col min="34" max="35" width="9.6640625" customWidth="1"/>
    <col min="39" max="39" width="9.83203125" customWidth="1"/>
  </cols>
  <sheetData>
    <row r="1" spans="1:40" x14ac:dyDescent="0.15">
      <c r="S1" s="57"/>
      <c r="T1" s="57"/>
      <c r="U1" s="57"/>
      <c r="V1" s="57"/>
    </row>
    <row r="2" spans="1:40" x14ac:dyDescent="0.15">
      <c r="A2" s="2" t="s">
        <v>1</v>
      </c>
      <c r="S2" s="57"/>
      <c r="T2" s="57"/>
      <c r="U2" s="57"/>
      <c r="V2" s="57"/>
    </row>
    <row r="3" spans="1:40" ht="55" customHeight="1" x14ac:dyDescent="0.15">
      <c r="A3" s="2"/>
      <c r="S3" s="57"/>
      <c r="T3" s="87" t="s">
        <v>775</v>
      </c>
      <c r="U3" s="87" t="s">
        <v>774</v>
      </c>
      <c r="V3" s="57"/>
      <c r="W3" s="87"/>
      <c r="AE3" s="87" t="s">
        <v>789</v>
      </c>
      <c r="AF3" s="87" t="s">
        <v>796</v>
      </c>
      <c r="AG3" s="87" t="s">
        <v>800</v>
      </c>
      <c r="AH3" s="87" t="s">
        <v>791</v>
      </c>
      <c r="AI3" s="87" t="s">
        <v>792</v>
      </c>
      <c r="AL3" s="87" t="s">
        <v>795</v>
      </c>
      <c r="AM3" s="87" t="s">
        <v>794</v>
      </c>
    </row>
    <row r="4" spans="1:40" ht="31" customHeight="1" x14ac:dyDescent="0.15">
      <c r="S4" s="86" t="s">
        <v>787</v>
      </c>
      <c r="T4" s="87" t="s">
        <v>772</v>
      </c>
      <c r="U4" s="87" t="s">
        <v>772</v>
      </c>
      <c r="V4" s="33"/>
      <c r="W4" s="87" t="s">
        <v>797</v>
      </c>
      <c r="X4" s="87" t="s">
        <v>797</v>
      </c>
      <c r="Y4" s="87" t="s">
        <v>797</v>
      </c>
      <c r="Z4" s="87" t="s">
        <v>797</v>
      </c>
      <c r="AA4" s="87" t="s">
        <v>797</v>
      </c>
      <c r="AB4" s="87" t="s">
        <v>797</v>
      </c>
      <c r="AD4" s="87" t="s">
        <v>790</v>
      </c>
      <c r="AE4" s="87" t="s">
        <v>788</v>
      </c>
      <c r="AF4" s="87" t="s">
        <v>793</v>
      </c>
      <c r="AG4" s="87" t="s">
        <v>788</v>
      </c>
      <c r="AH4" s="87" t="s">
        <v>740</v>
      </c>
      <c r="AI4" s="87" t="s">
        <v>788</v>
      </c>
      <c r="AJ4" s="87" t="s">
        <v>790</v>
      </c>
      <c r="AK4" s="87" t="s">
        <v>790</v>
      </c>
      <c r="AL4" s="87" t="s">
        <v>793</v>
      </c>
      <c r="AM4" s="87" t="s">
        <v>793</v>
      </c>
    </row>
    <row r="5" spans="1:40" ht="14.25" customHeight="1" x14ac:dyDescent="0.15">
      <c r="A5" s="5"/>
      <c r="B5" s="6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7" t="s">
        <v>15</v>
      </c>
      <c r="O5" s="7" t="s">
        <v>16</v>
      </c>
      <c r="P5" s="7" t="s">
        <v>17</v>
      </c>
      <c r="Q5" s="8" t="s">
        <v>18</v>
      </c>
      <c r="R5" s="19"/>
      <c r="S5" s="57">
        <v>2020</v>
      </c>
      <c r="T5" s="83">
        <v>2020</v>
      </c>
      <c r="U5" s="83">
        <v>2020</v>
      </c>
      <c r="V5" s="57"/>
      <c r="W5" s="7" t="s">
        <v>13</v>
      </c>
      <c r="X5" s="7" t="s">
        <v>14</v>
      </c>
      <c r="Y5" s="7" t="s">
        <v>15</v>
      </c>
      <c r="Z5" s="7" t="s">
        <v>16</v>
      </c>
      <c r="AA5" s="7" t="s">
        <v>17</v>
      </c>
      <c r="AB5" s="7" t="s">
        <v>18</v>
      </c>
      <c r="AC5" s="68"/>
      <c r="AD5" s="19">
        <v>2018</v>
      </c>
      <c r="AE5" s="19">
        <v>2018</v>
      </c>
      <c r="AF5" s="19"/>
      <c r="AG5" s="96" t="s">
        <v>517</v>
      </c>
      <c r="AH5" s="96" t="s">
        <v>517</v>
      </c>
      <c r="AI5" s="40">
        <v>2020</v>
      </c>
      <c r="AJ5" s="40">
        <v>2019</v>
      </c>
      <c r="AK5" s="40">
        <v>2020</v>
      </c>
      <c r="AL5" s="19">
        <v>2018</v>
      </c>
      <c r="AM5" s="19">
        <v>2018</v>
      </c>
      <c r="AN5" s="7"/>
    </row>
    <row r="6" spans="1:40" s="20" customFormat="1" ht="14.25" customHeight="1" x14ac:dyDescent="0.15">
      <c r="A6" s="28" t="s">
        <v>19</v>
      </c>
      <c r="B6" s="26" t="str">
        <f>IF(Trav_cr!B6="","",Trav_cr!B6-Trav_deb!B6)</f>
        <v/>
      </c>
      <c r="C6" s="26" t="str">
        <f>IF(Trav_cr!C6="","",Trav_cr!C6-Trav_deb!C6)</f>
        <v/>
      </c>
      <c r="D6" s="26" t="str">
        <f>IF(Trav_cr!D6="","",Trav_cr!D6-Trav_deb!D6)</f>
        <v/>
      </c>
      <c r="E6" s="26">
        <f>IF(Trav_cr!E6="","",Trav_cr!E6-Trav_deb!E6)</f>
        <v>-19.099999999999998</v>
      </c>
      <c r="F6" s="26">
        <f>IF(Trav_cr!F6="","",Trav_cr!F6-Trav_deb!F6)</f>
        <v>-31.996434490000006</v>
      </c>
      <c r="G6" s="26">
        <f>IF(Trav_cr!G6="","",Trav_cr!G6-Trav_deb!G6)</f>
        <v>-28.009762205100003</v>
      </c>
      <c r="H6" s="26">
        <f>IF(Trav_cr!H6="","",Trav_cr!H6-Trav_deb!H6)</f>
        <v>-161.13907149730002</v>
      </c>
      <c r="I6" s="26">
        <f>IF(Trav_cr!I6="","",Trav_cr!I6-Trav_deb!I6)</f>
        <v>-3.2799054694162919</v>
      </c>
      <c r="J6" s="26">
        <f>IF(Trav_cr!J6="","",Trav_cr!J6-Trav_deb!J6)</f>
        <v>5.2601280743592724</v>
      </c>
      <c r="K6" s="26">
        <f>IF(Trav_cr!K6="","",Trav_cr!K6-Trav_deb!K6)</f>
        <v>-27.919168823692601</v>
      </c>
      <c r="L6" s="26">
        <f>IF(Trav_cr!L6="","",Trav_cr!L6-Trav_deb!L6)</f>
        <v>-67.831785080715179</v>
      </c>
      <c r="M6" s="26">
        <f>IF(Trav_cr!M6="","",Trav_cr!M6-Trav_deb!M6)</f>
        <v>-30.337799154691126</v>
      </c>
      <c r="N6" s="26">
        <f>IF(Trav_cr!N6="","",Trav_cr!N6-Trav_deb!N6)</f>
        <v>-116.70751449105268</v>
      </c>
      <c r="O6" s="26">
        <f>IF(Trav_cr!O6="","",Trav_cr!O6-Trav_deb!O6)</f>
        <v>-174.85190793321277</v>
      </c>
      <c r="P6" s="26">
        <f>IF(Trav_cr!P6="","",Trav_cr!P6-Trav_deb!P6)</f>
        <v>-56.795378564159904</v>
      </c>
      <c r="Q6" s="26">
        <f>IF(Trav_cr!Q6="","",Trav_cr!Q6-Trav_deb!Q6)</f>
        <v>34.526886967108936</v>
      </c>
      <c r="R6" s="22"/>
      <c r="S6" s="64">
        <f>IF(Q6="", "", Q6/P6-1)</f>
        <v>-1.6079171904471949</v>
      </c>
      <c r="T6" s="64" t="str">
        <f>IF(AA6&gt;10, S6, "")</f>
        <v/>
      </c>
      <c r="U6" s="64" t="str">
        <f>IF(AA6&gt;5, T6, "")</f>
        <v/>
      </c>
      <c r="V6" s="65"/>
      <c r="W6" s="39">
        <f>IF(L6="","",L6/GDP!O2/10)</f>
        <v>-0.33546975256312395</v>
      </c>
      <c r="X6" s="39">
        <f>IF(M6="","",M6/GDP!P2/10)</f>
        <v>-0.16859914504524937</v>
      </c>
      <c r="Y6" s="39">
        <f>IF(N6="","",N6/GDP!Q2/10)</f>
        <v>-0.61718049580853207</v>
      </c>
      <c r="Z6" s="39">
        <f>IF(O6="","",O6/GDP!R2/10)</f>
        <v>-0.95020916134589373</v>
      </c>
      <c r="AA6" s="39">
        <f>IF(P6="","",P6/GDP!S2/10)</f>
        <v>-0.30089066599002368</v>
      </c>
      <c r="AB6" s="39">
        <f>IF(Q6="","",Q6/GDP!T2/10)</f>
        <v>0.17450596338104521</v>
      </c>
      <c r="AC6" s="39"/>
      <c r="AD6" s="22">
        <f>IF(Z6="",1,0)</f>
        <v>0</v>
      </c>
      <c r="AE6" s="22">
        <f>IF(Z6&gt;10, 1, 0)</f>
        <v>0</v>
      </c>
      <c r="AF6" s="22">
        <f t="shared" ref="AF6:AF69" si="0">IF(AA6&lt;-5, 1, 0)</f>
        <v>0</v>
      </c>
      <c r="AG6" s="57">
        <f>IF(AVERAGE(W6:AA6)&gt;5, 1, 0)</f>
        <v>0</v>
      </c>
      <c r="AH6" s="83" t="str">
        <f t="shared" ref="AH6:AH37" si="1">IF(AG6=1, A6, "")</f>
        <v/>
      </c>
      <c r="AI6" s="57" t="str">
        <f t="shared" ref="AI6:AI69" si="2">IF(AG6=1,AG6-AK6,"")</f>
        <v/>
      </c>
      <c r="AJ6" s="83">
        <f>IF(AA6="", 1, 0)</f>
        <v>0</v>
      </c>
      <c r="AK6" s="57">
        <f>IF(AB6="", 1, 0)</f>
        <v>0</v>
      </c>
      <c r="AL6" s="39">
        <f t="shared" ref="AL6:AL69" si="3">IF(Z6&lt;0, Z6, "")</f>
        <v>-0.95020916134589373</v>
      </c>
      <c r="AM6" s="39" t="str">
        <f t="shared" ref="AM6:AM69" si="4">IF(Z6&gt;0, Z6, "")</f>
        <v/>
      </c>
      <c r="AN6" s="39">
        <f t="shared" ref="AN6:AN37" si="5">AVERAGE(L6:P6)</f>
        <v>-89.304877044766343</v>
      </c>
    </row>
    <row r="7" spans="1:40" x14ac:dyDescent="0.15">
      <c r="A7" s="12" t="s">
        <v>20</v>
      </c>
      <c r="B7" s="26">
        <f>IF(Trav_cr!B7="","",Trav_cr!B7-Trav_deb!B7)</f>
        <v>67.794680755200034</v>
      </c>
      <c r="C7" s="26">
        <f>IF(Trav_cr!C7="","",Trav_cr!C7-Trav_deb!C7)</f>
        <v>47.499021869541934</v>
      </c>
      <c r="D7" s="26">
        <f>IF(Trav_cr!D7="","",Trav_cr!D7-Trav_deb!D7)</f>
        <v>110.26015219859005</v>
      </c>
      <c r="E7" s="26">
        <f>IF(Trav_cr!E7="","",Trav_cr!E7-Trav_deb!E7)</f>
        <v>159.19999999999982</v>
      </c>
      <c r="F7" s="26">
        <f>IF(Trav_cr!F7="","",Trav_cr!F7-Trav_deb!F7)</f>
        <v>242.87796016650714</v>
      </c>
      <c r="G7" s="26">
        <f>IF(Trav_cr!G7="","",Trav_cr!G7-Trav_deb!G7)</f>
        <v>250.97528747618981</v>
      </c>
      <c r="H7" s="26">
        <f>IF(Trav_cr!H7="","",Trav_cr!H7-Trav_deb!H7)</f>
        <v>67.268209746144294</v>
      </c>
      <c r="I7" s="26">
        <f>IF(Trav_cr!I7="","",Trav_cr!I7-Trav_deb!I7)</f>
        <v>179.28519977621022</v>
      </c>
      <c r="J7" s="26">
        <f>IF(Trav_cr!J7="","",Trav_cr!J7-Trav_deb!J7)</f>
        <v>-6.0337418137444274</v>
      </c>
      <c r="K7" s="26">
        <f>IF(Trav_cr!K7="","",Trav_cr!K7-Trav_deb!K7)</f>
        <v>109.49980103442726</v>
      </c>
      <c r="L7" s="26">
        <f>IF(Trav_cr!L7="","",Trav_cr!L7-Trav_deb!L7)</f>
        <v>261.78055280450212</v>
      </c>
      <c r="M7" s="26">
        <f>IF(Trav_cr!M7="","",Trav_cr!M7-Trav_deb!M7)</f>
        <v>430.55168146326696</v>
      </c>
      <c r="N7" s="26">
        <f>IF(Trav_cr!N7="","",Trav_cr!N7-Trav_deb!N7)</f>
        <v>510.21505515186027</v>
      </c>
      <c r="O7" s="26">
        <f>IF(Trav_cr!O7="","",Trav_cr!O7-Trav_deb!O7)</f>
        <v>506.38316995000105</v>
      </c>
      <c r="P7" s="26">
        <f>IF(Trav_cr!P7="","",Trav_cr!P7-Trav_deb!P7)</f>
        <v>558.93402599350838</v>
      </c>
      <c r="Q7" s="26">
        <f>IF(Trav_cr!Q7="","",Trav_cr!Q7-Trav_deb!Q7)</f>
        <v>371.60498251180297</v>
      </c>
      <c r="S7" s="64">
        <f>IF(Q7="", "", Q7/P7-1)</f>
        <v>-0.33515412333097272</v>
      </c>
      <c r="T7" s="64" t="str">
        <f t="shared" ref="T7:T70" si="6">IF(AA7&gt;10, S7, "")</f>
        <v/>
      </c>
      <c r="U7" s="64" t="str">
        <f t="shared" ref="U7:U70" si="7">IF(AA7&gt;5, T7, "")</f>
        <v/>
      </c>
      <c r="V7" s="39"/>
      <c r="W7" s="39">
        <f>IF(L7="","",L7/GDP!O3/10)</f>
        <v>2.2985026445414549</v>
      </c>
      <c r="X7" s="39">
        <f>IF(M7="","",M7/GDP!P3/10)</f>
        <v>3.6296090343537615</v>
      </c>
      <c r="Y7" s="39">
        <f>IF(N7="","",N7/GDP!Q3/10)</f>
        <v>3.9086683102068882</v>
      </c>
      <c r="Z7" s="39">
        <f>IF(O7="","",O7/GDP!R3/10)</f>
        <v>3.3430813938585642</v>
      </c>
      <c r="AA7" s="39">
        <f>IF(P7="","",P7/GDP!S3/10)</f>
        <v>3.6588969170091907</v>
      </c>
      <c r="AB7" s="39">
        <f>IF(Q7="","",Q7/GDP!T3/10)</f>
        <v>2.4533111997013739</v>
      </c>
      <c r="AC7" s="39"/>
      <c r="AD7" s="22">
        <f t="shared" ref="AD7:AD70" si="8">IF(Z7="",1,0)</f>
        <v>0</v>
      </c>
      <c r="AE7" s="22">
        <f>IF(Z7&gt;10, 1, 0)</f>
        <v>0</v>
      </c>
      <c r="AF7" s="22">
        <f t="shared" si="0"/>
        <v>0</v>
      </c>
      <c r="AG7" s="83">
        <f t="shared" ref="AG7:AG51" si="9">IF(AVERAGE(W7:AA7)&gt;5, 1, 0)</f>
        <v>0</v>
      </c>
      <c r="AH7" s="83" t="str">
        <f t="shared" si="1"/>
        <v/>
      </c>
      <c r="AI7" s="57" t="str">
        <f t="shared" si="2"/>
        <v/>
      </c>
      <c r="AJ7" s="83">
        <f t="shared" ref="AJ7:AK70" si="10">IF(AA7="", 1, 0)</f>
        <v>0</v>
      </c>
      <c r="AK7" s="57">
        <f t="shared" si="10"/>
        <v>0</v>
      </c>
      <c r="AL7" s="39" t="str">
        <f t="shared" si="3"/>
        <v/>
      </c>
      <c r="AM7" s="39">
        <f t="shared" si="4"/>
        <v>3.3430813938585642</v>
      </c>
      <c r="AN7" s="39">
        <f t="shared" si="5"/>
        <v>453.57289707262771</v>
      </c>
    </row>
    <row r="8" spans="1:40" x14ac:dyDescent="0.15">
      <c r="A8" s="12" t="s">
        <v>21</v>
      </c>
      <c r="B8" s="26">
        <f>IF(Trav_cr!B8="","",Trav_cr!B8-Trav_deb!B8)</f>
        <v>-185.99999999999184</v>
      </c>
      <c r="C8" s="26">
        <f>IF(Trav_cr!C8="","",Trav_cr!C8-Trav_deb!C8)</f>
        <v>-129.00000000000685</v>
      </c>
      <c r="D8" s="26">
        <f>IF(Trav_cr!D8="","",Trav_cr!D8-Trav_deb!D8)</f>
        <v>-156.96999711217248</v>
      </c>
      <c r="E8" s="26">
        <f>IF(Trav_cr!E8="","",Trav_cr!E8-Trav_deb!E8)</f>
        <v>-145.41648766725342</v>
      </c>
      <c r="F8" s="26">
        <f>IF(Trav_cr!F8="","",Trav_cr!F8-Trav_deb!F8)</f>
        <v>-210.11912267658462</v>
      </c>
      <c r="G8" s="26">
        <f>IF(Trav_cr!G8="","",Trav_cr!G8-Trav_deb!G8)</f>
        <v>-381.1</v>
      </c>
      <c r="H8" s="26">
        <f>IF(Trav_cr!H8="","",Trav_cr!H8-Trav_deb!H8)</f>
        <v>-317.99392677742014</v>
      </c>
      <c r="I8" s="26">
        <f>IF(Trav_cr!I8="","",Trav_cr!I8-Trav_deb!I8)</f>
        <v>-312.00205686660325</v>
      </c>
      <c r="J8" s="26">
        <f>IF(Trav_cr!J8="","",Trav_cr!J8-Trav_deb!J8)</f>
        <v>-221.17068936880676</v>
      </c>
      <c r="K8" s="26">
        <f>IF(Trav_cr!K8="","",Trav_cr!K8-Trav_deb!K8)</f>
        <v>-350.28158230441534</v>
      </c>
      <c r="L8" s="26">
        <f>IF(Trav_cr!L8="","",Trav_cr!L8-Trav_deb!L8)</f>
        <v>-373.5032022610759</v>
      </c>
      <c r="M8" s="26">
        <f>IF(Trav_cr!M8="","",Trav_cr!M8-Trav_deb!M8)</f>
        <v>-265.4166301071059</v>
      </c>
      <c r="N8" s="26">
        <f>IF(Trav_cr!N8="","",Trav_cr!N8-Trav_deb!N8)</f>
        <v>-439.03993871891305</v>
      </c>
      <c r="O8" s="26">
        <f>IF(Trav_cr!O8="","",Trav_cr!O8-Trav_deb!O8)</f>
        <v>-329.25049376633251</v>
      </c>
      <c r="P8" s="26">
        <f>IF(Trav_cr!P8="","",Trav_cr!P8-Trav_deb!P8)</f>
        <v>-525.44926435535206</v>
      </c>
      <c r="Q8" s="26">
        <f>IF(Trav_cr!Q8="","",Trav_cr!Q8-Trav_deb!Q8)</f>
        <v>-190.96173965768034</v>
      </c>
      <c r="S8" s="64">
        <f>IF(Q8="", "", Q8/P8-1)</f>
        <v>-0.63657435148955455</v>
      </c>
      <c r="T8" s="64" t="str">
        <f t="shared" si="6"/>
        <v/>
      </c>
      <c r="U8" s="64" t="str">
        <f t="shared" si="7"/>
        <v/>
      </c>
      <c r="V8" s="39"/>
      <c r="W8" s="39">
        <f>IF(L8="","",L8/GDP!O4/10)</f>
        <v>-0.22503009265092105</v>
      </c>
      <c r="X8" s="39">
        <f>IF(M8="","",M8/GDP!P4/10)</f>
        <v>-0.16585026174308337</v>
      </c>
      <c r="Y8" s="39">
        <f>IF(N8="","",N8/GDP!Q4/10)</f>
        <v>-0.25794439397270902</v>
      </c>
      <c r="Z8" s="39">
        <f>IF(O8="","",O8/GDP!R4/10)</f>
        <v>-0.18774888606897866</v>
      </c>
      <c r="AA8" s="39">
        <f>IF(P8="","",P8/GDP!S4/10)</f>
        <v>-0.30715377143933548</v>
      </c>
      <c r="AB8" s="39">
        <f>IF(Q8="","",Q8/GDP!T4/10)</f>
        <v>-0.13067847355718107</v>
      </c>
      <c r="AC8" s="39"/>
      <c r="AD8" s="22">
        <f t="shared" si="8"/>
        <v>0</v>
      </c>
      <c r="AE8" s="22">
        <f>IF(Z8&gt;10, 1, 0)</f>
        <v>0</v>
      </c>
      <c r="AF8" s="22">
        <f t="shared" si="0"/>
        <v>0</v>
      </c>
      <c r="AG8" s="83">
        <f t="shared" si="9"/>
        <v>0</v>
      </c>
      <c r="AH8" s="83" t="str">
        <f t="shared" si="1"/>
        <v/>
      </c>
      <c r="AI8" s="57" t="str">
        <f t="shared" si="2"/>
        <v/>
      </c>
      <c r="AJ8" s="83">
        <f t="shared" si="10"/>
        <v>0</v>
      </c>
      <c r="AK8" s="57">
        <f t="shared" si="10"/>
        <v>0</v>
      </c>
      <c r="AL8" s="39">
        <f t="shared" si="3"/>
        <v>-0.18774888606897866</v>
      </c>
      <c r="AM8" s="39" t="str">
        <f t="shared" si="4"/>
        <v/>
      </c>
      <c r="AN8" s="39">
        <f t="shared" si="5"/>
        <v>-386.53190584175593</v>
      </c>
    </row>
    <row r="9" spans="1:40" x14ac:dyDescent="0.15">
      <c r="A9" s="12" t="s">
        <v>22</v>
      </c>
      <c r="B9" s="26" t="str">
        <f>IF(Trav_cr!B9="","",Trav_cr!B9-Trav_deb!B9)</f>
        <v/>
      </c>
      <c r="C9" s="26" t="str">
        <f>IF(Trav_cr!C9="","",Trav_cr!C9-Trav_deb!C9)</f>
        <v/>
      </c>
      <c r="D9" s="26" t="str">
        <f>IF(Trav_cr!D9="","",Trav_cr!D9-Trav_deb!D9)</f>
        <v/>
      </c>
      <c r="E9" s="26" t="str">
        <f>IF(Trav_cr!E9="","",Trav_cr!E9-Trav_deb!E9)</f>
        <v/>
      </c>
      <c r="F9" s="26" t="str">
        <f>IF(Trav_cr!F9="","",Trav_cr!F9-Trav_deb!F9)</f>
        <v/>
      </c>
      <c r="G9" s="26" t="str">
        <f>IF(Trav_cr!G9="","",Trav_cr!G9-Trav_deb!G9)</f>
        <v/>
      </c>
      <c r="H9" s="26" t="str">
        <f>IF(Trav_cr!H9="","",Trav_cr!H9-Trav_deb!H9)</f>
        <v/>
      </c>
      <c r="I9" s="26" t="str">
        <f>IF(Trav_cr!I9="","",Trav_cr!I9-Trav_deb!I9)</f>
        <v/>
      </c>
      <c r="J9" s="26" t="str">
        <f>IF(Trav_cr!J9="","",Trav_cr!J9-Trav_deb!J9)</f>
        <v/>
      </c>
      <c r="K9" s="26" t="str">
        <f>IF(Trav_cr!K9="","",Trav_cr!K9-Trav_deb!K9)</f>
        <v/>
      </c>
      <c r="L9" s="26" t="str">
        <f>IF(Trav_cr!L9="","",Trav_cr!L9-Trav_deb!L9)</f>
        <v/>
      </c>
      <c r="M9" s="26" t="str">
        <f>IF(Trav_cr!M9="","",Trav_cr!M9-Trav_deb!M9)</f>
        <v/>
      </c>
      <c r="N9" s="26" t="str">
        <f>IF(Trav_cr!N9="","",Trav_cr!N9-Trav_deb!N9)</f>
        <v/>
      </c>
      <c r="O9" s="26" t="str">
        <f>IF(Trav_cr!O9="","",Trav_cr!O9-Trav_deb!O9)</f>
        <v/>
      </c>
      <c r="P9" s="26">
        <f>IF(Trav_cr!P9="","",Trav_cr!P9-Trav_deb!P9)</f>
        <v>1717.1</v>
      </c>
      <c r="Q9" s="26" t="str">
        <f>IF(Trav_cr!Q9="","",Trav_cr!Q9-Trav_deb!Q9)</f>
        <v/>
      </c>
      <c r="S9" s="64" t="str">
        <f>IF(Q9="", "", Q9/P9-1)</f>
        <v/>
      </c>
      <c r="T9" s="64" t="str">
        <f t="shared" si="6"/>
        <v/>
      </c>
      <c r="U9" s="64" t="str">
        <f t="shared" si="7"/>
        <v/>
      </c>
      <c r="V9" s="39"/>
      <c r="W9" s="39" t="str">
        <f>IF(L9="","",L9/GDP!O5/10)</f>
        <v/>
      </c>
      <c r="X9" s="39" t="str">
        <f>IF(M9="","",M9/GDP!P5/10)</f>
        <v/>
      </c>
      <c r="Y9" s="39" t="str">
        <f>IF(N9="","",N9/GDP!Q5/10)</f>
        <v/>
      </c>
      <c r="Z9" s="39" t="str">
        <f>IF(O9="","",O9/GDP!R5/10)</f>
        <v/>
      </c>
      <c r="AA9" s="39">
        <f>IF(P9="","",P9/GDP!S5/10)</f>
        <v>54.422865772358897</v>
      </c>
      <c r="AB9" s="39" t="str">
        <f>IF(Q9="","",Q9/GDP!T5/10)</f>
        <v/>
      </c>
      <c r="AC9" s="39"/>
      <c r="AD9" s="22">
        <f t="shared" si="8"/>
        <v>1</v>
      </c>
      <c r="AE9" s="22"/>
      <c r="AF9" s="22">
        <f t="shared" si="0"/>
        <v>0</v>
      </c>
      <c r="AG9" s="83">
        <f t="shared" si="9"/>
        <v>1</v>
      </c>
      <c r="AH9" s="83" t="str">
        <f t="shared" si="1"/>
        <v>Andorra, Principality of</v>
      </c>
      <c r="AI9" s="57">
        <f t="shared" si="2"/>
        <v>0</v>
      </c>
      <c r="AJ9" s="83">
        <f t="shared" si="10"/>
        <v>0</v>
      </c>
      <c r="AK9" s="57">
        <f t="shared" si="10"/>
        <v>1</v>
      </c>
      <c r="AL9" s="39" t="str">
        <f t="shared" si="3"/>
        <v/>
      </c>
      <c r="AM9" s="39" t="str">
        <f t="shared" si="4"/>
        <v/>
      </c>
      <c r="AN9" s="39">
        <f t="shared" si="5"/>
        <v>1717.1</v>
      </c>
    </row>
    <row r="10" spans="1:40" x14ac:dyDescent="0.15">
      <c r="A10" s="12" t="s">
        <v>23</v>
      </c>
      <c r="B10" s="26">
        <f>IF(Trav_cr!B10="","",Trav_cr!B10-Trav_deb!B10)</f>
        <v>14.199864959999999</v>
      </c>
      <c r="C10" s="26">
        <f>IF(Trav_cr!C10="","",Trav_cr!C10-Trav_deb!C10)</f>
        <v>-72.814585050000005</v>
      </c>
      <c r="D10" s="26">
        <f>IF(Trav_cr!D10="","",Trav_cr!D10-Trav_deb!D10)</f>
        <v>13.015575839999997</v>
      </c>
      <c r="E10" s="26">
        <f>IF(Trav_cr!E10="","",Trav_cr!E10-Trav_deb!E10)</f>
        <v>30.825309489999995</v>
      </c>
      <c r="F10" s="26">
        <f>IF(Trav_cr!F10="","",Trav_cr!F10-Trav_deb!F10)</f>
        <v>401.6</v>
      </c>
      <c r="G10" s="26">
        <f>IF(Trav_cr!G10="","",Trav_cr!G10-Trav_deb!G10)</f>
        <v>570.9656118800001</v>
      </c>
      <c r="H10" s="26">
        <f>IF(Trav_cr!H10="","",Trav_cr!H10-Trav_deb!H10)</f>
        <v>466.07705872180088</v>
      </c>
      <c r="I10" s="26">
        <f>IF(Trav_cr!I10="","",Trav_cr!I10-Trav_deb!I10)</f>
        <v>547.60669393673015</v>
      </c>
      <c r="J10" s="26">
        <f>IF(Trav_cr!J10="","",Trav_cr!J10-Trav_deb!J10)</f>
        <v>1067.3694101787576</v>
      </c>
      <c r="K10" s="26">
        <f>IF(Trav_cr!K10="","",Trav_cr!K10-Trav_deb!K10)</f>
        <v>1475.9597395831845</v>
      </c>
      <c r="L10" s="26">
        <f>IF(Trav_cr!L10="","",Trav_cr!L10-Trav_deb!L10)</f>
        <v>1016.4215794115557</v>
      </c>
      <c r="M10" s="26">
        <f>IF(Trav_cr!M10="","",Trav_cr!M10-Trav_deb!M10)</f>
        <v>28.877096328261018</v>
      </c>
      <c r="N10" s="26">
        <f>IF(Trav_cr!N10="","",Trav_cr!N10-Trav_deb!N10)</f>
        <v>-96.130995531092026</v>
      </c>
      <c r="O10" s="26">
        <f>IF(Trav_cr!O10="","",Trav_cr!O10-Trav_deb!O10)</f>
        <v>-11.029821114851075</v>
      </c>
      <c r="P10" s="26">
        <f>IF(Trav_cr!P10="","",Trav_cr!P10-Trav_deb!P10)</f>
        <v>-85.342747526957339</v>
      </c>
      <c r="Q10" s="26">
        <f>IF(Trav_cr!Q10="","",Trav_cr!Q10-Trav_deb!Q10)</f>
        <v>-598.75944476172924</v>
      </c>
      <c r="S10" s="64">
        <f t="shared" ref="S10:S73" si="11">IF(Q10="", "", Q10/P10-1)</f>
        <v>6.0159382268844608</v>
      </c>
      <c r="T10" s="64" t="str">
        <f t="shared" si="6"/>
        <v/>
      </c>
      <c r="U10" s="64" t="str">
        <f t="shared" si="7"/>
        <v/>
      </c>
      <c r="V10" s="39"/>
      <c r="W10" s="39">
        <f>IF(L10="","",L10/GDP!O6/10)</f>
        <v>0.87476518825789085</v>
      </c>
      <c r="X10" s="39">
        <f>IF(M10="","",M10/GDP!P6/10)</f>
        <v>2.8556196610076433E-2</v>
      </c>
      <c r="Y10" s="39">
        <f>IF(N10="","",N10/GDP!Q6/10)</f>
        <v>-7.8781874089212611E-2</v>
      </c>
      <c r="Z10" s="39">
        <f>IF(O10="","",O10/GDP!R6/10)</f>
        <v>-1.0882570297979878E-2</v>
      </c>
      <c r="AA10" s="39">
        <f>IF(P10="","",P10/GDP!S6/10)</f>
        <v>-0.10097876681198652</v>
      </c>
      <c r="AB10" s="39">
        <f>IF(Q10="","",Q10/GDP!T6/10)</f>
        <v>-1.023274075134966</v>
      </c>
      <c r="AC10" s="39"/>
      <c r="AD10" s="22">
        <f t="shared" si="8"/>
        <v>0</v>
      </c>
      <c r="AE10" s="22">
        <f t="shared" ref="AE10:AE21" si="12">IF(Z10&gt;10, 1, 0)</f>
        <v>0</v>
      </c>
      <c r="AF10" s="22">
        <f t="shared" si="0"/>
        <v>0</v>
      </c>
      <c r="AG10" s="83">
        <f t="shared" si="9"/>
        <v>0</v>
      </c>
      <c r="AH10" s="83" t="str">
        <f t="shared" si="1"/>
        <v/>
      </c>
      <c r="AI10" s="57" t="str">
        <f t="shared" si="2"/>
        <v/>
      </c>
      <c r="AJ10" s="83">
        <f t="shared" si="10"/>
        <v>0</v>
      </c>
      <c r="AK10" s="57">
        <f t="shared" si="10"/>
        <v>0</v>
      </c>
      <c r="AL10" s="39">
        <f t="shared" si="3"/>
        <v>-1.0882570297979878E-2</v>
      </c>
      <c r="AM10" s="39" t="str">
        <f t="shared" si="4"/>
        <v/>
      </c>
      <c r="AN10" s="39">
        <f t="shared" si="5"/>
        <v>170.55902231338322</v>
      </c>
    </row>
    <row r="11" spans="1:40" x14ac:dyDescent="0.15">
      <c r="A11" s="12" t="s">
        <v>24</v>
      </c>
      <c r="B11" s="26">
        <f>IF(Trav_cr!B11="","",Trav_cr!B11-Trav_deb!B11)</f>
        <v>76.109000370370381</v>
      </c>
      <c r="C11" s="26">
        <f>IF(Trav_cr!C11="","",Trav_cr!C11-Trav_deb!C11)</f>
        <v>94.789731111111109</v>
      </c>
      <c r="D11" s="26">
        <f>IF(Trav_cr!D11="","",Trav_cr!D11-Trav_deb!D11)</f>
        <v>99.570651851851849</v>
      </c>
      <c r="E11" s="26">
        <f>IF(Trav_cr!E11="","",Trav_cr!E11-Trav_deb!E11)</f>
        <v>75.990369999999999</v>
      </c>
      <c r="F11" s="26">
        <f>IF(Trav_cr!F11="","",Trav_cr!F11-Trav_deb!F11)</f>
        <v>77.650622222222225</v>
      </c>
      <c r="G11" s="26">
        <f>IF(Trav_cr!G11="","",Trav_cr!G11-Trav_deb!G11)</f>
        <v>86.266921481481461</v>
      </c>
      <c r="H11" s="26">
        <f>IF(Trav_cr!H11="","",Trav_cr!H11-Trav_deb!H11)</f>
        <v>98.729006296296291</v>
      </c>
      <c r="I11" s="26">
        <f>IF(Trav_cr!I11="","",Trav_cr!I11-Trav_deb!I11)</f>
        <v>100.64782788888888</v>
      </c>
      <c r="J11" s="26">
        <f>IF(Trav_cr!J11="","",Trav_cr!J11-Trav_deb!J11)</f>
        <v>109.74786259259258</v>
      </c>
      <c r="K11" s="26">
        <f>IF(Trav_cr!K11="","",Trav_cr!K11-Trav_deb!K11)</f>
        <v>124.55462239879492</v>
      </c>
      <c r="L11" s="26">
        <f>IF(Trav_cr!L11="","",Trav_cr!L11-Trav_deb!L11)</f>
        <v>121.01264518113334</v>
      </c>
      <c r="M11" s="26">
        <f>IF(Trav_cr!M11="","",Trav_cr!M11-Trav_deb!M11)</f>
        <v>122.7594350165096</v>
      </c>
      <c r="N11" s="26">
        <f>IF(Trav_cr!N11="","",Trav_cr!N11-Trav_deb!N11)</f>
        <v>129.58569416084103</v>
      </c>
      <c r="O11" s="26">
        <f>IF(Trav_cr!O11="","",Trav_cr!O11-Trav_deb!O11)</f>
        <v>107.05107088182072</v>
      </c>
      <c r="P11" s="26">
        <f>IF(Trav_cr!P11="","",Trav_cr!P11-Trav_deb!P11)</f>
        <v>154.74879498594163</v>
      </c>
      <c r="Q11" s="26">
        <f>IF(Trav_cr!Q11="","",Trav_cr!Q11-Trav_deb!Q11)</f>
        <v>45.714200504811174</v>
      </c>
      <c r="S11" s="64">
        <f t="shared" si="11"/>
        <v>-0.70459091129618079</v>
      </c>
      <c r="T11" s="64">
        <f t="shared" si="6"/>
        <v>-0.70459091129618079</v>
      </c>
      <c r="U11" s="64">
        <f t="shared" si="7"/>
        <v>-0.70459091129618079</v>
      </c>
      <c r="V11" s="39"/>
      <c r="W11" s="39">
        <f>IF(L11="","",L11/GDP!O7/10)</f>
        <v>36.611328715550627</v>
      </c>
      <c r="X11" s="39">
        <f>IF(M11="","",M11/GDP!P7/10)</f>
        <v>38.325949277835377</v>
      </c>
      <c r="Y11" s="39">
        <f>IF(N11="","",N11/GDP!Q7/10)</f>
        <v>45.594278484488882</v>
      </c>
      <c r="Z11" s="39">
        <f>IF(O11="","",O11/GDP!R7/10)</f>
        <v>33.402814179995147</v>
      </c>
      <c r="AA11" s="39">
        <f>IF(P11="","",P11/GDP!S7/10)</f>
        <v>40.767870039618529</v>
      </c>
      <c r="AB11" s="39">
        <f>IF(Q11="","",Q11/GDP!T7/10)</f>
        <v>16.817683311940019</v>
      </c>
      <c r="AC11" s="39"/>
      <c r="AD11" s="22">
        <f t="shared" si="8"/>
        <v>0</v>
      </c>
      <c r="AE11" s="22">
        <f t="shared" si="12"/>
        <v>1</v>
      </c>
      <c r="AF11" s="22">
        <f t="shared" si="0"/>
        <v>0</v>
      </c>
      <c r="AG11" s="83">
        <f t="shared" si="9"/>
        <v>1</v>
      </c>
      <c r="AH11" s="83" t="str">
        <f t="shared" si="1"/>
        <v>Anguilla</v>
      </c>
      <c r="AI11" s="57">
        <f t="shared" si="2"/>
        <v>1</v>
      </c>
      <c r="AJ11" s="83">
        <f t="shared" si="10"/>
        <v>0</v>
      </c>
      <c r="AK11" s="57">
        <f t="shared" si="10"/>
        <v>0</v>
      </c>
      <c r="AL11" s="39" t="str">
        <f t="shared" si="3"/>
        <v/>
      </c>
      <c r="AM11" s="39">
        <f t="shared" si="4"/>
        <v>33.402814179995147</v>
      </c>
      <c r="AN11" s="39">
        <f t="shared" si="5"/>
        <v>127.03152804524925</v>
      </c>
    </row>
    <row r="12" spans="1:40" x14ac:dyDescent="0.15">
      <c r="A12" s="12" t="s">
        <v>25</v>
      </c>
      <c r="B12" s="26">
        <f>IF(Trav_cr!B12="","",Trav_cr!B12-Trav_deb!B12)</f>
        <v>269.40070814814811</v>
      </c>
      <c r="C12" s="26">
        <f>IF(Trav_cr!C12="","",Trav_cr!C12-Trav_deb!C12)</f>
        <v>281.41319222222222</v>
      </c>
      <c r="D12" s="26">
        <f>IF(Trav_cr!D12="","",Trav_cr!D12-Trav_deb!D12)</f>
        <v>286.08013925925923</v>
      </c>
      <c r="E12" s="26">
        <f>IF(Trav_cr!E12="","",Trav_cr!E12-Trav_deb!E12)</f>
        <v>275.60221222222219</v>
      </c>
      <c r="F12" s="26">
        <f>IF(Trav_cr!F12="","",Trav_cr!F12-Trav_deb!F12)</f>
        <v>251.54832666666667</v>
      </c>
      <c r="G12" s="26">
        <f>IF(Trav_cr!G12="","",Trav_cr!G12-Trav_deb!G12)</f>
        <v>247.10257629629626</v>
      </c>
      <c r="H12" s="26">
        <f>IF(Trav_cr!H12="","",Trav_cr!H12-Trav_deb!H12)</f>
        <v>262.73233555555549</v>
      </c>
      <c r="I12" s="26">
        <f>IF(Trav_cr!I12="","",Trav_cr!I12-Trav_deb!I12)</f>
        <v>270.11492111111107</v>
      </c>
      <c r="J12" s="26">
        <f>IF(Trav_cr!J12="","",Trav_cr!J12-Trav_deb!J12)</f>
        <v>248.25224666666662</v>
      </c>
      <c r="K12" s="26">
        <f>IF(Trav_cr!K12="","",Trav_cr!K12-Trav_deb!K12)</f>
        <v>642.38259570218975</v>
      </c>
      <c r="L12" s="26">
        <f>IF(Trav_cr!L12="","",Trav_cr!L12-Trav_deb!L12)</f>
        <v>640.028622807126</v>
      </c>
      <c r="M12" s="26">
        <f>IF(Trav_cr!M12="","",Trav_cr!M12-Trav_deb!M12)</f>
        <v>675.54163199700872</v>
      </c>
      <c r="N12" s="26">
        <f>IF(Trav_cr!N12="","",Trav_cr!N12-Trav_deb!N12)</f>
        <v>654.58434674036789</v>
      </c>
      <c r="O12" s="26">
        <f>IF(Trav_cr!O12="","",Trav_cr!O12-Trav_deb!O12)</f>
        <v>689.03918297515281</v>
      </c>
      <c r="P12" s="26">
        <f>IF(Trav_cr!P12="","",Trav_cr!P12-Trav_deb!P12)</f>
        <v>816.60278530919641</v>
      </c>
      <c r="Q12" s="26">
        <f>IF(Trav_cr!Q12="","",Trav_cr!Q12-Trav_deb!Q12)</f>
        <v>359.64350046086861</v>
      </c>
      <c r="S12" s="64">
        <f t="shared" si="11"/>
        <v>-0.55958575340311367</v>
      </c>
      <c r="T12" s="64">
        <f t="shared" si="6"/>
        <v>-0.55958575340311367</v>
      </c>
      <c r="U12" s="64">
        <f t="shared" si="7"/>
        <v>-0.55958575340311367</v>
      </c>
      <c r="V12" s="39"/>
      <c r="W12" s="39">
        <f>IF(L12="","",L12/GDP!O8/10)</f>
        <v>47.881113894855787</v>
      </c>
      <c r="X12" s="39">
        <f>IF(M12="","",M12/GDP!P8/10)</f>
        <v>47.023883840154788</v>
      </c>
      <c r="Y12" s="39">
        <f>IF(N12="","",N12/GDP!Q8/10)</f>
        <v>44.590776859103421</v>
      </c>
      <c r="Z12" s="39">
        <f>IF(O12="","",O12/GDP!R8/10)</f>
        <v>42.921479915119662</v>
      </c>
      <c r="AA12" s="39">
        <f>IF(P12="","",P12/GDP!S8/10)</f>
        <v>49.134946043933653</v>
      </c>
      <c r="AB12" s="39">
        <f>IF(Q12="","",Q12/GDP!T8/10)</f>
        <v>25.877195690646538</v>
      </c>
      <c r="AC12" s="39"/>
      <c r="AD12" s="22">
        <f t="shared" si="8"/>
        <v>0</v>
      </c>
      <c r="AE12" s="22">
        <f t="shared" si="12"/>
        <v>1</v>
      </c>
      <c r="AF12" s="22">
        <f t="shared" si="0"/>
        <v>0</v>
      </c>
      <c r="AG12" s="83">
        <f t="shared" si="9"/>
        <v>1</v>
      </c>
      <c r="AH12" s="83" t="str">
        <f t="shared" si="1"/>
        <v>Antigua and Barbuda</v>
      </c>
      <c r="AI12" s="57">
        <f t="shared" si="2"/>
        <v>1</v>
      </c>
      <c r="AJ12" s="83">
        <f t="shared" si="10"/>
        <v>0</v>
      </c>
      <c r="AK12" s="57">
        <f t="shared" si="10"/>
        <v>0</v>
      </c>
      <c r="AL12" s="39" t="str">
        <f t="shared" si="3"/>
        <v/>
      </c>
      <c r="AM12" s="39">
        <f t="shared" si="4"/>
        <v>42.921479915119662</v>
      </c>
      <c r="AN12" s="39">
        <f t="shared" si="5"/>
        <v>695.15931396577037</v>
      </c>
    </row>
    <row r="13" spans="1:40" x14ac:dyDescent="0.15">
      <c r="A13" s="12" t="s">
        <v>26</v>
      </c>
      <c r="B13" s="26">
        <f>IF(Trav_cr!B13="","",Trav_cr!B13-Trav_deb!B13)</f>
        <v>-60.599999999999909</v>
      </c>
      <c r="C13" s="26">
        <f>IF(Trav_cr!C13="","",Trav_cr!C13-Trav_deb!C13)</f>
        <v>243.70000000000027</v>
      </c>
      <c r="D13" s="26">
        <f>IF(Trav_cr!D13="","",Trav_cr!D13-Trav_deb!D13)</f>
        <v>389.94643353941001</v>
      </c>
      <c r="E13" s="26">
        <f>IF(Trav_cr!E13="","",Trav_cr!E13-Trav_deb!E13)</f>
        <v>78.058720276570966</v>
      </c>
      <c r="F13" s="26">
        <f>IF(Trav_cr!F13="","",Trav_cr!F13-Trav_deb!F13)</f>
        <v>-547.49938322255048</v>
      </c>
      <c r="G13" s="26">
        <f>IF(Trav_cr!G13="","",Trav_cr!G13-Trav_deb!G13)</f>
        <v>38.537751538579869</v>
      </c>
      <c r="H13" s="26">
        <f>IF(Trav_cr!H13="","",Trav_cr!H13-Trav_deb!H13)</f>
        <v>-235.73884823119897</v>
      </c>
      <c r="I13" s="26">
        <f>IF(Trav_cr!I13="","",Trav_cr!I13-Trav_deb!I13)</f>
        <v>-1103.7061051073806</v>
      </c>
      <c r="J13" s="26">
        <f>IF(Trav_cr!J13="","",Trav_cr!J13-Trav_deb!J13)</f>
        <v>-1407.64799654122</v>
      </c>
      <c r="K13" s="26">
        <f>IF(Trav_cr!K13="","",Trav_cr!K13-Trav_deb!K13)</f>
        <v>-1022.8476537869801</v>
      </c>
      <c r="L13" s="26">
        <f>IF(Trav_cr!L13="","",Trav_cr!L13-Trav_deb!L13)</f>
        <v>-2054.6976574926703</v>
      </c>
      <c r="M13" s="26">
        <f>IF(Trav_cr!M13="","",Trav_cr!M13-Trav_deb!M13)</f>
        <v>-4712.5654183141633</v>
      </c>
      <c r="N13" s="26">
        <f>IF(Trav_cr!N13="","",Trav_cr!N13-Trav_deb!N13)</f>
        <v>-6008.7390620469914</v>
      </c>
      <c r="O13" s="26">
        <f>IF(Trav_cr!O13="","",Trav_cr!O13-Trav_deb!O13)</f>
        <v>-5107.0859558038283</v>
      </c>
      <c r="P13" s="26">
        <f>IF(Trav_cr!P13="","",Trav_cr!P13-Trav_deb!P13)</f>
        <v>-2609.4924955023589</v>
      </c>
      <c r="Q13" s="26">
        <f>IF(Trav_cr!Q13="","",Trav_cr!Q13-Trav_deb!Q13)</f>
        <v>-730.30239645609981</v>
      </c>
      <c r="S13" s="64">
        <f t="shared" si="11"/>
        <v>-0.7201362342620925</v>
      </c>
      <c r="T13" s="64" t="str">
        <f t="shared" si="6"/>
        <v/>
      </c>
      <c r="U13" s="64" t="str">
        <f t="shared" si="7"/>
        <v/>
      </c>
      <c r="V13" s="39"/>
      <c r="W13" s="39">
        <f>IF(L13="","",L13/GDP!O9/10)</f>
        <v>-0.31981509107135481</v>
      </c>
      <c r="X13" s="39">
        <f>IF(M13="","",M13/GDP!P9/10)</f>
        <v>-0.84640539805235915</v>
      </c>
      <c r="Y13" s="39">
        <f>IF(N13="","",N13/GDP!Q9/10)</f>
        <v>-0.93323481200461045</v>
      </c>
      <c r="Z13" s="39">
        <f>IF(O13="","",O13/GDP!R9/10)</f>
        <v>-0.98736544044027874</v>
      </c>
      <c r="AA13" s="39">
        <f>IF(P13="","",P13/GDP!S9/10)</f>
        <v>-0.58711796758201684</v>
      </c>
      <c r="AB13" s="39">
        <f>IF(Q13="","",Q13/GDP!T9/10)</f>
        <v>-0.19090443548977387</v>
      </c>
      <c r="AC13" s="39"/>
      <c r="AD13" s="22">
        <f t="shared" si="8"/>
        <v>0</v>
      </c>
      <c r="AE13" s="22">
        <f t="shared" si="12"/>
        <v>0</v>
      </c>
      <c r="AF13" s="22">
        <f t="shared" si="0"/>
        <v>0</v>
      </c>
      <c r="AG13" s="83">
        <f t="shared" si="9"/>
        <v>0</v>
      </c>
      <c r="AH13" s="83" t="str">
        <f t="shared" si="1"/>
        <v/>
      </c>
      <c r="AI13" s="57" t="str">
        <f t="shared" si="2"/>
        <v/>
      </c>
      <c r="AJ13" s="83">
        <f t="shared" si="10"/>
        <v>0</v>
      </c>
      <c r="AK13" s="57">
        <f t="shared" si="10"/>
        <v>0</v>
      </c>
      <c r="AL13" s="39">
        <f t="shared" si="3"/>
        <v>-0.98736544044027874</v>
      </c>
      <c r="AM13" s="39" t="str">
        <f t="shared" si="4"/>
        <v/>
      </c>
      <c r="AN13" s="39">
        <f t="shared" si="5"/>
        <v>-4098.5161178320031</v>
      </c>
    </row>
    <row r="14" spans="1:40" x14ac:dyDescent="0.15">
      <c r="A14" s="12" t="s">
        <v>27</v>
      </c>
      <c r="B14" s="26">
        <f>IF(Trav_cr!B14="","",Trav_cr!B14-Trav_deb!B14)</f>
        <v>15.641416550978079</v>
      </c>
      <c r="C14" s="26">
        <f>IF(Trav_cr!C14="","",Trav_cr!C14-Trav_deb!C14)</f>
        <v>105.12897324340855</v>
      </c>
      <c r="D14" s="26">
        <f>IF(Trav_cr!D14="","",Trav_cr!D14-Trav_deb!D14)</f>
        <v>105.11179466254401</v>
      </c>
      <c r="E14" s="26">
        <f>IF(Trav_cr!E14="","",Trav_cr!E14-Trav_deb!E14)</f>
        <v>83.013012828628575</v>
      </c>
      <c r="F14" s="26">
        <f>IF(Trav_cr!F14="","",Trav_cr!F14-Trav_deb!F14)</f>
        <v>86.843846152610013</v>
      </c>
      <c r="G14" s="26">
        <f>IF(Trav_cr!G14="","",Trav_cr!G14-Trav_deb!G14)</f>
        <v>66.995429403669959</v>
      </c>
      <c r="H14" s="26">
        <f>IF(Trav_cr!H14="","",Trav_cr!H14-Trav_deb!H14)</f>
        <v>35.353752391270064</v>
      </c>
      <c r="I14" s="26">
        <f>IF(Trav_cr!I14="","",Trav_cr!I14-Trav_deb!I14)</f>
        <v>14.754974555165973</v>
      </c>
      <c r="J14" s="26">
        <f>IF(Trav_cr!J14="","",Trav_cr!J14-Trav_deb!J14)</f>
        <v>-49.158395807140096</v>
      </c>
      <c r="K14" s="26">
        <f>IF(Trav_cr!K14="","",Trav_cr!K14-Trav_deb!K14)</f>
        <v>-58.061777050246064</v>
      </c>
      <c r="L14" s="26">
        <f>IF(Trav_cr!L14="","",Trav_cr!L14-Trav_deb!L14)</f>
        <v>-59.963521447842027</v>
      </c>
      <c r="M14" s="26">
        <f>IF(Trav_cr!M14="","",Trav_cr!M14-Trav_deb!M14)</f>
        <v>35.734299877334934</v>
      </c>
      <c r="N14" s="26">
        <f>IF(Trav_cr!N14="","",Trav_cr!N14-Trav_deb!N14)</f>
        <v>40.226729705013213</v>
      </c>
      <c r="O14" s="26">
        <f>IF(Trav_cr!O14="","",Trav_cr!O14-Trav_deb!O14)</f>
        <v>47.304313507540883</v>
      </c>
      <c r="P14" s="26">
        <f>IF(Trav_cr!P14="","",Trav_cr!P14-Trav_deb!P14)</f>
        <v>39.307805260020814</v>
      </c>
      <c r="Q14" s="26">
        <f>IF(Trav_cr!Q14="","",Trav_cr!Q14-Trav_deb!Q14)</f>
        <v>-14.274382332347955</v>
      </c>
      <c r="S14" s="64">
        <f t="shared" si="11"/>
        <v>-1.3631437124999228</v>
      </c>
      <c r="T14" s="64" t="str">
        <f t="shared" si="6"/>
        <v/>
      </c>
      <c r="U14" s="64" t="str">
        <f t="shared" si="7"/>
        <v/>
      </c>
      <c r="V14" s="39"/>
      <c r="W14" s="39">
        <f>IF(L14="","",L14/GDP!O10/10)</f>
        <v>-0.56819486053609625</v>
      </c>
      <c r="X14" s="39">
        <f>IF(M14="","",M14/GDP!P10/10)</f>
        <v>0.3388378365572462</v>
      </c>
      <c r="Y14" s="39">
        <f>IF(N14="","",N14/GDP!Q10/10)</f>
        <v>0.34896702927477652</v>
      </c>
      <c r="Z14" s="39">
        <f>IF(O14="","",O14/GDP!R10/10)</f>
        <v>0.37971214205075438</v>
      </c>
      <c r="AA14" s="39">
        <f>IF(P14="","",P14/GDP!S10/10)</f>
        <v>0.28748903962672145</v>
      </c>
      <c r="AB14" s="39">
        <f>IF(Q14="","",Q14/GDP!T10/10)</f>
        <v>-0.11568410503174409</v>
      </c>
      <c r="AC14" s="39"/>
      <c r="AD14" s="22">
        <f t="shared" si="8"/>
        <v>0</v>
      </c>
      <c r="AE14" s="22">
        <f t="shared" si="12"/>
        <v>0</v>
      </c>
      <c r="AF14" s="22">
        <f t="shared" si="0"/>
        <v>0</v>
      </c>
      <c r="AG14" s="83">
        <f t="shared" si="9"/>
        <v>0</v>
      </c>
      <c r="AH14" s="83" t="str">
        <f t="shared" si="1"/>
        <v/>
      </c>
      <c r="AI14" s="57" t="str">
        <f t="shared" si="2"/>
        <v/>
      </c>
      <c r="AJ14" s="83">
        <f t="shared" si="10"/>
        <v>0</v>
      </c>
      <c r="AK14" s="57">
        <f t="shared" si="10"/>
        <v>0</v>
      </c>
      <c r="AL14" s="39" t="str">
        <f t="shared" si="3"/>
        <v/>
      </c>
      <c r="AM14" s="39">
        <f t="shared" si="4"/>
        <v>0.37971214205075438</v>
      </c>
      <c r="AN14" s="39">
        <f t="shared" si="5"/>
        <v>20.521925380413563</v>
      </c>
    </row>
    <row r="15" spans="1:40" x14ac:dyDescent="0.15">
      <c r="A15" s="12" t="s">
        <v>28</v>
      </c>
      <c r="B15" s="26">
        <f>IF(Trav_cr!B15="","",Trav_cr!B15-Trav_deb!B15)</f>
        <v>871.60711458663354</v>
      </c>
      <c r="C15" s="26">
        <f>IF(Trav_cr!C15="","",Trav_cr!C15-Trav_deb!C15)</f>
        <v>846.36857219787942</v>
      </c>
      <c r="D15" s="26">
        <f>IF(Trav_cr!D15="","",Trav_cr!D15-Trav_deb!D15)</f>
        <v>961.89944134078212</v>
      </c>
      <c r="E15" s="26">
        <f>IF(Trav_cr!E15="","",Trav_cr!E15-Trav_deb!E15)</f>
        <v>1101.0614525139665</v>
      </c>
      <c r="F15" s="26">
        <f>IF(Trav_cr!F15="","",Trav_cr!F15-Trav_deb!F15)</f>
        <v>979.05027932960888</v>
      </c>
      <c r="G15" s="26">
        <f>IF(Trav_cr!G15="","",Trav_cr!G15-Trav_deb!G15)</f>
        <v>1008.2681564245811</v>
      </c>
      <c r="H15" s="26">
        <f>IF(Trav_cr!H15="","",Trav_cr!H15-Trav_deb!H15)</f>
        <v>1081.8994413407822</v>
      </c>
      <c r="I15" s="26">
        <f>IF(Trav_cr!I15="","",Trav_cr!I15-Trav_deb!I15)</f>
        <v>1126.7597765363125</v>
      </c>
      <c r="J15" s="26">
        <f>IF(Trav_cr!J15="","",Trav_cr!J15-Trav_deb!J15)</f>
        <v>1175.7008681564246</v>
      </c>
      <c r="K15" s="26">
        <f>IF(Trav_cr!K15="","",Trav_cr!K15-Trav_deb!K15)</f>
        <v>1276.556497765363</v>
      </c>
      <c r="L15" s="26">
        <f>IF(Trav_cr!L15="","",Trav_cr!L15-Trav_deb!L15)</f>
        <v>1307.4478245810055</v>
      </c>
      <c r="M15" s="26">
        <f>IF(Trav_cr!M15="","",Trav_cr!M15-Trav_deb!M15)</f>
        <v>1437.7</v>
      </c>
      <c r="N15" s="26">
        <f>IF(Trav_cr!N15="","",Trav_cr!N15-Trav_deb!N15)</f>
        <v>1505.6557729968313</v>
      </c>
      <c r="O15" s="26">
        <f>IF(Trav_cr!O15="","",Trav_cr!O15-Trav_deb!O15)</f>
        <v>1651.8225619912005</v>
      </c>
      <c r="P15" s="26">
        <f>IF(Trav_cr!P15="","",Trav_cr!P15-Trav_deb!P15)</f>
        <v>1715.3557890872339</v>
      </c>
      <c r="Q15" s="26">
        <f>IF(Trav_cr!Q15="","",Trav_cr!Q15-Trav_deb!Q15)</f>
        <v>769.35720444540857</v>
      </c>
      <c r="S15" s="64">
        <f t="shared" si="11"/>
        <v>-0.55148826305311571</v>
      </c>
      <c r="T15" s="64">
        <f t="shared" si="6"/>
        <v>-0.55148826305311571</v>
      </c>
      <c r="U15" s="64">
        <f t="shared" si="7"/>
        <v>-0.55148826305311571</v>
      </c>
      <c r="V15" s="39"/>
      <c r="W15" s="39">
        <f>IF(L15="","",L15/GDP!O11/10)</f>
        <v>44.127226902481326</v>
      </c>
      <c r="X15" s="39">
        <f>IF(M15="","",M15/GDP!P11/10)</f>
        <v>48.186149746728475</v>
      </c>
      <c r="Y15" s="39">
        <f>IF(N15="","",N15/GDP!Q11/10)</f>
        <v>48.688450034474684</v>
      </c>
      <c r="Z15" s="39">
        <f>IF(O15="","",O15/GDP!R11/10)</f>
        <v>51.584180056414787</v>
      </c>
      <c r="AA15" s="39">
        <f>IF(P15="","",P15/GDP!S11/10)</f>
        <v>51.332841951465298</v>
      </c>
      <c r="AB15" s="39">
        <f>IF(Q15="","",Q15/GDP!T11/10)</f>
        <v>31.305124428998578</v>
      </c>
      <c r="AC15" s="39"/>
      <c r="AD15" s="22">
        <f t="shared" si="8"/>
        <v>0</v>
      </c>
      <c r="AE15" s="22">
        <f t="shared" si="12"/>
        <v>1</v>
      </c>
      <c r="AF15" s="22">
        <f t="shared" si="0"/>
        <v>0</v>
      </c>
      <c r="AG15" s="83">
        <f>IF(AVERAGE(W15:AA15)&gt;5, 1, 0)</f>
        <v>1</v>
      </c>
      <c r="AH15" s="83" t="str">
        <f t="shared" si="1"/>
        <v>Aruba, Kingdom of the Netherlands</v>
      </c>
      <c r="AI15" s="57">
        <f t="shared" si="2"/>
        <v>1</v>
      </c>
      <c r="AJ15" s="83">
        <f t="shared" si="10"/>
        <v>0</v>
      </c>
      <c r="AK15" s="57">
        <f t="shared" si="10"/>
        <v>0</v>
      </c>
      <c r="AL15" s="39" t="str">
        <f t="shared" si="3"/>
        <v/>
      </c>
      <c r="AM15" s="39">
        <f t="shared" si="4"/>
        <v>51.584180056414787</v>
      </c>
      <c r="AN15" s="39">
        <f t="shared" si="5"/>
        <v>1523.5963897312545</v>
      </c>
    </row>
    <row r="16" spans="1:40" x14ac:dyDescent="0.15">
      <c r="A16" s="12" t="s">
        <v>29</v>
      </c>
      <c r="B16" s="26">
        <f>IF(Trav_cr!B16="","",Trav_cr!B16-Trav_deb!B16)</f>
        <v>5000.829100466286</v>
      </c>
      <c r="C16" s="26">
        <f>IF(Trav_cr!C16="","",Trav_cr!C16-Trav_deb!C16)</f>
        <v>5001.9035238782762</v>
      </c>
      <c r="D16" s="26">
        <f>IF(Trav_cr!D16="","",Trav_cr!D16-Trav_deb!D16)</f>
        <v>5320.4078527675956</v>
      </c>
      <c r="E16" s="26">
        <f>IF(Trav_cr!E16="","",Trav_cr!E16-Trav_deb!E16)</f>
        <v>4368.9779517953684</v>
      </c>
      <c r="F16" s="26">
        <f>IF(Trav_cr!F16="","",Trav_cr!F16-Trav_deb!F16)</f>
        <v>5828.4880727876953</v>
      </c>
      <c r="G16" s="26">
        <f>IF(Trav_cr!G16="","",Trav_cr!G16-Trav_deb!G16)</f>
        <v>5914.0090518351317</v>
      </c>
      <c r="H16" s="26">
        <f>IF(Trav_cr!H16="","",Trav_cr!H16-Trav_deb!H16)</f>
        <v>4210.9043255367833</v>
      </c>
      <c r="I16" s="26">
        <f>IF(Trav_cr!I16="","",Trav_cr!I16-Trav_deb!I16)</f>
        <v>3478.2058671516097</v>
      </c>
      <c r="J16" s="26">
        <f>IF(Trav_cr!J16="","",Trav_cr!J16-Trav_deb!J16)</f>
        <v>2042.304640724069</v>
      </c>
      <c r="K16" s="26">
        <f>IF(Trav_cr!K16="","",Trav_cr!K16-Trav_deb!K16)</f>
        <v>3445.7908613448344</v>
      </c>
      <c r="L16" s="26">
        <f>IF(Trav_cr!L16="","",Trav_cr!L16-Trav_deb!L16)</f>
        <v>5079.034301987198</v>
      </c>
      <c r="M16" s="26">
        <f>IF(Trav_cr!M16="","",Trav_cr!M16-Trav_deb!M16)</f>
        <v>6180.1361285619278</v>
      </c>
      <c r="N16" s="26">
        <f>IF(Trav_cr!N16="","",Trav_cr!N16-Trav_deb!N16)</f>
        <v>7277.352139004448</v>
      </c>
      <c r="O16" s="26">
        <f>IF(Trav_cr!O16="","",Trav_cr!O16-Trav_deb!O16)</f>
        <v>8145.5571426322786</v>
      </c>
      <c r="P16" s="26">
        <f>IF(Trav_cr!P16="","",Trav_cr!P16-Trav_deb!P16)</f>
        <v>9760.6914243199135</v>
      </c>
      <c r="Q16" s="26">
        <f>IF(Trav_cr!Q16="","",Trav_cr!Q16-Trav_deb!Q16)</f>
        <v>19178.924352373462</v>
      </c>
      <c r="S16" s="64">
        <f t="shared" si="11"/>
        <v>0.9649145248652069</v>
      </c>
      <c r="T16" s="64" t="str">
        <f t="shared" si="6"/>
        <v/>
      </c>
      <c r="U16" s="64" t="str">
        <f t="shared" si="7"/>
        <v/>
      </c>
      <c r="V16" s="39"/>
      <c r="W16" s="39">
        <f>IF(L16="","",L16/GDP!O12/10)</f>
        <v>0.41131870725376701</v>
      </c>
      <c r="X16" s="39">
        <f>IF(M16="","",M16/GDP!P12/10)</f>
        <v>0.48806982226911855</v>
      </c>
      <c r="Y16" s="39">
        <f>IF(N16="","",N16/GDP!Q12/10)</f>
        <v>0.52536315719881399</v>
      </c>
      <c r="Z16" s="39">
        <f>IF(O16="","",O16/GDP!R12/10)</f>
        <v>0.57310577496512627</v>
      </c>
      <c r="AA16" s="39">
        <f>IF(P16="","",P16/GDP!S12/10)</f>
        <v>0.70100688226098962</v>
      </c>
      <c r="AB16" s="39">
        <f>IF(Q16="","",Q16/GDP!T12/10)</f>
        <v>1.4111029673984248</v>
      </c>
      <c r="AC16" s="39"/>
      <c r="AD16" s="22">
        <f t="shared" si="8"/>
        <v>0</v>
      </c>
      <c r="AE16" s="22">
        <f t="shared" si="12"/>
        <v>0</v>
      </c>
      <c r="AF16" s="22">
        <f t="shared" si="0"/>
        <v>0</v>
      </c>
      <c r="AG16" s="83">
        <f t="shared" si="9"/>
        <v>0</v>
      </c>
      <c r="AH16" s="83" t="str">
        <f t="shared" si="1"/>
        <v/>
      </c>
      <c r="AI16" s="57" t="str">
        <f t="shared" si="2"/>
        <v/>
      </c>
      <c r="AJ16" s="83">
        <f t="shared" si="10"/>
        <v>0</v>
      </c>
      <c r="AK16" s="57">
        <f t="shared" si="10"/>
        <v>0</v>
      </c>
      <c r="AL16" s="39" t="str">
        <f t="shared" si="3"/>
        <v/>
      </c>
      <c r="AM16" s="39">
        <f t="shared" si="4"/>
        <v>0.57310577496512627</v>
      </c>
      <c r="AN16" s="39">
        <f t="shared" si="5"/>
        <v>7288.5542273011524</v>
      </c>
    </row>
    <row r="17" spans="1:40" x14ac:dyDescent="0.15">
      <c r="A17" s="12" t="s">
        <v>30</v>
      </c>
      <c r="B17" s="26">
        <f>IF(Trav_cr!B17="","",Trav_cr!B17-Trav_deb!B17)</f>
        <v>6913.4061916820392</v>
      </c>
      <c r="C17" s="26">
        <f>IF(Trav_cr!C17="","",Trav_cr!C17-Trav_deb!C17)</f>
        <v>6885.1</v>
      </c>
      <c r="D17" s="26">
        <f>IF(Trav_cr!D17="","",Trav_cr!D17-Trav_deb!D17)</f>
        <v>7997.7048845060453</v>
      </c>
      <c r="E17" s="26">
        <f>IF(Trav_cr!E17="","",Trav_cr!E17-Trav_deb!E17)</f>
        <v>10191.736989048753</v>
      </c>
      <c r="F17" s="26">
        <f>IF(Trav_cr!F17="","",Trav_cr!F17-Trav_deb!F17)</f>
        <v>8342.410489321881</v>
      </c>
      <c r="G17" s="26">
        <f>IF(Trav_cr!G17="","",Trav_cr!G17-Trav_deb!G17)</f>
        <v>8630.4547672438803</v>
      </c>
      <c r="H17" s="26">
        <f>IF(Trav_cr!H17="","",Trav_cr!H17-Trav_deb!H17)</f>
        <v>9235.1757137445857</v>
      </c>
      <c r="I17" s="26">
        <f>IF(Trav_cr!I17="","",Trav_cr!I17-Trav_deb!I17)</f>
        <v>8944.316061057707</v>
      </c>
      <c r="J17" s="26">
        <f>IF(Trav_cr!J17="","",Trav_cr!J17-Trav_deb!J17)</f>
        <v>9967.1355333808096</v>
      </c>
      <c r="K17" s="26">
        <f>IF(Trav_cr!K17="","",Trav_cr!K17-Trav_deb!K17)</f>
        <v>9818.3498143076995</v>
      </c>
      <c r="L17" s="26">
        <f>IF(Trav_cr!L17="","",Trav_cr!L17-Trav_deb!L17)</f>
        <v>8962.3416753491838</v>
      </c>
      <c r="M17" s="26">
        <f>IF(Trav_cr!M17="","",Trav_cr!M17-Trav_deb!M17)</f>
        <v>9471.9537817292294</v>
      </c>
      <c r="N17" s="26">
        <f>IF(Trav_cr!N17="","",Trav_cr!N17-Trav_deb!N17)</f>
        <v>9564.7837365473006</v>
      </c>
      <c r="O17" s="26">
        <f>IF(Trav_cr!O17="","",Trav_cr!O17-Trav_deb!O17)</f>
        <v>11440.759908782073</v>
      </c>
      <c r="P17" s="26">
        <f>IF(Trav_cr!P17="","",Trav_cr!P17-Trav_deb!P17)</f>
        <v>11393.246901406939</v>
      </c>
      <c r="Q17" s="26">
        <f>IF(Trav_cr!Q17="","",Trav_cr!Q17-Trav_deb!Q17)</f>
        <v>8977.7324974041367</v>
      </c>
      <c r="S17" s="64">
        <f t="shared" si="11"/>
        <v>-0.21201281995429355</v>
      </c>
      <c r="T17" s="64" t="str">
        <f t="shared" si="6"/>
        <v/>
      </c>
      <c r="U17" s="64" t="str">
        <f t="shared" si="7"/>
        <v/>
      </c>
      <c r="V17" s="39"/>
      <c r="W17" s="39">
        <f>IF(L17="","",L17/GDP!O13/10)</f>
        <v>2.3461019398768839</v>
      </c>
      <c r="X17" s="39">
        <f>IF(M17="","",M17/GDP!P13/10)</f>
        <v>2.3935504919377655</v>
      </c>
      <c r="Y17" s="39">
        <f>IF(N17="","",N17/GDP!Q13/10)</f>
        <v>2.293214462141635</v>
      </c>
      <c r="Z17" s="39">
        <f>IF(O17="","",O17/GDP!R13/10)</f>
        <v>2.512789056721652</v>
      </c>
      <c r="AA17" s="39">
        <f>IF(P17="","",P17/GDP!S13/10)</f>
        <v>2.5595632585153867</v>
      </c>
      <c r="AB17" s="39">
        <f>IF(Q17="","",Q17/GDP!T13/10)</f>
        <v>2.0849236920380716</v>
      </c>
      <c r="AC17" s="39"/>
      <c r="AD17" s="22">
        <f t="shared" si="8"/>
        <v>0</v>
      </c>
      <c r="AE17" s="22">
        <f t="shared" si="12"/>
        <v>0</v>
      </c>
      <c r="AF17" s="22">
        <f t="shared" si="0"/>
        <v>0</v>
      </c>
      <c r="AG17" s="83">
        <f t="shared" si="9"/>
        <v>0</v>
      </c>
      <c r="AH17" s="83" t="str">
        <f t="shared" si="1"/>
        <v/>
      </c>
      <c r="AI17" s="57" t="str">
        <f t="shared" si="2"/>
        <v/>
      </c>
      <c r="AJ17" s="83">
        <f t="shared" si="10"/>
        <v>0</v>
      </c>
      <c r="AK17" s="57">
        <f t="shared" si="10"/>
        <v>0</v>
      </c>
      <c r="AL17" s="39" t="str">
        <f t="shared" si="3"/>
        <v/>
      </c>
      <c r="AM17" s="39">
        <f t="shared" si="4"/>
        <v>2.512789056721652</v>
      </c>
      <c r="AN17" s="39">
        <f t="shared" si="5"/>
        <v>10166.617200762945</v>
      </c>
    </row>
    <row r="18" spans="1:40" x14ac:dyDescent="0.15">
      <c r="A18" s="12" t="s">
        <v>31</v>
      </c>
      <c r="B18" s="26">
        <f>IF(Trav_cr!B18="","",Trav_cr!B18-Trav_deb!B18)</f>
        <v>-86.296000000000006</v>
      </c>
      <c r="C18" s="26">
        <f>IF(Trav_cr!C18="","",Trav_cr!C18-Trav_deb!C18)</f>
        <v>-84.419000000000011</v>
      </c>
      <c r="D18" s="26">
        <f>IF(Trav_cr!D18="","",Trav_cr!D18-Trav_deb!D18)</f>
        <v>-85.794999999999987</v>
      </c>
      <c r="E18" s="26">
        <f>IF(Trav_cr!E18="","",Trav_cr!E18-Trav_deb!E18)</f>
        <v>-151.55599999999998</v>
      </c>
      <c r="F18" s="26">
        <f>IF(Trav_cr!F18="","",Trav_cr!F18-Trav_deb!F18)</f>
        <v>-26.921000000000049</v>
      </c>
      <c r="G18" s="26">
        <f>IF(Trav_cr!G18="","",Trav_cr!G18-Trav_deb!G18)</f>
        <v>-124.14599999999996</v>
      </c>
      <c r="H18" s="26">
        <f>IF(Trav_cr!H18="","",Trav_cr!H18-Trav_deb!H18)</f>
        <v>-401.68100000000004</v>
      </c>
      <c r="I18" s="26">
        <f>IF(Trav_cr!I18="","",Trav_cr!I18-Trav_deb!I18)</f>
        <v>-43.518999999999778</v>
      </c>
      <c r="J18" s="26">
        <f>IF(Trav_cr!J18="","",Trav_cr!J18-Trav_deb!J18)</f>
        <v>-511.59999999999991</v>
      </c>
      <c r="K18" s="26">
        <f>IF(Trav_cr!K18="","",Trav_cr!K18-Trav_deb!K18)</f>
        <v>-576.875</v>
      </c>
      <c r="L18" s="26">
        <f>IF(Trav_cr!L18="","",Trav_cr!L18-Trav_deb!L18)</f>
        <v>-293.57699999999977</v>
      </c>
      <c r="M18" s="26">
        <f>IF(Trav_cr!M18="","",Trav_cr!M18-Trav_deb!M18)</f>
        <v>219.37800000000016</v>
      </c>
      <c r="N18" s="26">
        <f>IF(Trav_cr!N18="","",Trav_cr!N18-Trav_deb!N18)</f>
        <v>353.41199999999981</v>
      </c>
      <c r="O18" s="26">
        <f>IF(Trav_cr!O18="","",Trav_cr!O18-Trav_deb!O18)</f>
        <v>349.80200000000013</v>
      </c>
      <c r="P18" s="26">
        <f>IF(Trav_cr!P18="","",Trav_cr!P18-Trav_deb!P18)</f>
        <v>89.020999999999958</v>
      </c>
      <c r="Q18" s="26">
        <f>IF(Trav_cr!Q18="","",Trav_cr!Q18-Trav_deb!Q18)</f>
        <v>-107.47800000000001</v>
      </c>
      <c r="S18" s="64">
        <f t="shared" si="11"/>
        <v>-2.2073331011783743</v>
      </c>
      <c r="T18" s="64" t="str">
        <f t="shared" si="6"/>
        <v/>
      </c>
      <c r="U18" s="64" t="str">
        <f t="shared" si="7"/>
        <v/>
      </c>
      <c r="V18" s="39"/>
      <c r="W18" s="39">
        <f>IF(L18="","",L18/GDP!O14/10)</f>
        <v>-0.57740499057558048</v>
      </c>
      <c r="X18" s="39">
        <f>IF(M18="","",M18/GDP!P14/10)</f>
        <v>0.57991116189934044</v>
      </c>
      <c r="Y18" s="39">
        <f>IF(N18="","",N18/GDP!Q14/10)</f>
        <v>0.85416433269166736</v>
      </c>
      <c r="Z18" s="39">
        <f>IF(O18="","",O18/GDP!R14/10)</f>
        <v>0.74247540328622108</v>
      </c>
      <c r="AA18" s="39">
        <f>IF(P18="","",P18/GDP!S14/10)</f>
        <v>0.18527650249139938</v>
      </c>
      <c r="AB18" s="39">
        <f>IF(Q18="","",Q18/GDP!T14/10)</f>
        <v>-0.25225327961873312</v>
      </c>
      <c r="AC18" s="39"/>
      <c r="AD18" s="22">
        <f t="shared" si="8"/>
        <v>0</v>
      </c>
      <c r="AE18" s="22">
        <f t="shared" si="12"/>
        <v>0</v>
      </c>
      <c r="AF18" s="22">
        <f t="shared" si="0"/>
        <v>0</v>
      </c>
      <c r="AG18" s="83">
        <f t="shared" si="9"/>
        <v>0</v>
      </c>
      <c r="AH18" s="83" t="str">
        <f t="shared" si="1"/>
        <v/>
      </c>
      <c r="AI18" s="57" t="str">
        <f t="shared" si="2"/>
        <v/>
      </c>
      <c r="AJ18" s="83">
        <f t="shared" si="10"/>
        <v>0</v>
      </c>
      <c r="AK18" s="57">
        <f t="shared" si="10"/>
        <v>0</v>
      </c>
      <c r="AL18" s="39" t="str">
        <f t="shared" si="3"/>
        <v/>
      </c>
      <c r="AM18" s="39">
        <f t="shared" si="4"/>
        <v>0.74247540328622108</v>
      </c>
      <c r="AN18" s="39">
        <f t="shared" si="5"/>
        <v>143.60720000000006</v>
      </c>
    </row>
    <row r="19" spans="1:40" x14ac:dyDescent="0.15">
      <c r="A19" s="12" t="s">
        <v>32</v>
      </c>
      <c r="B19" s="26">
        <f>IF(Trav_cr!B19="","",Trav_cr!B19-Trav_deb!B19)</f>
        <v>1726.2160849999998</v>
      </c>
      <c r="C19" s="26">
        <f>IF(Trav_cr!C19="","",Trav_cr!C19-Trav_deb!C19)</f>
        <v>1671.1899999999998</v>
      </c>
      <c r="D19" s="26">
        <f>IF(Trav_cr!D19="","",Trav_cr!D19-Trav_deb!D19)</f>
        <v>1809.77</v>
      </c>
      <c r="E19" s="26">
        <f>IF(Trav_cr!E19="","",Trav_cr!E19-Trav_deb!E19)</f>
        <v>1839.2413626000002</v>
      </c>
      <c r="F19" s="26">
        <f>IF(Trav_cr!F19="","",Trav_cr!F19-Trav_deb!F19)</f>
        <v>1773.7139999999999</v>
      </c>
      <c r="G19" s="26">
        <f>IF(Trav_cr!G19="","",Trav_cr!G19-Trav_deb!G19)</f>
        <v>1919.23</v>
      </c>
      <c r="H19" s="26">
        <f>IF(Trav_cr!H19="","",Trav_cr!H19-Trav_deb!H19)</f>
        <v>1895.3330000000001</v>
      </c>
      <c r="I19" s="26">
        <f>IF(Trav_cr!I19="","",Trav_cr!I19-Trav_deb!I19)</f>
        <v>2025.67</v>
      </c>
      <c r="J19" s="26">
        <f>IF(Trav_cr!J19="","",Trav_cr!J19-Trav_deb!J19)</f>
        <v>2022.1880000000001</v>
      </c>
      <c r="K19" s="26">
        <f>IF(Trav_cr!K19="","",Trav_cr!K19-Trav_deb!K19)</f>
        <v>2104.8338640336001</v>
      </c>
      <c r="L19" s="26">
        <f>IF(Trav_cr!L19="","",Trav_cr!L19-Trav_deb!L19)</f>
        <v>2299.2203328688001</v>
      </c>
      <c r="M19" s="26">
        <f>IF(Trav_cr!M19="","",Trav_cr!M19-Trav_deb!M19)</f>
        <v>2745.2907121839999</v>
      </c>
      <c r="N19" s="26">
        <f>IF(Trav_cr!N19="","",Trav_cr!N19-Trav_deb!N19)</f>
        <v>2559.6298951545991</v>
      </c>
      <c r="O19" s="26">
        <f>IF(Trav_cr!O19="","",Trav_cr!O19-Trav_deb!O19)</f>
        <v>3395.8429346439993</v>
      </c>
      <c r="P19" s="26">
        <f>IF(Trav_cr!P19="","",Trav_cr!P19-Trav_deb!P19)</f>
        <v>3790.1955354399943</v>
      </c>
      <c r="Q19" s="26">
        <f>IF(Trav_cr!Q19="","",Trav_cr!Q19-Trav_deb!Q19)</f>
        <v>891.69069999999999</v>
      </c>
      <c r="S19" s="64">
        <f t="shared" si="11"/>
        <v>-0.76473754674071559</v>
      </c>
      <c r="T19" s="64">
        <f t="shared" si="6"/>
        <v>-0.76473754674071559</v>
      </c>
      <c r="U19" s="64">
        <f t="shared" si="7"/>
        <v>-0.76473754674071559</v>
      </c>
      <c r="V19" s="39"/>
      <c r="W19" s="39">
        <f>IF(L19="","",L19/GDP!O15/10)</f>
        <v>19.633332760091541</v>
      </c>
      <c r="X19" s="39">
        <f>IF(M19="","",M19/GDP!P15/10)</f>
        <v>23.014550967715973</v>
      </c>
      <c r="Y19" s="39">
        <f>IF(N19="","",N19/GDP!Q15/10)</f>
        <v>20.492285421590456</v>
      </c>
      <c r="Z19" s="39">
        <f>IF(O19="","",O19/GDP!R15/10)</f>
        <v>26.077536915274795</v>
      </c>
      <c r="AA19" s="39">
        <f>IF(P19="","",P19/GDP!S15/10)</f>
        <v>27.912595630247107</v>
      </c>
      <c r="AB19" s="39">
        <f>IF(Q19="","",Q19/GDP!T15/10)</f>
        <v>7.9263243690516232</v>
      </c>
      <c r="AC19" s="39"/>
      <c r="AD19" s="22">
        <f t="shared" si="8"/>
        <v>0</v>
      </c>
      <c r="AE19" s="22">
        <f t="shared" si="12"/>
        <v>1</v>
      </c>
      <c r="AF19" s="22">
        <f t="shared" si="0"/>
        <v>0</v>
      </c>
      <c r="AG19" s="83">
        <f t="shared" si="9"/>
        <v>1</v>
      </c>
      <c r="AH19" s="83" t="str">
        <f t="shared" si="1"/>
        <v>Bahamas, The</v>
      </c>
      <c r="AI19" s="57">
        <f t="shared" si="2"/>
        <v>1</v>
      </c>
      <c r="AJ19" s="83">
        <f t="shared" si="10"/>
        <v>0</v>
      </c>
      <c r="AK19" s="57">
        <f t="shared" si="10"/>
        <v>0</v>
      </c>
      <c r="AL19" s="39" t="str">
        <f t="shared" si="3"/>
        <v/>
      </c>
      <c r="AM19" s="39">
        <f t="shared" si="4"/>
        <v>26.077536915274795</v>
      </c>
      <c r="AN19" s="39">
        <f t="shared" si="5"/>
        <v>2958.0358820582783</v>
      </c>
    </row>
    <row r="20" spans="1:40" x14ac:dyDescent="0.15">
      <c r="A20" s="12" t="s">
        <v>33</v>
      </c>
      <c r="B20" s="26">
        <f>IF(Trav_cr!B20="","",Trav_cr!B20-Trav_deb!B20)</f>
        <v>505.96833900709311</v>
      </c>
      <c r="C20" s="26">
        <f>IF(Trav_cr!C20="","",Trav_cr!C20-Trav_deb!C20)</f>
        <v>592.37417898936178</v>
      </c>
      <c r="D20" s="26">
        <f>IF(Trav_cr!D20="","",Trav_cr!D20-Trav_deb!D20)</f>
        <v>626.32978723404267</v>
      </c>
      <c r="E20" s="26">
        <f>IF(Trav_cr!E20="","",Trav_cr!E20-Trav_deb!E20)</f>
        <v>662.76595744680822</v>
      </c>
      <c r="F20" s="26">
        <f>IF(Trav_cr!F20="","",Trav_cr!F20-Trav_deb!F20)</f>
        <v>710.37234042553177</v>
      </c>
      <c r="G20" s="26">
        <f>IF(Trav_cr!G20="","",Trav_cr!G20-Trav_deb!G20)</f>
        <v>856.11702127659578</v>
      </c>
      <c r="H20" s="26">
        <f>IF(Trav_cr!H20="","",Trav_cr!H20-Trav_deb!H20)</f>
        <v>316.48936170212778</v>
      </c>
      <c r="I20" s="26">
        <f>IF(Trav_cr!I20="","",Trav_cr!I20-Trav_deb!I20)</f>
        <v>244.94680851063822</v>
      </c>
      <c r="J20" s="26">
        <f>IF(Trav_cr!J20="","",Trav_cr!J20-Trav_deb!J20)</f>
        <v>336.43617021276589</v>
      </c>
      <c r="K20" s="26">
        <f>IF(Trav_cr!K20="","",Trav_cr!K20-Trav_deb!K20)</f>
        <v>596.80851063829789</v>
      </c>
      <c r="L20" s="26">
        <f>IF(Trav_cr!L20="","",Trav_cr!L20-Trav_deb!L20)</f>
        <v>752.2</v>
      </c>
      <c r="M20" s="26">
        <f>IF(Trav_cr!M20="","",Trav_cr!M20-Trav_deb!M20)</f>
        <v>1954.2553191489358</v>
      </c>
      <c r="N20" s="26">
        <f>IF(Trav_cr!N20="","",Trav_cr!N20-Trav_deb!N20)</f>
        <v>1850.7978723404253</v>
      </c>
      <c r="O20" s="26">
        <f>IF(Trav_cr!O20="","",Trav_cr!O20-Trav_deb!O20)</f>
        <v>2205.0531914893613</v>
      </c>
      <c r="P20" s="72">
        <v>2495.7446808510635</v>
      </c>
      <c r="Q20" s="72">
        <v>1437.7659574468087</v>
      </c>
      <c r="S20" s="64">
        <f t="shared" si="11"/>
        <v>-0.42391304347826075</v>
      </c>
      <c r="T20" s="64" t="str">
        <f t="shared" si="6"/>
        <v/>
      </c>
      <c r="U20" s="64" t="str">
        <f t="shared" si="7"/>
        <v/>
      </c>
      <c r="V20" s="39"/>
      <c r="W20" s="39">
        <f>IF(L20="","",L20/GDP!O16/10)</f>
        <v>2.4224944839589417</v>
      </c>
      <c r="X20" s="39">
        <f>IF(M20="","",M20/GDP!P16/10)</f>
        <v>6.0625311975314222</v>
      </c>
      <c r="Y20" s="39">
        <f>IF(N20="","",N20/GDP!Q16/10)</f>
        <v>5.2173730500452447</v>
      </c>
      <c r="Z20" s="39">
        <f>IF(O20="","",O20/GDP!R16/10)</f>
        <v>5.8560986135645914</v>
      </c>
      <c r="AA20" s="39">
        <f>IF(P20="","",P20/GDP!S16/10)</f>
        <v>6.4868810710819487</v>
      </c>
      <c r="AB20" s="39">
        <f>IF(Q20="","",Q20/GDP!T16/10)</f>
        <v>4.2407115721800483</v>
      </c>
      <c r="AC20" s="39"/>
      <c r="AD20" s="22">
        <f t="shared" si="8"/>
        <v>0</v>
      </c>
      <c r="AE20" s="22">
        <f t="shared" si="12"/>
        <v>0</v>
      </c>
      <c r="AF20" s="22">
        <f t="shared" si="0"/>
        <v>0</v>
      </c>
      <c r="AG20" s="83">
        <f t="shared" si="9"/>
        <v>1</v>
      </c>
      <c r="AH20" s="83" t="str">
        <f t="shared" si="1"/>
        <v>Bahrain, Kingdom of</v>
      </c>
      <c r="AI20" s="57">
        <f t="shared" si="2"/>
        <v>1</v>
      </c>
      <c r="AJ20" s="83">
        <f t="shared" si="10"/>
        <v>0</v>
      </c>
      <c r="AK20" s="57">
        <f t="shared" si="10"/>
        <v>0</v>
      </c>
      <c r="AL20" s="39" t="str">
        <f t="shared" si="3"/>
        <v/>
      </c>
      <c r="AM20" s="39">
        <f t="shared" si="4"/>
        <v>5.8560986135645914</v>
      </c>
      <c r="AN20" s="39">
        <f t="shared" si="5"/>
        <v>1851.6102127659572</v>
      </c>
    </row>
    <row r="21" spans="1:40" x14ac:dyDescent="0.15">
      <c r="A21" s="12" t="s">
        <v>34</v>
      </c>
      <c r="B21" s="26">
        <f>IF(Trav_cr!B21="","",Trav_cr!B21-Trav_deb!B21)</f>
        <v>-66.300000000000011</v>
      </c>
      <c r="C21" s="26">
        <f>IF(Trav_cr!C21="","",Trav_cr!C21-Trav_deb!C21)</f>
        <v>-59.306468860594848</v>
      </c>
      <c r="D21" s="26">
        <f>IF(Trav_cr!D21="","",Trav_cr!D21-Trav_deb!D21)</f>
        <v>-79.351624303693555</v>
      </c>
      <c r="E21" s="26">
        <f>IF(Trav_cr!E21="","",Trav_cr!E21-Trav_deb!E21)</f>
        <v>-109.02029868207798</v>
      </c>
      <c r="F21" s="26">
        <f>IF(Trav_cr!F21="","",Trav_cr!F21-Trav_deb!F21)</f>
        <v>-179.45837642105161</v>
      </c>
      <c r="G21" s="26">
        <f>IF(Trav_cr!G21="","",Trav_cr!G21-Trav_deb!G21)</f>
        <v>-179.37333462497463</v>
      </c>
      <c r="H21" s="26">
        <f>IF(Trav_cr!H21="","",Trav_cr!H21-Trav_deb!H21)</f>
        <v>-244.92890369981779</v>
      </c>
      <c r="I21" s="26">
        <f>IF(Trav_cr!I21="","",Trav_cr!I21-Trav_deb!I21)</f>
        <v>-201.15617923687472</v>
      </c>
      <c r="J21" s="26">
        <f>IF(Trav_cr!J21="","",Trav_cr!J21-Trav_deb!J21)</f>
        <v>-221.3204984152195</v>
      </c>
      <c r="K21" s="26">
        <f>IF(Trav_cr!K21="","",Trav_cr!K21-Trav_deb!K21)</f>
        <v>-246.48938856335562</v>
      </c>
      <c r="L21" s="26">
        <f>IF(Trav_cr!L21="","",Trav_cr!L21-Trav_deb!L21)</f>
        <v>-277.48306032926826</v>
      </c>
      <c r="M21" s="26">
        <f>IF(Trav_cr!M21="","",Trav_cr!M21-Trav_deb!M21)</f>
        <v>-270.13724723948974</v>
      </c>
      <c r="N21" s="26">
        <f>IF(Trav_cr!N21="","",Trav_cr!N21-Trav_deb!N21)</f>
        <v>-262.13382665797059</v>
      </c>
      <c r="O21" s="26">
        <f>IF(Trav_cr!O21="","",Trav_cr!O21-Trav_deb!O21)</f>
        <v>-402.13384216073382</v>
      </c>
      <c r="P21" s="26">
        <f>IF(Trav_cr!P21="","",Trav_cr!P21-Trav_deb!P21)</f>
        <v>-531.44770644203777</v>
      </c>
      <c r="Q21" s="26">
        <f>IF(Trav_cr!Q21="","",Trav_cr!Q21-Trav_deb!Q21)</f>
        <v>-177.49799155839887</v>
      </c>
      <c r="S21" s="64">
        <f t="shared" si="11"/>
        <v>-0.66601042885908535</v>
      </c>
      <c r="T21" s="64" t="str">
        <f t="shared" si="6"/>
        <v/>
      </c>
      <c r="U21" s="64" t="str">
        <f t="shared" si="7"/>
        <v/>
      </c>
      <c r="V21" s="39"/>
      <c r="W21" s="39">
        <f>IF(L21="","",L21/GDP!O17/10)</f>
        <v>-0.1421920867229069</v>
      </c>
      <c r="X21" s="39">
        <f>IF(M21="","",M21/GDP!P17/10)</f>
        <v>-0.12201458539273372</v>
      </c>
      <c r="Y21" s="39">
        <f>IF(N21="","",N21/GDP!Q17/10)</f>
        <v>-0.10498171789401134</v>
      </c>
      <c r="Z21" s="39">
        <f>IF(O21="","",O21/GDP!R17/10)</f>
        <v>-0.14714016997536011</v>
      </c>
      <c r="AA21" s="39">
        <f>IF(P21="","",P21/GDP!S17/10)</f>
        <v>-0.17574537561955433</v>
      </c>
      <c r="AB21" s="39">
        <f>IF(Q21="","",Q21/GDP!T17/10)</f>
        <v>-5.4238741540417822E-2</v>
      </c>
      <c r="AC21" s="39"/>
      <c r="AD21" s="22">
        <f t="shared" si="8"/>
        <v>0</v>
      </c>
      <c r="AE21" s="22">
        <f t="shared" si="12"/>
        <v>0</v>
      </c>
      <c r="AF21" s="22">
        <f t="shared" si="0"/>
        <v>0</v>
      </c>
      <c r="AG21" s="83">
        <f>IF(AVERAGE(W21:AA21)&gt;5, 1, 0)</f>
        <v>0</v>
      </c>
      <c r="AH21" s="83" t="str">
        <f t="shared" si="1"/>
        <v/>
      </c>
      <c r="AI21" s="57" t="str">
        <f t="shared" si="2"/>
        <v/>
      </c>
      <c r="AJ21" s="83">
        <f t="shared" si="10"/>
        <v>0</v>
      </c>
      <c r="AK21" s="57">
        <f t="shared" si="10"/>
        <v>0</v>
      </c>
      <c r="AL21" s="39">
        <f t="shared" si="3"/>
        <v>-0.14714016997536011</v>
      </c>
      <c r="AM21" s="39" t="str">
        <f t="shared" si="4"/>
        <v/>
      </c>
      <c r="AN21" s="39">
        <f t="shared" si="5"/>
        <v>-348.66713656590002</v>
      </c>
    </row>
    <row r="22" spans="1:40" x14ac:dyDescent="0.15">
      <c r="A22" s="12" t="s">
        <v>35</v>
      </c>
      <c r="B22" s="26">
        <f>IF(Trav_deb!B22="","",Trav_cr!B22-Trav_deb!B22)</f>
        <v>796.80249450153588</v>
      </c>
      <c r="C22" s="26">
        <f>IF(Trav_deb!C22="","",Trav_cr!C22-Trav_deb!C22)</f>
        <v>956.18316178999987</v>
      </c>
      <c r="D22" s="26">
        <f>IF(Trav_deb!D22="","",Trav_cr!D22-Trav_deb!D22)</f>
        <v>1091.8735295699998</v>
      </c>
      <c r="E22" s="26">
        <f>IF(Trav_deb!E22="","",Trav_cr!E22-Trav_deb!E22)</f>
        <v>1115.5109596299999</v>
      </c>
      <c r="F22" s="26">
        <f>IF(Trav_deb!F22="","",Trav_cr!F22-Trav_deb!F22)</f>
        <v>1002.2222200700002</v>
      </c>
      <c r="G22" s="26">
        <f>IF(Trav_deb!G22="","",Trav_cr!G22-Trav_deb!G22)</f>
        <v>967.43344107999997</v>
      </c>
      <c r="H22" s="26">
        <f>IF(Trav_deb!H22="","",Trav_cr!H22-Trav_deb!H22)</f>
        <v>899.81566662375008</v>
      </c>
      <c r="I22" s="26">
        <f>IF(Trav_deb!I22="","",Trav_cr!I22-Trav_deb!I22)</f>
        <v>870.77324565000004</v>
      </c>
      <c r="J22" s="26">
        <f>IF(Trav_deb!J22="","",Trav_cr!J22-Trav_deb!J22)</f>
        <v>909.98419119262303</v>
      </c>
      <c r="K22" s="26">
        <f>IF(Trav_deb!K22="","",Trav_cr!K22-Trav_deb!K22)</f>
        <v>837.78624657866999</v>
      </c>
      <c r="L22" s="26">
        <f>IF(Trav_deb!L22="","",Trav_cr!L22-Trav_deb!L22)</f>
        <v>891.62374050724998</v>
      </c>
      <c r="M22" s="26">
        <f>IF(Trav_deb!M22="","",Trav_cr!M22-Trav_deb!M22)</f>
        <v>985.32374329339495</v>
      </c>
      <c r="N22" s="26" t="str">
        <f>IF(Trav_deb!N22="","",Trav_cr!N22-Trav_deb!N22)</f>
        <v/>
      </c>
      <c r="O22" s="26" t="str">
        <f>IF(Trav_deb!O22="","",Trav_cr!O22-Trav_deb!O22)</f>
        <v/>
      </c>
      <c r="P22" s="26" t="str">
        <f>IF(Trav_deb!P22="","",Trav_cr!P22-Trav_deb!P22)</f>
        <v/>
      </c>
      <c r="Q22" s="26" t="str">
        <f>IF(Trav_deb!Q22="","",Trav_cr!Q22-Trav_deb!Q22)</f>
        <v/>
      </c>
      <c r="S22" s="64" t="str">
        <f t="shared" si="11"/>
        <v/>
      </c>
      <c r="T22" s="64" t="str">
        <f t="shared" si="6"/>
        <v/>
      </c>
      <c r="U22" s="64" t="str">
        <f t="shared" si="7"/>
        <v/>
      </c>
      <c r="V22" s="39"/>
      <c r="W22" s="39">
        <f>IF(L22="","",L22/GDP!O18/10)</f>
        <v>18.910351174073234</v>
      </c>
      <c r="X22" s="39">
        <f>IF(M22="","",M22/GDP!P18/10)</f>
        <v>20.400046446451913</v>
      </c>
      <c r="Y22" s="39" t="str">
        <f>IF(N22="","",N22/GDP!Q18/10)</f>
        <v/>
      </c>
      <c r="Z22" s="39" t="str">
        <f>IF(O22="","",O22/GDP!R18/10)</f>
        <v/>
      </c>
      <c r="AA22" s="39" t="str">
        <f>IF(P22="","",P22/GDP!S18/10)</f>
        <v/>
      </c>
      <c r="AB22" s="39" t="str">
        <f>IF(Q22="","",Q22/GDP!T18/10)</f>
        <v/>
      </c>
      <c r="AC22" s="39"/>
      <c r="AD22" s="22">
        <f t="shared" si="8"/>
        <v>1</v>
      </c>
      <c r="AE22" s="22"/>
      <c r="AF22" s="22">
        <f t="shared" si="0"/>
        <v>0</v>
      </c>
      <c r="AG22" s="83">
        <f t="shared" si="9"/>
        <v>1</v>
      </c>
      <c r="AH22" s="83" t="str">
        <f t="shared" si="1"/>
        <v>Barbados</v>
      </c>
      <c r="AI22" s="57">
        <f t="shared" si="2"/>
        <v>0</v>
      </c>
      <c r="AJ22" s="83">
        <f t="shared" si="10"/>
        <v>1</v>
      </c>
      <c r="AK22" s="57">
        <f t="shared" si="10"/>
        <v>1</v>
      </c>
      <c r="AL22" s="39" t="str">
        <f t="shared" si="3"/>
        <v/>
      </c>
      <c r="AM22" s="39" t="str">
        <f t="shared" si="4"/>
        <v/>
      </c>
      <c r="AN22" s="39">
        <f t="shared" si="5"/>
        <v>938.47374190032247</v>
      </c>
    </row>
    <row r="23" spans="1:40" x14ac:dyDescent="0.15">
      <c r="A23" s="12" t="s">
        <v>36</v>
      </c>
      <c r="B23" s="26">
        <f>IF(Trav_cr!B23="","",Trav_cr!B23-Trav_deb!B23)</f>
        <v>-194.4</v>
      </c>
      <c r="C23" s="26">
        <f>IF(Trav_cr!C23="","",Trav_cr!C23-Trav_deb!C23)</f>
        <v>-300.09999999999997</v>
      </c>
      <c r="D23" s="26">
        <f>IF(Trav_cr!D23="","",Trav_cr!D23-Trav_deb!D23)</f>
        <v>-282.39999999999998</v>
      </c>
      <c r="E23" s="26">
        <f>IF(Trav_cr!E23="","",Trav_cr!E23-Trav_deb!E23)</f>
        <v>-353.5</v>
      </c>
      <c r="F23" s="26">
        <f>IF(Trav_cr!F23="","",Trav_cr!F23-Trav_deb!F23)</f>
        <v>-268.7</v>
      </c>
      <c r="G23" s="26">
        <f>IF(Trav_cr!G23="","",Trav_cr!G23-Trav_deb!G23)</f>
        <v>-181.10000000000002</v>
      </c>
      <c r="H23" s="26">
        <f>IF(Trav_cr!H23="","",Trav_cr!H23-Trav_deb!H23)</f>
        <v>-101.50000000000006</v>
      </c>
      <c r="I23" s="26">
        <f>IF(Trav_cr!I23="","",Trav_cr!I23-Trav_deb!I23)</f>
        <v>-103.89999999999998</v>
      </c>
      <c r="J23" s="26">
        <f>IF(Trav_cr!J23="","",Trav_cr!J23-Trav_deb!J23)</f>
        <v>-361.9</v>
      </c>
      <c r="K23" s="26">
        <f>IF(Trav_cr!K23="","",Trav_cr!K23-Trav_deb!K23)</f>
        <v>-291.10000000000002</v>
      </c>
      <c r="L23" s="26">
        <f>IF(Trav_cr!L23="","",Trav_cr!L23-Trav_deb!L23)</f>
        <v>-172.39999999999998</v>
      </c>
      <c r="M23" s="26">
        <f>IF(Trav_cr!M23="","",Trav_cr!M23-Trav_deb!M23)</f>
        <v>-88.899999999999977</v>
      </c>
      <c r="N23" s="26">
        <f>IF(Trav_cr!N23="","",Trav_cr!N23-Trav_deb!N23)</f>
        <v>-182.20000000000005</v>
      </c>
      <c r="O23" s="26">
        <f>IF(Trav_cr!O23="","",Trav_cr!O23-Trav_deb!O23)</f>
        <v>-186</v>
      </c>
      <c r="P23" s="26">
        <f>IF(Trav_cr!P23="","",Trav_cr!P23-Trav_deb!P23)</f>
        <v>-221.20000000000005</v>
      </c>
      <c r="Q23" s="26">
        <f>IF(Trav_cr!Q23="","",Trav_cr!Q23-Trav_deb!Q23)</f>
        <v>-146.89999999999998</v>
      </c>
      <c r="S23" s="64">
        <f t="shared" si="11"/>
        <v>-0.33589511754068735</v>
      </c>
      <c r="T23" s="64" t="str">
        <f t="shared" si="6"/>
        <v/>
      </c>
      <c r="U23" s="64" t="str">
        <f t="shared" si="7"/>
        <v/>
      </c>
      <c r="V23" s="39"/>
      <c r="W23" s="39">
        <f>IF(L23="","",L23/GDP!O19/10)</f>
        <v>-0.30605959818284201</v>
      </c>
      <c r="X23" s="39">
        <f>IF(M23="","",M23/GDP!P19/10)</f>
        <v>-0.18635971349896127</v>
      </c>
      <c r="Y23" s="39">
        <f>IF(N23="","",N23/GDP!Q19/10)</f>
        <v>-0.33294957424769706</v>
      </c>
      <c r="Z23" s="39">
        <f>IF(O23="","",O23/GDP!R19/10)</f>
        <v>-0.30994094303641057</v>
      </c>
      <c r="AA23" s="39">
        <f>IF(P23="","",P23/GDP!S19/10)</f>
        <v>-0.34340168105606239</v>
      </c>
      <c r="AB23" s="39">
        <f>IF(Q23="","",Q23/GDP!T19/10)</f>
        <v>-0.24401763765117304</v>
      </c>
      <c r="AC23" s="39"/>
      <c r="AD23" s="22">
        <f t="shared" si="8"/>
        <v>0</v>
      </c>
      <c r="AE23" s="22">
        <f t="shared" ref="AE23:AE48" si="13">IF(Z23&gt;10, 1, 0)</f>
        <v>0</v>
      </c>
      <c r="AF23" s="22">
        <f t="shared" si="0"/>
        <v>0</v>
      </c>
      <c r="AG23" s="83">
        <f>IF(AVERAGE(W23:AA23)&gt;5, 1, 0)</f>
        <v>0</v>
      </c>
      <c r="AH23" s="83" t="str">
        <f t="shared" si="1"/>
        <v/>
      </c>
      <c r="AI23" s="57" t="str">
        <f t="shared" si="2"/>
        <v/>
      </c>
      <c r="AJ23" s="83">
        <f t="shared" si="10"/>
        <v>0</v>
      </c>
      <c r="AK23" s="57">
        <f t="shared" si="10"/>
        <v>0</v>
      </c>
      <c r="AL23" s="39">
        <f t="shared" si="3"/>
        <v>-0.30994094303641057</v>
      </c>
      <c r="AM23" s="39" t="str">
        <f t="shared" si="4"/>
        <v/>
      </c>
      <c r="AN23" s="39">
        <f t="shared" si="5"/>
        <v>-170.14000000000001</v>
      </c>
    </row>
    <row r="24" spans="1:40" x14ac:dyDescent="0.15">
      <c r="A24" s="12" t="s">
        <v>37</v>
      </c>
      <c r="B24" s="26">
        <f>IF(Trav_cr!B24="","",Trav_cr!B24-Trav_deb!B24)</f>
        <v>-5103.0338043033316</v>
      </c>
      <c r="C24" s="26">
        <f>IF(Trav_cr!C24="","",Trav_cr!C24-Trav_deb!C24)</f>
        <v>-5265.5265112552697</v>
      </c>
      <c r="D24" s="26">
        <f>IF(Trav_cr!D24="","",Trav_cr!D24-Trav_deb!D24)</f>
        <v>-6487.3871059646353</v>
      </c>
      <c r="E24" s="26">
        <f>IF(Trav_cr!E24="","",Trav_cr!E24-Trav_deb!E24)</f>
        <v>-7503.2999999999993</v>
      </c>
      <c r="F24" s="26">
        <f>IF(Trav_cr!F24="","",Trav_cr!F24-Trav_deb!F24)</f>
        <v>-7539.4417452638972</v>
      </c>
      <c r="G24" s="26">
        <f>IF(Trav_cr!G24="","",Trav_cr!G24-Trav_deb!G24)</f>
        <v>-7469.5494789321729</v>
      </c>
      <c r="H24" s="26">
        <f>IF(Trav_cr!H24="","",Trav_cr!H24-Trav_deb!H24)</f>
        <v>-7922.7193017857044</v>
      </c>
      <c r="I24" s="26">
        <f>IF(Trav_cr!I24="","",Trav_cr!I24-Trav_deb!I24)</f>
        <v>-7667.9664368672638</v>
      </c>
      <c r="J24" s="26">
        <f>IF(Trav_cr!J24="","",Trav_cr!J24-Trav_deb!J24)</f>
        <v>-8772.6096507965667</v>
      </c>
      <c r="K24" s="26">
        <f>IF(Trav_cr!K24="","",Trav_cr!K24-Trav_deb!K24)</f>
        <v>-9901.8433961413539</v>
      </c>
      <c r="L24" s="26">
        <f>IF(Trav_cr!L24="","",Trav_cr!L24-Trav_deb!L24)</f>
        <v>-5788.8494856646648</v>
      </c>
      <c r="M24" s="26">
        <f>IF(Trav_cr!M24="","",Trav_cr!M24-Trav_deb!M24)</f>
        <v>-6791.3803647315117</v>
      </c>
      <c r="N24" s="26">
        <f>IF(Trav_cr!N24="","",Trav_cr!N24-Trav_deb!N24)</f>
        <v>-7204.1649276887529</v>
      </c>
      <c r="O24" s="26">
        <f>IF(Trav_cr!O24="","",Trav_cr!O24-Trav_deb!O24)</f>
        <v>-9562.5199817765715</v>
      </c>
      <c r="P24" s="26">
        <f>IF(Trav_cr!P24="","",Trav_cr!P24-Trav_deb!P24)</f>
        <v>-9840.6691400703658</v>
      </c>
      <c r="Q24" s="26">
        <f>IF(Trav_cr!Q24="","",Trav_cr!Q24-Trav_deb!Q24)</f>
        <v>-6715.5434074819877</v>
      </c>
      <c r="S24" s="64">
        <f t="shared" si="11"/>
        <v>-0.31757248293849571</v>
      </c>
      <c r="T24" s="64" t="str">
        <f t="shared" si="6"/>
        <v/>
      </c>
      <c r="U24" s="64" t="str">
        <f t="shared" si="7"/>
        <v/>
      </c>
      <c r="V24" s="39"/>
      <c r="W24" s="39">
        <f>IF(L24="","",L24/GDP!O20/10)</f>
        <v>-1.2519597054264244</v>
      </c>
      <c r="X24" s="39">
        <f>IF(M24="","",M24/GDP!P20/10)</f>
        <v>-1.4269672556256725</v>
      </c>
      <c r="Y24" s="39">
        <f>IF(N24="","",N24/GDP!Q20/10)</f>
        <v>-1.4336059997463795</v>
      </c>
      <c r="Z24" s="39">
        <f>IF(O24="","",O24/GDP!R20/10)</f>
        <v>-1.7578793045604038</v>
      </c>
      <c r="AA24" s="39">
        <f>IF(P24="","",P24/GDP!S20/10)</f>
        <v>-1.8457354529904137</v>
      </c>
      <c r="AB24" s="39">
        <f>IF(Q24="","",Q24/GDP!T20/10)</f>
        <v>-1.3088502415997034</v>
      </c>
      <c r="AC24" s="39"/>
      <c r="AD24" s="22">
        <f t="shared" si="8"/>
        <v>0</v>
      </c>
      <c r="AE24" s="22">
        <f t="shared" si="13"/>
        <v>0</v>
      </c>
      <c r="AF24" s="22">
        <f t="shared" si="0"/>
        <v>0</v>
      </c>
      <c r="AG24" s="83">
        <f t="shared" si="9"/>
        <v>0</v>
      </c>
      <c r="AH24" s="83" t="str">
        <f t="shared" si="1"/>
        <v/>
      </c>
      <c r="AI24" s="57" t="str">
        <f t="shared" si="2"/>
        <v/>
      </c>
      <c r="AJ24" s="83">
        <f t="shared" si="10"/>
        <v>0</v>
      </c>
      <c r="AK24" s="57">
        <f t="shared" si="10"/>
        <v>0</v>
      </c>
      <c r="AL24" s="39">
        <f t="shared" si="3"/>
        <v>-1.7578793045604038</v>
      </c>
      <c r="AM24" s="39" t="str">
        <f t="shared" si="4"/>
        <v/>
      </c>
      <c r="AN24" s="39">
        <f t="shared" si="5"/>
        <v>-7837.516779986373</v>
      </c>
    </row>
    <row r="25" spans="1:40" x14ac:dyDescent="0.15">
      <c r="A25" s="12" t="s">
        <v>39</v>
      </c>
      <c r="B25" s="26">
        <f>IF(Trav_cr!B25="","",Trav_cr!B25-Trav_deb!B25)</f>
        <v>171.96946251854428</v>
      </c>
      <c r="C25" s="26">
        <f>IF(Trav_cr!C25="","",Trav_cr!C25-Trav_deb!C25)</f>
        <v>219.01196804810098</v>
      </c>
      <c r="D25" s="26">
        <f>IF(Trav_cr!D25="","",Trav_cr!D25-Trav_deb!D25)</f>
        <v>245.88662986485494</v>
      </c>
      <c r="E25" s="26">
        <f>IF(Trav_cr!E25="","",Trav_cr!E25-Trav_deb!E25)</f>
        <v>237.69962718235743</v>
      </c>
      <c r="F25" s="26">
        <f>IF(Trav_cr!F25="","",Trav_cr!F25-Trav_deb!F25)</f>
        <v>215.54033050927211</v>
      </c>
      <c r="G25" s="26">
        <f>IF(Trav_cr!G25="","",Trav_cr!G25-Trav_deb!G25)</f>
        <v>227.97503378740512</v>
      </c>
      <c r="H25" s="26">
        <f>IF(Trav_cr!H25="","",Trav_cr!H25-Trav_deb!H25)</f>
        <v>213.8</v>
      </c>
      <c r="I25" s="26">
        <f>IF(Trav_cr!I25="","",Trav_cr!I25-Trav_deb!I25)</f>
        <v>260.78119093478892</v>
      </c>
      <c r="J25" s="26">
        <f>IF(Trav_cr!J25="","",Trav_cr!J25-Trav_deb!J25)</f>
        <v>310.85268662484299</v>
      </c>
      <c r="K25" s="26">
        <f>IF(Trav_cr!K25="","",Trav_cr!K25-Trav_deb!K25)</f>
        <v>331.06652047223508</v>
      </c>
      <c r="L25" s="26">
        <f>IF(Trav_cr!L25="","",Trav_cr!L25-Trav_deb!L25)</f>
        <v>324.25700092417225</v>
      </c>
      <c r="M25" s="26">
        <f>IF(Trav_cr!M25="","",Trav_cr!M25-Trav_deb!M25)</f>
        <v>337.96505625347311</v>
      </c>
      <c r="N25" s="26">
        <f>IF(Trav_cr!N25="","",Trav_cr!N25-Trav_deb!N25)</f>
        <v>376.20795644114685</v>
      </c>
      <c r="O25" s="26">
        <f>IF(Trav_cr!O25="","",Trav_cr!O25-Trav_deb!O25)</f>
        <v>431.35410519173405</v>
      </c>
      <c r="P25" s="26">
        <f>IF(Trav_cr!P25="","",Trav_cr!P25-Trav_deb!P25)</f>
        <v>483.20864125367882</v>
      </c>
      <c r="Q25" s="26">
        <f>IF(Trav_cr!Q25="","",Trav_cr!Q25-Trav_deb!Q25)</f>
        <v>226.32555232574015</v>
      </c>
      <c r="S25" s="64">
        <f t="shared" si="11"/>
        <v>-0.5316194020484788</v>
      </c>
      <c r="T25" s="64">
        <f t="shared" si="6"/>
        <v>-0.5316194020484788</v>
      </c>
      <c r="U25" s="64">
        <f t="shared" si="7"/>
        <v>-0.5316194020484788</v>
      </c>
      <c r="V25" s="39"/>
      <c r="W25" s="39">
        <f>IF(L25="","",L25/GDP!O21/10)</f>
        <v>18.833525828865625</v>
      </c>
      <c r="X25" s="39">
        <f>IF(M25="","",M25/GDP!P21/10)</f>
        <v>18.888072662468893</v>
      </c>
      <c r="Y25" s="39">
        <f>IF(N25="","",N25/GDP!Q21/10)</f>
        <v>20.242235631414918</v>
      </c>
      <c r="Z25" s="39">
        <f>IF(O25="","",O25/GDP!R21/10)</f>
        <v>22.514439853623902</v>
      </c>
      <c r="AA25" s="39">
        <f>IF(P25="","",P25/GDP!S21/10)</f>
        <v>24.373474010698125</v>
      </c>
      <c r="AB25" s="39">
        <f>IF(Q25="","",Q25/GDP!T21/10)</f>
        <v>13.267209862196683</v>
      </c>
      <c r="AC25" s="39"/>
      <c r="AD25" s="22">
        <f t="shared" si="8"/>
        <v>0</v>
      </c>
      <c r="AE25" s="22">
        <f t="shared" si="13"/>
        <v>1</v>
      </c>
      <c r="AF25" s="22">
        <f t="shared" si="0"/>
        <v>0</v>
      </c>
      <c r="AG25" s="83">
        <f t="shared" si="9"/>
        <v>1</v>
      </c>
      <c r="AH25" s="83" t="str">
        <f t="shared" si="1"/>
        <v>Belize</v>
      </c>
      <c r="AI25" s="57">
        <f t="shared" si="2"/>
        <v>1</v>
      </c>
      <c r="AJ25" s="83">
        <f t="shared" si="10"/>
        <v>0</v>
      </c>
      <c r="AK25" s="57">
        <f t="shared" si="10"/>
        <v>0</v>
      </c>
      <c r="AL25" s="39" t="str">
        <f t="shared" si="3"/>
        <v/>
      </c>
      <c r="AM25" s="39">
        <f t="shared" si="4"/>
        <v>22.514439853623902</v>
      </c>
      <c r="AN25" s="39">
        <f t="shared" si="5"/>
        <v>390.59855201284097</v>
      </c>
    </row>
    <row r="26" spans="1:40" x14ac:dyDescent="0.15">
      <c r="A26" s="12" t="s">
        <v>40</v>
      </c>
      <c r="B26" s="26">
        <f>IF(Trav_cr!B26="","",Trav_cr!B26-Trav_deb!B26)</f>
        <v>76.518463922041349</v>
      </c>
      <c r="C26" s="26">
        <f>IF(Trav_cr!C26="","",Trav_cr!C26-Trav_deb!C26)</f>
        <v>82.097810589987461</v>
      </c>
      <c r="D26" s="26">
        <f>IF(Trav_cr!D26="","",Trav_cr!D26-Trav_deb!D26)</f>
        <v>134.95915040342072</v>
      </c>
      <c r="E26" s="26">
        <f>IF(Trav_cr!E26="","",Trav_cr!E26-Trav_deb!E26)</f>
        <v>172.54482702014968</v>
      </c>
      <c r="F26" s="26">
        <f>IF(Trav_cr!F26="","",Trav_cr!F26-Trav_deb!F26)</f>
        <v>79.033637629710313</v>
      </c>
      <c r="G26" s="26">
        <f>IF(Trav_cr!G26="","",Trav_cr!G26-Trav_deb!G26)</f>
        <v>91.822002534719303</v>
      </c>
      <c r="H26" s="26">
        <f>IF(Trav_cr!H26="","",Trav_cr!H26-Trav_deb!H26)</f>
        <v>126.9</v>
      </c>
      <c r="I26" s="26">
        <f>IF(Trav_cr!I26="","",Trav_cr!I26-Trav_deb!I26)</f>
        <v>127.11701943901238</v>
      </c>
      <c r="J26" s="26">
        <f>IF(Trav_cr!J26="","",Trav_cr!J26-Trav_deb!J26)</f>
        <v>150.34390879029149</v>
      </c>
      <c r="K26" s="26">
        <f>IF(Trav_cr!K26="","",Trav_cr!K26-Trav_deb!K26)</f>
        <v>97.049617495503156</v>
      </c>
      <c r="L26" s="26">
        <f>IF(Trav_cr!L26="","",Trav_cr!L26-Trav_deb!L26)</f>
        <v>78.58538685641264</v>
      </c>
      <c r="M26" s="26">
        <f>IF(Trav_cr!M26="","",Trav_cr!M26-Trav_deb!M26)</f>
        <v>59.532510498146635</v>
      </c>
      <c r="N26" s="26">
        <f>IF(Trav_cr!N26="","",Trav_cr!N26-Trav_deb!N26)</f>
        <v>100.23308958573246</v>
      </c>
      <c r="O26" s="26">
        <f>IF(Trav_cr!O26="","",Trav_cr!O26-Trav_deb!O26)</f>
        <v>131.35942969266225</v>
      </c>
      <c r="P26" s="26">
        <f>IF(Trav_cr!P26="","",Trav_cr!P26-Trav_deb!P26)</f>
        <v>145.66314782075452</v>
      </c>
      <c r="Q26" s="26" t="str">
        <f>IF(Trav_cr!Q26="","",Trav_cr!Q26-Trav_deb!Q26)</f>
        <v/>
      </c>
      <c r="S26" s="64" t="str">
        <f t="shared" si="11"/>
        <v/>
      </c>
      <c r="T26" s="64" t="str">
        <f t="shared" si="6"/>
        <v/>
      </c>
      <c r="U26" s="64" t="str">
        <f t="shared" si="7"/>
        <v/>
      </c>
      <c r="V26" s="39"/>
      <c r="W26" s="39">
        <f>IF(L26="","",L26/GDP!O22/10)</f>
        <v>0.68999227412074671</v>
      </c>
      <c r="X26" s="39">
        <f>IF(M26="","",M26/GDP!P22/10)</f>
        <v>0.50375273633037598</v>
      </c>
      <c r="Y26" s="39">
        <f>IF(N26="","",N26/GDP!Q22/10)</f>
        <v>0.78941260883905584</v>
      </c>
      <c r="Z26" s="39">
        <f>IF(O26="","",O26/GDP!R22/10)</f>
        <v>0.92133891143520086</v>
      </c>
      <c r="AA26" s="39">
        <f>IF(P26="","",P26/GDP!S22/10)</f>
        <v>1.0120910380271535</v>
      </c>
      <c r="AB26" s="39" t="str">
        <f>IF(Q26="","",Q26/GDP!T22/10)</f>
        <v/>
      </c>
      <c r="AC26" s="39"/>
      <c r="AD26" s="22">
        <f t="shared" si="8"/>
        <v>0</v>
      </c>
      <c r="AE26" s="22">
        <f t="shared" si="13"/>
        <v>0</v>
      </c>
      <c r="AF26" s="22">
        <f t="shared" si="0"/>
        <v>0</v>
      </c>
      <c r="AG26" s="83">
        <f t="shared" si="9"/>
        <v>0</v>
      </c>
      <c r="AH26" s="83" t="str">
        <f t="shared" si="1"/>
        <v/>
      </c>
      <c r="AI26" s="57" t="str">
        <f t="shared" si="2"/>
        <v/>
      </c>
      <c r="AJ26" s="83">
        <f t="shared" si="10"/>
        <v>0</v>
      </c>
      <c r="AK26" s="57">
        <f t="shared" si="10"/>
        <v>1</v>
      </c>
      <c r="AL26" s="39" t="str">
        <f t="shared" si="3"/>
        <v/>
      </c>
      <c r="AM26" s="39">
        <f t="shared" si="4"/>
        <v>0.92133891143520086</v>
      </c>
      <c r="AN26" s="39">
        <f t="shared" si="5"/>
        <v>103.07471289074169</v>
      </c>
    </row>
    <row r="27" spans="1:40" x14ac:dyDescent="0.15">
      <c r="A27" s="12" t="s">
        <v>41</v>
      </c>
      <c r="B27" s="26" t="str">
        <f>IF(Trav_cr!B27="","",Trav_cr!B27-Trav_deb!B27)</f>
        <v/>
      </c>
      <c r="C27" s="26">
        <f>IF(Trav_cr!C27="","",Trav_cr!C27-Trav_deb!C27)</f>
        <v>226.10000000000002</v>
      </c>
      <c r="D27" s="26">
        <f>IF(Trav_cr!D27="","",Trav_cr!D27-Trav_deb!D27)</f>
        <v>280.27338176310053</v>
      </c>
      <c r="E27" s="26">
        <f>IF(Trav_cr!E27="","",Trav_cr!E27-Trav_deb!E27)</f>
        <v>123.933283452208</v>
      </c>
      <c r="F27" s="26">
        <f>IF(Trav_cr!F27="","",Trav_cr!F27-Trav_deb!F27)</f>
        <v>71.559357760301509</v>
      </c>
      <c r="G27" s="26">
        <f>IF(Trav_cr!G27="","",Trav_cr!G27-Trav_deb!G27)</f>
        <v>141.41921074718817</v>
      </c>
      <c r="H27" s="26">
        <f>IF(Trav_cr!H27="","",Trav_cr!H27-Trav_deb!H27)</f>
        <v>276.76919330421038</v>
      </c>
      <c r="I27" s="26">
        <f>IF(Trav_cr!I27="","",Trav_cr!I27-Trav_deb!I27)</f>
        <v>219.78961725573748</v>
      </c>
      <c r="J27" s="26">
        <f>IF(Trav_cr!J27="","",Trav_cr!J27-Trav_deb!J27)</f>
        <v>217.27242122376938</v>
      </c>
      <c r="K27" s="26">
        <f>IF(Trav_cr!K27="","",Trav_cr!K27-Trav_deb!K27)</f>
        <v>137.11863111698324</v>
      </c>
      <c r="L27" s="26">
        <f>IF(Trav_cr!L27="","",Trav_cr!L27-Trav_deb!L27)</f>
        <v>125.43177146592981</v>
      </c>
      <c r="M27" s="26">
        <f>IF(Trav_cr!M27="","",Trav_cr!M27-Trav_deb!M27)</f>
        <v>191.56292630107083</v>
      </c>
      <c r="N27" s="26">
        <f>IF(Trav_cr!N27="","",Trav_cr!N27-Trav_deb!N27)</f>
        <v>257.96562601797694</v>
      </c>
      <c r="O27" s="26">
        <f>IF(Trav_cr!O27="","",Trav_cr!O27-Trav_deb!O27)</f>
        <v>329.26960810728087</v>
      </c>
      <c r="P27" s="26">
        <f>IF(Trav_cr!P27="","",Trav_cr!P27-Trav_deb!P27)</f>
        <v>337.95806523975892</v>
      </c>
      <c r="Q27" s="26">
        <f>IF(Trav_cr!Q27="","",Trav_cr!Q27-Trav_deb!Q27)</f>
        <v>-87</v>
      </c>
      <c r="S27" s="64">
        <f t="shared" si="11"/>
        <v>-1.2574283881589843</v>
      </c>
      <c r="T27" s="64" t="str">
        <f t="shared" si="6"/>
        <v/>
      </c>
      <c r="U27" s="64" t="str">
        <f t="shared" si="7"/>
        <v/>
      </c>
      <c r="V27" s="39"/>
      <c r="W27" s="39">
        <f>IF(L27="","",L27/GDP!O23/10)</f>
        <v>1.8849049313232846</v>
      </c>
      <c r="X27" s="39">
        <f>IF(M27="","",M27/GDP!P23/10)</f>
        <v>2.7763101045951291</v>
      </c>
      <c r="Y27" s="39">
        <f>IF(N27="","",N27/GDP!Q23/10)</f>
        <v>3.6117923936434195</v>
      </c>
      <c r="Z27" s="39">
        <f>IF(O27="","",O27/GDP!R23/10)</f>
        <v>4.5577881088649317</v>
      </c>
      <c r="AA27" s="39">
        <f>IF(P27="","",P27/GDP!S23/10)</f>
        <v>4.5156729359879915</v>
      </c>
      <c r="AB27" s="39">
        <f>IF(Q27="","",Q27/GDP!T23/10)</f>
        <v>-1.2604311543810849</v>
      </c>
      <c r="AC27" s="39"/>
      <c r="AD27" s="22">
        <f t="shared" si="8"/>
        <v>0</v>
      </c>
      <c r="AE27" s="22">
        <f t="shared" si="13"/>
        <v>0</v>
      </c>
      <c r="AF27" s="22">
        <f t="shared" si="0"/>
        <v>0</v>
      </c>
      <c r="AG27" s="83">
        <f t="shared" si="9"/>
        <v>0</v>
      </c>
      <c r="AH27" s="83" t="str">
        <f t="shared" si="1"/>
        <v/>
      </c>
      <c r="AI27" s="57" t="str">
        <f t="shared" si="2"/>
        <v/>
      </c>
      <c r="AJ27" s="83">
        <f t="shared" si="10"/>
        <v>0</v>
      </c>
      <c r="AK27" s="57">
        <f t="shared" si="10"/>
        <v>0</v>
      </c>
      <c r="AL27" s="39" t="str">
        <f t="shared" si="3"/>
        <v/>
      </c>
      <c r="AM27" s="39">
        <f t="shared" si="4"/>
        <v>4.5577881088649317</v>
      </c>
      <c r="AN27" s="39">
        <f t="shared" si="5"/>
        <v>248.43759942640349</v>
      </c>
    </row>
    <row r="28" spans="1:40" x14ac:dyDescent="0.15">
      <c r="A28" s="12" t="s">
        <v>42</v>
      </c>
      <c r="B28" s="26" t="str">
        <f>IF(Trav_cr!B28="","",Trav_cr!B28-Trav_deb!B28)</f>
        <v/>
      </c>
      <c r="C28" s="26">
        <f>IF(Trav_cr!C28="","",Trav_cr!C28-Trav_deb!C28)</f>
        <v>0.60000000000000142</v>
      </c>
      <c r="D28" s="26">
        <f>IF(Trav_cr!D28="","",Trav_cr!D28-Trav_deb!D28)</f>
        <v>2.2256314727687609</v>
      </c>
      <c r="E28" s="26">
        <f>IF(Trav_cr!E28="","",Trav_cr!E28-Trav_deb!E28)</f>
        <v>-27.950867442565176</v>
      </c>
      <c r="F28" s="26">
        <f>IF(Trav_cr!F28="","",Trav_cr!F28-Trav_deb!F28)</f>
        <v>9.2203932972695171</v>
      </c>
      <c r="G28" s="26">
        <f>IF(Trav_cr!G28="","",Trav_cr!G28-Trav_deb!G28)</f>
        <v>-1.2370280798817248</v>
      </c>
      <c r="H28" s="26">
        <f>IF(Trav_cr!H28="","",Trav_cr!H28-Trav_deb!H28)</f>
        <v>-9.0829293077626261</v>
      </c>
      <c r="I28" s="26">
        <f>IF(Trav_cr!I28="","",Trav_cr!I28-Trav_deb!I28)</f>
        <v>-5.7503413246333182</v>
      </c>
      <c r="J28" s="26">
        <f>IF(Trav_cr!J28="","",Trav_cr!J28-Trav_deb!J28)</f>
        <v>19.72001117697117</v>
      </c>
      <c r="K28" s="26">
        <f>IF(Trav_cr!K28="","",Trav_cr!K28-Trav_deb!K28)</f>
        <v>41.56616582881442</v>
      </c>
      <c r="L28" s="26">
        <f>IF(Trav_cr!L28="","",Trav_cr!L28-Trav_deb!L28)</f>
        <v>53.96487891827563</v>
      </c>
      <c r="M28" s="26">
        <f>IF(Trav_cr!M28="","",Trav_cr!M28-Trav_deb!M28)</f>
        <v>40.535397244985582</v>
      </c>
      <c r="N28" s="26">
        <f>IF(Trav_cr!N28="","",Trav_cr!N28-Trav_deb!N28)</f>
        <v>44.176764787158511</v>
      </c>
      <c r="O28" s="26">
        <f>IF(Trav_cr!O28="","",Trav_cr!O28-Trav_deb!O28)</f>
        <v>23.63314574449609</v>
      </c>
      <c r="P28" s="26">
        <f>IF(Trav_cr!P28="","",Trav_cr!P28-Trav_deb!P28)</f>
        <v>52.80863954245028</v>
      </c>
      <c r="Q28" s="26">
        <f>IF(Trav_cr!Q28="","",Trav_cr!Q28-Trav_deb!Q28)</f>
        <v>34.739372849308275</v>
      </c>
      <c r="S28" s="64">
        <f t="shared" si="11"/>
        <v>-0.34216497243063815</v>
      </c>
      <c r="T28" s="64" t="str">
        <f t="shared" si="6"/>
        <v/>
      </c>
      <c r="U28" s="64" t="str">
        <f t="shared" si="7"/>
        <v/>
      </c>
      <c r="V28" s="39"/>
      <c r="W28" s="39">
        <f>IF(L28="","",L28/GDP!O24/10)</f>
        <v>2.8083650942792979</v>
      </c>
      <c r="X28" s="39">
        <f>IF(M28="","",M28/GDP!P24/10)</f>
        <v>2.0020379024441626</v>
      </c>
      <c r="Y28" s="39">
        <f>IF(N28="","",N28/GDP!Q24/10)</f>
        <v>1.8680654638348013</v>
      </c>
      <c r="Z28" s="39">
        <f>IF(O28="","",O28/GDP!R24/10)</f>
        <v>0.98013590814616158</v>
      </c>
      <c r="AA28" s="39">
        <f>IF(P28="","",P28/GDP!S24/10)</f>
        <v>2.1226285923325254</v>
      </c>
      <c r="AB28" s="39">
        <f>IF(Q28="","",Q28/GDP!T24/10)</f>
        <v>1.3876662642334554</v>
      </c>
      <c r="AC28" s="39"/>
      <c r="AD28" s="22">
        <f t="shared" si="8"/>
        <v>0</v>
      </c>
      <c r="AE28" s="22">
        <f t="shared" si="13"/>
        <v>0</v>
      </c>
      <c r="AF28" s="22">
        <f t="shared" si="0"/>
        <v>0</v>
      </c>
      <c r="AG28" s="83">
        <f t="shared" si="9"/>
        <v>0</v>
      </c>
      <c r="AH28" s="83" t="str">
        <f t="shared" si="1"/>
        <v/>
      </c>
      <c r="AI28" s="57" t="str">
        <f t="shared" si="2"/>
        <v/>
      </c>
      <c r="AJ28" s="83">
        <f t="shared" si="10"/>
        <v>0</v>
      </c>
      <c r="AK28" s="57">
        <f t="shared" si="10"/>
        <v>0</v>
      </c>
      <c r="AL28" s="39" t="str">
        <f t="shared" si="3"/>
        <v/>
      </c>
      <c r="AM28" s="39">
        <f t="shared" si="4"/>
        <v>0.98013590814616158</v>
      </c>
      <c r="AN28" s="39">
        <f t="shared" si="5"/>
        <v>43.023765247473214</v>
      </c>
    </row>
    <row r="29" spans="1:40" x14ac:dyDescent="0.15">
      <c r="A29" s="12" t="s">
        <v>43</v>
      </c>
      <c r="B29" s="26">
        <f>IF(Trav_cr!B29="","",Trav_cr!B29-Trav_deb!B29)</f>
        <v>52.228000000000009</v>
      </c>
      <c r="C29" s="26">
        <f>IF(Trav_cr!C29="","",Trav_cr!C29-Trav_deb!C29)</f>
        <v>-28.484000000000037</v>
      </c>
      <c r="D29" s="26">
        <f>IF(Trav_cr!D29="","",Trav_cr!D29-Trav_deb!D29)</f>
        <v>-11.595000000000027</v>
      </c>
      <c r="E29" s="26">
        <f>IF(Trav_cr!E29="","",Trav_cr!E29-Trav_deb!E29)</f>
        <v>-6.25</v>
      </c>
      <c r="F29" s="26">
        <f>IF(Trav_cr!F29="","",Trav_cr!F29-Trav_deb!F29)</f>
        <v>-10.590000000000032</v>
      </c>
      <c r="G29" s="26">
        <f>IF(Trav_cr!G29="","",Trav_cr!G29-Trav_deb!G29)</f>
        <v>-3.1079999999999472</v>
      </c>
      <c r="H29" s="26">
        <f>IF(Trav_cr!H29="","",Trav_cr!H29-Trav_deb!H29)</f>
        <v>81.568600000000004</v>
      </c>
      <c r="I29" s="26">
        <f>IF(Trav_cr!I29="","",Trav_cr!I29-Trav_deb!I29)</f>
        <v>233.59324727000001</v>
      </c>
      <c r="J29" s="26">
        <f>IF(Trav_cr!J29="","",Trav_cr!J29-Trav_deb!J29)</f>
        <v>53.163671492529033</v>
      </c>
      <c r="K29" s="26">
        <f>IF(Trav_cr!K29="","",Trav_cr!K29-Trav_deb!K29)</f>
        <v>-148</v>
      </c>
      <c r="L29" s="26">
        <f>IF(Trav_cr!L29="","",Trav_cr!L29-Trav_deb!L29)</f>
        <v>-11.574868112191098</v>
      </c>
      <c r="M29" s="26">
        <f>IF(Trav_cr!M29="","",Trav_cr!M29-Trav_deb!M29)</f>
        <v>-105.28594692597699</v>
      </c>
      <c r="N29" s="26">
        <f>IF(Trav_cr!N29="","",Trav_cr!N29-Trav_deb!N29)</f>
        <v>-26.479100000000017</v>
      </c>
      <c r="O29" s="26">
        <f>IF(Trav_cr!O29="","",Trav_cr!O29-Trav_deb!O29)</f>
        <v>-50.232235929800026</v>
      </c>
      <c r="P29" s="26">
        <f>IF(Trav_cr!P29="","",Trav_cr!P29-Trav_deb!P29)</f>
        <v>-99.519999999999982</v>
      </c>
      <c r="Q29" s="26">
        <f>IF(Trav_cr!Q29="","",Trav_cr!Q29-Trav_deb!Q29)</f>
        <v>-61.423596744230281</v>
      </c>
      <c r="S29" s="64">
        <f t="shared" si="11"/>
        <v>-0.38280147966006539</v>
      </c>
      <c r="T29" s="64" t="str">
        <f t="shared" si="6"/>
        <v/>
      </c>
      <c r="U29" s="64" t="str">
        <f t="shared" si="7"/>
        <v/>
      </c>
      <c r="V29" s="39"/>
      <c r="W29" s="39">
        <f>IF(L29="","",L29/GDP!O25/10)</f>
        <v>-3.4821347293726317E-2</v>
      </c>
      <c r="X29" s="39">
        <f>IF(M29="","",M29/GDP!P25/10)</f>
        <v>-0.30795710424530454</v>
      </c>
      <c r="Y29" s="39">
        <f>IF(N29="","",N29/GDP!Q25/10)</f>
        <v>-7.0083849020296601E-2</v>
      </c>
      <c r="Z29" s="39">
        <f>IF(O29="","",O29/GDP!R25/10)</f>
        <v>-0.12378176328756862</v>
      </c>
      <c r="AA29" s="39">
        <f>IF(P29="","",P29/GDP!S25/10)</f>
        <v>-0.24159213659508766</v>
      </c>
      <c r="AB29" s="39">
        <f>IF(Q29="","",Q29/GDP!T25/10)</f>
        <v>-0.16673375005312052</v>
      </c>
      <c r="AC29" s="39"/>
      <c r="AD29" s="22">
        <f t="shared" si="8"/>
        <v>0</v>
      </c>
      <c r="AE29" s="22">
        <f t="shared" si="13"/>
        <v>0</v>
      </c>
      <c r="AF29" s="22">
        <f t="shared" si="0"/>
        <v>0</v>
      </c>
      <c r="AG29" s="83">
        <f t="shared" si="9"/>
        <v>0</v>
      </c>
      <c r="AH29" s="83" t="str">
        <f t="shared" si="1"/>
        <v/>
      </c>
      <c r="AI29" s="57" t="str">
        <f t="shared" si="2"/>
        <v/>
      </c>
      <c r="AJ29" s="83">
        <f t="shared" si="10"/>
        <v>0</v>
      </c>
      <c r="AK29" s="57">
        <f t="shared" si="10"/>
        <v>0</v>
      </c>
      <c r="AL29" s="39">
        <f t="shared" si="3"/>
        <v>-0.12378176328756862</v>
      </c>
      <c r="AM29" s="39" t="str">
        <f t="shared" si="4"/>
        <v/>
      </c>
      <c r="AN29" s="39">
        <f t="shared" si="5"/>
        <v>-58.618430193593625</v>
      </c>
    </row>
    <row r="30" spans="1:40" x14ac:dyDescent="0.15">
      <c r="A30" s="12" t="s">
        <v>44</v>
      </c>
      <c r="B30" s="26">
        <f>IF(Trav_cr!B30="","",Trav_cr!B30-Trav_deb!B30)</f>
        <v>396.11840649921203</v>
      </c>
      <c r="C30" s="26">
        <f>IF(Trav_cr!C30="","",Trav_cr!C30-Trav_deb!C30)</f>
        <v>436.9025196060669</v>
      </c>
      <c r="D30" s="26">
        <f>IF(Trav_cr!D30="","",Trav_cr!D30-Trav_deb!D30)</f>
        <v>520.59999999999991</v>
      </c>
      <c r="E30" s="26">
        <f>IF(Trav_cr!E30="","",Trav_cr!E30-Trav_deb!E30)</f>
        <v>543.13092358842141</v>
      </c>
      <c r="F30" s="26">
        <f>IF(Trav_cr!F30="","",Trav_cr!F30-Trav_deb!F30)</f>
        <v>443.35371138336905</v>
      </c>
      <c r="G30" s="26">
        <f>IF(Trav_cr!G30="","",Trav_cr!G30-Trav_deb!G30)</f>
        <v>395.09752813246809</v>
      </c>
      <c r="H30" s="26">
        <f>IF(Trav_cr!H30="","",Trav_cr!H30-Trav_deb!H30)</f>
        <v>475.03904772939126</v>
      </c>
      <c r="I30" s="26">
        <f>IF(Trav_cr!I30="","",Trav_cr!I30-Trav_deb!I30)</f>
        <v>475.7266804256688</v>
      </c>
      <c r="J30" s="26">
        <f>IF(Trav_cr!J30="","",Trav_cr!J30-Trav_deb!J30)</f>
        <v>551.75725042713634</v>
      </c>
      <c r="K30" s="26">
        <f>IF(Trav_cr!K30="","",Trav_cr!K30-Trav_deb!K30)</f>
        <v>580.07025049369236</v>
      </c>
      <c r="L30" s="26">
        <f>IF(Trav_cr!L30="","",Trav_cr!L30-Trav_deb!L30)</f>
        <v>546.67042863074209</v>
      </c>
      <c r="M30" s="26">
        <f>IF(Trav_cr!M30="","",Trav_cr!M30-Trav_deb!M30)</f>
        <v>604.5729460304824</v>
      </c>
      <c r="N30" s="26">
        <f>IF(Trav_cr!N30="","",Trav_cr!N30-Trav_deb!N30)</f>
        <v>681.26106195082218</v>
      </c>
      <c r="O30" s="26">
        <f>IF(Trav_cr!O30="","",Trav_cr!O30-Trav_deb!O30)</f>
        <v>829.06163193424845</v>
      </c>
      <c r="P30" s="26">
        <f>IF(Trav_cr!P30="","",Trav_cr!P30-Trav_deb!P30)</f>
        <v>897.52437900593782</v>
      </c>
      <c r="Q30" s="26">
        <f>IF(Trav_cr!Q30="","",Trav_cr!Q30-Trav_deb!Q30)</f>
        <v>245.47208227412034</v>
      </c>
      <c r="S30" s="64">
        <f t="shared" si="11"/>
        <v>-0.72650093076469369</v>
      </c>
      <c r="T30" s="64" t="str">
        <f t="shared" si="6"/>
        <v/>
      </c>
      <c r="U30" s="64" t="str">
        <f t="shared" si="7"/>
        <v/>
      </c>
      <c r="V30" s="39"/>
      <c r="W30" s="39">
        <f>IF(L30="","",L30/GDP!O26/10)</f>
        <v>3.3724729468822154</v>
      </c>
      <c r="X30" s="39">
        <f>IF(M30="","",M30/GDP!P26/10)</f>
        <v>3.575259619907782</v>
      </c>
      <c r="Y30" s="39">
        <f>IF(N30="","",N30/GDP!Q26/10)</f>
        <v>3.7679095305404076</v>
      </c>
      <c r="Z30" s="39">
        <f>IF(O30="","",O30/GDP!R26/10)</f>
        <v>4.1075824403153769</v>
      </c>
      <c r="AA30" s="39">
        <f>IF(P30="","",P30/GDP!S26/10)</f>
        <v>4.4426102312770599</v>
      </c>
      <c r="AB30" s="39">
        <f>IF(Q30="","",Q30/GDP!T26/10)</f>
        <v>1.2404620387627576</v>
      </c>
      <c r="AC30" s="39"/>
      <c r="AD30" s="22">
        <f t="shared" si="8"/>
        <v>0</v>
      </c>
      <c r="AE30" s="22">
        <f t="shared" si="13"/>
        <v>0</v>
      </c>
      <c r="AF30" s="22">
        <f t="shared" si="0"/>
        <v>0</v>
      </c>
      <c r="AG30" s="83">
        <f t="shared" si="9"/>
        <v>0</v>
      </c>
      <c r="AH30" s="83" t="str">
        <f t="shared" si="1"/>
        <v/>
      </c>
      <c r="AI30" s="57" t="str">
        <f t="shared" si="2"/>
        <v/>
      </c>
      <c r="AJ30" s="83">
        <f t="shared" si="10"/>
        <v>0</v>
      </c>
      <c r="AK30" s="57">
        <f t="shared" si="10"/>
        <v>0</v>
      </c>
      <c r="AL30" s="39" t="str">
        <f t="shared" si="3"/>
        <v/>
      </c>
      <c r="AM30" s="39">
        <f t="shared" si="4"/>
        <v>4.1075824403153769</v>
      </c>
      <c r="AN30" s="39">
        <f t="shared" si="5"/>
        <v>711.81808951044661</v>
      </c>
    </row>
    <row r="31" spans="1:40" x14ac:dyDescent="0.15">
      <c r="A31" s="12" t="s">
        <v>45</v>
      </c>
      <c r="B31" s="26">
        <f>IF(Trav_cr!B31="","",Trav_cr!B31-Trav_deb!B31)</f>
        <v>279.04431523916543</v>
      </c>
      <c r="C31" s="26">
        <f>IF(Trav_cr!C31="","",Trav_cr!C31-Trav_deb!C31)</f>
        <v>260.98657015933998</v>
      </c>
      <c r="D31" s="26">
        <f>IF(Trav_cr!D31="","",Trav_cr!D31-Trav_deb!D31)</f>
        <v>264.96009044860534</v>
      </c>
      <c r="E31" s="26">
        <f>IF(Trav_cr!E31="","",Trav_cr!E31-Trav_deb!E31)</f>
        <v>281.40895284762718</v>
      </c>
      <c r="F31" s="26">
        <f>IF(Trav_cr!F31="","",Trav_cr!F31-Trav_deb!F31)</f>
        <v>431.21377842421492</v>
      </c>
      <c r="G31" s="26">
        <f>IF(Trav_cr!G31="","",Trav_cr!G31-Trav_deb!G31)</f>
        <v>140</v>
      </c>
      <c r="H31" s="26">
        <f>IF(Trav_cr!H31="","",Trav_cr!H31-Trav_deb!H31)</f>
        <v>149.69317153586167</v>
      </c>
      <c r="I31" s="26">
        <f>IF(Trav_cr!I31="","",Trav_cr!I31-Trav_deb!I31)</f>
        <v>182.37915451432457</v>
      </c>
      <c r="J31" s="26">
        <f>IF(Trav_cr!J31="","",Trav_cr!J31-Trav_deb!J31)</f>
        <v>219.55759773068951</v>
      </c>
      <c r="K31" s="26">
        <f>IF(Trav_cr!K31="","",Trav_cr!K31-Trav_deb!K31)</f>
        <v>252.1356797215501</v>
      </c>
      <c r="L31" s="26">
        <f>IF(Trav_cr!L31="","",Trav_cr!L31-Trav_deb!L31)</f>
        <v>276.81622284922486</v>
      </c>
      <c r="M31" s="26">
        <f>IF(Trav_cr!M31="","",Trav_cr!M31-Trav_deb!M31)</f>
        <v>265.24544962278611</v>
      </c>
      <c r="N31" s="26">
        <f>IF(Trav_cr!N31="","",Trav_cr!N31-Trav_deb!N31)</f>
        <v>316.5830818254156</v>
      </c>
      <c r="O31" s="26">
        <f>IF(Trav_cr!O31="","",Trav_cr!O31-Trav_deb!O31)</f>
        <v>351.79571633059584</v>
      </c>
      <c r="P31" s="26">
        <f>IF(Trav_cr!P31="","",Trav_cr!P31-Trav_deb!P31)</f>
        <v>413.8400159233899</v>
      </c>
      <c r="Q31" s="26">
        <f>IF(Trav_cr!Q31="","",Trav_cr!Q31-Trav_deb!Q31)</f>
        <v>121.95812690705293</v>
      </c>
      <c r="S31" s="64">
        <f t="shared" si="11"/>
        <v>-0.7053012705044216</v>
      </c>
      <c r="T31" s="64" t="str">
        <f t="shared" si="6"/>
        <v/>
      </c>
      <c r="U31" s="64" t="str">
        <f t="shared" si="7"/>
        <v/>
      </c>
      <c r="V31" s="39"/>
      <c r="W31" s="39">
        <f>IF(L31="","",L31/GDP!O27/10)</f>
        <v>1.9163326666521239</v>
      </c>
      <c r="X31" s="39">
        <f>IF(M31="","",M31/GDP!P27/10)</f>
        <v>1.6939823780704812</v>
      </c>
      <c r="Y31" s="39">
        <f>IF(N31="","",N31/GDP!Q27/10)</f>
        <v>1.8211829592921904</v>
      </c>
      <c r="Z31" s="39">
        <f>IF(O31="","",O31/GDP!R27/10)</f>
        <v>1.8849392505744997</v>
      </c>
      <c r="AA31" s="39">
        <f>IF(P31="","",P31/GDP!S27/10)</f>
        <v>2.2566635879150252</v>
      </c>
      <c r="AB31" s="39">
        <f>IF(Q31="","",Q31/GDP!T27/10)</f>
        <v>0.76652658905282678</v>
      </c>
      <c r="AC31" s="39"/>
      <c r="AD31" s="22">
        <f t="shared" si="8"/>
        <v>0</v>
      </c>
      <c r="AE31" s="22">
        <f t="shared" si="13"/>
        <v>0</v>
      </c>
      <c r="AF31" s="22">
        <f t="shared" si="0"/>
        <v>0</v>
      </c>
      <c r="AG31" s="83">
        <f t="shared" si="9"/>
        <v>0</v>
      </c>
      <c r="AH31" s="83" t="str">
        <f t="shared" si="1"/>
        <v/>
      </c>
      <c r="AI31" s="57" t="str">
        <f t="shared" si="2"/>
        <v/>
      </c>
      <c r="AJ31" s="83">
        <f t="shared" si="10"/>
        <v>0</v>
      </c>
      <c r="AK31" s="57">
        <f t="shared" si="10"/>
        <v>0</v>
      </c>
      <c r="AL31" s="39" t="str">
        <f t="shared" si="3"/>
        <v/>
      </c>
      <c r="AM31" s="39">
        <f t="shared" si="4"/>
        <v>1.8849392505744997</v>
      </c>
      <c r="AN31" s="39">
        <f t="shared" si="5"/>
        <v>324.85609731028251</v>
      </c>
    </row>
    <row r="32" spans="1:40" x14ac:dyDescent="0.15">
      <c r="A32" s="12" t="s">
        <v>46</v>
      </c>
      <c r="B32" s="26">
        <f>IF(Trav_cr!B32="","",Trav_cr!B32-Trav_deb!B32)</f>
        <v>-858.42100000000028</v>
      </c>
      <c r="C32" s="26">
        <f>IF(Trav_cr!C32="","",Trav_cr!C32-Trav_deb!C32)</f>
        <v>-1447.835</v>
      </c>
      <c r="D32" s="26">
        <f>IF(Trav_cr!D32="","",Trav_cr!D32-Trav_deb!D32)</f>
        <v>-3258.2180000000008</v>
      </c>
      <c r="E32" s="26">
        <f>IF(Trav_cr!E32="","",Trav_cr!E32-Trav_deb!E32)</f>
        <v>-5177.3270000000002</v>
      </c>
      <c r="F32" s="26">
        <f>IF(Trav_cr!F32="","",Trav_cr!F32-Trav_deb!F32)</f>
        <v>-5593.6033999999991</v>
      </c>
      <c r="G32" s="26">
        <f>IF(Trav_cr!G32="","",Trav_cr!G32-Trav_deb!G32)</f>
        <v>-10704.4</v>
      </c>
      <c r="H32" s="26">
        <f>IF(Trav_cr!H32="","",Trav_cr!H32-Trav_deb!H32)</f>
        <v>-14707.127563329996</v>
      </c>
      <c r="I32" s="26">
        <f>IF(Trav_cr!I32="","",Trav_cr!I32-Trav_deb!I32)</f>
        <v>-15660.662589409996</v>
      </c>
      <c r="J32" s="26">
        <f>IF(Trav_cr!J32="","",Trav_cr!J32-Trav_deb!J32)</f>
        <v>-18554.328266380002</v>
      </c>
      <c r="K32" s="26">
        <f>IF(Trav_cr!K32="","",Trav_cr!K32-Trav_deb!K32)</f>
        <v>-18724.16646013</v>
      </c>
      <c r="L32" s="26">
        <f>IF(Trav_cr!L32="","",Trav_cr!L32-Trav_deb!L32)</f>
        <v>-11512.874803929997</v>
      </c>
      <c r="M32" s="26">
        <f>IF(Trav_cr!M32="","",Trav_cr!M32-Trav_deb!M32)</f>
        <v>-8473.1148416100004</v>
      </c>
      <c r="N32" s="26">
        <f>IF(Trav_cr!N32="","",Trav_cr!N32-Trav_deb!N32)</f>
        <v>-13192.415089509999</v>
      </c>
      <c r="O32" s="26">
        <f>IF(Trav_cr!O32="","",Trav_cr!O32-Trav_deb!O32)</f>
        <v>-12344.867803340001</v>
      </c>
      <c r="P32" s="26">
        <f>IF(Trav_cr!P32="","",Trav_cr!P32-Trav_deb!P32)</f>
        <v>-11598.826613560001</v>
      </c>
      <c r="Q32" s="26">
        <f>IF(Trav_cr!Q32="","",Trav_cr!Q32-Trav_deb!Q32)</f>
        <v>-2349.6981569600002</v>
      </c>
      <c r="S32" s="64">
        <f t="shared" si="11"/>
        <v>-0.79741932220859257</v>
      </c>
      <c r="T32" s="64" t="str">
        <f t="shared" si="6"/>
        <v/>
      </c>
      <c r="U32" s="64" t="str">
        <f t="shared" si="7"/>
        <v/>
      </c>
      <c r="V32" s="39"/>
      <c r="W32" s="39">
        <f>IF(L32="","",L32/GDP!O28/10)</f>
        <v>-0.6395878344103193</v>
      </c>
      <c r="X32" s="39">
        <f>IF(M32="","",M32/GDP!P28/10)</f>
        <v>-0.4716135466664525</v>
      </c>
      <c r="Y32" s="39">
        <f>IF(N32="","",N32/GDP!Q28/10)</f>
        <v>-0.63931659392192008</v>
      </c>
      <c r="Z32" s="39">
        <f>IF(O32="","",O32/GDP!R28/10)</f>
        <v>-0.64399027092028516</v>
      </c>
      <c r="AA32" s="39">
        <f>IF(P32="","",P32/GDP!S28/10)</f>
        <v>-0.61790728692363661</v>
      </c>
      <c r="AB32" s="39">
        <f>IF(Q32="","",Q32/GDP!T28/10)</f>
        <v>-0.16384656466438924</v>
      </c>
      <c r="AC32" s="39"/>
      <c r="AD32" s="22">
        <f t="shared" si="8"/>
        <v>0</v>
      </c>
      <c r="AE32" s="22">
        <f t="shared" si="13"/>
        <v>0</v>
      </c>
      <c r="AF32" s="22">
        <f t="shared" si="0"/>
        <v>0</v>
      </c>
      <c r="AG32" s="83">
        <f>IF(AVERAGE(W32:AA32)&gt;5, 1, 0)</f>
        <v>0</v>
      </c>
      <c r="AH32" s="83" t="str">
        <f t="shared" si="1"/>
        <v/>
      </c>
      <c r="AI32" s="57" t="str">
        <f t="shared" si="2"/>
        <v/>
      </c>
      <c r="AJ32" s="83">
        <f t="shared" si="10"/>
        <v>0</v>
      </c>
      <c r="AK32" s="57">
        <f t="shared" si="10"/>
        <v>0</v>
      </c>
      <c r="AL32" s="39">
        <f t="shared" si="3"/>
        <v>-0.64399027092028516</v>
      </c>
      <c r="AM32" s="39" t="str">
        <f t="shared" si="4"/>
        <v/>
      </c>
      <c r="AN32" s="39">
        <f t="shared" si="5"/>
        <v>-11424.419830389999</v>
      </c>
    </row>
    <row r="33" spans="1:40" x14ac:dyDescent="0.15">
      <c r="A33" s="12" t="s">
        <v>47</v>
      </c>
      <c r="B33" s="26">
        <f>IF(Trav_cr!B33="","",Trav_cr!B33-Trav_deb!B33)</f>
        <v>-182.39642473244604</v>
      </c>
      <c r="C33" s="26">
        <f>IF(Trav_cr!C33="","",Trav_cr!C33-Trav_deb!C33)</f>
        <v>-184.48203849238422</v>
      </c>
      <c r="D33" s="26">
        <f>IF(Trav_cr!D33="","",Trav_cr!D33-Trav_deb!D33)</f>
        <v>-197.41301352976129</v>
      </c>
      <c r="E33" s="26">
        <f>IF(Trav_cr!E33="","",Trav_cr!E33-Trav_deb!E33)</f>
        <v>-216.5683644680289</v>
      </c>
      <c r="F33" s="26">
        <f>IF(Trav_cr!F33="","",Trav_cr!F33-Trav_deb!F33)</f>
        <v>-222.75172497268551</v>
      </c>
      <c r="G33" s="26" t="str">
        <f>IF(Trav_cr!G33="","",Trav_cr!G33-Trav_deb!G33)</f>
        <v/>
      </c>
      <c r="H33" s="26" t="str">
        <f>IF(Trav_cr!H33="","",Trav_cr!H33-Trav_deb!H33)</f>
        <v/>
      </c>
      <c r="I33" s="26" t="str">
        <f>IF(Trav_cr!I33="","",Trav_cr!I33-Trav_deb!I33)</f>
        <v/>
      </c>
      <c r="J33" s="26" t="str">
        <f>IF(Trav_cr!J33="","",Trav_cr!J33-Trav_deb!J33)</f>
        <v/>
      </c>
      <c r="K33" s="26">
        <f>IF(Trav_cr!K33="","",Trav_cr!K33-Trav_deb!K33)</f>
        <v>-536.70027432962934</v>
      </c>
      <c r="L33" s="26">
        <f>IF(Trav_cr!L33="","",Trav_cr!L33-Trav_deb!L33)</f>
        <v>-311.73279132517155</v>
      </c>
      <c r="M33" s="26">
        <f>IF(Trav_cr!M33="","",Trav_cr!M33-Trav_deb!M33)</f>
        <v>-355.08080015100916</v>
      </c>
      <c r="N33" s="26">
        <f>IF(Trav_cr!N33="","",Trav_cr!N33-Trav_deb!N33)</f>
        <v>-326.95776530093718</v>
      </c>
      <c r="O33" s="26">
        <f>IF(Trav_cr!O33="","",Trav_cr!O33-Trav_deb!O33)</f>
        <v>-395.10186939781011</v>
      </c>
      <c r="P33" s="26">
        <f>IF(Trav_cr!P33="","",Trav_cr!P33-Trav_deb!P33)</f>
        <v>-396.02512858312963</v>
      </c>
      <c r="Q33" s="26">
        <f>IF(Trav_cr!Q33="","",Trav_cr!Q33-Trav_deb!Q33)</f>
        <v>-59.579902962896035</v>
      </c>
      <c r="S33" s="64">
        <f t="shared" si="11"/>
        <v>-0.8495552462136513</v>
      </c>
      <c r="T33" s="64" t="str">
        <f t="shared" si="6"/>
        <v/>
      </c>
      <c r="U33" s="64" t="str">
        <f t="shared" si="7"/>
        <v/>
      </c>
      <c r="V33" s="39"/>
      <c r="W33" s="39">
        <f>IF(L33="","",L33/GDP!O29/10)</f>
        <v>-2.4107203117613092</v>
      </c>
      <c r="X33" s="39">
        <f>IF(M33="","",M33/GDP!P29/10)</f>
        <v>-3.1151206967623701</v>
      </c>
      <c r="Y33" s="39">
        <f>IF(N33="","",N33/GDP!Q29/10)</f>
        <v>-2.6959598392124713</v>
      </c>
      <c r="Z33" s="39">
        <f>IF(O33="","",O33/GDP!R29/10)</f>
        <v>-2.9120799417323591</v>
      </c>
      <c r="AA33" s="39">
        <f>IF(P33="","",P33/GDP!S29/10)</f>
        <v>-2.9400890783365927</v>
      </c>
      <c r="AB33" s="39">
        <f>IF(Q33="","",Q33/GDP!T29/10)</f>
        <v>-0.49585070979223811</v>
      </c>
      <c r="AC33" s="39"/>
      <c r="AD33" s="22">
        <f t="shared" si="8"/>
        <v>0</v>
      </c>
      <c r="AE33" s="22">
        <f t="shared" si="13"/>
        <v>0</v>
      </c>
      <c r="AF33" s="22">
        <f t="shared" si="0"/>
        <v>0</v>
      </c>
      <c r="AG33" s="83">
        <f t="shared" si="9"/>
        <v>0</v>
      </c>
      <c r="AH33" s="83" t="str">
        <f t="shared" si="1"/>
        <v/>
      </c>
      <c r="AI33" s="57" t="str">
        <f t="shared" si="2"/>
        <v/>
      </c>
      <c r="AJ33" s="83">
        <f t="shared" si="10"/>
        <v>0</v>
      </c>
      <c r="AK33" s="57">
        <f t="shared" si="10"/>
        <v>0</v>
      </c>
      <c r="AL33" s="39">
        <f t="shared" si="3"/>
        <v>-2.9120799417323591</v>
      </c>
      <c r="AM33" s="39" t="str">
        <f t="shared" si="4"/>
        <v/>
      </c>
      <c r="AN33" s="39">
        <f t="shared" si="5"/>
        <v>-356.97967095161152</v>
      </c>
    </row>
    <row r="34" spans="1:40" x14ac:dyDescent="0.15">
      <c r="A34" s="12" t="s">
        <v>48</v>
      </c>
      <c r="B34" s="26">
        <f>IF(Trav_cr!B34="","",Trav_cr!B34-Trav_deb!B34)</f>
        <v>1102.8825261263871</v>
      </c>
      <c r="C34" s="26">
        <f>IF(Trav_cr!C34="","",Trav_cr!C34-Trav_deb!C34)</f>
        <v>1134.2152701887255</v>
      </c>
      <c r="D34" s="26">
        <f>IF(Trav_cr!D34="","",Trav_cr!D34-Trav_deb!D34)</f>
        <v>1832.8395957758835</v>
      </c>
      <c r="E34" s="26">
        <f>IF(Trav_cr!E34="","",Trav_cr!E34-Trav_deb!E34)</f>
        <v>1995.2113485130399</v>
      </c>
      <c r="F34" s="26">
        <f>IF(Trav_cr!F34="","",Trav_cr!F34-Trav_deb!F34)</f>
        <v>2020.58329211361</v>
      </c>
      <c r="G34" s="26">
        <f>IF(Trav_cr!G34="","",Trav_cr!G34-Trav_deb!G34)</f>
        <v>2516.6999999999998</v>
      </c>
      <c r="H34" s="26">
        <f>IF(Trav_cr!H34="","",Trav_cr!H34-Trav_deb!H34)</f>
        <v>2859.1800000000003</v>
      </c>
      <c r="I34" s="26">
        <f>IF(Trav_cr!I34="","",Trav_cr!I34-Trav_deb!I34)</f>
        <v>2538.4800000000005</v>
      </c>
      <c r="J34" s="26">
        <f>IF(Trav_cr!J34="","",Trav_cr!J34-Trav_deb!J34)</f>
        <v>2715.5</v>
      </c>
      <c r="K34" s="26">
        <f>IF(Trav_cr!K34="","",Trav_cr!K34-Trav_deb!K34)</f>
        <v>2724.4300000000003</v>
      </c>
      <c r="L34" s="26">
        <f>IF(Trav_cr!L34="","",Trav_cr!L34-Trav_deb!L34)</f>
        <v>2022.4999999999998</v>
      </c>
      <c r="M34" s="26">
        <f>IF(Trav_cr!M34="","",Trav_cr!M34-Trav_deb!M34)</f>
        <v>2275.79</v>
      </c>
      <c r="N34" s="26">
        <f>IF(Trav_cr!N34="","",Trav_cr!N34-Trav_deb!N34)</f>
        <v>2404.7699999999995</v>
      </c>
      <c r="O34" s="26">
        <f>IF(Trav_cr!O34="","",Trav_cr!O34-Trav_deb!O34)</f>
        <v>2600.3300000000004</v>
      </c>
      <c r="P34" s="26">
        <f>IF(Trav_cr!P34="","",Trav_cr!P34-Trav_deb!P34)</f>
        <v>2462.7199999999998</v>
      </c>
      <c r="Q34" s="26">
        <f>IF(Trav_cr!Q34="","",Trav_cr!Q34-Trav_deb!Q34)</f>
        <v>587.91999999999985</v>
      </c>
      <c r="S34" s="64">
        <f t="shared" si="11"/>
        <v>-0.76127208939708946</v>
      </c>
      <c r="T34" s="64" t="str">
        <f t="shared" si="6"/>
        <v/>
      </c>
      <c r="U34" s="64" t="str">
        <f t="shared" si="7"/>
        <v/>
      </c>
      <c r="V34" s="39"/>
      <c r="W34" s="39">
        <f>IF(L34="","",L34/GDP!O30/10)</f>
        <v>3.9933103080132364</v>
      </c>
      <c r="X34" s="39">
        <f>IF(M34="","",M34/GDP!P30/10)</f>
        <v>4.2299336589839296</v>
      </c>
      <c r="Y34" s="39">
        <f>IF(N34="","",N34/GDP!Q30/10)</f>
        <v>4.0694441729523083</v>
      </c>
      <c r="Z34" s="39">
        <f>IF(O34="","",O34/GDP!R30/10)</f>
        <v>3.9223940745896826</v>
      </c>
      <c r="AA34" s="39">
        <f>IF(P34="","",P34/GDP!S30/10)</f>
        <v>3.5919294299093991</v>
      </c>
      <c r="AB34" s="39">
        <f>IF(Q34="","",Q34/GDP!T30/10)</f>
        <v>0.84947991404942658</v>
      </c>
      <c r="AC34" s="39"/>
      <c r="AD34" s="22">
        <f t="shared" si="8"/>
        <v>0</v>
      </c>
      <c r="AE34" s="22">
        <f t="shared" si="13"/>
        <v>0</v>
      </c>
      <c r="AF34" s="22">
        <f t="shared" si="0"/>
        <v>0</v>
      </c>
      <c r="AG34" s="83">
        <f t="shared" si="9"/>
        <v>0</v>
      </c>
      <c r="AH34" s="83" t="str">
        <f t="shared" si="1"/>
        <v/>
      </c>
      <c r="AI34" s="57" t="str">
        <f t="shared" si="2"/>
        <v/>
      </c>
      <c r="AJ34" s="83">
        <f t="shared" si="10"/>
        <v>0</v>
      </c>
      <c r="AK34" s="57">
        <f t="shared" si="10"/>
        <v>0</v>
      </c>
      <c r="AL34" s="39" t="str">
        <f t="shared" si="3"/>
        <v/>
      </c>
      <c r="AM34" s="39">
        <f t="shared" si="4"/>
        <v>3.9223940745896826</v>
      </c>
      <c r="AN34" s="39">
        <f t="shared" si="5"/>
        <v>2353.2219999999998</v>
      </c>
    </row>
    <row r="35" spans="1:40" x14ac:dyDescent="0.15">
      <c r="A35" s="12" t="s">
        <v>49</v>
      </c>
      <c r="B35" s="26">
        <f>IF(Trav_cr!B35="","",Trav_cr!B35-Trav_deb!B35)</f>
        <v>-0.96537112743385478</v>
      </c>
      <c r="C35" s="26">
        <f>IF(Trav_cr!C35="","",Trav_cr!C35-Trav_deb!C35)</f>
        <v>-2.1859570924170129</v>
      </c>
      <c r="D35" s="26">
        <f>IF(Trav_cr!D35="","",Trav_cr!D35-Trav_deb!D35)</f>
        <v>-1.8406559462724275</v>
      </c>
      <c r="E35" s="26">
        <f>IF(Trav_cr!E35="","",Trav_cr!E35-Trav_deb!E35)</f>
        <v>-0.34977575225967428</v>
      </c>
      <c r="F35" s="26">
        <f>IF(Trav_cr!F35="","",Trav_cr!F35-Trav_deb!F35)</f>
        <v>2.3793656140236692</v>
      </c>
      <c r="G35" s="26">
        <f>IF(Trav_cr!G35="","",Trav_cr!G35-Trav_deb!G35)</f>
        <v>3.4054558200207339</v>
      </c>
      <c r="H35" s="26">
        <f>IF(Trav_cr!H35="","",Trav_cr!H35-Trav_deb!H35)</f>
        <v>3.5</v>
      </c>
      <c r="I35" s="26">
        <f>IF(Trav_cr!I35="","",Trav_cr!I35-Trav_deb!I35)</f>
        <v>7.3096732307719918</v>
      </c>
      <c r="J35" s="26">
        <f>IF(Trav_cr!J35="","",Trav_cr!J35-Trav_deb!J35)</f>
        <v>8.7590874563902901</v>
      </c>
      <c r="K35" s="26">
        <f>IF(Trav_cr!K35="","",Trav_cr!K35-Trav_deb!K35)</f>
        <v>2.6875550391021079</v>
      </c>
      <c r="L35" s="26">
        <f>IF(Trav_cr!L35="","",Trav_cr!L35-Trav_deb!L35)</f>
        <v>6.3851916544977314</v>
      </c>
      <c r="M35" s="26">
        <f>IF(Trav_cr!M35="","",Trav_cr!M35-Trav_deb!M35)</f>
        <v>6.758288983768864</v>
      </c>
      <c r="N35" s="26">
        <f>IF(Trav_cr!N35="","",Trav_cr!N35-Trav_deb!N35)</f>
        <v>1.115202743203497</v>
      </c>
      <c r="O35" s="26">
        <f>IF(Trav_cr!O35="","",Trav_cr!O35-Trav_deb!O35)</f>
        <v>1.949782888386963</v>
      </c>
      <c r="P35" s="26">
        <f>IF(Trav_cr!P35="","",Trav_cr!P35-Trav_deb!P35)</f>
        <v>1.8757114566502935</v>
      </c>
      <c r="Q35" s="26" t="str">
        <f>IF(Trav_cr!Q35="","",Trav_cr!Q35-Trav_deb!Q35)</f>
        <v/>
      </c>
      <c r="S35" s="64" t="str">
        <f t="shared" si="11"/>
        <v/>
      </c>
      <c r="T35" s="64" t="str">
        <f t="shared" si="6"/>
        <v/>
      </c>
      <c r="U35" s="64" t="str">
        <f t="shared" si="7"/>
        <v/>
      </c>
      <c r="V35" s="39"/>
      <c r="W35" s="39">
        <f>IF(L35="","",L35/GDP!O31/10)</f>
        <v>5.3959256812068292E-2</v>
      </c>
      <c r="X35" s="39">
        <f>IF(M35="","",M35/GDP!P31/10)</f>
        <v>5.2720796335522749E-2</v>
      </c>
      <c r="Y35" s="39">
        <f>IF(N35="","",N35/GDP!Q31/10)</f>
        <v>7.8729983975081123E-3</v>
      </c>
      <c r="Z35" s="39">
        <f>IF(O35="","",O35/GDP!R31/10)</f>
        <v>1.2030660417441323E-2</v>
      </c>
      <c r="AA35" s="39">
        <f>IF(P35="","",P35/GDP!S31/10)</f>
        <v>1.1911942826316019E-2</v>
      </c>
      <c r="AB35" s="39" t="str">
        <f>IF(Q35="","",Q35/GDP!T31/10)</f>
        <v/>
      </c>
      <c r="AC35" s="39"/>
      <c r="AD35" s="22">
        <f t="shared" si="8"/>
        <v>0</v>
      </c>
      <c r="AE35" s="22">
        <f t="shared" si="13"/>
        <v>0</v>
      </c>
      <c r="AF35" s="22">
        <f t="shared" si="0"/>
        <v>0</v>
      </c>
      <c r="AG35" s="83">
        <f t="shared" si="9"/>
        <v>0</v>
      </c>
      <c r="AH35" s="83" t="str">
        <f t="shared" si="1"/>
        <v/>
      </c>
      <c r="AI35" s="57" t="str">
        <f t="shared" si="2"/>
        <v/>
      </c>
      <c r="AJ35" s="83">
        <f t="shared" si="10"/>
        <v>0</v>
      </c>
      <c r="AK35" s="57">
        <f t="shared" si="10"/>
        <v>1</v>
      </c>
      <c r="AL35" s="39" t="str">
        <f t="shared" si="3"/>
        <v/>
      </c>
      <c r="AM35" s="39">
        <f t="shared" si="4"/>
        <v>1.2030660417441323E-2</v>
      </c>
      <c r="AN35" s="39">
        <f t="shared" si="5"/>
        <v>3.6168355453014698</v>
      </c>
    </row>
    <row r="36" spans="1:40" x14ac:dyDescent="0.15">
      <c r="A36" s="12" t="s">
        <v>50</v>
      </c>
      <c r="B36" s="26">
        <f>IF(Trav_cr!B36="","",Trav_cr!B36-Trav_deb!B36)</f>
        <v>-58.8</v>
      </c>
      <c r="C36" s="26">
        <f>IF(Trav_cr!C36="","",Trav_cr!C36-Trav_deb!C36)</f>
        <v>-123.87356600421897</v>
      </c>
      <c r="D36" s="26">
        <f>IF(Trav_cr!D36="","",Trav_cr!D36-Trav_deb!D36)</f>
        <v>-102.29115557085592</v>
      </c>
      <c r="E36" s="26">
        <f>IF(Trav_cr!E36="","",Trav_cr!E36-Trav_deb!E36)</f>
        <v>-142.84187347882323</v>
      </c>
      <c r="F36" s="26">
        <f>IF(Trav_cr!F36="","",Trav_cr!F36-Trav_deb!F36)</f>
        <v>-60.654173003254783</v>
      </c>
      <c r="G36" s="26">
        <f>IF(Trav_cr!G36="","",Trav_cr!G36-Trav_deb!G36)</f>
        <v>-18.080300738439668</v>
      </c>
      <c r="H36" s="26">
        <f>IF(Trav_cr!H36="","",Trav_cr!H36-Trav_deb!H36)</f>
        <v>-28.68905324036146</v>
      </c>
      <c r="I36" s="26">
        <f>IF(Trav_cr!I36="","",Trav_cr!I36-Trav_deb!I36)</f>
        <v>-23.339597029301011</v>
      </c>
      <c r="J36" s="26">
        <f>IF(Trav_cr!J36="","",Trav_cr!J36-Trav_deb!J36)</f>
        <v>-32.195997125569903</v>
      </c>
      <c r="K36" s="26">
        <f>IF(Trav_cr!K36="","",Trav_cr!K36-Trav_deb!K36)</f>
        <v>-34.303909863234452</v>
      </c>
      <c r="L36" s="26">
        <f>IF(Trav_cr!L36="","",Trav_cr!L36-Trav_deb!L36)</f>
        <v>-27.16040795683357</v>
      </c>
      <c r="M36" s="26">
        <f>IF(Trav_cr!M36="","",Trav_cr!M36-Trav_deb!M36)</f>
        <v>-25.802678549844025</v>
      </c>
      <c r="N36" s="26">
        <f>IF(Trav_cr!N36="","",Trav_cr!N36-Trav_deb!N36)</f>
        <v>-20.96405261833776</v>
      </c>
      <c r="O36" s="26">
        <f>IF(Trav_cr!O36="","",Trav_cr!O36-Trav_deb!O36)</f>
        <v>-18.86748348788808</v>
      </c>
      <c r="P36" s="26" t="str">
        <f>IF(Trav_cr!P36="","",Trav_cr!P36-Trav_deb!P36)</f>
        <v/>
      </c>
      <c r="Q36" s="26" t="str">
        <f>IF(Trav_cr!Q36="","",Trav_cr!Q36-Trav_deb!Q36)</f>
        <v/>
      </c>
      <c r="S36" s="64" t="str">
        <f t="shared" si="11"/>
        <v/>
      </c>
      <c r="T36" s="64" t="str">
        <f t="shared" si="6"/>
        <v/>
      </c>
      <c r="U36" s="64" t="str">
        <f t="shared" si="7"/>
        <v/>
      </c>
      <c r="V36" s="39"/>
      <c r="W36" s="39">
        <f>IF(L36="","",L36/GDP!O32/10)</f>
        <v>-0.87489314762526149</v>
      </c>
      <c r="X36" s="39">
        <f>IF(M36="","",M36/GDP!P32/10)</f>
        <v>-0.87180923479228833</v>
      </c>
      <c r="Y36" s="39">
        <f>IF(N36="","",N36/GDP!Q32/10)</f>
        <v>-0.66097041497353259</v>
      </c>
      <c r="Z36" s="39">
        <f>IF(O36="","",O36/GDP!R32/10)</f>
        <v>-0.62133192339019772</v>
      </c>
      <c r="AA36" s="39" t="str">
        <f>IF(P36="","",P36/GDP!S32/10)</f>
        <v/>
      </c>
      <c r="AB36" s="39" t="str">
        <f>IF(Q36="","",Q36/GDP!T32/10)</f>
        <v/>
      </c>
      <c r="AC36" s="39"/>
      <c r="AD36" s="22">
        <f t="shared" si="8"/>
        <v>0</v>
      </c>
      <c r="AE36" s="22">
        <f t="shared" si="13"/>
        <v>0</v>
      </c>
      <c r="AF36" s="22">
        <f t="shared" si="0"/>
        <v>0</v>
      </c>
      <c r="AG36" s="83">
        <f t="shared" si="9"/>
        <v>0</v>
      </c>
      <c r="AH36" s="83" t="str">
        <f t="shared" si="1"/>
        <v/>
      </c>
      <c r="AI36" s="57" t="str">
        <f t="shared" si="2"/>
        <v/>
      </c>
      <c r="AJ36" s="83">
        <f t="shared" si="10"/>
        <v>1</v>
      </c>
      <c r="AK36" s="57">
        <f t="shared" si="10"/>
        <v>1</v>
      </c>
      <c r="AL36" s="39">
        <f t="shared" si="3"/>
        <v>-0.62133192339019772</v>
      </c>
      <c r="AM36" s="39" t="str">
        <f t="shared" si="4"/>
        <v/>
      </c>
      <c r="AN36" s="39">
        <f t="shared" si="5"/>
        <v>-23.19865565322586</v>
      </c>
    </row>
    <row r="37" spans="1:40" x14ac:dyDescent="0.15">
      <c r="A37" s="12" t="s">
        <v>51</v>
      </c>
      <c r="B37" s="26">
        <f>IF(Trav_cr!B37="","",Trav_cr!B37-Trav_deb!B37)</f>
        <v>54.806120163262563</v>
      </c>
      <c r="C37" s="26">
        <f>IF(Trav_cr!C37="","",Trav_cr!C37-Trav_deb!C37)</f>
        <v>126.43109602761899</v>
      </c>
      <c r="D37" s="26">
        <f>IF(Trav_cr!D37="","",Trav_cr!D37-Trav_deb!D37)</f>
        <v>196.87330899178454</v>
      </c>
      <c r="E37" s="26">
        <f>IF(Trav_cr!E37="","",Trav_cr!E37-Trav_deb!E37)</f>
        <v>218.88298604029552</v>
      </c>
      <c r="F37" s="26">
        <f>IF(Trav_cr!F37="","",Trav_cr!F37-Trav_deb!F37)</f>
        <v>149.0592864462968</v>
      </c>
      <c r="G37" s="26">
        <f>IF(Trav_cr!G37="","",Trav_cr!G37-Trav_deb!G37)</f>
        <v>148.78182843614474</v>
      </c>
      <c r="H37" s="26">
        <f>IF(Trav_cr!H37="","",Trav_cr!H37-Trav_deb!H37)</f>
        <v>235.96927082994026</v>
      </c>
      <c r="I37" s="26">
        <f>IF(Trav_cr!I37="","",Trav_cr!I37-Trav_deb!I37)</f>
        <v>266.59999999999997</v>
      </c>
      <c r="J37" s="26">
        <f>IF(Trav_cr!J37="","",Trav_cr!J37-Trav_deb!J37)</f>
        <v>301.94386440610538</v>
      </c>
      <c r="K37" s="26">
        <f>IF(Trav_cr!K37="","",Trav_cr!K37-Trav_deb!K37)</f>
        <v>295.39623834210943</v>
      </c>
      <c r="L37" s="26">
        <f>IF(Trav_cr!L37="","",Trav_cr!L37-Trav_deb!L37)</f>
        <v>246.47891217509118</v>
      </c>
      <c r="M37" s="26">
        <f>IF(Trav_cr!M37="","",Trav_cr!M37-Trav_deb!M37)</f>
        <v>293.78145041127999</v>
      </c>
      <c r="N37" s="26">
        <f>IF(Trav_cr!N37="","",Trav_cr!N37-Trav_deb!N37)</f>
        <v>348.10733796611413</v>
      </c>
      <c r="O37" s="26">
        <f>IF(Trav_cr!O37="","",Trav_cr!O37-Trav_deb!O37)</f>
        <v>402.80119856657325</v>
      </c>
      <c r="P37" s="26">
        <f>IF(Trav_cr!P37="","",Trav_cr!P37-Trav_deb!P37)</f>
        <v>417.45415511533218</v>
      </c>
      <c r="Q37" s="26">
        <f>IF(Trav_cr!Q37="","",Trav_cr!Q37-Trav_deb!Q37)</f>
        <v>107.3853176074775</v>
      </c>
      <c r="S37" s="64">
        <f t="shared" si="11"/>
        <v>-0.74276141154276065</v>
      </c>
      <c r="T37" s="64">
        <f t="shared" si="6"/>
        <v>-0.74276141154276065</v>
      </c>
      <c r="U37" s="64">
        <f t="shared" si="7"/>
        <v>-0.74276141154276065</v>
      </c>
      <c r="V37" s="39"/>
      <c r="W37" s="39">
        <f>IF(L37="","",L37/GDP!O33/10)</f>
        <v>15.435799843805944</v>
      </c>
      <c r="X37" s="39">
        <f>IF(M37="","",M37/GDP!P33/10)</f>
        <v>17.665661808751615</v>
      </c>
      <c r="Y37" s="39">
        <f>IF(N37="","",N37/GDP!Q33/10)</f>
        <v>19.669453447319956</v>
      </c>
      <c r="Z37" s="39">
        <f>IF(O37="","",O37/GDP!R33/10)</f>
        <v>20.483136468299218</v>
      </c>
      <c r="AA37" s="39">
        <f>IF(P37="","",P37/GDP!S33/10)</f>
        <v>21.063903000267157</v>
      </c>
      <c r="AB37" s="39">
        <f>IF(Q37="","",Q37/GDP!T33/10)</f>
        <v>6.126981321717194</v>
      </c>
      <c r="AC37" s="39"/>
      <c r="AD37" s="22">
        <f t="shared" si="8"/>
        <v>0</v>
      </c>
      <c r="AE37" s="22">
        <f t="shared" si="13"/>
        <v>1</v>
      </c>
      <c r="AF37" s="22">
        <f t="shared" si="0"/>
        <v>0</v>
      </c>
      <c r="AG37" s="83">
        <f>IF(AVERAGE(W37:AA37)&gt;5, 1, 0)</f>
        <v>1</v>
      </c>
      <c r="AH37" s="83" t="str">
        <f t="shared" si="1"/>
        <v>Cabo Verde</v>
      </c>
      <c r="AI37" s="57">
        <f t="shared" si="2"/>
        <v>1</v>
      </c>
      <c r="AJ37" s="83">
        <f t="shared" si="10"/>
        <v>0</v>
      </c>
      <c r="AK37" s="57">
        <f t="shared" si="10"/>
        <v>0</v>
      </c>
      <c r="AL37" s="39" t="str">
        <f t="shared" si="3"/>
        <v/>
      </c>
      <c r="AM37" s="39">
        <f t="shared" si="4"/>
        <v>20.483136468299218</v>
      </c>
      <c r="AN37" s="39">
        <f t="shared" si="5"/>
        <v>341.72461084687814</v>
      </c>
    </row>
    <row r="38" spans="1:40" x14ac:dyDescent="0.15">
      <c r="A38" s="12" t="s">
        <v>52</v>
      </c>
      <c r="B38" s="26">
        <f>IF(Trav_cr!B38="","",Trav_cr!B38-Trav_deb!B38)</f>
        <v>743.36500520000004</v>
      </c>
      <c r="C38" s="26">
        <f>IF(Trav_cr!C38="","",Trav_cr!C38-Trav_deb!C38)</f>
        <v>869.38013151889993</v>
      </c>
      <c r="D38" s="26">
        <f>IF(Trav_cr!D38="","",Trav_cr!D38-Trav_deb!D38)</f>
        <v>897.32232077961658</v>
      </c>
      <c r="E38" s="26">
        <f>IF(Trav_cr!E38="","",Trav_cr!E38-Trav_deb!E38)</f>
        <v>1004.0119482644978</v>
      </c>
      <c r="F38" s="26">
        <f>IF(Trav_cr!F38="","",Trav_cr!F38-Trav_deb!F38)</f>
        <v>1231.6195787568888</v>
      </c>
      <c r="G38" s="26">
        <f>IF(Trav_cr!G38="","",Trav_cr!G38-Trav_deb!G38)</f>
        <v>1458.1000000000001</v>
      </c>
      <c r="H38" s="26">
        <f>IF(Trav_cr!H38="","",Trav_cr!H38-Trav_deb!H38)</f>
        <v>1820.0656812372931</v>
      </c>
      <c r="I38" s="26">
        <f>IF(Trav_cr!I38="","",Trav_cr!I38-Trav_deb!I38)</f>
        <v>2148.7729667290664</v>
      </c>
      <c r="J38" s="26">
        <f>IF(Trav_cr!J38="","",Trav_cr!J38-Trav_deb!J38)</f>
        <v>2305.700246448916</v>
      </c>
      <c r="K38" s="26">
        <f>IF(Trav_cr!K38="","",Trav_cr!K38-Trav_deb!K38)</f>
        <v>2551.594798233612</v>
      </c>
      <c r="L38" s="26">
        <f>IF(Trav_cr!L38="","",Trav_cr!L38-Trav_deb!L38)</f>
        <v>2626.5990510417528</v>
      </c>
      <c r="M38" s="26">
        <f>IF(Trav_cr!M38="","",Trav_cr!M38-Trav_deb!M38)</f>
        <v>2596.753704544215</v>
      </c>
      <c r="N38" s="26">
        <f>IF(Trav_cr!N38="","",Trav_cr!N38-Trav_deb!N38)</f>
        <v>2897.8531749199169</v>
      </c>
      <c r="O38" s="26">
        <f>IF(Trav_cr!O38="","",Trav_cr!O38-Trav_deb!O38)</f>
        <v>3499.275833098869</v>
      </c>
      <c r="P38" s="26">
        <f>IF(Trav_cr!P38="","",Trav_cr!P38-Trav_deb!P38)</f>
        <v>3862.2759911548796</v>
      </c>
      <c r="Q38" s="26">
        <f>IF(Trav_cr!Q38="","",Trav_cr!Q38-Trav_deb!Q38)</f>
        <v>854.34573253751637</v>
      </c>
      <c r="S38" s="64">
        <f t="shared" si="11"/>
        <v>-0.77879733750408298</v>
      </c>
      <c r="T38" s="64">
        <f t="shared" si="6"/>
        <v>-0.77879733750408298</v>
      </c>
      <c r="U38" s="64">
        <f t="shared" si="7"/>
        <v>-0.77879733750408298</v>
      </c>
      <c r="V38" s="39"/>
      <c r="W38" s="39">
        <f>IF(L38="","",L38/GDP!O34/10)</f>
        <v>14.525319705292185</v>
      </c>
      <c r="X38" s="39">
        <f>IF(M38="","",M38/GDP!P34/10)</f>
        <v>12.95572392616592</v>
      </c>
      <c r="Y38" s="39">
        <f>IF(N38="","",N38/GDP!Q34/10)</f>
        <v>13.060048692427134</v>
      </c>
      <c r="Z38" s="39">
        <f>IF(O38="","",O38/GDP!R34/10)</f>
        <v>14.315311548140992</v>
      </c>
      <c r="AA38" s="39">
        <f>IF(P38="","",P38/GDP!S34/10)</f>
        <v>14.450519073991563</v>
      </c>
      <c r="AB38" s="39">
        <f>IF(Q38="","",Q38/GDP!T34/10)</f>
        <v>3.2918778447804113</v>
      </c>
      <c r="AC38" s="39"/>
      <c r="AD38" s="22">
        <f t="shared" si="8"/>
        <v>0</v>
      </c>
      <c r="AE38" s="22">
        <f t="shared" si="13"/>
        <v>1</v>
      </c>
      <c r="AF38" s="22">
        <f t="shared" si="0"/>
        <v>0</v>
      </c>
      <c r="AG38" s="83">
        <f t="shared" si="9"/>
        <v>1</v>
      </c>
      <c r="AH38" s="83" t="str">
        <f t="shared" ref="AH38:AH69" si="14">IF(AG38=1, A38, "")</f>
        <v>Cambodia</v>
      </c>
      <c r="AI38" s="57">
        <f t="shared" si="2"/>
        <v>1</v>
      </c>
      <c r="AJ38" s="83">
        <f t="shared" si="10"/>
        <v>0</v>
      </c>
      <c r="AK38" s="57">
        <f t="shared" si="10"/>
        <v>0</v>
      </c>
      <c r="AL38" s="39" t="str">
        <f t="shared" si="3"/>
        <v/>
      </c>
      <c r="AM38" s="39">
        <f t="shared" si="4"/>
        <v>14.315311548140992</v>
      </c>
      <c r="AN38" s="39">
        <f t="shared" ref="AN38:AN68" si="15">AVERAGE(L38:P38)</f>
        <v>3096.5515509519269</v>
      </c>
    </row>
    <row r="39" spans="1:40" x14ac:dyDescent="0.15">
      <c r="A39" s="12" t="s">
        <v>53</v>
      </c>
      <c r="B39" s="26">
        <f>IF(Trav_cr!B39="","",Trav_cr!B39-Trav_deb!B39)</f>
        <v>-180.08628544616855</v>
      </c>
      <c r="C39" s="26">
        <f>IF(Trav_cr!C39="","",Trav_cr!C39-Trav_deb!C39)</f>
        <v>-231.57171898731858</v>
      </c>
      <c r="D39" s="26">
        <f>IF(Trav_cr!D39="","",Trav_cr!D39-Trav_deb!D39)</f>
        <v>-142.0961319158686</v>
      </c>
      <c r="E39" s="26">
        <f>IF(Trav_cr!E39="","",Trav_cr!E39-Trav_deb!E39)</f>
        <v>-255.47755474182205</v>
      </c>
      <c r="F39" s="26">
        <f>IF(Trav_cr!F39="","",Trav_cr!F39-Trav_deb!F39)</f>
        <v>-119.33188348938558</v>
      </c>
      <c r="G39" s="26">
        <f>IF(Trav_cr!G39="","",Trav_cr!G39-Trav_deb!G39)</f>
        <v>-26.732322926655371</v>
      </c>
      <c r="H39" s="26">
        <f>IF(Trav_cr!H39="","",Trav_cr!H39-Trav_deb!H39)</f>
        <v>-119.91546906643674</v>
      </c>
      <c r="I39" s="26">
        <f>IF(Trav_cr!I39="","",Trav_cr!I39-Trav_deb!I39)</f>
        <v>-168.09506323990178</v>
      </c>
      <c r="J39" s="26">
        <f>IF(Trav_cr!J39="","",Trav_cr!J39-Trav_deb!J39)</f>
        <v>-36.440805238160351</v>
      </c>
      <c r="K39" s="26">
        <f>IF(Trav_cr!K39="","",Trav_cr!K39-Trav_deb!K39)</f>
        <v>-34.429868624518349</v>
      </c>
      <c r="L39" s="26">
        <f>IF(Trav_cr!L39="","",Trav_cr!L39-Trav_deb!L39)</f>
        <v>-118.40090485161363</v>
      </c>
      <c r="M39" s="26">
        <f>IF(Trav_cr!M39="","",Trav_cr!M39-Trav_deb!M39)</f>
        <v>-109.70000000000005</v>
      </c>
      <c r="N39" s="26">
        <f>IF(Trav_cr!N39="","",Trav_cr!N39-Trav_deb!N39)</f>
        <v>-110.4033852636959</v>
      </c>
      <c r="O39" s="26">
        <f>IF(Trav_cr!O39="","",Trav_cr!O39-Trav_deb!O39)</f>
        <v>-106.81873993386273</v>
      </c>
      <c r="P39" s="26">
        <f>IF(Trav_cr!P39="","",Trav_cr!P39-Trav_deb!P39)</f>
        <v>-95.924335802217797</v>
      </c>
      <c r="Q39" s="26" t="str">
        <f>IF(Trav_cr!Q39="","",Trav_cr!Q39-Trav_deb!Q39)</f>
        <v/>
      </c>
      <c r="S39" s="64" t="str">
        <f t="shared" si="11"/>
        <v/>
      </c>
      <c r="T39" s="64" t="str">
        <f t="shared" si="6"/>
        <v/>
      </c>
      <c r="U39" s="64" t="str">
        <f t="shared" si="7"/>
        <v/>
      </c>
      <c r="V39" s="39"/>
      <c r="W39" s="39">
        <f>IF(L39="","",L39/GDP!O35/10)</f>
        <v>-0.38278070074650328</v>
      </c>
      <c r="X39" s="39">
        <f>IF(M39="","",M39/GDP!P35/10)</f>
        <v>-0.33614538279438727</v>
      </c>
      <c r="Y39" s="39">
        <f>IF(N39="","",N39/GDP!Q35/10)</f>
        <v>-0.31546613467551415</v>
      </c>
      <c r="Z39" s="39">
        <f>IF(O39="","",O39/GDP!R35/10)</f>
        <v>-0.27593394747837074</v>
      </c>
      <c r="AA39" s="39">
        <f>IF(P39="","",P39/GDP!S35/10)</f>
        <v>-0.24682727851833119</v>
      </c>
      <c r="AB39" s="39" t="str">
        <f>IF(Q39="","",Q39/GDP!T35/10)</f>
        <v/>
      </c>
      <c r="AC39" s="39"/>
      <c r="AD39" s="22">
        <f t="shared" si="8"/>
        <v>0</v>
      </c>
      <c r="AE39" s="22">
        <f t="shared" si="13"/>
        <v>0</v>
      </c>
      <c r="AF39" s="22">
        <f t="shared" si="0"/>
        <v>0</v>
      </c>
      <c r="AG39" s="83">
        <f t="shared" si="9"/>
        <v>0</v>
      </c>
      <c r="AH39" s="83" t="str">
        <f t="shared" si="14"/>
        <v/>
      </c>
      <c r="AI39" s="57" t="str">
        <f t="shared" si="2"/>
        <v/>
      </c>
      <c r="AJ39" s="83">
        <f t="shared" si="10"/>
        <v>0</v>
      </c>
      <c r="AK39" s="57">
        <f t="shared" si="10"/>
        <v>1</v>
      </c>
      <c r="AL39" s="39">
        <f t="shared" si="3"/>
        <v>-0.27593394747837074</v>
      </c>
      <c r="AM39" s="39" t="str">
        <f t="shared" si="4"/>
        <v/>
      </c>
      <c r="AN39" s="39">
        <f t="shared" si="15"/>
        <v>-108.24947317027802</v>
      </c>
    </row>
    <row r="40" spans="1:40" x14ac:dyDescent="0.15">
      <c r="A40" s="12" t="s">
        <v>54</v>
      </c>
      <c r="B40" s="26">
        <f>IF(Trav_cr!B40="","",Trav_cr!B40-Trav_deb!B40)</f>
        <v>-4372.137321577582</v>
      </c>
      <c r="C40" s="26">
        <f>IF(Trav_cr!C40="","",Trav_cr!C40-Trav_deb!C40)</f>
        <v>-6060.0958707656446</v>
      </c>
      <c r="D40" s="26">
        <f>IF(Trav_cr!D40="","",Trav_cr!D40-Trav_deb!D40)</f>
        <v>-9038.1358154213576</v>
      </c>
      <c r="E40" s="26">
        <f>IF(Trav_cr!E40="","",Trav_cr!E40-Trav_deb!E40)</f>
        <v>-11558.602608437133</v>
      </c>
      <c r="F40" s="26">
        <f>IF(Trav_cr!F40="","",Trav_cr!F40-Trav_deb!F40)</f>
        <v>-10447.123167610896</v>
      </c>
      <c r="G40" s="26">
        <f>IF(Trav_cr!G40="","",Trav_cr!G40-Trav_deb!G40)</f>
        <v>-14147.595187202882</v>
      </c>
      <c r="H40" s="26">
        <f>IF(Trav_cr!H40="","",Trav_cr!H40-Trav_deb!H40)</f>
        <v>-16560.265776500226</v>
      </c>
      <c r="I40" s="26">
        <f>IF(Trav_cr!I40="","",Trav_cr!I40-Trav_deb!I40)</f>
        <v>-16996.200473971578</v>
      </c>
      <c r="J40" s="26">
        <f>IF(Trav_cr!J40="","",Trav_cr!J40-Trav_deb!J40)</f>
        <v>-16999.549671421897</v>
      </c>
      <c r="K40" s="26">
        <f>IF(Trav_cr!K40="","",Trav_cr!K40-Trav_deb!K40)</f>
        <v>-16089.601162727227</v>
      </c>
      <c r="L40" s="26">
        <f>IF(Trav_cr!L40="","",Trav_cr!L40-Trav_deb!L40)</f>
        <v>-13645.894829081324</v>
      </c>
      <c r="M40" s="26">
        <f>IF(Trav_cr!M40="","",Trav_cr!M40-Trav_deb!M40)</f>
        <v>-10036.527441823666</v>
      </c>
      <c r="N40" s="26">
        <f>IF(Trav_cr!N40="","",Trav_cr!N40-Trav_deb!N40)</f>
        <v>-9561.4042570470956</v>
      </c>
      <c r="O40" s="26">
        <f>IF(Trav_cr!O40="","",Trav_cr!O40-Trav_deb!O40)</f>
        <v>-7692.8395154508653</v>
      </c>
      <c r="P40" s="26">
        <f>IF(Trav_cr!P40="","",Trav_cr!P40-Trav_deb!P40)</f>
        <v>-7757.5980801251862</v>
      </c>
      <c r="Q40" s="26">
        <f>IF(Trav_cr!Q40="","",Trav_cr!Q40-Trav_deb!Q40)</f>
        <v>-822.13164093985142</v>
      </c>
      <c r="S40" s="64">
        <f t="shared" si="11"/>
        <v>-0.89402239811235695</v>
      </c>
      <c r="T40" s="64" t="str">
        <f t="shared" si="6"/>
        <v/>
      </c>
      <c r="U40" s="64" t="str">
        <f t="shared" si="7"/>
        <v/>
      </c>
      <c r="V40" s="39"/>
      <c r="W40" s="39">
        <f>IF(L40="","",L40/GDP!O36/10)</f>
        <v>-0.87669928641714545</v>
      </c>
      <c r="X40" s="39">
        <f>IF(M40="","",M40/GDP!P36/10)</f>
        <v>-0.65684241290604128</v>
      </c>
      <c r="Y40" s="39">
        <f>IF(N40="","",N40/GDP!Q36/10)</f>
        <v>-0.57973706603397768</v>
      </c>
      <c r="Z40" s="39">
        <f>IF(O40="","",O40/GDP!R36/10)</f>
        <v>-0.44678479443902086</v>
      </c>
      <c r="AA40" s="39">
        <f>IF(P40="","",P40/GDP!S36/10)</f>
        <v>-0.44543541743388992</v>
      </c>
      <c r="AB40" s="39">
        <f>IF(Q40="","",Q40/GDP!T36/10)</f>
        <v>-5.0006873183482681E-2</v>
      </c>
      <c r="AC40" s="39"/>
      <c r="AD40" s="22">
        <f t="shared" si="8"/>
        <v>0</v>
      </c>
      <c r="AE40" s="22">
        <f t="shared" si="13"/>
        <v>0</v>
      </c>
      <c r="AF40" s="22">
        <f t="shared" si="0"/>
        <v>0</v>
      </c>
      <c r="AG40" s="83">
        <f t="shared" si="9"/>
        <v>0</v>
      </c>
      <c r="AH40" s="83" t="str">
        <f t="shared" si="14"/>
        <v/>
      </c>
      <c r="AI40" s="57" t="str">
        <f t="shared" si="2"/>
        <v/>
      </c>
      <c r="AJ40" s="83">
        <f t="shared" si="10"/>
        <v>0</v>
      </c>
      <c r="AK40" s="57">
        <f t="shared" si="10"/>
        <v>0</v>
      </c>
      <c r="AL40" s="39">
        <f t="shared" si="3"/>
        <v>-0.44678479443902086</v>
      </c>
      <c r="AM40" s="39" t="str">
        <f t="shared" si="4"/>
        <v/>
      </c>
      <c r="AN40" s="39">
        <f t="shared" si="15"/>
        <v>-9738.8528247056274</v>
      </c>
    </row>
    <row r="41" spans="1:40" x14ac:dyDescent="0.15">
      <c r="A41" s="12" t="s">
        <v>55</v>
      </c>
      <c r="B41" s="26" t="str">
        <f>IF(Trav_cr!B41="","",Trav_cr!B41-Trav_deb!B41)</f>
        <v/>
      </c>
      <c r="C41" s="26" t="str">
        <f>IF(Trav_cr!C41="","",Trav_cr!C41-Trav_deb!C41)</f>
        <v/>
      </c>
      <c r="D41" s="26" t="str">
        <f>IF(Trav_cr!D41="","",Trav_cr!D41-Trav_deb!D41)</f>
        <v/>
      </c>
      <c r="E41" s="26" t="str">
        <f>IF(Trav_cr!E41="","",Trav_cr!E41-Trav_deb!E41)</f>
        <v/>
      </c>
      <c r="F41" s="26" t="str">
        <f>IF(Trav_cr!F41="","",Trav_cr!F41-Trav_deb!F41)</f>
        <v/>
      </c>
      <c r="G41" s="26" t="str">
        <f>IF(Trav_cr!G41="","",Trav_cr!G41-Trav_deb!G41)</f>
        <v/>
      </c>
      <c r="H41" s="26" t="str">
        <f>IF(Trav_cr!H41="","",Trav_cr!H41-Trav_deb!H41)</f>
        <v/>
      </c>
      <c r="I41" s="26" t="str">
        <f>IF(Trav_cr!I41="","",Trav_cr!I41-Trav_deb!I41)</f>
        <v/>
      </c>
      <c r="J41" s="26" t="str">
        <f>IF(Trav_cr!J41="","",Trav_cr!J41-Trav_deb!J41)</f>
        <v/>
      </c>
      <c r="K41" s="26" t="str">
        <f>IF(Trav_cr!K41="","",Trav_cr!K41-Trav_deb!K41)</f>
        <v/>
      </c>
      <c r="L41" s="26" t="str">
        <f>IF(Trav_cr!L41="","",Trav_cr!L41-Trav_deb!L41)</f>
        <v/>
      </c>
      <c r="M41" s="26">
        <f>IF(Trav_cr!M41="","",Trav_cr!M41-Trav_deb!M41)</f>
        <v>514.4</v>
      </c>
      <c r="N41" s="26">
        <f>IF(Trav_cr!N41="","",Trav_cr!N41-Trav_deb!N41)</f>
        <v>587.17568770566879</v>
      </c>
      <c r="O41" s="26">
        <f>IF(Trav_cr!O41="","",Trav_cr!O41-Trav_deb!O41)</f>
        <v>657.26465764494969</v>
      </c>
      <c r="P41" s="26">
        <f>IF(Trav_cr!P41="","",Trav_cr!P41-Trav_deb!P41)</f>
        <v>691.48552181047251</v>
      </c>
      <c r="Q41" s="26" t="str">
        <f>IF(Trav_cr!Q41="","",Trav_cr!Q41-Trav_deb!Q41)</f>
        <v/>
      </c>
      <c r="S41" s="64" t="str">
        <f t="shared" si="11"/>
        <v/>
      </c>
      <c r="T41" s="64" t="str">
        <f t="shared" si="6"/>
        <v/>
      </c>
      <c r="U41" s="64" t="str">
        <f t="shared" si="7"/>
        <v/>
      </c>
      <c r="V41" s="39"/>
      <c r="W41" s="39" t="str">
        <f>IF(L41="","",L41/GDP!O37/10)</f>
        <v/>
      </c>
      <c r="X41" s="39">
        <f>IF(M41="","",M41/GDP!P37/10)</f>
        <v>10.477647637910252</v>
      </c>
      <c r="Y41" s="39">
        <f>IF(N41="","",N41/GDP!Q37/10)</f>
        <v>11.394630324364615</v>
      </c>
      <c r="Z41" s="39">
        <f>IF(O41="","",O41/GDP!R37/10)</f>
        <v>11.912663125294589</v>
      </c>
      <c r="AA41" s="39">
        <f>IF(P41="","",P41/GDP!S37/10)</f>
        <v>11.486119391209179</v>
      </c>
      <c r="AB41" s="39" t="str">
        <f>IF(Q41="","",Q41/GDP!T37/10)</f>
        <v/>
      </c>
      <c r="AC41" s="39"/>
      <c r="AD41" s="22">
        <f t="shared" si="8"/>
        <v>0</v>
      </c>
      <c r="AE41" s="22">
        <f t="shared" si="13"/>
        <v>1</v>
      </c>
      <c r="AF41" s="22">
        <f t="shared" si="0"/>
        <v>0</v>
      </c>
      <c r="AG41" s="83">
        <f t="shared" si="9"/>
        <v>1</v>
      </c>
      <c r="AH41" s="83" t="str">
        <f t="shared" si="14"/>
        <v>Cayman Islands</v>
      </c>
      <c r="AI41" s="57">
        <f t="shared" si="2"/>
        <v>0</v>
      </c>
      <c r="AJ41" s="83">
        <f t="shared" si="10"/>
        <v>0</v>
      </c>
      <c r="AK41" s="57">
        <f t="shared" si="10"/>
        <v>1</v>
      </c>
      <c r="AL41" s="39" t="str">
        <f t="shared" si="3"/>
        <v/>
      </c>
      <c r="AM41" s="39">
        <f t="shared" si="4"/>
        <v>11.912663125294589</v>
      </c>
      <c r="AN41" s="39">
        <f t="shared" si="15"/>
        <v>612.58146679027277</v>
      </c>
    </row>
    <row r="42" spans="1:40" x14ac:dyDescent="0.15">
      <c r="A42" s="12" t="s">
        <v>58</v>
      </c>
      <c r="B42" s="26">
        <f>IF(Trav_cr!B42="","",Trav_cr!B42-Trav_deb!B42)</f>
        <v>191.08922616429402</v>
      </c>
      <c r="C42" s="26">
        <f>IF(Trav_cr!C42="","",Trav_cr!C42-Trav_deb!C42)</f>
        <v>244.75661895722908</v>
      </c>
      <c r="D42" s="26">
        <f>IF(Trav_cr!D42="","",Trav_cr!D42-Trav_deb!D42)</f>
        <v>427.4349661951901</v>
      </c>
      <c r="E42" s="26">
        <f>IF(Trav_cr!E42="","",Trav_cr!E42-Trav_deb!E42)</f>
        <v>600.25017541952491</v>
      </c>
      <c r="F42" s="26">
        <f>IF(Trav_cr!F42="","",Trav_cr!F42-Trav_deb!F42)</f>
        <v>439.60125251476984</v>
      </c>
      <c r="G42" s="26">
        <f>IF(Trav_cr!G42="","",Trav_cr!G42-Trav_deb!G42)</f>
        <v>239.16231647607788</v>
      </c>
      <c r="H42" s="26">
        <f>IF(Trav_cr!H42="","",Trav_cr!H42-Trav_deb!H42)</f>
        <v>149.91225779985507</v>
      </c>
      <c r="I42" s="26">
        <f>IF(Trav_cr!I42="","",Trav_cr!I42-Trav_deb!I42)</f>
        <v>317.95434935710409</v>
      </c>
      <c r="J42" s="26">
        <f>IF(Trav_cr!J42="","",Trav_cr!J42-Trav_deb!J42)</f>
        <v>313.19497066822873</v>
      </c>
      <c r="K42" s="26">
        <f>IF(Trav_cr!K42="","",Trav_cr!K42-Trav_deb!K42)</f>
        <v>169.81578730316278</v>
      </c>
      <c r="L42" s="26">
        <f>IF(Trav_cr!L42="","",Trav_cr!L42-Trav_deb!L42)</f>
        <v>518.18391397609116</v>
      </c>
      <c r="M42" s="26">
        <f>IF(Trav_cr!M42="","",Trav_cr!M42-Trav_deb!M42)</f>
        <v>540.99779461198796</v>
      </c>
      <c r="N42" s="26">
        <f>IF(Trav_cr!N42="","",Trav_cr!N42-Trav_deb!N42)</f>
        <v>826.61865094748691</v>
      </c>
      <c r="O42" s="26">
        <f>IF(Trav_cr!O42="","",Trav_cr!O42-Trav_deb!O42)</f>
        <v>508.04208966081569</v>
      </c>
      <c r="P42" s="26">
        <f>IF(Trav_cr!P42="","",Trav_cr!P42-Trav_deb!P42)</f>
        <v>-149.24740420270018</v>
      </c>
      <c r="Q42" s="26">
        <f>IF(Trav_cr!Q42="","",Trav_cr!Q42-Trav_deb!Q42)</f>
        <v>-124.09609332226125</v>
      </c>
      <c r="S42" s="64">
        <f t="shared" si="11"/>
        <v>-0.1685209268114285</v>
      </c>
      <c r="T42" s="64" t="str">
        <f t="shared" si="6"/>
        <v/>
      </c>
      <c r="U42" s="64" t="str">
        <f t="shared" si="7"/>
        <v/>
      </c>
      <c r="V42" s="39"/>
      <c r="W42" s="39">
        <f>IF(L42="","",L42/GDP!O38/10)</f>
        <v>0.21246614331037028</v>
      </c>
      <c r="X42" s="39">
        <f>IF(M42="","",M42/GDP!P38/10)</f>
        <v>0.21611196661183474</v>
      </c>
      <c r="Y42" s="39">
        <f>IF(N42="","",N42/GDP!Q38/10)</f>
        <v>0.29850344709116677</v>
      </c>
      <c r="Z42" s="39">
        <f>IF(O42="","",O42/GDP!R38/10)</f>
        <v>0.17077990032146079</v>
      </c>
      <c r="AA42" s="39">
        <f>IF(P42="","",P42/GDP!S38/10)</f>
        <v>-5.3433038032195027E-2</v>
      </c>
      <c r="AB42" s="39">
        <f>IF(Q42="","",Q42/GDP!T38/10)</f>
        <v>-4.9084008269751803E-2</v>
      </c>
      <c r="AC42" s="39"/>
      <c r="AD42" s="22">
        <f t="shared" si="8"/>
        <v>0</v>
      </c>
      <c r="AE42" s="22">
        <f t="shared" si="13"/>
        <v>0</v>
      </c>
      <c r="AF42" s="22">
        <f t="shared" si="0"/>
        <v>0</v>
      </c>
      <c r="AG42" s="83">
        <f t="shared" si="9"/>
        <v>0</v>
      </c>
      <c r="AH42" s="83" t="str">
        <f t="shared" si="14"/>
        <v/>
      </c>
      <c r="AI42" s="57" t="str">
        <f t="shared" si="2"/>
        <v/>
      </c>
      <c r="AJ42" s="83">
        <f t="shared" si="10"/>
        <v>0</v>
      </c>
      <c r="AK42" s="57">
        <f t="shared" si="10"/>
        <v>0</v>
      </c>
      <c r="AL42" s="39" t="str">
        <f t="shared" si="3"/>
        <v/>
      </c>
      <c r="AM42" s="39">
        <f t="shared" si="4"/>
        <v>0.17077990032146079</v>
      </c>
      <c r="AN42" s="39">
        <f t="shared" si="15"/>
        <v>448.91900899873627</v>
      </c>
    </row>
    <row r="43" spans="1:40" x14ac:dyDescent="0.15">
      <c r="A43" s="12" t="s">
        <v>59</v>
      </c>
      <c r="B43" s="26">
        <f>IF(Trav_cr!B43="","",Trav_cr!B43-Trav_deb!B43)</f>
        <v>-3009.6492785248629</v>
      </c>
      <c r="C43" s="26">
        <f>IF(Trav_cr!C43="","",Trav_cr!C43-Trav_deb!C43)</f>
        <v>-2406.1042165315703</v>
      </c>
      <c r="D43" s="26">
        <f>IF(Trav_cr!D43="","",Trav_cr!D43-Trav_deb!D43)</f>
        <v>-1284.9094064217934</v>
      </c>
      <c r="E43" s="26">
        <f>IF(Trav_cr!E43="","",Trav_cr!E43-Trav_deb!E43)</f>
        <v>-785.72756983208092</v>
      </c>
      <c r="F43" s="26">
        <f>IF(Trav_cr!F43="","",Trav_cr!F43-Trav_deb!F43)</f>
        <v>860.76418307675885</v>
      </c>
      <c r="G43" s="26">
        <f>IF(Trav_cr!G43="","",Trav_cr!G43-Trav_deb!G43)</f>
        <v>4843.6187437433327</v>
      </c>
      <c r="H43" s="26">
        <f>IF(Trav_cr!H43="","",Trav_cr!H43-Trav_deb!H43)</f>
        <v>9432.4366799241143</v>
      </c>
      <c r="I43" s="26">
        <f>IF(Trav_cr!I43="","",Trav_cr!I43-Trav_deb!I43)</f>
        <v>12999.632976622735</v>
      </c>
      <c r="J43" s="26">
        <f>IF(Trav_cr!J43="","",Trav_cr!J43-Trav_deb!J43)</f>
        <v>17718.416934716268</v>
      </c>
      <c r="K43" s="26">
        <f>IF(Trav_cr!K43="","",Trav_cr!K43-Trav_deb!K43)</f>
        <v>16363.777814320601</v>
      </c>
      <c r="L43" s="26">
        <f>IF(Trav_cr!L43="","",Trav_cr!L43-Trav_deb!L43)</f>
        <v>13090.260559222177</v>
      </c>
      <c r="M43" s="26">
        <f>IF(Trav_cr!M43="","",Trav_cr!M43-Trav_deb!M43)</f>
        <v>8705.4900420996564</v>
      </c>
      <c r="N43" s="26">
        <f>IF(Trav_cr!N43="","",Trav_cr!N43-Trav_deb!N43)</f>
        <v>7951.3781719510225</v>
      </c>
      <c r="O43" s="26">
        <f>IF(Trav_cr!O43="","",Trav_cr!O43-Trav_deb!O43)</f>
        <v>10431.669472023706</v>
      </c>
      <c r="P43" s="26">
        <f>IF(Trav_cr!P43="","",Trav_cr!P43-Trav_deb!P43)</f>
        <v>2024.0038108407643</v>
      </c>
      <c r="Q43" s="26">
        <f>IF(Trav_cr!Q43="","",Trav_cr!Q43-Trav_deb!Q43)</f>
        <v>-2492.6000433792392</v>
      </c>
      <c r="S43" s="64">
        <f t="shared" si="11"/>
        <v>-2.2315194418254682</v>
      </c>
      <c r="T43" s="64" t="str">
        <f t="shared" si="6"/>
        <v/>
      </c>
      <c r="U43" s="64" t="str">
        <f t="shared" si="7"/>
        <v/>
      </c>
      <c r="V43" s="39"/>
      <c r="W43" s="39">
        <f>IF(L43="","",L43/GDP!O39/10)</f>
        <v>4.2310500562882778</v>
      </c>
      <c r="X43" s="39">
        <f>IF(M43="","",M43/GDP!P39/10)</f>
        <v>2.7133456074509006</v>
      </c>
      <c r="Y43" s="39">
        <f>IF(N43="","",N43/GDP!Q39/10)</f>
        <v>2.330129005008577</v>
      </c>
      <c r="Z43" s="39">
        <f>IF(O43="","",O43/GDP!R39/10)</f>
        <v>2.8841343575510523</v>
      </c>
      <c r="AA43" s="39">
        <f>IF(P43="","",P43/GDP!S39/10)</f>
        <v>0.55755284454411225</v>
      </c>
      <c r="AB43" s="39">
        <f>IF(Q43="","",Q43/GDP!T39/10)</f>
        <v>-0.71919147396589089</v>
      </c>
      <c r="AC43" s="39"/>
      <c r="AD43" s="22">
        <f t="shared" si="8"/>
        <v>0</v>
      </c>
      <c r="AE43" s="22">
        <f t="shared" si="13"/>
        <v>0</v>
      </c>
      <c r="AF43" s="22">
        <f t="shared" si="0"/>
        <v>0</v>
      </c>
      <c r="AG43" s="83">
        <f>IF(AVERAGE(W43:AA43)&gt;5, 1, 0)</f>
        <v>0</v>
      </c>
      <c r="AH43" s="83" t="str">
        <f t="shared" si="14"/>
        <v/>
      </c>
      <c r="AI43" s="57" t="str">
        <f t="shared" si="2"/>
        <v/>
      </c>
      <c r="AJ43" s="83">
        <f t="shared" si="10"/>
        <v>0</v>
      </c>
      <c r="AK43" s="57">
        <f t="shared" si="10"/>
        <v>0</v>
      </c>
      <c r="AL43" s="39" t="str">
        <f t="shared" si="3"/>
        <v/>
      </c>
      <c r="AM43" s="39">
        <f t="shared" si="4"/>
        <v>2.8841343575510523</v>
      </c>
      <c r="AN43" s="39">
        <f t="shared" si="15"/>
        <v>8440.560411227465</v>
      </c>
    </row>
    <row r="44" spans="1:40" x14ac:dyDescent="0.15">
      <c r="A44" s="12" t="s">
        <v>60</v>
      </c>
      <c r="B44" s="26">
        <f>IF(Trav_cr!B44="","",Trav_cr!B44-Trav_deb!B44)</f>
        <v>6511.440313683509</v>
      </c>
      <c r="C44" s="26">
        <f>IF(Trav_cr!C44="","",Trav_cr!C44-Trav_deb!C44)</f>
        <v>7743.0688526997174</v>
      </c>
      <c r="D44" s="26">
        <f>IF(Trav_cr!D44="","",Trav_cr!D44-Trav_deb!D44)</f>
        <v>10344.811254617023</v>
      </c>
      <c r="E44" s="26">
        <f>IF(Trav_cr!E44="","",Trav_cr!E44-Trav_deb!E44)</f>
        <v>12778.987384303511</v>
      </c>
      <c r="F44" s="26">
        <f>IF(Trav_cr!F44="","",Trav_cr!F44-Trav_deb!F44)</f>
        <v>14233.192791986385</v>
      </c>
      <c r="G44" s="26">
        <f>IF(Trav_cr!G44="","",Trav_cr!G44-Trav_deb!G44)</f>
        <v>21476.508241789863</v>
      </c>
      <c r="H44" s="26">
        <f>IF(Trav_cr!H44="","",Trav_cr!H44-Trav_deb!H44)</f>
        <v>29630.82866457132</v>
      </c>
      <c r="I44" s="26">
        <f>IF(Trav_cr!I44="","",Trav_cr!I44-Trav_deb!I44)</f>
        <v>35001.680182783894</v>
      </c>
      <c r="J44" s="26">
        <f>IF(Trav_cr!J44="","",Trav_cr!J44-Trav_deb!J44)</f>
        <v>42088.639227594038</v>
      </c>
      <c r="K44" s="26">
        <f>IF(Trav_cr!K44="","",Trav_cr!K44-Trav_deb!K44)</f>
        <v>41592.511458288711</v>
      </c>
      <c r="L44" s="26">
        <f>IF(Trav_cr!L44="","",Trav_cr!L44-Trav_deb!L44)</f>
        <v>29775.143260280602</v>
      </c>
      <c r="M44" s="26">
        <f>IF(Trav_cr!M44="","",Trav_cr!M44-Trav_deb!M44)</f>
        <v>29227.105390615216</v>
      </c>
      <c r="N44" s="26">
        <f>IF(Trav_cr!N44="","",Trav_cr!N44-Trav_deb!N44)</f>
        <v>34479.735143257523</v>
      </c>
      <c r="O44" s="26">
        <f>IF(Trav_cr!O44="","",Trav_cr!O44-Trav_deb!O44)</f>
        <v>39040.116267836587</v>
      </c>
      <c r="P44" s="26">
        <f>IF(Trav_cr!P44="","",Trav_cr!P44-Trav_deb!P44)</f>
        <v>38507.149652468026</v>
      </c>
      <c r="Q44" s="26" t="str">
        <f>IF(Trav_deb!Q44="","",Trav_cr!Q44-Trav_deb!Q44)</f>
        <v/>
      </c>
      <c r="S44" s="64" t="str">
        <f t="shared" si="11"/>
        <v/>
      </c>
      <c r="T44" s="64" t="str">
        <f t="shared" si="6"/>
        <v/>
      </c>
      <c r="U44" s="64" t="str">
        <f t="shared" si="7"/>
        <v/>
      </c>
      <c r="V44" s="39"/>
      <c r="W44" s="39">
        <f>IF(L44="","",L44/GDP!O40/10)</f>
        <v>66.078213001335968</v>
      </c>
      <c r="X44" s="39">
        <f>IF(M44="","",M44/GDP!P40/10)</f>
        <v>64.826249091917902</v>
      </c>
      <c r="Y44" s="39">
        <f>IF(N44="","",N44/GDP!Q40/10)</f>
        <v>68.335215484638212</v>
      </c>
      <c r="Z44" s="39">
        <f>IF(O44="","",O44/GDP!R40/10)</f>
        <v>70.593528182100755</v>
      </c>
      <c r="AA44" s="39">
        <f>IF(P44="","",P44/GDP!S40/10)</f>
        <v>69.817466540738536</v>
      </c>
      <c r="AB44" s="39" t="str">
        <f>IF(Q44="","",Q44/GDP!T40/10)</f>
        <v/>
      </c>
      <c r="AC44" s="39"/>
      <c r="AD44" s="22">
        <f t="shared" si="8"/>
        <v>0</v>
      </c>
      <c r="AE44" s="22">
        <f t="shared" si="13"/>
        <v>1</v>
      </c>
      <c r="AF44" s="22">
        <f t="shared" si="0"/>
        <v>0</v>
      </c>
      <c r="AG44" s="83">
        <f t="shared" si="9"/>
        <v>1</v>
      </c>
      <c r="AH44" s="83" t="str">
        <f t="shared" si="14"/>
        <v>China, P.R.: Macao</v>
      </c>
      <c r="AI44" s="57">
        <f t="shared" si="2"/>
        <v>0</v>
      </c>
      <c r="AJ44" s="83">
        <f t="shared" si="10"/>
        <v>0</v>
      </c>
      <c r="AK44" s="57">
        <f t="shared" si="10"/>
        <v>1</v>
      </c>
      <c r="AL44" s="39" t="str">
        <f t="shared" si="3"/>
        <v/>
      </c>
      <c r="AM44" s="39">
        <f t="shared" si="4"/>
        <v>70.593528182100755</v>
      </c>
      <c r="AN44" s="39">
        <f t="shared" si="15"/>
        <v>34205.849942891589</v>
      </c>
    </row>
    <row r="45" spans="1:40" x14ac:dyDescent="0.15">
      <c r="A45" s="12" t="s">
        <v>61</v>
      </c>
      <c r="B45" s="26">
        <f>IF(Trav_cr!B45="","",Trav_cr!B45-Trav_deb!B45)</f>
        <v>7536.9000000000015</v>
      </c>
      <c r="C45" s="26">
        <f>IF(Trav_cr!C45="","",Trav_cr!C45-Trav_deb!C45)</f>
        <v>9627.2956919999997</v>
      </c>
      <c r="D45" s="26">
        <f>IF(Trav_cr!D45="","",Trav_cr!D45-Trav_deb!D45)</f>
        <v>7446.9532573333272</v>
      </c>
      <c r="E45" s="26">
        <f>IF(Trav_cr!E45="","",Trav_cr!E45-Trav_deb!E45)</f>
        <v>4686</v>
      </c>
      <c r="F45" s="26">
        <f>IF(Trav_cr!F45="","",Trav_cr!F45-Trav_deb!F45)</f>
        <v>-4026.6727739999988</v>
      </c>
      <c r="G45" s="26">
        <f>IF(Trav_cr!G45="","",Trav_cr!G45-Trav_deb!G45)</f>
        <v>-9066.0311999999976</v>
      </c>
      <c r="H45" s="26">
        <f>IF(Trav_cr!H45="","",Trav_cr!H45-Trav_deb!H45)</f>
        <v>-24121.053109999993</v>
      </c>
      <c r="I45" s="26">
        <f>IF(Trav_cr!I45="","",Trav_cr!I45-Trav_deb!I45)</f>
        <v>-51948.582284000004</v>
      </c>
      <c r="J45" s="26">
        <f>IF(Trav_cr!J45="","",Trav_cr!J45-Trav_deb!J45)</f>
        <v>-76912.3947425566</v>
      </c>
      <c r="K45" s="26">
        <f>IF(Trav_cr!K45="","",Trav_cr!K45-Trav_deb!K45)</f>
        <v>-183300.05229106621</v>
      </c>
      <c r="L45" s="26">
        <f>IF(Trav_cr!L45="","",Trav_cr!L45-Trav_deb!L45)</f>
        <v>-204861.82522947117</v>
      </c>
      <c r="M45" s="26">
        <f>IF(Trav_cr!M45="","",Trav_cr!M45-Trav_deb!M45)</f>
        <v>-205680.36154724829</v>
      </c>
      <c r="N45" s="26">
        <f>IF(Trav_cr!N45="","",Trav_cr!N45-Trav_deb!N45)</f>
        <v>-219315.95471557952</v>
      </c>
      <c r="O45" s="26">
        <f>IF(Trav_cr!O45="","",Trav_cr!O45-Trav_deb!O45)</f>
        <v>-236879.0165688658</v>
      </c>
      <c r="P45" s="26">
        <f>IF(Trav_cr!P45="","",Trav_cr!P45-Trav_deb!P45)</f>
        <v>-218788.7789221399</v>
      </c>
      <c r="Q45" s="26">
        <f>IF(Trav_cr!Q45="","",Trav_cr!Q45-Trav_deb!Q45)</f>
        <v>-116270.51234680123</v>
      </c>
      <c r="S45" s="64">
        <f t="shared" si="11"/>
        <v>-0.46857186680410934</v>
      </c>
      <c r="T45" s="64" t="str">
        <f t="shared" si="6"/>
        <v/>
      </c>
      <c r="U45" s="64" t="str">
        <f t="shared" si="7"/>
        <v/>
      </c>
      <c r="V45" s="39"/>
      <c r="W45" s="39">
        <f>IF(L45="","",L45/GDP!O41/10)</f>
        <v>-1.8433588086169763</v>
      </c>
      <c r="X45" s="39">
        <f>IF(M45="","",M45/GDP!P41/10)</f>
        <v>-1.832032187599447</v>
      </c>
      <c r="Y45" s="39">
        <f>IF(N45="","",N45/GDP!Q41/10)</f>
        <v>-1.7880971394503349</v>
      </c>
      <c r="Z45" s="39">
        <f>IF(O45="","",O45/GDP!R41/10)</f>
        <v>-1.7113295824968247</v>
      </c>
      <c r="AA45" s="39">
        <f>IF(P45="","",P45/GDP!S41/10)</f>
        <v>-1.5256598753125663</v>
      </c>
      <c r="AB45" s="39">
        <f>IF(Q45="","",Q45/GDP!T41/10)</f>
        <v>-0.78208476018146966</v>
      </c>
      <c r="AC45" s="39"/>
      <c r="AD45" s="22">
        <f t="shared" si="8"/>
        <v>0</v>
      </c>
      <c r="AE45" s="22">
        <f t="shared" si="13"/>
        <v>0</v>
      </c>
      <c r="AF45" s="22">
        <f t="shared" si="0"/>
        <v>0</v>
      </c>
      <c r="AG45" s="83">
        <f t="shared" si="9"/>
        <v>0</v>
      </c>
      <c r="AH45" s="83" t="str">
        <f t="shared" si="14"/>
        <v/>
      </c>
      <c r="AI45" s="57" t="str">
        <f t="shared" si="2"/>
        <v/>
      </c>
      <c r="AJ45" s="83">
        <f t="shared" si="10"/>
        <v>0</v>
      </c>
      <c r="AK45" s="57">
        <f t="shared" si="10"/>
        <v>0</v>
      </c>
      <c r="AL45" s="39">
        <f t="shared" si="3"/>
        <v>-1.7113295824968247</v>
      </c>
      <c r="AM45" s="39" t="str">
        <f t="shared" si="4"/>
        <v/>
      </c>
      <c r="AN45" s="39">
        <f t="shared" si="15"/>
        <v>-217105.18739666097</v>
      </c>
    </row>
    <row r="46" spans="1:40" x14ac:dyDescent="0.15">
      <c r="A46" s="12" t="s">
        <v>62</v>
      </c>
      <c r="B46" s="26">
        <f>IF(Trav_cr!B46="","",Trav_cr!B46-Trav_deb!B46)</f>
        <v>40.673890000000029</v>
      </c>
      <c r="C46" s="26">
        <f>IF(Trav_cr!C46="","",Trav_cr!C46-Trav_deb!C46)</f>
        <v>225.54290999999989</v>
      </c>
      <c r="D46" s="26">
        <f>IF(Trav_cr!D46="","",Trav_cr!D46-Trav_deb!D46)</f>
        <v>88.203239999999823</v>
      </c>
      <c r="E46" s="26">
        <f>IF(Trav_cr!E46="","",Trav_cr!E46-Trav_deb!E46)</f>
        <v>165.04235999999992</v>
      </c>
      <c r="F46" s="26">
        <f>IF(Trav_cr!F46="","",Trav_cr!F46-Trav_deb!F46)</f>
        <v>188.29492999999957</v>
      </c>
      <c r="G46" s="26">
        <f>IF(Trav_cr!G46="","",Trav_cr!G46-Trav_deb!G46)</f>
        <v>155.62246999999979</v>
      </c>
      <c r="H46" s="26">
        <f>IF(Trav_cr!H46="","",Trav_cr!H46-Trav_deb!H46)</f>
        <v>-21.608290000000125</v>
      </c>
      <c r="I46" s="26">
        <f>IF(Trav_cr!I46="","",Trav_cr!I46-Trav_deb!I46)</f>
        <v>-165.59558000000015</v>
      </c>
      <c r="J46" s="26">
        <f>IF(Trav_cr!J46="","",Trav_cr!J46-Trav_deb!J46)</f>
        <v>-330.07563000000027</v>
      </c>
      <c r="K46" s="26">
        <f>IF(Trav_cr!K46="","",Trav_cr!K46-Trav_deb!K46)</f>
        <v>-857.79703999999992</v>
      </c>
      <c r="L46" s="26">
        <f>IF(Trav_cr!L46="","",Trav_cr!L46-Trav_deb!L46)</f>
        <v>-72.413230000000112</v>
      </c>
      <c r="M46" s="26">
        <f>IF(Trav_cr!M46="","",Trav_cr!M46-Trav_deb!M46)</f>
        <v>268.85612000000037</v>
      </c>
      <c r="N46" s="26">
        <f>IF(Trav_cr!N46="","",Trav_cr!N46-Trav_deb!N46)</f>
        <v>446.0314699999999</v>
      </c>
      <c r="O46" s="26">
        <f>IF(Trav_cr!O46="","",Trav_cr!O46-Trav_deb!O46)</f>
        <v>732.28434000000016</v>
      </c>
      <c r="P46" s="26">
        <f>IF(Trav_cr!P46="","",Trav_cr!P46-Trav_deb!P46)</f>
        <v>675.79149000000052</v>
      </c>
      <c r="Q46" s="26">
        <f>IF(Trav_cr!Q46="","",Trav_cr!Q46-Trav_deb!Q46)</f>
        <v>163.85237250712999</v>
      </c>
      <c r="S46" s="64">
        <f t="shared" si="11"/>
        <v>-0.75754004758608329</v>
      </c>
      <c r="T46" s="64" t="str">
        <f t="shared" si="6"/>
        <v/>
      </c>
      <c r="U46" s="64" t="str">
        <f t="shared" si="7"/>
        <v/>
      </c>
      <c r="V46" s="39"/>
      <c r="W46" s="39">
        <f>IF(L46="","",L46/GDP!O42/10)</f>
        <v>-2.4672936446416806E-2</v>
      </c>
      <c r="X46" s="39">
        <f>IF(M46="","",M46/GDP!P42/10)</f>
        <v>9.5096262509357238E-2</v>
      </c>
      <c r="Y46" s="39">
        <f>IF(N46="","",N46/GDP!Q42/10)</f>
        <v>0.14300951341812224</v>
      </c>
      <c r="Z46" s="39">
        <f>IF(O46="","",O46/GDP!R42/10)</f>
        <v>0.21916515644044168</v>
      </c>
      <c r="AA46" s="39">
        <f>IF(P46="","",P46/GDP!S42/10)</f>
        <v>0.20898093435903919</v>
      </c>
      <c r="AB46" s="39">
        <f>IF(Q46="","",Q46/GDP!T42/10)</f>
        <v>6.0338890523382038E-2</v>
      </c>
      <c r="AC46" s="39"/>
      <c r="AD46" s="22">
        <f t="shared" si="8"/>
        <v>0</v>
      </c>
      <c r="AE46" s="22">
        <f t="shared" si="13"/>
        <v>0</v>
      </c>
      <c r="AF46" s="22">
        <f t="shared" si="0"/>
        <v>0</v>
      </c>
      <c r="AG46" s="83">
        <f t="shared" si="9"/>
        <v>0</v>
      </c>
      <c r="AH46" s="83" t="str">
        <f t="shared" si="14"/>
        <v/>
      </c>
      <c r="AI46" s="57" t="str">
        <f t="shared" si="2"/>
        <v/>
      </c>
      <c r="AJ46" s="83">
        <f t="shared" si="10"/>
        <v>0</v>
      </c>
      <c r="AK46" s="57">
        <f t="shared" si="10"/>
        <v>0</v>
      </c>
      <c r="AL46" s="39" t="str">
        <f t="shared" si="3"/>
        <v/>
      </c>
      <c r="AM46" s="39">
        <f t="shared" si="4"/>
        <v>0.21916515644044168</v>
      </c>
      <c r="AN46" s="39">
        <f t="shared" si="15"/>
        <v>410.11003800000015</v>
      </c>
    </row>
    <row r="47" spans="1:40" x14ac:dyDescent="0.15">
      <c r="A47" s="12" t="s">
        <v>63</v>
      </c>
      <c r="B47" s="26">
        <f>IF(Trav_cr!B47="","",Trav_cr!B47-Trav_deb!B47)</f>
        <v>14.034865113969646</v>
      </c>
      <c r="C47" s="26">
        <f>IF(Trav_cr!C47="","",Trav_cr!C47-Trav_deb!C47)</f>
        <v>15.826176217253822</v>
      </c>
      <c r="D47" s="26">
        <f>IF(Trav_cr!D47="","",Trav_cr!D47-Trav_deb!D47)</f>
        <v>15.089618054889876</v>
      </c>
      <c r="E47" s="26">
        <f>IF(Trav_cr!E47="","",Trav_cr!E47-Trav_deb!E47)</f>
        <v>22.033589785231506</v>
      </c>
      <c r="F47" s="26">
        <f>IF(Trav_cr!F47="","",Trav_cr!F47-Trav_deb!F47)</f>
        <v>14.697069663783754</v>
      </c>
      <c r="G47" s="26">
        <f>IF(Trav_cr!G47="","",Trav_cr!G47-Trav_deb!G47)</f>
        <v>15.962024468840415</v>
      </c>
      <c r="H47" s="26">
        <f>IF(Trav_cr!H47="","",Trav_cr!H47-Trav_deb!H47)</f>
        <v>20.631436048553851</v>
      </c>
      <c r="I47" s="26">
        <f>IF(Trav_cr!I47="","",Trav_cr!I47-Trav_deb!I47)</f>
        <v>18.913543574820512</v>
      </c>
      <c r="J47" s="26" t="str">
        <f>IF(Trav_cr!J47="","",Trav_cr!J47-Trav_deb!J47)</f>
        <v/>
      </c>
      <c r="K47" s="26">
        <f>IF(Trav_cr!K47="","",Trav_cr!K47-Trav_deb!K47)</f>
        <v>37.980014003841532</v>
      </c>
      <c r="L47" s="26">
        <f>IF(Trav_cr!L47="","",Trav_cr!L47-Trav_deb!L47)</f>
        <v>31.514887105563098</v>
      </c>
      <c r="M47" s="26">
        <f>IF(Trav_cr!M47="","",Trav_cr!M47-Trav_deb!M47)</f>
        <v>29.000483425020427</v>
      </c>
      <c r="N47" s="26">
        <f>IF(Trav_cr!N47="","",Trav_cr!N47-Trav_deb!N47)</f>
        <v>35.871039768044</v>
      </c>
      <c r="O47" s="26">
        <f>IF(Trav_cr!O47="","",Trav_cr!O47-Trav_deb!O47)</f>
        <v>45.638399532267968</v>
      </c>
      <c r="P47" s="26">
        <f>IF(Trav_cr!P47="","",Trav_cr!P47-Trav_deb!P47)</f>
        <v>40.518634993337571</v>
      </c>
      <c r="Q47" s="26" t="str">
        <f>IF(Trav_cr!Q47="","",Trav_cr!Q47-Trav_deb!Q47)</f>
        <v/>
      </c>
      <c r="S47" s="64" t="str">
        <f t="shared" si="11"/>
        <v/>
      </c>
      <c r="T47" s="64" t="str">
        <f t="shared" si="6"/>
        <v/>
      </c>
      <c r="U47" s="64" t="str">
        <f t="shared" si="7"/>
        <v/>
      </c>
      <c r="V47" s="39"/>
      <c r="W47" s="39">
        <f>IF(L47="","",L47/GDP!O43/10)</f>
        <v>3.2619804418109846</v>
      </c>
      <c r="X47" s="39">
        <f>IF(M47="","",M47/GDP!P43/10)</f>
        <v>2.8640868500663874</v>
      </c>
      <c r="Y47" s="39">
        <f>IF(N47="","",N47/GDP!Q43/10)</f>
        <v>3.3304602292571888</v>
      </c>
      <c r="Z47" s="39">
        <f>IF(O47="","",O47/GDP!R43/10)</f>
        <v>3.8707278216486962</v>
      </c>
      <c r="AA47" s="39">
        <f>IF(P47="","",P47/GDP!S43/10)</f>
        <v>3.403847633804447</v>
      </c>
      <c r="AB47" s="39" t="str">
        <f>IF(Q47="","",Q47/GDP!T43/10)</f>
        <v/>
      </c>
      <c r="AC47" s="39"/>
      <c r="AD47" s="22">
        <f t="shared" si="8"/>
        <v>0</v>
      </c>
      <c r="AE47" s="22">
        <f t="shared" si="13"/>
        <v>0</v>
      </c>
      <c r="AF47" s="22">
        <f t="shared" si="0"/>
        <v>0</v>
      </c>
      <c r="AG47" s="83">
        <f t="shared" si="9"/>
        <v>0</v>
      </c>
      <c r="AH47" s="83" t="str">
        <f t="shared" si="14"/>
        <v/>
      </c>
      <c r="AI47" s="57" t="str">
        <f t="shared" si="2"/>
        <v/>
      </c>
      <c r="AJ47" s="83">
        <f t="shared" si="10"/>
        <v>0</v>
      </c>
      <c r="AK47" s="57">
        <f t="shared" si="10"/>
        <v>1</v>
      </c>
      <c r="AL47" s="39" t="str">
        <f t="shared" si="3"/>
        <v/>
      </c>
      <c r="AM47" s="39">
        <f t="shared" si="4"/>
        <v>3.8707278216486962</v>
      </c>
      <c r="AN47" s="39">
        <f t="shared" si="15"/>
        <v>36.508688964846613</v>
      </c>
    </row>
    <row r="48" spans="1:40" x14ac:dyDescent="0.15">
      <c r="A48" s="12" t="s">
        <v>64</v>
      </c>
      <c r="B48" s="26">
        <f>IF(Trav_cr!B48="","",Trav_cr!B48-Trav_deb!B48)</f>
        <v>-50.3</v>
      </c>
      <c r="C48" s="26">
        <f>IF(Trav_cr!C48="","",Trav_cr!C48-Trav_deb!C48)</f>
        <v>-89.600000000000009</v>
      </c>
      <c r="D48" s="26">
        <f>IF(Trav_cr!D48="","",Trav_cr!D48-Trav_deb!D48)</f>
        <v>-108</v>
      </c>
      <c r="E48" s="26">
        <f>IF(Trav_cr!E48="","",Trav_cr!E48-Trav_deb!E48)</f>
        <v>-126</v>
      </c>
      <c r="F48" s="26">
        <f>IF(Trav_cr!F48="","",Trav_cr!F48-Trav_deb!F48)</f>
        <v>-97.2</v>
      </c>
      <c r="G48" s="26">
        <f>IF(Trav_cr!G48="","",Trav_cr!G48-Trav_deb!G48)</f>
        <v>-138.9</v>
      </c>
      <c r="H48" s="26">
        <f>IF(Trav_cr!H48="","",Trav_cr!H48-Trav_deb!H48)</f>
        <v>-286.90000000000003</v>
      </c>
      <c r="I48" s="26">
        <f>IF(Trav_cr!I48="","",Trav_cr!I48-Trav_deb!I48)</f>
        <v>-100.603616478894</v>
      </c>
      <c r="J48" s="26">
        <f>IF(Trav_cr!J48="","",Trav_cr!J48-Trav_deb!J48)</f>
        <v>-161.6311528013095</v>
      </c>
      <c r="K48" s="26">
        <f>IF(Trav_cr!K48="","",Trav_cr!K48-Trav_deb!K48)</f>
        <v>-237.16267498169603</v>
      </c>
      <c r="L48" s="26">
        <f>IF(Trav_cr!L48="","",Trav_cr!L48-Trav_deb!L48)</f>
        <v>-127.30685702174793</v>
      </c>
      <c r="M48" s="26">
        <f>IF(Trav_cr!M48="","",Trav_cr!M48-Trav_deb!M48)</f>
        <v>-55.50843202635604</v>
      </c>
      <c r="N48" s="26">
        <f>IF(Trav_cr!N48="","",Trav_cr!N48-Trav_deb!N48)</f>
        <v>-61.509409834445144</v>
      </c>
      <c r="O48" s="26">
        <f>IF(Trav_cr!O48="","",Trav_cr!O48-Trav_deb!O48)</f>
        <v>-54.336350303230589</v>
      </c>
      <c r="P48" s="26">
        <f>IF(Trav_cr!P48="","",Trav_cr!P48-Trav_deb!P48)</f>
        <v>4.099274630727308</v>
      </c>
      <c r="Q48" s="26">
        <f>IF(Trav_cr!Q48="","",Trav_cr!Q48-Trav_deb!Q48)</f>
        <v>-122.93314734058291</v>
      </c>
      <c r="S48" s="64">
        <f t="shared" si="11"/>
        <v>-30.989000107263287</v>
      </c>
      <c r="T48" s="64" t="str">
        <f t="shared" si="6"/>
        <v/>
      </c>
      <c r="U48" s="64" t="str">
        <f t="shared" si="7"/>
        <v/>
      </c>
      <c r="V48" s="39"/>
      <c r="W48" s="39">
        <f>IF(L48="","",L48/GDP!O44/10)</f>
        <v>-0.33577215808894867</v>
      </c>
      <c r="X48" s="39">
        <f>IF(M48="","",M48/GDP!P44/10)</f>
        <v>-0.15149834378444063</v>
      </c>
      <c r="Y48" s="39">
        <f>IF(N48="","",N48/GDP!Q44/10)</f>
        <v>-0.16352300606136802</v>
      </c>
      <c r="Z48" s="39">
        <f>IF(O48="","",O48/GDP!R44/10)</f>
        <v>-0.11536523438879347</v>
      </c>
      <c r="AA48" s="39">
        <f>IF(P48="","",P48/GDP!S44/10)</f>
        <v>8.1305328010748499E-3</v>
      </c>
      <c r="AB48" s="39">
        <f>IF(Q48="","",Q48/GDP!T44/10)</f>
        <v>-0.25048873434409047</v>
      </c>
      <c r="AC48" s="39"/>
      <c r="AD48" s="22">
        <f t="shared" si="8"/>
        <v>0</v>
      </c>
      <c r="AE48" s="22">
        <f t="shared" si="13"/>
        <v>0</v>
      </c>
      <c r="AF48" s="22">
        <f t="shared" si="0"/>
        <v>0</v>
      </c>
      <c r="AG48" s="83">
        <f t="shared" si="9"/>
        <v>0</v>
      </c>
      <c r="AH48" s="83" t="str">
        <f t="shared" si="14"/>
        <v/>
      </c>
      <c r="AI48" s="57" t="str">
        <f t="shared" si="2"/>
        <v/>
      </c>
      <c r="AJ48" s="83">
        <f t="shared" si="10"/>
        <v>0</v>
      </c>
      <c r="AK48" s="57">
        <f t="shared" si="10"/>
        <v>0</v>
      </c>
      <c r="AL48" s="39">
        <f t="shared" si="3"/>
        <v>-0.11536523438879347</v>
      </c>
      <c r="AM48" s="39" t="str">
        <f t="shared" si="4"/>
        <v/>
      </c>
      <c r="AN48" s="39">
        <f t="shared" si="15"/>
        <v>-58.912354911010468</v>
      </c>
    </row>
    <row r="49" spans="1:40" x14ac:dyDescent="0.15">
      <c r="A49" s="12" t="s">
        <v>65</v>
      </c>
      <c r="B49" s="26">
        <f>IF(Trav_cr!B49="","",Trav_cr!B49-Trav_deb!B49)</f>
        <v>-71.473510792548012</v>
      </c>
      <c r="C49" s="26">
        <f>IF(Trav_cr!C49="","",Trav_cr!C49-Trav_deb!C49)</f>
        <v>-87.016371439620258</v>
      </c>
      <c r="D49" s="26">
        <f>IF(Trav_cr!D49="","",Trav_cr!D49-Trav_deb!D49)</f>
        <v>-63.900000000000006</v>
      </c>
      <c r="E49" s="26">
        <f>IF(Trav_cr!E49="","",Trav_cr!E49-Trav_deb!E49)</f>
        <v>-52.408942745905208</v>
      </c>
      <c r="F49" s="26">
        <f>IF(Trav_cr!F49="","",Trav_cr!F49-Trav_deb!F49)</f>
        <v>-300.62075663624938</v>
      </c>
      <c r="G49" s="26">
        <f>IF(Trav_cr!G49="","",Trav_cr!G49-Trav_deb!G49)</f>
        <v>-183.67902413720677</v>
      </c>
      <c r="H49" s="26">
        <f>IF(Trav_cr!H49="","",Trav_cr!H49-Trav_deb!H49)</f>
        <v>-184.72612759614395</v>
      </c>
      <c r="I49" s="26">
        <f>IF(Trav_cr!I49="","",Trav_cr!I49-Trav_deb!I49)</f>
        <v>-110.11755506527048</v>
      </c>
      <c r="J49" s="26">
        <f>IF(Trav_cr!J49="","",Trav_cr!J49-Trav_deb!J49)</f>
        <v>-151.65572488249853</v>
      </c>
      <c r="K49" s="26">
        <f>IF(Trav_cr!K49="","",Trav_cr!K49-Trav_deb!K49)</f>
        <v>-202.19857716825476</v>
      </c>
      <c r="L49" s="26">
        <f>IF(Trav_cr!L49="","",Trav_cr!L49-Trav_deb!L49)</f>
        <v>-278.29087337540886</v>
      </c>
      <c r="M49" s="26">
        <f>IF(Trav_cr!M49="","",Trav_cr!M49-Trav_deb!M49)</f>
        <v>-209.35124706804552</v>
      </c>
      <c r="N49" s="26" t="str">
        <f>IF(Trav_cr!N49="","",Trav_cr!N49-Trav_deb!N49)</f>
        <v/>
      </c>
      <c r="O49" s="26" t="str">
        <f>IF(Trav_cr!O49="","",Trav_cr!O49-Trav_deb!O49)</f>
        <v/>
      </c>
      <c r="P49" s="26" t="str">
        <f>IF(Trav_cr!P49="","",Trav_cr!P49-Trav_deb!P49)</f>
        <v/>
      </c>
      <c r="Q49" s="26" t="str">
        <f>IF(Trav_cr!Q49="","",Trav_cr!Q49-Trav_deb!Q49)</f>
        <v/>
      </c>
      <c r="S49" s="64" t="str">
        <f t="shared" si="11"/>
        <v/>
      </c>
      <c r="T49" s="64" t="str">
        <f t="shared" si="6"/>
        <v/>
      </c>
      <c r="U49" s="64" t="str">
        <f t="shared" si="7"/>
        <v/>
      </c>
      <c r="V49" s="39"/>
      <c r="W49" s="39">
        <f>IF(L49="","",L49/GDP!O45/10)</f>
        <v>-2.3402576485710362</v>
      </c>
      <c r="X49" s="39">
        <f>IF(M49="","",M49/GDP!P45/10)</f>
        <v>-2.0607392140624183</v>
      </c>
      <c r="Y49" s="39" t="str">
        <f>IF(N49="","",N49/GDP!Q45/10)</f>
        <v/>
      </c>
      <c r="Z49" s="39" t="str">
        <f>IF(O49="","",O49/GDP!R45/10)</f>
        <v/>
      </c>
      <c r="AA49" s="39" t="str">
        <f>IF(P49="","",P49/GDP!S45/10)</f>
        <v/>
      </c>
      <c r="AB49" s="39" t="str">
        <f>IF(Q49="","",Q49/GDP!T45/10)</f>
        <v/>
      </c>
      <c r="AC49" s="39"/>
      <c r="AD49" s="22">
        <f t="shared" si="8"/>
        <v>1</v>
      </c>
      <c r="AE49" s="22"/>
      <c r="AF49" s="22">
        <f t="shared" si="0"/>
        <v>0</v>
      </c>
      <c r="AG49" s="83">
        <f t="shared" si="9"/>
        <v>0</v>
      </c>
      <c r="AH49" s="83" t="str">
        <f t="shared" si="14"/>
        <v/>
      </c>
      <c r="AI49" s="57" t="str">
        <f t="shared" si="2"/>
        <v/>
      </c>
      <c r="AJ49" s="83">
        <f t="shared" si="10"/>
        <v>1</v>
      </c>
      <c r="AK49" s="57">
        <f t="shared" si="10"/>
        <v>1</v>
      </c>
      <c r="AL49" s="39" t="str">
        <f t="shared" si="3"/>
        <v/>
      </c>
      <c r="AM49" s="39" t="str">
        <f t="shared" si="4"/>
        <v/>
      </c>
      <c r="AN49" s="39">
        <f t="shared" si="15"/>
        <v>-243.82106022172718</v>
      </c>
    </row>
    <row r="50" spans="1:40" x14ac:dyDescent="0.15">
      <c r="A50" s="12" t="s">
        <v>66</v>
      </c>
      <c r="B50" s="26">
        <f>IF(Trav_cr!B50="","",Trav_cr!B50-Trav_deb!B50)</f>
        <v>1405.4726583178522</v>
      </c>
      <c r="C50" s="26">
        <f>IF(Trav_cr!C50="","",Trav_cr!C50-Trav_deb!C50)</f>
        <v>1429.1613406208912</v>
      </c>
      <c r="D50" s="26">
        <f>IF(Trav_cr!D50="","",Trav_cr!D50-Trav_deb!D50)</f>
        <v>1634.1333536225598</v>
      </c>
      <c r="E50" s="26">
        <f>IF(Trav_cr!E50="","",Trav_cr!E50-Trav_deb!E50)</f>
        <v>1975.2571220935843</v>
      </c>
      <c r="F50" s="26">
        <f>IF(Trav_cr!F50="","",Trav_cr!F50-Trav_deb!F50)</f>
        <v>1666.3218453643969</v>
      </c>
      <c r="G50" s="26">
        <f>IF(Trav_cr!G50="","",Trav_cr!G50-Trav_deb!G50)</f>
        <v>1828.0514301412959</v>
      </c>
      <c r="H50" s="26">
        <f>IF(Trav_cr!H50="","",Trav_cr!H50-Trav_deb!H50)</f>
        <v>2022.8307191086574</v>
      </c>
      <c r="I50" s="26">
        <f>IF(Trav_cr!I50="","",Trav_cr!I50-Trav_deb!I50)</f>
        <v>2107.0964028874278</v>
      </c>
      <c r="J50" s="26">
        <f>IF(Trav_cr!J50="","",Trav_cr!J50-Trav_deb!J50)</f>
        <v>2503.2834104289568</v>
      </c>
      <c r="K50" s="26">
        <f>IF(Trav_cr!K50="","",Trav_cr!K50-Trav_deb!K50)</f>
        <v>2546.282146868512</v>
      </c>
      <c r="L50" s="26">
        <f>IF(Trav_cr!L50="","",Trav_cr!L50-Trav_deb!L50)</f>
        <v>2576.3313465855304</v>
      </c>
      <c r="M50" s="26">
        <f>IF(Trav_cr!M50="","",Trav_cr!M50-Trav_deb!M50)</f>
        <v>2845.4510867142963</v>
      </c>
      <c r="N50" s="26">
        <f>IF(Trav_cr!N50="","",Trav_cr!N50-Trav_deb!N50)</f>
        <v>2612.1698386831176</v>
      </c>
      <c r="O50" s="26">
        <f>IF(Trav_cr!O50="","",Trav_cr!O50-Trav_deb!O50)</f>
        <v>2930.8076860653923</v>
      </c>
      <c r="P50" s="26">
        <f>IF(Trav_cr!P50="","",Trav_cr!P50-Trav_deb!P50)</f>
        <v>3057.4575923643897</v>
      </c>
      <c r="Q50" s="26">
        <f>IF(Trav_cr!Q50="","",Trav_cr!Q50-Trav_deb!Q50)</f>
        <v>1056.2272755724382</v>
      </c>
      <c r="S50" s="64">
        <f t="shared" si="11"/>
        <v>-0.65454066208138717</v>
      </c>
      <c r="T50" s="64" t="str">
        <f t="shared" si="6"/>
        <v/>
      </c>
      <c r="U50" s="64" t="str">
        <f t="shared" si="7"/>
        <v/>
      </c>
      <c r="V50" s="39"/>
      <c r="W50" s="39">
        <f>IF(L50="","",L50/GDP!O46/10)</f>
        <v>4.5645997632987942</v>
      </c>
      <c r="X50" s="39">
        <f>IF(M50="","",M50/GDP!P46/10)</f>
        <v>4.8353095138495776</v>
      </c>
      <c r="Y50" s="39">
        <f>IF(N50="","",N50/GDP!Q46/10)</f>
        <v>4.3164203205882732</v>
      </c>
      <c r="Z50" s="39">
        <f>IF(O50="","",O50/GDP!R46/10)</f>
        <v>4.7015021239716814</v>
      </c>
      <c r="AA50" s="39">
        <f>IF(P50="","",P50/GDP!S46/10)</f>
        <v>4.7813362444681298</v>
      </c>
      <c r="AB50" s="39">
        <f>IF(Q50="","",Q50/GDP!T46/10)</f>
        <v>1.7125208220722854</v>
      </c>
      <c r="AC50" s="39"/>
      <c r="AD50" s="22">
        <f t="shared" si="8"/>
        <v>0</v>
      </c>
      <c r="AE50" s="22">
        <f>IF(Z50&gt;10, 1, 0)</f>
        <v>0</v>
      </c>
      <c r="AF50" s="22">
        <f t="shared" si="0"/>
        <v>0</v>
      </c>
      <c r="AG50" s="83">
        <f t="shared" si="9"/>
        <v>0</v>
      </c>
      <c r="AH50" s="83" t="str">
        <f t="shared" si="14"/>
        <v/>
      </c>
      <c r="AI50" s="57" t="str">
        <f t="shared" si="2"/>
        <v/>
      </c>
      <c r="AJ50" s="83">
        <f t="shared" si="10"/>
        <v>0</v>
      </c>
      <c r="AK50" s="57">
        <f t="shared" si="10"/>
        <v>0</v>
      </c>
      <c r="AL50" s="39" t="str">
        <f t="shared" si="3"/>
        <v/>
      </c>
      <c r="AM50" s="39">
        <f t="shared" si="4"/>
        <v>4.7015021239716814</v>
      </c>
      <c r="AN50" s="39">
        <f t="shared" si="15"/>
        <v>2804.4435100825453</v>
      </c>
    </row>
    <row r="51" spans="1:40" x14ac:dyDescent="0.15">
      <c r="A51" s="12" t="s">
        <v>67</v>
      </c>
      <c r="B51" s="26">
        <f>IF(Trav_cr!B51="","",Trav_cr!B51-Trav_deb!B51)</f>
        <v>-270.72116842811215</v>
      </c>
      <c r="C51" s="26">
        <f>IF(Trav_cr!C51="","",Trav_cr!C51-Trav_deb!C51)</f>
        <v>-279.84079079071591</v>
      </c>
      <c r="D51" s="26">
        <f>IF(Trav_cr!D51="","",Trav_cr!D51-Trav_deb!D51)</f>
        <v>-269.06815980841719</v>
      </c>
      <c r="E51" s="26">
        <f>IF(Trav_cr!E51="","",Trav_cr!E51-Trav_deb!E51)</f>
        <v>-241.77879543712987</v>
      </c>
      <c r="F51" s="26">
        <f>IF(Trav_cr!F51="","",Trav_cr!F51-Trav_deb!F51)</f>
        <v>-192.31871771503316</v>
      </c>
      <c r="G51" s="26">
        <f>IF(Trav_cr!G51="","",Trav_cr!G51-Trav_deb!G51)</f>
        <v>-151.28447143892885</v>
      </c>
      <c r="H51" s="26">
        <f>IF(Trav_cr!H51="","",Trav_cr!H51-Trav_deb!H51)</f>
        <v>-199.60000000000002</v>
      </c>
      <c r="I51" s="26">
        <f>IF(Trav_cr!I51="","",Trav_cr!I51-Trav_deb!I51)</f>
        <v>-191.89581321318204</v>
      </c>
      <c r="J51" s="26">
        <f>IF(Trav_cr!J51="","",Trav_cr!J51-Trav_deb!J51)</f>
        <v>-200.31659093571139</v>
      </c>
      <c r="K51" s="26">
        <f>IF(Trav_cr!K51="","",Trav_cr!K51-Trav_deb!K51)</f>
        <v>-217.64412090274715</v>
      </c>
      <c r="L51" s="26">
        <f>IF(Trav_cr!L51="","",Trav_cr!L51-Trav_deb!L51)</f>
        <v>-199.66950992818866</v>
      </c>
      <c r="M51" s="26">
        <f>IF(Trav_cr!M51="","",Trav_cr!M51-Trav_deb!M51)</f>
        <v>7.6284629863307032</v>
      </c>
      <c r="N51" s="26">
        <f>IF(Trav_cr!N51="","",Trav_cr!N51-Trav_deb!N51)</f>
        <v>10.585685957131773</v>
      </c>
      <c r="O51" s="26">
        <f>IF(Trav_cr!O51="","",Trav_cr!O51-Trav_deb!O51)</f>
        <v>27.009029958454221</v>
      </c>
      <c r="P51" s="26">
        <f>IF(Trav_cr!P51="","",Trav_cr!P51-Trav_deb!P51)</f>
        <v>48.665327081392945</v>
      </c>
      <c r="Q51" s="26" t="str">
        <f>IF(Trav_cr!Q51="","",Trav_cr!Q51-Trav_deb!Q51)</f>
        <v/>
      </c>
      <c r="S51" s="64" t="str">
        <f t="shared" si="11"/>
        <v/>
      </c>
      <c r="T51" s="64" t="str">
        <f t="shared" si="6"/>
        <v/>
      </c>
      <c r="U51" s="64" t="str">
        <f t="shared" si="7"/>
        <v/>
      </c>
      <c r="V51" s="39"/>
      <c r="W51" s="39">
        <f>IF(L51="","",L51/GDP!O47/10)</f>
        <v>-0.4358203362234937</v>
      </c>
      <c r="X51" s="39">
        <f>IF(M51="","",M51/GDP!P47/10)</f>
        <v>1.5904482267265908E-2</v>
      </c>
      <c r="Y51" s="39">
        <f>IF(N51="","",N51/GDP!Q47/10)</f>
        <v>2.0519605902404873E-2</v>
      </c>
      <c r="Z51" s="39">
        <f>IF(O51="","",O51/GDP!R47/10)</f>
        <v>4.6558085130310227E-2</v>
      </c>
      <c r="AA51" s="39">
        <f>IF(P51="","",P51/GDP!S47/10)</f>
        <v>8.3132569605127021E-2</v>
      </c>
      <c r="AB51" s="39" t="str">
        <f>IF(Q51="","",Q51/GDP!T47/10)</f>
        <v/>
      </c>
      <c r="AC51" s="39"/>
      <c r="AD51" s="22">
        <f t="shared" si="8"/>
        <v>0</v>
      </c>
      <c r="AE51" s="22">
        <f>IF(Z51&gt;10, 1, 0)</f>
        <v>0</v>
      </c>
      <c r="AF51" s="22">
        <f t="shared" si="0"/>
        <v>0</v>
      </c>
      <c r="AG51" s="83">
        <f t="shared" si="9"/>
        <v>0</v>
      </c>
      <c r="AH51" s="83" t="str">
        <f t="shared" si="14"/>
        <v/>
      </c>
      <c r="AI51" s="57" t="str">
        <f t="shared" si="2"/>
        <v/>
      </c>
      <c r="AJ51" s="83">
        <f t="shared" si="10"/>
        <v>0</v>
      </c>
      <c r="AK51" s="57">
        <f t="shared" si="10"/>
        <v>1</v>
      </c>
      <c r="AL51" s="39" t="str">
        <f t="shared" si="3"/>
        <v/>
      </c>
      <c r="AM51" s="39">
        <f t="shared" si="4"/>
        <v>4.6558085130310227E-2</v>
      </c>
      <c r="AN51" s="39">
        <f t="shared" si="15"/>
        <v>-21.156200788975802</v>
      </c>
    </row>
    <row r="52" spans="1:40" x14ac:dyDescent="0.15">
      <c r="A52" s="12" t="s">
        <v>68</v>
      </c>
      <c r="B52" s="26">
        <f>IF(Trav_cr!B52="","",Trav_cr!B52-Trav_deb!B52)</f>
        <v>5441.7888916839702</v>
      </c>
      <c r="C52" s="26">
        <f>IF(Trav_cr!C52="","",Trav_cr!C52-Trav_deb!C52)</f>
        <v>6336.4274129339592</v>
      </c>
      <c r="D52" s="26">
        <f>IF(Trav_cr!D52="","",Trav_cr!D52-Trav_deb!D52)</f>
        <v>7598.0046246385909</v>
      </c>
      <c r="E52" s="26">
        <f>IF(Trav_cr!E52="","",Trav_cr!E52-Trav_deb!E52)</f>
        <v>8508.5435246821635</v>
      </c>
      <c r="F52" s="26">
        <f>IF(Trav_cr!F52="","",Trav_cr!F52-Trav_deb!F52)</f>
        <v>6788.0075234737415</v>
      </c>
      <c r="G52" s="26">
        <f>IF(Trav_cr!G52="","",Trav_cr!G52-Trav_deb!G52)</f>
        <v>6392.3264926712236</v>
      </c>
      <c r="H52" s="26">
        <f>IF(Trav_cr!H52="","",Trav_cr!H52-Trav_deb!H52)</f>
        <v>7449.8052053112397</v>
      </c>
      <c r="I52" s="26">
        <f>IF(Trav_cr!I52="","",Trav_cr!I52-Trav_deb!I52)</f>
        <v>7756.8094796591122</v>
      </c>
      <c r="J52" s="26">
        <f>IF(Trav_cr!J52="","",Trav_cr!J52-Trav_deb!J52)</f>
        <v>8609.1215799745896</v>
      </c>
      <c r="K52" s="26">
        <f>IF(Trav_cr!K52="","",Trav_cr!K52-Trav_deb!K52)</f>
        <v>7867.2903043306615</v>
      </c>
      <c r="L52" s="26">
        <f>IF(Trav_cr!L52="","",Trav_cr!L52-Trav_deb!L52)</f>
        <v>7253.3299465838636</v>
      </c>
      <c r="M52" s="26">
        <f>IF(Trav_cr!M52="","",Trav_cr!M52-Trav_deb!M52)</f>
        <v>8081.724928650905</v>
      </c>
      <c r="N52" s="26">
        <f>IF(Trav_cr!N52="","",Trav_cr!N52-Trav_deb!N52)</f>
        <v>8940.8134767080628</v>
      </c>
      <c r="O52" s="26">
        <f>IF(Trav_cr!O52="","",Trav_cr!O52-Trav_deb!O52)</f>
        <v>9430.2406150909628</v>
      </c>
      <c r="P52" s="26">
        <f>IF(Trav_cr!P52="","",Trav_cr!P52-Trav_deb!P52)</f>
        <v>9898.0471848636225</v>
      </c>
      <c r="Q52" s="26">
        <f>IF(Trav_cr!Q52="","",Trav_cr!Q52-Trav_deb!Q52)</f>
        <v>4568.7559054251642</v>
      </c>
      <c r="S52" s="64">
        <f t="shared" si="11"/>
        <v>-0.53841845567155544</v>
      </c>
      <c r="T52" s="64">
        <f t="shared" si="6"/>
        <v>-0.53841845567155544</v>
      </c>
      <c r="U52" s="64">
        <f t="shared" si="7"/>
        <v>-0.53841845567155544</v>
      </c>
      <c r="V52" s="39"/>
      <c r="W52" s="39">
        <f>IF(L52="","",L52/GDP!O48/10)</f>
        <v>14.645600618451109</v>
      </c>
      <c r="X52" s="39">
        <f>IF(M52="","",M52/GDP!P48/10)</f>
        <v>15.661815777978569</v>
      </c>
      <c r="Y52" s="39">
        <f>IF(N52="","",N52/GDP!Q48/10)</f>
        <v>16.114905121955218</v>
      </c>
      <c r="Z52" s="39">
        <f>IF(O52="","",O52/GDP!R48/10)</f>
        <v>15.365040865792801</v>
      </c>
      <c r="AA52" s="39">
        <f>IF(P52="","",P52/GDP!S48/10)</f>
        <v>16.292499401879343</v>
      </c>
      <c r="AB52" s="39">
        <f>IF(Q52="","",Q52/GDP!T48/10)</f>
        <v>8.1337022159031598</v>
      </c>
      <c r="AC52" s="39"/>
      <c r="AD52" s="22">
        <f t="shared" si="8"/>
        <v>0</v>
      </c>
      <c r="AE52" s="22">
        <f>IF(Z52&gt;10, 1, 0)</f>
        <v>1</v>
      </c>
      <c r="AF52" s="22">
        <f t="shared" si="0"/>
        <v>0</v>
      </c>
      <c r="AG52" s="83">
        <f>IF(AVERAGE(W52:AA52)&gt;5, 1, 0)</f>
        <v>1</v>
      </c>
      <c r="AH52" s="83" t="str">
        <f t="shared" si="14"/>
        <v>Croatia, Rep. of</v>
      </c>
      <c r="AI52" s="57">
        <f t="shared" si="2"/>
        <v>1</v>
      </c>
      <c r="AJ52" s="83">
        <f t="shared" si="10"/>
        <v>0</v>
      </c>
      <c r="AK52" s="57">
        <f t="shared" si="10"/>
        <v>0</v>
      </c>
      <c r="AL52" s="39" t="str">
        <f t="shared" si="3"/>
        <v/>
      </c>
      <c r="AM52" s="39">
        <f t="shared" si="4"/>
        <v>15.365040865792801</v>
      </c>
      <c r="AN52" s="39">
        <f t="shared" si="15"/>
        <v>8720.8312303794846</v>
      </c>
    </row>
    <row r="53" spans="1:40" x14ac:dyDescent="0.15">
      <c r="A53" s="12" t="s">
        <v>69</v>
      </c>
      <c r="B53" s="26" t="str">
        <f>IF(Trav_cr!B53="","",Trav_cr!B53-Trav_deb!B53)</f>
        <v/>
      </c>
      <c r="C53" s="26" t="str">
        <f>IF(Trav_cr!C53="","",Trav_cr!C53-Trav_deb!C53)</f>
        <v/>
      </c>
      <c r="D53" s="26" t="str">
        <f>IF(Trav_cr!D53="","",Trav_cr!D53-Trav_deb!D53)</f>
        <v/>
      </c>
      <c r="E53" s="26" t="str">
        <f>IF(Trav_cr!E53="","",Trav_cr!E53-Trav_deb!E53)</f>
        <v/>
      </c>
      <c r="F53" s="26" t="str">
        <f>IF(Trav_cr!F53="","",Trav_cr!F53-Trav_deb!F53)</f>
        <v/>
      </c>
      <c r="G53" s="26" t="str">
        <f>IF(Trav_cr!G53="","",Trav_cr!G53-Trav_deb!G53)</f>
        <v/>
      </c>
      <c r="H53" s="26">
        <f>IF(Trav_cr!H53="","",Trav_cr!H53-Trav_deb!H53)</f>
        <v>816.5</v>
      </c>
      <c r="I53" s="26">
        <f>IF(Trav_cr!I53="","",Trav_cr!I53-Trav_deb!I53)</f>
        <v>1015.1340782122907</v>
      </c>
      <c r="J53" s="26">
        <f>IF(Trav_cr!J53="","",Trav_cr!J53-Trav_deb!J53)</f>
        <v>1052.5307262569831</v>
      </c>
      <c r="K53" s="26">
        <f>IF(Trav_cr!K53="","",Trav_cr!K53-Trav_deb!K53)</f>
        <v>1142.7765363128492</v>
      </c>
      <c r="L53" s="26">
        <f>IF(Trav_cr!L53="","",Trav_cr!L53-Trav_deb!L53)</f>
        <v>1068.0949720670392</v>
      </c>
      <c r="M53" s="26">
        <f>IF(Trav_cr!M53="","",Trav_cr!M53-Trav_deb!M53)</f>
        <v>973.10614525139658</v>
      </c>
      <c r="N53" s="26">
        <f>IF(Trav_cr!N53="","",Trav_cr!N53-Trav_deb!N53)</f>
        <v>722.36363272625692</v>
      </c>
      <c r="O53" s="26">
        <f>IF(Trav_cr!O53="","",Trav_cr!O53-Trav_deb!O53)</f>
        <v>593.46537453072619</v>
      </c>
      <c r="P53" s="26">
        <f>IF(Trav_cr!P53="","",Trav_cr!P53-Trav_deb!P53)</f>
        <v>976.83805123463696</v>
      </c>
      <c r="Q53" s="26">
        <f>IF(Trav_cr!Q53="","",Trav_cr!Q53-Trav_deb!Q53)</f>
        <v>395.34457888826819</v>
      </c>
      <c r="S53" s="64">
        <f t="shared" si="11"/>
        <v>-0.59528134843991021</v>
      </c>
      <c r="T53" s="64" t="str">
        <f t="shared" si="6"/>
        <v/>
      </c>
      <c r="U53" s="64" t="str">
        <f t="shared" si="7"/>
        <v/>
      </c>
      <c r="V53" s="39"/>
      <c r="W53" s="39"/>
      <c r="X53" s="39"/>
      <c r="Y53" s="39"/>
      <c r="Z53" s="39"/>
      <c r="AA53" s="39"/>
      <c r="AB53" s="39"/>
      <c r="AC53" s="39"/>
      <c r="AD53" s="22">
        <f t="shared" si="8"/>
        <v>1</v>
      </c>
      <c r="AE53" s="22"/>
      <c r="AF53" s="22">
        <f t="shared" si="0"/>
        <v>0</v>
      </c>
      <c r="AG53" s="83"/>
      <c r="AH53" s="83" t="str">
        <f t="shared" si="14"/>
        <v/>
      </c>
      <c r="AI53" s="57" t="str">
        <f t="shared" si="2"/>
        <v/>
      </c>
      <c r="AJ53" s="83">
        <f t="shared" si="10"/>
        <v>1</v>
      </c>
      <c r="AK53" s="57">
        <f t="shared" si="10"/>
        <v>1</v>
      </c>
      <c r="AL53" s="39" t="str">
        <f t="shared" si="3"/>
        <v/>
      </c>
      <c r="AM53" s="39" t="str">
        <f t="shared" si="4"/>
        <v/>
      </c>
      <c r="AN53" s="39">
        <f t="shared" si="15"/>
        <v>866.77363516201115</v>
      </c>
    </row>
    <row r="54" spans="1:40" x14ac:dyDescent="0.15">
      <c r="A54" s="12" t="s">
        <v>70</v>
      </c>
      <c r="B54" s="26" t="str">
        <f>IF(Trav_cr!B54="","",Trav_cr!B54-Trav_deb!B54)</f>
        <v/>
      </c>
      <c r="C54" s="26" t="str">
        <f>IF(Trav_cr!C54="","",Trav_cr!C54-Trav_deb!C54)</f>
        <v/>
      </c>
      <c r="D54" s="26" t="str">
        <f>IF(Trav_cr!D54="","",Trav_cr!D54-Trav_deb!D54)</f>
        <v/>
      </c>
      <c r="E54" s="26" t="str">
        <f>IF(Trav_cr!E54="","",Trav_cr!E54-Trav_deb!E54)</f>
        <v/>
      </c>
      <c r="F54" s="26" t="str">
        <f>IF(Trav_cr!F54="","",Trav_cr!F54-Trav_deb!F54)</f>
        <v/>
      </c>
      <c r="G54" s="26" t="str">
        <f>IF(Trav_cr!G54="","",Trav_cr!G54-Trav_deb!G54)</f>
        <v/>
      </c>
      <c r="H54" s="26">
        <f>IF(Trav_cr!H54="","",Trav_cr!H54-Trav_deb!H54)</f>
        <v>185.8</v>
      </c>
      <c r="I54" s="26">
        <f>IF(Trav_cr!I54="","",Trav_cr!I54-Trav_deb!I54)</f>
        <v>265.3631284916201</v>
      </c>
      <c r="J54" s="26">
        <f>IF(Trav_cr!J54="","",Trav_cr!J54-Trav_deb!J54)</f>
        <v>284.40782122905023</v>
      </c>
      <c r="K54" s="26">
        <f>IF(Trav_cr!K54="","",Trav_cr!K54-Trav_deb!K54)</f>
        <v>324.48044692737443</v>
      </c>
      <c r="L54" s="26">
        <f>IF(Trav_cr!L54="","",Trav_cr!L54-Trav_deb!L54)</f>
        <v>261.84916201117323</v>
      </c>
      <c r="M54" s="26">
        <f>IF(Trav_cr!M54="","",Trav_cr!M54-Trav_deb!M54)</f>
        <v>214.07262569832409</v>
      </c>
      <c r="N54" s="26">
        <f>IF(Trav_cr!N54="","",Trav_cr!N54-Trav_deb!N54)</f>
        <v>180.67368063687155</v>
      </c>
      <c r="O54" s="26">
        <f>IF(Trav_cr!O54="","",Trav_cr!O54-Trav_deb!O54)</f>
        <v>208.85783747486033</v>
      </c>
      <c r="P54" s="26">
        <f>IF(Trav_cr!P54="","",Trav_cr!P54-Trav_deb!P54)</f>
        <v>362.348630301676</v>
      </c>
      <c r="Q54" s="26">
        <f>IF(Trav_cr!Q54="","",Trav_cr!Q54-Trav_deb!Q54)</f>
        <v>179.81496793296091</v>
      </c>
      <c r="S54" s="64">
        <f t="shared" si="11"/>
        <v>-0.50375148987522134</v>
      </c>
      <c r="T54" s="64">
        <f t="shared" si="6"/>
        <v>-0.50375148987522134</v>
      </c>
      <c r="U54" s="64">
        <f t="shared" si="7"/>
        <v>-0.50375148987522134</v>
      </c>
      <c r="V54" s="39"/>
      <c r="W54" s="39">
        <f>IF(L54="","",L54/GDP!O50/10)</f>
        <v>8.3076324811984747</v>
      </c>
      <c r="X54" s="39">
        <f>IF(M54="","",M54/GDP!P50/10)</f>
        <v>6.8562742706913706</v>
      </c>
      <c r="Y54" s="39">
        <f>IF(N54="","",N54/GDP!Q50/10)</f>
        <v>5.7970863473592242</v>
      </c>
      <c r="Z54" s="39">
        <f>IF(O54="","",O54/GDP!R50/10)</f>
        <v>6.677237148223564</v>
      </c>
      <c r="AA54" s="39">
        <f>IF(P54="","",P54/GDP!S50/10)</f>
        <v>11.681928753287012</v>
      </c>
      <c r="AB54" s="39">
        <f>IF(Q54="","",Q54/GDP!T50/10)</f>
        <v>6.9668720624936427</v>
      </c>
      <c r="AC54" s="39"/>
      <c r="AD54" s="22">
        <f t="shared" si="8"/>
        <v>0</v>
      </c>
      <c r="AE54" s="22">
        <f t="shared" ref="AE54:AE68" si="16">IF(Z54&gt;10, 1, 0)</f>
        <v>0</v>
      </c>
      <c r="AF54" s="22">
        <f t="shared" si="0"/>
        <v>0</v>
      </c>
      <c r="AG54" s="83">
        <f t="shared" ref="AG54:AG117" si="17">IF(AVERAGE(W54:AA54)&gt;5, 1, 0)</f>
        <v>1</v>
      </c>
      <c r="AH54" s="83" t="str">
        <f t="shared" si="14"/>
        <v>Curaçao, Kingdom of the Netherlands</v>
      </c>
      <c r="AI54" s="57">
        <f t="shared" si="2"/>
        <v>1</v>
      </c>
      <c r="AJ54" s="83">
        <f t="shared" si="10"/>
        <v>0</v>
      </c>
      <c r="AK54" s="57">
        <f t="shared" si="10"/>
        <v>0</v>
      </c>
      <c r="AL54" s="39" t="str">
        <f t="shared" si="3"/>
        <v/>
      </c>
      <c r="AM54" s="39">
        <f t="shared" si="4"/>
        <v>6.677237148223564</v>
      </c>
      <c r="AN54" s="39">
        <f t="shared" si="15"/>
        <v>245.56038722458101</v>
      </c>
    </row>
    <row r="55" spans="1:40" x14ac:dyDescent="0.15">
      <c r="A55" s="12" t="s">
        <v>71</v>
      </c>
      <c r="B55" s="26">
        <f>IF(Trav_cr!B55="","",Trav_cr!B55-Trav_deb!B55)</f>
        <v>1385.9558370323289</v>
      </c>
      <c r="C55" s="26">
        <f>IF(Trav_cr!C55="","",Trav_cr!C55-Trav_deb!C55)</f>
        <v>1415.2286531752898</v>
      </c>
      <c r="D55" s="26">
        <f>IF(Trav_cr!D55="","",Trav_cr!D55-Trav_deb!D55)</f>
        <v>1206.5288786619838</v>
      </c>
      <c r="E55" s="26">
        <f>IF(Trav_cr!E55="","",Trav_cr!E55-Trav_deb!E55)</f>
        <v>1114.7000000000003</v>
      </c>
      <c r="F55" s="26">
        <f>IF(Trav_cr!F55="","",Trav_cr!F55-Trav_deb!F55)</f>
        <v>793.79404334692822</v>
      </c>
      <c r="G55" s="26">
        <f>IF(Trav_cr!G55="","",Trav_cr!G55-Trav_deb!G55)</f>
        <v>816.98942972837722</v>
      </c>
      <c r="H55" s="26">
        <f>IF(Trav_cr!H55="","",Trav_cr!H55-Trav_deb!H55)</f>
        <v>1237.6290479152606</v>
      </c>
      <c r="I55" s="26">
        <f>IF(Trav_cr!I55="","",Trav_cr!I55-Trav_deb!I55)</f>
        <v>1285.3283758818895</v>
      </c>
      <c r="J55" s="26">
        <f>IF(Trav_cr!J55="","",Trav_cr!J55-Trav_deb!J55)</f>
        <v>1675.6759306724009</v>
      </c>
      <c r="K55" s="26">
        <f>IF(Trav_cr!K55="","",Trav_cr!K55-Trav_deb!K55)</f>
        <v>1581.0601060614811</v>
      </c>
      <c r="L55" s="26">
        <f>IF(Trav_cr!L55="","",Trav_cr!L55-Trav_deb!L55)</f>
        <v>1444.2077439670277</v>
      </c>
      <c r="M55" s="26">
        <f>IF(Trav_cr!M55="","",Trav_cr!M55-Trav_deb!M55)</f>
        <v>1749.8728776961309</v>
      </c>
      <c r="N55" s="26">
        <f>IF(Trav_cr!N55="","",Trav_cr!N55-Trav_deb!N55)</f>
        <v>1896.5889524043687</v>
      </c>
      <c r="O55" s="26">
        <f>IF(Trav_cr!O55="","",Trav_cr!O55-Trav_deb!O55)</f>
        <v>1879.9984730203951</v>
      </c>
      <c r="P55" s="26">
        <f>IF(Trav_cr!P55="","",Trav_cr!P55-Trav_deb!P55)</f>
        <v>1649.5133300712373</v>
      </c>
      <c r="Q55" s="26">
        <f>IF(Trav_cr!Q55="","",Trav_cr!Q55-Trav_deb!Q55)</f>
        <v>-216.21332311674439</v>
      </c>
      <c r="S55" s="64">
        <f t="shared" si="11"/>
        <v>-1.1310770390121108</v>
      </c>
      <c r="T55" s="64" t="str">
        <f t="shared" si="6"/>
        <v/>
      </c>
      <c r="U55" s="64" t="str">
        <f t="shared" si="7"/>
        <v/>
      </c>
      <c r="V55" s="39"/>
      <c r="W55" s="39">
        <f>IF(L55="","",L55/GDP!O51/10)</f>
        <v>7.2776898484163794</v>
      </c>
      <c r="X55" s="39">
        <f>IF(M55="","",M55/GDP!P51/10)</f>
        <v>8.3537638568491506</v>
      </c>
      <c r="Y55" s="39">
        <f>IF(N55="","",N55/GDP!Q51/10)</f>
        <v>8.3472348128420766</v>
      </c>
      <c r="Z55" s="39">
        <f>IF(O55="","",O55/GDP!R51/10)</f>
        <v>7.4242843833171488</v>
      </c>
      <c r="AA55" s="39">
        <f>IF(P55="","",P55/GDP!S51/10)</f>
        <v>6.6105886067240771</v>
      </c>
      <c r="AB55" s="39">
        <f>IF(Q55="","",Q55/GDP!T51/10)</f>
        <v>-0.90903230931250323</v>
      </c>
      <c r="AC55" s="39"/>
      <c r="AD55" s="22">
        <f t="shared" si="8"/>
        <v>0</v>
      </c>
      <c r="AE55" s="22">
        <f t="shared" si="16"/>
        <v>0</v>
      </c>
      <c r="AF55" s="22">
        <f t="shared" si="0"/>
        <v>0</v>
      </c>
      <c r="AG55" s="83">
        <f t="shared" si="17"/>
        <v>1</v>
      </c>
      <c r="AH55" s="83" t="str">
        <f t="shared" si="14"/>
        <v>Cyprus</v>
      </c>
      <c r="AI55" s="57">
        <f t="shared" si="2"/>
        <v>1</v>
      </c>
      <c r="AJ55" s="83">
        <f t="shared" si="10"/>
        <v>0</v>
      </c>
      <c r="AK55" s="57">
        <f t="shared" si="10"/>
        <v>0</v>
      </c>
      <c r="AL55" s="39" t="str">
        <f t="shared" si="3"/>
        <v/>
      </c>
      <c r="AM55" s="39">
        <f t="shared" si="4"/>
        <v>7.4242843833171488</v>
      </c>
      <c r="AN55" s="39">
        <f t="shared" si="15"/>
        <v>1724.0362754318321</v>
      </c>
    </row>
    <row r="56" spans="1:40" x14ac:dyDescent="0.15">
      <c r="A56" s="12" t="s">
        <v>72</v>
      </c>
      <c r="B56" s="26">
        <f>IF(Trav_cr!B56="","",Trav_cr!B56-Trav_deb!B56)</f>
        <v>2293.4712963784336</v>
      </c>
      <c r="C56" s="26">
        <f>IF(Trav_cr!C56="","",Trav_cr!C56-Trav_deb!C56)</f>
        <v>2946.5488469898582</v>
      </c>
      <c r="D56" s="26">
        <f>IF(Trav_cr!D56="","",Trav_cr!D56-Trav_deb!D56)</f>
        <v>3175.3615032079401</v>
      </c>
      <c r="E56" s="26">
        <f>IF(Trav_cr!E56="","",Trav_cr!E56-Trav_deb!E56)</f>
        <v>3330.6376305114163</v>
      </c>
      <c r="F56" s="26">
        <f>IF(Trav_cr!F56="","",Trav_cr!F56-Trav_deb!F56)</f>
        <v>2986.2270898459856</v>
      </c>
      <c r="G56" s="26">
        <f>IF(Trav_cr!G56="","",Trav_cr!G56-Trav_deb!G56)</f>
        <v>2919.4299310200795</v>
      </c>
      <c r="H56" s="26">
        <f>IF(Trav_cr!H56="","",Trav_cr!H56-Trav_deb!H56)</f>
        <v>3307.0038310465188</v>
      </c>
      <c r="I56" s="26">
        <f>IF(Trav_cr!I56="","",Trav_cr!I56-Trav_deb!I56)</f>
        <v>2984.6793347339271</v>
      </c>
      <c r="J56" s="26">
        <f>IF(Trav_cr!J56="","",Trav_cr!J56-Trav_deb!J56)</f>
        <v>2404.8099798838284</v>
      </c>
      <c r="K56" s="26">
        <f>IF(Trav_cr!K56="","",Trav_cr!K56-Trav_deb!K56)</f>
        <v>1689.5467315166707</v>
      </c>
      <c r="L56" s="26">
        <f>IF(Trav_cr!L56="","",Trav_cr!L56-Trav_deb!L56)</f>
        <v>1284.3575357498485</v>
      </c>
      <c r="M56" s="26">
        <f>IF(Trav_cr!M56="","",Trav_cr!M56-Trav_deb!M56)</f>
        <v>1388.3612671106075</v>
      </c>
      <c r="N56" s="26">
        <f>IF(Trav_cr!N56="","",Trav_cr!N56-Trav_deb!N56)</f>
        <v>1504.3718279338091</v>
      </c>
      <c r="O56" s="26">
        <f>IF(Trav_cr!O56="","",Trav_cr!O56-Trav_deb!O56)</f>
        <v>1473.6106782220004</v>
      </c>
      <c r="P56" s="26">
        <f>IF(Trav_cr!P56="","",Trav_cr!P56-Trav_deb!P56)</f>
        <v>1413.127809406451</v>
      </c>
      <c r="Q56" s="26">
        <f>IF(Trav_cr!Q56="","",Trav_cr!Q56-Trav_deb!Q56)</f>
        <v>201.94581495033754</v>
      </c>
      <c r="S56" s="64">
        <f t="shared" si="11"/>
        <v>-0.85709302894891026</v>
      </c>
      <c r="T56" s="64" t="str">
        <f t="shared" si="6"/>
        <v/>
      </c>
      <c r="U56" s="64" t="str">
        <f t="shared" si="7"/>
        <v/>
      </c>
      <c r="V56" s="39"/>
      <c r="W56" s="39">
        <f>IF(L56="","",L56/GDP!O52/10)</f>
        <v>0.68304882179416648</v>
      </c>
      <c r="X56" s="39">
        <f>IF(M56="","",M56/GDP!P52/10)</f>
        <v>0.70736568742618444</v>
      </c>
      <c r="Y56" s="39">
        <f>IF(N56="","",N56/GDP!Q52/10)</f>
        <v>0.68809363544707003</v>
      </c>
      <c r="Z56" s="39">
        <f>IF(O56="","",O56/GDP!R52/10)</f>
        <v>0.59193013313900711</v>
      </c>
      <c r="AA56" s="39">
        <f>IF(P56="","",P56/GDP!S52/10)</f>
        <v>0.56370324280021822</v>
      </c>
      <c r="AB56" s="39">
        <f>IF(Q56="","",Q56/GDP!T52/10)</f>
        <v>8.2924280344778639E-2</v>
      </c>
      <c r="AC56" s="39"/>
      <c r="AD56" s="22">
        <f t="shared" si="8"/>
        <v>0</v>
      </c>
      <c r="AE56" s="22">
        <f t="shared" si="16"/>
        <v>0</v>
      </c>
      <c r="AF56" s="22">
        <f t="shared" si="0"/>
        <v>0</v>
      </c>
      <c r="AG56" s="83">
        <f t="shared" si="17"/>
        <v>0</v>
      </c>
      <c r="AH56" s="83" t="str">
        <f t="shared" si="14"/>
        <v/>
      </c>
      <c r="AI56" s="57" t="str">
        <f t="shared" si="2"/>
        <v/>
      </c>
      <c r="AJ56" s="83">
        <f t="shared" si="10"/>
        <v>0</v>
      </c>
      <c r="AK56" s="57">
        <f t="shared" si="10"/>
        <v>0</v>
      </c>
      <c r="AL56" s="39" t="str">
        <f t="shared" si="3"/>
        <v/>
      </c>
      <c r="AM56" s="39">
        <f t="shared" si="4"/>
        <v>0.59193013313900711</v>
      </c>
      <c r="AN56" s="39">
        <f t="shared" si="15"/>
        <v>1412.7658236845432</v>
      </c>
    </row>
    <row r="57" spans="1:40" x14ac:dyDescent="0.15">
      <c r="A57" s="12" t="s">
        <v>74</v>
      </c>
      <c r="B57" s="26">
        <f>IF(Trav_cr!B57="","",Trav_cr!B57-Trav_deb!B57)</f>
        <v>-1615.4000000000005</v>
      </c>
      <c r="C57" s="26">
        <f>IF(Trav_cr!C57="","",Trav_cr!C57-Trav_deb!C57)</f>
        <v>-1906.3492168150869</v>
      </c>
      <c r="D57" s="26">
        <f>IF(Trav_cr!D57="","",Trav_cr!D57-Trav_deb!D57)</f>
        <v>-2840.8876920678376</v>
      </c>
      <c r="E57" s="26">
        <f>IF(Trav_cr!E57="","",Trav_cr!E57-Trav_deb!E57)</f>
        <v>-3449.3472346277376</v>
      </c>
      <c r="F57" s="26">
        <f>IF(Trav_cr!F57="","",Trav_cr!F57-Trav_deb!F57)</f>
        <v>-3476.2491755679166</v>
      </c>
      <c r="G57" s="26">
        <f>IF(Trav_cr!G57="","",Trav_cr!G57-Trav_deb!G57)</f>
        <v>-3180.6141753484126</v>
      </c>
      <c r="H57" s="26">
        <f>IF(Trav_cr!H57="","",Trav_cr!H57-Trav_deb!H57)</f>
        <v>-3218.8895456811424</v>
      </c>
      <c r="I57" s="26">
        <f>IF(Trav_cr!I57="","",Trav_cr!I57-Trav_deb!I57)</f>
        <v>-3233.2167213980756</v>
      </c>
      <c r="J57" s="26">
        <f>IF(Trav_cr!J57="","",Trav_cr!J57-Trav_deb!J57)</f>
        <v>-2917.6844403400355</v>
      </c>
      <c r="K57" s="26">
        <f>IF(Trav_cr!K57="","",Trav_cr!K57-Trav_deb!K57)</f>
        <v>-2844.7966794221747</v>
      </c>
      <c r="L57" s="26">
        <f>IF(Trav_cr!L57="","",Trav_cr!L57-Trav_deb!L57)</f>
        <v>-2303.8403095967615</v>
      </c>
      <c r="M57" s="26">
        <f>IF(Trav_cr!M57="","",Trav_cr!M57-Trav_deb!M57)</f>
        <v>-1672.4457241379914</v>
      </c>
      <c r="N57" s="26">
        <f>IF(Trav_cr!N57="","",Trav_cr!N57-Trav_deb!N57)</f>
        <v>-1229.0995016899706</v>
      </c>
      <c r="O57" s="26">
        <f>IF(Trav_cr!O57="","",Trav_cr!O57-Trav_deb!O57)</f>
        <v>-1466.619599859252</v>
      </c>
      <c r="P57" s="26">
        <f>IF(Trav_cr!P57="","",Trav_cr!P57-Trav_deb!P57)</f>
        <v>-1399.8538963358587</v>
      </c>
      <c r="Q57" s="26">
        <f>IF(Trav_cr!Q57="","",Trav_cr!Q57-Trav_deb!Q57)</f>
        <v>-1641.4582744810409</v>
      </c>
      <c r="S57" s="64">
        <f t="shared" si="11"/>
        <v>0.17259256753693064</v>
      </c>
      <c r="T57" s="64" t="str">
        <f t="shared" si="6"/>
        <v/>
      </c>
      <c r="U57" s="64" t="str">
        <f t="shared" si="7"/>
        <v/>
      </c>
      <c r="V57" s="39"/>
      <c r="W57" s="39">
        <f>IF(L57="","",L57/GDP!O53/10)</f>
        <v>-0.76116469601345904</v>
      </c>
      <c r="X57" s="39">
        <f>IF(M57="","",M57/GDP!P53/10)</f>
        <v>-0.53412967756724528</v>
      </c>
      <c r="Y57" s="39">
        <f>IF(N57="","",N57/GDP!Q53/10)</f>
        <v>-0.37007574549003019</v>
      </c>
      <c r="Z57" s="39">
        <f>IF(O57="","",O57/GDP!R53/10)</f>
        <v>-0.4109565264423985</v>
      </c>
      <c r="AA57" s="39">
        <f>IF(P57="","",P57/GDP!S53/10)</f>
        <v>-0.39983909351733982</v>
      </c>
      <c r="AB57" s="39">
        <f>IF(Q57="","",Q57/GDP!T53/10)</f>
        <v>-0.46214303714832577</v>
      </c>
      <c r="AC57" s="39"/>
      <c r="AD57" s="22">
        <f t="shared" si="8"/>
        <v>0</v>
      </c>
      <c r="AE57" s="22">
        <f t="shared" si="16"/>
        <v>0</v>
      </c>
      <c r="AF57" s="22">
        <f t="shared" si="0"/>
        <v>0</v>
      </c>
      <c r="AG57" s="83">
        <f t="shared" si="17"/>
        <v>0</v>
      </c>
      <c r="AH57" s="83" t="str">
        <f t="shared" si="14"/>
        <v/>
      </c>
      <c r="AI57" s="57" t="str">
        <f t="shared" si="2"/>
        <v/>
      </c>
      <c r="AJ57" s="83">
        <f t="shared" si="10"/>
        <v>0</v>
      </c>
      <c r="AK57" s="57">
        <f t="shared" si="10"/>
        <v>0</v>
      </c>
      <c r="AL57" s="39">
        <f t="shared" si="3"/>
        <v>-0.4109565264423985</v>
      </c>
      <c r="AM57" s="39" t="str">
        <f t="shared" si="4"/>
        <v/>
      </c>
      <c r="AN57" s="39">
        <f t="shared" si="15"/>
        <v>-1614.3718063239669</v>
      </c>
    </row>
    <row r="58" spans="1:40" x14ac:dyDescent="0.15">
      <c r="A58" s="12" t="s">
        <v>75</v>
      </c>
      <c r="B58" s="26">
        <f>IF(Trav_cr!B58="","",Trav_cr!B58-Trav_deb!B58)</f>
        <v>4.2313513878494948</v>
      </c>
      <c r="C58" s="26">
        <f>IF(Trav_cr!C58="","",Trav_cr!C58-Trav_deb!C58)</f>
        <v>6.3751610670657932</v>
      </c>
      <c r="D58" s="26">
        <f>IF(Trav_cr!D58="","",Trav_cr!D58-Trav_deb!D58)</f>
        <v>4.2313513878494948</v>
      </c>
      <c r="E58" s="26">
        <f>IF(Trav_cr!E58="","",Trav_cr!E58-Trav_deb!E58)</f>
        <v>4.1469494319748366</v>
      </c>
      <c r="F58" s="26">
        <f>IF(Trav_cr!F58="","",Trav_cr!F58-Trav_deb!F58)</f>
        <v>10.184502675542003</v>
      </c>
      <c r="G58" s="26">
        <f>IF(Trav_cr!G58="","",Trav_cr!G58-Trav_deb!G58)</f>
        <v>9.4305118697283952</v>
      </c>
      <c r="H58" s="26">
        <f>IF(Trav_cr!H58="","",Trav_cr!H58-Trav_deb!H58)</f>
        <v>-1.7386802910179426</v>
      </c>
      <c r="I58" s="26">
        <f>IF(Trav_cr!I58="","",Trav_cr!I58-Trav_deb!I58)</f>
        <v>2.1044220998081258</v>
      </c>
      <c r="J58" s="26">
        <f>IF(Trav_cr!J58="","",Trav_cr!J58-Trav_deb!J58)</f>
        <v>2.385761952723648</v>
      </c>
      <c r="K58" s="26">
        <f>IF(Trav_cr!K58="","",Trav_cr!K58-Trav_deb!K58)</f>
        <v>3.2635453543713275</v>
      </c>
      <c r="L58" s="26">
        <f>IF(Trav_cr!L58="","",Trav_cr!L58-Trav_deb!L58)</f>
        <v>11.366130057787206</v>
      </c>
      <c r="M58" s="26">
        <f>IF(Trav_cr!M58="","",Trav_cr!M58-Trav_deb!M58)</f>
        <v>15.113576898621996</v>
      </c>
      <c r="N58" s="26">
        <f>IF(Trav_cr!N58="","",Trav_cr!N58-Trav_deb!N58)</f>
        <v>8.3839276168826409</v>
      </c>
      <c r="O58" s="26">
        <f>IF(Trav_cr!O58="","",Trav_cr!O58-Trav_deb!O58)</f>
        <v>34.63293589390112</v>
      </c>
      <c r="P58" s="26">
        <f>IF(Trav_cr!P58="","",Trav_cr!P58-Trav_deb!P58)</f>
        <v>38.110296475937005</v>
      </c>
      <c r="Q58" s="26">
        <f>IF(Trav_cr!Q58="","",Trav_cr!Q58-Trav_deb!Q58)</f>
        <v>14.79847626335661</v>
      </c>
      <c r="S58" s="64">
        <f t="shared" si="11"/>
        <v>-0.61169348885279784</v>
      </c>
      <c r="T58" s="64" t="str">
        <f t="shared" si="6"/>
        <v/>
      </c>
      <c r="U58" s="64" t="str">
        <f t="shared" si="7"/>
        <v/>
      </c>
      <c r="V58" s="39"/>
      <c r="W58" s="39">
        <f>IF(L58="","",L58/GDP!O54/10)</f>
        <v>0.46478305515755014</v>
      </c>
      <c r="X58" s="39">
        <f>IF(M58="","",M58/GDP!P54/10)</f>
        <v>0.57716952997058468</v>
      </c>
      <c r="Y58" s="39">
        <f>IF(N58="","",N58/GDP!Q54/10)</f>
        <v>0.30301349825923307</v>
      </c>
      <c r="Z58" s="39">
        <f>IF(O58="","",O58/GDP!R54/10)</f>
        <v>1.1495252307329369</v>
      </c>
      <c r="AA58" s="39">
        <f>IF(P58="","",P58/GDP!S54/10)</f>
        <v>1.1388900571328107</v>
      </c>
      <c r="AB58" s="39">
        <f>IF(Q58="","",Q58/GDP!T54/10)</f>
        <v>0.4342069698228806</v>
      </c>
      <c r="AC58" s="39"/>
      <c r="AD58" s="22">
        <f t="shared" si="8"/>
        <v>0</v>
      </c>
      <c r="AE58" s="22">
        <f t="shared" si="16"/>
        <v>0</v>
      </c>
      <c r="AF58" s="22">
        <f t="shared" si="0"/>
        <v>0</v>
      </c>
      <c r="AG58" s="83">
        <f t="shared" si="17"/>
        <v>0</v>
      </c>
      <c r="AH58" s="83" t="str">
        <f t="shared" si="14"/>
        <v/>
      </c>
      <c r="AI58" s="57" t="str">
        <f t="shared" si="2"/>
        <v/>
      </c>
      <c r="AJ58" s="83">
        <f t="shared" si="10"/>
        <v>0</v>
      </c>
      <c r="AK58" s="57">
        <f t="shared" si="10"/>
        <v>0</v>
      </c>
      <c r="AL58" s="39" t="str">
        <f t="shared" si="3"/>
        <v/>
      </c>
      <c r="AM58" s="39">
        <f t="shared" si="4"/>
        <v>1.1495252307329369</v>
      </c>
      <c r="AN58" s="39">
        <f t="shared" si="15"/>
        <v>21.521373388625996</v>
      </c>
    </row>
    <row r="59" spans="1:40" x14ac:dyDescent="0.15">
      <c r="A59" s="12" t="s">
        <v>76</v>
      </c>
      <c r="B59" s="26">
        <f>IF(Trav_cr!B59="","",Trav_cr!B59-Trav_deb!B59)</f>
        <v>47.28945814814815</v>
      </c>
      <c r="C59" s="26">
        <f>IF(Trav_cr!C59="","",Trav_cr!C59-Trav_deb!C59)</f>
        <v>61.90123777777778</v>
      </c>
      <c r="D59" s="26">
        <f>IF(Trav_cr!D59="","",Trav_cr!D59-Trav_deb!D59)</f>
        <v>63.898668888888892</v>
      </c>
      <c r="E59" s="26">
        <f>IF(Trav_cr!E59="","",Trav_cr!E59-Trav_deb!E59)</f>
        <v>65.038281851851849</v>
      </c>
      <c r="F59" s="26">
        <f>IF(Trav_cr!F59="","",Trav_cr!F59-Trav_deb!F59)</f>
        <v>64.428191851851849</v>
      </c>
      <c r="G59" s="26">
        <f>IF(Trav_cr!G59="","",Trav_cr!G59-Trav_deb!G59)</f>
        <v>81.111618518518497</v>
      </c>
      <c r="H59" s="26">
        <f>IF(Trav_cr!H59="","",Trav_cr!H59-Trav_deb!H59)</f>
        <v>93.67429962962963</v>
      </c>
      <c r="I59" s="26">
        <f>IF(Trav_cr!I59="","",Trav_cr!I59-Trav_deb!I59)</f>
        <v>63.701888148148136</v>
      </c>
      <c r="J59" s="26">
        <f>IF(Trav_cr!J59="","",Trav_cr!J59-Trav_deb!J59)</f>
        <v>68.890439259259253</v>
      </c>
      <c r="K59" s="26">
        <f>IF(Trav_cr!K59="","",Trav_cr!K59-Trav_deb!K59)</f>
        <v>189.53037637577776</v>
      </c>
      <c r="L59" s="26">
        <f>IF(Trav_cr!L59="","",Trav_cr!L59-Trav_deb!L59)</f>
        <v>179.55970912060698</v>
      </c>
      <c r="M59" s="26">
        <f>IF(Trav_cr!M59="","",Trav_cr!M59-Trav_deb!M59)</f>
        <v>174.0144106005624</v>
      </c>
      <c r="N59" s="26">
        <f>IF(Trav_cr!N59="","",Trav_cr!N59-Trav_deb!N59)</f>
        <v>141.45375396118439</v>
      </c>
      <c r="O59" s="26">
        <f>IF(Trav_cr!O59="","",Trav_cr!O59-Trav_deb!O59)</f>
        <v>68.040511124561561</v>
      </c>
      <c r="P59" s="26">
        <f>IF(Trav_cr!P59="","",Trav_cr!P59-Trav_deb!P59)</f>
        <v>102.00513377745236</v>
      </c>
      <c r="Q59" s="26">
        <f>IF(Trav_cr!Q59="","",Trav_cr!Q59-Trav_deb!Q59)</f>
        <v>26.394294672559909</v>
      </c>
      <c r="S59" s="64">
        <f t="shared" si="11"/>
        <v>-0.74124542858651477</v>
      </c>
      <c r="T59" s="64">
        <f t="shared" si="6"/>
        <v>-0.74124542858651477</v>
      </c>
      <c r="U59" s="64">
        <f t="shared" si="7"/>
        <v>-0.74124542858651477</v>
      </c>
      <c r="V59" s="39"/>
      <c r="W59" s="39">
        <f>IF(L59="","",L59/GDP!O55/10)</f>
        <v>33.200726250842585</v>
      </c>
      <c r="X59" s="39">
        <f>IF(M59="","",M59/GDP!P55/10)</f>
        <v>30.238752355184818</v>
      </c>
      <c r="Y59" s="39">
        <f>IF(N59="","",N59/GDP!Q55/10)</f>
        <v>27.089799768925371</v>
      </c>
      <c r="Z59" s="39">
        <f>IF(O59="","",O59/GDP!R55/10)</f>
        <v>12.834426814654156</v>
      </c>
      <c r="AA59" s="39">
        <f>IF(P59="","",P59/GDP!S55/10)</f>
        <v>17.632069571026513</v>
      </c>
      <c r="AB59" s="39">
        <f>IF(Q59="","",Q59/GDP!T55/10)</f>
        <v>5.1612056204346626</v>
      </c>
      <c r="AC59" s="39"/>
      <c r="AD59" s="22">
        <f t="shared" si="8"/>
        <v>0</v>
      </c>
      <c r="AE59" s="22">
        <f t="shared" si="16"/>
        <v>1</v>
      </c>
      <c r="AF59" s="22">
        <f t="shared" si="0"/>
        <v>0</v>
      </c>
      <c r="AG59" s="83">
        <f t="shared" si="17"/>
        <v>1</v>
      </c>
      <c r="AH59" s="83" t="str">
        <f t="shared" si="14"/>
        <v>Dominica</v>
      </c>
      <c r="AI59" s="57">
        <f t="shared" si="2"/>
        <v>1</v>
      </c>
      <c r="AJ59" s="83">
        <f t="shared" si="10"/>
        <v>0</v>
      </c>
      <c r="AK59" s="57">
        <f t="shared" si="10"/>
        <v>0</v>
      </c>
      <c r="AL59" s="39" t="str">
        <f t="shared" si="3"/>
        <v/>
      </c>
      <c r="AM59" s="39">
        <f t="shared" si="4"/>
        <v>12.834426814654156</v>
      </c>
      <c r="AN59" s="39">
        <f t="shared" si="15"/>
        <v>133.01470371687353</v>
      </c>
    </row>
    <row r="60" spans="1:40" x14ac:dyDescent="0.15">
      <c r="A60" s="12" t="s">
        <v>77</v>
      </c>
      <c r="B60" s="26">
        <f>IF(Trav_cr!B60="","",Trav_cr!B60-Trav_deb!B60)</f>
        <v>3166.1000000000004</v>
      </c>
      <c r="C60" s="26">
        <f>IF(Trav_cr!C60="","",Trav_cr!C60-Trav_deb!C60)</f>
        <v>3583.8</v>
      </c>
      <c r="D60" s="26">
        <f>IF(Trav_cr!D60="","",Trav_cr!D60-Trav_deb!D60)</f>
        <v>3738.2999999999997</v>
      </c>
      <c r="E60" s="26">
        <f>IF(Trav_cr!E60="","",Trav_cr!E60-Trav_deb!E60)</f>
        <v>3838.8999999999996</v>
      </c>
      <c r="F60" s="26">
        <f>IF(Trav_cr!F60="","",Trav_cr!F60-Trav_deb!F60)</f>
        <v>3690.1000000000004</v>
      </c>
      <c r="G60" s="26">
        <f>IF(Trav_cr!G60="","",Trav_cr!G60-Trav_deb!G60)</f>
        <v>3766.5</v>
      </c>
      <c r="H60" s="26">
        <f>IF(Trav_cr!H60="","",Trav_cr!H60-Trav_deb!H60)</f>
        <v>3995.2</v>
      </c>
      <c r="I60" s="26">
        <f>IF(Trav_cr!I60="","",Trav_cr!I60-Trav_deb!I60)</f>
        <v>4287.4000000000005</v>
      </c>
      <c r="J60" s="26">
        <f>IF(Trav_cr!J60="","",Trav_cr!J60-Trav_deb!J60)</f>
        <v>4673.2</v>
      </c>
      <c r="K60" s="26">
        <f>IF(Trav_cr!K60="","",Trav_cr!K60-Trav_deb!K60)</f>
        <v>5222.6000000000004</v>
      </c>
      <c r="L60" s="26">
        <f>IF(Trav_cr!L60="","",Trav_cr!L60-Trav_deb!L60)</f>
        <v>5653.0999999999995</v>
      </c>
      <c r="M60" s="26">
        <f>IF(Trav_cr!M60="","",Trav_cr!M60-Trav_deb!M60)</f>
        <v>6216.6</v>
      </c>
      <c r="N60" s="26">
        <f>IF(Trav_cr!N60="","",Trav_cr!N60-Trav_deb!N60)</f>
        <v>6653.8</v>
      </c>
      <c r="O60" s="26">
        <f>IF(Trav_cr!O60="","",Trav_cr!O60-Trav_deb!O60)</f>
        <v>6999.2</v>
      </c>
      <c r="P60" s="26">
        <f>IF(Trav_cr!P60="","",Trav_cr!P60-Trav_deb!P60)</f>
        <v>6847.9</v>
      </c>
      <c r="Q60" s="26">
        <f>IF(Trav_cr!Q60="","",Trav_cr!Q60-Trav_deb!Q60)</f>
        <v>2459.7000000000003</v>
      </c>
      <c r="S60" s="64">
        <f t="shared" si="11"/>
        <v>-0.64080959126155457</v>
      </c>
      <c r="T60" s="64" t="str">
        <f t="shared" si="6"/>
        <v/>
      </c>
      <c r="U60" s="64" t="str">
        <f t="shared" si="7"/>
        <v/>
      </c>
      <c r="V60" s="39"/>
      <c r="W60" s="39">
        <f>IF(L60="","",L60/GDP!O56/10)</f>
        <v>7.9337280792271088</v>
      </c>
      <c r="X60" s="39">
        <f>IF(M60="","",M60/GDP!P56/10)</f>
        <v>8.2037958545544125</v>
      </c>
      <c r="Y60" s="39">
        <f>IF(N60="","",N60/GDP!Q56/10)</f>
        <v>8.3087718555576338</v>
      </c>
      <c r="Z60" s="39">
        <f>IF(O60="","",O60/GDP!R56/10)</f>
        <v>8.1738141528874522</v>
      </c>
      <c r="AA60" s="39">
        <f>IF(P60="","",P60/GDP!S56/10)</f>
        <v>7.6915370259955207</v>
      </c>
      <c r="AB60" s="39">
        <f>IF(Q60="","",Q60/GDP!T56/10)</f>
        <v>3.1165886573022576</v>
      </c>
      <c r="AC60" s="39"/>
      <c r="AD60" s="22">
        <f t="shared" si="8"/>
        <v>0</v>
      </c>
      <c r="AE60" s="22">
        <f t="shared" si="16"/>
        <v>0</v>
      </c>
      <c r="AF60" s="22">
        <f t="shared" si="0"/>
        <v>0</v>
      </c>
      <c r="AG60" s="83">
        <f t="shared" si="17"/>
        <v>1</v>
      </c>
      <c r="AH60" s="83" t="str">
        <f t="shared" si="14"/>
        <v>Dominican Rep.</v>
      </c>
      <c r="AI60" s="57">
        <f t="shared" si="2"/>
        <v>1</v>
      </c>
      <c r="AJ60" s="83">
        <f t="shared" si="10"/>
        <v>0</v>
      </c>
      <c r="AK60" s="57">
        <f t="shared" si="10"/>
        <v>0</v>
      </c>
      <c r="AL60" s="39" t="str">
        <f t="shared" si="3"/>
        <v/>
      </c>
      <c r="AM60" s="39">
        <f t="shared" si="4"/>
        <v>8.1738141528874522</v>
      </c>
      <c r="AN60" s="39">
        <f t="shared" si="15"/>
        <v>6474.12</v>
      </c>
    </row>
    <row r="61" spans="1:40" x14ac:dyDescent="0.15">
      <c r="A61" s="12" t="s">
        <v>78</v>
      </c>
      <c r="B61" s="26">
        <f>IF(Trav_cr!B61="","",Trav_cr!B61-Trav_deb!B61)</f>
        <v>1002.4616429629629</v>
      </c>
      <c r="C61" s="26">
        <f>IF(Trav_cr!C61="","",Trav_cr!C61-Trav_deb!C61)</f>
        <v>991.57507777777778</v>
      </c>
      <c r="D61" s="26">
        <f>IF(Trav_cr!D61="","",Trav_cr!D61-Trav_deb!D61)</f>
        <v>1029.2221751851851</v>
      </c>
      <c r="E61" s="26">
        <f>IF(Trav_cr!E61="","",Trav_cr!E61-Trav_deb!E61)</f>
        <v>975.67514851851854</v>
      </c>
      <c r="F61" s="26">
        <f>IF(Trav_cr!F61="","",Trav_cr!F61-Trav_deb!F61)</f>
        <v>892.83346518518522</v>
      </c>
      <c r="G61" s="26">
        <f>IF(Trav_cr!G61="","",Trav_cr!G61-Trav_deb!G61)</f>
        <v>927.10107722222233</v>
      </c>
      <c r="H61" s="26">
        <f>IF(Trav_cr!H61="","",Trav_cr!H61-Trav_deb!H61)</f>
        <v>994.75825518518513</v>
      </c>
      <c r="I61" s="26">
        <f>IF(Trav_cr!I61="","",Trav_cr!I61-Trav_deb!I61)</f>
        <v>1001.9397084222222</v>
      </c>
      <c r="J61" s="26">
        <f>IF(Trav_cr!J61="","",Trav_cr!J61-Trav_deb!J61)</f>
        <v>1011.9990015740739</v>
      </c>
      <c r="K61" s="26">
        <f>IF(Trav_cr!K61="","",Trav_cr!K61-Trav_deb!K61)</f>
        <v>2527.5594200616861</v>
      </c>
      <c r="L61" s="26">
        <f>IF(Trav_cr!L61="","",Trav_cr!L61-Trav_deb!L61)</f>
        <v>2583.813531966051</v>
      </c>
      <c r="M61" s="26">
        <f>IF(Trav_cr!M61="","",Trav_cr!M61-Trav_deb!M61)</f>
        <v>2615.113456065767</v>
      </c>
      <c r="N61" s="26">
        <f>IF(Trav_cr!N61="","",Trav_cr!N61-Trav_deb!N61)</f>
        <v>2710.9219589234422</v>
      </c>
      <c r="O61" s="26">
        <f>IF(Trav_cr!O61="","",Trav_cr!O61-Trav_deb!O61)</f>
        <v>2797.2723203481905</v>
      </c>
      <c r="P61" s="26">
        <f>IF(Trav_cr!P61="","",Trav_cr!P61-Trav_deb!P61)</f>
        <v>3124.0944976784231</v>
      </c>
      <c r="Q61" s="26">
        <f>IF(Trav_cr!Q61="","",Trav_cr!Q61-Trav_deb!Q61)</f>
        <v>1129.6947735651768</v>
      </c>
      <c r="S61" s="64">
        <f t="shared" si="11"/>
        <v>-0.638392892915155</v>
      </c>
      <c r="T61" s="64">
        <f t="shared" si="6"/>
        <v>-0.638392892915155</v>
      </c>
      <c r="U61" s="64">
        <f t="shared" si="7"/>
        <v>-0.638392892915155</v>
      </c>
      <c r="V61" s="39"/>
      <c r="W61" s="39">
        <f>IF(L61="","",L61/GDP!O57/10)</f>
        <v>39.124846116835293</v>
      </c>
      <c r="X61" s="39">
        <f>IF(M61="","",M61/GDP!P57/10)</f>
        <v>37.843500860372743</v>
      </c>
      <c r="Y61" s="39">
        <f>IF(N61="","",N61/GDP!Q57/10)</f>
        <v>38.369644396007047</v>
      </c>
      <c r="Z61" s="39">
        <f>IF(O61="","",O61/GDP!R57/10)</f>
        <v>37.830268305540457</v>
      </c>
      <c r="AA61" s="39">
        <f>IF(P61="","",P61/GDP!S57/10)</f>
        <v>40.616730534585599</v>
      </c>
      <c r="AB61" s="39">
        <f>IF(Q61="","",Q61/GDP!T57/10)</f>
        <v>17.416011921149284</v>
      </c>
      <c r="AC61" s="39"/>
      <c r="AD61" s="22">
        <f t="shared" si="8"/>
        <v>0</v>
      </c>
      <c r="AE61" s="22">
        <f t="shared" si="16"/>
        <v>1</v>
      </c>
      <c r="AF61" s="22">
        <f t="shared" si="0"/>
        <v>0</v>
      </c>
      <c r="AG61" s="83">
        <f t="shared" si="17"/>
        <v>1</v>
      </c>
      <c r="AH61" s="83" t="str">
        <f t="shared" si="14"/>
        <v>Eastern Caribbean Currency Union</v>
      </c>
      <c r="AI61" s="57">
        <f t="shared" si="2"/>
        <v>1</v>
      </c>
      <c r="AJ61" s="83">
        <f t="shared" si="10"/>
        <v>0</v>
      </c>
      <c r="AK61" s="57">
        <f t="shared" si="10"/>
        <v>0</v>
      </c>
      <c r="AL61" s="39" t="str">
        <f t="shared" si="3"/>
        <v/>
      </c>
      <c r="AM61" s="39">
        <f t="shared" si="4"/>
        <v>37.830268305540457</v>
      </c>
      <c r="AN61" s="39">
        <f t="shared" si="15"/>
        <v>2766.2431529963751</v>
      </c>
    </row>
    <row r="62" spans="1:40" x14ac:dyDescent="0.15">
      <c r="A62" s="12" t="s">
        <v>79</v>
      </c>
      <c r="B62" s="26">
        <f>IF(Trav_cr!B62="","",Trav_cr!B62-Trav_deb!B62)</f>
        <v>57.162229891217748</v>
      </c>
      <c r="C62" s="26">
        <f>IF(Trav_cr!C62="","",Trav_cr!C62-Trav_deb!C62)</f>
        <v>23.600656097437309</v>
      </c>
      <c r="D62" s="26">
        <f>IF(Trav_cr!D62="","",Trav_cr!D62-Trav_deb!D62)</f>
        <v>119.45937868343299</v>
      </c>
      <c r="E62" s="26">
        <f>IF(Trav_cr!E62="","",Trav_cr!E62-Trav_deb!E62)</f>
        <v>200.1616204874399</v>
      </c>
      <c r="F62" s="26">
        <f>IF(Trav_cr!F62="","",Trav_cr!F62-Trav_deb!F62)</f>
        <v>121.43788639981074</v>
      </c>
      <c r="G62" s="26">
        <f>IF(Trav_cr!G62="","",Trav_cr!G62-Trav_deb!G62)</f>
        <v>213.25422334634197</v>
      </c>
      <c r="H62" s="26">
        <f>IF(Trav_cr!H62="","",Trav_cr!H62-Trav_deb!H62)</f>
        <v>249.71361614175794</v>
      </c>
      <c r="I62" s="26">
        <f>IF(Trav_cr!I62="","",Trav_cr!I62-Trav_deb!I62)</f>
        <v>421.93364670297206</v>
      </c>
      <c r="J62" s="26">
        <f>IF(Trav_cr!J62="","",Trav_cr!J62-Trav_deb!J62)</f>
        <v>623.70611969126401</v>
      </c>
      <c r="K62" s="26">
        <f>IF(Trav_cr!K62="","",Trav_cr!K62-Trav_deb!K62)</f>
        <v>847.57862790172794</v>
      </c>
      <c r="L62" s="26">
        <f>IF(Trav_cr!L62="","",Trav_cr!L62-Trav_deb!L62)</f>
        <v>912.77522820335707</v>
      </c>
      <c r="M62" s="26">
        <f>IF(Trav_cr!M62="","",Trav_cr!M62-Trav_deb!M62)</f>
        <v>642.10000000000014</v>
      </c>
      <c r="N62" s="26">
        <f>IF(Trav_cr!N62="","",Trav_cr!N62-Trav_deb!N62)</f>
        <v>948.06510406566304</v>
      </c>
      <c r="O62" s="26">
        <f>IF(Trav_cr!O62="","",Trav_cr!O62-Trav_deb!O62)</f>
        <v>1137.7391737896398</v>
      </c>
      <c r="P62" s="26">
        <f>IF(Trav_cr!P62="","",Trav_cr!P62-Trav_deb!P62)</f>
        <v>1065.9358026951602</v>
      </c>
      <c r="Q62" s="26">
        <f>IF(Trav_cr!Q62="","",Trav_cr!Q62-Trav_deb!Q62)</f>
        <v>294.16402350451796</v>
      </c>
      <c r="S62" s="64">
        <f t="shared" si="11"/>
        <v>-0.72403213893300111</v>
      </c>
      <c r="T62" s="64" t="str">
        <f t="shared" si="6"/>
        <v/>
      </c>
      <c r="U62" s="64" t="str">
        <f t="shared" si="7"/>
        <v/>
      </c>
      <c r="V62" s="39"/>
      <c r="W62" s="39">
        <f>IF(L62="","",L62/GDP!O58/10)</f>
        <v>0.91929874677725043</v>
      </c>
      <c r="X62" s="39">
        <f>IF(M62="","",M62/GDP!P58/10)</f>
        <v>0.64250030338902353</v>
      </c>
      <c r="Y62" s="39">
        <f>IF(N62="","",N62/GDP!Q58/10)</f>
        <v>0.90901507105398205</v>
      </c>
      <c r="Z62" s="39">
        <f>IF(O62="","",O62/GDP!R58/10)</f>
        <v>1.0577518911599715</v>
      </c>
      <c r="AA62" s="39">
        <f>IF(P62="","",P62/GDP!S58/10)</f>
        <v>0.98599152140075041</v>
      </c>
      <c r="AB62" s="39">
        <f>IF(Q62="","",Q62/GDP!T58/10)</f>
        <v>0.30431268013989859</v>
      </c>
      <c r="AC62" s="39"/>
      <c r="AD62" s="22">
        <f t="shared" si="8"/>
        <v>0</v>
      </c>
      <c r="AE62" s="22">
        <f t="shared" si="16"/>
        <v>0</v>
      </c>
      <c r="AF62" s="22">
        <f t="shared" si="0"/>
        <v>0</v>
      </c>
      <c r="AG62" s="83">
        <f t="shared" si="17"/>
        <v>0</v>
      </c>
      <c r="AH62" s="83" t="str">
        <f t="shared" si="14"/>
        <v/>
      </c>
      <c r="AI62" s="57" t="str">
        <f t="shared" si="2"/>
        <v/>
      </c>
      <c r="AJ62" s="83">
        <f t="shared" si="10"/>
        <v>0</v>
      </c>
      <c r="AK62" s="57">
        <f t="shared" si="10"/>
        <v>0</v>
      </c>
      <c r="AL62" s="39" t="str">
        <f t="shared" si="3"/>
        <v/>
      </c>
      <c r="AM62" s="39">
        <f t="shared" si="4"/>
        <v>1.0577518911599715</v>
      </c>
      <c r="AN62" s="39">
        <f t="shared" si="15"/>
        <v>941.32306175076405</v>
      </c>
    </row>
    <row r="63" spans="1:40" x14ac:dyDescent="0.15">
      <c r="A63" s="12" t="s">
        <v>80</v>
      </c>
      <c r="B63" s="26">
        <f>IF(Trav_cr!B63="","",Trav_cr!B63-Trav_deb!B63)</f>
        <v>5221.9000000000005</v>
      </c>
      <c r="C63" s="26">
        <f>IF(Trav_cr!C63="","",Trav_cr!C63-Trav_deb!C63)</f>
        <v>5806.9</v>
      </c>
      <c r="D63" s="26">
        <f>IF(Trav_cr!D63="","",Trav_cr!D63-Trav_deb!D63)</f>
        <v>6857.4</v>
      </c>
      <c r="E63" s="26">
        <f>IF(Trav_cr!E63="","",Trav_cr!E63-Trav_deb!E63)</f>
        <v>8069.5999999999995</v>
      </c>
      <c r="F63" s="26">
        <f>IF(Trav_cr!F63="","",Trav_cr!F63-Trav_deb!F63)</f>
        <v>8217.1999999999989</v>
      </c>
      <c r="G63" s="26">
        <f>IF(Trav_cr!G63="","",Trav_cr!G63-Trav_deb!G63)</f>
        <v>10288.200000000001</v>
      </c>
      <c r="H63" s="26">
        <f>IF(Trav_cr!H63="","",Trav_cr!H63-Trav_deb!H63)</f>
        <v>6504.6</v>
      </c>
      <c r="I63" s="26">
        <f>IF(Trav_cr!I63="","",Trav_cr!I63-Trav_deb!I63)</f>
        <v>7321.9000000000005</v>
      </c>
      <c r="J63" s="26">
        <f>IF(Trav_cr!J63="","",Trav_cr!J63-Trav_deb!J63)</f>
        <v>3033.4</v>
      </c>
      <c r="K63" s="26">
        <f>IF(Trav_cr!K63="","",Trav_cr!K63-Trav_deb!K63)</f>
        <v>4067.9</v>
      </c>
      <c r="L63" s="26">
        <f>IF(Trav_cr!L63="","",Trav_cr!L63-Trav_deb!L63)</f>
        <v>2623.4000000000005</v>
      </c>
      <c r="M63" s="26">
        <f>IF(Trav_cr!M63="","",Trav_cr!M63-Trav_deb!M63)</f>
        <v>-1465.4999999999995</v>
      </c>
      <c r="N63" s="26">
        <f>IF(Trav_cr!N63="","",Trav_cr!N63-Trav_deb!N63)</f>
        <v>5615.2</v>
      </c>
      <c r="O63" s="26">
        <f>IF(Trav_cr!O63="","",Trav_cr!O63-Trav_deb!O63)</f>
        <v>8948.2999999999993</v>
      </c>
      <c r="P63" s="26">
        <f>IF(Trav_cr!P63="","",Trav_cr!P63-Trav_deb!P63)</f>
        <v>9512.2999999999993</v>
      </c>
      <c r="Q63" s="26">
        <f>IF(Trav_cr!Q63="","",Trav_cr!Q63-Trav_deb!Q63)</f>
        <v>1888.4999999999986</v>
      </c>
      <c r="S63" s="64">
        <f t="shared" si="11"/>
        <v>-0.80146757356265064</v>
      </c>
      <c r="T63" s="64" t="str">
        <f t="shared" si="6"/>
        <v/>
      </c>
      <c r="U63" s="64" t="str">
        <f t="shared" si="7"/>
        <v/>
      </c>
      <c r="V63" s="39"/>
      <c r="W63" s="39">
        <f>IF(L63="","",L63/GDP!O59/10)</f>
        <v>0.79000285758829603</v>
      </c>
      <c r="X63" s="39">
        <f>IF(M63="","",M63/GDP!P59/10)</f>
        <v>-0.44077371750353178</v>
      </c>
      <c r="Y63" s="39">
        <f>IF(N63="","",N63/GDP!Q59/10)</f>
        <v>2.3740118945244952</v>
      </c>
      <c r="Z63" s="39">
        <f>IF(O63="","",O63/GDP!R59/10)</f>
        <v>3.5757036290019748</v>
      </c>
      <c r="AA63" s="39">
        <f>IF(P63="","",P63/GDP!S59/10)</f>
        <v>3.1462803717830621</v>
      </c>
      <c r="AB63" s="39">
        <f>IF(Q63="","",Q63/GDP!T59/10)</f>
        <v>0.52101112778730774</v>
      </c>
      <c r="AC63" s="39"/>
      <c r="AD63" s="22">
        <f t="shared" si="8"/>
        <v>0</v>
      </c>
      <c r="AE63" s="22">
        <f t="shared" si="16"/>
        <v>0</v>
      </c>
      <c r="AF63" s="22">
        <f t="shared" si="0"/>
        <v>0</v>
      </c>
      <c r="AG63" s="83">
        <f t="shared" si="17"/>
        <v>0</v>
      </c>
      <c r="AH63" s="83" t="str">
        <f t="shared" si="14"/>
        <v/>
      </c>
      <c r="AI63" s="57" t="str">
        <f t="shared" si="2"/>
        <v/>
      </c>
      <c r="AJ63" s="83">
        <f t="shared" si="10"/>
        <v>0</v>
      </c>
      <c r="AK63" s="57">
        <f t="shared" si="10"/>
        <v>0</v>
      </c>
      <c r="AL63" s="39" t="str">
        <f t="shared" si="3"/>
        <v/>
      </c>
      <c r="AM63" s="39">
        <f t="shared" si="4"/>
        <v>3.5757036290019748</v>
      </c>
      <c r="AN63" s="39">
        <f t="shared" si="15"/>
        <v>5046.74</v>
      </c>
    </row>
    <row r="64" spans="1:40" x14ac:dyDescent="0.15">
      <c r="A64" s="12" t="s">
        <v>81</v>
      </c>
      <c r="B64" s="26">
        <f>IF(Trav_cr!B64="","",Trav_cr!B64-Trav_deb!B64)</f>
        <v>154.79999999999998</v>
      </c>
      <c r="C64" s="26">
        <f>IF(Trav_cr!C64="","",Trav_cr!C64-Trav_deb!C64)</f>
        <v>157.5</v>
      </c>
      <c r="D64" s="26">
        <f>IF(Trav_cr!D64="","",Trav_cr!D64-Trav_deb!D64)</f>
        <v>203.64000000000004</v>
      </c>
      <c r="E64" s="26">
        <f>IF(Trav_cr!E64="","",Trav_cr!E64-Trav_deb!E64)</f>
        <v>183.73</v>
      </c>
      <c r="F64" s="26">
        <f>IF(Trav_cr!F64="","",Trav_cr!F64-Trav_deb!F64)</f>
        <v>132.60999999999999</v>
      </c>
      <c r="G64" s="26">
        <f>IF(Trav_cr!G64="","",Trav_cr!G64-Trav_deb!G64)</f>
        <v>171.04000000000002</v>
      </c>
      <c r="H64" s="26">
        <f>IF(Trav_cr!H64="","",Trav_cr!H64-Trav_deb!H64)</f>
        <v>212.29347871578332</v>
      </c>
      <c r="I64" s="26">
        <f>IF(Trav_cr!I64="","",Trav_cr!I64-Trav_deb!I64)</f>
        <v>297.04790164869252</v>
      </c>
      <c r="J64" s="26">
        <f>IF(Trav_cr!J64="","",Trav_cr!J64-Trav_deb!J64)</f>
        <v>379.09443309748241</v>
      </c>
      <c r="K64" s="26">
        <f>IF(Trav_cr!K64="","",Trav_cr!K64-Trav_deb!K64)</f>
        <v>573.17638743478153</v>
      </c>
      <c r="L64" s="26">
        <f>IF(Trav_cr!L64="","",Trav_cr!L64-Trav_deb!L64)</f>
        <v>522.78324766392427</v>
      </c>
      <c r="M64" s="26">
        <f>IF(Trav_cr!M64="","",Trav_cr!M64-Trav_deb!M64)</f>
        <v>417.53911461860605</v>
      </c>
      <c r="N64" s="26">
        <f>IF(Trav_cr!N64="","",Trav_cr!N64-Trav_deb!N64)</f>
        <v>454.31368330666749</v>
      </c>
      <c r="O64" s="26">
        <f>IF(Trav_cr!O64="","",Trav_cr!O64-Trav_deb!O64)</f>
        <v>570.6454774263533</v>
      </c>
      <c r="P64" s="26">
        <f>IF(Trav_cr!P64="","",Trav_cr!P64-Trav_deb!P64)</f>
        <v>834.04148137955951</v>
      </c>
      <c r="Q64" s="26">
        <f>IF(Trav_cr!Q64="","",Trav_cr!Q64-Trav_deb!Q64)</f>
        <v>494.24007868562308</v>
      </c>
      <c r="S64" s="64">
        <f t="shared" si="11"/>
        <v>-0.40741547066925565</v>
      </c>
      <c r="T64" s="64" t="str">
        <f t="shared" si="6"/>
        <v/>
      </c>
      <c r="U64" s="64" t="str">
        <f t="shared" si="7"/>
        <v/>
      </c>
      <c r="V64" s="39"/>
      <c r="W64" s="39">
        <f>IF(L64="","",L64/GDP!O60/10)</f>
        <v>2.2304714332813567</v>
      </c>
      <c r="X64" s="39">
        <f>IF(M64="","",M64/GDP!P60/10)</f>
        <v>1.7259794671857183</v>
      </c>
      <c r="Y64" s="39">
        <f>IF(N64="","",N64/GDP!Q60/10)</f>
        <v>1.8187679481595389</v>
      </c>
      <c r="Z64" s="39">
        <f>IF(O64="","",O64/GDP!R60/10)</f>
        <v>2.1930316551010183</v>
      </c>
      <c r="AA64" s="39">
        <f>IF(P64="","",P64/GDP!S60/10)</f>
        <v>3.1009109732567519</v>
      </c>
      <c r="AB64" s="39">
        <f>IF(Q64="","",Q64/GDP!T60/10)</f>
        <v>2.0059486803114086</v>
      </c>
      <c r="AC64" s="39"/>
      <c r="AD64" s="22">
        <f t="shared" si="8"/>
        <v>0</v>
      </c>
      <c r="AE64" s="22">
        <f t="shared" si="16"/>
        <v>0</v>
      </c>
      <c r="AF64" s="22">
        <f t="shared" si="0"/>
        <v>0</v>
      </c>
      <c r="AG64" s="83">
        <f t="shared" si="17"/>
        <v>0</v>
      </c>
      <c r="AH64" s="83" t="str">
        <f t="shared" si="14"/>
        <v/>
      </c>
      <c r="AI64" s="57" t="str">
        <f t="shared" si="2"/>
        <v/>
      </c>
      <c r="AJ64" s="83">
        <f t="shared" si="10"/>
        <v>0</v>
      </c>
      <c r="AK64" s="57">
        <f t="shared" si="10"/>
        <v>0</v>
      </c>
      <c r="AL64" s="39" t="str">
        <f t="shared" si="3"/>
        <v/>
      </c>
      <c r="AM64" s="39">
        <f t="shared" si="4"/>
        <v>2.1930316551010183</v>
      </c>
      <c r="AN64" s="39">
        <f t="shared" si="15"/>
        <v>559.86460087902219</v>
      </c>
    </row>
    <row r="65" spans="1:40" x14ac:dyDescent="0.15">
      <c r="A65" s="12" t="s">
        <v>84</v>
      </c>
      <c r="B65" s="26" t="str">
        <f>IF(Trav_cr!B65="","",Trav_cr!B65-Trav_deb!B65)</f>
        <v/>
      </c>
      <c r="C65" s="26" t="str">
        <f>IF(Trav_cr!C65="","",Trav_cr!C65-Trav_deb!C65)</f>
        <v/>
      </c>
      <c r="D65" s="26" t="str">
        <f>IF(Trav_cr!D65="","",Trav_cr!D65-Trav_deb!D65)</f>
        <v/>
      </c>
      <c r="E65" s="26">
        <f>IF(Trav_cr!E65="","",Trav_cr!E65-Trav_deb!E65)</f>
        <v>384.61904388150651</v>
      </c>
      <c r="F65" s="26">
        <f>IF(Trav_cr!F65="","",Trav_cr!F65-Trav_deb!F65)</f>
        <v>484.62710336715736</v>
      </c>
      <c r="G65" s="26">
        <f>IF(Trav_cr!G65="","",Trav_cr!G65-Trav_deb!G65)</f>
        <v>445.83795204819535</v>
      </c>
      <c r="H65" s="26">
        <f>IF(Trav_cr!H65="","",Trav_cr!H65-Trav_deb!H65)</f>
        <v>470.22222207742766</v>
      </c>
      <c r="I65" s="26">
        <f>IF(Trav_cr!I65="","",Trav_cr!I65-Trav_deb!I65)</f>
        <v>513.56163475232756</v>
      </c>
      <c r="J65" s="26">
        <f>IF(Trav_cr!J65="","",Trav_cr!J65-Trav_deb!J65)</f>
        <v>598.6612386398474</v>
      </c>
      <c r="K65" s="26">
        <f>IF(Trav_cr!K65="","",Trav_cr!K65-Trav_deb!K65)</f>
        <v>683.73591194619985</v>
      </c>
      <c r="L65" s="26">
        <f>IF(Trav_cr!L65="","",Trav_cr!L65-Trav_deb!L65)</f>
        <v>467.10864916853666</v>
      </c>
      <c r="M65" s="26">
        <f>IF(Trav_cr!M65="","",Trav_cr!M65-Trav_deb!M65)</f>
        <v>375.2145550040741</v>
      </c>
      <c r="N65" s="26">
        <f>IF(Trav_cr!N65="","",Trav_cr!N65-Trav_deb!N65)</f>
        <v>409.89532963022293</v>
      </c>
      <c r="O65" s="26">
        <f>IF(Trav_cr!O65="","",Trav_cr!O65-Trav_deb!O65)</f>
        <v>311.33216228471656</v>
      </c>
      <c r="P65" s="26">
        <f>IF(Trav_cr!P65="","",Trav_cr!P65-Trav_deb!P65)</f>
        <v>192.69297384878291</v>
      </c>
      <c r="Q65" s="26">
        <f>IF(Trav_cr!Q65="","",Trav_cr!Q65-Trav_deb!Q65)</f>
        <v>-5.1631688726849916</v>
      </c>
      <c r="S65" s="64">
        <f t="shared" si="11"/>
        <v>-1.0267947957289654</v>
      </c>
      <c r="T65" s="64" t="str">
        <f t="shared" si="6"/>
        <v/>
      </c>
      <c r="U65" s="64" t="str">
        <f t="shared" si="7"/>
        <v/>
      </c>
      <c r="V65" s="39"/>
      <c r="W65" s="39">
        <f>IF(L65="","",L65/GDP!O61/10)</f>
        <v>2.0255811619964095</v>
      </c>
      <c r="X65" s="39">
        <f>IF(M65="","",M65/GDP!P61/10)</f>
        <v>1.5460444838369454</v>
      </c>
      <c r="Y65" s="39">
        <f>IF(N65="","",N65/GDP!Q61/10)</f>
        <v>1.5213911202607762</v>
      </c>
      <c r="Z65" s="39">
        <f>IF(O65="","",O65/GDP!R61/10)</f>
        <v>1.0159304253982855</v>
      </c>
      <c r="AA65" s="39">
        <f>IF(P65="","",P65/GDP!S61/10)</f>
        <v>0.61221804703836435</v>
      </c>
      <c r="AB65" s="39">
        <f>IF(Q65="","",Q65/GDP!T61/10)</f>
        <v>-1.665263073563885E-2</v>
      </c>
      <c r="AC65" s="39"/>
      <c r="AD65" s="22">
        <f t="shared" si="8"/>
        <v>0</v>
      </c>
      <c r="AE65" s="22">
        <f t="shared" si="16"/>
        <v>0</v>
      </c>
      <c r="AF65" s="22">
        <f t="shared" si="0"/>
        <v>0</v>
      </c>
      <c r="AG65" s="83">
        <f t="shared" si="17"/>
        <v>0</v>
      </c>
      <c r="AH65" s="83" t="str">
        <f t="shared" si="14"/>
        <v/>
      </c>
      <c r="AI65" s="57" t="str">
        <f t="shared" si="2"/>
        <v/>
      </c>
      <c r="AJ65" s="83">
        <f t="shared" si="10"/>
        <v>0</v>
      </c>
      <c r="AK65" s="57">
        <f t="shared" si="10"/>
        <v>0</v>
      </c>
      <c r="AL65" s="39" t="str">
        <f t="shared" si="3"/>
        <v/>
      </c>
      <c r="AM65" s="39">
        <f t="shared" si="4"/>
        <v>1.0159304253982855</v>
      </c>
      <c r="AN65" s="39">
        <f t="shared" si="15"/>
        <v>351.24873398726663</v>
      </c>
    </row>
    <row r="66" spans="1:40" x14ac:dyDescent="0.15">
      <c r="A66" s="12" t="s">
        <v>85</v>
      </c>
      <c r="B66" s="26">
        <f>IF(Trav_cr!B66="","",Trav_cr!B66-Trav_deb!B66)</f>
        <v>27.700166112930702</v>
      </c>
      <c r="C66" s="26">
        <f>IF(Trav_cr!C66="","",Trav_cr!C66-Trav_deb!C66)</f>
        <v>26.570249715630041</v>
      </c>
      <c r="D66" s="26">
        <f>IF(Trav_cr!D66="","",Trav_cr!D66-Trav_deb!D66)</f>
        <v>-19.719187879577571</v>
      </c>
      <c r="E66" s="26">
        <f>IF(Trav_cr!E66="","",Trav_cr!E66-Trav_deb!E66)</f>
        <v>-19.906530972256498</v>
      </c>
      <c r="F66" s="26">
        <f>IF(Trav_cr!F66="","",Trav_cr!F66-Trav_deb!F66)</f>
        <v>-31.758287868953708</v>
      </c>
      <c r="G66" s="26">
        <f>IF(Trav_cr!G66="","",Trav_cr!G66-Trav_deb!G66)</f>
        <v>-10.776889489029436</v>
      </c>
      <c r="H66" s="26">
        <f>IF(Trav_cr!H66="","",Trav_cr!H66-Trav_deb!H66)</f>
        <v>-19.7</v>
      </c>
      <c r="I66" s="26">
        <f>IF(Trav_cr!I66="","",Trav_cr!I66-Trav_deb!I66)</f>
        <v>-15.038192947665717</v>
      </c>
      <c r="J66" s="26">
        <f>IF(Trav_cr!J66="","",Trav_cr!J66-Trav_deb!J66)</f>
        <v>-34.030363278752752</v>
      </c>
      <c r="K66" s="26">
        <f>IF(Trav_cr!K66="","",Trav_cr!K66-Trav_deb!K66)</f>
        <v>-39.559261453197863</v>
      </c>
      <c r="L66" s="26">
        <f>IF(Trav_cr!L66="","",Trav_cr!L66-Trav_deb!L66)</f>
        <v>-35.833810956667548</v>
      </c>
      <c r="M66" s="26">
        <f>IF(Trav_cr!M66="","",Trav_cr!M66-Trav_deb!M66)</f>
        <v>-16.723502070239988</v>
      </c>
      <c r="N66" s="26">
        <f>IF(Trav_cr!N66="","",Trav_cr!N66-Trav_deb!N66)</f>
        <v>-52.315958537588415</v>
      </c>
      <c r="O66" s="26">
        <f>IF(Trav_cr!O66="","",Trav_cr!O66-Trav_deb!O66)</f>
        <v>-24.472610684353096</v>
      </c>
      <c r="P66" s="26">
        <f>IF(Trav_cr!P66="","",Trav_cr!P66-Trav_deb!P66)</f>
        <v>-17.439665715472952</v>
      </c>
      <c r="Q66" s="26">
        <f>IF(Trav_cr!Q66="","",Trav_cr!Q66-Trav_deb!Q66)</f>
        <v>-29.370459554018794</v>
      </c>
      <c r="S66" s="64">
        <f t="shared" si="11"/>
        <v>0.68411826426010647</v>
      </c>
      <c r="T66" s="64" t="str">
        <f t="shared" si="6"/>
        <v/>
      </c>
      <c r="U66" s="64" t="str">
        <f t="shared" si="7"/>
        <v/>
      </c>
      <c r="V66" s="39"/>
      <c r="W66" s="39">
        <f>IF(L66="","",L66/GDP!O62/10)</f>
        <v>-0.88245134135909242</v>
      </c>
      <c r="X66" s="39">
        <f>IF(M66="","",M66/GDP!P62/10)</f>
        <v>-0.43834607516053048</v>
      </c>
      <c r="Y66" s="39">
        <f>IF(N66="","",N66/GDP!Q62/10)</f>
        <v>-1.1871354599236679</v>
      </c>
      <c r="Z66" s="39">
        <f>IF(O66="","",O66/GDP!R62/10)</f>
        <v>-0.52452566635353637</v>
      </c>
      <c r="AA66" s="39">
        <f>IF(P66="","",P66/GDP!S62/10)</f>
        <v>-0.3900523661510405</v>
      </c>
      <c r="AB66" s="39">
        <f>IF(Q66="","",Q66/GDP!T62/10)</f>
        <v>-0.74369854446284933</v>
      </c>
      <c r="AC66" s="39"/>
      <c r="AD66" s="22">
        <f t="shared" si="8"/>
        <v>0</v>
      </c>
      <c r="AE66" s="22">
        <f t="shared" si="16"/>
        <v>0</v>
      </c>
      <c r="AF66" s="22">
        <f t="shared" si="0"/>
        <v>0</v>
      </c>
      <c r="AG66" s="83">
        <f t="shared" si="17"/>
        <v>0</v>
      </c>
      <c r="AH66" s="83" t="str">
        <f t="shared" si="14"/>
        <v/>
      </c>
      <c r="AI66" s="57" t="str">
        <f t="shared" si="2"/>
        <v/>
      </c>
      <c r="AJ66" s="83">
        <f t="shared" si="10"/>
        <v>0</v>
      </c>
      <c r="AK66" s="57">
        <f t="shared" si="10"/>
        <v>0</v>
      </c>
      <c r="AL66" s="39">
        <f t="shared" si="3"/>
        <v>-0.52452566635353637</v>
      </c>
      <c r="AM66" s="39" t="str">
        <f t="shared" si="4"/>
        <v/>
      </c>
      <c r="AN66" s="39">
        <f t="shared" si="15"/>
        <v>-29.357109592864401</v>
      </c>
    </row>
    <row r="67" spans="1:40" x14ac:dyDescent="0.15">
      <c r="A67" s="12" t="s">
        <v>86</v>
      </c>
      <c r="B67" s="26">
        <f>IF(Trav_cr!B67="","",Trav_cr!B67-Trav_deb!B67)</f>
        <v>91.595021293575996</v>
      </c>
      <c r="C67" s="26">
        <f>IF(Trav_cr!C67="","",Trav_cr!C67-Trav_deb!C67)</f>
        <v>65.204830139090461</v>
      </c>
      <c r="D67" s="26">
        <f>IF(Trav_cr!D67="","",Trav_cr!D67-Trav_deb!D67)</f>
        <v>69.523935012622843</v>
      </c>
      <c r="E67" s="26">
        <f>IF(Trav_cr!E67="","",Trav_cr!E67-Trav_deb!E67)</f>
        <v>221.1585646169126</v>
      </c>
      <c r="F67" s="26">
        <f>IF(Trav_cr!F67="","",Trav_cr!F67-Trav_deb!F67)</f>
        <v>190.84007267516452</v>
      </c>
      <c r="G67" s="26">
        <f>IF(Trav_cr!G67="","",Trav_cr!G67-Trav_deb!G67)</f>
        <v>375.29835119185702</v>
      </c>
      <c r="H67" s="26">
        <f>IF(Trav_cr!H67="","",Trav_cr!H67-Trav_deb!H67)</f>
        <v>598.37932468382041</v>
      </c>
      <c r="I67" s="26">
        <f>IF(Trav_cr!I67="","",Trav_cr!I67-Trav_deb!I67)</f>
        <v>426.03880879807537</v>
      </c>
      <c r="J67" s="26">
        <f>IF(Trav_cr!J67="","",Trav_cr!J67-Trav_deb!J67)</f>
        <v>371.88992142206735</v>
      </c>
      <c r="K67" s="26">
        <f>IF(Trav_cr!K67="","",Trav_cr!K67-Trav_deb!K67)</f>
        <v>69.159146553119058</v>
      </c>
      <c r="L67" s="26">
        <f>IF(Trav_cr!L67="","",Trav_cr!L67-Trav_deb!L67)</f>
        <v>32.679898600175591</v>
      </c>
      <c r="M67" s="26">
        <f>IF(Trav_cr!M67="","",Trav_cr!M67-Trav_deb!M67)</f>
        <v>-114.57423218435434</v>
      </c>
      <c r="N67" s="26">
        <f>IF(Trav_cr!N67="","",Trav_cr!N67-Trav_deb!N67)</f>
        <v>79.894590389014127</v>
      </c>
      <c r="O67" s="26">
        <f>IF(Trav_cr!O67="","",Trav_cr!O67-Trav_deb!O67)</f>
        <v>355.50507172878213</v>
      </c>
      <c r="P67" s="26">
        <f>IF(Trav_cr!P67="","",Trav_cr!P67-Trav_deb!P67)</f>
        <v>124.6373724822912</v>
      </c>
      <c r="Q67" s="26">
        <f>IF(Trav_cr!Q67="","",Trav_cr!Q67-Trav_deb!Q67)</f>
        <v>710.51668746180735</v>
      </c>
      <c r="S67" s="64">
        <f t="shared" si="11"/>
        <v>4.7006712618461162</v>
      </c>
      <c r="T67" s="64" t="str">
        <f t="shared" si="6"/>
        <v/>
      </c>
      <c r="U67" s="64" t="str">
        <f t="shared" si="7"/>
        <v/>
      </c>
      <c r="V67" s="39"/>
      <c r="W67" s="39">
        <f>IF(L67="","",L67/GDP!O63/10)</f>
        <v>5.1806596411607717E-2</v>
      </c>
      <c r="X67" s="39">
        <f>IF(M67="","",M67/GDP!P63/10)</f>
        <v>-0.15886621064867401</v>
      </c>
      <c r="Y67" s="39">
        <f>IF(N67="","",N67/GDP!Q63/10)</f>
        <v>0.10397456919274957</v>
      </c>
      <c r="Z67" s="39">
        <f>IF(O67="","",O67/GDP!R63/10)</f>
        <v>0.44323615855180104</v>
      </c>
      <c r="AA67" s="39">
        <f>IF(P67="","",P67/GDP!S63/10)</f>
        <v>0.13458615031838755</v>
      </c>
      <c r="AB67" s="39">
        <f>IF(Q67="","",Q67/GDP!T63/10)</f>
        <v>0.73544288108924694</v>
      </c>
      <c r="AC67" s="39"/>
      <c r="AD67" s="22">
        <f t="shared" si="8"/>
        <v>0</v>
      </c>
      <c r="AE67" s="22">
        <f t="shared" si="16"/>
        <v>0</v>
      </c>
      <c r="AF67" s="22">
        <f t="shared" si="0"/>
        <v>0</v>
      </c>
      <c r="AG67" s="83">
        <f t="shared" si="17"/>
        <v>0</v>
      </c>
      <c r="AH67" s="83" t="str">
        <f t="shared" si="14"/>
        <v/>
      </c>
      <c r="AI67" s="57" t="str">
        <f t="shared" si="2"/>
        <v/>
      </c>
      <c r="AJ67" s="83">
        <f t="shared" si="10"/>
        <v>0</v>
      </c>
      <c r="AK67" s="57">
        <f t="shared" si="10"/>
        <v>0</v>
      </c>
      <c r="AL67" s="39" t="str">
        <f t="shared" si="3"/>
        <v/>
      </c>
      <c r="AM67" s="39">
        <f t="shared" si="4"/>
        <v>0.44323615855180104</v>
      </c>
      <c r="AN67" s="39">
        <f t="shared" si="15"/>
        <v>95.628540203181743</v>
      </c>
    </row>
    <row r="68" spans="1:40" x14ac:dyDescent="0.15">
      <c r="A68" s="12" t="s">
        <v>87</v>
      </c>
      <c r="B68" s="26" t="str">
        <f>IF(Trav_cr!B68="","",Trav_cr!B68-Trav_deb!B68)</f>
        <v/>
      </c>
      <c r="C68" s="26" t="str">
        <f>IF(Trav_cr!C68="","",Trav_cr!C68-Trav_deb!C68)</f>
        <v/>
      </c>
      <c r="D68" s="26" t="str">
        <f>IF(Trav_cr!D68="","",Trav_cr!D68-Trav_deb!D68)</f>
        <v/>
      </c>
      <c r="E68" s="26">
        <f>IF(Trav_cr!E68="","",Trav_cr!E68-Trav_deb!E68)</f>
        <v>24462.300000000017</v>
      </c>
      <c r="F68" s="26">
        <f>IF(Trav_cr!F68="","",Trav_cr!F68-Trav_deb!F68)</f>
        <v>12565.77981359839</v>
      </c>
      <c r="G68" s="26">
        <f>IF(Trav_cr!G68="","",Trav_cr!G68-Trav_deb!G68)</f>
        <v>14226.290500721458</v>
      </c>
      <c r="H68" s="26">
        <f>IF(Trav_cr!H68="","",Trav_cr!H68-Trav_deb!H68)</f>
        <v>27923.038690990201</v>
      </c>
      <c r="I68" s="26">
        <f>IF(Trav_cr!I68="","",Trav_cr!I68-Trav_deb!I68)</f>
        <v>36850.498658160766</v>
      </c>
      <c r="J68" s="26">
        <f>IF(Trav_cr!J68="","",Trav_cr!J68-Trav_deb!J68)</f>
        <v>44257.089790966449</v>
      </c>
      <c r="K68" s="26">
        <f>IF(Trav_cr!K68="","",Trav_cr!K68-Trav_deb!K68)</f>
        <v>45497.028338849195</v>
      </c>
      <c r="L68" s="26">
        <f>IF(Trav_cr!L68="","",Trav_cr!L68-Trav_deb!L68)</f>
        <v>42297.751367150035</v>
      </c>
      <c r="M68" s="26">
        <f>IF(Trav_cr!M68="","",Trav_cr!M68-Trav_deb!M68)</f>
        <v>43234.505901447948</v>
      </c>
      <c r="N68" s="26">
        <f>IF(Trav_cr!N68="","",Trav_cr!N68-Trav_deb!N68)</f>
        <v>47194.686024817362</v>
      </c>
      <c r="O68" s="26">
        <f>IF(Trav_cr!O68="","",Trav_cr!O68-Trav_deb!O68)</f>
        <v>51628.553843525733</v>
      </c>
      <c r="P68" s="26">
        <f>IF(Trav_cr!P68="","",Trav_cr!P68-Trav_deb!P68)</f>
        <v>50422.715304464422</v>
      </c>
      <c r="Q68" s="26">
        <f>IF(Trav_cr!Q68="","",Trav_cr!Q68-Trav_deb!Q68)</f>
        <v>11614.525902756206</v>
      </c>
      <c r="S68" s="64">
        <f t="shared" si="11"/>
        <v>-0.76965687324403453</v>
      </c>
      <c r="T68" s="64" t="str">
        <f t="shared" si="6"/>
        <v/>
      </c>
      <c r="U68" s="64" t="str">
        <f t="shared" si="7"/>
        <v/>
      </c>
      <c r="V68" s="39"/>
      <c r="W68" s="39">
        <f>IF(L68="","",L68/GDP!O64/10)</f>
        <v>0.36220019512543095</v>
      </c>
      <c r="X68" s="39">
        <f>IF(M68="","",M68/GDP!P64/10)</f>
        <v>0.36118224017607981</v>
      </c>
      <c r="Y68" s="39">
        <f>IF(N68="","",N68/GDP!Q64/10)</f>
        <v>0.37310900430866933</v>
      </c>
      <c r="Z68" s="39">
        <f>IF(O68="","",O68/GDP!R64/10)</f>
        <v>0.37793675052792419</v>
      </c>
      <c r="AA68" s="39">
        <f>IF(P68="","",P68/GDP!S64/10)</f>
        <v>0.37828517350824314</v>
      </c>
      <c r="AB68" s="39">
        <f>IF(Q68="","",Q68/GDP!T64/10)</f>
        <v>8.9847274669584504E-2</v>
      </c>
      <c r="AC68" s="39"/>
      <c r="AD68" s="22">
        <f t="shared" si="8"/>
        <v>0</v>
      </c>
      <c r="AE68" s="22">
        <f t="shared" si="16"/>
        <v>0</v>
      </c>
      <c r="AF68" s="22">
        <f t="shared" si="0"/>
        <v>0</v>
      </c>
      <c r="AG68" s="83">
        <f t="shared" si="17"/>
        <v>0</v>
      </c>
      <c r="AH68" s="83" t="str">
        <f t="shared" si="14"/>
        <v/>
      </c>
      <c r="AI68" s="57" t="str">
        <f t="shared" si="2"/>
        <v/>
      </c>
      <c r="AJ68" s="83">
        <f t="shared" si="10"/>
        <v>0</v>
      </c>
      <c r="AK68" s="57">
        <f t="shared" si="10"/>
        <v>0</v>
      </c>
      <c r="AL68" s="39" t="str">
        <f t="shared" si="3"/>
        <v/>
      </c>
      <c r="AM68" s="39">
        <f t="shared" si="4"/>
        <v>0.37793675052792419</v>
      </c>
      <c r="AN68" s="39">
        <f t="shared" si="15"/>
        <v>46955.642488281104</v>
      </c>
    </row>
    <row r="69" spans="1:40" x14ac:dyDescent="0.15">
      <c r="A69" s="12" t="s">
        <v>88</v>
      </c>
      <c r="B69" s="26">
        <f>IF(Trav_cr!B69="","",Trav_cr!B69-Trav_deb!B69)</f>
        <v>-54.638410307541506</v>
      </c>
      <c r="C69" s="26">
        <f>IF(Trav_cr!C69="","",Trav_cr!C69-Trav_deb!C69)</f>
        <v>-55.582631327834804</v>
      </c>
      <c r="D69" s="26">
        <f>IF(Trav_cr!D69="","",Trav_cr!D69-Trav_deb!D69)</f>
        <v>-47.561495924752897</v>
      </c>
      <c r="E69" s="26">
        <f>IF(Trav_cr!E69="","",Trav_cr!E69-Trav_deb!E69)</f>
        <v>-53.383118346187388</v>
      </c>
      <c r="F69" s="26">
        <f>IF(Trav_cr!F69="","",Trav_cr!F69-Trav_deb!F69)</f>
        <v>-42.463785916007197</v>
      </c>
      <c r="G69" s="26">
        <f>IF(Trav_cr!G69="","",Trav_cr!G69-Trav_deb!G69)</f>
        <v>-30.749381002219103</v>
      </c>
      <c r="H69" s="26">
        <f>IF(Trav_cr!H69="","",Trav_cr!H69-Trav_deb!H69)</f>
        <v>-55.110117694384698</v>
      </c>
      <c r="I69" s="26" t="str">
        <f>IF(Trav_cr!I69="","",Trav_cr!I69-Trav_deb!I69)</f>
        <v/>
      </c>
      <c r="J69" s="26" t="str">
        <f>IF(Trav_cr!J69="","",Trav_cr!J69-Trav_deb!J69)</f>
        <v/>
      </c>
      <c r="K69" s="26" t="str">
        <f>IF(Trav_cr!K69="","",Trav_cr!K69-Trav_deb!K69)</f>
        <v/>
      </c>
      <c r="L69" s="26" t="str">
        <f>IF(Trav_cr!L69="","",Trav_cr!L69-Trav_deb!L69)</f>
        <v/>
      </c>
      <c r="M69" s="26" t="str">
        <f>IF(Trav_cr!M69="","",Trav_cr!M69-Trav_deb!M69)</f>
        <v/>
      </c>
      <c r="N69" s="26" t="str">
        <f>IF(Trav_cr!N69="","",Trav_cr!N69-Trav_deb!N69)</f>
        <v/>
      </c>
      <c r="O69" s="26" t="str">
        <f>IF(Trav_cr!O69="","",Trav_cr!O69-Trav_deb!O69)</f>
        <v/>
      </c>
      <c r="P69" s="26" t="str">
        <f>IF(Trav_cr!P69="","",Trav_cr!P69-Trav_deb!P69)</f>
        <v/>
      </c>
      <c r="Q69" s="26" t="str">
        <f>IF(Trav_cr!Q69="","",Trav_cr!Q69-Trav_deb!Q69)</f>
        <v/>
      </c>
      <c r="S69" s="64" t="str">
        <f t="shared" si="11"/>
        <v/>
      </c>
      <c r="T69" s="64" t="str">
        <f t="shared" si="6"/>
        <v/>
      </c>
      <c r="U69" s="64" t="str">
        <f t="shared" si="7"/>
        <v/>
      </c>
      <c r="V69" s="39"/>
      <c r="W69" s="39" t="str">
        <f>IF(L69="","",L69/GDP!O65/10)</f>
        <v/>
      </c>
      <c r="X69" s="39" t="str">
        <f>IF(M69="","",M69/GDP!P65/10)</f>
        <v/>
      </c>
      <c r="Y69" s="39" t="str">
        <f>IF(N69="","",N69/GDP!Q65/10)</f>
        <v/>
      </c>
      <c r="Z69" s="39" t="str">
        <f>IF(O69="","",O69/GDP!R65/10)</f>
        <v/>
      </c>
      <c r="AA69" s="39" t="str">
        <f>IF(P69="","",P69/GDP!S65/10)</f>
        <v/>
      </c>
      <c r="AB69" s="39" t="str">
        <f>IF(Q69="","",Q69/GDP!T65/10)</f>
        <v/>
      </c>
      <c r="AC69" s="39"/>
      <c r="AD69" s="22">
        <f t="shared" si="8"/>
        <v>1</v>
      </c>
      <c r="AE69" s="22"/>
      <c r="AF69" s="22">
        <f t="shared" si="0"/>
        <v>0</v>
      </c>
      <c r="AG69" s="83"/>
      <c r="AH69" s="83" t="str">
        <f t="shared" si="14"/>
        <v/>
      </c>
      <c r="AI69" s="57" t="str">
        <f t="shared" si="2"/>
        <v/>
      </c>
      <c r="AJ69" s="83">
        <f t="shared" si="10"/>
        <v>1</v>
      </c>
      <c r="AK69" s="57">
        <f t="shared" si="10"/>
        <v>1</v>
      </c>
      <c r="AL69" s="39" t="str">
        <f t="shared" si="3"/>
        <v/>
      </c>
      <c r="AM69" s="39" t="str">
        <f t="shared" si="4"/>
        <v/>
      </c>
      <c r="AN69" s="39"/>
    </row>
    <row r="70" spans="1:40" x14ac:dyDescent="0.15">
      <c r="A70" s="12" t="s">
        <v>89</v>
      </c>
      <c r="B70" s="26">
        <f>IF(Trav_cr!B70="","",Trav_cr!B70-Trav_deb!B70)</f>
        <v>379.3</v>
      </c>
      <c r="C70" s="26">
        <f>IF(Trav_cr!C70="","",Trav_cr!C70-Trav_deb!C70)</f>
        <v>378.80932863919179</v>
      </c>
      <c r="D70" s="26">
        <f>IF(Trav_cr!D70="","",Trav_cr!D70-Trav_deb!D70)</f>
        <v>406.34506267194445</v>
      </c>
      <c r="E70" s="26">
        <f>IF(Trav_cr!E70="","",Trav_cr!E70-Trav_deb!E70)</f>
        <v>565.08167105750658</v>
      </c>
      <c r="F70" s="26">
        <f>IF(Trav_cr!F70="","",Trav_cr!F70-Trav_deb!F70)</f>
        <v>408.39556704736032</v>
      </c>
      <c r="G70" s="26">
        <f>IF(Trav_cr!G70="","",Trav_cr!G70-Trav_deb!G70)</f>
        <v>546.93427509310209</v>
      </c>
      <c r="H70" s="26">
        <f>IF(Trav_cr!H70="","",Trav_cr!H70-Trav_deb!H70)</f>
        <v>627.02054556412918</v>
      </c>
      <c r="I70" s="26">
        <f>IF(Trav_cr!I70="","",Trav_cr!I70-Trav_deb!I70)</f>
        <v>638.23601706122929</v>
      </c>
      <c r="J70" s="26">
        <f>IF(Trav_cr!J70="","",Trav_cr!J70-Trav_deb!J70)</f>
        <v>625.575553119603</v>
      </c>
      <c r="K70" s="26">
        <f>IF(Trav_cr!K70="","",Trav_cr!K70-Trav_deb!K70)</f>
        <v>720.57151284904467</v>
      </c>
      <c r="L70" s="26">
        <f>IF(Trav_cr!L70="","",Trav_cr!L70-Trav_deb!L70)</f>
        <v>712.07643986005507</v>
      </c>
      <c r="M70" s="26">
        <f>IF(Trav_cr!M70="","",Trav_cr!M70-Trav_deb!M70)</f>
        <v>768.94466593069558</v>
      </c>
      <c r="N70" s="26">
        <f>IF(Trav_cr!N70="","",Trav_cr!N70-Trav_deb!N70)</f>
        <v>813.76441656307941</v>
      </c>
      <c r="O70" s="26">
        <f>IF(Trav_cr!O70="","",Trav_cr!O70-Trav_deb!O70)</f>
        <v>820.4437817855428</v>
      </c>
      <c r="P70" s="26">
        <f>IF(Trav_cr!P70="","",Trav_cr!P70-Trav_deb!P70)</f>
        <v>796.66321059161737</v>
      </c>
      <c r="Q70" s="26">
        <f>IF(Trav_cr!Q70="","",Trav_cr!Q70-Trav_deb!Q70)</f>
        <v>76.322281589096406</v>
      </c>
      <c r="S70" s="64">
        <f t="shared" si="11"/>
        <v>-0.90419755729347906</v>
      </c>
      <c r="T70" s="64">
        <f t="shared" si="6"/>
        <v>-0.90419755729347906</v>
      </c>
      <c r="U70" s="64">
        <f t="shared" si="7"/>
        <v>-0.90419755729347906</v>
      </c>
      <c r="V70" s="39"/>
      <c r="W70" s="39">
        <f>IF(L70="","",L70/GDP!O66/10)</f>
        <v>15.207248955359892</v>
      </c>
      <c r="X70" s="39">
        <f>IF(M70="","",M70/GDP!P66/10)</f>
        <v>15.596482503228724</v>
      </c>
      <c r="Y70" s="39">
        <f>IF(N70="","",N70/GDP!Q66/10)</f>
        <v>15.200695290803775</v>
      </c>
      <c r="Z70" s="39">
        <f>IF(O70="","",O70/GDP!R66/10)</f>
        <v>14.699481299803912</v>
      </c>
      <c r="AA70" s="39">
        <f>IF(P70="","",P70/GDP!S66/10)</f>
        <v>14.492010561933682</v>
      </c>
      <c r="AB70" s="39">
        <f>IF(Q70="","",Q70/GDP!T66/10)</f>
        <v>1.7683100127672258</v>
      </c>
      <c r="AC70" s="39"/>
      <c r="AD70" s="22">
        <f t="shared" si="8"/>
        <v>0</v>
      </c>
      <c r="AE70" s="22">
        <f>IF(Z70&gt;10, 1, 0)</f>
        <v>1</v>
      </c>
      <c r="AF70" s="22">
        <f t="shared" ref="AF70:AF133" si="18">IF(AA70&lt;-5, 1, 0)</f>
        <v>0</v>
      </c>
      <c r="AG70" s="83">
        <f t="shared" si="17"/>
        <v>1</v>
      </c>
      <c r="AH70" s="83" t="str">
        <f t="shared" ref="AH70:AH101" si="19">IF(AG70=1, A70, "")</f>
        <v>Fiji, Rep. of</v>
      </c>
      <c r="AI70" s="57">
        <f t="shared" ref="AI70:AI133" si="20">IF(AG70=1,AG70-AK70,"")</f>
        <v>1</v>
      </c>
      <c r="AJ70" s="83">
        <f t="shared" si="10"/>
        <v>0</v>
      </c>
      <c r="AK70" s="57">
        <f t="shared" si="10"/>
        <v>0</v>
      </c>
      <c r="AL70" s="39" t="str">
        <f t="shared" ref="AL70:AL133" si="21">IF(Z70&lt;0, Z70, "")</f>
        <v/>
      </c>
      <c r="AM70" s="39">
        <f t="shared" ref="AM70:AM133" si="22">IF(Z70&gt;0, Z70, "")</f>
        <v>14.699481299803912</v>
      </c>
      <c r="AN70" s="39">
        <f t="shared" ref="AN70:AN101" si="23">AVERAGE(L70:P70)</f>
        <v>782.37850294619807</v>
      </c>
    </row>
    <row r="71" spans="1:40" x14ac:dyDescent="0.15">
      <c r="A71" s="12" t="s">
        <v>90</v>
      </c>
      <c r="B71" s="26">
        <f>IF(Trav_cr!B71="","",Trav_cr!B71-Trav_deb!B71)</f>
        <v>-875.79999999999973</v>
      </c>
      <c r="C71" s="26" t="str">
        <f>IF(Trav_cr!C71="","",Trav_cr!C71-Trav_deb!C71)</f>
        <v/>
      </c>
      <c r="D71" s="26" t="str">
        <f>IF(Trav_cr!D71="","",Trav_cr!D71-Trav_deb!D71)</f>
        <v/>
      </c>
      <c r="E71" s="26">
        <f>IF(Trav_cr!E71="","",Trav_cr!E71-Trav_deb!E71)</f>
        <v>-1310.5859860291421</v>
      </c>
      <c r="F71" s="26">
        <f>IF(Trav_cr!F71="","",Trav_cr!F71-Trav_deb!F71)</f>
        <v>-1659.4028800404658</v>
      </c>
      <c r="G71" s="26">
        <f>IF(Trav_cr!G71="","",Trav_cr!G71-Trav_deb!G71)</f>
        <v>-1278.9502753246747</v>
      </c>
      <c r="H71" s="26">
        <f>IF(Trav_cr!H71="","",Trav_cr!H71-Trav_deb!H71)</f>
        <v>-1035.0070984713179</v>
      </c>
      <c r="I71" s="26">
        <f>IF(Trav_cr!I71="","",Trav_cr!I71-Trav_deb!I71)</f>
        <v>-1009.820303095536</v>
      </c>
      <c r="J71" s="26">
        <f>IF(Trav_cr!J71="","",Trav_cr!J71-Trav_deb!J71)</f>
        <v>-1255.8199295524378</v>
      </c>
      <c r="K71" s="26">
        <f>IF(Trav_cr!K71="","",Trav_cr!K71-Trav_deb!K71)</f>
        <v>-1647.5684447512285</v>
      </c>
      <c r="L71" s="26">
        <f>IF(Trav_cr!L71="","",Trav_cr!L71-Trav_deb!L71)</f>
        <v>-2222.8226466820315</v>
      </c>
      <c r="M71" s="26">
        <f>IF(Trav_cr!M71="","",Trav_cr!M71-Trav_deb!M71)</f>
        <v>-2541.6340416602511</v>
      </c>
      <c r="N71" s="26">
        <f>IF(Trav_cr!N71="","",Trav_cr!N71-Trav_deb!N71)</f>
        <v>-2210.6303115242781</v>
      </c>
      <c r="O71" s="26">
        <f>IF(Trav_cr!O71="","",Trav_cr!O71-Trav_deb!O71)</f>
        <v>-2407.0428981135565</v>
      </c>
      <c r="P71" s="26">
        <f>IF(Trav_cr!P71="","",Trav_cr!P71-Trav_deb!P71)</f>
        <v>-1952.4281075216481</v>
      </c>
      <c r="Q71" s="26">
        <f>IF(Trav_cr!Q71="","",Trav_cr!Q71-Trav_deb!Q71)</f>
        <v>-400.97174811609466</v>
      </c>
      <c r="S71" s="64">
        <f t="shared" si="11"/>
        <v>-0.79462918682057093</v>
      </c>
      <c r="T71" s="64" t="str">
        <f t="shared" ref="T71:T134" si="24">IF(AA71&gt;10, S71, "")</f>
        <v/>
      </c>
      <c r="U71" s="64" t="str">
        <f t="shared" ref="U71:U134" si="25">IF(AA71&gt;5, T71, "")</f>
        <v/>
      </c>
      <c r="V71" s="39"/>
      <c r="W71" s="39">
        <f>IF(L71="","",L71/GDP!O67/10)</f>
        <v>-0.9476638735868006</v>
      </c>
      <c r="X71" s="39">
        <f>IF(M71="","",M71/GDP!P67/10)</f>
        <v>-1.0559128281383683</v>
      </c>
      <c r="Y71" s="39">
        <f>IF(N71="","",N71/GDP!Q67/10)</f>
        <v>-0.86502177129854962</v>
      </c>
      <c r="Z71" s="39">
        <f>IF(O71="","",O71/GDP!R67/10)</f>
        <v>-0.87177113714999843</v>
      </c>
      <c r="AA71" s="39">
        <f>IF(P71="","",P71/GDP!S67/10)</f>
        <v>-0.72582117458956152</v>
      </c>
      <c r="AB71" s="39">
        <f>IF(Q71="","",Q71/GDP!T67/10)</f>
        <v>-0.14790293574311658</v>
      </c>
      <c r="AC71" s="39"/>
      <c r="AD71" s="22">
        <f t="shared" ref="AD71:AD134" si="26">IF(Z71="",1,0)</f>
        <v>0</v>
      </c>
      <c r="AE71" s="22">
        <f>IF(Z71&gt;10, 1, 0)</f>
        <v>0</v>
      </c>
      <c r="AF71" s="22">
        <f t="shared" si="18"/>
        <v>0</v>
      </c>
      <c r="AG71" s="83">
        <f t="shared" si="17"/>
        <v>0</v>
      </c>
      <c r="AH71" s="83" t="str">
        <f t="shared" si="19"/>
        <v/>
      </c>
      <c r="AI71" s="57" t="str">
        <f t="shared" si="20"/>
        <v/>
      </c>
      <c r="AJ71" s="83">
        <f t="shared" ref="AJ71:AK134" si="27">IF(AA71="", 1, 0)</f>
        <v>0</v>
      </c>
      <c r="AK71" s="57">
        <f t="shared" si="27"/>
        <v>0</v>
      </c>
      <c r="AL71" s="39">
        <f t="shared" si="21"/>
        <v>-0.87177113714999843</v>
      </c>
      <c r="AM71" s="39" t="str">
        <f t="shared" si="22"/>
        <v/>
      </c>
      <c r="AN71" s="39">
        <f t="shared" si="23"/>
        <v>-2266.911601100353</v>
      </c>
    </row>
    <row r="72" spans="1:40" x14ac:dyDescent="0.15">
      <c r="A72" s="12" t="s">
        <v>91</v>
      </c>
      <c r="B72" s="26">
        <f>IF(Trav_cr!B72="","",Trav_cr!B72-Trav_deb!B72)</f>
        <v>12590.606754104494</v>
      </c>
      <c r="C72" s="26">
        <f>IF(Trav_cr!C72="","",Trav_cr!C72-Trav_deb!C72)</f>
        <v>14179.395619215818</v>
      </c>
      <c r="D72" s="26">
        <f>IF(Trav_cr!D72="","",Trav_cr!D72-Trav_deb!D72)</f>
        <v>16302.099050829485</v>
      </c>
      <c r="E72" s="26">
        <f>IF(Trav_cr!E72="","",Trav_cr!E72-Trav_deb!E72)</f>
        <v>16333.377060498191</v>
      </c>
      <c r="F72" s="26">
        <f>IF(Trav_cr!F72="","",Trav_cr!F72-Trav_deb!F72)</f>
        <v>12625.290006442323</v>
      </c>
      <c r="G72" s="26">
        <f>IF(Trav_cr!G72="","",Trav_cr!G72-Trav_deb!G72)</f>
        <v>8162.650621479479</v>
      </c>
      <c r="H72" s="26">
        <f>IF(Trav_cr!H72="","",Trav_cr!H72-Trav_deb!H72)</f>
        <v>10429.325372335101</v>
      </c>
      <c r="I72" s="26">
        <f>IF(Trav_cr!I72="","",Trav_cr!I72-Trav_deb!I72)</f>
        <v>13491.462115995695</v>
      </c>
      <c r="J72" s="26">
        <f>IF(Trav_cr!J72="","",Trav_cr!J72-Trav_deb!J72)</f>
        <v>14268.096773636957</v>
      </c>
      <c r="K72" s="26">
        <f>IF(Trav_cr!K72="","",Trav_cr!K72-Trav_deb!K72)</f>
        <v>9644.7380493323872</v>
      </c>
      <c r="L72" s="26">
        <f>IF(Trav_cr!L72="","",Trav_cr!L72-Trav_deb!L72)</f>
        <v>18804.747295462643</v>
      </c>
      <c r="M72" s="26">
        <f>IF(Trav_cr!M72="","",Trav_cr!M72-Trav_deb!M72)</f>
        <v>14901.304302400866</v>
      </c>
      <c r="N72" s="26">
        <f>IF(Trav_cr!N72="","",Trav_cr!N72-Trav_deb!N72)</f>
        <v>15040.036799957088</v>
      </c>
      <c r="O72" s="26">
        <f>IF(Trav_cr!O72="","",Trav_cr!O72-Trav_deb!O72)</f>
        <v>15898.654147237205</v>
      </c>
      <c r="P72" s="26">
        <f>IF(Trav_cr!P72="","",Trav_cr!P72-Trav_deb!P72)</f>
        <v>12917.209762481085</v>
      </c>
      <c r="Q72" s="26">
        <f>IF(Trav_cr!Q72="","",Trav_cr!Q72-Trav_deb!Q72)</f>
        <v>4887.606889346469</v>
      </c>
      <c r="S72" s="64">
        <f t="shared" si="11"/>
        <v>-0.62162053731272082</v>
      </c>
      <c r="T72" s="64" t="str">
        <f t="shared" si="24"/>
        <v/>
      </c>
      <c r="U72" s="64" t="str">
        <f t="shared" si="25"/>
        <v/>
      </c>
      <c r="V72" s="39"/>
      <c r="W72" s="39">
        <f>IF(L72="","",L72/GDP!O68/10)</f>
        <v>0.77086467243377599</v>
      </c>
      <c r="X72" s="39">
        <f>IF(M72="","",M72/GDP!P68/10)</f>
        <v>0.60273482717215565</v>
      </c>
      <c r="Y72" s="39">
        <f>IF(N72="","",N72/GDP!Q68/10)</f>
        <v>0.57974837718209837</v>
      </c>
      <c r="Z72" s="39">
        <f>IF(O72="","",O72/GDP!R68/10)</f>
        <v>0.56939066043234232</v>
      </c>
      <c r="AA72" s="39">
        <f>IF(P72="","",P72/GDP!S68/10)</f>
        <v>0.47330151887924005</v>
      </c>
      <c r="AB72" s="39">
        <f>IF(Q72="","",Q72/GDP!T68/10)</f>
        <v>0.18596697116375843</v>
      </c>
      <c r="AC72" s="39"/>
      <c r="AD72" s="22">
        <f t="shared" si="26"/>
        <v>0</v>
      </c>
      <c r="AE72" s="22">
        <f>IF(Z72&gt;10, 1, 0)</f>
        <v>0</v>
      </c>
      <c r="AF72" s="22">
        <f t="shared" si="18"/>
        <v>0</v>
      </c>
      <c r="AG72" s="83">
        <f t="shared" si="17"/>
        <v>0</v>
      </c>
      <c r="AH72" s="83" t="str">
        <f t="shared" si="19"/>
        <v/>
      </c>
      <c r="AI72" s="57" t="str">
        <f t="shared" si="20"/>
        <v/>
      </c>
      <c r="AJ72" s="83">
        <f t="shared" si="27"/>
        <v>0</v>
      </c>
      <c r="AK72" s="57">
        <f t="shared" si="27"/>
        <v>0</v>
      </c>
      <c r="AL72" s="39" t="str">
        <f t="shared" si="21"/>
        <v/>
      </c>
      <c r="AM72" s="39">
        <f t="shared" si="22"/>
        <v>0.56939066043234232</v>
      </c>
      <c r="AN72" s="39">
        <f t="shared" si="23"/>
        <v>15512.390461507777</v>
      </c>
    </row>
    <row r="73" spans="1:40" x14ac:dyDescent="0.15">
      <c r="A73" s="12" t="s">
        <v>92</v>
      </c>
      <c r="B73" s="26">
        <f>IF(Trav_cr!B73="","",Trav_cr!B73-Trav_deb!B73)</f>
        <v>218.8939166754335</v>
      </c>
      <c r="C73" s="26">
        <f>IF(Trav_cr!C73="","",Trav_cr!C73-Trav_deb!C73)</f>
        <v>340.60908861497489</v>
      </c>
      <c r="D73" s="26">
        <f>IF(Trav_cr!D73="","",Trav_cr!D73-Trav_deb!D73)</f>
        <v>383.76176118332251</v>
      </c>
      <c r="E73" s="26">
        <f>IF(Trav_cr!E73="","",Trav_cr!E73-Trav_deb!E73)</f>
        <v>362.90000000000003</v>
      </c>
      <c r="F73" s="26">
        <f>IF(Trav_cr!F73="","",Trav_cr!F73-Trav_deb!F73)</f>
        <v>276.22128128416875</v>
      </c>
      <c r="G73" s="26">
        <f>IF(Trav_cr!G73="","",Trav_cr!G73-Trav_deb!G73)</f>
        <v>245.11420958367367</v>
      </c>
      <c r="H73" s="26">
        <f>IF(Trav_cr!H73="","",Trav_cr!H73-Trav_deb!H73)</f>
        <v>288.92820516904504</v>
      </c>
      <c r="I73" s="26">
        <f>IF(Trav_cr!I73="","",Trav_cr!I73-Trav_deb!I73)</f>
        <v>276.8864900807875</v>
      </c>
      <c r="J73" s="26">
        <f>IF(Trav_cr!J73="","",Trav_cr!J73-Trav_deb!J73)</f>
        <v>301.89246543652854</v>
      </c>
      <c r="K73" s="26">
        <f>IF(Trav_cr!K73="","",Trav_cr!K73-Trav_deb!K73)</f>
        <v>340.96782638389914</v>
      </c>
      <c r="L73" s="26">
        <f>IF(Trav_cr!L73="","",Trav_cr!L73-Trav_deb!L73)</f>
        <v>319.49924997773917</v>
      </c>
      <c r="M73" s="26">
        <f>IF(Trav_cr!M73="","",Trav_cr!M73-Trav_deb!M73)</f>
        <v>336.22528395637926</v>
      </c>
      <c r="N73" s="26" t="str">
        <f>IF(Trav_cr!N73="","",Trav_cr!N73-Trav_deb!N73)</f>
        <v/>
      </c>
      <c r="O73" s="26" t="str">
        <f>IF(Trav_cr!O73="","",Trav_cr!O73-Trav_deb!O73)</f>
        <v/>
      </c>
      <c r="P73" s="26" t="str">
        <f>IF(Trav_cr!P73="","",Trav_cr!P73-Trav_deb!P73)</f>
        <v/>
      </c>
      <c r="Q73" s="26" t="str">
        <f>IF(Trav_cr!Q73="","",Trav_cr!Q73-Trav_deb!Q73)</f>
        <v/>
      </c>
      <c r="S73" s="64" t="str">
        <f t="shared" si="11"/>
        <v/>
      </c>
      <c r="T73" s="64" t="str">
        <f t="shared" si="24"/>
        <v/>
      </c>
      <c r="U73" s="64" t="str">
        <f t="shared" si="25"/>
        <v/>
      </c>
      <c r="V73" s="39"/>
      <c r="W73" s="39">
        <f>IF(L73="","",L73/GDP!O69/10)</f>
        <v>6.0014455004434275</v>
      </c>
      <c r="X73" s="39">
        <f>IF(M73="","",M73/GDP!P69/10)</f>
        <v>6.1206375776638637</v>
      </c>
      <c r="Y73" s="39" t="str">
        <f>IF(N73="","",N73/GDP!Q69/10)</f>
        <v/>
      </c>
      <c r="Z73" s="39" t="str">
        <f>IF(O73="","",O73/GDP!R69/10)</f>
        <v/>
      </c>
      <c r="AA73" s="39" t="str">
        <f>IF(P73="","",P73/GDP!S69/10)</f>
        <v/>
      </c>
      <c r="AB73" s="39" t="str">
        <f>IF(Q73="","",Q73/GDP!T69/10)</f>
        <v/>
      </c>
      <c r="AC73" s="39"/>
      <c r="AD73" s="22">
        <f t="shared" si="26"/>
        <v>1</v>
      </c>
      <c r="AE73" s="22"/>
      <c r="AF73" s="22">
        <f t="shared" si="18"/>
        <v>0</v>
      </c>
      <c r="AG73" s="83">
        <f t="shared" si="17"/>
        <v>1</v>
      </c>
      <c r="AH73" s="83" t="str">
        <f t="shared" si="19"/>
        <v>French Polynesia</v>
      </c>
      <c r="AI73" s="57">
        <f t="shared" si="20"/>
        <v>0</v>
      </c>
      <c r="AJ73" s="83">
        <f t="shared" si="27"/>
        <v>1</v>
      </c>
      <c r="AK73" s="57">
        <f t="shared" si="27"/>
        <v>1</v>
      </c>
      <c r="AL73" s="39" t="str">
        <f t="shared" si="21"/>
        <v/>
      </c>
      <c r="AM73" s="39" t="str">
        <f t="shared" si="22"/>
        <v/>
      </c>
      <c r="AN73" s="39">
        <f t="shared" si="23"/>
        <v>327.86226696705921</v>
      </c>
    </row>
    <row r="74" spans="1:40" x14ac:dyDescent="0.15">
      <c r="A74" s="12" t="s">
        <v>93</v>
      </c>
      <c r="B74" s="26">
        <f>IF(Trav_cr!B74="","",Trav_cr!B74-Trav_deb!B74)</f>
        <v>-264.98093182927431</v>
      </c>
      <c r="C74" s="26" t="str">
        <f>IF(Trav_cr!C74="","",Trav_cr!C74-Trav_deb!C74)</f>
        <v/>
      </c>
      <c r="D74" s="26">
        <f>IF(Trav_cr!D74="","",Trav_cr!D74-Trav_deb!D74)</f>
        <v>-203.33768902961253</v>
      </c>
      <c r="E74" s="26">
        <f>IF(Trav_cr!E74="","",Trav_cr!E74-Trav_deb!E74)</f>
        <v>-355.66353458838591</v>
      </c>
      <c r="F74" s="26">
        <f>IF(Trav_cr!F74="","",Trav_cr!F74-Trav_deb!F74)</f>
        <v>-333.66068241439598</v>
      </c>
      <c r="G74" s="26">
        <f>IF(Trav_cr!G74="","",Trav_cr!G74-Trav_deb!G74)</f>
        <v>-289.63588810273831</v>
      </c>
      <c r="H74" s="26">
        <f>IF(Trav_cr!H74="","",Trav_cr!H74-Trav_deb!H74)</f>
        <v>-522.3939431940147</v>
      </c>
      <c r="I74" s="26">
        <f>IF(Trav_cr!I74="","",Trav_cr!I74-Trav_deb!I74)</f>
        <v>-280.17315817560262</v>
      </c>
      <c r="J74" s="26">
        <f>IF(Trav_cr!J74="","",Trav_cr!J74-Trav_deb!J74)</f>
        <v>-217.35687770350415</v>
      </c>
      <c r="K74" s="26">
        <f>IF(Trav_cr!K74="","",Trav_cr!K74-Trav_deb!K74)</f>
        <v>-353.8808828215117</v>
      </c>
      <c r="L74" s="26">
        <f>IF(Trav_cr!L74="","",Trav_cr!L74-Trav_deb!L74)</f>
        <v>-207.18252098590997</v>
      </c>
      <c r="M74" s="26" t="str">
        <f>IF(Trav_cr!M74="","",Trav_cr!M74-Trav_deb!M74)</f>
        <v/>
      </c>
      <c r="N74" s="26" t="str">
        <f>IF(Trav_cr!N74="","",Trav_cr!N74-Trav_deb!N74)</f>
        <v/>
      </c>
      <c r="O74" s="26" t="str">
        <f>IF(Trav_cr!O74="","",Trav_cr!O74-Trav_deb!O74)</f>
        <v/>
      </c>
      <c r="P74" s="26" t="str">
        <f>IF(Trav_cr!P74="","",Trav_cr!P74-Trav_deb!P74)</f>
        <v/>
      </c>
      <c r="Q74" s="26" t="str">
        <f>IF(Trav_cr!Q74="","",Trav_cr!Q74-Trav_deb!Q74)</f>
        <v/>
      </c>
      <c r="S74" s="64" t="str">
        <f t="shared" ref="S74:S137" si="28">IF(Q74="", "", Q74/P74-1)</f>
        <v/>
      </c>
      <c r="T74" s="64" t="str">
        <f t="shared" si="24"/>
        <v/>
      </c>
      <c r="U74" s="64" t="str">
        <f t="shared" si="25"/>
        <v/>
      </c>
      <c r="V74" s="39"/>
      <c r="W74" s="39">
        <f>IF(L74="","",L74/GDP!O70/10)</f>
        <v>-1.4403142559088216</v>
      </c>
      <c r="X74" s="39" t="str">
        <f>IF(M74="","",M74/GDP!P70/10)</f>
        <v/>
      </c>
      <c r="Y74" s="39" t="str">
        <f>IF(N74="","",N74/GDP!Q70/10)</f>
        <v/>
      </c>
      <c r="Z74" s="39" t="str">
        <f>IF(O74="","",O74/GDP!R70/10)</f>
        <v/>
      </c>
      <c r="AA74" s="39" t="str">
        <f>IF(P74="","",P74/GDP!S70/10)</f>
        <v/>
      </c>
      <c r="AB74" s="39" t="str">
        <f>IF(Q74="","",Q74/GDP!T70/10)</f>
        <v/>
      </c>
      <c r="AC74" s="39"/>
      <c r="AD74" s="22">
        <f t="shared" si="26"/>
        <v>1</v>
      </c>
      <c r="AE74" s="22"/>
      <c r="AF74" s="22">
        <f t="shared" si="18"/>
        <v>0</v>
      </c>
      <c r="AG74" s="83">
        <f t="shared" si="17"/>
        <v>0</v>
      </c>
      <c r="AH74" s="83" t="str">
        <f t="shared" si="19"/>
        <v/>
      </c>
      <c r="AI74" s="57" t="str">
        <f t="shared" si="20"/>
        <v/>
      </c>
      <c r="AJ74" s="83">
        <f t="shared" si="27"/>
        <v>1</v>
      </c>
      <c r="AK74" s="57">
        <f t="shared" si="27"/>
        <v>1</v>
      </c>
      <c r="AL74" s="39" t="str">
        <f t="shared" si="21"/>
        <v/>
      </c>
      <c r="AM74" s="39" t="str">
        <f t="shared" si="22"/>
        <v/>
      </c>
      <c r="AN74" s="39">
        <f t="shared" si="23"/>
        <v>-207.18252098590997</v>
      </c>
    </row>
    <row r="75" spans="1:40" x14ac:dyDescent="0.15">
      <c r="A75" s="12" t="s">
        <v>94</v>
      </c>
      <c r="B75" s="26">
        <f>IF(Trav_cr!B75="","",Trav_cr!B75-Trav_deb!B75)</f>
        <v>52.715910986476793</v>
      </c>
      <c r="C75" s="26">
        <f>IF(Trav_cr!C75="","",Trav_cr!C75-Trav_deb!C75)</f>
        <v>59.768632379886853</v>
      </c>
      <c r="D75" s="26">
        <f>IF(Trav_cr!D75="","",Trav_cr!D75-Trav_deb!D75)</f>
        <v>71.960574293791552</v>
      </c>
      <c r="E75" s="26">
        <f>IF(Trav_cr!E75="","",Trav_cr!E75-Trav_deb!E75)</f>
        <v>68.465040946845875</v>
      </c>
      <c r="F75" s="26">
        <f>IF(Trav_cr!F75="","",Trav_cr!F75-Trav_deb!F75)</f>
        <v>50.453855543621017</v>
      </c>
      <c r="G75" s="26">
        <f>IF(Trav_cr!G75="","",Trav_cr!G75-Trav_deb!G75)</f>
        <v>59.36494406059343</v>
      </c>
      <c r="H75" s="26">
        <f>IF(Trav_cr!H75="","",Trav_cr!H75-Trav_deb!H75)</f>
        <v>61.97412290235647</v>
      </c>
      <c r="I75" s="26">
        <f>IF(Trav_cr!I75="","",Trav_cr!I75-Trav_deb!I75)</f>
        <v>81.280200634498428</v>
      </c>
      <c r="J75" s="26">
        <f>IF(Trav_cr!J75="","",Trav_cr!J75-Trav_deb!J75)</f>
        <v>61.493557855824022</v>
      </c>
      <c r="K75" s="26">
        <f>IF(Trav_cr!K75="","",Trav_cr!K75-Trav_deb!K75)</f>
        <v>51.641283705004703</v>
      </c>
      <c r="L75" s="26">
        <f>IF(Trav_cr!L75="","",Trav_cr!L75-Trav_deb!L75)</f>
        <v>57.396621344317289</v>
      </c>
      <c r="M75" s="26">
        <f>IF(Trav_cr!M75="","",Trav_cr!M75-Trav_deb!M75)</f>
        <v>40.614573089632401</v>
      </c>
      <c r="N75" s="26">
        <f>IF(Trav_cr!N75="","",Trav_cr!N75-Trav_deb!N75)</f>
        <v>59.275668515331091</v>
      </c>
      <c r="O75" s="26">
        <f>IF(Trav_cr!O75="","",Trav_cr!O75-Trav_deb!O75)</f>
        <v>145.10389008709143</v>
      </c>
      <c r="P75" s="26" t="str">
        <f>IF(Trav_cr!P75="","",Trav_cr!P75-Trav_deb!P75)</f>
        <v/>
      </c>
      <c r="Q75" s="26" t="str">
        <f>IF(Trav_cr!Q75="","",Trav_cr!Q75-Trav_deb!Q75)</f>
        <v/>
      </c>
      <c r="S75" s="64" t="str">
        <f t="shared" si="28"/>
        <v/>
      </c>
      <c r="T75" s="64" t="str">
        <f t="shared" si="24"/>
        <v/>
      </c>
      <c r="U75" s="64" t="str">
        <f t="shared" si="25"/>
        <v/>
      </c>
      <c r="V75" s="39"/>
      <c r="W75" s="39">
        <f>IF(L75="","",L75/GDP!O71/10)</f>
        <v>4.2365737989262611</v>
      </c>
      <c r="X75" s="39">
        <f>IF(M75="","",M75/GDP!P71/10)</f>
        <v>2.7628847890761747</v>
      </c>
      <c r="Y75" s="39">
        <f>IF(N75="","",N75/GDP!Q71/10)</f>
        <v>3.9568696935300998</v>
      </c>
      <c r="Z75" s="39">
        <f>IF(O75="","",O75/GDP!R71/10)</f>
        <v>8.7292347965456507</v>
      </c>
      <c r="AA75" s="39" t="str">
        <f>IF(P75="","",P75/GDP!S71/10)</f>
        <v/>
      </c>
      <c r="AB75" s="39" t="str">
        <f>IF(Q75="","",Q75/GDP!T71/10)</f>
        <v/>
      </c>
      <c r="AC75" s="39"/>
      <c r="AD75" s="22">
        <f t="shared" si="26"/>
        <v>0</v>
      </c>
      <c r="AE75" s="22">
        <f t="shared" ref="AE75:AE108" si="29">IF(Z75&gt;10, 1, 0)</f>
        <v>0</v>
      </c>
      <c r="AF75" s="22">
        <f t="shared" si="18"/>
        <v>0</v>
      </c>
      <c r="AG75" s="83">
        <f t="shared" si="17"/>
        <v>0</v>
      </c>
      <c r="AH75" s="83" t="str">
        <f t="shared" si="19"/>
        <v/>
      </c>
      <c r="AI75" s="57" t="str">
        <f t="shared" si="20"/>
        <v/>
      </c>
      <c r="AJ75" s="83">
        <f t="shared" si="27"/>
        <v>1</v>
      </c>
      <c r="AK75" s="57">
        <f t="shared" si="27"/>
        <v>1</v>
      </c>
      <c r="AL75" s="39" t="str">
        <f t="shared" si="21"/>
        <v/>
      </c>
      <c r="AM75" s="39">
        <f t="shared" si="22"/>
        <v>8.7292347965456507</v>
      </c>
      <c r="AN75" s="39">
        <f t="shared" si="23"/>
        <v>75.597688259093047</v>
      </c>
    </row>
    <row r="76" spans="1:40" x14ac:dyDescent="0.15">
      <c r="A76" s="12" t="s">
        <v>95</v>
      </c>
      <c r="B76" s="26">
        <f>IF(Trav_cr!B76="","",Trav_cr!B76-Trav_deb!B76)</f>
        <v>72.601396420000015</v>
      </c>
      <c r="C76" s="26">
        <f>IF(Trav_cr!C76="","",Trav_cr!C76-Trav_deb!C76)</f>
        <v>145.92674226000003</v>
      </c>
      <c r="D76" s="26">
        <f>IF(Trav_cr!D76="","",Trav_cr!D76-Trav_deb!D76)</f>
        <v>207.97496584999999</v>
      </c>
      <c r="E76" s="26">
        <f>IF(Trav_cr!E76="","",Trav_cr!E76-Trav_deb!E76)</f>
        <v>243.15534736000004</v>
      </c>
      <c r="F76" s="26">
        <f>IF(Trav_cr!F76="","",Trav_cr!F76-Trav_deb!F76)</f>
        <v>294.41162872000001</v>
      </c>
      <c r="G76" s="26">
        <f>IF(Trav_cr!G76="","",Trav_cr!G76-Trav_deb!G76)</f>
        <v>460.15104737000001</v>
      </c>
      <c r="H76" s="26">
        <f>IF(Trav_cr!H76="","",Trav_cr!H76-Trav_deb!H76)</f>
        <v>741.47996690999992</v>
      </c>
      <c r="I76" s="26">
        <f>IF(Trav_cr!I76="","",Trav_cr!I76-Trav_deb!I76)</f>
        <v>1154.5022288099999</v>
      </c>
      <c r="J76" s="26">
        <f>IF(Trav_cr!J76="","",Trav_cr!J76-Trav_deb!J76)</f>
        <v>1425.6350282999999</v>
      </c>
      <c r="K76" s="26">
        <f>IF(Trav_cr!K76="","",Trav_cr!K76-Trav_deb!K76)</f>
        <v>1487.9787388599998</v>
      </c>
      <c r="L76" s="26">
        <f>IF(Trav_cr!L76="","",Trav_cr!L76-Trav_deb!L76)</f>
        <v>1538.9069151200001</v>
      </c>
      <c r="M76" s="26">
        <f>IF(Trav_cr!M76="","",Trav_cr!M76-Trav_deb!M76)</f>
        <v>1724.41773829</v>
      </c>
      <c r="N76" s="26">
        <f>IF(Trav_cr!N76="","",Trav_cr!N76-Trav_deb!N76)</f>
        <v>2240.7531899099999</v>
      </c>
      <c r="O76" s="26">
        <f>IF(Trav_cr!O76="","",Trav_cr!O76-Trav_deb!O76)</f>
        <v>2697.3438325499997</v>
      </c>
      <c r="P76" s="26">
        <f>IF(Trav_cr!P76="","",Trav_cr!P76-Trav_deb!P76)</f>
        <v>2611.5038236099999</v>
      </c>
      <c r="Q76" s="26">
        <f>IF(Trav_cr!Q76="","",Trav_cr!Q76-Trav_deb!Q76)</f>
        <v>361.21568585</v>
      </c>
      <c r="S76" s="64">
        <f t="shared" si="28"/>
        <v>-0.86168288072782706</v>
      </c>
      <c r="T76" s="64">
        <f t="shared" si="24"/>
        <v>-0.86168288072782706</v>
      </c>
      <c r="U76" s="64">
        <f t="shared" si="25"/>
        <v>-0.86168288072782706</v>
      </c>
      <c r="V76" s="39"/>
      <c r="W76" s="39">
        <f>IF(L76="","",L76/GDP!O72/10)</f>
        <v>10.291496678671191</v>
      </c>
      <c r="X76" s="39">
        <f>IF(M76="","",M76/GDP!P72/10)</f>
        <v>11.38872536562911</v>
      </c>
      <c r="Y76" s="39">
        <f>IF(N76="","",N76/GDP!Q72/10)</f>
        <v>13.796158233109423</v>
      </c>
      <c r="Z76" s="39">
        <f>IF(O76="","",O76/GDP!R72/10)</f>
        <v>15.326501250534363</v>
      </c>
      <c r="AA76" s="39">
        <f>IF(P76="","",P76/GDP!S72/10)</f>
        <v>14.942652729938175</v>
      </c>
      <c r="AB76" s="39">
        <f>IF(Q76="","",Q76/GDP!T72/10)</f>
        <v>2.295910062032323</v>
      </c>
      <c r="AC76" s="39"/>
      <c r="AD76" s="22">
        <f t="shared" si="26"/>
        <v>0</v>
      </c>
      <c r="AE76" s="22">
        <f t="shared" si="29"/>
        <v>1</v>
      </c>
      <c r="AF76" s="22">
        <f t="shared" si="18"/>
        <v>0</v>
      </c>
      <c r="AG76" s="83">
        <f t="shared" si="17"/>
        <v>1</v>
      </c>
      <c r="AH76" s="83" t="str">
        <f t="shared" si="19"/>
        <v>Georgia</v>
      </c>
      <c r="AI76" s="57">
        <f t="shared" si="20"/>
        <v>1</v>
      </c>
      <c r="AJ76" s="83">
        <f t="shared" si="27"/>
        <v>0</v>
      </c>
      <c r="AK76" s="57">
        <f t="shared" si="27"/>
        <v>0</v>
      </c>
      <c r="AL76" s="39" t="str">
        <f t="shared" si="21"/>
        <v/>
      </c>
      <c r="AM76" s="39">
        <f t="shared" si="22"/>
        <v>15.326501250534363</v>
      </c>
      <c r="AN76" s="39">
        <f t="shared" si="23"/>
        <v>2162.585099896</v>
      </c>
    </row>
    <row r="77" spans="1:40" x14ac:dyDescent="0.15">
      <c r="A77" s="12" t="s">
        <v>96</v>
      </c>
      <c r="B77" s="26">
        <f>IF(Trav_cr!B77="","",Trav_cr!B77-Trav_deb!B77)</f>
        <v>-45056.810599667908</v>
      </c>
      <c r="C77" s="26">
        <f>IF(Trav_cr!C77="","",Trav_cr!C77-Trav_deb!C77)</f>
        <v>-41250.019639594313</v>
      </c>
      <c r="D77" s="26">
        <f>IF(Trav_cr!D77="","",Trav_cr!D77-Trav_deb!D77)</f>
        <v>-47043.852192364298</v>
      </c>
      <c r="E77" s="26">
        <f>IF(Trav_cr!E77="","",Trav_cr!E77-Trav_deb!E77)</f>
        <v>-51719.795853065451</v>
      </c>
      <c r="F77" s="26">
        <f>IF(Trav_cr!F77="","",Trav_cr!F77-Trav_deb!F77)</f>
        <v>-46709.393712360878</v>
      </c>
      <c r="G77" s="26">
        <f>IF(Trav_cr!G77="","",Trav_cr!G77-Trav_deb!G77)</f>
        <v>-43008.621736219291</v>
      </c>
      <c r="H77" s="26">
        <f>IF(Trav_cr!H77="","",Trav_cr!H77-Trav_deb!H77)</f>
        <v>-47298.684489130093</v>
      </c>
      <c r="I77" s="26">
        <f>IF(Trav_cr!I77="","",Trav_cr!I77-Trav_deb!I77)</f>
        <v>-45148.139896780514</v>
      </c>
      <c r="J77" s="26">
        <f>IF(Trav_cr!J77="","",Trav_cr!J77-Trav_deb!J77)</f>
        <v>-50028.14144368656</v>
      </c>
      <c r="K77" s="26">
        <f>IF(Trav_cr!K77="","",Trav_cr!K77-Trav_deb!K77)</f>
        <v>-50007.582035442996</v>
      </c>
      <c r="L77" s="26">
        <f>IF(Trav_cr!L77="","",Trav_cr!L77-Trav_deb!L77)</f>
        <v>-40572.447973520073</v>
      </c>
      <c r="M77" s="26">
        <f>IF(Trav_cr!M77="","",Trav_cr!M77-Trav_deb!M77)</f>
        <v>-42446.277166211185</v>
      </c>
      <c r="N77" s="26">
        <f>IF(Trav_cr!N77="","",Trav_cr!N77-Trav_deb!N77)</f>
        <v>-49724.717634983957</v>
      </c>
      <c r="O77" s="26">
        <f>IF(Trav_cr!O77="","",Trav_cr!O77-Trav_deb!O77)</f>
        <v>-52304.402554230845</v>
      </c>
      <c r="P77" s="26">
        <f>IF(Trav_cr!P77="","",Trav_cr!P77-Trav_deb!P77)</f>
        <v>-51318.612998890821</v>
      </c>
      <c r="Q77" s="26">
        <f>IF(Trav_cr!Q77="","",Trav_cr!Q77-Trav_deb!Q77)</f>
        <v>-18903.000767718906</v>
      </c>
      <c r="S77" s="64">
        <f t="shared" si="28"/>
        <v>-0.63165409852118437</v>
      </c>
      <c r="T77" s="64" t="str">
        <f t="shared" si="24"/>
        <v/>
      </c>
      <c r="U77" s="64" t="str">
        <f t="shared" si="25"/>
        <v/>
      </c>
      <c r="V77" s="39"/>
      <c r="W77" s="39">
        <f>IF(L77="","",L77/GDP!O73/10)</f>
        <v>-1.2082592642147363</v>
      </c>
      <c r="X77" s="39">
        <f>IF(M77="","",M77/GDP!P73/10)</f>
        <v>-1.2236249643244581</v>
      </c>
      <c r="Y77" s="39">
        <f>IF(N77="","",N77/GDP!Q73/10)</f>
        <v>-1.3507369091393102</v>
      </c>
      <c r="Z77" s="39">
        <f>IF(O77="","",O77/GDP!R73/10)</f>
        <v>-1.3189647052471427</v>
      </c>
      <c r="AA77" s="39">
        <f>IF(P77="","",P77/GDP!S73/10)</f>
        <v>-1.3289642024998884</v>
      </c>
      <c r="AB77" s="39">
        <f>IF(Q77="","",Q77/GDP!T73/10)</f>
        <v>-0.49646468726606613</v>
      </c>
      <c r="AC77" s="39"/>
      <c r="AD77" s="22">
        <f t="shared" si="26"/>
        <v>0</v>
      </c>
      <c r="AE77" s="22">
        <f t="shared" si="29"/>
        <v>0</v>
      </c>
      <c r="AF77" s="22">
        <f t="shared" si="18"/>
        <v>0</v>
      </c>
      <c r="AG77" s="83">
        <f t="shared" si="17"/>
        <v>0</v>
      </c>
      <c r="AH77" s="83" t="str">
        <f t="shared" si="19"/>
        <v/>
      </c>
      <c r="AI77" s="57" t="str">
        <f t="shared" si="20"/>
        <v/>
      </c>
      <c r="AJ77" s="83">
        <f t="shared" si="27"/>
        <v>0</v>
      </c>
      <c r="AK77" s="57">
        <f t="shared" si="27"/>
        <v>0</v>
      </c>
      <c r="AL77" s="39">
        <f t="shared" si="21"/>
        <v>-1.3189647052471427</v>
      </c>
      <c r="AM77" s="39" t="str">
        <f t="shared" si="22"/>
        <v/>
      </c>
      <c r="AN77" s="39">
        <f t="shared" si="23"/>
        <v>-47273.291665567376</v>
      </c>
    </row>
    <row r="78" spans="1:40" x14ac:dyDescent="0.15">
      <c r="A78" s="12" t="s">
        <v>97</v>
      </c>
      <c r="B78" s="26">
        <f>IF(Trav_cr!B78="","",Trav_cr!B78-Trav_deb!B78)</f>
        <v>533.30499999999995</v>
      </c>
      <c r="C78" s="26">
        <f>IF(Trav_cr!C78="","",Trav_cr!C78-Trav_deb!C78)</f>
        <v>516.798</v>
      </c>
      <c r="D78" s="26">
        <f>IF(Trav_cr!D78="","",Trav_cr!D78-Trav_deb!D78)</f>
        <v>350.23477812499993</v>
      </c>
      <c r="E78" s="26">
        <f>IF(Trav_cr!E78="","",Trav_cr!E78-Trav_deb!E78)</f>
        <v>376.62003199999992</v>
      </c>
      <c r="F78" s="26">
        <f>IF(Trav_cr!F78="","",Trav_cr!F78-Trav_deb!F78)</f>
        <v>83.599999999999909</v>
      </c>
      <c r="G78" s="26">
        <f>IF(Trav_cr!G78="","",Trav_cr!G78-Trav_deb!G78)</f>
        <v>45.080000000000041</v>
      </c>
      <c r="H78" s="26">
        <f>IF(Trav_cr!H78="","",Trav_cr!H78-Trav_deb!H78)</f>
        <v>229.8</v>
      </c>
      <c r="I78" s="26">
        <f>IF(Trav_cr!I78="","",Trav_cr!I78-Trav_deb!I78)</f>
        <v>450.65</v>
      </c>
      <c r="J78" s="26">
        <f>IF(Trav_cr!J78="","",Trav_cr!J78-Trav_deb!J78)</f>
        <v>380.43799999999999</v>
      </c>
      <c r="K78" s="26">
        <f>IF(Trav_cr!K78="","",Trav_cr!K78-Trav_deb!K78)</f>
        <v>438.33035038052901</v>
      </c>
      <c r="L78" s="26">
        <f>IF(Trav_cr!L78="","",Trav_cr!L78-Trav_deb!L78)</f>
        <v>81.761638138517014</v>
      </c>
      <c r="M78" s="26">
        <f>IF(Trav_cr!M78="","",Trav_cr!M78-Trav_deb!M78)</f>
        <v>54.359940100000017</v>
      </c>
      <c r="N78" s="26">
        <f>IF(Trav_cr!N78="","",Trav_cr!N78-Trav_deb!N78)</f>
        <v>156.78000000000009</v>
      </c>
      <c r="O78" s="26">
        <f>IF(Trav_cr!O78="","",Trav_cr!O78-Trav_deb!O78)</f>
        <v>494</v>
      </c>
      <c r="P78" s="26">
        <f>IF(Trav_cr!P78="","",Trav_cr!P78-Trav_deb!P78)</f>
        <v>1097.6651866498271</v>
      </c>
      <c r="Q78" s="26">
        <f>IF(Trav_cr!Q78="","",Trav_cr!Q78-Trav_deb!Q78)</f>
        <v>5</v>
      </c>
      <c r="S78" s="64">
        <f t="shared" si="28"/>
        <v>-0.99544487694352368</v>
      </c>
      <c r="T78" s="64" t="str">
        <f t="shared" si="24"/>
        <v/>
      </c>
      <c r="U78" s="64" t="str">
        <f t="shared" si="25"/>
        <v/>
      </c>
      <c r="V78" s="39"/>
      <c r="W78" s="39">
        <f>IF(L78="","",L78/GDP!O74/10)</f>
        <v>0.16538582009595706</v>
      </c>
      <c r="X78" s="39">
        <f>IF(M78="","",M78/GDP!P74/10)</f>
        <v>9.6821865688341099E-2</v>
      </c>
      <c r="Y78" s="39">
        <f>IF(N78="","",N78/GDP!Q74/10)</f>
        <v>0.25963220498353567</v>
      </c>
      <c r="Z78" s="39">
        <f>IF(O78="","",O78/GDP!R74/10)</f>
        <v>0.7344713339323875</v>
      </c>
      <c r="AA78" s="39">
        <f>IF(P78="","",P78/GDP!S74/10)</f>
        <v>1.6058869579979025</v>
      </c>
      <c r="AB78" s="39">
        <f>IF(Q78="","",Q78/GDP!T74/10)</f>
        <v>7.2994768746577968E-3</v>
      </c>
      <c r="AC78" s="39"/>
      <c r="AD78" s="22">
        <f t="shared" si="26"/>
        <v>0</v>
      </c>
      <c r="AE78" s="22">
        <f t="shared" si="29"/>
        <v>0</v>
      </c>
      <c r="AF78" s="22">
        <f t="shared" si="18"/>
        <v>0</v>
      </c>
      <c r="AG78" s="83">
        <f t="shared" si="17"/>
        <v>0</v>
      </c>
      <c r="AH78" s="83" t="str">
        <f t="shared" si="19"/>
        <v/>
      </c>
      <c r="AI78" s="57" t="str">
        <f t="shared" si="20"/>
        <v/>
      </c>
      <c r="AJ78" s="83">
        <f t="shared" si="27"/>
        <v>0</v>
      </c>
      <c r="AK78" s="57">
        <f t="shared" si="27"/>
        <v>0</v>
      </c>
      <c r="AL78" s="39" t="str">
        <f t="shared" si="21"/>
        <v/>
      </c>
      <c r="AM78" s="39">
        <f t="shared" si="22"/>
        <v>0.7344713339323875</v>
      </c>
      <c r="AN78" s="39">
        <f t="shared" si="23"/>
        <v>376.91335297766881</v>
      </c>
    </row>
    <row r="79" spans="1:40" x14ac:dyDescent="0.15">
      <c r="A79" s="12" t="s">
        <v>98</v>
      </c>
      <c r="B79" s="26">
        <f>IF(Trav_cr!B79="","",Trav_cr!B79-Trav_deb!B79)</f>
        <v>10298.582499994931</v>
      </c>
      <c r="C79" s="26">
        <f>IF(Trav_cr!C79="","",Trav_cr!C79-Trav_deb!C79)</f>
        <v>11410.686275507853</v>
      </c>
      <c r="D79" s="26">
        <f>IF(Trav_cr!D79="","",Trav_cr!D79-Trav_deb!D79)</f>
        <v>12123.115681378455</v>
      </c>
      <c r="E79" s="26">
        <f>IF(Trav_cr!E79="","",Trav_cr!E79-Trav_deb!E79)</f>
        <v>13507.875951553255</v>
      </c>
      <c r="F79" s="26">
        <f>IF(Trav_cr!F79="","",Trav_cr!F79-Trav_deb!F79)</f>
        <v>11307.599999999999</v>
      </c>
      <c r="G79" s="26">
        <f>IF(Trav_cr!G79="","",Trav_cr!G79-Trav_deb!G79)</f>
        <v>9625.4310642135424</v>
      </c>
      <c r="H79" s="26">
        <f>IF(Trav_cr!H79="","",Trav_cr!H79-Trav_deb!H79)</f>
        <v>11651.174808221309</v>
      </c>
      <c r="I79" s="26">
        <f>IF(Trav_cr!I79="","",Trav_cr!I79-Trav_deb!I79)</f>
        <v>10845.950183995194</v>
      </c>
      <c r="J79" s="26">
        <f>IF(Trav_cr!J79="","",Trav_cr!J79-Trav_deb!J79)</f>
        <v>13649.208086651652</v>
      </c>
      <c r="K79" s="26">
        <f>IF(Trav_cr!K79="","",Trav_cr!K79-Trav_deb!K79)</f>
        <v>15065.578158300188</v>
      </c>
      <c r="L79" s="26">
        <f>IF(Trav_cr!L79="","",Trav_cr!L79-Trav_deb!L79)</f>
        <v>13405.867137661015</v>
      </c>
      <c r="M79" s="26">
        <f>IF(Trav_cr!M79="","",Trav_cr!M79-Trav_deb!M79)</f>
        <v>12506.822276951832</v>
      </c>
      <c r="N79" s="26">
        <f>IF(Trav_cr!N79="","",Trav_cr!N79-Trav_deb!N79)</f>
        <v>14719.30409102018</v>
      </c>
      <c r="O79" s="26">
        <f>IF(Trav_cr!O79="","",Trav_cr!O79-Trav_deb!O79)</f>
        <v>16238.833280059405</v>
      </c>
      <c r="P79" s="26">
        <f>IF(Trav_cr!P79="","",Trav_cr!P79-Trav_deb!P79)</f>
        <v>17206.22153711204</v>
      </c>
      <c r="Q79" s="26">
        <f>IF(Trav_cr!Q79="","",Trav_cr!Q79-Trav_deb!Q79)</f>
        <v>4117.0281517396161</v>
      </c>
      <c r="S79" s="64">
        <f t="shared" si="28"/>
        <v>-0.76072444825497498</v>
      </c>
      <c r="T79" s="64" t="str">
        <f t="shared" si="24"/>
        <v/>
      </c>
      <c r="U79" s="64" t="str">
        <f t="shared" si="25"/>
        <v/>
      </c>
      <c r="V79" s="39"/>
      <c r="W79" s="39">
        <f>IF(L79="","",L79/GDP!O75/10)</f>
        <v>6.860165170258659</v>
      </c>
      <c r="X79" s="39">
        <f>IF(M79="","",M79/GDP!P75/10)</f>
        <v>6.4865958903823042</v>
      </c>
      <c r="Y79" s="39">
        <f>IF(N79="","",N79/GDP!Q75/10)</f>
        <v>7.3576412515561724</v>
      </c>
      <c r="Z79" s="39">
        <f>IF(O79="","",O79/GDP!R75/10)</f>
        <v>7.6473581973450262</v>
      </c>
      <c r="AA79" s="39">
        <f>IF(P79="","",P79/GDP!S75/10)</f>
        <v>8.379020612888219</v>
      </c>
      <c r="AB79" s="39">
        <f>IF(Q79="","",Q79/GDP!T75/10)</f>
        <v>2.1753433860491342</v>
      </c>
      <c r="AC79" s="39"/>
      <c r="AD79" s="22">
        <f t="shared" si="26"/>
        <v>0</v>
      </c>
      <c r="AE79" s="22">
        <f t="shared" si="29"/>
        <v>0</v>
      </c>
      <c r="AF79" s="22">
        <f t="shared" si="18"/>
        <v>0</v>
      </c>
      <c r="AG79" s="83">
        <f t="shared" si="17"/>
        <v>1</v>
      </c>
      <c r="AH79" s="83" t="str">
        <f t="shared" si="19"/>
        <v>Greece</v>
      </c>
      <c r="AI79" s="57">
        <f t="shared" si="20"/>
        <v>1</v>
      </c>
      <c r="AJ79" s="83">
        <f t="shared" si="27"/>
        <v>0</v>
      </c>
      <c r="AK79" s="57">
        <f t="shared" si="27"/>
        <v>0</v>
      </c>
      <c r="AL79" s="39" t="str">
        <f t="shared" si="21"/>
        <v/>
      </c>
      <c r="AM79" s="39">
        <f t="shared" si="22"/>
        <v>7.6473581973450262</v>
      </c>
      <c r="AN79" s="39">
        <f t="shared" si="23"/>
        <v>14815.409664560895</v>
      </c>
    </row>
    <row r="80" spans="1:40" x14ac:dyDescent="0.15">
      <c r="A80" s="12" t="s">
        <v>99</v>
      </c>
      <c r="B80" s="26">
        <f>IF(Trav_cr!B80="","",Trav_cr!B80-Trav_deb!B80)</f>
        <v>61.373126296296292</v>
      </c>
      <c r="C80" s="26">
        <f>IF(Trav_cr!C80="","",Trav_cr!C80-Trav_deb!C80)</f>
        <v>78.285357037037031</v>
      </c>
      <c r="D80" s="26">
        <f>IF(Trav_cr!D80="","",Trav_cr!D80-Trav_deb!D80)</f>
        <v>113.54983037037036</v>
      </c>
      <c r="E80" s="26">
        <f>IF(Trav_cr!E80="","",Trav_cr!E80-Trav_deb!E80)</f>
        <v>115.52860851851852</v>
      </c>
      <c r="F80" s="26">
        <f>IF(Trav_cr!F80="","",Trav_cr!F80-Trav_deb!F80)</f>
        <v>101.51650444444444</v>
      </c>
      <c r="G80" s="26">
        <f>IF(Trav_cr!G80="","",Trav_cr!G80-Trav_deb!G80)</f>
        <v>101.15846185185185</v>
      </c>
      <c r="H80" s="26">
        <f>IF(Trav_cr!H80="","",Trav_cr!H80-Trav_deb!H80)</f>
        <v>106.4977874074074</v>
      </c>
      <c r="I80" s="26">
        <f>IF(Trav_cr!I80="","",Trav_cr!I80-Trav_deb!I80)</f>
        <v>110.83338962962962</v>
      </c>
      <c r="J80" s="26">
        <f>IF(Trav_cr!J80="","",Trav_cr!J80-Trav_deb!J80)</f>
        <v>108.98826037037036</v>
      </c>
      <c r="K80" s="26">
        <f>IF(Trav_cr!K80="","",Trav_cr!K80-Trav_deb!K80)</f>
        <v>369.71020440731689</v>
      </c>
      <c r="L80" s="26">
        <f>IF(Trav_cr!L80="","",Trav_cr!L80-Trav_deb!L80)</f>
        <v>401.63159250224624</v>
      </c>
      <c r="M80" s="26">
        <f>IF(Trav_cr!M80="","",Trav_cr!M80-Trav_deb!M80)</f>
        <v>416.17009426738446</v>
      </c>
      <c r="N80" s="26">
        <f>IF(Trav_cr!N80="","",Trav_cr!N80-Trav_deb!N80)</f>
        <v>459.5354641855028</v>
      </c>
      <c r="O80" s="26">
        <f>IF(Trav_cr!O80="","",Trav_cr!O80-Trav_deb!O80)</f>
        <v>498.33688416403061</v>
      </c>
      <c r="P80" s="26">
        <f>IF(Trav_cr!P80="","",Trav_cr!P80-Trav_deb!P80)</f>
        <v>502.72594726273383</v>
      </c>
      <c r="Q80" s="26">
        <f>IF(Trav_cr!Q80="","",Trav_cr!Q80-Trav_deb!Q80)</f>
        <v>190.03987634103552</v>
      </c>
      <c r="S80" s="64">
        <f t="shared" si="28"/>
        <v>-0.62198116612883481</v>
      </c>
      <c r="T80" s="64">
        <f t="shared" si="24"/>
        <v>-0.62198116612883481</v>
      </c>
      <c r="U80" s="64">
        <f t="shared" si="25"/>
        <v>-0.62198116612883481</v>
      </c>
      <c r="V80" s="39"/>
      <c r="W80" s="39">
        <f>IF(L80="","",L80/GDP!O76/10)</f>
        <v>40.283709142579241</v>
      </c>
      <c r="X80" s="39">
        <f>IF(M80="","",M80/GDP!P76/10)</f>
        <v>39.200649419095996</v>
      </c>
      <c r="Y80" s="39">
        <f>IF(N80="","",N80/GDP!Q76/10)</f>
        <v>40.822730703980298</v>
      </c>
      <c r="Z80" s="39">
        <f>IF(O80="","",O80/GDP!R76/10)</f>
        <v>42.640406283439177</v>
      </c>
      <c r="AA80" s="39">
        <f>IF(P80="","",P80/GDP!S76/10)</f>
        <v>41.719407070921342</v>
      </c>
      <c r="AB80" s="39">
        <f>IF(Q80="","",Q80/GDP!T76/10)</f>
        <v>18.221233272547824</v>
      </c>
      <c r="AC80" s="39"/>
      <c r="AD80" s="22">
        <f t="shared" si="26"/>
        <v>0</v>
      </c>
      <c r="AE80" s="22">
        <f t="shared" si="29"/>
        <v>1</v>
      </c>
      <c r="AF80" s="22">
        <f t="shared" si="18"/>
        <v>0</v>
      </c>
      <c r="AG80" s="83">
        <f t="shared" si="17"/>
        <v>1</v>
      </c>
      <c r="AH80" s="83" t="str">
        <f t="shared" si="19"/>
        <v>Grenada</v>
      </c>
      <c r="AI80" s="57">
        <f t="shared" si="20"/>
        <v>1</v>
      </c>
      <c r="AJ80" s="83">
        <f t="shared" si="27"/>
        <v>0</v>
      </c>
      <c r="AK80" s="57">
        <f t="shared" si="27"/>
        <v>0</v>
      </c>
      <c r="AL80" s="39" t="str">
        <f t="shared" si="21"/>
        <v/>
      </c>
      <c r="AM80" s="39">
        <f t="shared" si="22"/>
        <v>42.640406283439177</v>
      </c>
      <c r="AN80" s="39">
        <f t="shared" si="23"/>
        <v>455.67999647637953</v>
      </c>
    </row>
    <row r="81" spans="1:40" x14ac:dyDescent="0.15">
      <c r="A81" s="12" t="s">
        <v>100</v>
      </c>
      <c r="B81" s="26">
        <f>IF(Trav_cr!B81="","",Trav_cr!B81-Trav_deb!B81)</f>
        <v>369.90000000000003</v>
      </c>
      <c r="C81" s="26">
        <f>IF(Trav_cr!C81="","",Trav_cr!C81-Trav_deb!C81)</f>
        <v>390.20000000000005</v>
      </c>
      <c r="D81" s="26">
        <f>IF(Trav_cr!D81="","",Trav_cr!D81-Trav_deb!D81)</f>
        <v>457.5</v>
      </c>
      <c r="E81" s="26">
        <f>IF(Trav_cr!E81="","",Trav_cr!E81-Trav_deb!E81)</f>
        <v>411.49999999999989</v>
      </c>
      <c r="F81" s="26">
        <f>IF(Trav_cr!F81="","",Trav_cr!F81-Trav_deb!F81)</f>
        <v>482.33138999999994</v>
      </c>
      <c r="G81" s="26">
        <f>IF(Trav_cr!G81="","",Trav_cr!G81-Trav_deb!G81)</f>
        <v>432.36330000000009</v>
      </c>
      <c r="H81" s="26">
        <f>IF(Trav_cr!H81="","",Trav_cr!H81-Trav_deb!H81)</f>
        <v>420.37421000000006</v>
      </c>
      <c r="I81" s="26">
        <f>IF(Trav_cr!I81="","",Trav_cr!I81-Trav_deb!I81)</f>
        <v>398.04027999999994</v>
      </c>
      <c r="J81" s="26">
        <f>IF(Trav_cr!J81="","",Trav_cr!J81-Trav_deb!J81)</f>
        <v>392.4428999999999</v>
      </c>
      <c r="K81" s="26">
        <f>IF(Trav_cr!K81="","",Trav_cr!K81-Trav_deb!K81)</f>
        <v>381.38625000000002</v>
      </c>
      <c r="L81" s="26">
        <f>IF(Trav_cr!L81="","",Trav_cr!L81-Trav_deb!L81)</f>
        <v>415.10798</v>
      </c>
      <c r="M81" s="26">
        <f>IF(Trav_cr!M81="","",Trav_cr!M81-Trav_deb!M81)</f>
        <v>446.75276999999994</v>
      </c>
      <c r="N81" s="26">
        <f>IF(Trav_cr!N81="","",Trav_cr!N81-Trav_deb!N81)</f>
        <v>438.01740000000007</v>
      </c>
      <c r="O81" s="26">
        <f>IF(Trav_cr!O81="","",Trav_cr!O81-Trav_deb!O81)</f>
        <v>423.89804000000004</v>
      </c>
      <c r="P81" s="26">
        <f>IF(Trav_cr!P81="","",Trav_cr!P81-Trav_deb!P81)</f>
        <v>406.48342000000002</v>
      </c>
      <c r="Q81" s="26">
        <f>IF(Trav_cr!Q81="","",Trav_cr!Q81-Trav_deb!Q81)</f>
        <v>40.213070000000016</v>
      </c>
      <c r="S81" s="64">
        <f t="shared" si="28"/>
        <v>-0.90107082350369905</v>
      </c>
      <c r="T81" s="64" t="str">
        <f t="shared" si="24"/>
        <v/>
      </c>
      <c r="U81" s="64" t="str">
        <f t="shared" si="25"/>
        <v/>
      </c>
      <c r="V81" s="39"/>
      <c r="W81" s="39">
        <f>IF(L81="","",L81/GDP!O77/10)</f>
        <v>0.66759229126995268</v>
      </c>
      <c r="X81" s="39">
        <f>IF(M81="","",M81/GDP!P77/10)</f>
        <v>0.67654811379512725</v>
      </c>
      <c r="Y81" s="39">
        <f>IF(N81="","",N81/GDP!Q77/10)</f>
        <v>0.61154749693353805</v>
      </c>
      <c r="Z81" s="39">
        <f>IF(O81="","",O81/GDP!R77/10)</f>
        <v>0.5790026923696282</v>
      </c>
      <c r="AA81" s="39">
        <f>IF(P81="","",P81/GDP!S77/10)</f>
        <v>0.52787307200469047</v>
      </c>
      <c r="AB81" s="39">
        <f>IF(Q81="","",Q81/GDP!T77/10)</f>
        <v>5.1818751234790059E-2</v>
      </c>
      <c r="AC81" s="39"/>
      <c r="AD81" s="22">
        <f t="shared" si="26"/>
        <v>0</v>
      </c>
      <c r="AE81" s="22">
        <f t="shared" si="29"/>
        <v>0</v>
      </c>
      <c r="AF81" s="22">
        <f t="shared" si="18"/>
        <v>0</v>
      </c>
      <c r="AG81" s="83">
        <f t="shared" si="17"/>
        <v>0</v>
      </c>
      <c r="AH81" s="83" t="str">
        <f t="shared" si="19"/>
        <v/>
      </c>
      <c r="AI81" s="57" t="str">
        <f t="shared" si="20"/>
        <v/>
      </c>
      <c r="AJ81" s="83">
        <f t="shared" si="27"/>
        <v>0</v>
      </c>
      <c r="AK81" s="57">
        <f t="shared" si="27"/>
        <v>0</v>
      </c>
      <c r="AL81" s="39" t="str">
        <f t="shared" si="21"/>
        <v/>
      </c>
      <c r="AM81" s="39">
        <f t="shared" si="22"/>
        <v>0.5790026923696282</v>
      </c>
      <c r="AN81" s="39">
        <f t="shared" si="23"/>
        <v>426.05192199999999</v>
      </c>
    </row>
    <row r="82" spans="1:40" x14ac:dyDescent="0.15">
      <c r="A82" s="12" t="s">
        <v>101</v>
      </c>
      <c r="B82" s="26">
        <f>IF(Trav_cr!B82="","",Trav_cr!B82-Trav_deb!B82)</f>
        <v>-28.83</v>
      </c>
      <c r="C82" s="26">
        <f>IF(Trav_cr!C82="","",Trav_cr!C82-Trav_deb!C82)</f>
        <v>-28</v>
      </c>
      <c r="D82" s="26">
        <f>IF(Trav_cr!D82="","",Trav_cr!D82-Trav_deb!D82)</f>
        <v>-28.759999999999998</v>
      </c>
      <c r="E82" s="26">
        <f>IF(Trav_cr!E82="","",Trav_cr!E82-Trav_deb!E82)</f>
        <v>-7.73</v>
      </c>
      <c r="F82" s="26">
        <f>IF(Trav_cr!F82="","",Trav_cr!F82-Trav_deb!F82)</f>
        <v>-10.3</v>
      </c>
      <c r="G82" s="26">
        <f>IF(Trav_cr!G82="","",Trav_cr!G82-Trav_deb!G82)</f>
        <v>-5.4799999999999995</v>
      </c>
      <c r="H82" s="26">
        <f>IF(Trav_cr!H82="","",Trav_cr!H82-Trav_deb!H82)</f>
        <v>-30.990000000000002</v>
      </c>
      <c r="I82" s="26">
        <f>IF(Trav_cr!I82="","",Trav_cr!I82-Trav_deb!I82)</f>
        <v>-22</v>
      </c>
      <c r="J82" s="26" t="str">
        <f>IF(Trav_cr!J82="","",Trav_cr!J82-Trav_deb!J82)</f>
        <v/>
      </c>
      <c r="K82" s="26">
        <f>IF(Trav_cr!K82="","",Trav_cr!K82-Trav_deb!K82)</f>
        <v>-1.42136996603341</v>
      </c>
      <c r="L82" s="26">
        <f>IF(Trav_cr!L82="","",Trav_cr!L82-Trav_deb!L82)</f>
        <v>-7.4277477220245061</v>
      </c>
      <c r="M82" s="26">
        <f>IF(Trav_cr!M82="","",Trav_cr!M82-Trav_deb!M82)</f>
        <v>3.3644118666308795</v>
      </c>
      <c r="N82" s="26">
        <f>IF(Trav_cr!N82="","",Trav_cr!N82-Trav_deb!N82)</f>
        <v>4.8600000000000012</v>
      </c>
      <c r="O82" s="26">
        <f>IF(Trav_cr!O82="","",Trav_cr!O82-Trav_deb!O82)</f>
        <v>-5.7800000000000011</v>
      </c>
      <c r="P82" s="26">
        <f>IF(Trav_cr!P82="","",Trav_cr!P82-Trav_deb!P82)</f>
        <v>6.53</v>
      </c>
      <c r="Q82" s="26" t="str">
        <f>IF(Trav_cr!Q82="","",Trav_cr!Q82-Trav_deb!Q82)</f>
        <v/>
      </c>
      <c r="S82" s="64" t="str">
        <f t="shared" si="28"/>
        <v/>
      </c>
      <c r="T82" s="64" t="str">
        <f t="shared" si="24"/>
        <v/>
      </c>
      <c r="U82" s="64" t="str">
        <f t="shared" si="25"/>
        <v/>
      </c>
      <c r="V82" s="39"/>
      <c r="W82" s="39">
        <f>IF(L82="","",L82/GDP!O78/10)</f>
        <v>-8.4499424659785854E-2</v>
      </c>
      <c r="X82" s="39">
        <f>IF(M82="","",M82/GDP!P78/10)</f>
        <v>3.9103490119731077E-2</v>
      </c>
      <c r="Y82" s="39">
        <f>IF(N82="","",N82/GDP!Q78/10)</f>
        <v>4.7017339274081374E-2</v>
      </c>
      <c r="Z82" s="39">
        <f>IF(O82="","",O82/GDP!R78/10)</f>
        <v>-4.745266319044799E-2</v>
      </c>
      <c r="AA82" s="39">
        <f>IF(P82="","",P82/GDP!S78/10)</f>
        <v>4.732929955596938E-2</v>
      </c>
      <c r="AB82" s="39" t="str">
        <f>IF(Q82="","",Q82/GDP!T78/10)</f>
        <v/>
      </c>
      <c r="AC82" s="39"/>
      <c r="AD82" s="22">
        <f t="shared" si="26"/>
        <v>0</v>
      </c>
      <c r="AE82" s="22">
        <f t="shared" si="29"/>
        <v>0</v>
      </c>
      <c r="AF82" s="22">
        <f t="shared" si="18"/>
        <v>0</v>
      </c>
      <c r="AG82" s="83">
        <f t="shared" si="17"/>
        <v>0</v>
      </c>
      <c r="AH82" s="83" t="str">
        <f t="shared" si="19"/>
        <v/>
      </c>
      <c r="AI82" s="57" t="str">
        <f t="shared" si="20"/>
        <v/>
      </c>
      <c r="AJ82" s="83">
        <f t="shared" si="27"/>
        <v>0</v>
      </c>
      <c r="AK82" s="57">
        <f t="shared" si="27"/>
        <v>1</v>
      </c>
      <c r="AL82" s="39">
        <f t="shared" si="21"/>
        <v>-4.745266319044799E-2</v>
      </c>
      <c r="AM82" s="39" t="str">
        <f t="shared" si="22"/>
        <v/>
      </c>
      <c r="AN82" s="39">
        <f t="shared" si="23"/>
        <v>0.30933282892127478</v>
      </c>
    </row>
    <row r="83" spans="1:40" x14ac:dyDescent="0.15">
      <c r="A83" s="12" t="s">
        <v>102</v>
      </c>
      <c r="B83" s="26">
        <f>IF(Trav_cr!B83="","",Trav_cr!B83-Trav_deb!B83)</f>
        <v>-8.182484683836531</v>
      </c>
      <c r="C83" s="26">
        <f>IF(Trav_cr!C83="","",Trav_cr!C83-Trav_deb!C83)</f>
        <v>-12.738814289215572</v>
      </c>
      <c r="D83" s="26">
        <f>IF(Trav_cr!D83="","",Trav_cr!D83-Trav_deb!D83)</f>
        <v>-11.800000000000004</v>
      </c>
      <c r="E83" s="26">
        <f>IF(Trav_cr!E83="","",Trav_cr!E83-Trav_deb!E83)</f>
        <v>-7.3700822902826957</v>
      </c>
      <c r="F83" s="26">
        <f>IF(Trav_cr!F83="","",Trav_cr!F83-Trav_deb!F83)</f>
        <v>-13.770116648947599</v>
      </c>
      <c r="G83" s="26">
        <f>IF(Trav_cr!G83="","",Trav_cr!G83-Trav_deb!G83)</f>
        <v>-16.180098005762403</v>
      </c>
      <c r="H83" s="26">
        <f>IF(Trav_cr!H83="","",Trav_cr!H83-Trav_deb!H83)</f>
        <v>-17.4817384712582</v>
      </c>
      <c r="I83" s="26">
        <f>IF(Trav_cr!I83="","",Trav_cr!I83-Trav_deb!I83)</f>
        <v>-13.18010253874548</v>
      </c>
      <c r="J83" s="26">
        <f>IF(Trav_cr!J83="","",Trav_cr!J83-Trav_deb!J83)</f>
        <v>-9.7844094275833982</v>
      </c>
      <c r="K83" s="26">
        <f>IF(Trav_cr!K83="","",Trav_cr!K83-Trav_deb!K83)</f>
        <v>-32.445135219003205</v>
      </c>
      <c r="L83" s="26">
        <f>IF(Trav_cr!L83="","",Trav_cr!L83-Trav_deb!L83)</f>
        <v>-35.558910326682103</v>
      </c>
      <c r="M83" s="26">
        <f>IF(Trav_cr!M83="","",Trav_cr!M83-Trav_deb!M83)</f>
        <v>-21.788330000000002</v>
      </c>
      <c r="N83" s="26">
        <f>IF(Trav_cr!N83="","",Trav_cr!N83-Trav_deb!N83)</f>
        <v>-47.083065889451731</v>
      </c>
      <c r="O83" s="26">
        <f>IF(Trav_cr!O83="","",Trav_cr!O83-Trav_deb!O83)</f>
        <v>-54.719081453228824</v>
      </c>
      <c r="P83" s="26">
        <f>IF(Trav_cr!P83="","",Trav_cr!P83-Trav_deb!P83)</f>
        <v>-68.229081039126314</v>
      </c>
      <c r="Q83" s="26" t="str">
        <f>IF(Trav_cr!Q83="","",Trav_cr!Q83-Trav_deb!Q83)</f>
        <v/>
      </c>
      <c r="S83" s="64" t="str">
        <f t="shared" si="28"/>
        <v/>
      </c>
      <c r="T83" s="64" t="str">
        <f t="shared" si="24"/>
        <v/>
      </c>
      <c r="U83" s="64" t="str">
        <f t="shared" si="25"/>
        <v/>
      </c>
      <c r="V83" s="39"/>
      <c r="W83" s="39">
        <f>IF(L83="","",L83/GDP!O79/10)</f>
        <v>-3.0853695706800446</v>
      </c>
      <c r="X83" s="39">
        <f>IF(M83="","",M83/GDP!P79/10)</f>
        <v>-1.7504453073320057</v>
      </c>
      <c r="Y83" s="39">
        <f>IF(N83="","",N83/GDP!Q79/10)</f>
        <v>-3.2041069448939767</v>
      </c>
      <c r="Z83" s="39">
        <f>IF(O83="","",O83/GDP!R79/10)</f>
        <v>-3.6338838793090922</v>
      </c>
      <c r="AA83" s="39">
        <f>IF(P83="","",P83/GDP!S79/10)</f>
        <v>-4.7392620528670033</v>
      </c>
      <c r="AB83" s="39" t="str">
        <f>IF(Q83="","",Q83/GDP!T79/10)</f>
        <v/>
      </c>
      <c r="AC83" s="39"/>
      <c r="AD83" s="22">
        <f t="shared" si="26"/>
        <v>0</v>
      </c>
      <c r="AE83" s="22">
        <f t="shared" si="29"/>
        <v>0</v>
      </c>
      <c r="AF83" s="22">
        <f t="shared" si="18"/>
        <v>0</v>
      </c>
      <c r="AG83" s="83">
        <f t="shared" si="17"/>
        <v>0</v>
      </c>
      <c r="AH83" s="83" t="str">
        <f t="shared" si="19"/>
        <v/>
      </c>
      <c r="AI83" s="57" t="str">
        <f t="shared" si="20"/>
        <v/>
      </c>
      <c r="AJ83" s="83">
        <f t="shared" si="27"/>
        <v>0</v>
      </c>
      <c r="AK83" s="57">
        <f t="shared" si="27"/>
        <v>1</v>
      </c>
      <c r="AL83" s="39">
        <f t="shared" si="21"/>
        <v>-3.6338838793090922</v>
      </c>
      <c r="AM83" s="39" t="str">
        <f t="shared" si="22"/>
        <v/>
      </c>
      <c r="AN83" s="39">
        <f t="shared" si="23"/>
        <v>-45.475693741697796</v>
      </c>
    </row>
    <row r="84" spans="1:40" x14ac:dyDescent="0.15">
      <c r="A84" s="12" t="s">
        <v>103</v>
      </c>
      <c r="B84" s="26">
        <f>IF(Trav_cr!B84="","",Trav_cr!B84-Trav_deb!B84)</f>
        <v>-4.4590000000000032</v>
      </c>
      <c r="C84" s="26">
        <f>IF(Trav_cr!C84="","",Trav_cr!C84-Trav_deb!C84)</f>
        <v>-11.922000000000004</v>
      </c>
      <c r="D84" s="26">
        <f>IF(Trav_cr!D84="","",Trav_cr!D84-Trav_deb!D84)</f>
        <v>-7.044000000000004</v>
      </c>
      <c r="E84" s="26">
        <f>IF(Trav_cr!E84="","",Trav_cr!E84-Trav_deb!E84)</f>
        <v>6.7409999999999997</v>
      </c>
      <c r="F84" s="26">
        <f>IF(Trav_cr!F84="","",Trav_cr!F84-Trav_deb!F84)</f>
        <v>-17.369999999999997</v>
      </c>
      <c r="G84" s="26">
        <f>IF(Trav_cr!G84="","",Trav_cr!G84-Trav_deb!G84)</f>
        <v>7.0350179999999938</v>
      </c>
      <c r="H84" s="26">
        <f>IF(Trav_cr!H84="","",Trav_cr!H84-Trav_deb!H84)</f>
        <v>16</v>
      </c>
      <c r="I84" s="26">
        <f>IF(Trav_cr!I84="","",Trav_cr!I84-Trav_deb!I84)</f>
        <v>-18.295999999999992</v>
      </c>
      <c r="J84" s="26">
        <f>IF(Trav_cr!J84="","",Trav_cr!J84-Trav_deb!J84)</f>
        <v>-3.7600000000000051</v>
      </c>
      <c r="K84" s="26">
        <f>IF(Trav_cr!K84="","",Trav_cr!K84-Trav_deb!K84)</f>
        <v>1.8250000000000028</v>
      </c>
      <c r="L84" s="26">
        <f>IF(Trav_cr!L84="","",Trav_cr!L84-Trav_deb!L84)</f>
        <v>-28</v>
      </c>
      <c r="M84" s="26">
        <f>IF(Trav_cr!M84="","",Trav_cr!M84-Trav_deb!M84)</f>
        <v>1.1081800000000044</v>
      </c>
      <c r="N84" s="26">
        <f>IF(Trav_cr!N84="","",Trav_cr!N84-Trav_deb!N84)</f>
        <v>1.2219162592593023</v>
      </c>
      <c r="O84" s="26">
        <f>IF(Trav_cr!O84="","",Trav_cr!O84-Trav_deb!O84)</f>
        <v>-52.443466666666673</v>
      </c>
      <c r="P84" s="26">
        <f>IF(Trav_cr!P84="","",Trav_cr!P84-Trav_deb!P84)</f>
        <v>-19.676227777777701</v>
      </c>
      <c r="Q84" s="26" t="str">
        <f>IF(Trav_cr!Q84="","",Trav_cr!Q84-Trav_deb!Q84)</f>
        <v/>
      </c>
      <c r="S84" s="64" t="str">
        <f t="shared" si="28"/>
        <v/>
      </c>
      <c r="T84" s="64" t="str">
        <f t="shared" si="24"/>
        <v/>
      </c>
      <c r="U84" s="64" t="str">
        <f t="shared" si="25"/>
        <v/>
      </c>
      <c r="V84" s="39"/>
      <c r="W84" s="39">
        <f>IF(L84="","",L84/GDP!O80/10)</f>
        <v>-0.65423000938724452</v>
      </c>
      <c r="X84" s="39">
        <f>IF(M84="","",M84/GDP!P80/10)</f>
        <v>2.4721276427954984E-2</v>
      </c>
      <c r="Y84" s="39">
        <f>IF(N84="","",N84/GDP!Q80/10)</f>
        <v>2.5734443877947905E-2</v>
      </c>
      <c r="Z84" s="39">
        <f>IF(O84="","",O84/GDP!R80/10)</f>
        <v>-1.0953936390842076</v>
      </c>
      <c r="AA84" s="39">
        <f>IF(P84="","",P84/GDP!S80/10)</f>
        <v>-0.38030812358336624</v>
      </c>
      <c r="AB84" s="39" t="str">
        <f>IF(Q84="","",Q84/GDP!T80/10)</f>
        <v/>
      </c>
      <c r="AC84" s="39"/>
      <c r="AD84" s="22">
        <f t="shared" si="26"/>
        <v>0</v>
      </c>
      <c r="AE84" s="22">
        <f t="shared" si="29"/>
        <v>0</v>
      </c>
      <c r="AF84" s="22">
        <f t="shared" si="18"/>
        <v>0</v>
      </c>
      <c r="AG84" s="83">
        <f t="shared" si="17"/>
        <v>0</v>
      </c>
      <c r="AH84" s="83" t="str">
        <f t="shared" si="19"/>
        <v/>
      </c>
      <c r="AI84" s="57" t="str">
        <f t="shared" si="20"/>
        <v/>
      </c>
      <c r="AJ84" s="83">
        <f t="shared" si="27"/>
        <v>0</v>
      </c>
      <c r="AK84" s="57">
        <f t="shared" si="27"/>
        <v>1</v>
      </c>
      <c r="AL84" s="39">
        <f t="shared" si="21"/>
        <v>-1.0953936390842076</v>
      </c>
      <c r="AM84" s="39" t="str">
        <f t="shared" si="22"/>
        <v/>
      </c>
      <c r="AN84" s="39">
        <f t="shared" si="23"/>
        <v>-19.55791963703701</v>
      </c>
    </row>
    <row r="85" spans="1:40" x14ac:dyDescent="0.15">
      <c r="A85" s="12" t="s">
        <v>104</v>
      </c>
      <c r="B85" s="26">
        <f>IF(Trav_cr!B85="","",Trav_cr!B85-Trav_deb!B85)</f>
        <v>24.15</v>
      </c>
      <c r="C85" s="26">
        <f>IF(Trav_cr!C85="","",Trav_cr!C85-Trav_deb!C85)</f>
        <v>70.28</v>
      </c>
      <c r="D85" s="26">
        <f>IF(Trav_cr!D85="","",Trav_cr!D85-Trav_deb!D85)</f>
        <v>133.41</v>
      </c>
      <c r="E85" s="26">
        <f>IF(Trav_cr!E85="","",Trav_cr!E85-Trav_deb!E85)</f>
        <v>296.10992999999996</v>
      </c>
      <c r="F85" s="26">
        <f>IF(Trav_cr!F85="","",Trav_cr!F85-Trav_deb!F85)</f>
        <v>353.11733299999997</v>
      </c>
      <c r="G85" s="26">
        <f>IF(Trav_cr!G85="","",Trav_cr!G85-Trav_deb!G85)</f>
        <v>319.91036079999998</v>
      </c>
      <c r="H85" s="26">
        <f>IF(Trav_cr!H85="","",Trav_cr!H85-Trav_deb!H85)</f>
        <v>394.70124240000001</v>
      </c>
      <c r="I85" s="26">
        <f>IF(Trav_cr!I85="","",Trav_cr!I85-Trav_deb!I85)</f>
        <v>383.04597759999996</v>
      </c>
      <c r="J85" s="26">
        <f>IF(Trav_cr!J85="","",Trav_cr!J85-Trav_deb!J85)</f>
        <v>483.9183948000001</v>
      </c>
      <c r="K85" s="26">
        <f>IF(Trav_cr!K85="","",Trav_cr!K85-Trav_deb!K85)</f>
        <v>506.60122128950042</v>
      </c>
      <c r="L85" s="26">
        <f>IF(Trav_cr!L85="","",Trav_cr!L85-Trav_deb!L85)</f>
        <v>537.88492002504745</v>
      </c>
      <c r="M85" s="26">
        <f>IF(Trav_cr!M85="","",Trav_cr!M85-Trav_deb!M85)</f>
        <v>448.92590436</v>
      </c>
      <c r="N85" s="26">
        <f>IF(Trav_cr!N85="","",Trav_cr!N85-Trav_deb!N85)</f>
        <v>397.01015059200006</v>
      </c>
      <c r="O85" s="26">
        <f>IF(Trav_cr!O85="","",Trav_cr!O85-Trav_deb!O85)</f>
        <v>517.82862922582967</v>
      </c>
      <c r="P85" s="26">
        <f>IF(Trav_cr!P85="","",Trav_cr!P85-Trav_deb!P85)</f>
        <v>233.35000000000002</v>
      </c>
      <c r="Q85" s="26" t="str">
        <f>IF(Trav_cr!Q85="","",Trav_cr!Q85-Trav_deb!Q85)</f>
        <v/>
      </c>
      <c r="S85" s="64" t="str">
        <f t="shared" si="28"/>
        <v/>
      </c>
      <c r="T85" s="64" t="str">
        <f t="shared" si="24"/>
        <v/>
      </c>
      <c r="U85" s="64" t="str">
        <f t="shared" si="25"/>
        <v/>
      </c>
      <c r="V85" s="39"/>
      <c r="W85" s="39">
        <f>IF(L85="","",L85/GDP!O81/10)</f>
        <v>3.6207403133850287</v>
      </c>
      <c r="X85" s="39">
        <f>IF(M85="","",M85/GDP!P81/10)</f>
        <v>3.2074477731974307</v>
      </c>
      <c r="Y85" s="39">
        <f>IF(N85="","",N85/GDP!Q81/10)</f>
        <v>2.6403861819145424</v>
      </c>
      <c r="Z85" s="39">
        <f>IF(O85="","",O85/GDP!R81/10)</f>
        <v>3.147154985609403</v>
      </c>
      <c r="AA85" s="39">
        <f>IF(P85="","",P85/GDP!S81/10)</f>
        <v>1.5780447154510058</v>
      </c>
      <c r="AB85" s="39" t="str">
        <f>IF(Q85="","",Q85/GDP!T81/10)</f>
        <v/>
      </c>
      <c r="AC85" s="39"/>
      <c r="AD85" s="22">
        <f t="shared" si="26"/>
        <v>0</v>
      </c>
      <c r="AE85" s="22">
        <f t="shared" si="29"/>
        <v>0</v>
      </c>
      <c r="AF85" s="22">
        <f t="shared" si="18"/>
        <v>0</v>
      </c>
      <c r="AG85" s="83">
        <f t="shared" si="17"/>
        <v>0</v>
      </c>
      <c r="AH85" s="83" t="str">
        <f t="shared" si="19"/>
        <v/>
      </c>
      <c r="AI85" s="57" t="str">
        <f t="shared" si="20"/>
        <v/>
      </c>
      <c r="AJ85" s="83">
        <f t="shared" si="27"/>
        <v>0</v>
      </c>
      <c r="AK85" s="57">
        <f t="shared" si="27"/>
        <v>1</v>
      </c>
      <c r="AL85" s="39" t="str">
        <f t="shared" si="21"/>
        <v/>
      </c>
      <c r="AM85" s="39">
        <f t="shared" si="22"/>
        <v>3.147154985609403</v>
      </c>
      <c r="AN85" s="39">
        <f t="shared" si="23"/>
        <v>426.9999208405755</v>
      </c>
    </row>
    <row r="86" spans="1:40" x14ac:dyDescent="0.15">
      <c r="A86" s="12" t="s">
        <v>105</v>
      </c>
      <c r="B86" s="26">
        <f>IF(Trav_cr!B86="","",Trav_cr!B86-Trav_deb!B86)</f>
        <v>201.32091400000002</v>
      </c>
      <c r="C86" s="26">
        <f>IF(Trav_cr!C86="","",Trav_cr!C86-Trav_deb!C86)</f>
        <v>160.249605119634</v>
      </c>
      <c r="D86" s="26">
        <f>IF(Trav_cr!D86="","",Trav_cr!D86-Trav_deb!D86)</f>
        <v>333.53999999999996</v>
      </c>
      <c r="E86" s="26">
        <f>IF(Trav_cr!E86="","",Trav_cr!E86-Trav_deb!E86)</f>
        <v>328.46</v>
      </c>
      <c r="F86" s="26">
        <f>IF(Trav_cr!F86="","",Trav_cr!F86-Trav_deb!F86)</f>
        <v>319.89999999999998</v>
      </c>
      <c r="G86" s="26">
        <f>IF(Trav_cr!G86="","",Trav_cr!G86-Trav_deb!G86)</f>
        <v>304.76111051945469</v>
      </c>
      <c r="H86" s="26">
        <f>IF(Trav_cr!H86="","",Trav_cr!H86-Trav_deb!H86)</f>
        <v>282.30327592870464</v>
      </c>
      <c r="I86" s="26">
        <f>IF(Trav_cr!I86="","",Trav_cr!I86-Trav_deb!I86)</f>
        <v>224.79999999999899</v>
      </c>
      <c r="J86" s="26">
        <f>IF(Trav_cr!J86="","",Trav_cr!J86-Trav_deb!J86)</f>
        <v>204.15664765247891</v>
      </c>
      <c r="K86" s="26">
        <f>IF(Trav_cr!K86="","",Trav_cr!K86-Trav_deb!K86)</f>
        <v>360.59999999999997</v>
      </c>
      <c r="L86" s="26">
        <f>IF(Trav_cr!L86="","",Trav_cr!L86-Trav_deb!L86)</f>
        <v>305.28127806168658</v>
      </c>
      <c r="M86" s="26">
        <f>IF(Trav_cr!M86="","",Trav_cr!M86-Trav_deb!M86)</f>
        <v>207.69788577228508</v>
      </c>
      <c r="N86" s="26">
        <f>IF(Trav_cr!N86="","",Trav_cr!N86-Trav_deb!N86)</f>
        <v>201.10857390943931</v>
      </c>
      <c r="O86" s="26">
        <f>IF(Trav_cr!O86="","",Trav_cr!O86-Trav_deb!O86)</f>
        <v>183.68327579071723</v>
      </c>
      <c r="P86" s="26">
        <f>IF(Trav_cr!P86="","",Trav_cr!P86-Trav_deb!P86)</f>
        <v>47.694498951195897</v>
      </c>
      <c r="Q86" s="26">
        <f>IF(Trav_cr!Q86="","",Trav_cr!Q86-Trav_deb!Q86)</f>
        <v>24.399999999999977</v>
      </c>
      <c r="S86" s="64">
        <f t="shared" si="28"/>
        <v>-0.48841060213322218</v>
      </c>
      <c r="T86" s="64" t="str">
        <f t="shared" si="24"/>
        <v/>
      </c>
      <c r="U86" s="64" t="str">
        <f t="shared" si="25"/>
        <v/>
      </c>
      <c r="V86" s="39"/>
      <c r="W86" s="39">
        <f>IF(L86="","",L86/GDP!O82/10)</f>
        <v>1.4552245609849379</v>
      </c>
      <c r="X86" s="39">
        <f>IF(M86="","",M86/GDP!P82/10)</f>
        <v>0.95650512340881266</v>
      </c>
      <c r="Y86" s="39">
        <f>IF(N86="","",N86/GDP!Q82/10)</f>
        <v>0.86922285841224889</v>
      </c>
      <c r="Z86" s="39">
        <f>IF(O86="","",O86/GDP!R82/10)</f>
        <v>0.76992959002427896</v>
      </c>
      <c r="AA86" s="39">
        <f>IF(P86="","",P86/GDP!S82/10)</f>
        <v>0.19138350916368455</v>
      </c>
      <c r="AB86" s="39">
        <f>IF(Q86="","",Q86/GDP!T82/10)</f>
        <v>0.1029946168011308</v>
      </c>
      <c r="AC86" s="39"/>
      <c r="AD86" s="22">
        <f t="shared" si="26"/>
        <v>0</v>
      </c>
      <c r="AE86" s="22">
        <f t="shared" si="29"/>
        <v>0</v>
      </c>
      <c r="AF86" s="22">
        <f t="shared" si="18"/>
        <v>0</v>
      </c>
      <c r="AG86" s="83">
        <f t="shared" si="17"/>
        <v>0</v>
      </c>
      <c r="AH86" s="83" t="str">
        <f t="shared" si="19"/>
        <v/>
      </c>
      <c r="AI86" s="57" t="str">
        <f t="shared" si="20"/>
        <v/>
      </c>
      <c r="AJ86" s="83">
        <f t="shared" si="27"/>
        <v>0</v>
      </c>
      <c r="AK86" s="57">
        <f t="shared" si="27"/>
        <v>0</v>
      </c>
      <c r="AL86" s="39" t="str">
        <f t="shared" si="21"/>
        <v/>
      </c>
      <c r="AM86" s="39">
        <f t="shared" si="22"/>
        <v>0.76992959002427896</v>
      </c>
      <c r="AN86" s="39">
        <f t="shared" si="23"/>
        <v>189.09310249706479</v>
      </c>
    </row>
    <row r="87" spans="1:40" x14ac:dyDescent="0.15">
      <c r="A87" s="12" t="s">
        <v>106</v>
      </c>
      <c r="B87" s="26">
        <f>IF(Trav_cr!B87="","",Trav_cr!B87-Trav_deb!B87)</f>
        <v>2157.3111031025692</v>
      </c>
      <c r="C87" s="26">
        <f>IF(Trav_cr!C87="","",Trav_cr!C87-Trav_deb!C87)</f>
        <v>2691.2359055336278</v>
      </c>
      <c r="D87" s="26">
        <f>IF(Trav_cr!D87="","",Trav_cr!D87-Trav_deb!D87)</f>
        <v>2589.5805171911447</v>
      </c>
      <c r="E87" s="26">
        <f>IF(Trav_cr!E87="","",Trav_cr!E87-Trav_deb!E87)</f>
        <v>3322.732272753894</v>
      </c>
      <c r="F87" s="26">
        <f>IF(Trav_cr!F87="","",Trav_cr!F87-Trav_deb!F87)</f>
        <v>3310.2505522777733</v>
      </c>
      <c r="G87" s="26">
        <f>IF(Trav_cr!G87="","",Trav_cr!G87-Trav_deb!G87)</f>
        <v>3287.5179406207667</v>
      </c>
      <c r="H87" s="26">
        <f>IF(Trav_cr!H87="","",Trav_cr!H87-Trav_deb!H87)</f>
        <v>3544.4098169425811</v>
      </c>
      <c r="I87" s="26">
        <f>IF(Trav_cr!I87="","",Trav_cr!I87-Trav_deb!I87)</f>
        <v>3173.384357252974</v>
      </c>
      <c r="J87" s="26">
        <f>IF(Trav_cr!J87="","",Trav_cr!J87-Trav_deb!J87)</f>
        <v>3456.2139164119362</v>
      </c>
      <c r="K87" s="26">
        <f>IF(Trav_cr!K87="","",Trav_cr!K87-Trav_deb!K87)</f>
        <v>3828.378001404471</v>
      </c>
      <c r="L87" s="26">
        <f>IF(Trav_cr!L87="","",Trav_cr!L87-Trav_deb!L87)</f>
        <v>3490.1216843063112</v>
      </c>
      <c r="M87" s="26">
        <f>IF(Trav_cr!M87="","",Trav_cr!M87-Trav_deb!M87)</f>
        <v>3508.2839270938039</v>
      </c>
      <c r="N87" s="26">
        <f>IF(Trav_cr!N87="","",Trav_cr!N87-Trav_deb!N87)</f>
        <v>3763.7947513510403</v>
      </c>
      <c r="O87" s="26">
        <f>IF(Trav_cr!O87="","",Trav_cr!O87-Trav_deb!O87)</f>
        <v>4248.4341583390906</v>
      </c>
      <c r="P87" s="26">
        <f>IF(Trav_cr!P87="","",Trav_cr!P87-Trav_deb!P87)</f>
        <v>4541.8780609406349</v>
      </c>
      <c r="Q87" s="26">
        <f>IF(Trav_cr!Q87="","",Trav_cr!Q87-Trav_deb!Q87)</f>
        <v>2069.3035949916075</v>
      </c>
      <c r="S87" s="64">
        <f t="shared" si="28"/>
        <v>-0.54439472675692024</v>
      </c>
      <c r="T87" s="64" t="str">
        <f t="shared" si="24"/>
        <v/>
      </c>
      <c r="U87" s="64" t="str">
        <f t="shared" si="25"/>
        <v/>
      </c>
      <c r="V87" s="39"/>
      <c r="W87" s="39">
        <f>IF(L87="","",L87/GDP!O83/10)</f>
        <v>2.790439022547305</v>
      </c>
      <c r="X87" s="39">
        <f>IF(M87="","",M87/GDP!P83/10)</f>
        <v>2.7308082364417627</v>
      </c>
      <c r="Y87" s="39">
        <f>IF(N87="","",N87/GDP!Q83/10)</f>
        <v>2.6327311672616167</v>
      </c>
      <c r="Z87" s="39">
        <f>IF(O87="","",O87/GDP!R83/10)</f>
        <v>2.6483387289305496</v>
      </c>
      <c r="AA87" s="39">
        <f>IF(P87="","",P87/GDP!S83/10)</f>
        <v>2.7786004235119002</v>
      </c>
      <c r="AB87" s="39">
        <f>IF(Q87="","",Q87/GDP!T83/10)</f>
        <v>1.334923239397823</v>
      </c>
      <c r="AC87" s="39"/>
      <c r="AD87" s="22">
        <f t="shared" si="26"/>
        <v>0</v>
      </c>
      <c r="AE87" s="22">
        <f t="shared" si="29"/>
        <v>0</v>
      </c>
      <c r="AF87" s="22">
        <f t="shared" si="18"/>
        <v>0</v>
      </c>
      <c r="AG87" s="83">
        <f t="shared" si="17"/>
        <v>0</v>
      </c>
      <c r="AH87" s="83" t="str">
        <f t="shared" si="19"/>
        <v/>
      </c>
      <c r="AI87" s="57" t="str">
        <f t="shared" si="20"/>
        <v/>
      </c>
      <c r="AJ87" s="83">
        <f t="shared" si="27"/>
        <v>0</v>
      </c>
      <c r="AK87" s="57">
        <f t="shared" si="27"/>
        <v>0</v>
      </c>
      <c r="AL87" s="39" t="str">
        <f t="shared" si="21"/>
        <v/>
      </c>
      <c r="AM87" s="39">
        <f t="shared" si="22"/>
        <v>2.6483387289305496</v>
      </c>
      <c r="AN87" s="39">
        <f t="shared" si="23"/>
        <v>3910.5025164061763</v>
      </c>
    </row>
    <row r="88" spans="1:40" x14ac:dyDescent="0.15">
      <c r="A88" s="12" t="s">
        <v>107</v>
      </c>
      <c r="B88" s="26" t="str">
        <f>IF(Trav_cr!B88="","",Trav_cr!B88-Trav_deb!B88)</f>
        <v/>
      </c>
      <c r="C88" s="26" t="str">
        <f>IF(Trav_cr!C88="","",Trav_cr!C88-Trav_deb!C88)</f>
        <v/>
      </c>
      <c r="D88" s="26" t="str">
        <f>IF(Trav_cr!D88="","",Trav_cr!D88-Trav_deb!D88)</f>
        <v/>
      </c>
      <c r="E88" s="26" t="str">
        <f>IF(Trav_cr!E88="","",Trav_cr!E88-Trav_deb!E88)</f>
        <v/>
      </c>
      <c r="F88" s="26">
        <f>IF(Trav_cr!F88="","",Trav_cr!F88-Trav_deb!F88)</f>
        <v>4.5166607646053762</v>
      </c>
      <c r="G88" s="26">
        <f>IF(Trav_cr!G88="","",Trav_cr!G88-Trav_deb!G88)</f>
        <v>-50.396004792621397</v>
      </c>
      <c r="H88" s="26">
        <f>IF(Trav_cr!H88="","",Trav_cr!H88-Trav_deb!H88)</f>
        <v>-2.2207692128727103</v>
      </c>
      <c r="I88" s="26">
        <f>IF(Trav_cr!I88="","",Trav_cr!I88-Trav_deb!I88)</f>
        <v>74.433228835618934</v>
      </c>
      <c r="J88" s="26">
        <f>IF(Trav_cr!J88="","",Trav_cr!J88-Trav_deb!J88)</f>
        <v>229.83468059631787</v>
      </c>
      <c r="K88" s="26">
        <f>IF(Trav_cr!K88="","",Trav_cr!K88-Trav_deb!K88)</f>
        <v>431.884026765876</v>
      </c>
      <c r="L88" s="26">
        <f>IF(Trav_cr!L88="","",Trav_cr!L88-Trav_deb!L88)</f>
        <v>666.75617239110738</v>
      </c>
      <c r="M88" s="26">
        <f>IF(Trav_cr!M88="","",Trav_cr!M88-Trav_deb!M88)</f>
        <v>1211.881407858747</v>
      </c>
      <c r="N88" s="26">
        <f>IF(Trav_cr!N88="","",Trav_cr!N88-Trav_deb!N88)</f>
        <v>1466.0667392887312</v>
      </c>
      <c r="O88" s="26">
        <f>IF(Trav_cr!O88="","",Trav_cr!O88-Trav_deb!O88)</f>
        <v>1443.1537601477426</v>
      </c>
      <c r="P88" s="26">
        <f>IF(Trav_cr!P88="","",Trav_cr!P88-Trav_deb!P88)</f>
        <v>1179.9663638781717</v>
      </c>
      <c r="Q88" s="26">
        <f>IF(Trav_cr!Q88="","",Trav_cr!Q88-Trav_deb!Q88)</f>
        <v>133.02748198452264</v>
      </c>
      <c r="S88" s="64">
        <f t="shared" si="28"/>
        <v>-0.8872616321474589</v>
      </c>
      <c r="T88" s="64" t="str">
        <f t="shared" si="24"/>
        <v/>
      </c>
      <c r="U88" s="64" t="str">
        <f t="shared" si="25"/>
        <v/>
      </c>
      <c r="V88" s="39"/>
      <c r="W88" s="39">
        <f>IF(L88="","",L88/GDP!O84/10)</f>
        <v>3.8062915908151518</v>
      </c>
      <c r="X88" s="39">
        <f>IF(M88="","",M88/GDP!P84/10)</f>
        <v>5.8282645353008258</v>
      </c>
      <c r="Y88" s="39">
        <f>IF(N88="","",N88/GDP!Q84/10)</f>
        <v>5.9287045321130476</v>
      </c>
      <c r="Z88" s="39">
        <f>IF(O88="","",O88/GDP!R84/10)</f>
        <v>5.5031305942021813</v>
      </c>
      <c r="AA88" s="39">
        <f>IF(P88="","",P88/GDP!S84/10)</f>
        <v>4.7508962232677749</v>
      </c>
      <c r="AB88" s="39">
        <f>IF(Q88="","",Q88/GDP!T84/10)</f>
        <v>0.61261588234342712</v>
      </c>
      <c r="AC88" s="39"/>
      <c r="AD88" s="22">
        <f t="shared" si="26"/>
        <v>0</v>
      </c>
      <c r="AE88" s="22">
        <f t="shared" si="29"/>
        <v>0</v>
      </c>
      <c r="AF88" s="22">
        <f t="shared" si="18"/>
        <v>0</v>
      </c>
      <c r="AG88" s="83">
        <f t="shared" si="17"/>
        <v>1</v>
      </c>
      <c r="AH88" s="83" t="str">
        <f t="shared" si="19"/>
        <v>Iceland</v>
      </c>
      <c r="AI88" s="57">
        <f t="shared" si="20"/>
        <v>1</v>
      </c>
      <c r="AJ88" s="83">
        <f t="shared" si="27"/>
        <v>0</v>
      </c>
      <c r="AK88" s="57">
        <f t="shared" si="27"/>
        <v>0</v>
      </c>
      <c r="AL88" s="39" t="str">
        <f t="shared" si="21"/>
        <v/>
      </c>
      <c r="AM88" s="39">
        <f t="shared" si="22"/>
        <v>5.5031305942021813</v>
      </c>
      <c r="AN88" s="39">
        <f t="shared" si="23"/>
        <v>1193.5648887128998</v>
      </c>
    </row>
    <row r="89" spans="1:40" x14ac:dyDescent="0.15">
      <c r="A89" s="12" t="s">
        <v>108</v>
      </c>
      <c r="B89" s="26">
        <f>IF(Trav_cr!B89="","",Trav_cr!B89-Trav_deb!B89)</f>
        <v>1306.2219358562452</v>
      </c>
      <c r="C89" s="26">
        <f>IF(Trav_cr!C89="","",Trav_cr!C89-Trav_deb!C89)</f>
        <v>1788.9263428498989</v>
      </c>
      <c r="D89" s="26">
        <f>IF(Trav_cr!D89="","",Trav_cr!D89-Trav_deb!D89)</f>
        <v>2510.5273618262017</v>
      </c>
      <c r="E89" s="26">
        <f>IF(Trav_cr!E89="","",Trav_cr!E89-Trav_deb!E89)</f>
        <v>2226.0822465697693</v>
      </c>
      <c r="F89" s="26">
        <f>IF(Trav_cr!F89="","",Trav_cr!F89-Trav_deb!F89)</f>
        <v>1826.3999999999996</v>
      </c>
      <c r="G89" s="26">
        <f>IF(Trav_cr!G89="","",Trav_cr!G89-Trav_deb!G89)</f>
        <v>4000.0678198978712</v>
      </c>
      <c r="H89" s="26">
        <f>IF(Trav_cr!H89="","",Trav_cr!H89-Trav_deb!H89)</f>
        <v>4008.2908608589005</v>
      </c>
      <c r="I89" s="26">
        <f>IF(Trav_cr!I89="","",Trav_cr!I89-Trav_deb!I89)</f>
        <v>5629.8613022793052</v>
      </c>
      <c r="J89" s="26">
        <f>IF(Trav_cr!J89="","",Trav_cr!J89-Trav_deb!J89)</f>
        <v>6782.4062385885118</v>
      </c>
      <c r="K89" s="26">
        <f>IF(Trav_cr!K89="","",Trav_cr!K89-Trav_deb!K89)</f>
        <v>5105.1680276338211</v>
      </c>
      <c r="L89" s="26">
        <f>IF(Trav_cr!L89="","",Trav_cr!L89-Trav_deb!L89)</f>
        <v>6175.0920987282643</v>
      </c>
      <c r="M89" s="26">
        <f>IF(Trav_cr!M89="","",Trav_cr!M89-Trav_deb!M89)</f>
        <v>6050.8851105151371</v>
      </c>
      <c r="N89" s="26">
        <f>IF(Trav_cr!N89="","",Trav_cr!N89-Trav_deb!N89)</f>
        <v>8921.8266842027988</v>
      </c>
      <c r="O89" s="26">
        <f>IF(Trav_cr!O89="","",Trav_cr!O89-Trav_deb!O89)</f>
        <v>7249.5492101946802</v>
      </c>
      <c r="P89" s="26">
        <f>IF(Trav_cr!P89="","",Trav_cr!P89-Trav_deb!P89)</f>
        <v>7805.47651130343</v>
      </c>
      <c r="Q89" s="26">
        <f>IF(Trav_cr!Q89="","",Trav_cr!Q89-Trav_deb!Q89)</f>
        <v>461.85094966454744</v>
      </c>
      <c r="S89" s="64">
        <f t="shared" si="28"/>
        <v>-0.94082988412101143</v>
      </c>
      <c r="T89" s="64" t="str">
        <f t="shared" si="24"/>
        <v/>
      </c>
      <c r="U89" s="64" t="str">
        <f t="shared" si="25"/>
        <v/>
      </c>
      <c r="V89" s="39"/>
      <c r="W89" s="39">
        <f>IF(L89="","",L89/GDP!O85/10)</f>
        <v>0.29355048700690345</v>
      </c>
      <c r="X89" s="39">
        <f>IF(M89="","",M89/GDP!P85/10)</f>
        <v>0.26375643378497526</v>
      </c>
      <c r="Y89" s="39">
        <f>IF(N89="","",N89/GDP!Q85/10)</f>
        <v>0.33648555599656849</v>
      </c>
      <c r="Z89" s="39">
        <f>IF(O89="","",O89/GDP!R85/10)</f>
        <v>0.26839127064588475</v>
      </c>
      <c r="AA89" s="39">
        <f>IF(P89="","",P89/GDP!S85/10)</f>
        <v>0.27192003657786523</v>
      </c>
      <c r="AB89" s="39">
        <f>IF(Q89="","",Q89/GDP!T85/10)</f>
        <v>1.7361226284204129E-2</v>
      </c>
      <c r="AC89" s="39"/>
      <c r="AD89" s="22">
        <f t="shared" si="26"/>
        <v>0</v>
      </c>
      <c r="AE89" s="22">
        <f t="shared" si="29"/>
        <v>0</v>
      </c>
      <c r="AF89" s="22">
        <f t="shared" si="18"/>
        <v>0</v>
      </c>
      <c r="AG89" s="83">
        <f t="shared" si="17"/>
        <v>0</v>
      </c>
      <c r="AH89" s="83" t="str">
        <f t="shared" si="19"/>
        <v/>
      </c>
      <c r="AI89" s="57" t="str">
        <f t="shared" si="20"/>
        <v/>
      </c>
      <c r="AJ89" s="83">
        <f t="shared" si="27"/>
        <v>0</v>
      </c>
      <c r="AK89" s="57">
        <f t="shared" si="27"/>
        <v>0</v>
      </c>
      <c r="AL89" s="39" t="str">
        <f t="shared" si="21"/>
        <v/>
      </c>
      <c r="AM89" s="39">
        <f t="shared" si="22"/>
        <v>0.26839127064588475</v>
      </c>
      <c r="AN89" s="39">
        <f t="shared" si="23"/>
        <v>7240.5659229888624</v>
      </c>
    </row>
    <row r="90" spans="1:40" x14ac:dyDescent="0.15">
      <c r="A90" s="12" t="s">
        <v>109</v>
      </c>
      <c r="B90" s="26">
        <f>IF(Trav_cr!B90="","",Trav_cr!B90-Trav_deb!B90)</f>
        <v>937.6357978797696</v>
      </c>
      <c r="C90" s="26">
        <f>IF(Trav_cr!C90="","",Trav_cr!C90-Trav_deb!C90)</f>
        <v>417.52654842008997</v>
      </c>
      <c r="D90" s="26">
        <f>IF(Trav_cr!D90="","",Trav_cr!D90-Trav_deb!D90)</f>
        <v>442.21000000000004</v>
      </c>
      <c r="E90" s="26">
        <f>IF(Trav_cr!E90="","",Trav_cr!E90-Trav_deb!E90)</f>
        <v>1823.1264027522802</v>
      </c>
      <c r="F90" s="26">
        <f>IF(Trav_cr!F90="","",Trav_cr!F90-Trav_deb!F90)</f>
        <v>281.77543618726941</v>
      </c>
      <c r="G90" s="26">
        <f>IF(Trav_cr!G90="","",Trav_cr!G90-Trav_deb!G90)</f>
        <v>563.39999999999964</v>
      </c>
      <c r="H90" s="26">
        <f>IF(Trav_cr!H90="","",Trav_cr!H90-Trav_deb!H90)</f>
        <v>1741.3868506211002</v>
      </c>
      <c r="I90" s="26">
        <f>IF(Trav_cr!I90="","",Trav_cr!I90-Trav_deb!I90)</f>
        <v>1553.1086424648402</v>
      </c>
      <c r="J90" s="26">
        <f>IF(Trav_cr!J90="","",Trav_cr!J90-Trav_deb!J90)</f>
        <v>1444.3129756951002</v>
      </c>
      <c r="K90" s="26">
        <f>IF(Trav_cr!K90="","",Trav_cr!K90-Trav_deb!K90)</f>
        <v>2579.1655728871801</v>
      </c>
      <c r="L90" s="26">
        <f>IF(Trav_cr!L90="","",Trav_cr!L90-Trav_deb!L90)</f>
        <v>3468.7582555803101</v>
      </c>
      <c r="M90" s="26">
        <f>IF(Trav_cr!M90="","",Trav_cr!M90-Trav_deb!M90)</f>
        <v>3639.2553743271301</v>
      </c>
      <c r="N90" s="26">
        <f>IF(Trav_cr!N90="","",Trav_cr!N90-Trav_deb!N90)</f>
        <v>4850.4837280515021</v>
      </c>
      <c r="O90" s="26">
        <f>IF(Trav_cr!O90="","",Trav_cr!O90-Trav_deb!O90)</f>
        <v>6112.2627713378515</v>
      </c>
      <c r="P90" s="26">
        <f>IF(Trav_cr!P90="","",Trav_cr!P90-Trav_deb!P90)</f>
        <v>5603.0637766403997</v>
      </c>
      <c r="Q90" s="26">
        <f>IF(Trav_cr!Q90="","",Trav_cr!Q90-Trav_deb!Q90)</f>
        <v>1658.4512245883056</v>
      </c>
      <c r="S90" s="64">
        <f t="shared" si="28"/>
        <v>-0.70400993265461032</v>
      </c>
      <c r="T90" s="64" t="str">
        <f t="shared" si="24"/>
        <v/>
      </c>
      <c r="U90" s="64" t="str">
        <f t="shared" si="25"/>
        <v/>
      </c>
      <c r="V90" s="39"/>
      <c r="W90" s="39">
        <f>IF(L90="","",L90/GDP!O86/10)</f>
        <v>0.40299667229308433</v>
      </c>
      <c r="X90" s="39">
        <f>IF(M90="","",M90/GDP!P86/10)</f>
        <v>0.3904502847900217</v>
      </c>
      <c r="Y90" s="39">
        <f>IF(N90="","",N90/GDP!Q86/10)</f>
        <v>0.47765068145299966</v>
      </c>
      <c r="Z90" s="39">
        <f>IF(O90="","",O90/GDP!R86/10)</f>
        <v>0.58618934179696536</v>
      </c>
      <c r="AA90" s="39">
        <f>IF(P90="","",P90/GDP!S86/10)</f>
        <v>0.50025494879779864</v>
      </c>
      <c r="AB90" s="39">
        <f>IF(Q90="","",Q90/GDP!T86/10)</f>
        <v>0.15651116838011769</v>
      </c>
      <c r="AC90" s="39"/>
      <c r="AD90" s="22">
        <f t="shared" si="26"/>
        <v>0</v>
      </c>
      <c r="AE90" s="22">
        <f t="shared" si="29"/>
        <v>0</v>
      </c>
      <c r="AF90" s="22">
        <f t="shared" si="18"/>
        <v>0</v>
      </c>
      <c r="AG90" s="83">
        <f t="shared" si="17"/>
        <v>0</v>
      </c>
      <c r="AH90" s="83" t="str">
        <f t="shared" si="19"/>
        <v/>
      </c>
      <c r="AI90" s="57" t="str">
        <f t="shared" si="20"/>
        <v/>
      </c>
      <c r="AJ90" s="83">
        <f t="shared" si="27"/>
        <v>0</v>
      </c>
      <c r="AK90" s="57">
        <f t="shared" si="27"/>
        <v>0</v>
      </c>
      <c r="AL90" s="39" t="str">
        <f t="shared" si="21"/>
        <v/>
      </c>
      <c r="AM90" s="39">
        <f t="shared" si="22"/>
        <v>0.58618934179696536</v>
      </c>
      <c r="AN90" s="39">
        <f t="shared" si="23"/>
        <v>4734.7647811874394</v>
      </c>
    </row>
    <row r="91" spans="1:40" x14ac:dyDescent="0.15">
      <c r="A91" s="12" t="s">
        <v>111</v>
      </c>
      <c r="B91" s="26">
        <f>IF(Trav_cr!B91="","",Trav_cr!B91-Trav_deb!B91)</f>
        <v>-270.90000000000003</v>
      </c>
      <c r="C91" s="26">
        <f>IF(Trav_cr!C91="","",Trav_cr!C91-Trav_deb!C91)</f>
        <v>-250.70000000000002</v>
      </c>
      <c r="D91" s="26">
        <f>IF(Trav_cr!D91="","",Trav_cr!D91-Trav_deb!D91)</f>
        <v>-123.39999999999998</v>
      </c>
      <c r="E91" s="26">
        <f>IF(Trav_cr!E91="","",Trav_cr!E91-Trav_deb!E91)</f>
        <v>51.600000000000023</v>
      </c>
      <c r="F91" s="26">
        <f>IF(Trav_cr!F91="","",Trav_cr!F91-Trav_deb!F91)</f>
        <v>198.70000000000005</v>
      </c>
      <c r="G91" s="26">
        <f>IF(Trav_cr!G91="","",Trav_cr!G91-Trav_deb!G91)</f>
        <v>40.099999999999909</v>
      </c>
      <c r="H91" s="26">
        <f>IF(Trav_cr!H91="","",Trav_cr!H91-Trav_deb!H91)</f>
        <v>-293</v>
      </c>
      <c r="I91" s="26">
        <f>IF(Trav_cr!I91="","",Trav_cr!I91-Trav_deb!I91)</f>
        <v>-647</v>
      </c>
      <c r="J91" s="26">
        <f>IF(Trav_cr!J91="","",Trav_cr!J91-Trav_deb!J91)</f>
        <v>-3152.3</v>
      </c>
      <c r="K91" s="26">
        <f>IF(Trav_cr!K91="","",Trav_cr!K91-Trav_deb!K91)</f>
        <v>-4176.8999999999996</v>
      </c>
      <c r="L91" s="26">
        <f>IF(Trav_cr!L91="","",Trav_cr!L91-Trav_deb!L91)</f>
        <v>-5100.5</v>
      </c>
      <c r="M91" s="26">
        <f>IF(Trav_cr!M91="","",Trav_cr!M91-Trav_deb!M91)</f>
        <v>-4526.76</v>
      </c>
      <c r="N91" s="26">
        <f>IF(Trav_cr!N91="","",Trav_cr!N91-Trav_deb!N91)</f>
        <v>-5133.6440000000002</v>
      </c>
      <c r="O91" s="26">
        <f>IF(Trav_cr!O91="","",Trav_cr!O91-Trav_deb!O91)</f>
        <v>-5868.5</v>
      </c>
      <c r="P91" s="26">
        <f>IF(Trav_cr!P91="","",Trav_cr!P91-Trav_deb!P91)</f>
        <v>-7332.4</v>
      </c>
      <c r="Q91" s="26">
        <f>IF(Trav_cr!Q91="","",Trav_cr!Q91-Trav_deb!Q91)</f>
        <v>-3217.6</v>
      </c>
      <c r="S91" s="64">
        <f t="shared" si="28"/>
        <v>-0.56118051388358525</v>
      </c>
      <c r="T91" s="64" t="str">
        <f t="shared" si="24"/>
        <v/>
      </c>
      <c r="U91" s="64" t="str">
        <f t="shared" si="25"/>
        <v/>
      </c>
      <c r="V91" s="39"/>
      <c r="W91" s="39">
        <f>IF(L91="","",L91/GDP!O87/10)</f>
        <v>-2.8713481453092053</v>
      </c>
      <c r="X91" s="39">
        <f>IF(M91="","",M91/GDP!P87/10)</f>
        <v>-2.699056908824633</v>
      </c>
      <c r="Y91" s="39">
        <f>IF(N91="","",N91/GDP!Q87/10)</f>
        <v>-2.6690101686451806</v>
      </c>
      <c r="Z91" s="39">
        <f>IF(O91="","",O91/GDP!R87/10)</f>
        <v>-2.7050524107414455</v>
      </c>
      <c r="AA91" s="39">
        <f>IF(P91="","",P91/GDP!S87/10)</f>
        <v>-3.2964364629694183</v>
      </c>
      <c r="AB91" s="39">
        <f>IF(Q91="","",Q91/GDP!T87/10)</f>
        <v>-1.8694063269055174</v>
      </c>
      <c r="AC91" s="39"/>
      <c r="AD91" s="22">
        <f t="shared" si="26"/>
        <v>0</v>
      </c>
      <c r="AE91" s="22">
        <f t="shared" si="29"/>
        <v>0</v>
      </c>
      <c r="AF91" s="22">
        <f t="shared" si="18"/>
        <v>0</v>
      </c>
      <c r="AG91" s="83">
        <f t="shared" si="17"/>
        <v>0</v>
      </c>
      <c r="AH91" s="83" t="str">
        <f t="shared" si="19"/>
        <v/>
      </c>
      <c r="AI91" s="57" t="str">
        <f t="shared" si="20"/>
        <v/>
      </c>
      <c r="AJ91" s="83">
        <f t="shared" si="27"/>
        <v>0</v>
      </c>
      <c r="AK91" s="57">
        <f t="shared" si="27"/>
        <v>0</v>
      </c>
      <c r="AL91" s="39">
        <f t="shared" si="21"/>
        <v>-2.7050524107414455</v>
      </c>
      <c r="AM91" s="39" t="str">
        <f t="shared" si="22"/>
        <v/>
      </c>
      <c r="AN91" s="39">
        <f t="shared" si="23"/>
        <v>-5592.3608000000004</v>
      </c>
    </row>
    <row r="92" spans="1:40" x14ac:dyDescent="0.15">
      <c r="A92" s="12" t="s">
        <v>112</v>
      </c>
      <c r="B92" s="26">
        <f>IF(Trav_cr!B92="","",Trav_cr!B92-Trav_deb!B92)</f>
        <v>-1291.3580388887785</v>
      </c>
      <c r="C92" s="26">
        <f>IF(Trav_cr!C92="","",Trav_cr!C92-Trav_deb!C92)</f>
        <v>-1493.6903448540706</v>
      </c>
      <c r="D92" s="26">
        <f>IF(Trav_cr!D92="","",Trav_cr!D92-Trav_deb!D92)</f>
        <v>-2582.3211106087156</v>
      </c>
      <c r="E92" s="26">
        <f>IF(Trav_cr!E92="","",Trav_cr!E92-Trav_deb!E92)</f>
        <v>-4057.7745129719569</v>
      </c>
      <c r="F92" s="26">
        <f>IF(Trav_cr!F92="","",Trav_cr!F92-Trav_deb!F92)</f>
        <v>-2861.0581724623844</v>
      </c>
      <c r="G92" s="26">
        <f>IF(Trav_cr!G92="","",Trav_cr!G92-Trav_deb!G92)</f>
        <v>-2984.0311138528127</v>
      </c>
      <c r="H92" s="26">
        <f>IF(Trav_cr!H92="","",Trav_cr!H92-Trav_deb!H92)</f>
        <v>-2512.7500109577895</v>
      </c>
      <c r="I92" s="26">
        <f>IF(Trav_cr!I92="","",Trav_cr!I92-Trav_deb!I92)</f>
        <v>-2029.4489985576975</v>
      </c>
      <c r="J92" s="26">
        <f>IF(Trav_cr!J92="","",Trav_cr!J92-Trav_deb!J92)</f>
        <v>-1728.3102483979346</v>
      </c>
      <c r="K92" s="26">
        <f>IF(Trav_cr!K92="","",Trav_cr!K92-Trav_deb!K92)</f>
        <v>-1547.9000000000005</v>
      </c>
      <c r="L92" s="26">
        <f>IF(Trav_cr!L92="","",Trav_cr!L92-Trav_deb!L92)</f>
        <v>-920.93610686636021</v>
      </c>
      <c r="M92" s="26">
        <f>IF(Trav_cr!M92="","",Trav_cr!M92-Trav_deb!M92)</f>
        <v>-1035.2315802692638</v>
      </c>
      <c r="N92" s="26">
        <f>IF(Trav_cr!N92="","",Trav_cr!N92-Trav_deb!N92)</f>
        <v>-954.27826793689837</v>
      </c>
      <c r="O92" s="26">
        <f>IF(Trav_cr!O92="","",Trav_cr!O92-Trav_deb!O92)</f>
        <v>-758.77157771062411</v>
      </c>
      <c r="P92" s="26">
        <f>IF(Trav_cr!P92="","",Trav_cr!P92-Trav_deb!P92)</f>
        <v>-1734.0660156862723</v>
      </c>
      <c r="Q92" s="26">
        <f>IF(Trav_cr!Q92="","",Trav_cr!Q92-Trav_deb!Q92)</f>
        <v>-476.29577743190794</v>
      </c>
      <c r="S92" s="64">
        <f t="shared" si="28"/>
        <v>-0.72533007790743786</v>
      </c>
      <c r="T92" s="64" t="str">
        <f t="shared" si="24"/>
        <v/>
      </c>
      <c r="U92" s="64" t="str">
        <f t="shared" si="25"/>
        <v/>
      </c>
      <c r="V92" s="39"/>
      <c r="W92" s="39">
        <f>IF(L92="","",L92/GDP!O88/10)</f>
        <v>-0.31574773284101537</v>
      </c>
      <c r="X92" s="39">
        <f>IF(M92="","",M92/GDP!P88/10)</f>
        <v>-0.34544830302470242</v>
      </c>
      <c r="Y92" s="39">
        <f>IF(N92="","",N92/GDP!Q88/10)</f>
        <v>-0.28131396412781484</v>
      </c>
      <c r="Z92" s="39">
        <f>IF(O92="","",O92/GDP!R88/10)</f>
        <v>-0.19640467941683076</v>
      </c>
      <c r="AA92" s="39">
        <f>IF(P92="","",P92/GDP!S88/10)</f>
        <v>-0.43500202643837804</v>
      </c>
      <c r="AB92" s="39">
        <f>IF(Q92="","",Q92/GDP!T88/10)</f>
        <v>-0.11386827153245171</v>
      </c>
      <c r="AC92" s="39"/>
      <c r="AD92" s="22">
        <f t="shared" si="26"/>
        <v>0</v>
      </c>
      <c r="AE92" s="22">
        <f t="shared" si="29"/>
        <v>0</v>
      </c>
      <c r="AF92" s="22">
        <f t="shared" si="18"/>
        <v>0</v>
      </c>
      <c r="AG92" s="83">
        <f t="shared" si="17"/>
        <v>0</v>
      </c>
      <c r="AH92" s="83" t="str">
        <f t="shared" si="19"/>
        <v/>
      </c>
      <c r="AI92" s="57" t="str">
        <f t="shared" si="20"/>
        <v/>
      </c>
      <c r="AJ92" s="83">
        <f t="shared" si="27"/>
        <v>0</v>
      </c>
      <c r="AK92" s="57">
        <f t="shared" si="27"/>
        <v>0</v>
      </c>
      <c r="AL92" s="39">
        <f t="shared" si="21"/>
        <v>-0.19640467941683076</v>
      </c>
      <c r="AM92" s="39" t="str">
        <f t="shared" si="22"/>
        <v/>
      </c>
      <c r="AN92" s="39">
        <f t="shared" si="23"/>
        <v>-1080.6567096938838</v>
      </c>
    </row>
    <row r="93" spans="1:40" x14ac:dyDescent="0.15">
      <c r="A93" s="12" t="s">
        <v>113</v>
      </c>
      <c r="B93" s="26">
        <f>IF(Trav_cr!B93="","",Trav_cr!B93-Trav_deb!B93)</f>
        <v>-71.900000000000091</v>
      </c>
      <c r="C93" s="26">
        <f>IF(Trav_cr!C93="","",Trav_cr!C93-Trav_deb!C93)</f>
        <v>-202.40000000000009</v>
      </c>
      <c r="D93" s="26">
        <f>IF(Trav_cr!D93="","",Trav_cr!D93-Trav_deb!D93)</f>
        <v>-258.59999999999991</v>
      </c>
      <c r="E93" s="26">
        <f>IF(Trav_cr!E93="","",Trav_cr!E93-Trav_deb!E93)</f>
        <v>688.39999999999964</v>
      </c>
      <c r="F93" s="26">
        <f>IF(Trav_cr!F93="","",Trav_cr!F93-Trav_deb!F93)</f>
        <v>774.00000000000045</v>
      </c>
      <c r="G93" s="26">
        <f>IF(Trav_cr!G93="","",Trav_cr!G93-Trav_deb!G93)</f>
        <v>1254.4000000000001</v>
      </c>
      <c r="H93" s="26">
        <f>IF(Trav_cr!H93="","",Trav_cr!H93-Trav_deb!H93)</f>
        <v>1386.2999999999997</v>
      </c>
      <c r="I93" s="26">
        <f>IF(Trav_cr!I93="","",Trav_cr!I93-Trav_deb!I93)</f>
        <v>1540</v>
      </c>
      <c r="J93" s="26">
        <f>IF(Trav_cr!J93="","",Trav_cr!J93-Trav_deb!J93)</f>
        <v>1288.3999999999996</v>
      </c>
      <c r="K93" s="26">
        <f>IF(Trav_cr!K93="","",Trav_cr!K93-Trav_deb!K93)</f>
        <v>698</v>
      </c>
      <c r="L93" s="26">
        <f>IF(Trav_cr!L93="","",Trav_cr!L93-Trav_deb!L93)</f>
        <v>-113</v>
      </c>
      <c r="M93" s="26">
        <f>IF(Trav_cr!M93="","",Trav_cr!M93-Trav_deb!M93)</f>
        <v>-534.5</v>
      </c>
      <c r="N93" s="26">
        <f>IF(Trav_cr!N93="","",Trav_cr!N93-Trav_deb!N93)</f>
        <v>-223.30000000000018</v>
      </c>
      <c r="O93" s="26">
        <f>IF(Trav_cr!O93="","",Trav_cr!O93-Trav_deb!O93)</f>
        <v>-653</v>
      </c>
      <c r="P93" s="26">
        <f>IF(Trav_cr!P93="","",Trav_cr!P93-Trav_deb!P93)</f>
        <v>-533.60000000000036</v>
      </c>
      <c r="Q93" s="26">
        <f>IF(Trav_cr!Q93="","",Trav_cr!Q93-Trav_deb!Q93)</f>
        <v>715.80000000000018</v>
      </c>
      <c r="S93" s="64">
        <f t="shared" si="28"/>
        <v>-2.3414542728635679</v>
      </c>
      <c r="T93" s="64" t="str">
        <f t="shared" si="24"/>
        <v/>
      </c>
      <c r="U93" s="64" t="str">
        <f t="shared" si="25"/>
        <v/>
      </c>
      <c r="V93" s="39"/>
      <c r="W93" s="39">
        <f>IF(L93="","",L93/GDP!O89/10)</f>
        <v>-3.7651264537097412E-2</v>
      </c>
      <c r="X93" s="39">
        <f>IF(M93="","",M93/GDP!P89/10)</f>
        <v>-0.1677565224663336</v>
      </c>
      <c r="Y93" s="39">
        <f>IF(N93="","",N93/GDP!Q89/10)</f>
        <v>-6.3317343750753013E-2</v>
      </c>
      <c r="Z93" s="39">
        <f>IF(O93="","",O93/GDP!R89/10)</f>
        <v>-0.17626935275871006</v>
      </c>
      <c r="AA93" s="39">
        <f>IF(P93="","",P93/GDP!S89/10)</f>
        <v>-0.13520761643701854</v>
      </c>
      <c r="AB93" s="39">
        <f>IF(Q93="","",Q93/GDP!T89/10)</f>
        <v>0.177680695533596</v>
      </c>
      <c r="AC93" s="39"/>
      <c r="AD93" s="22">
        <f t="shared" si="26"/>
        <v>0</v>
      </c>
      <c r="AE93" s="22">
        <f t="shared" si="29"/>
        <v>0</v>
      </c>
      <c r="AF93" s="22">
        <f t="shared" si="18"/>
        <v>0</v>
      </c>
      <c r="AG93" s="83">
        <f t="shared" si="17"/>
        <v>0</v>
      </c>
      <c r="AH93" s="83" t="str">
        <f t="shared" si="19"/>
        <v/>
      </c>
      <c r="AI93" s="57" t="str">
        <f t="shared" si="20"/>
        <v/>
      </c>
      <c r="AJ93" s="83">
        <f t="shared" si="27"/>
        <v>0</v>
      </c>
      <c r="AK93" s="57">
        <f t="shared" si="27"/>
        <v>0</v>
      </c>
      <c r="AL93" s="39">
        <f t="shared" si="21"/>
        <v>-0.17626935275871006</v>
      </c>
      <c r="AM93" s="39" t="str">
        <f t="shared" si="22"/>
        <v/>
      </c>
      <c r="AN93" s="39">
        <f t="shared" si="23"/>
        <v>-411.48000000000013</v>
      </c>
    </row>
    <row r="94" spans="1:40" x14ac:dyDescent="0.15">
      <c r="A94" s="12" t="s">
        <v>114</v>
      </c>
      <c r="B94" s="26">
        <f>IF(Trav_cr!B94="","",Trav_cr!B94-Trav_deb!B94)</f>
        <v>12947.375079238664</v>
      </c>
      <c r="C94" s="26">
        <f>IF(Trav_cr!C94="","",Trav_cr!C94-Trav_deb!C94)</f>
        <v>15117.936668624217</v>
      </c>
      <c r="D94" s="26">
        <f>IF(Trav_cr!D94="","",Trav_cr!D94-Trav_deb!D94)</f>
        <v>15327.883100607156</v>
      </c>
      <c r="E94" s="26">
        <f>IF(Trav_cr!E94="","",Trav_cr!E94-Trav_deb!E94)</f>
        <v>15276.517730837615</v>
      </c>
      <c r="F94" s="26">
        <f>IF(Trav_cr!F94="","",Trav_cr!F94-Trav_deb!F94)</f>
        <v>12439.25062036017</v>
      </c>
      <c r="G94" s="26">
        <f>IF(Trav_cr!G94="","",Trav_cr!G94-Trav_deb!G94)</f>
        <v>11529.51131544009</v>
      </c>
      <c r="H94" s="26">
        <f>IF(Trav_cr!H94="","",Trav_cr!H94-Trav_deb!H94)</f>
        <v>14521.934065192079</v>
      </c>
      <c r="I94" s="26">
        <f>IF(Trav_cr!I94="","",Trav_cr!I94-Trav_deb!I94)</f>
        <v>14703.967427438005</v>
      </c>
      <c r="J94" s="26">
        <f>IF(Trav_cr!J94="","",Trav_cr!J94-Trav_deb!J94)</f>
        <v>16877.12426619394</v>
      </c>
      <c r="K94" s="26">
        <f>IF(Trav_cr!K94="","",Trav_cr!K94-Trav_deb!K94)</f>
        <v>16695.742375640988</v>
      </c>
      <c r="L94" s="26">
        <f>IF(Trav_cr!L94="","",Trav_cr!L94-Trav_deb!L94)</f>
        <v>15007.533081276171</v>
      </c>
      <c r="M94" s="26">
        <f>IF(Trav_cr!M94="","",Trav_cr!M94-Trav_deb!M94)</f>
        <v>15393.294726725755</v>
      </c>
      <c r="N94" s="26">
        <f>IF(Trav_cr!N94="","",Trav_cr!N94-Trav_deb!N94)</f>
        <v>16679.503049673855</v>
      </c>
      <c r="O94" s="26">
        <f>IF(Trav_cr!O94="","",Trav_cr!O94-Trav_deb!O94)</f>
        <v>19062.853172692332</v>
      </c>
      <c r="P94" s="26">
        <f>IF(Trav_cr!P94="","",Trav_cr!P94-Trav_deb!P94)</f>
        <v>19214.115657548751</v>
      </c>
      <c r="Q94" s="26">
        <f>IF(Trav_cr!Q94="","",Trav_cr!Q94-Trav_deb!Q94)</f>
        <v>9178.0279438957841</v>
      </c>
      <c r="S94" s="64">
        <f t="shared" si="28"/>
        <v>-0.52232889051596998</v>
      </c>
      <c r="T94" s="64" t="str">
        <f t="shared" si="24"/>
        <v/>
      </c>
      <c r="U94" s="64" t="str">
        <f t="shared" si="25"/>
        <v/>
      </c>
      <c r="V94" s="39"/>
      <c r="W94" s="39">
        <f>IF(L94="","",L94/GDP!O90/10)</f>
        <v>0.8170372230313353</v>
      </c>
      <c r="X94" s="39">
        <f>IF(M94="","",M94/GDP!P90/10)</f>
        <v>0.82029588308345625</v>
      </c>
      <c r="Y94" s="39">
        <f>IF(N94="","",N94/GDP!Q90/10)</f>
        <v>0.85051592856962199</v>
      </c>
      <c r="Z94" s="39">
        <f>IF(O94="","",O94/GDP!R90/10)</f>
        <v>0.91075277037179936</v>
      </c>
      <c r="AA94" s="39">
        <f>IF(P94="","",P94/GDP!S90/10)</f>
        <v>0.95824593294078664</v>
      </c>
      <c r="AB94" s="39">
        <f>IF(Q94="","",Q94/GDP!T90/10)</f>
        <v>0.48691471776853729</v>
      </c>
      <c r="AC94" s="39"/>
      <c r="AD94" s="22">
        <f t="shared" si="26"/>
        <v>0</v>
      </c>
      <c r="AE94" s="22">
        <f t="shared" si="29"/>
        <v>0</v>
      </c>
      <c r="AF94" s="22">
        <f t="shared" si="18"/>
        <v>0</v>
      </c>
      <c r="AG94" s="83">
        <f t="shared" si="17"/>
        <v>0</v>
      </c>
      <c r="AH94" s="83" t="str">
        <f t="shared" si="19"/>
        <v/>
      </c>
      <c r="AI94" s="57" t="str">
        <f t="shared" si="20"/>
        <v/>
      </c>
      <c r="AJ94" s="83">
        <f t="shared" si="27"/>
        <v>0</v>
      </c>
      <c r="AK94" s="57">
        <f t="shared" si="27"/>
        <v>0</v>
      </c>
      <c r="AL94" s="39" t="str">
        <f t="shared" si="21"/>
        <v/>
      </c>
      <c r="AM94" s="39">
        <f t="shared" si="22"/>
        <v>0.91075277037179936</v>
      </c>
      <c r="AN94" s="39">
        <f t="shared" si="23"/>
        <v>17071.459937583371</v>
      </c>
    </row>
    <row r="95" spans="1:40" x14ac:dyDescent="0.15">
      <c r="A95" s="12" t="s">
        <v>115</v>
      </c>
      <c r="B95" s="26">
        <f>IF(Trav_cr!B95="","",Trav_cr!B95-Trav_deb!B95)</f>
        <v>1295.6900753584409</v>
      </c>
      <c r="C95" s="26">
        <f>IF(Trav_cr!C95="","",Trav_cr!C95-Trav_deb!C95)</f>
        <v>1596.630527965598</v>
      </c>
      <c r="D95" s="26">
        <f>IF(Trav_cr!D95="","",Trav_cr!D95-Trav_deb!D95)</f>
        <v>1611.870707478749</v>
      </c>
      <c r="E95" s="26">
        <f>IF(Trav_cr!E95="","",Trav_cr!E95-Trav_deb!E95)</f>
        <v>1707.654099246706</v>
      </c>
      <c r="F95" s="26">
        <f>IF(Trav_cr!F95="","",Trav_cr!F95-Trav_deb!F95)</f>
        <v>1709.0281482067342</v>
      </c>
      <c r="G95" s="26">
        <f>IF(Trav_cr!G95="","",Trav_cr!G95-Trav_deb!G95)</f>
        <v>1808.7748992642241</v>
      </c>
      <c r="H95" s="26">
        <f>IF(Trav_cr!H95="","",Trav_cr!H95-Trav_deb!H95)</f>
        <v>1853.6</v>
      </c>
      <c r="I95" s="26">
        <f>IF(Trav_cr!I95="","",Trav_cr!I95-Trav_deb!I95)</f>
        <v>1885.3224738274721</v>
      </c>
      <c r="J95" s="26">
        <f>IF(Trav_cr!J95="","",Trav_cr!J95-Trav_deb!J95)</f>
        <v>1895.7730766589159</v>
      </c>
      <c r="K95" s="26">
        <f>IF(Trav_cr!K95="","",Trav_cr!K95-Trav_deb!K95)</f>
        <v>2057.3456041870504</v>
      </c>
      <c r="L95" s="26">
        <f>IF(Trav_cr!L95="","",Trav_cr!L95-Trav_deb!L95)</f>
        <v>2166.093651824448</v>
      </c>
      <c r="M95" s="26">
        <f>IF(Trav_cr!M95="","",Trav_cr!M95-Trav_deb!M95)</f>
        <v>2282.6143389755212</v>
      </c>
      <c r="N95" s="26">
        <f>IF(Trav_cr!N95="","",Trav_cr!N95-Trav_deb!N95)</f>
        <v>2538.2983865995029</v>
      </c>
      <c r="O95" s="26">
        <f>IF(Trav_cr!O95="","",Trav_cr!O95-Trav_deb!O95)</f>
        <v>2812.980378486779</v>
      </c>
      <c r="P95" s="26">
        <f>IF(Trav_cr!P95="","",Trav_cr!P95-Trav_deb!P95)</f>
        <v>3315.0927531878833</v>
      </c>
      <c r="Q95" s="26">
        <f>IF(Trav_cr!Q95="","",Trav_cr!Q95-Trav_deb!Q95)</f>
        <v>1278.8292932222018</v>
      </c>
      <c r="S95" s="64">
        <f t="shared" si="28"/>
        <v>-0.6142402676388331</v>
      </c>
      <c r="T95" s="64">
        <f t="shared" si="24"/>
        <v>-0.6142402676388331</v>
      </c>
      <c r="U95" s="64">
        <f t="shared" si="25"/>
        <v>-0.6142402676388331</v>
      </c>
      <c r="V95" s="39"/>
      <c r="W95" s="39">
        <f>IF(L95="","",L95/GDP!O91/10)</f>
        <v>15.30336153617387</v>
      </c>
      <c r="X95" s="39">
        <f>IF(M95="","",M95/GDP!P91/10)</f>
        <v>16.179983689691738</v>
      </c>
      <c r="Y95" s="39">
        <f>IF(N95="","",N95/GDP!Q91/10)</f>
        <v>17.20264296557415</v>
      </c>
      <c r="Z95" s="39">
        <f>IF(O95="","",O95/GDP!R91/10)</f>
        <v>17.976769567189855</v>
      </c>
      <c r="AA95" s="39">
        <f>IF(P95="","",P95/GDP!S91/10)</f>
        <v>20.971070515495438</v>
      </c>
      <c r="AB95" s="39">
        <f>IF(Q95="","",Q95/GDP!T91/10)</f>
        <v>9.1686789285006931</v>
      </c>
      <c r="AC95" s="39"/>
      <c r="AD95" s="22">
        <f t="shared" si="26"/>
        <v>0</v>
      </c>
      <c r="AE95" s="22">
        <f t="shared" si="29"/>
        <v>1</v>
      </c>
      <c r="AF95" s="22">
        <f t="shared" si="18"/>
        <v>0</v>
      </c>
      <c r="AG95" s="83">
        <f t="shared" si="17"/>
        <v>1</v>
      </c>
      <c r="AH95" s="83" t="str">
        <f t="shared" si="19"/>
        <v>Jamaica</v>
      </c>
      <c r="AI95" s="57">
        <f t="shared" si="20"/>
        <v>1</v>
      </c>
      <c r="AJ95" s="83">
        <f t="shared" si="27"/>
        <v>0</v>
      </c>
      <c r="AK95" s="57">
        <f t="shared" si="27"/>
        <v>0</v>
      </c>
      <c r="AL95" s="39" t="str">
        <f t="shared" si="21"/>
        <v/>
      </c>
      <c r="AM95" s="39">
        <f t="shared" si="22"/>
        <v>17.976769567189855</v>
      </c>
      <c r="AN95" s="39">
        <f t="shared" si="23"/>
        <v>2623.015901814827</v>
      </c>
    </row>
    <row r="96" spans="1:40" x14ac:dyDescent="0.15">
      <c r="A96" s="12" t="s">
        <v>116</v>
      </c>
      <c r="B96" s="26">
        <f>IF(Trav_cr!B96="","",Trav_cr!B96-Trav_deb!B96)</f>
        <v>-25134.67554959144</v>
      </c>
      <c r="C96" s="26">
        <f>IF(Trav_cr!C96="","",Trav_cr!C96-Trav_deb!C96)</f>
        <v>-18405.522246684082</v>
      </c>
      <c r="D96" s="26">
        <f>IF(Trav_cr!D96="","",Trav_cr!D96-Trav_deb!D96)</f>
        <v>-17165.777009264999</v>
      </c>
      <c r="E96" s="26">
        <f>IF(Trav_cr!E96="","",Trav_cr!E96-Trav_deb!E96)</f>
        <v>-17081.377637941867</v>
      </c>
      <c r="F96" s="26">
        <f>IF(Trav_cr!F96="","",Trav_cr!F96-Trav_deb!F96)</f>
        <v>-14870.253559258334</v>
      </c>
      <c r="G96" s="26">
        <f>IF(Trav_cr!G96="","",Trav_cr!G96-Trav_deb!G96)</f>
        <v>-14725.581129409953</v>
      </c>
      <c r="H96" s="26">
        <f>IF(Trav_cr!H96="","",Trav_cr!H96-Trav_deb!H96)</f>
        <v>-16261.95917901294</v>
      </c>
      <c r="I96" s="26">
        <f>IF(Trav_cr!I96="","",Trav_cr!I96-Trav_deb!I96)</f>
        <v>-13325.210202074179</v>
      </c>
      <c r="J96" s="26">
        <f>IF(Trav_cr!J96="","",Trav_cr!J96-Trav_deb!J96)</f>
        <v>-6767.9309541102721</v>
      </c>
      <c r="K96" s="26">
        <f>IF(Trav_cr!K96="","",Trav_cr!K96-Trav_deb!K96)</f>
        <v>-501.41323142164038</v>
      </c>
      <c r="L96" s="26">
        <f>IF(Trav_cr!L96="","",Trav_cr!L96-Trav_deb!L96)</f>
        <v>8994.4625642429928</v>
      </c>
      <c r="M96" s="26">
        <f>IF(Trav_cr!M96="","",Trav_cr!M96-Trav_deb!M96)</f>
        <v>12190.059293393766</v>
      </c>
      <c r="N96" s="26">
        <f>IF(Trav_cr!N96="","",Trav_cr!N96-Trav_deb!N96)</f>
        <v>15876.937438652069</v>
      </c>
      <c r="O96" s="26">
        <f>IF(Trav_cr!O96="","",Trav_cr!O96-Trav_deb!O96)</f>
        <v>21895.345350003485</v>
      </c>
      <c r="P96" s="26">
        <f>IF(Trav_cr!P96="","",Trav_cr!P96-Trav_deb!P96)</f>
        <v>24777.47047355715</v>
      </c>
      <c r="Q96" s="26">
        <f>IF(Trav_cr!Q96="","",Trav_cr!Q96-Trav_deb!Q96)</f>
        <v>5149.6521927718495</v>
      </c>
      <c r="S96" s="64">
        <f t="shared" si="28"/>
        <v>-0.79216392576200922</v>
      </c>
      <c r="T96" s="64" t="str">
        <f t="shared" si="24"/>
        <v/>
      </c>
      <c r="U96" s="64" t="str">
        <f t="shared" si="25"/>
        <v/>
      </c>
      <c r="V96" s="39"/>
      <c r="W96" s="39">
        <f>IF(L96="","",L96/GDP!O92/10)</f>
        <v>0.20235327091702571</v>
      </c>
      <c r="X96" s="39">
        <f>IF(M96="","",M96/GDP!P92/10)</f>
        <v>0.24362199567553952</v>
      </c>
      <c r="Y96" s="39">
        <f>IF(N96="","",N96/GDP!Q92/10)</f>
        <v>0.3219927215199237</v>
      </c>
      <c r="Z96" s="39">
        <f>IF(O96="","",O96/GDP!R92/10)</f>
        <v>0.43469954244341846</v>
      </c>
      <c r="AA96" s="39">
        <f>IF(P96="","",P96/GDP!S92/10)</f>
        <v>0.48246783838480062</v>
      </c>
      <c r="AB96" s="39">
        <f>IF(Q96="","",Q96/GDP!T92/10)</f>
        <v>0.10208740694642253</v>
      </c>
      <c r="AC96" s="39"/>
      <c r="AD96" s="22">
        <f t="shared" si="26"/>
        <v>0</v>
      </c>
      <c r="AE96" s="22">
        <f t="shared" si="29"/>
        <v>0</v>
      </c>
      <c r="AF96" s="22">
        <f t="shared" si="18"/>
        <v>0</v>
      </c>
      <c r="AG96" s="83">
        <f t="shared" si="17"/>
        <v>0</v>
      </c>
      <c r="AH96" s="83" t="str">
        <f t="shared" si="19"/>
        <v/>
      </c>
      <c r="AI96" s="57" t="str">
        <f t="shared" si="20"/>
        <v/>
      </c>
      <c r="AJ96" s="83">
        <f t="shared" si="27"/>
        <v>0</v>
      </c>
      <c r="AK96" s="57">
        <f t="shared" si="27"/>
        <v>0</v>
      </c>
      <c r="AL96" s="39" t="str">
        <f t="shared" si="21"/>
        <v/>
      </c>
      <c r="AM96" s="39">
        <f t="shared" si="22"/>
        <v>0.43469954244341846</v>
      </c>
      <c r="AN96" s="39">
        <f t="shared" si="23"/>
        <v>16746.855023969889</v>
      </c>
    </row>
    <row r="97" spans="1:40" x14ac:dyDescent="0.15">
      <c r="A97" s="12" t="s">
        <v>117</v>
      </c>
      <c r="B97" s="26">
        <f>IF(Trav_cr!B97="","",Trav_cr!B97-Trav_deb!B97)</f>
        <v>855.43018335684076</v>
      </c>
      <c r="C97" s="26">
        <f>IF(Trav_cr!C97="","",Trav_cr!C97-Trav_deb!C97)</f>
        <v>1223.4132581100143</v>
      </c>
      <c r="D97" s="26">
        <f>IF(Trav_cr!D97="","",Trav_cr!D97-Trav_deb!D97)</f>
        <v>1428.068112620673</v>
      </c>
      <c r="E97" s="26">
        <f>IF(Trav_cr!E97="","",Trav_cr!E97-Trav_deb!E97)</f>
        <v>1938.9604029577217</v>
      </c>
      <c r="F97" s="26">
        <f>IF(Trav_cr!F97="","",Trav_cr!F97-Trav_deb!F97)</f>
        <v>1847.0422535211271</v>
      </c>
      <c r="G97" s="26">
        <f>IF(Trav_cr!G97="","",Trav_cr!G97-Trav_deb!G97)</f>
        <v>2013.4</v>
      </c>
      <c r="H97" s="26">
        <f>IF(Trav_cr!H97="","",Trav_cr!H97-Trav_deb!H97)</f>
        <v>2264.0845070422533</v>
      </c>
      <c r="I97" s="26">
        <f>IF(Trav_cr!I97="","",Trav_cr!I97-Trav_deb!I97)</f>
        <v>2917.7464788732395</v>
      </c>
      <c r="J97" s="26">
        <f>IF(Trav_cr!J97="","",Trav_cr!J97-Trav_deb!J97)</f>
        <v>3020.8450704225361</v>
      </c>
      <c r="K97" s="26">
        <f>IF(Trav_cr!K97="","",Trav_cr!K97-Trav_deb!K97)</f>
        <v>3233.6619718309857</v>
      </c>
      <c r="L97" s="26">
        <f>IF(Trav_cr!L97="","",Trav_cr!L97-Trav_deb!L97)</f>
        <v>2905.211267605634</v>
      </c>
      <c r="M97" s="26">
        <f>IF(Trav_cr!M97="","",Trav_cr!M97-Trav_deb!M97)</f>
        <v>2785.7746478873237</v>
      </c>
      <c r="N97" s="26">
        <f>IF(Trav_cr!N97="","",Trav_cr!N97-Trav_deb!N97)</f>
        <v>3252.8169014084506</v>
      </c>
      <c r="O97" s="26">
        <f>IF(Trav_cr!O97="","",Trav_cr!O97-Trav_deb!O97)</f>
        <v>3861.9718309859163</v>
      </c>
      <c r="P97" s="26">
        <f>IF(Trav_cr!P97="","",Trav_cr!P97-Trav_deb!P97)</f>
        <v>4324.7887323943669</v>
      </c>
      <c r="Q97" s="26">
        <f>IF(Trav_cr!Q97="","",Trav_cr!Q97-Trav_deb!Q97)</f>
        <v>1031.2676056338028</v>
      </c>
      <c r="S97" s="64">
        <f t="shared" si="28"/>
        <v>-0.76154497492346773</v>
      </c>
      <c r="T97" s="64" t="str">
        <f t="shared" si="24"/>
        <v/>
      </c>
      <c r="U97" s="64" t="str">
        <f t="shared" si="25"/>
        <v/>
      </c>
      <c r="V97" s="39"/>
      <c r="W97" s="39">
        <f>IF(L97="","",L97/GDP!O93/10)</f>
        <v>7.5183672880656802</v>
      </c>
      <c r="X97" s="39">
        <f>IF(M97="","",M97/GDP!P93/10)</f>
        <v>6.9733458730852762</v>
      </c>
      <c r="Y97" s="39">
        <f>IF(N97="","",N97/GDP!Q93/10)</f>
        <v>7.844362798853652</v>
      </c>
      <c r="Z97" s="39">
        <f>IF(O97="","",O97/GDP!R93/10)</f>
        <v>8.9828300384452184</v>
      </c>
      <c r="AA97" s="39">
        <f>IF(P97="","",P97/GDP!S93/10)</f>
        <v>9.7042876253508208</v>
      </c>
      <c r="AB97" s="39">
        <f>IF(Q97="","",Q97/GDP!T93/10)</f>
        <v>2.3717491250069158</v>
      </c>
      <c r="AC97" s="39"/>
      <c r="AD97" s="22">
        <f t="shared" si="26"/>
        <v>0</v>
      </c>
      <c r="AE97" s="22">
        <f t="shared" si="29"/>
        <v>0</v>
      </c>
      <c r="AF97" s="22">
        <f t="shared" si="18"/>
        <v>0</v>
      </c>
      <c r="AG97" s="83">
        <f t="shared" si="17"/>
        <v>1</v>
      </c>
      <c r="AH97" s="83" t="str">
        <f t="shared" si="19"/>
        <v>Jordan</v>
      </c>
      <c r="AI97" s="57">
        <f t="shared" si="20"/>
        <v>1</v>
      </c>
      <c r="AJ97" s="83">
        <f t="shared" si="27"/>
        <v>0</v>
      </c>
      <c r="AK97" s="57">
        <f t="shared" si="27"/>
        <v>0</v>
      </c>
      <c r="AL97" s="39" t="str">
        <f t="shared" si="21"/>
        <v/>
      </c>
      <c r="AM97" s="39">
        <f t="shared" si="22"/>
        <v>8.9828300384452184</v>
      </c>
      <c r="AN97" s="39">
        <f t="shared" si="23"/>
        <v>3426.1126760563384</v>
      </c>
    </row>
    <row r="98" spans="1:40" x14ac:dyDescent="0.15">
      <c r="A98" s="12" t="s">
        <v>118</v>
      </c>
      <c r="B98" s="26">
        <f>IF(Trav_cr!B98="","",Trav_cr!B98-Trav_deb!B98)</f>
        <v>-52.098523113344072</v>
      </c>
      <c r="C98" s="26">
        <f>IF(Trav_cr!C98="","",Trav_cr!C98-Trav_deb!C98)</f>
        <v>17.177496928258961</v>
      </c>
      <c r="D98" s="26">
        <f>IF(Trav_cr!D98="","",Trav_cr!D98-Trav_deb!D98)</f>
        <v>-68.217336482107044</v>
      </c>
      <c r="E98" s="26">
        <f>IF(Trav_cr!E98="","",Trav_cr!E98-Trav_deb!E98)</f>
        <v>-66.226853608959118</v>
      </c>
      <c r="F98" s="26">
        <f>IF(Trav_cr!F98="","",Trav_cr!F98-Trav_deb!F98)</f>
        <v>-169.28301448903096</v>
      </c>
      <c r="G98" s="26">
        <f>IF(Trav_cr!G98="","",Trav_cr!G98-Trav_deb!G98)</f>
        <v>-267.74558933479909</v>
      </c>
      <c r="H98" s="26">
        <f>IF(Trav_cr!H98="","",Trav_cr!H98-Trav_deb!H98)</f>
        <v>-402.18351681401509</v>
      </c>
      <c r="I98" s="26">
        <f>IF(Trav_cr!I98="","",Trav_cr!I98-Trav_deb!I98)</f>
        <v>-1342.6476715732917</v>
      </c>
      <c r="J98" s="26">
        <f>IF(Trav_cr!J98="","",Trav_cr!J98-Trav_deb!J98)</f>
        <v>-1360.5188894463176</v>
      </c>
      <c r="K98" s="26">
        <f>IF(Trav_cr!K98="","",Trav_cr!K98-Trav_deb!K98)</f>
        <v>-1514.1252739485967</v>
      </c>
      <c r="L98" s="26">
        <f>IF(Trav_cr!L98="","",Trav_cr!L98-Trav_deb!L98)</f>
        <v>-1235.306724849278</v>
      </c>
      <c r="M98" s="26">
        <f>IF(Trav_cr!M98="","",Trav_cr!M98-Trav_deb!M98)</f>
        <v>-588.0129119711205</v>
      </c>
      <c r="N98" s="26">
        <f>IF(Trav_cr!N98="","",Trav_cr!N98-Trav_deb!N98)</f>
        <v>-424.42045285316544</v>
      </c>
      <c r="O98" s="26">
        <f>IF(Trav_cr!O98="","",Trav_cr!O98-Trav_deb!O98)</f>
        <v>-432.32788492208283</v>
      </c>
      <c r="P98" s="26">
        <f>IF(Trav_cr!P98="","",Trav_cr!P98-Trav_deb!P98)</f>
        <v>-299.7724399943836</v>
      </c>
      <c r="Q98" s="26">
        <f>IF(Trav_cr!Q98="","",Trav_cr!Q98-Trav_deb!Q98)</f>
        <v>-367.16991293756087</v>
      </c>
      <c r="S98" s="64">
        <f t="shared" si="28"/>
        <v>0.22482878327453992</v>
      </c>
      <c r="T98" s="64" t="str">
        <f t="shared" si="24"/>
        <v/>
      </c>
      <c r="U98" s="64" t="str">
        <f t="shared" si="25"/>
        <v/>
      </c>
      <c r="V98" s="39"/>
      <c r="W98" s="39">
        <f>IF(L98="","",L98/GDP!O94/10)</f>
        <v>-0.66994822014382749</v>
      </c>
      <c r="X98" s="39">
        <f>IF(M98="","",M98/GDP!P94/10)</f>
        <v>-0.42830189936792989</v>
      </c>
      <c r="Y98" s="39">
        <f>IF(N98="","",N98/GDP!Q94/10)</f>
        <v>-0.25443972402849657</v>
      </c>
      <c r="Z98" s="39">
        <f>IF(O98="","",O98/GDP!R94/10)</f>
        <v>-0.24106608338610064</v>
      </c>
      <c r="AA98" s="39">
        <f>IF(P98="","",P98/GDP!S94/10)</f>
        <v>-0.16501195478547312</v>
      </c>
      <c r="AB98" s="39">
        <f>IF(Q98="","",Q98/GDP!T94/10)</f>
        <v>-0.21441845732458858</v>
      </c>
      <c r="AC98" s="39"/>
      <c r="AD98" s="22">
        <f t="shared" si="26"/>
        <v>0</v>
      </c>
      <c r="AE98" s="22">
        <f t="shared" si="29"/>
        <v>0</v>
      </c>
      <c r="AF98" s="22">
        <f t="shared" si="18"/>
        <v>0</v>
      </c>
      <c r="AG98" s="83">
        <f t="shared" si="17"/>
        <v>0</v>
      </c>
      <c r="AH98" s="83" t="str">
        <f t="shared" si="19"/>
        <v/>
      </c>
      <c r="AI98" s="57" t="str">
        <f t="shared" si="20"/>
        <v/>
      </c>
      <c r="AJ98" s="83">
        <f t="shared" si="27"/>
        <v>0</v>
      </c>
      <c r="AK98" s="57">
        <f t="shared" si="27"/>
        <v>0</v>
      </c>
      <c r="AL98" s="39">
        <f t="shared" si="21"/>
        <v>-0.24106608338610064</v>
      </c>
      <c r="AM98" s="39" t="str">
        <f t="shared" si="22"/>
        <v/>
      </c>
      <c r="AN98" s="39">
        <f t="shared" si="23"/>
        <v>-595.96808291800608</v>
      </c>
    </row>
    <row r="99" spans="1:40" x14ac:dyDescent="0.15">
      <c r="A99" s="12" t="s">
        <v>119</v>
      </c>
      <c r="B99" s="26">
        <f>IF(Trav_cr!B99="","",Trav_cr!B99-Trav_deb!B99)</f>
        <v>455.27053723149226</v>
      </c>
      <c r="C99" s="26">
        <f>IF(Trav_cr!C99="","",Trav_cr!C99-Trav_deb!C99)</f>
        <v>509.6798114875653</v>
      </c>
      <c r="D99" s="26">
        <f>IF(Trav_cr!D99="","",Trav_cr!D99-Trav_deb!D99)</f>
        <v>652.16464471403765</v>
      </c>
      <c r="E99" s="26">
        <f>IF(Trav_cr!E99="","",Trav_cr!E99-Trav_deb!E99)</f>
        <v>486.55199913264528</v>
      </c>
      <c r="F99" s="26">
        <f>IF(Trav_cr!F99="","",Trav_cr!F99-Trav_deb!F99)</f>
        <v>463.21672897296969</v>
      </c>
      <c r="G99" s="26">
        <f>IF(Trav_cr!G99="","",Trav_cr!G99-Trav_deb!G99)</f>
        <v>588.21082162389575</v>
      </c>
      <c r="H99" s="26">
        <f>IF(Trav_cr!H99="","",Trav_cr!H99-Trav_deb!H99)</f>
        <v>728.8</v>
      </c>
      <c r="I99" s="26">
        <f>IF(Trav_cr!I99="","",Trav_cr!I99-Trav_deb!I99)</f>
        <v>760.74588903347933</v>
      </c>
      <c r="J99" s="26">
        <f>IF(Trav_cr!J99="","",Trav_cr!J99-Trav_deb!J99)</f>
        <v>647.48596973332837</v>
      </c>
      <c r="K99" s="26">
        <f>IF(Trav_cr!K99="","",Trav_cr!K99-Trav_deb!K99)</f>
        <v>604.94958628337452</v>
      </c>
      <c r="L99" s="26">
        <f>IF(Trav_cr!L99="","",Trav_cr!L99-Trav_deb!L99)</f>
        <v>506.51835504816864</v>
      </c>
      <c r="M99" s="26">
        <f>IF(Trav_cr!M99="","",Trav_cr!M99-Trav_deb!M99)</f>
        <v>679.25232428395987</v>
      </c>
      <c r="N99" s="26">
        <f>IF(Trav_cr!N99="","",Trav_cr!N99-Trav_deb!N99)</f>
        <v>653.85219282965591</v>
      </c>
      <c r="O99" s="26">
        <f>IF(Trav_cr!O99="","",Trav_cr!O99-Trav_deb!O99)</f>
        <v>843.65822168188197</v>
      </c>
      <c r="P99" s="26">
        <f>IF(Trav_cr!P99="","",Trav_cr!P99-Trav_deb!P99)</f>
        <v>811.31188130904764</v>
      </c>
      <c r="Q99" s="26" t="str">
        <f>IF(Trav_cr!Q99="","",Trav_cr!Q99-Trav_deb!Q99)</f>
        <v/>
      </c>
      <c r="S99" s="64" t="str">
        <f t="shared" si="28"/>
        <v/>
      </c>
      <c r="T99" s="64" t="str">
        <f t="shared" si="24"/>
        <v/>
      </c>
      <c r="U99" s="64" t="str">
        <f t="shared" si="25"/>
        <v/>
      </c>
      <c r="V99" s="39"/>
      <c r="W99" s="39">
        <f>IF(L99="","",L99/GDP!O95/10)</f>
        <v>0.78854105029143284</v>
      </c>
      <c r="X99" s="39">
        <f>IF(M99="","",M99/GDP!P95/10)</f>
        <v>0.98171693940692106</v>
      </c>
      <c r="Y99" s="39">
        <f>IF(N99="","",N99/GDP!Q95/10)</f>
        <v>0.82874866751282139</v>
      </c>
      <c r="Z99" s="39">
        <f>IF(O99="","",O99/GDP!R95/10)</f>
        <v>0.96087228526932744</v>
      </c>
      <c r="AA99" s="39">
        <f>IF(P99="","",P99/GDP!S95/10)</f>
        <v>0.85033903923065401</v>
      </c>
      <c r="AB99" s="39" t="str">
        <f>IF(Q99="","",Q99/GDP!T95/10)</f>
        <v/>
      </c>
      <c r="AC99" s="39"/>
      <c r="AD99" s="22">
        <f t="shared" si="26"/>
        <v>0</v>
      </c>
      <c r="AE99" s="22">
        <f t="shared" si="29"/>
        <v>0</v>
      </c>
      <c r="AF99" s="22">
        <f t="shared" si="18"/>
        <v>0</v>
      </c>
      <c r="AG99" s="83">
        <f t="shared" si="17"/>
        <v>0</v>
      </c>
      <c r="AH99" s="83" t="str">
        <f t="shared" si="19"/>
        <v/>
      </c>
      <c r="AI99" s="57" t="str">
        <f t="shared" si="20"/>
        <v/>
      </c>
      <c r="AJ99" s="83">
        <f t="shared" si="27"/>
        <v>0</v>
      </c>
      <c r="AK99" s="57">
        <f t="shared" si="27"/>
        <v>1</v>
      </c>
      <c r="AL99" s="39" t="str">
        <f t="shared" si="21"/>
        <v/>
      </c>
      <c r="AM99" s="39">
        <f t="shared" si="22"/>
        <v>0.96087228526932744</v>
      </c>
      <c r="AN99" s="39">
        <f t="shared" si="23"/>
        <v>698.91859503054286</v>
      </c>
    </row>
    <row r="100" spans="1:40" x14ac:dyDescent="0.15">
      <c r="A100" s="12" t="s">
        <v>120</v>
      </c>
      <c r="B100" s="26" t="str">
        <f>IF(Trav_cr!B100="","",Trav_cr!B100-Trav_deb!B100)</f>
        <v/>
      </c>
      <c r="C100" s="26">
        <f>IF(Trav_cr!C100="","",Trav_cr!C100-Trav_deb!C100)</f>
        <v>-0.80000000000000027</v>
      </c>
      <c r="D100" s="26">
        <f>IF(Trav_cr!D100="","",Trav_cr!D100-Trav_deb!D100)</f>
        <v>-2.1536840562966608</v>
      </c>
      <c r="E100" s="26">
        <f>IF(Trav_cr!E100="","",Trav_cr!E100-Trav_deb!E100)</f>
        <v>-3.3561478978114887</v>
      </c>
      <c r="F100" s="26">
        <f>IF(Trav_cr!F100="","",Trav_cr!F100-Trav_deb!F100)</f>
        <v>-7.8497451649683629</v>
      </c>
      <c r="G100" s="26">
        <f>IF(Trav_cr!G100="","",Trav_cr!G100-Trav_deb!G100)</f>
        <v>-5.7862719217191509</v>
      </c>
      <c r="H100" s="26">
        <f>IF(Trav_cr!H100="","",Trav_cr!H100-Trav_deb!H100)</f>
        <v>-7.407917242948975</v>
      </c>
      <c r="I100" s="26">
        <f>IF(Trav_cr!I100="","",Trav_cr!I100-Trav_deb!I100)</f>
        <v>-3.0458446840378892</v>
      </c>
      <c r="J100" s="26">
        <f>IF(Trav_cr!J100="","",Trav_cr!J100-Trav_deb!J100)</f>
        <v>-10.156711318748469</v>
      </c>
      <c r="K100" s="26">
        <f>IF(Trav_cr!K100="","",Trav_cr!K100-Trav_deb!K100)</f>
        <v>-10.026711189418441</v>
      </c>
      <c r="L100" s="26">
        <f>IF(Trav_cr!L100="","",Trav_cr!L100-Trav_deb!L100)</f>
        <v>-10.417006053464043</v>
      </c>
      <c r="M100" s="26">
        <f>IF(Trav_cr!M100="","",Trav_cr!M100-Trav_deb!M100)</f>
        <v>-12.413622538646774</v>
      </c>
      <c r="N100" s="26">
        <f>IF(Trav_cr!N100="","",Trav_cr!N100-Trav_deb!N100)</f>
        <v>-9.8318757464325142</v>
      </c>
      <c r="O100" s="26">
        <f>IF(Trav_cr!O100="","",Trav_cr!O100-Trav_deb!O100)</f>
        <v>-9.7788587241023119</v>
      </c>
      <c r="P100" s="26">
        <f>IF(Trav_cr!P100="","",Trav_cr!P100-Trav_deb!P100)</f>
        <v>-11.084125883372394</v>
      </c>
      <c r="Q100" s="26" t="str">
        <f>IF(Trav_cr!Q100="","",Trav_cr!Q100-Trav_deb!Q100)</f>
        <v/>
      </c>
      <c r="S100" s="64" t="str">
        <f t="shared" si="28"/>
        <v/>
      </c>
      <c r="T100" s="64" t="str">
        <f t="shared" si="24"/>
        <v/>
      </c>
      <c r="U100" s="64" t="str">
        <f t="shared" si="25"/>
        <v/>
      </c>
      <c r="V100" s="39"/>
      <c r="W100" s="39">
        <f>IF(L100="","",L100/GDP!O96/10)</f>
        <v>-6.0766674957536067</v>
      </c>
      <c r="X100" s="39">
        <f>IF(M100="","",M100/GDP!P96/10)</f>
        <v>-6.9563585911249701</v>
      </c>
      <c r="Y100" s="39">
        <f>IF(N100="","",N100/GDP!Q96/10)</f>
        <v>-5.2473870967325862</v>
      </c>
      <c r="Z100" s="39">
        <f>IF(O100="","",O100/GDP!R96/10)</f>
        <v>-4.8791959535088658</v>
      </c>
      <c r="AA100" s="39">
        <f>IF(P100="","",P100/GDP!S96/10)</f>
        <v>-5.6090624308493737</v>
      </c>
      <c r="AB100" s="39" t="str">
        <f>IF(Q100="","",Q100/GDP!T96/10)</f>
        <v/>
      </c>
      <c r="AC100" s="39"/>
      <c r="AD100" s="22">
        <f t="shared" si="26"/>
        <v>0</v>
      </c>
      <c r="AE100" s="22">
        <f t="shared" si="29"/>
        <v>0</v>
      </c>
      <c r="AF100" s="22">
        <f t="shared" si="18"/>
        <v>1</v>
      </c>
      <c r="AG100" s="83">
        <f t="shared" si="17"/>
        <v>0</v>
      </c>
      <c r="AH100" s="83" t="str">
        <f t="shared" si="19"/>
        <v/>
      </c>
      <c r="AI100" s="57" t="str">
        <f t="shared" si="20"/>
        <v/>
      </c>
      <c r="AJ100" s="83">
        <f t="shared" si="27"/>
        <v>0</v>
      </c>
      <c r="AK100" s="57">
        <f t="shared" si="27"/>
        <v>1</v>
      </c>
      <c r="AL100" s="39">
        <f t="shared" si="21"/>
        <v>-4.8791959535088658</v>
      </c>
      <c r="AM100" s="39" t="str">
        <f t="shared" si="22"/>
        <v/>
      </c>
      <c r="AN100" s="39">
        <f t="shared" si="23"/>
        <v>-10.705097789203608</v>
      </c>
    </row>
    <row r="101" spans="1:40" x14ac:dyDescent="0.15">
      <c r="A101" s="12" t="s">
        <v>121</v>
      </c>
      <c r="B101" s="26">
        <f>IF(Trav_cr!B101="","",Trav_cr!B101-Trav_deb!B101)</f>
        <v>-9608.2000000000007</v>
      </c>
      <c r="C101" s="26">
        <f>IF(Trav_cr!C101="","",Trav_cr!C101-Trav_deb!C101)</f>
        <v>-13092.099999999999</v>
      </c>
      <c r="D101" s="26">
        <f>IF(Trav_cr!D101="","",Trav_cr!D101-Trav_deb!D101)</f>
        <v>-15854.3</v>
      </c>
      <c r="E101" s="26">
        <f>IF(Trav_cr!E101="","",Trav_cr!E101-Trav_deb!E101)</f>
        <v>-9321.3000000000011</v>
      </c>
      <c r="F101" s="26">
        <f>IF(Trav_cr!F101="","",Trav_cr!F101-Trav_deb!F101)</f>
        <v>-5261.6</v>
      </c>
      <c r="G101" s="26">
        <f>IF(Trav_cr!G101="","",Trav_cr!G101-Trav_deb!G101)</f>
        <v>-8502.9000000000015</v>
      </c>
      <c r="H101" s="26">
        <f>IF(Trav_cr!H101="","",Trav_cr!H101-Trav_deb!H101)</f>
        <v>-7558.0999999999985</v>
      </c>
      <c r="I101" s="26">
        <f>IF(Trav_cr!I101="","",Trav_cr!I101-Trav_deb!I101)</f>
        <v>-7372.0000000000018</v>
      </c>
      <c r="J101" s="26">
        <f>IF(Trav_cr!J101="","",Trav_cr!J101-Trav_deb!J101)</f>
        <v>-7255.1999999999989</v>
      </c>
      <c r="K101" s="26">
        <f>IF(Trav_cr!K101="","",Trav_cr!K101-Trav_deb!K101)</f>
        <v>-5732.2000000000007</v>
      </c>
      <c r="L101" s="26">
        <f>IF(Trav_cr!L101="","",Trav_cr!L101-Trav_deb!L101)</f>
        <v>-10471.500000000002</v>
      </c>
      <c r="M101" s="26">
        <f>IF(Trav_cr!M101="","",Trav_cr!M101-Trav_deb!M101)</f>
        <v>-10357.400000000001</v>
      </c>
      <c r="N101" s="26">
        <f>IF(Trav_cr!N101="","",Trav_cr!N101-Trav_deb!N101)</f>
        <v>-18323.7</v>
      </c>
      <c r="O101" s="26">
        <f>IF(Trav_cr!O101="","",Trav_cr!O101-Trav_deb!O101)</f>
        <v>-16565.699999999997</v>
      </c>
      <c r="P101" s="26">
        <f>IF(Trav_cr!P101="","",Trav_cr!P101-Trav_deb!P101)</f>
        <v>-11872</v>
      </c>
      <c r="Q101" s="26">
        <f>IF(Trav_cr!Q101="","",Trav_cr!Q101-Trav_deb!Q101)</f>
        <v>-5629.6999999999989</v>
      </c>
      <c r="S101" s="64">
        <f t="shared" si="28"/>
        <v>-0.52580020215633438</v>
      </c>
      <c r="T101" s="64" t="str">
        <f t="shared" si="24"/>
        <v/>
      </c>
      <c r="U101" s="64" t="str">
        <f t="shared" si="25"/>
        <v/>
      </c>
      <c r="V101" s="39"/>
      <c r="W101" s="39">
        <f>IF(L101="","",L101/GDP!O97/10)</f>
        <v>-0.71427161594332633</v>
      </c>
      <c r="X101" s="39">
        <f>IF(M101="","",M101/GDP!P97/10)</f>
        <v>-0.6907872126106438</v>
      </c>
      <c r="Y101" s="39">
        <f>IF(N101="","",N101/GDP!Q97/10)</f>
        <v>-1.1289502185489817</v>
      </c>
      <c r="Z101" s="39">
        <f>IF(O101="","",O101/GDP!R97/10)</f>
        <v>-0.96012257823573555</v>
      </c>
      <c r="AA101" s="39">
        <f>IF(P101="","",P101/GDP!S97/10)</f>
        <v>-0.71889522566404329</v>
      </c>
      <c r="AB101" s="39">
        <f>IF(Q101="","",Q101/GDP!T97/10)</f>
        <v>-0.34363950440274033</v>
      </c>
      <c r="AC101" s="39"/>
      <c r="AD101" s="22">
        <f t="shared" si="26"/>
        <v>0</v>
      </c>
      <c r="AE101" s="22">
        <f t="shared" si="29"/>
        <v>0</v>
      </c>
      <c r="AF101" s="22">
        <f t="shared" si="18"/>
        <v>0</v>
      </c>
      <c r="AG101" s="83">
        <f t="shared" si="17"/>
        <v>0</v>
      </c>
      <c r="AH101" s="83" t="str">
        <f t="shared" si="19"/>
        <v/>
      </c>
      <c r="AI101" s="57" t="str">
        <f t="shared" si="20"/>
        <v/>
      </c>
      <c r="AJ101" s="83">
        <f t="shared" si="27"/>
        <v>0</v>
      </c>
      <c r="AK101" s="57">
        <f t="shared" si="27"/>
        <v>0</v>
      </c>
      <c r="AL101" s="39">
        <f t="shared" si="21"/>
        <v>-0.96012257823573555</v>
      </c>
      <c r="AM101" s="39" t="str">
        <f t="shared" si="22"/>
        <v/>
      </c>
      <c r="AN101" s="39">
        <f t="shared" si="23"/>
        <v>-13518.060000000001</v>
      </c>
    </row>
    <row r="102" spans="1:40" x14ac:dyDescent="0.15">
      <c r="A102" s="12" t="s">
        <v>122</v>
      </c>
      <c r="B102" s="26">
        <f>IF(Trav_cr!B102="","",Trav_cr!B102-Trav_deb!B102)</f>
        <v>45.864719376615426</v>
      </c>
      <c r="C102" s="26">
        <f>IF(Trav_cr!C102="","",Trav_cr!C102-Trav_deb!C102)</f>
        <v>71.228576020054135</v>
      </c>
      <c r="D102" s="26">
        <f>IF(Trav_cr!D102="","",Trav_cr!D102-Trav_deb!D102)</f>
        <v>84.601724569675198</v>
      </c>
      <c r="E102" s="26">
        <f>IF(Trav_cr!E102="","",Trav_cr!E102-Trav_deb!E102)</f>
        <v>123.7878635257813</v>
      </c>
      <c r="F102" s="26">
        <f>IF(Trav_cr!F102="","",Trav_cr!F102-Trav_deb!F102)</f>
        <v>273.32901708518989</v>
      </c>
      <c r="G102" s="26">
        <f>IF(Trav_cr!G102="","",Trav_cr!G102-Trav_deb!G102)</f>
        <v>294.50927345519608</v>
      </c>
      <c r="H102" s="26">
        <f>IF(Trav_cr!H102="","",Trav_cr!H102-Trav_deb!H102)</f>
        <v>527.19870700729825</v>
      </c>
      <c r="I102" s="26">
        <f>IF(Trav_cr!I102="","",Trav_cr!I102-Trav_deb!I102)</f>
        <v>614.00456384714653</v>
      </c>
      <c r="J102" s="26">
        <f>IF(Trav_cr!J102="","",Trav_cr!J102-Trav_deb!J102)</f>
        <v>677.7</v>
      </c>
      <c r="K102" s="26">
        <f>IF(Trav_cr!K102="","",Trav_cr!K102-Trav_deb!K102)</f>
        <v>669.36320460294985</v>
      </c>
      <c r="L102" s="26">
        <f>IF(Trav_cr!L102="","",Trav_cr!L102-Trav_deb!L102)</f>
        <v>585.34575125169727</v>
      </c>
      <c r="M102" s="26">
        <f>IF(Trav_cr!M102="","",Trav_cr!M102-Trav_deb!M102)</f>
        <v>758.48701408417878</v>
      </c>
      <c r="N102" s="26">
        <f>IF(Trav_cr!N102="","",Trav_cr!N102-Trav_deb!N102)</f>
        <v>1010.635228874221</v>
      </c>
      <c r="O102" s="26">
        <f>IF(Trav_cr!O102="","",Trav_cr!O102-Trav_deb!O102)</f>
        <v>1087.5918854957854</v>
      </c>
      <c r="P102" s="26">
        <f>IF(Trav_cr!P102="","",Trav_cr!P102-Trav_deb!P102)</f>
        <v>1109.8339226447488</v>
      </c>
      <c r="Q102" s="26">
        <f>IF(Trav_cr!Q102="","",Trav_cr!Q102-Trav_deb!Q102)</f>
        <v>486.22098906777057</v>
      </c>
      <c r="S102" s="64">
        <f t="shared" si="28"/>
        <v>-0.56189752435292339</v>
      </c>
      <c r="T102" s="64">
        <f t="shared" si="24"/>
        <v>-0.56189752435292339</v>
      </c>
      <c r="U102" s="64">
        <f t="shared" si="25"/>
        <v>-0.56189752435292339</v>
      </c>
      <c r="V102" s="39"/>
      <c r="W102" s="39">
        <f>IF(L102="","",L102/GDP!O98/10)</f>
        <v>9.0834442001841236</v>
      </c>
      <c r="X102" s="39">
        <f>IF(M102="","",M102/GDP!P98/10)</f>
        <v>11.291759347351853</v>
      </c>
      <c r="Y102" s="39">
        <f>IF(N102="","",N102/GDP!Q98/10)</f>
        <v>13.953148913497634</v>
      </c>
      <c r="Z102" s="39">
        <f>IF(O102="","",O102/GDP!R98/10)</f>
        <v>13.685897014652122</v>
      </c>
      <c r="AA102" s="39">
        <f>IF(P102="","",P102/GDP!S98/10)</f>
        <v>13.954285871777003</v>
      </c>
      <c r="AB102" s="39">
        <f>IF(Q102="","",Q102/GDP!T98/10)</f>
        <v>6.2426187662852568</v>
      </c>
      <c r="AC102" s="39"/>
      <c r="AD102" s="22">
        <f t="shared" si="26"/>
        <v>0</v>
      </c>
      <c r="AE102" s="22">
        <f t="shared" si="29"/>
        <v>1</v>
      </c>
      <c r="AF102" s="22">
        <f t="shared" si="18"/>
        <v>0</v>
      </c>
      <c r="AG102" s="83">
        <f t="shared" si="17"/>
        <v>1</v>
      </c>
      <c r="AH102" s="83" t="str">
        <f t="shared" ref="AH102:AH133" si="30">IF(AG102=1, A102, "")</f>
        <v>Kosovo, Rep. of</v>
      </c>
      <c r="AI102" s="57">
        <f t="shared" si="20"/>
        <v>1</v>
      </c>
      <c r="AJ102" s="83">
        <f t="shared" si="27"/>
        <v>0</v>
      </c>
      <c r="AK102" s="57">
        <f t="shared" si="27"/>
        <v>0</v>
      </c>
      <c r="AL102" s="39" t="str">
        <f t="shared" si="21"/>
        <v/>
      </c>
      <c r="AM102" s="39">
        <f t="shared" si="22"/>
        <v>13.685897014652122</v>
      </c>
      <c r="AN102" s="39">
        <f t="shared" ref="AN102:AN122" si="31">AVERAGE(L102:P102)</f>
        <v>910.37876047012617</v>
      </c>
    </row>
    <row r="103" spans="1:40" x14ac:dyDescent="0.15">
      <c r="A103" s="12" t="s">
        <v>123</v>
      </c>
      <c r="B103" s="26">
        <f>IF(Trav_cr!B103="","",Trav_cr!B103-Trav_deb!B103)</f>
        <v>-4366.4383561643835</v>
      </c>
      <c r="C103" s="26">
        <f>IF(Trav_cr!C103="","",Trav_cr!C103-Trav_deb!C103)</f>
        <v>-5368.1172535758233</v>
      </c>
      <c r="D103" s="26">
        <f>IF(Trav_cr!D103="","",Trav_cr!D103-Trav_deb!D103)</f>
        <v>-6413.1262612453866</v>
      </c>
      <c r="E103" s="26">
        <f>IF(Trav_cr!E103="","",Trav_cr!E103-Trav_deb!E103)</f>
        <v>-7312.8443414515568</v>
      </c>
      <c r="F103" s="26">
        <f>IF(Trav_cr!F103="","",Trav_cr!F103-Trav_deb!F103)</f>
        <v>-5833.4</v>
      </c>
      <c r="G103" s="26">
        <f>IF(Trav_cr!G103="","",Trav_cr!G103-Trav_deb!G103)</f>
        <v>-6145.1052864002731</v>
      </c>
      <c r="H103" s="26">
        <f>IF(Trav_cr!H103="","",Trav_cr!H103-Trav_deb!H103)</f>
        <v>-7744.517622152347</v>
      </c>
      <c r="I103" s="26">
        <f>IF(Trav_cr!I103="","",Trav_cr!I103-Trav_deb!I103)</f>
        <v>-8823.6969847852288</v>
      </c>
      <c r="J103" s="26">
        <f>IF(Trav_cr!J103="","",Trav_cr!J103-Trav_deb!J103)</f>
        <v>-9355.5161941413262</v>
      </c>
      <c r="K103" s="26">
        <f>IF(Trav_cr!K103="","",Trav_cr!K103-Trav_deb!K103)</f>
        <v>-10898.447343832169</v>
      </c>
      <c r="L103" s="26">
        <f>IF(Trav_cr!L103="","",Trav_cr!L103-Trav_deb!L103)</f>
        <v>-11881.071724618247</v>
      </c>
      <c r="M103" s="26">
        <f>IF(Trav_cr!M103="","",Trav_cr!M103-Trav_deb!M103)</f>
        <v>-11736.243865123797</v>
      </c>
      <c r="N103" s="26">
        <f>IF(Trav_cr!N103="","",Trav_cr!N103-Trav_deb!N103)</f>
        <v>-12235.255028754613</v>
      </c>
      <c r="O103" s="26">
        <f>IF(Trav_cr!O103="","",Trav_cr!O103-Trav_deb!O103)</f>
        <v>-13860.960400665042</v>
      </c>
      <c r="P103" s="26">
        <f>IF(Trav_cr!P103="","",Trav_cr!P103-Trav_deb!P103)</f>
        <v>-15139.365339855418</v>
      </c>
      <c r="Q103" s="26">
        <f>IF(Trav_cr!Q103="","",Trav_cr!Q103-Trav_deb!Q103)</f>
        <v>-6299.1141580460608</v>
      </c>
      <c r="S103" s="64">
        <f t="shared" si="28"/>
        <v>-0.58392482005416624</v>
      </c>
      <c r="T103" s="64" t="str">
        <f t="shared" si="24"/>
        <v/>
      </c>
      <c r="U103" s="64" t="str">
        <f t="shared" si="25"/>
        <v/>
      </c>
      <c r="V103" s="39"/>
      <c r="W103" s="39">
        <f>IF(L103="","",L103/GDP!O99/10)</f>
        <v>-10.366868066989273</v>
      </c>
      <c r="X103" s="39">
        <f>IF(M103="","",M103/GDP!P99/10)</f>
        <v>-10.729644738613194</v>
      </c>
      <c r="Y103" s="39">
        <f>IF(N103="","",N103/GDP!Q99/10)</f>
        <v>-10.13804666260387</v>
      </c>
      <c r="Z103" s="39">
        <f>IF(O103="","",O103/GDP!R99/10)</f>
        <v>-9.8538824275681485</v>
      </c>
      <c r="AA103" s="39">
        <f>IF(P103="","",P103/GDP!S99/10)</f>
        <v>-11.245699974638176</v>
      </c>
      <c r="AB103" s="39">
        <f>IF(Q103="","",Q103/GDP!T99/10)</f>
        <v>-5.8359444937399703</v>
      </c>
      <c r="AC103" s="39"/>
      <c r="AD103" s="22">
        <f t="shared" si="26"/>
        <v>0</v>
      </c>
      <c r="AE103" s="22">
        <f t="shared" si="29"/>
        <v>0</v>
      </c>
      <c r="AF103" s="22">
        <f t="shared" si="18"/>
        <v>1</v>
      </c>
      <c r="AG103" s="83">
        <f t="shared" si="17"/>
        <v>0</v>
      </c>
      <c r="AH103" s="83" t="str">
        <f t="shared" si="30"/>
        <v/>
      </c>
      <c r="AI103" s="57" t="str">
        <f t="shared" si="20"/>
        <v/>
      </c>
      <c r="AJ103" s="83">
        <f t="shared" si="27"/>
        <v>0</v>
      </c>
      <c r="AK103" s="57">
        <f t="shared" si="27"/>
        <v>0</v>
      </c>
      <c r="AL103" s="39">
        <f t="shared" si="21"/>
        <v>-9.8538824275681485</v>
      </c>
      <c r="AM103" s="39" t="str">
        <f t="shared" si="22"/>
        <v/>
      </c>
      <c r="AN103" s="39">
        <f t="shared" si="31"/>
        <v>-12970.579271803423</v>
      </c>
    </row>
    <row r="104" spans="1:40" x14ac:dyDescent="0.15">
      <c r="A104" s="12" t="s">
        <v>124</v>
      </c>
      <c r="B104" s="26">
        <f>IF(Trav_cr!B104="","",Trav_cr!B104-Trav_deb!B104)</f>
        <v>14.632994000000004</v>
      </c>
      <c r="C104" s="26">
        <f>IF(Trav_cr!C104="","",Trav_cr!C104-Trav_deb!C104)</f>
        <v>75.332587999999987</v>
      </c>
      <c r="D104" s="26">
        <f>IF(Trav_cr!D104="","",Trav_cr!D104-Trav_deb!D104)</f>
        <v>233.64006800000004</v>
      </c>
      <c r="E104" s="26">
        <f>IF(Trav_cr!E104="","",Trav_cr!E104-Trav_deb!E104)</f>
        <v>210.06136000000004</v>
      </c>
      <c r="F104" s="26">
        <f>IF(Trav_cr!F104="","",Trav_cr!F104-Trav_deb!F104)</f>
        <v>106.63047</v>
      </c>
      <c r="G104" s="26">
        <f>IF(Trav_cr!G104="","",Trav_cr!G104-Trav_deb!G104)</f>
        <v>11.5</v>
      </c>
      <c r="H104" s="26">
        <f>IF(Trav_cr!H104="","",Trav_cr!H104-Trav_deb!H104)</f>
        <v>109.49425099999999</v>
      </c>
      <c r="I104" s="26">
        <f>IF(Trav_cr!I104="","",Trav_cr!I104-Trav_deb!I104)</f>
        <v>84.466430000000003</v>
      </c>
      <c r="J104" s="26">
        <f>IF(Trav_cr!J104="","",Trav_cr!J104-Trav_deb!J104)</f>
        <v>179.23036899999994</v>
      </c>
      <c r="K104" s="26">
        <f>IF(Trav_cr!K104="","",Trav_cr!K104-Trav_deb!K104)</f>
        <v>32.641884000000005</v>
      </c>
      <c r="L104" s="26">
        <f>IF(Trav_cr!L104="","",Trav_cr!L104-Trav_deb!L104)</f>
        <v>26.421915000000013</v>
      </c>
      <c r="M104" s="26">
        <f>IF(Trav_cr!M104="","",Trav_cr!M104-Trav_deb!M104)</f>
        <v>-28.631445000000042</v>
      </c>
      <c r="N104" s="26">
        <f>IF(Trav_cr!N104="","",Trav_cr!N104-Trav_deb!N104)</f>
        <v>136.23806300000001</v>
      </c>
      <c r="O104" s="26">
        <f>IF(Trav_cr!O104="","",Trav_cr!O104-Trav_deb!O104)</f>
        <v>145.25660400000004</v>
      </c>
      <c r="P104" s="26">
        <f>IF(Trav_cr!P104="","",Trav_cr!P104-Trav_deb!P104)</f>
        <v>252.44686899999999</v>
      </c>
      <c r="Q104" s="26" t="str">
        <f>IF(Trav_cr!Q104="","",Trav_cr!Q104-Trav_deb!Q104)</f>
        <v/>
      </c>
      <c r="S104" s="64" t="str">
        <f t="shared" si="28"/>
        <v/>
      </c>
      <c r="T104" s="64" t="str">
        <f t="shared" si="24"/>
        <v/>
      </c>
      <c r="U104" s="64" t="str">
        <f t="shared" si="25"/>
        <v/>
      </c>
      <c r="V104" s="39"/>
      <c r="W104" s="39">
        <f>IF(L104="","",L104/GDP!O100/10)</f>
        <v>0.39564559440896102</v>
      </c>
      <c r="X104" s="39">
        <f>IF(M104="","",M104/GDP!P100/10)</f>
        <v>-0.42024136365693676</v>
      </c>
      <c r="Y104" s="39">
        <f>IF(N104="","",N104/GDP!Q100/10)</f>
        <v>1.7686495589589541</v>
      </c>
      <c r="Z104" s="39">
        <f>IF(O104="","",O104/GDP!R100/10)</f>
        <v>1.756193192991536</v>
      </c>
      <c r="AA104" s="39">
        <f>IF(P104="","",P104/GDP!S100/10)</f>
        <v>2.9856543280400376</v>
      </c>
      <c r="AB104" s="39" t="str">
        <f>IF(Q104="","",Q104/GDP!T100/10)</f>
        <v/>
      </c>
      <c r="AC104" s="39"/>
      <c r="AD104" s="22">
        <f t="shared" si="26"/>
        <v>0</v>
      </c>
      <c r="AE104" s="22">
        <f t="shared" si="29"/>
        <v>0</v>
      </c>
      <c r="AF104" s="22">
        <f t="shared" si="18"/>
        <v>0</v>
      </c>
      <c r="AG104" s="83">
        <f t="shared" si="17"/>
        <v>0</v>
      </c>
      <c r="AH104" s="83" t="str">
        <f t="shared" si="30"/>
        <v/>
      </c>
      <c r="AI104" s="57" t="str">
        <f t="shared" si="20"/>
        <v/>
      </c>
      <c r="AJ104" s="83">
        <f t="shared" si="27"/>
        <v>0</v>
      </c>
      <c r="AK104" s="57">
        <f t="shared" si="27"/>
        <v>1</v>
      </c>
      <c r="AL104" s="39" t="str">
        <f t="shared" si="21"/>
        <v/>
      </c>
      <c r="AM104" s="39">
        <f t="shared" si="22"/>
        <v>1.756193192991536</v>
      </c>
      <c r="AN104" s="39">
        <f t="shared" si="31"/>
        <v>106.34640119999999</v>
      </c>
    </row>
    <row r="105" spans="1:40" x14ac:dyDescent="0.15">
      <c r="A105" s="12" t="s">
        <v>125</v>
      </c>
      <c r="B105" s="26">
        <f>IF(Trav_cr!B105="","",Trav_cr!B105-Trav_deb!B105)</f>
        <v>134.15499800000001</v>
      </c>
      <c r="C105" s="26">
        <f>IF(Trav_cr!C105="","",Trav_cr!C105-Trav_deb!C105)</f>
        <v>148.83016065000001</v>
      </c>
      <c r="D105" s="26">
        <f>IF(Trav_cr!D105="","",Trav_cr!D105-Trav_deb!D105)</f>
        <v>180.97954621666668</v>
      </c>
      <c r="E105" s="26">
        <f>IF(Trav_cr!E105="","",Trav_cr!E105-Trav_deb!E105)</f>
        <v>234.18836513894163</v>
      </c>
      <c r="F105" s="26">
        <f>IF(Trav_cr!F105="","",Trav_cr!F105-Trav_deb!F105)</f>
        <v>185.20014400000014</v>
      </c>
      <c r="G105" s="26">
        <f>IF(Trav_cr!G105="","",Trav_cr!G105-Trav_deb!G105)</f>
        <v>179.00053099999911</v>
      </c>
      <c r="H105" s="26">
        <f>IF(Trav_cr!H105="","",Trav_cr!H105-Trav_deb!H105)</f>
        <v>169.06136699999988</v>
      </c>
      <c r="I105" s="26">
        <f>IF(Trav_cr!I105="","",Trav_cr!I105-Trav_deb!I105)</f>
        <v>-91.199999999999932</v>
      </c>
      <c r="J105" s="26">
        <f>IF(Trav_cr!J105="","",Trav_cr!J105-Trav_deb!J105)</f>
        <v>-308.00247613398312</v>
      </c>
      <c r="K105" s="26">
        <f>IF(Trav_cr!K105="","",Trav_cr!K105-Trav_deb!K105)</f>
        <v>-409.45986841133504</v>
      </c>
      <c r="L105" s="26">
        <f>IF(Trav_cr!L105="","",Trav_cr!L105-Trav_deb!L105)</f>
        <v>-273.79097672144508</v>
      </c>
      <c r="M105" s="26">
        <f>IF(Trav_cr!M105="","",Trav_cr!M105-Trav_deb!M105)</f>
        <v>-195.400843376696</v>
      </c>
      <c r="N105" s="26">
        <f>IF(Trav_cr!N105="","",Trav_cr!N105-Trav_deb!N105)</f>
        <v>-273.90591535638202</v>
      </c>
      <c r="O105" s="26">
        <f>IF(Trav_cr!O105="","",Trav_cr!O105-Trav_deb!O105)</f>
        <v>-180.71260531140399</v>
      </c>
      <c r="P105" s="26">
        <f>IF(Trav_cr!P105="","",Trav_cr!P105-Trav_deb!P105)</f>
        <v>-75.814401781570041</v>
      </c>
      <c r="Q105" s="26" t="str">
        <f>IF(Trav_cr!Q105="","",Trav_cr!Q105-Trav_deb!Q105)</f>
        <v/>
      </c>
      <c r="S105" s="64" t="str">
        <f t="shared" si="28"/>
        <v/>
      </c>
      <c r="T105" s="64" t="str">
        <f t="shared" si="24"/>
        <v/>
      </c>
      <c r="U105" s="64" t="str">
        <f t="shared" si="25"/>
        <v/>
      </c>
      <c r="V105" s="39"/>
      <c r="W105" s="39">
        <f>IF(L105="","",L105/GDP!O101/10)</f>
        <v>-1.9062358567841204</v>
      </c>
      <c r="X105" s="39">
        <f>IF(M105="","",M105/GDP!P101/10)</f>
        <v>-1.2285224656238909</v>
      </c>
      <c r="Y105" s="39">
        <f>IF(N105="","",N105/GDP!Q101/10)</f>
        <v>-1.6059573144668515</v>
      </c>
      <c r="Z105" s="39">
        <f>IF(O105="","",O105/GDP!R101/10)</f>
        <v>-0.9965872882607385</v>
      </c>
      <c r="AA105" s="39">
        <f>IF(P105="","",P105/GDP!S101/10)</f>
        <v>-0.40312089516927463</v>
      </c>
      <c r="AB105" s="39" t="str">
        <f>IF(Q105="","",Q105/GDP!T101/10)</f>
        <v/>
      </c>
      <c r="AC105" s="39"/>
      <c r="AD105" s="22">
        <f t="shared" si="26"/>
        <v>0</v>
      </c>
      <c r="AE105" s="22">
        <f t="shared" si="29"/>
        <v>0</v>
      </c>
      <c r="AF105" s="22">
        <f t="shared" si="18"/>
        <v>0</v>
      </c>
      <c r="AG105" s="83">
        <f t="shared" si="17"/>
        <v>0</v>
      </c>
      <c r="AH105" s="83" t="str">
        <f t="shared" si="30"/>
        <v/>
      </c>
      <c r="AI105" s="57" t="str">
        <f t="shared" si="20"/>
        <v/>
      </c>
      <c r="AJ105" s="83">
        <f t="shared" si="27"/>
        <v>0</v>
      </c>
      <c r="AK105" s="57">
        <f t="shared" si="27"/>
        <v>1</v>
      </c>
      <c r="AL105" s="39">
        <f t="shared" si="21"/>
        <v>-0.9965872882607385</v>
      </c>
      <c r="AM105" s="39" t="str">
        <f t="shared" si="22"/>
        <v/>
      </c>
      <c r="AN105" s="39">
        <f t="shared" si="31"/>
        <v>-199.92494850949942</v>
      </c>
    </row>
    <row r="106" spans="1:40" x14ac:dyDescent="0.15">
      <c r="A106" s="12" t="s">
        <v>126</v>
      </c>
      <c r="B106" s="26" t="str">
        <f>IF(Trav_cr!B106="","",Trav_cr!B106-Trav_deb!B106)</f>
        <v/>
      </c>
      <c r="C106" s="26" t="str">
        <f>IF(Trav_cr!C106="","",Trav_cr!C106-Trav_deb!C106)</f>
        <v/>
      </c>
      <c r="D106" s="26" t="str">
        <f>IF(Trav_cr!D106="","",Trav_cr!D106-Trav_deb!D106)</f>
        <v/>
      </c>
      <c r="E106" s="26">
        <f>IF(Trav_cr!E106="","",Trav_cr!E106-Trav_deb!E106)</f>
        <v>-337.56359308559399</v>
      </c>
      <c r="F106" s="26">
        <f>IF(Trav_cr!F106="","",Trav_cr!F106-Trav_deb!F106)</f>
        <v>-74.150678039487502</v>
      </c>
      <c r="G106" s="26">
        <f>IF(Trav_cr!G106="","",Trav_cr!G106-Trav_deb!G106)</f>
        <v>-8.2406115440114718</v>
      </c>
      <c r="H106" s="26">
        <f>IF(Trav_cr!H106="","",Trav_cr!H106-Trav_deb!H106)</f>
        <v>5.6546389339825964</v>
      </c>
      <c r="I106" s="26">
        <f>IF(Trav_cr!I106="","",Trav_cr!I106-Trav_deb!I106)</f>
        <v>64.585692056451535</v>
      </c>
      <c r="J106" s="26">
        <f>IF(Trav_cr!J106="","",Trav_cr!J106-Trav_deb!J106)</f>
        <v>150.40028758662379</v>
      </c>
      <c r="K106" s="26">
        <f>IF(Trav_cr!K106="","",Trav_cr!K106-Trav_deb!K106)</f>
        <v>237.62897260515604</v>
      </c>
      <c r="L106" s="26">
        <f>IF(Trav_cr!L106="","",Trav_cr!L106-Trav_deb!L106)</f>
        <v>277.16933377525743</v>
      </c>
      <c r="M106" s="26">
        <f>IF(Trav_cr!M106="","",Trav_cr!M106-Trav_deb!M106)</f>
        <v>200.50875715194752</v>
      </c>
      <c r="N106" s="26">
        <f>IF(Trav_cr!N106="","",Trav_cr!N106-Trav_deb!N106)</f>
        <v>223.41722838709643</v>
      </c>
      <c r="O106" s="26">
        <f>IF(Trav_cr!O106="","",Trav_cr!O106-Trav_deb!O106)</f>
        <v>279.675512115385</v>
      </c>
      <c r="P106" s="26">
        <f>IF(Trav_cr!P106="","",Trav_cr!P106-Trav_deb!P106)</f>
        <v>267.37614794372337</v>
      </c>
      <c r="Q106" s="26">
        <f>IF(Trav_cr!Q106="","",Trav_cr!Q106-Trav_deb!Q106)</f>
        <v>142.03893510327384</v>
      </c>
      <c r="S106" s="64">
        <f t="shared" si="28"/>
        <v>-0.46876736688880027</v>
      </c>
      <c r="T106" s="64" t="str">
        <f t="shared" si="24"/>
        <v/>
      </c>
      <c r="U106" s="64" t="str">
        <f t="shared" si="25"/>
        <v/>
      </c>
      <c r="V106" s="39"/>
      <c r="W106" s="39">
        <f>IF(L106="","",L106/GDP!O102/10)</f>
        <v>1.017009403360903</v>
      </c>
      <c r="X106" s="39">
        <f>IF(M106="","",M106/GDP!P102/10)</f>
        <v>0.71447904901940129</v>
      </c>
      <c r="Y106" s="39">
        <f>IF(N106="","",N106/GDP!Q102/10)</f>
        <v>0.73376613033589022</v>
      </c>
      <c r="Z106" s="39">
        <f>IF(O106="","",O106/GDP!R102/10)</f>
        <v>0.81226362576046485</v>
      </c>
      <c r="AA106" s="39">
        <f>IF(P106="","",P106/GDP!S102/10)</f>
        <v>0.78503301959395799</v>
      </c>
      <c r="AB106" s="39">
        <f>IF(Q106="","",Q106/GDP!T102/10)</f>
        <v>0.42427080354301783</v>
      </c>
      <c r="AC106" s="39"/>
      <c r="AD106" s="22">
        <f t="shared" si="26"/>
        <v>0</v>
      </c>
      <c r="AE106" s="22">
        <f t="shared" si="29"/>
        <v>0</v>
      </c>
      <c r="AF106" s="22">
        <f t="shared" si="18"/>
        <v>0</v>
      </c>
      <c r="AG106" s="83">
        <f t="shared" si="17"/>
        <v>0</v>
      </c>
      <c r="AH106" s="83" t="str">
        <f t="shared" si="30"/>
        <v/>
      </c>
      <c r="AI106" s="57" t="str">
        <f t="shared" si="20"/>
        <v/>
      </c>
      <c r="AJ106" s="83">
        <f t="shared" si="27"/>
        <v>0</v>
      </c>
      <c r="AK106" s="57">
        <f t="shared" si="27"/>
        <v>0</v>
      </c>
      <c r="AL106" s="39" t="str">
        <f t="shared" si="21"/>
        <v/>
      </c>
      <c r="AM106" s="39">
        <f t="shared" si="22"/>
        <v>0.81226362576046485</v>
      </c>
      <c r="AN106" s="39">
        <f t="shared" si="31"/>
        <v>249.62939587468196</v>
      </c>
    </row>
    <row r="107" spans="1:40" x14ac:dyDescent="0.15">
      <c r="A107" s="12" t="s">
        <v>127</v>
      </c>
      <c r="B107" s="26">
        <f>IF(Trav_cr!B107="","",Trav_cr!B107-Trav_deb!B107)</f>
        <v>2623.5752577040344</v>
      </c>
      <c r="C107" s="26">
        <f>IF(Trav_cr!C107="","",Trav_cr!C107-Trav_deb!C107)</f>
        <v>1975.4762106280305</v>
      </c>
      <c r="D107" s="26">
        <f>IF(Trav_cr!D107="","",Trav_cr!D107-Trav_deb!D107)</f>
        <v>2102.4217441456894</v>
      </c>
      <c r="E107" s="26">
        <f>IF(Trav_cr!E107="","",Trav_cr!E107-Trav_deb!E107)</f>
        <v>2254.802003950751</v>
      </c>
      <c r="F107" s="26">
        <f>IF(Trav_cr!F107="","",Trav_cr!F107-Trav_deb!F107)</f>
        <v>2762.1886541940607</v>
      </c>
      <c r="G107" s="26">
        <f>IF(Trav_cr!G107="","",Trav_cr!G107-Trav_deb!G107)</f>
        <v>3346.2040995656853</v>
      </c>
      <c r="H107" s="26">
        <f>IF(Trav_cr!H107="","",Trav_cr!H107-Trav_deb!H107)</f>
        <v>3245.3525036000001</v>
      </c>
      <c r="I107" s="26">
        <f>IF(Trav_cr!I107="","",Trav_cr!I107-Trav_deb!I107)</f>
        <v>2636.914753</v>
      </c>
      <c r="J107" s="26">
        <f>IF(Trav_cr!J107="","",Trav_cr!J107-Trav_deb!J107)</f>
        <v>2103.8804018999999</v>
      </c>
      <c r="K107" s="26">
        <f>IF(Trav_cr!K107="","",Trav_cr!K107-Trav_deb!K107)</f>
        <v>1528.869256</v>
      </c>
      <c r="L107" s="26">
        <f>IF(Trav_cr!L107="","",Trav_cr!L107-Trav_deb!L107)</f>
        <v>2115.8430749999998</v>
      </c>
      <c r="M107" s="26">
        <f>IF(Trav_cr!M107="","",Trav_cr!M107-Trav_deb!M107)</f>
        <v>2004.3786289999998</v>
      </c>
      <c r="N107" s="26">
        <f>IF(Trav_cr!N107="","",Trav_cr!N107-Trav_deb!N107)</f>
        <v>2023.6619860000001</v>
      </c>
      <c r="O107" s="26">
        <f>IF(Trav_cr!O107="","",Trav_cr!O107-Trav_deb!O107)</f>
        <v>2145.816083848089</v>
      </c>
      <c r="P107" s="26">
        <f>IF(Trav_cr!P107="","",Trav_cr!P107-Trav_deb!P107)</f>
        <v>1924.7945304402147</v>
      </c>
      <c r="Q107" s="26" t="str">
        <f>IF(Trav_cr!Q107="","",Trav_cr!Q107-Trav_deb!Q107)</f>
        <v/>
      </c>
      <c r="S107" s="64" t="str">
        <f t="shared" si="28"/>
        <v/>
      </c>
      <c r="T107" s="64" t="str">
        <f t="shared" si="24"/>
        <v/>
      </c>
      <c r="U107" s="64" t="str">
        <f t="shared" si="25"/>
        <v/>
      </c>
      <c r="V107" s="39"/>
      <c r="W107" s="39">
        <f>IF(L107="","",L107/GDP!O103/10)</f>
        <v>4.2368233124420183</v>
      </c>
      <c r="X107" s="39">
        <f>IF(M107="","",M107/GDP!P103/10)</f>
        <v>3.9144103773011216</v>
      </c>
      <c r="Y107" s="39">
        <f>IF(N107="","",N107/GDP!Q103/10)</f>
        <v>3.8081251033353909</v>
      </c>
      <c r="Z107" s="39">
        <f>IF(O107="","",O107/GDP!R103/10)</f>
        <v>3.9042326709072377</v>
      </c>
      <c r="AA107" s="39">
        <f>IF(P107="","",P107/GDP!S103/10)</f>
        <v>3.6612625682878623</v>
      </c>
      <c r="AB107" s="39" t="str">
        <f>IF(Q107="","",Q107/GDP!T103/10)</f>
        <v/>
      </c>
      <c r="AC107" s="39"/>
      <c r="AD107" s="22">
        <f t="shared" si="26"/>
        <v>0</v>
      </c>
      <c r="AE107" s="22">
        <f t="shared" si="29"/>
        <v>0</v>
      </c>
      <c r="AF107" s="22">
        <f t="shared" si="18"/>
        <v>0</v>
      </c>
      <c r="AG107" s="83">
        <f t="shared" si="17"/>
        <v>0</v>
      </c>
      <c r="AH107" s="83" t="str">
        <f t="shared" si="30"/>
        <v/>
      </c>
      <c r="AI107" s="57" t="str">
        <f t="shared" si="20"/>
        <v/>
      </c>
      <c r="AJ107" s="83">
        <f t="shared" si="27"/>
        <v>0</v>
      </c>
      <c r="AK107" s="57">
        <f t="shared" si="27"/>
        <v>1</v>
      </c>
      <c r="AL107" s="39" t="str">
        <f t="shared" si="21"/>
        <v/>
      </c>
      <c r="AM107" s="39">
        <f t="shared" si="22"/>
        <v>3.9042326709072377</v>
      </c>
      <c r="AN107" s="39">
        <f t="shared" si="31"/>
        <v>2042.8988608576608</v>
      </c>
    </row>
    <row r="108" spans="1:40" x14ac:dyDescent="0.15">
      <c r="A108" s="12" t="s">
        <v>128</v>
      </c>
      <c r="B108" s="26">
        <f>IF(Trav_cr!B108="","",Trav_cr!B108-Trav_deb!B108)</f>
        <v>-235.00000000000003</v>
      </c>
      <c r="C108" s="26">
        <f>IF(Trav_cr!C108="","",Trav_cr!C108-Trav_deb!C108)</f>
        <v>-230.17099455306152</v>
      </c>
      <c r="D108" s="26">
        <f>IF(Trav_cr!D108="","",Trav_cr!D108-Trav_deb!D108)</f>
        <v>-237.13268606393581</v>
      </c>
      <c r="E108" s="26">
        <f>IF(Trav_cr!E108="","",Trav_cr!E108-Trav_deb!E108)</f>
        <v>-213.02570668262749</v>
      </c>
      <c r="F108" s="26">
        <f>IF(Trav_cr!F108="","",Trav_cr!F108-Trav_deb!F108)</f>
        <v>-209.10889249142201</v>
      </c>
      <c r="G108" s="26">
        <f>IF(Trav_cr!G108="","",Trav_cr!G108-Trav_deb!G108)</f>
        <v>-247.17070346890875</v>
      </c>
      <c r="H108" s="26">
        <f>IF(Trav_cr!H108="","",Trav_cr!H108-Trav_deb!H108)</f>
        <v>-266.47122126386392</v>
      </c>
      <c r="I108" s="26">
        <f>IF(Trav_cr!I108="","",Trav_cr!I108-Trav_deb!I108)</f>
        <v>-223.83785956224364</v>
      </c>
      <c r="J108" s="26">
        <f>IF(Trav_cr!J108="","",Trav_cr!J108-Trav_deb!J108)</f>
        <v>-189.16367178298486</v>
      </c>
      <c r="K108" s="26">
        <f>IF(Trav_cr!K108="","",Trav_cr!K108-Trav_deb!K108)</f>
        <v>-153.65748595858059</v>
      </c>
      <c r="L108" s="26">
        <f>IF(Trav_cr!L108="","",Trav_cr!L108-Trav_deb!L108)</f>
        <v>-139.52463895893334</v>
      </c>
      <c r="M108" s="26">
        <f>IF(Trav_cr!M108="","",Trav_cr!M108-Trav_deb!M108)</f>
        <v>-209.77896071429282</v>
      </c>
      <c r="N108" s="26">
        <f>IF(Trav_cr!N108="","",Trav_cr!N108-Trav_deb!N108)</f>
        <v>-280.20135097668089</v>
      </c>
      <c r="O108" s="26">
        <f>IF(Trav_cr!O108="","",Trav_cr!O108-Trav_deb!O108)</f>
        <v>-281.05852829585018</v>
      </c>
      <c r="P108" s="26">
        <f>IF(Trav_cr!P108="","",Trav_cr!P108-Trav_deb!P108)</f>
        <v>-262.37542752476452</v>
      </c>
      <c r="Q108" s="26">
        <f>IF(Trav_cr!Q108="","",Trav_cr!Q108-Trav_deb!Q108)</f>
        <v>-235.38295874709547</v>
      </c>
      <c r="S108" s="64">
        <f t="shared" si="28"/>
        <v>-0.10287727411181191</v>
      </c>
      <c r="T108" s="64" t="str">
        <f t="shared" si="24"/>
        <v/>
      </c>
      <c r="U108" s="64" t="str">
        <f t="shared" si="25"/>
        <v/>
      </c>
      <c r="V108" s="39"/>
      <c r="W108" s="39">
        <f>IF(L108="","",L108/GDP!O104/10)</f>
        <v>-6.3226649258717629</v>
      </c>
      <c r="X108" s="39">
        <f>IF(M108="","",M108/GDP!P104/10)</f>
        <v>-9.4516615190190016</v>
      </c>
      <c r="Y108" s="39">
        <f>IF(N108="","",N108/GDP!Q104/10)</f>
        <v>-11.89143801358826</v>
      </c>
      <c r="Z108" s="39">
        <f>IF(O108="","",O108/GDP!R104/10)</f>
        <v>-12.11331822336691</v>
      </c>
      <c r="AA108" s="39">
        <f>IF(P108="","",P108/GDP!S104/10)</f>
        <v>-11.46477536690583</v>
      </c>
      <c r="AB108" s="39">
        <f>IF(Q108="","",Q108/GDP!T104/10)</f>
        <v>-11.381702058623507</v>
      </c>
      <c r="AC108" s="39"/>
      <c r="AD108" s="22">
        <f t="shared" si="26"/>
        <v>0</v>
      </c>
      <c r="AE108" s="22">
        <f t="shared" si="29"/>
        <v>0</v>
      </c>
      <c r="AF108" s="22">
        <f t="shared" si="18"/>
        <v>1</v>
      </c>
      <c r="AG108" s="83">
        <f t="shared" si="17"/>
        <v>0</v>
      </c>
      <c r="AH108" s="83" t="str">
        <f t="shared" si="30"/>
        <v/>
      </c>
      <c r="AI108" s="57" t="str">
        <f t="shared" si="20"/>
        <v/>
      </c>
      <c r="AJ108" s="83">
        <f t="shared" si="27"/>
        <v>0</v>
      </c>
      <c r="AK108" s="57">
        <f t="shared" si="27"/>
        <v>0</v>
      </c>
      <c r="AL108" s="39">
        <f t="shared" si="21"/>
        <v>-12.11331822336691</v>
      </c>
      <c r="AM108" s="39" t="str">
        <f t="shared" si="22"/>
        <v/>
      </c>
      <c r="AN108" s="39">
        <f t="shared" si="31"/>
        <v>-234.58778129410433</v>
      </c>
    </row>
    <row r="109" spans="1:40" x14ac:dyDescent="0.15">
      <c r="A109" s="12" t="s">
        <v>129</v>
      </c>
      <c r="B109" s="26">
        <f>IF(Trav_cr!B109="","",Trav_cr!B109-Trav_deb!B109)</f>
        <v>51.575316713362184</v>
      </c>
      <c r="C109" s="26">
        <f>IF(Trav_cr!C109="","",Trav_cr!C109-Trav_deb!C109)</f>
        <v>107.06538496392272</v>
      </c>
      <c r="D109" s="26">
        <f>IF(Trav_cr!D109="","",Trav_cr!D109-Trav_deb!D109)</f>
        <v>110.20451080122901</v>
      </c>
      <c r="E109" s="26">
        <f>IF(Trav_cr!E109="","",Trav_cr!E109-Trav_deb!E109)</f>
        <v>127.6900714671403</v>
      </c>
      <c r="F109" s="26">
        <f>IF(Trav_cr!F109="","",Trav_cr!F109-Trav_deb!F109)</f>
        <v>94.555770022554867</v>
      </c>
      <c r="G109" s="26" t="str">
        <f>IF(Trav_cr!G109="","",Trav_cr!G109-Trav_deb!G109)</f>
        <v/>
      </c>
      <c r="H109" s="26" t="str">
        <f>IF(Trav_cr!H109="","",Trav_cr!H109-Trav_deb!H109)</f>
        <v/>
      </c>
      <c r="I109" s="26" t="str">
        <f>IF(Trav_cr!I109="","",Trav_cr!I109-Trav_deb!I109)</f>
        <v/>
      </c>
      <c r="J109" s="26" t="str">
        <f>IF(Trav_cr!J109="","",Trav_cr!J109-Trav_deb!J109)</f>
        <v/>
      </c>
      <c r="K109" s="26" t="str">
        <f>IF(Trav_cr!K109="","",Trav_cr!K109-Trav_deb!K109)</f>
        <v/>
      </c>
      <c r="L109" s="26" t="str">
        <f>IF(Trav_cr!L109="","",Trav_cr!L109-Trav_deb!L109)</f>
        <v/>
      </c>
      <c r="M109" s="26" t="str">
        <f>IF(Trav_cr!M109="","",Trav_cr!M109-Trav_deb!M109)</f>
        <v/>
      </c>
      <c r="N109" s="26" t="str">
        <f>IF(Trav_cr!N109="","",Trav_cr!N109-Trav_deb!N109)</f>
        <v/>
      </c>
      <c r="O109" s="26" t="str">
        <f>IF(Trav_cr!O109="","",Trav_cr!O109-Trav_deb!O109)</f>
        <v/>
      </c>
      <c r="P109" s="26">
        <f>IF(Trav_cr!P109="","",Trav_cr!P109-Trav_deb!P109)</f>
        <v>-3.8301922838978628</v>
      </c>
      <c r="Q109" s="26" t="str">
        <f>IF(Trav_cr!Q109="","",Trav_cr!Q109-Trav_deb!Q109)</f>
        <v/>
      </c>
      <c r="S109" s="64" t="str">
        <f t="shared" si="28"/>
        <v/>
      </c>
      <c r="T109" s="64" t="str">
        <f t="shared" si="24"/>
        <v/>
      </c>
      <c r="U109" s="64" t="str">
        <f t="shared" si="25"/>
        <v/>
      </c>
      <c r="V109" s="39"/>
      <c r="W109" s="39" t="str">
        <f>IF(L109="","",L109/GDP!O105/10)</f>
        <v/>
      </c>
      <c r="X109" s="39" t="str">
        <f>IF(M109="","",M109/GDP!P105/10)</f>
        <v/>
      </c>
      <c r="Y109" s="39" t="str">
        <f>IF(N109="","",N109/GDP!Q105/10)</f>
        <v/>
      </c>
      <c r="Z109" s="39" t="str">
        <f>IF(O109="","",O109/GDP!R105/10)</f>
        <v/>
      </c>
      <c r="AA109" s="39">
        <f>IF(P109="","",P109/GDP!S105/10)</f>
        <v>-0.12501898021056018</v>
      </c>
      <c r="AB109" s="39" t="str">
        <f>IF(Q109="","",Q109/GDP!T105/10)</f>
        <v/>
      </c>
      <c r="AC109" s="39"/>
      <c r="AD109" s="22">
        <f t="shared" si="26"/>
        <v>1</v>
      </c>
      <c r="AE109" s="22"/>
      <c r="AF109" s="22">
        <f t="shared" si="18"/>
        <v>0</v>
      </c>
      <c r="AG109" s="83">
        <f t="shared" si="17"/>
        <v>0</v>
      </c>
      <c r="AH109" s="83" t="str">
        <f t="shared" si="30"/>
        <v/>
      </c>
      <c r="AI109" s="57" t="str">
        <f t="shared" si="20"/>
        <v/>
      </c>
      <c r="AJ109" s="83">
        <f t="shared" si="27"/>
        <v>0</v>
      </c>
      <c r="AK109" s="57">
        <f t="shared" si="27"/>
        <v>1</v>
      </c>
      <c r="AL109" s="39" t="str">
        <f t="shared" si="21"/>
        <v/>
      </c>
      <c r="AM109" s="39" t="str">
        <f t="shared" si="22"/>
        <v/>
      </c>
      <c r="AN109" s="39">
        <f t="shared" si="31"/>
        <v>-3.8301922838978628</v>
      </c>
    </row>
    <row r="110" spans="1:40" x14ac:dyDescent="0.15">
      <c r="A110" s="12" t="s">
        <v>130</v>
      </c>
      <c r="B110" s="26">
        <f>IF(Trav_cr!B110="","",Trav_cr!B110-Trav_deb!B110)</f>
        <v>-430</v>
      </c>
      <c r="C110" s="26">
        <f>IF(Trav_cr!C110="","",Trav_cr!C110-Trav_deb!C110)</f>
        <v>-478</v>
      </c>
      <c r="D110" s="26">
        <f>IF(Trav_cr!D110="","",Trav_cr!D110-Trav_deb!D110)</f>
        <v>-815.19999999999993</v>
      </c>
      <c r="E110" s="26">
        <f>IF(Trav_cr!E110="","",Trav_cr!E110-Trav_deb!E110)</f>
        <v>-1203.0999999999999</v>
      </c>
      <c r="F110" s="26">
        <f>IF(Trav_cr!F110="","",Trav_cr!F110-Trav_deb!F110)</f>
        <v>-1536.7</v>
      </c>
      <c r="G110" s="26">
        <f>IF(Trav_cr!G110="","",Trav_cr!G110-Trav_deb!G110)</f>
        <v>-1987.2</v>
      </c>
      <c r="H110" s="26">
        <f>IF(Trav_cr!H110="","",Trav_cr!H110-Trav_deb!H110)</f>
        <v>-2269.1</v>
      </c>
      <c r="I110" s="26">
        <f>IF(Trav_cr!I110="","",Trav_cr!I110-Trav_deb!I110)</f>
        <v>-2556.8000000000002</v>
      </c>
      <c r="J110" s="26">
        <f>IF(Trav_cr!J110="","",Trav_cr!J110-Trav_deb!J110)</f>
        <v>-2425.1</v>
      </c>
      <c r="K110" s="26">
        <f>IF(Trav_cr!K110="","",Trav_cr!K110-Trav_deb!K110)</f>
        <v>-1142.8</v>
      </c>
      <c r="L110" s="26">
        <f>IF(Trav_cr!L110="","",Trav_cr!L110-Trav_deb!L110)</f>
        <v>-967.3</v>
      </c>
      <c r="M110" s="26">
        <f>IF(Trav_cr!M110="","",Trav_cr!M110-Trav_deb!M110)</f>
        <v>-714</v>
      </c>
      <c r="N110" s="26">
        <f>IF(Trav_cr!N110="","",Trav_cr!N110-Trav_deb!N110)</f>
        <v>-2004.9</v>
      </c>
      <c r="O110" s="26">
        <f>IF(Trav_cr!O110="","",Trav_cr!O110-Trav_deb!O110)</f>
        <v>-2041.6</v>
      </c>
      <c r="P110" s="26" t="str">
        <f>IF(Trav_cr!P110="","",Trav_cr!P110-Trav_deb!P110)</f>
        <v/>
      </c>
      <c r="Q110" s="26" t="str">
        <f>IF(Trav_cr!Q110="","",Trav_cr!Q110-Trav_deb!Q110)</f>
        <v/>
      </c>
      <c r="S110" s="64" t="str">
        <f t="shared" si="28"/>
        <v/>
      </c>
      <c r="T110" s="64" t="str">
        <f t="shared" si="24"/>
        <v/>
      </c>
      <c r="U110" s="64" t="str">
        <f t="shared" si="25"/>
        <v/>
      </c>
      <c r="V110" s="39"/>
      <c r="W110" s="39">
        <f>IF(L110="","",L110/GDP!O106/10)</f>
        <v>-5.6186815525064349</v>
      </c>
      <c r="X110" s="39">
        <f>IF(M110="","",M110/GDP!P106/10)</f>
        <v>-3.8463336595283257</v>
      </c>
      <c r="Y110" s="39">
        <f>IF(N110="","",N110/GDP!Q106/10)</f>
        <v>-6.6362315716916767</v>
      </c>
      <c r="Z110" s="39">
        <f>IF(O110="","",O110/GDP!R106/10)</f>
        <v>-4.9275795330450931</v>
      </c>
      <c r="AA110" s="39" t="str">
        <f>IF(P110="","",P110/GDP!S106/10)</f>
        <v/>
      </c>
      <c r="AB110" s="39" t="str">
        <f>IF(Q110="","",Q110/GDP!T106/10)</f>
        <v/>
      </c>
      <c r="AC110" s="39"/>
      <c r="AD110" s="22">
        <f t="shared" si="26"/>
        <v>0</v>
      </c>
      <c r="AE110" s="22">
        <f t="shared" ref="AE110:AE122" si="32">IF(Z110&gt;10, 1, 0)</f>
        <v>0</v>
      </c>
      <c r="AF110" s="22">
        <f t="shared" si="18"/>
        <v>0</v>
      </c>
      <c r="AG110" s="83">
        <f t="shared" si="17"/>
        <v>0</v>
      </c>
      <c r="AH110" s="83" t="str">
        <f t="shared" si="30"/>
        <v/>
      </c>
      <c r="AI110" s="57" t="str">
        <f t="shared" si="20"/>
        <v/>
      </c>
      <c r="AJ110" s="83">
        <f t="shared" si="27"/>
        <v>1</v>
      </c>
      <c r="AK110" s="57">
        <f t="shared" si="27"/>
        <v>1</v>
      </c>
      <c r="AL110" s="39">
        <f t="shared" si="21"/>
        <v>-4.9275795330450931</v>
      </c>
      <c r="AM110" s="39" t="str">
        <f t="shared" si="22"/>
        <v/>
      </c>
      <c r="AN110" s="39">
        <f t="shared" si="31"/>
        <v>-1431.9499999999998</v>
      </c>
    </row>
    <row r="111" spans="1:40" x14ac:dyDescent="0.15">
      <c r="A111" s="12" t="s">
        <v>131</v>
      </c>
      <c r="B111" s="26">
        <f>IF(Trav_cr!B111="","",Trav_cr!B111-Trav_deb!B111)</f>
        <v>176.89576219153639</v>
      </c>
      <c r="C111" s="26">
        <f>IF(Trav_cr!C111="","",Trav_cr!C111-Trav_deb!C111)</f>
        <v>128.94475279088203</v>
      </c>
      <c r="D111" s="26">
        <f>IF(Trav_cr!D111="","",Trav_cr!D111-Trav_deb!D111)</f>
        <v>9.5340704928894411</v>
      </c>
      <c r="E111" s="26">
        <f>IF(Trav_cr!E111="","",Trav_cr!E111-Trav_deb!E111)</f>
        <v>-281.83977117389122</v>
      </c>
      <c r="F111" s="26">
        <f>IF(Trav_cr!F111="","",Trav_cr!F111-Trav_deb!F111)</f>
        <v>-146.96616071787707</v>
      </c>
      <c r="G111" s="26">
        <f>IF(Trav_cr!G111="","",Trav_cr!G111-Trav_deb!G111)</f>
        <v>108.41465256854235</v>
      </c>
      <c r="H111" s="26">
        <f>IF(Trav_cr!H111="","",Trav_cr!H111-Trav_deb!H111)</f>
        <v>462.47611033170915</v>
      </c>
      <c r="I111" s="26">
        <f>IF(Trav_cr!I111="","",Trav_cr!I111-Trav_deb!I111)</f>
        <v>391.08371857062764</v>
      </c>
      <c r="J111" s="26">
        <f>IF(Trav_cr!J111="","",Trav_cr!J111-Trav_deb!J111)</f>
        <v>305.22370517318677</v>
      </c>
      <c r="K111" s="26">
        <f>IF(Trav_cr!K111="","",Trav_cr!K111-Trav_deb!K111)</f>
        <v>324.66679818285866</v>
      </c>
      <c r="L111" s="26">
        <f>IF(Trav_cr!L111="","",Trav_cr!L111-Trav_deb!L111)</f>
        <v>202.76700274647339</v>
      </c>
      <c r="M111" s="26">
        <f>IF(Trav_cr!M111="","",Trav_cr!M111-Trav_deb!M111)</f>
        <v>197.90112215774388</v>
      </c>
      <c r="N111" s="26">
        <f>IF(Trav_cr!N111="","",Trav_cr!N111-Trav_deb!N111)</f>
        <v>210.43950809227181</v>
      </c>
      <c r="O111" s="26">
        <f>IF(Trav_cr!O111="","",Trav_cr!O111-Trav_deb!O111)</f>
        <v>104.38950971190502</v>
      </c>
      <c r="P111" s="26">
        <f>IF(Trav_cr!P111="","",Trav_cr!P111-Trav_deb!P111)</f>
        <v>103.78290418641768</v>
      </c>
      <c r="Q111" s="26">
        <f>IF(Trav_cr!Q111="","",Trav_cr!Q111-Trav_deb!Q111)</f>
        <v>31.831750526091582</v>
      </c>
      <c r="S111" s="64">
        <f t="shared" si="28"/>
        <v>-0.69328522095590506</v>
      </c>
      <c r="T111" s="64" t="str">
        <f t="shared" si="24"/>
        <v/>
      </c>
      <c r="U111" s="64" t="str">
        <f t="shared" si="25"/>
        <v/>
      </c>
      <c r="V111" s="39"/>
      <c r="W111" s="39">
        <f>IF(L111="","",L111/GDP!O107/10)</f>
        <v>0.4893057910880258</v>
      </c>
      <c r="X111" s="39">
        <f>IF(M111="","",M111/GDP!P107/10)</f>
        <v>0.45985581142659404</v>
      </c>
      <c r="Y111" s="39">
        <f>IF(N111="","",N111/GDP!Q107/10)</f>
        <v>0.44078590377703286</v>
      </c>
      <c r="Z111" s="39">
        <f>IF(O111="","",O111/GDP!R107/10)</f>
        <v>0.19422329108549152</v>
      </c>
      <c r="AA111" s="39">
        <f>IF(P111="","",P111/GDP!S107/10)</f>
        <v>0.18991852632945028</v>
      </c>
      <c r="AB111" s="39">
        <f>IF(Q111="","",Q111/GDP!T107/10)</f>
        <v>5.7002651202246943E-2</v>
      </c>
      <c r="AC111" s="39"/>
      <c r="AD111" s="22">
        <f t="shared" si="26"/>
        <v>0</v>
      </c>
      <c r="AE111" s="22">
        <f t="shared" si="32"/>
        <v>0</v>
      </c>
      <c r="AF111" s="22">
        <f t="shared" si="18"/>
        <v>0</v>
      </c>
      <c r="AG111" s="83">
        <f t="shared" si="17"/>
        <v>0</v>
      </c>
      <c r="AH111" s="83" t="str">
        <f t="shared" si="30"/>
        <v/>
      </c>
      <c r="AI111" s="57" t="str">
        <f t="shared" si="20"/>
        <v/>
      </c>
      <c r="AJ111" s="83">
        <f t="shared" si="27"/>
        <v>0</v>
      </c>
      <c r="AK111" s="57">
        <f t="shared" si="27"/>
        <v>0</v>
      </c>
      <c r="AL111" s="39" t="str">
        <f t="shared" si="21"/>
        <v/>
      </c>
      <c r="AM111" s="39">
        <f t="shared" si="22"/>
        <v>0.19422329108549152</v>
      </c>
      <c r="AN111" s="39">
        <f t="shared" si="31"/>
        <v>163.85600937896237</v>
      </c>
    </row>
    <row r="112" spans="1:40" x14ac:dyDescent="0.15">
      <c r="A112" s="12" t="s">
        <v>132</v>
      </c>
      <c r="B112" s="26">
        <f>IF(Trav_cr!B112="","",Trav_cr!B112-Trav_deb!B112)</f>
        <v>2342.1562164230713</v>
      </c>
      <c r="C112" s="26">
        <f>IF(Trav_cr!C112="","",Trav_cr!C112-Trav_deb!C112)</f>
        <v>2410.6964836421703</v>
      </c>
      <c r="D112" s="26">
        <f>IF(Trav_cr!D112="","",Trav_cr!D112-Trav_deb!D112)</f>
        <v>2693.6783086936389</v>
      </c>
      <c r="E112" s="26">
        <f>IF(Trav_cr!E112="","",Trav_cr!E112-Trav_deb!E112)</f>
        <v>3218.1659626512401</v>
      </c>
      <c r="F112" s="26">
        <f>IF(Trav_cr!F112="","",Trav_cr!F112-Trav_deb!F112)</f>
        <v>3127.6273154868136</v>
      </c>
      <c r="G112" s="26">
        <f>IF(Trav_cr!G112="","",Trav_cr!G112-Trav_deb!G112)</f>
        <v>3238.7044178004894</v>
      </c>
      <c r="H112" s="26">
        <f>IF(Trav_cr!H112="","",Trav_cr!H112-Trav_deb!H112)</f>
        <v>4262.6640160739444</v>
      </c>
      <c r="I112" s="26">
        <f>IF(Trav_cr!I112="","",Trav_cr!I112-Trav_deb!I112)</f>
        <v>4482.9910137014776</v>
      </c>
      <c r="J112" s="26">
        <f>IF(Trav_cr!J112="","",Trav_cr!J112-Trav_deb!J112)</f>
        <v>4641.6675437263111</v>
      </c>
      <c r="K112" s="26">
        <f>IF(Trav_cr!K112="","",Trav_cr!K112-Trav_deb!K112)</f>
        <v>2077.398685530703</v>
      </c>
      <c r="L112" s="26">
        <f>IF(Trav_cr!L112="","",Trav_cr!L112-Trav_deb!L112)</f>
        <v>1362.0449858101983</v>
      </c>
      <c r="M112" s="26">
        <f>IF(Trav_cr!M112="","",Trav_cr!M112-Trav_deb!M112)</f>
        <v>1390.5475869842039</v>
      </c>
      <c r="N112" s="26">
        <f>IF(Trav_cr!N112="","",Trav_cr!N112-Trav_deb!N112)</f>
        <v>1562.4053698560892</v>
      </c>
      <c r="O112" s="26">
        <f>IF(Trav_cr!O112="","",Trav_cr!O112-Trav_deb!O112)</f>
        <v>1770.3594385028487</v>
      </c>
      <c r="P112" s="26">
        <f>IF(Trav_cr!P112="","",Trav_cr!P112-Trav_deb!P112)</f>
        <v>1793.1360787403983</v>
      </c>
      <c r="Q112" s="26">
        <f>IF(Trav_cr!Q112="","",Trav_cr!Q112-Trav_deb!Q112)</f>
        <v>2016.7786672840639</v>
      </c>
      <c r="S112" s="64">
        <f t="shared" si="28"/>
        <v>0.12472148165172436</v>
      </c>
      <c r="T112" s="64" t="str">
        <f t="shared" si="24"/>
        <v/>
      </c>
      <c r="U112" s="64" t="str">
        <f t="shared" si="25"/>
        <v/>
      </c>
      <c r="V112" s="39"/>
      <c r="W112" s="39">
        <f>IF(L112="","",L112/GDP!O108/10)</f>
        <v>2.3575545491644432</v>
      </c>
      <c r="X112" s="39">
        <f>IF(M112="","",M112/GDP!P108/10)</f>
        <v>2.2902480150310547</v>
      </c>
      <c r="Y112" s="39">
        <f>IF(N112="","",N112/GDP!Q108/10)</f>
        <v>2.4351976596322622</v>
      </c>
      <c r="Z112" s="39">
        <f>IF(O112="","",O112/GDP!R108/10)</f>
        <v>2.4951459522153678</v>
      </c>
      <c r="AA112" s="39">
        <f>IF(P112="","",P112/GDP!S108/10)</f>
        <v>2.5215403403167516</v>
      </c>
      <c r="AB112" s="39">
        <f>IF(Q112="","",Q112/GDP!T108/10)</f>
        <v>2.7549648137127467</v>
      </c>
      <c r="AC112" s="39"/>
      <c r="AD112" s="22">
        <f t="shared" si="26"/>
        <v>0</v>
      </c>
      <c r="AE112" s="22">
        <f t="shared" si="32"/>
        <v>0</v>
      </c>
      <c r="AF112" s="22">
        <f t="shared" si="18"/>
        <v>0</v>
      </c>
      <c r="AG112" s="83">
        <f t="shared" si="17"/>
        <v>0</v>
      </c>
      <c r="AH112" s="83" t="str">
        <f t="shared" si="30"/>
        <v/>
      </c>
      <c r="AI112" s="57" t="str">
        <f t="shared" si="20"/>
        <v/>
      </c>
      <c r="AJ112" s="83">
        <f t="shared" si="27"/>
        <v>0</v>
      </c>
      <c r="AK112" s="57">
        <f t="shared" si="27"/>
        <v>0</v>
      </c>
      <c r="AL112" s="39" t="str">
        <f t="shared" si="21"/>
        <v/>
      </c>
      <c r="AM112" s="39">
        <f t="shared" si="22"/>
        <v>2.4951459522153678</v>
      </c>
      <c r="AN112" s="39">
        <f t="shared" si="31"/>
        <v>1575.6986919787478</v>
      </c>
    </row>
    <row r="113" spans="1:40" x14ac:dyDescent="0.15">
      <c r="A113" s="12" t="s">
        <v>133</v>
      </c>
      <c r="B113" s="26">
        <f>IF(Trav_cr!B113="","",Trav_cr!B113-Trav_deb!B113)</f>
        <v>108.10000000000001</v>
      </c>
      <c r="C113" s="26">
        <f>IF(Trav_cr!C113="","",Trav_cr!C113-Trav_deb!C113)</f>
        <v>147.02315993601616</v>
      </c>
      <c r="D113" s="26">
        <f>IF(Trav_cr!D113="","",Trav_cr!D113-Trav_deb!D113)</f>
        <v>174.19118770741369</v>
      </c>
      <c r="E113" s="26">
        <f>IF(Trav_cr!E113="","",Trav_cr!E113-Trav_deb!E113)</f>
        <v>209.24263470286465</v>
      </c>
      <c r="F113" s="26">
        <f>IF(Trav_cr!F113="","",Trav_cr!F113-Trav_deb!F113)</f>
        <v>145.67216422753518</v>
      </c>
      <c r="G113" s="26">
        <f>IF(Trav_cr!G113="","",Trav_cr!G113-Trav_deb!G113)</f>
        <v>204.85918809560508</v>
      </c>
      <c r="H113" s="26">
        <f>IF(Trav_cr!H113="","",Trav_cr!H113-Trav_deb!H113)</f>
        <v>327.73886005409042</v>
      </c>
      <c r="I113" s="26">
        <f>IF(Trav_cr!I113="","",Trav_cr!I113-Trav_deb!I113)</f>
        <v>452.06206017114715</v>
      </c>
      <c r="J113" s="26">
        <f>IF(Trav_cr!J113="","",Trav_cr!J113-Trav_deb!J113)</f>
        <v>440.50420476692784</v>
      </c>
      <c r="K113" s="26">
        <f>IF(Trav_cr!K113="","",Trav_cr!K113-Trav_deb!K113)</f>
        <v>511.24614087666771</v>
      </c>
      <c r="L113" s="26">
        <f>IF(Trav_cr!L113="","",Trav_cr!L113-Trav_deb!L113)</f>
        <v>480.36612856731369</v>
      </c>
      <c r="M113" s="26">
        <f>IF(Trav_cr!M113="","",Trav_cr!M113-Trav_deb!M113)</f>
        <v>609.26050713514144</v>
      </c>
      <c r="N113" s="26">
        <f>IF(Trav_cr!N113="","",Trav_cr!N113-Trav_deb!N113)</f>
        <v>506.31963235986649</v>
      </c>
      <c r="O113" s="26">
        <f>IF(Trav_cr!O113="","",Trav_cr!O113-Trav_deb!O113)</f>
        <v>513.56583228994157</v>
      </c>
      <c r="P113" s="26">
        <f>IF(Trav_cr!P113="","",Trav_cr!P113-Trav_deb!P113)</f>
        <v>570.26646385089953</v>
      </c>
      <c r="Q113" s="26" t="str">
        <f>IF(Trav_cr!Q113="","",Trav_cr!Q113-Trav_deb!Q113)</f>
        <v/>
      </c>
      <c r="S113" s="64" t="str">
        <f t="shared" si="28"/>
        <v/>
      </c>
      <c r="T113" s="64" t="str">
        <f t="shared" si="24"/>
        <v/>
      </c>
      <c r="U113" s="64" t="str">
        <f t="shared" si="25"/>
        <v/>
      </c>
      <c r="V113" s="39"/>
      <c r="W113" s="39">
        <f>IF(L113="","",L113/GDP!O109/10)</f>
        <v>4.2423838638921305</v>
      </c>
      <c r="X113" s="39">
        <f>IF(M113="","",M113/GDP!P109/10)</f>
        <v>5.1420398063041333</v>
      </c>
      <c r="Y113" s="39">
        <f>IF(N113="","",N113/GDP!Q109/10)</f>
        <v>3.8426502421341979</v>
      </c>
      <c r="Z113" s="39">
        <f>IF(O113="","",O113/GDP!R109/10)</f>
        <v>3.6750845554041951</v>
      </c>
      <c r="AA113" s="39">
        <f>IF(P113="","",P113/GDP!S109/10)</f>
        <v>3.9278480822610766</v>
      </c>
      <c r="AB113" s="39" t="str">
        <f>IF(Q113="","",Q113/GDP!T109/10)</f>
        <v/>
      </c>
      <c r="AC113" s="39"/>
      <c r="AD113" s="22">
        <f t="shared" si="26"/>
        <v>0</v>
      </c>
      <c r="AE113" s="22">
        <f t="shared" si="32"/>
        <v>0</v>
      </c>
      <c r="AF113" s="22">
        <f t="shared" si="18"/>
        <v>0</v>
      </c>
      <c r="AG113" s="83">
        <f t="shared" si="17"/>
        <v>0</v>
      </c>
      <c r="AH113" s="83" t="str">
        <f t="shared" si="30"/>
        <v/>
      </c>
      <c r="AI113" s="57" t="str">
        <f t="shared" si="20"/>
        <v/>
      </c>
      <c r="AJ113" s="83">
        <f t="shared" si="27"/>
        <v>0</v>
      </c>
      <c r="AK113" s="57">
        <f t="shared" si="27"/>
        <v>1</v>
      </c>
      <c r="AL113" s="39" t="str">
        <f t="shared" si="21"/>
        <v/>
      </c>
      <c r="AM113" s="39">
        <f t="shared" si="22"/>
        <v>3.6750845554041951</v>
      </c>
      <c r="AN113" s="39">
        <f t="shared" si="31"/>
        <v>535.95571284063249</v>
      </c>
    </row>
    <row r="114" spans="1:40" x14ac:dyDescent="0.15">
      <c r="A114" s="12" t="s">
        <v>134</v>
      </c>
      <c r="B114" s="26">
        <f>IF(Trav_cr!B114="","",Trav_cr!B114-Trav_deb!B114)</f>
        <v>-24.663325406856949</v>
      </c>
      <c r="C114" s="26">
        <f>IF(Trav_cr!C114="","",Trav_cr!C114-Trav_deb!C114)</f>
        <v>-29.148185861280183</v>
      </c>
      <c r="D114" s="26">
        <f>IF(Trav_cr!D114="","",Trav_cr!D114-Trav_deb!D114)</f>
        <v>-28.11598137757262</v>
      </c>
      <c r="E114" s="26">
        <f>IF(Trav_cr!E114="","",Trav_cr!E114-Trav_deb!E114)</f>
        <v>-30.092046460133599</v>
      </c>
      <c r="F114" s="26">
        <f>IF(Trav_cr!F114="","",Trav_cr!F114-Trav_deb!F114)</f>
        <v>-30.255197070304462</v>
      </c>
      <c r="G114" s="26">
        <f>IF(Trav_cr!G114="","",Trav_cr!G114-Trav_deb!G114)</f>
        <v>-30.212818868444725</v>
      </c>
      <c r="H114" s="26">
        <f>IF(Trav_cr!H114="","",Trav_cr!H114-Trav_deb!H114)</f>
        <v>-30.217607889253756</v>
      </c>
      <c r="I114" s="26">
        <f>IF(Trav_cr!I114="","",Trav_cr!I114-Trav_deb!I114)</f>
        <v>-33.792693203613524</v>
      </c>
      <c r="J114" s="26">
        <f>IF(Trav_cr!J114="","",Trav_cr!J114-Trav_deb!J114)</f>
        <v>-32.738211913777931</v>
      </c>
      <c r="K114" s="26">
        <f>IF(Trav_cr!K114="","",Trav_cr!K114-Trav_deb!K114)</f>
        <v>-41.664409724942189</v>
      </c>
      <c r="L114" s="26">
        <f>IF(Trav_cr!L114="","",Trav_cr!L114-Trav_deb!L114)</f>
        <v>-51.482785134790397</v>
      </c>
      <c r="M114" s="26">
        <f>IF(Trav_cr!M114="","",Trav_cr!M114-Trav_deb!M114)</f>
        <v>-46.0822752870165</v>
      </c>
      <c r="N114" s="26">
        <f>IF(Trav_cr!N114="","",Trav_cr!N114-Trav_deb!N114)</f>
        <v>-55.236838451738102</v>
      </c>
      <c r="O114" s="26">
        <f>IF(Trav_cr!O114="","",Trav_cr!O114-Trav_deb!O114)</f>
        <v>-58.798684531753999</v>
      </c>
      <c r="P114" s="26">
        <f>IF(Trav_cr!P114="","",Trav_cr!P114-Trav_deb!P114)</f>
        <v>-64.92177229391659</v>
      </c>
      <c r="Q114" s="26" t="str">
        <f>IF(Trav_cr!Q114="","",Trav_cr!Q114-Trav_deb!Q114)</f>
        <v/>
      </c>
      <c r="S114" s="64" t="str">
        <f t="shared" si="28"/>
        <v/>
      </c>
      <c r="T114" s="64" t="str">
        <f t="shared" si="24"/>
        <v/>
      </c>
      <c r="U114" s="64" t="str">
        <f t="shared" si="25"/>
        <v/>
      </c>
      <c r="V114" s="39"/>
      <c r="W114" s="39">
        <f>IF(L114="","",L114/GDP!O110/10)</f>
        <v>-0.80414241046097246</v>
      </c>
      <c r="X114" s="39">
        <f>IF(M114="","",M114/GDP!P110/10)</f>
        <v>-0.8390918903555129</v>
      </c>
      <c r="Y114" s="39">
        <f>IF(N114="","",N114/GDP!Q110/10)</f>
        <v>-0.88662238819687256</v>
      </c>
      <c r="Z114" s="39">
        <f>IF(O114="","",O114/GDP!R110/10)</f>
        <v>-0.85080201979811254</v>
      </c>
      <c r="AA114" s="39">
        <f>IF(P114="","",P114/GDP!S110/10)</f>
        <v>-0.84715759167556004</v>
      </c>
      <c r="AB114" s="39" t="str">
        <f>IF(Q114="","",Q114/GDP!T110/10)</f>
        <v/>
      </c>
      <c r="AC114" s="39"/>
      <c r="AD114" s="22">
        <f t="shared" si="26"/>
        <v>0</v>
      </c>
      <c r="AE114" s="22">
        <f t="shared" si="32"/>
        <v>0</v>
      </c>
      <c r="AF114" s="22">
        <f t="shared" si="18"/>
        <v>0</v>
      </c>
      <c r="AG114" s="83">
        <f t="shared" si="17"/>
        <v>0</v>
      </c>
      <c r="AH114" s="83" t="str">
        <f t="shared" si="30"/>
        <v/>
      </c>
      <c r="AI114" s="57" t="str">
        <f t="shared" si="20"/>
        <v/>
      </c>
      <c r="AJ114" s="83">
        <f t="shared" si="27"/>
        <v>0</v>
      </c>
      <c r="AK114" s="57">
        <f t="shared" si="27"/>
        <v>1</v>
      </c>
      <c r="AL114" s="39">
        <f t="shared" si="21"/>
        <v>-0.85080201979811254</v>
      </c>
      <c r="AM114" s="39" t="str">
        <f t="shared" si="22"/>
        <v/>
      </c>
      <c r="AN114" s="39">
        <f t="shared" si="31"/>
        <v>-55.304471139843109</v>
      </c>
    </row>
    <row r="115" spans="1:40" x14ac:dyDescent="0.15">
      <c r="A115" s="12" t="s">
        <v>135</v>
      </c>
      <c r="B115" s="26">
        <f>IF(Trav_cr!B115="","",Trav_cr!B115-Trav_deb!B115)</f>
        <v>5134.7905940414767</v>
      </c>
      <c r="C115" s="26">
        <f>IF(Trav_cr!C115="","",Trav_cr!C115-Trav_deb!C115)</f>
        <v>6170.0805157869536</v>
      </c>
      <c r="D115" s="26">
        <f>IF(Trav_cr!D115="","",Trav_cr!D115-Trav_deb!D115)</f>
        <v>8448.6699172002482</v>
      </c>
      <c r="E115" s="26">
        <f>IF(Trav_cr!E115="","",Trav_cr!E115-Trav_deb!E115)</f>
        <v>8584.5665884260707</v>
      </c>
      <c r="F115" s="26">
        <f>IF(Trav_cr!F115="","",Trav_cr!F115-Trav_deb!F115)</f>
        <v>9289.0381302337919</v>
      </c>
      <c r="G115" s="26">
        <f>IF(Trav_cr!G115="","",Trav_cr!G115-Trav_deb!G115)</f>
        <v>9828.1999999999989</v>
      </c>
      <c r="H115" s="26">
        <f>IF(Trav_cr!H115="","",Trav_cr!H115-Trav_deb!H115)</f>
        <v>9469.2807156648596</v>
      </c>
      <c r="I115" s="26">
        <f>IF(Trav_cr!I115="","",Trav_cr!I115-Trav_deb!I115)</f>
        <v>8033.6137721963278</v>
      </c>
      <c r="J115" s="26">
        <f>IF(Trav_cr!J115="","",Trav_cr!J115-Trav_deb!J115)</f>
        <v>9263.8119615600226</v>
      </c>
      <c r="K115" s="26">
        <f>IF(Trav_cr!K115="","",Trav_cr!K115-Trav_deb!K115)</f>
        <v>10157.796515615779</v>
      </c>
      <c r="L115" s="26">
        <f>IF(Trav_cr!L115="","",Trav_cr!L115-Trav_deb!L115)</f>
        <v>6958.612990679012</v>
      </c>
      <c r="M115" s="26">
        <f>IF(Trav_cr!M115="","",Trav_cr!M115-Trav_deb!M115)</f>
        <v>7613.6876860164939</v>
      </c>
      <c r="N115" s="26">
        <f>IF(Trav_cr!N115="","",Trav_cr!N115-Trav_deb!N115)</f>
        <v>7555.8516130825064</v>
      </c>
      <c r="O115" s="26">
        <f>IF(Trav_cr!O115="","",Trav_cr!O115-Trav_deb!O115)</f>
        <v>7481.1576836592649</v>
      </c>
      <c r="P115" s="26">
        <f>IF(Trav_cr!P115="","",Trav_cr!P115-Trav_deb!P115)</f>
        <v>7443.5216455826503</v>
      </c>
      <c r="Q115" s="26">
        <f>IF(Trav_cr!Q115="","",Trav_cr!Q115-Trav_deb!Q115)</f>
        <v>-1815.0854164851557</v>
      </c>
      <c r="S115" s="64">
        <f t="shared" si="28"/>
        <v>-1.2438476708887274</v>
      </c>
      <c r="T115" s="64" t="str">
        <f t="shared" si="24"/>
        <v/>
      </c>
      <c r="U115" s="64" t="str">
        <f t="shared" si="25"/>
        <v/>
      </c>
      <c r="V115" s="39"/>
      <c r="W115" s="39">
        <f>IF(L115="","",L115/GDP!O111/10)</f>
        <v>2.3091102158395969</v>
      </c>
      <c r="X115" s="39">
        <f>IF(M115="","",M115/GDP!P111/10)</f>
        <v>2.5273218768112828</v>
      </c>
      <c r="Y115" s="39">
        <f>IF(N115="","",N115/GDP!Q111/10)</f>
        <v>2.3677954064362163</v>
      </c>
      <c r="Z115" s="39">
        <f>IF(O115="","",O115/GDP!R111/10)</f>
        <v>2.085113888316557</v>
      </c>
      <c r="AA115" s="39">
        <f>IF(P115="","",P115/GDP!S111/10)</f>
        <v>2.0377622920959988</v>
      </c>
      <c r="AB115" s="39">
        <f>IF(Q115="","",Q115/GDP!T111/10)</f>
        <v>-0.53615991142270358</v>
      </c>
      <c r="AC115" s="39"/>
      <c r="AD115" s="22">
        <f t="shared" si="26"/>
        <v>0</v>
      </c>
      <c r="AE115" s="22">
        <f t="shared" si="32"/>
        <v>0</v>
      </c>
      <c r="AF115" s="22">
        <f t="shared" si="18"/>
        <v>0</v>
      </c>
      <c r="AG115" s="83">
        <f t="shared" si="17"/>
        <v>0</v>
      </c>
      <c r="AH115" s="83" t="str">
        <f t="shared" si="30"/>
        <v/>
      </c>
      <c r="AI115" s="57" t="str">
        <f t="shared" si="20"/>
        <v/>
      </c>
      <c r="AJ115" s="83">
        <f t="shared" si="27"/>
        <v>0</v>
      </c>
      <c r="AK115" s="57">
        <f t="shared" si="27"/>
        <v>0</v>
      </c>
      <c r="AL115" s="39" t="str">
        <f t="shared" si="21"/>
        <v/>
      </c>
      <c r="AM115" s="39">
        <f t="shared" si="22"/>
        <v>2.085113888316557</v>
      </c>
      <c r="AN115" s="39">
        <f t="shared" si="31"/>
        <v>7410.5663238039851</v>
      </c>
    </row>
    <row r="116" spans="1:40" x14ac:dyDescent="0.15">
      <c r="A116" s="12" t="s">
        <v>136</v>
      </c>
      <c r="B116" s="26">
        <f>IF(Trav_cr!B116="","",Trav_cr!B116-Trav_deb!B116)</f>
        <v>216.70224095186478</v>
      </c>
      <c r="C116" s="26">
        <f>IF(Trav_cr!C116="","",Trav_cr!C116-Trav_deb!C116)</f>
        <v>434.11634568608849</v>
      </c>
      <c r="D116" s="26">
        <f>IF(Trav_cr!D116="","",Trav_cr!D116-Trav_deb!D116)</f>
        <v>1392.477515465253</v>
      </c>
      <c r="E116" s="26">
        <f>IF(Trav_cr!E116="","",Trav_cr!E116-Trav_deb!E116)</f>
        <v>1391.6349072652561</v>
      </c>
      <c r="F116" s="26">
        <f>IF(Trav_cr!F116="","",Trav_cr!F116-Trav_deb!F116)</f>
        <v>1298.227973076202</v>
      </c>
      <c r="G116" s="26">
        <f>IF(Trav_cr!G116="","",Trav_cr!G116-Trav_deb!G116)</f>
        <v>1508.0062433859489</v>
      </c>
      <c r="H116" s="26">
        <f>IF(Trav_cr!H116="","",Trav_cr!H116-Trav_deb!H116)</f>
        <v>1756.7</v>
      </c>
      <c r="I116" s="26">
        <f>IF(Trav_cr!I116="","",Trav_cr!I116-Trav_deb!I116)</f>
        <v>1793.5942832065512</v>
      </c>
      <c r="J116" s="26">
        <f>IF(Trav_cr!J116="","",Trav_cr!J116-Trav_deb!J116)</f>
        <v>2130.8301810286002</v>
      </c>
      <c r="K116" s="26">
        <f>IF(Trav_cr!K116="","",Trav_cr!K116-Trav_deb!K116)</f>
        <v>2488.1185358005669</v>
      </c>
      <c r="L116" s="26">
        <f>IF(Trav_cr!L116="","",Trav_cr!L116-Trav_deb!L116)</f>
        <v>2316.077533102763</v>
      </c>
      <c r="M116" s="26">
        <f>IF(Trav_cr!M116="","",Trav_cr!M116-Trav_deb!M116)</f>
        <v>2221.0844766574737</v>
      </c>
      <c r="N116" s="26">
        <f>IF(Trav_cr!N116="","",Trav_cr!N116-Trav_deb!N116)</f>
        <v>2435.7166049635571</v>
      </c>
      <c r="O116" s="26">
        <f>IF(Trav_cr!O116="","",Trav_cr!O116-Trav_deb!O116)</f>
        <v>2690.3092311411069</v>
      </c>
      <c r="P116" s="26">
        <f>IF(Trav_cr!P116="","",Trav_cr!P116-Trav_deb!P116)</f>
        <v>2808.0542943796854</v>
      </c>
      <c r="Q116" s="26">
        <f>IF(Trav_cr!Q116="","",Trav_cr!Q116-Trav_deb!Q116)</f>
        <v>1306.3701536054587</v>
      </c>
      <c r="S116" s="64">
        <f t="shared" si="28"/>
        <v>-0.53477745917514641</v>
      </c>
      <c r="T116" s="64">
        <f t="shared" si="24"/>
        <v>-0.53477745917514641</v>
      </c>
      <c r="U116" s="64">
        <f t="shared" si="25"/>
        <v>-0.53477745917514641</v>
      </c>
      <c r="V116" s="39"/>
      <c r="W116" s="39">
        <f>IF(L116="","",L116/GDP!O112/10)</f>
        <v>56.520420861767604</v>
      </c>
      <c r="X116" s="39">
        <f>IF(M116="","",M116/GDP!P112/10)</f>
        <v>50.856981601532077</v>
      </c>
      <c r="Y116" s="39">
        <f>IF(N116="","",N116/GDP!Q112/10)</f>
        <v>51.307881332970908</v>
      </c>
      <c r="Z116" s="39">
        <f>IF(O116="","",O116/GDP!R112/10)</f>
        <v>50.826050741123112</v>
      </c>
      <c r="AA116" s="39">
        <f>IF(P116="","",P116/GDP!S112/10)</f>
        <v>49.859647171229852</v>
      </c>
      <c r="AB116" s="39">
        <f>IF(Q116="","",Q116/GDP!T112/10)</f>
        <v>34.788188883564963</v>
      </c>
      <c r="AC116" s="39"/>
      <c r="AD116" s="22">
        <f t="shared" si="26"/>
        <v>0</v>
      </c>
      <c r="AE116" s="22">
        <f t="shared" si="32"/>
        <v>1</v>
      </c>
      <c r="AF116" s="22">
        <f t="shared" si="18"/>
        <v>0</v>
      </c>
      <c r="AG116" s="83">
        <f t="shared" si="17"/>
        <v>1</v>
      </c>
      <c r="AH116" s="83" t="str">
        <f t="shared" si="30"/>
        <v>Maldives</v>
      </c>
      <c r="AI116" s="57">
        <f t="shared" si="20"/>
        <v>1</v>
      </c>
      <c r="AJ116" s="83">
        <f t="shared" si="27"/>
        <v>0</v>
      </c>
      <c r="AK116" s="57">
        <f t="shared" si="27"/>
        <v>0</v>
      </c>
      <c r="AL116" s="39" t="str">
        <f t="shared" si="21"/>
        <v/>
      </c>
      <c r="AM116" s="39">
        <f t="shared" si="22"/>
        <v>50.826050741123112</v>
      </c>
      <c r="AN116" s="39">
        <f t="shared" si="31"/>
        <v>2494.2484280489175</v>
      </c>
    </row>
    <row r="117" spans="1:40" x14ac:dyDescent="0.15">
      <c r="A117" s="12" t="s">
        <v>137</v>
      </c>
      <c r="B117" s="26">
        <f>IF(Trav_cr!B117="","",Trav_cr!B117-Trav_deb!B117)</f>
        <v>71.5</v>
      </c>
      <c r="C117" s="26">
        <f>IF(Trav_cr!C117="","",Trav_cr!C117-Trav_deb!C117)</f>
        <v>54.84900072281998</v>
      </c>
      <c r="D117" s="26">
        <f>IF(Trav_cr!D117="","",Trav_cr!D117-Trav_deb!D117)</f>
        <v>83.77380085311836</v>
      </c>
      <c r="E117" s="26">
        <f>IF(Trav_cr!E117="","",Trav_cr!E117-Trav_deb!E117)</f>
        <v>127.68943483790784</v>
      </c>
      <c r="F117" s="26">
        <f>IF(Trav_cr!F117="","",Trav_cr!F117-Trav_deb!F117)</f>
        <v>90.028026718095674</v>
      </c>
      <c r="G117" s="26">
        <f>IF(Trav_cr!G117="","",Trav_cr!G117-Trav_deb!G117)</f>
        <v>93.785897541806861</v>
      </c>
      <c r="H117" s="26">
        <f>IF(Trav_cr!H117="","",Trav_cr!H117-Trav_deb!H117)</f>
        <v>91.339468363740494</v>
      </c>
      <c r="I117" s="26">
        <f>IF(Trav_cr!I117="","",Trav_cr!I117-Trav_deb!I117)</f>
        <v>39.7346949328374</v>
      </c>
      <c r="J117" s="26">
        <f>IF(Trav_cr!J117="","",Trav_cr!J117-Trav_deb!J117)</f>
        <v>60.713277723403962</v>
      </c>
      <c r="K117" s="26">
        <f>IF(Trav_cr!K117="","",Trav_cr!K117-Trav_deb!K117)</f>
        <v>68.03062853398049</v>
      </c>
      <c r="L117" s="26">
        <f>IF(Trav_cr!L117="","",Trav_cr!L117-Trav_deb!L117)</f>
        <v>36.072310027161706</v>
      </c>
      <c r="M117" s="26">
        <f>IF(Trav_cr!M117="","",Trav_cr!M117-Trav_deb!M117)</f>
        <v>43.501845820293823</v>
      </c>
      <c r="N117" s="26">
        <f>IF(Trav_cr!N117="","",Trav_cr!N117-Trav_deb!N117)</f>
        <v>46.475679926990097</v>
      </c>
      <c r="O117" s="26">
        <f>IF(Trav_cr!O117="","",Trav_cr!O117-Trav_deb!O117)</f>
        <v>48.286213848791192</v>
      </c>
      <c r="P117" s="26" t="str">
        <f>IF(Trav_cr!P117="","",Trav_cr!P117-Trav_deb!P117)</f>
        <v/>
      </c>
      <c r="Q117" s="26" t="str">
        <f>IF(Trav_cr!Q117="","",Trav_cr!Q117-Trav_deb!Q117)</f>
        <v/>
      </c>
      <c r="S117" s="64" t="str">
        <f t="shared" si="28"/>
        <v/>
      </c>
      <c r="T117" s="64" t="str">
        <f t="shared" si="24"/>
        <v/>
      </c>
      <c r="U117" s="64" t="str">
        <f t="shared" si="25"/>
        <v/>
      </c>
      <c r="V117" s="39"/>
      <c r="W117" s="39">
        <f>IF(L117="","",L117/GDP!O113/10)</f>
        <v>0.27523174706205406</v>
      </c>
      <c r="X117" s="39">
        <f>IF(M117="","",M117/GDP!P113/10)</f>
        <v>0.31023560374517128</v>
      </c>
      <c r="Y117" s="39">
        <f>IF(N117="","",N117/GDP!Q113/10)</f>
        <v>0.30257596304031276</v>
      </c>
      <c r="Z117" s="39">
        <f>IF(O117="","",O117/GDP!R113/10)</f>
        <v>0.28272911748908675</v>
      </c>
      <c r="AA117" s="39" t="str">
        <f>IF(P117="","",P117/GDP!S113/10)</f>
        <v/>
      </c>
      <c r="AB117" s="39" t="str">
        <f>IF(Q117="","",Q117/GDP!T113/10)</f>
        <v/>
      </c>
      <c r="AC117" s="39"/>
      <c r="AD117" s="22">
        <f t="shared" si="26"/>
        <v>0</v>
      </c>
      <c r="AE117" s="22">
        <f t="shared" si="32"/>
        <v>0</v>
      </c>
      <c r="AF117" s="22">
        <f t="shared" si="18"/>
        <v>0</v>
      </c>
      <c r="AG117" s="83">
        <f t="shared" si="17"/>
        <v>0</v>
      </c>
      <c r="AH117" s="83" t="str">
        <f t="shared" si="30"/>
        <v/>
      </c>
      <c r="AI117" s="57" t="str">
        <f t="shared" si="20"/>
        <v/>
      </c>
      <c r="AJ117" s="83">
        <f t="shared" si="27"/>
        <v>1</v>
      </c>
      <c r="AK117" s="57">
        <f t="shared" si="27"/>
        <v>1</v>
      </c>
      <c r="AL117" s="39" t="str">
        <f t="shared" si="21"/>
        <v/>
      </c>
      <c r="AM117" s="39">
        <f t="shared" si="22"/>
        <v>0.28272911748908675</v>
      </c>
      <c r="AN117" s="39">
        <f t="shared" si="31"/>
        <v>43.584012405809204</v>
      </c>
    </row>
    <row r="118" spans="1:40" x14ac:dyDescent="0.15">
      <c r="A118" s="12" t="s">
        <v>138</v>
      </c>
      <c r="B118" s="26">
        <f>IF(Trav_cr!B118="","",Trav_cr!B118-Trav_deb!B118)</f>
        <v>487.00642511298315</v>
      </c>
      <c r="C118" s="26">
        <f>IF(Trav_cr!C118="","",Trav_cr!C118-Trav_deb!C118)</f>
        <v>447.51887969192262</v>
      </c>
      <c r="D118" s="26">
        <f>IF(Trav_cr!D118="","",Trav_cr!D118-Trav_deb!D118)</f>
        <v>727.31863251487266</v>
      </c>
      <c r="E118" s="26">
        <f>IF(Trav_cr!E118="","",Trav_cr!E118-Trav_deb!E118)</f>
        <v>775.38176853036589</v>
      </c>
      <c r="F118" s="26">
        <f>IF(Trav_cr!F118="","",Trav_cr!F118-Trav_deb!F118)</f>
        <v>608.66983919988445</v>
      </c>
      <c r="G118" s="26">
        <f>IF(Trav_cr!G118="","",Trav_cr!G118-Trav_deb!G118)</f>
        <v>756.96247903698304</v>
      </c>
      <c r="H118" s="26">
        <f>IF(Trav_cr!H118="","",Trav_cr!H118-Trav_deb!H118)</f>
        <v>943.30381079759786</v>
      </c>
      <c r="I118" s="26">
        <f>IF(Trav_cr!I118="","",Trav_cr!I118-Trav_deb!I118)</f>
        <v>920.30806671237542</v>
      </c>
      <c r="J118" s="26">
        <f>IF(Trav_cr!J118="","",Trav_cr!J118-Trav_deb!J118)</f>
        <v>1018.3532080132763</v>
      </c>
      <c r="K118" s="26">
        <f>IF(Trav_cr!K118="","",Trav_cr!K118-Trav_deb!K118)</f>
        <v>1124.1448982685279</v>
      </c>
      <c r="L118" s="26">
        <f>IF(Trav_cr!L118="","",Trav_cr!L118-Trav_deb!L118)</f>
        <v>1012.9953215647906</v>
      </c>
      <c r="M118" s="26">
        <f>IF(Trav_cr!M118="","",Trav_cr!M118-Trav_deb!M118)</f>
        <v>1042.8735462530819</v>
      </c>
      <c r="N118" s="26">
        <f>IF(Trav_cr!N118="","",Trav_cr!N118-Trav_deb!N118)</f>
        <v>1274.5695186307728</v>
      </c>
      <c r="O118" s="26">
        <f>IF(Trav_cr!O118="","",Trav_cr!O118-Trav_deb!O118)</f>
        <v>1331.0511513666806</v>
      </c>
      <c r="P118" s="26">
        <f>IF(Trav_cr!P118="","",Trav_cr!P118-Trav_deb!P118)</f>
        <v>1367.2630379736261</v>
      </c>
      <c r="Q118" s="26">
        <f>IF(Trav_cr!Q118="","",Trav_cr!Q118-Trav_deb!Q118)</f>
        <v>290.27967812584393</v>
      </c>
      <c r="S118" s="64">
        <f t="shared" si="28"/>
        <v>-0.78769287981626601</v>
      </c>
      <c r="T118" s="64" t="str">
        <f t="shared" si="24"/>
        <v/>
      </c>
      <c r="U118" s="64" t="str">
        <f t="shared" si="25"/>
        <v/>
      </c>
      <c r="V118" s="39"/>
      <c r="W118" s="39">
        <f>IF(L118="","",L118/GDP!O114/10)</f>
        <v>9.1321707760090742</v>
      </c>
      <c r="X118" s="39">
        <f>IF(M118="","",M118/GDP!P114/10)</f>
        <v>8.9181231585825955</v>
      </c>
      <c r="Y118" s="39">
        <f>IF(N118="","",N118/GDP!Q114/10)</f>
        <v>9.6330102187760538</v>
      </c>
      <c r="Z118" s="39">
        <f>IF(O118="","",O118/GDP!R114/10)</f>
        <v>8.9448385928198455</v>
      </c>
      <c r="AA118" s="39">
        <f>IF(P118="","",P118/GDP!S114/10)</f>
        <v>8.9863307623880058</v>
      </c>
      <c r="AB118" s="39">
        <f>IF(Q118="","",Q118/GDP!T114/10)</f>
        <v>2.0025035186947022</v>
      </c>
      <c r="AC118" s="39"/>
      <c r="AD118" s="22">
        <f t="shared" si="26"/>
        <v>0</v>
      </c>
      <c r="AE118" s="22">
        <f t="shared" si="32"/>
        <v>0</v>
      </c>
      <c r="AF118" s="22">
        <f t="shared" si="18"/>
        <v>0</v>
      </c>
      <c r="AG118" s="83">
        <f t="shared" ref="AG118:AG182" si="33">IF(AVERAGE(W118:AA118)&gt;5, 1, 0)</f>
        <v>1</v>
      </c>
      <c r="AH118" s="83" t="str">
        <f t="shared" si="30"/>
        <v>Malta</v>
      </c>
      <c r="AI118" s="57">
        <f t="shared" si="20"/>
        <v>1</v>
      </c>
      <c r="AJ118" s="83">
        <f t="shared" si="27"/>
        <v>0</v>
      </c>
      <c r="AK118" s="57">
        <f t="shared" si="27"/>
        <v>0</v>
      </c>
      <c r="AL118" s="39" t="str">
        <f t="shared" si="21"/>
        <v/>
      </c>
      <c r="AM118" s="39">
        <f t="shared" si="22"/>
        <v>8.9448385928198455</v>
      </c>
      <c r="AN118" s="39">
        <f t="shared" si="31"/>
        <v>1205.7505151577905</v>
      </c>
    </row>
    <row r="119" spans="1:40" x14ac:dyDescent="0.15">
      <c r="A119" s="12" t="s">
        <v>139</v>
      </c>
      <c r="B119" s="26">
        <f>IF(Trav_cr!B119="","",Trav_cr!B119-Trav_deb!B119)</f>
        <v>-11.2</v>
      </c>
      <c r="C119" s="26">
        <f>IF(Trav_cr!C119="","",Trav_cr!C119-Trav_deb!C119)</f>
        <v>-7.8134587579842698</v>
      </c>
      <c r="D119" s="26">
        <f>IF(Trav_cr!D119="","",Trav_cr!D119-Trav_deb!D119)</f>
        <v>-8.4960710748565802</v>
      </c>
      <c r="E119" s="26">
        <f>IF(Trav_cr!E119="","",Trav_cr!E119-Trav_deb!E119)</f>
        <v>-8.9761603350645593</v>
      </c>
      <c r="F119" s="26">
        <f>IF(Trav_cr!F119="","",Trav_cr!F119-Trav_deb!F119)</f>
        <v>-9.4201798984448697</v>
      </c>
      <c r="G119" s="26">
        <f>IF(Trav_cr!G119="","",Trav_cr!G119-Trav_deb!G119)</f>
        <v>-7.55297790703706</v>
      </c>
      <c r="H119" s="26">
        <f>IF(Trav_cr!H119="","",Trav_cr!H119-Trav_deb!H119)</f>
        <v>-8.2402237421960294</v>
      </c>
      <c r="I119" s="26">
        <f>IF(Trav_cr!I119="","",Trav_cr!I119-Trav_deb!I119)</f>
        <v>-8.9605465731423983</v>
      </c>
      <c r="J119" s="26">
        <f>IF(Trav_cr!J119="","",Trav_cr!J119-Trav_deb!J119)</f>
        <v>-8.5872079141758491</v>
      </c>
      <c r="K119" s="26">
        <f>IF(Trav_cr!K119="","",Trav_cr!K119-Trav_deb!K119)</f>
        <v>-7.1102825618323804</v>
      </c>
      <c r="L119" s="26">
        <f>IF(Trav_cr!L119="","",Trav_cr!L119-Trav_deb!L119)</f>
        <v>-13.44428378052565</v>
      </c>
      <c r="M119" s="26">
        <f>IF(Trav_cr!M119="","",Trav_cr!M119-Trav_deb!M119)</f>
        <v>-15.460841606883301</v>
      </c>
      <c r="N119" s="26">
        <f>IF(Trav_cr!N119="","",Trav_cr!N119-Trav_deb!N119)</f>
        <v>-9.4224720549134382</v>
      </c>
      <c r="O119" s="26">
        <f>IF(Trav_cr!O119="","",Trav_cr!O119-Trav_deb!O119)</f>
        <v>-11.322364842878198</v>
      </c>
      <c r="P119" s="26" t="str">
        <f>IF(Trav_cr!P119="","",Trav_cr!P119-Trav_deb!P119)</f>
        <v/>
      </c>
      <c r="Q119" s="26" t="str">
        <f>IF(Trav_cr!Q119="","",Trav_cr!Q119-Trav_deb!Q119)</f>
        <v/>
      </c>
      <c r="S119" s="64" t="str">
        <f t="shared" si="28"/>
        <v/>
      </c>
      <c r="T119" s="64" t="str">
        <f t="shared" si="24"/>
        <v/>
      </c>
      <c r="U119" s="64" t="str">
        <f t="shared" si="25"/>
        <v/>
      </c>
      <c r="V119" s="39"/>
      <c r="W119" s="39">
        <f>IF(L119="","",L119/GDP!O115/10)</f>
        <v>-7.3151111440667789</v>
      </c>
      <c r="X119" s="39">
        <f>IF(M119="","",M119/GDP!P115/10)</f>
        <v>-7.6735483076531592</v>
      </c>
      <c r="Y119" s="39">
        <f>IF(N119="","",N119/GDP!Q115/10)</f>
        <v>-4.4465852935158363</v>
      </c>
      <c r="Z119" s="39">
        <f>IF(O119="","",O119/GDP!R115/10)</f>
        <v>-5.1096257081496912</v>
      </c>
      <c r="AA119" s="39" t="str">
        <f>IF(P119="","",P119/GDP!S115/10)</f>
        <v/>
      </c>
      <c r="AB119" s="39" t="str">
        <f>IF(Q119="","",Q119/GDP!T115/10)</f>
        <v/>
      </c>
      <c r="AC119" s="39"/>
      <c r="AD119" s="22">
        <f t="shared" si="26"/>
        <v>0</v>
      </c>
      <c r="AE119" s="22">
        <f t="shared" si="32"/>
        <v>0</v>
      </c>
      <c r="AF119" s="22">
        <f t="shared" si="18"/>
        <v>0</v>
      </c>
      <c r="AG119" s="83">
        <f t="shared" si="33"/>
        <v>0</v>
      </c>
      <c r="AH119" s="83" t="str">
        <f t="shared" si="30"/>
        <v/>
      </c>
      <c r="AI119" s="57" t="str">
        <f t="shared" si="20"/>
        <v/>
      </c>
      <c r="AJ119" s="83">
        <f t="shared" si="27"/>
        <v>1</v>
      </c>
      <c r="AK119" s="57">
        <f t="shared" si="27"/>
        <v>1</v>
      </c>
      <c r="AL119" s="39">
        <f t="shared" si="21"/>
        <v>-5.1096257081496912</v>
      </c>
      <c r="AM119" s="39" t="str">
        <f t="shared" si="22"/>
        <v/>
      </c>
      <c r="AN119" s="39">
        <f t="shared" si="31"/>
        <v>-12.412490571300147</v>
      </c>
    </row>
    <row r="120" spans="1:40" x14ac:dyDescent="0.15">
      <c r="A120" s="12" t="s">
        <v>140</v>
      </c>
      <c r="B120" s="26" t="str">
        <f>IF(Trav_cr!B120="","",Trav_cr!B120-Trav_deb!B120)</f>
        <v/>
      </c>
      <c r="C120" s="26" t="str">
        <f>IF(Trav_cr!C120="","",Trav_cr!C120-Trav_deb!C120)</f>
        <v/>
      </c>
      <c r="D120" s="26" t="str">
        <f>IF(Trav_cr!D120="","",Trav_cr!D120-Trav_deb!D120)</f>
        <v/>
      </c>
      <c r="E120" s="26" t="str">
        <f>IF(Trav_cr!E120="","",Trav_cr!E120-Trav_deb!E120)</f>
        <v/>
      </c>
      <c r="F120" s="26" t="str">
        <f>IF(Trav_cr!F120="","",Trav_cr!F120-Trav_deb!F120)</f>
        <v/>
      </c>
      <c r="G120" s="26" t="str">
        <f>IF(Trav_cr!G120="","",Trav_cr!G120-Trav_deb!G120)</f>
        <v/>
      </c>
      <c r="H120" s="26" t="str">
        <f>IF(Trav_cr!H120="","",Trav_cr!H120-Trav_deb!H120)</f>
        <v/>
      </c>
      <c r="I120" s="26">
        <f>IF(Trav_cr!I120="","",Trav_cr!I120-Trav_deb!I120)</f>
        <v>-10.933249755009939</v>
      </c>
      <c r="J120" s="26">
        <f>IF(Trav_cr!J120="","",Trav_cr!J120-Trav_deb!J120)</f>
        <v>-17.240226850846234</v>
      </c>
      <c r="K120" s="26">
        <f>IF(Trav_cr!K120="","",Trav_cr!K120-Trav_deb!K120)</f>
        <v>-25.465329022293176</v>
      </c>
      <c r="L120" s="26">
        <f>IF(Trav_cr!L120="","",Trav_cr!L120-Trav_deb!L120)</f>
        <v>-13.633325464877196</v>
      </c>
      <c r="M120" s="26">
        <f>IF(Trav_cr!M120="","",Trav_cr!M120-Trav_deb!M120)</f>
        <v>-10.114625816570399</v>
      </c>
      <c r="N120" s="26">
        <f>IF(Trav_cr!N120="","",Trav_cr!N120-Trav_deb!N120)</f>
        <v>-6.1999999999999993</v>
      </c>
      <c r="O120" s="26">
        <f>IF(Trav_cr!O120="","",Trav_cr!O120-Trav_deb!O120)</f>
        <v>-9.1606765587047221</v>
      </c>
      <c r="P120" s="26">
        <f>IF(Trav_cr!P120="","",Trav_cr!P120-Trav_deb!P120)</f>
        <v>-20.201006857152549</v>
      </c>
      <c r="Q120" s="26" t="str">
        <f>IF(Trav_cr!Q120="","",Trav_cr!Q120-Trav_deb!Q120)</f>
        <v/>
      </c>
      <c r="S120" s="64" t="str">
        <f t="shared" si="28"/>
        <v/>
      </c>
      <c r="T120" s="64" t="str">
        <f t="shared" si="24"/>
        <v/>
      </c>
      <c r="U120" s="64" t="str">
        <f t="shared" si="25"/>
        <v/>
      </c>
      <c r="V120" s="39"/>
      <c r="W120" s="39">
        <f>IF(L120="","",L120/GDP!O116/10)</f>
        <v>-0.22054127265471934</v>
      </c>
      <c r="X120" s="39">
        <f>IF(M120="","",M120/GDP!P116/10)</f>
        <v>-0.15769309742442614</v>
      </c>
      <c r="Y120" s="39">
        <f>IF(N120="","",N120/GDP!Q116/10)</f>
        <v>-9.1393034943802937E-2</v>
      </c>
      <c r="Z120" s="39">
        <f>IF(O120="","",O120/GDP!R116/10)</f>
        <v>-0.12998062263865556</v>
      </c>
      <c r="AA120" s="39">
        <f>IF(P120="","",P120/GDP!S116/10)</f>
        <v>-0.25475048216262891</v>
      </c>
      <c r="AB120" s="39" t="str">
        <f>IF(Q120="","",Q120/GDP!T116/10)</f>
        <v/>
      </c>
      <c r="AC120" s="39"/>
      <c r="AD120" s="22">
        <f t="shared" si="26"/>
        <v>0</v>
      </c>
      <c r="AE120" s="22">
        <f t="shared" si="32"/>
        <v>0</v>
      </c>
      <c r="AF120" s="22">
        <f t="shared" si="18"/>
        <v>0</v>
      </c>
      <c r="AG120" s="83">
        <f t="shared" si="33"/>
        <v>0</v>
      </c>
      <c r="AH120" s="83" t="str">
        <f t="shared" si="30"/>
        <v/>
      </c>
      <c r="AI120" s="57" t="str">
        <f t="shared" si="20"/>
        <v/>
      </c>
      <c r="AJ120" s="83">
        <f t="shared" si="27"/>
        <v>0</v>
      </c>
      <c r="AK120" s="57">
        <f t="shared" si="27"/>
        <v>1</v>
      </c>
      <c r="AL120" s="39">
        <f t="shared" si="21"/>
        <v>-0.12998062263865556</v>
      </c>
      <c r="AM120" s="39" t="str">
        <f t="shared" si="22"/>
        <v/>
      </c>
      <c r="AN120" s="39">
        <f t="shared" si="31"/>
        <v>-11.861926939460973</v>
      </c>
    </row>
    <row r="121" spans="1:40" x14ac:dyDescent="0.15">
      <c r="A121" s="12" t="s">
        <v>141</v>
      </c>
      <c r="B121" s="26">
        <f>IF(Trav_cr!B121="","",Trav_cr!B121-Trav_deb!B121)</f>
        <v>596.09374265389658</v>
      </c>
      <c r="C121" s="26">
        <f>IF(Trav_cr!C121="","",Trav_cr!C121-Trav_deb!C121)</f>
        <v>678.44420423297402</v>
      </c>
      <c r="D121" s="26">
        <f>IF(Trav_cr!D121="","",Trav_cr!D121-Trav_deb!D121)</f>
        <v>946.85884587630585</v>
      </c>
      <c r="E121" s="26">
        <f>IF(Trav_cr!E121="","",Trav_cr!E121-Trav_deb!E121)</f>
        <v>1002.0926402119487</v>
      </c>
      <c r="F121" s="26">
        <f>IF(Trav_cr!F121="","",Trav_cr!F121-Trav_deb!F121)</f>
        <v>765.83511640783422</v>
      </c>
      <c r="G121" s="26">
        <f>IF(Trav_cr!G121="","",Trav_cr!G121-Trav_deb!G121)</f>
        <v>887.27366900225502</v>
      </c>
      <c r="H121" s="26">
        <f>IF(Trav_cr!H121="","",Trav_cr!H121-Trav_deb!H121)</f>
        <v>1084.0538829150908</v>
      </c>
      <c r="I121" s="26">
        <f>IF(Trav_cr!I121="","",Trav_cr!I121-Trav_deb!I121)</f>
        <v>1114.7590251846707</v>
      </c>
      <c r="J121" s="26">
        <f>IF(Trav_cr!J121="","",Trav_cr!J121-Trav_deb!J121)</f>
        <v>884.3</v>
      </c>
      <c r="K121" s="26">
        <f>IF(Trav_cr!K121="","",Trav_cr!K121-Trav_deb!K121)</f>
        <v>966.06588205689536</v>
      </c>
      <c r="L121" s="26">
        <f>IF(Trav_cr!L121="","",Trav_cr!L121-Trav_deb!L121)</f>
        <v>885.61234340215003</v>
      </c>
      <c r="M121" s="26">
        <f>IF(Trav_cr!M121="","",Trav_cr!M121-Trav_deb!M121)</f>
        <v>954.64285078367993</v>
      </c>
      <c r="N121" s="26">
        <f>IF(Trav_cr!N121="","",Trav_cr!N121-Trav_deb!N121)</f>
        <v>1079.1159538795482</v>
      </c>
      <c r="O121" s="26">
        <f>IF(Trav_cr!O121="","",Trav_cr!O121-Trav_deb!O121)</f>
        <v>1302.9608314352249</v>
      </c>
      <c r="P121" s="26">
        <f>IF(Trav_cr!P121="","",Trav_cr!P121-Trav_deb!P121)</f>
        <v>1158.9202574020987</v>
      </c>
      <c r="Q121" s="26">
        <f>IF(Trav_cr!Q121="","",Trav_cr!Q121-Trav_deb!Q121)</f>
        <v>249.34598884453536</v>
      </c>
      <c r="S121" s="64">
        <f t="shared" si="28"/>
        <v>-0.78484629356338687</v>
      </c>
      <c r="T121" s="64" t="str">
        <f t="shared" si="24"/>
        <v/>
      </c>
      <c r="U121" s="64" t="str">
        <f t="shared" si="25"/>
        <v/>
      </c>
      <c r="V121" s="39"/>
      <c r="W121" s="39">
        <f>IF(L121="","",L121/GDP!O117/10)</f>
        <v>7.5743294564547714</v>
      </c>
      <c r="X121" s="39">
        <f>IF(M121="","",M121/GDP!P117/10)</f>
        <v>7.8041711792702415</v>
      </c>
      <c r="Y121" s="39">
        <f>IF(N121="","",N121/GDP!Q117/10)</f>
        <v>8.1385294093265692</v>
      </c>
      <c r="Z121" s="39">
        <f>IF(O121="","",O121/GDP!R117/10)</f>
        <v>9.1874717793226601</v>
      </c>
      <c r="AA121" s="39">
        <f>IF(P121="","",P121/GDP!S117/10)</f>
        <v>8.2494681549785618</v>
      </c>
      <c r="AB121" s="39">
        <f>IF(Q121="","",Q121/GDP!T117/10)</f>
        <v>2.1880894278603842</v>
      </c>
      <c r="AC121" s="39"/>
      <c r="AD121" s="22">
        <f t="shared" si="26"/>
        <v>0</v>
      </c>
      <c r="AE121" s="22">
        <f t="shared" si="32"/>
        <v>0</v>
      </c>
      <c r="AF121" s="22">
        <f t="shared" si="18"/>
        <v>0</v>
      </c>
      <c r="AG121" s="83">
        <f t="shared" si="33"/>
        <v>1</v>
      </c>
      <c r="AH121" s="83" t="str">
        <f t="shared" si="30"/>
        <v>Mauritius</v>
      </c>
      <c r="AI121" s="57">
        <f t="shared" si="20"/>
        <v>1</v>
      </c>
      <c r="AJ121" s="83">
        <f t="shared" si="27"/>
        <v>0</v>
      </c>
      <c r="AK121" s="57">
        <f t="shared" si="27"/>
        <v>0</v>
      </c>
      <c r="AL121" s="39" t="str">
        <f t="shared" si="21"/>
        <v/>
      </c>
      <c r="AM121" s="39">
        <f t="shared" si="22"/>
        <v>9.1874717793226601</v>
      </c>
      <c r="AN121" s="39">
        <f t="shared" si="31"/>
        <v>1076.2504473805402</v>
      </c>
    </row>
    <row r="122" spans="1:40" x14ac:dyDescent="0.15">
      <c r="A122" s="12" t="s">
        <v>142</v>
      </c>
      <c r="B122" s="26">
        <f>IF(Trav_cr!B122="","",Trav_cr!B122-Trav_deb!B122)</f>
        <v>4203.0207209999999</v>
      </c>
      <c r="C122" s="26">
        <f>IF(Trav_cr!C122="","",Trav_cr!C122-Trav_deb!C122)</f>
        <v>4068.3</v>
      </c>
      <c r="D122" s="26">
        <f>IF(Trav_cr!D122="","",Trav_cr!D122-Trav_deb!D122)</f>
        <v>4457.4953549999991</v>
      </c>
      <c r="E122" s="26">
        <f>IF(Trav_cr!E122="","",Trav_cr!E122-Trav_deb!E122)</f>
        <v>4801.9814210000004</v>
      </c>
      <c r="F122" s="26">
        <f>IF(Trav_cr!F122="","",Trav_cr!F122-Trav_deb!F122)</f>
        <v>4305.3571849999998</v>
      </c>
      <c r="G122" s="26">
        <f>IF(Trav_cr!G122="","",Trav_cr!G122-Trav_deb!G122)</f>
        <v>4736.8011609999994</v>
      </c>
      <c r="H122" s="26">
        <f>IF(Trav_cr!H122="","",Trav_cr!H122-Trav_deb!H122)</f>
        <v>4036.8820310000001</v>
      </c>
      <c r="I122" s="26">
        <f>IF(Trav_cr!I122="","",Trav_cr!I122-Trav_deb!I122)</f>
        <v>4290.6650800000007</v>
      </c>
      <c r="J122" s="26">
        <f>IF(Trav_cr!J122="","",Trav_cr!J122-Trav_deb!J122)</f>
        <v>4826.6076730000004</v>
      </c>
      <c r="K122" s="26">
        <f>IF(Trav_cr!K122="","",Trav_cr!K122-Trav_deb!K122)</f>
        <v>6602.5750160000007</v>
      </c>
      <c r="L122" s="26">
        <f>IF(Trav_cr!L122="","",Trav_cr!L122-Trav_deb!L122)</f>
        <v>7635.6264250000022</v>
      </c>
      <c r="M122" s="26">
        <f>IF(Trav_cr!M122="","",Trav_cr!M122-Trav_deb!M122)</f>
        <v>9346.6835919999994</v>
      </c>
      <c r="N122" s="26">
        <f>IF(Trav_cr!N122="","",Trav_cr!N122-Trav_deb!N122)</f>
        <v>10496.216251</v>
      </c>
      <c r="O122" s="26">
        <f>IF(Trav_cr!O122="","",Trav_cr!O122-Trav_deb!O122)</f>
        <v>11296.840152999999</v>
      </c>
      <c r="P122" s="26">
        <f>IF(Trav_cr!P122="","",Trav_cr!P122-Trav_deb!P122)</f>
        <v>14692.310796999998</v>
      </c>
      <c r="Q122" s="26">
        <f>IF(Trav_cr!Q122="","",Trav_cr!Q122-Trav_deb!Q122)</f>
        <v>7444.1366089999992</v>
      </c>
      <c r="S122" s="64">
        <f t="shared" si="28"/>
        <v>-0.49333112320765726</v>
      </c>
      <c r="T122" s="64" t="str">
        <f t="shared" si="24"/>
        <v/>
      </c>
      <c r="U122" s="64" t="str">
        <f t="shared" si="25"/>
        <v/>
      </c>
      <c r="V122" s="39"/>
      <c r="W122" s="39">
        <f>IF(L122="","",L122/GDP!O118/10)</f>
        <v>0.65157619407277745</v>
      </c>
      <c r="X122" s="39">
        <f>IF(M122="","",M122/GDP!P118/10)</f>
        <v>0.86664290707233582</v>
      </c>
      <c r="Y122" s="39">
        <f>IF(N122="","",N122/GDP!Q118/10)</f>
        <v>0.90569569659854687</v>
      </c>
      <c r="Z122" s="39">
        <f>IF(O122="","",O122/GDP!R118/10)</f>
        <v>0.92414829902408191</v>
      </c>
      <c r="AA122" s="39">
        <f>IF(P122="","",P122/GDP!S118/10)</f>
        <v>1.1573927437563101</v>
      </c>
      <c r="AB122" s="39">
        <f>IF(Q122="","",Q122/GDP!T118/10)</f>
        <v>0.69317714998627511</v>
      </c>
      <c r="AC122" s="39"/>
      <c r="AD122" s="22">
        <f t="shared" si="26"/>
        <v>0</v>
      </c>
      <c r="AE122" s="22">
        <f t="shared" si="32"/>
        <v>0</v>
      </c>
      <c r="AF122" s="22">
        <f t="shared" si="18"/>
        <v>0</v>
      </c>
      <c r="AG122" s="83">
        <f t="shared" si="33"/>
        <v>0</v>
      </c>
      <c r="AH122" s="83" t="str">
        <f t="shared" si="30"/>
        <v/>
      </c>
      <c r="AI122" s="57" t="str">
        <f t="shared" si="20"/>
        <v/>
      </c>
      <c r="AJ122" s="83">
        <f t="shared" si="27"/>
        <v>0</v>
      </c>
      <c r="AK122" s="57">
        <f t="shared" si="27"/>
        <v>0</v>
      </c>
      <c r="AL122" s="39" t="str">
        <f t="shared" si="21"/>
        <v/>
      </c>
      <c r="AM122" s="39">
        <f t="shared" si="22"/>
        <v>0.92414829902408191</v>
      </c>
      <c r="AN122" s="39">
        <f t="shared" si="31"/>
        <v>10693.5354436</v>
      </c>
    </row>
    <row r="123" spans="1:40" x14ac:dyDescent="0.15">
      <c r="A123" s="12" t="s">
        <v>143</v>
      </c>
      <c r="B123" s="26" t="str">
        <f>IF(Trav_cr!B123="","",Trav_cr!B123-Trav_deb!B123)</f>
        <v/>
      </c>
      <c r="C123" s="26" t="str">
        <f>IF(Trav_cr!C123="","",Trav_cr!C123-Trav_deb!C123)</f>
        <v/>
      </c>
      <c r="D123" s="26" t="str">
        <f>IF(Trav_cr!D123="","",Trav_cr!D123-Trav_deb!D123)</f>
        <v/>
      </c>
      <c r="E123" s="26" t="str">
        <f>IF(Trav_cr!E123="","",Trav_cr!E123-Trav_deb!E123)</f>
        <v/>
      </c>
      <c r="F123" s="26">
        <f>IF(Trav_cr!F123="","",Trav_cr!F123-Trav_deb!F123)</f>
        <v>11.600000000000001</v>
      </c>
      <c r="G123" s="26">
        <f>IF(Trav_cr!G123="","",Trav_cr!G123-Trav_deb!G123)</f>
        <v>12.6196</v>
      </c>
      <c r="H123" s="26">
        <f>IF(Trav_cr!H123="","",Trav_cr!H123-Trav_deb!H123)</f>
        <v>9.8478999999999992</v>
      </c>
      <c r="I123" s="26">
        <f>IF(Trav_cr!I123="","",Trav_cr!I123-Trav_deb!I123)</f>
        <v>9.774499999999998</v>
      </c>
      <c r="J123" s="26">
        <f>IF(Trav_cr!J123="","",Trav_cr!J123-Trav_deb!J123)</f>
        <v>12.385999999999999</v>
      </c>
      <c r="K123" s="26">
        <f>IF(Trav_cr!K123="","",Trav_cr!K123-Trav_deb!K123)</f>
        <v>13.485200000000001</v>
      </c>
      <c r="L123" s="26" t="str">
        <f>IF(Trav_cr!L123="","",Trav_cr!L123-Trav_deb!L123)</f>
        <v/>
      </c>
      <c r="M123" s="26" t="str">
        <f>IF(Trav_cr!M123="","",Trav_cr!M123-Trav_deb!M123)</f>
        <v/>
      </c>
      <c r="N123" s="26" t="str">
        <f>IF(Trav_cr!N123="","",Trav_cr!N123-Trav_deb!N123)</f>
        <v/>
      </c>
      <c r="O123" s="26" t="str">
        <f>IF(Trav_cr!O123="","",Trav_cr!O123-Trav_deb!O123)</f>
        <v/>
      </c>
      <c r="P123" s="26" t="str">
        <f>IF(Trav_cr!P123="","",Trav_cr!P123-Trav_deb!P123)</f>
        <v/>
      </c>
      <c r="Q123" s="26" t="str">
        <f>IF(Trav_cr!Q123="","",Trav_cr!Q123-Trav_deb!Q123)</f>
        <v/>
      </c>
      <c r="S123" s="64" t="str">
        <f t="shared" si="28"/>
        <v/>
      </c>
      <c r="T123" s="64" t="str">
        <f t="shared" si="24"/>
        <v/>
      </c>
      <c r="U123" s="64" t="str">
        <f t="shared" si="25"/>
        <v/>
      </c>
      <c r="V123" s="39"/>
      <c r="W123" s="39" t="str">
        <f>IF(L123="","",L123/GDP!O119/10)</f>
        <v/>
      </c>
      <c r="X123" s="39" t="str">
        <f>IF(M123="","",M123/GDP!P119/10)</f>
        <v/>
      </c>
      <c r="Y123" s="39" t="str">
        <f>IF(N123="","",N123/GDP!Q119/10)</f>
        <v/>
      </c>
      <c r="Z123" s="39" t="str">
        <f>IF(O123="","",O123/GDP!R119/10)</f>
        <v/>
      </c>
      <c r="AA123" s="39" t="str">
        <f>IF(P123="","",P123/GDP!S119/10)</f>
        <v/>
      </c>
      <c r="AB123" s="39" t="str">
        <f>IF(Q123="","",Q123/GDP!T119/10)</f>
        <v/>
      </c>
      <c r="AC123" s="39"/>
      <c r="AD123" s="22">
        <f t="shared" si="26"/>
        <v>1</v>
      </c>
      <c r="AE123" s="22"/>
      <c r="AF123" s="22">
        <f t="shared" si="18"/>
        <v>0</v>
      </c>
      <c r="AG123" s="83"/>
      <c r="AH123" s="83" t="str">
        <f t="shared" si="30"/>
        <v/>
      </c>
      <c r="AI123" s="57" t="str">
        <f t="shared" si="20"/>
        <v/>
      </c>
      <c r="AJ123" s="83">
        <f t="shared" si="27"/>
        <v>1</v>
      </c>
      <c r="AK123" s="57">
        <f t="shared" si="27"/>
        <v>1</v>
      </c>
      <c r="AL123" s="39" t="str">
        <f t="shared" si="21"/>
        <v/>
      </c>
      <c r="AM123" s="39" t="str">
        <f t="shared" si="22"/>
        <v/>
      </c>
      <c r="AN123" s="39"/>
    </row>
    <row r="124" spans="1:40" x14ac:dyDescent="0.15">
      <c r="A124" s="12" t="s">
        <v>144</v>
      </c>
      <c r="B124" s="26">
        <f>IF(Trav_cr!B124="","",Trav_cr!B124-Trav_deb!B124)</f>
        <v>-38.039999999999992</v>
      </c>
      <c r="C124" s="26">
        <f>IF(Trav_cr!C124="","",Trav_cr!C124-Trav_deb!C124)</f>
        <v>-72.940000000000012</v>
      </c>
      <c r="D124" s="26">
        <f>IF(Trav_cr!D124="","",Trav_cr!D124-Trav_deb!D124)</f>
        <v>-61.960000000000008</v>
      </c>
      <c r="E124" s="26">
        <f>IF(Trav_cr!E124="","",Trav_cr!E124-Trav_deb!E124)</f>
        <v>-71.27000000000001</v>
      </c>
      <c r="F124" s="26">
        <f>IF(Trav_cr!F124="","",Trav_cr!F124-Trav_deb!F124)</f>
        <v>-70.5</v>
      </c>
      <c r="G124" s="26">
        <f>IF(Trav_cr!G124="","",Trav_cr!G124-Trav_deb!G124)</f>
        <v>-78.140000000000015</v>
      </c>
      <c r="H124" s="26">
        <f>IF(Trav_cr!H124="","",Trav_cr!H124-Trav_deb!H124)</f>
        <v>-90.279999999999973</v>
      </c>
      <c r="I124" s="26">
        <f>IF(Trav_cr!I124="","",Trav_cr!I124-Trav_deb!I124)</f>
        <v>-109.18</v>
      </c>
      <c r="J124" s="26">
        <f>IF(Trav_cr!J124="","",Trav_cr!J124-Trav_deb!J124)</f>
        <v>-104.72999999999996</v>
      </c>
      <c r="K124" s="26">
        <f>IF(Trav_cr!K124="","",Trav_cr!K124-Trav_deb!K124)</f>
        <v>-111.58000000000001</v>
      </c>
      <c r="L124" s="26">
        <f>IF(Trav_cr!L124="","",Trav_cr!L124-Trav_deb!L124)</f>
        <v>-64.730000000000018</v>
      </c>
      <c r="M124" s="26">
        <f>IF(Trav_cr!M124="","",Trav_cr!M124-Trav_deb!M124)</f>
        <v>-1.0000000000000284</v>
      </c>
      <c r="N124" s="26">
        <f>IF(Trav_cr!N124="","",Trav_cr!N124-Trav_deb!N124)</f>
        <v>21.220000000000027</v>
      </c>
      <c r="O124" s="26">
        <f>IF(Trav_cr!O124="","",Trav_cr!O124-Trav_deb!O124)</f>
        <v>28.380000000000052</v>
      </c>
      <c r="P124" s="26">
        <f>IF(Trav_cr!P124="","",Trav_cr!P124-Trav_deb!P124)</f>
        <v>10.609999999999957</v>
      </c>
      <c r="Q124" s="26">
        <f>IF(Trav_cr!Q124="","",Trav_cr!Q124-Trav_deb!Q124)</f>
        <v>39.449999999999989</v>
      </c>
      <c r="S124" s="64">
        <f t="shared" si="28"/>
        <v>2.7181903864279122</v>
      </c>
      <c r="T124" s="64" t="str">
        <f t="shared" si="24"/>
        <v/>
      </c>
      <c r="U124" s="64" t="str">
        <f t="shared" si="25"/>
        <v/>
      </c>
      <c r="V124" s="39"/>
      <c r="W124" s="39">
        <f>IF(L124="","",L124/GDP!O120/10)</f>
        <v>-0.83787319636071922</v>
      </c>
      <c r="X124" s="39">
        <f>IF(M124="","",M124/GDP!P120/10)</f>
        <v>-1.2388875869586504E-2</v>
      </c>
      <c r="Y124" s="39">
        <f>IF(N124="","",N124/GDP!Q120/10)</f>
        <v>0.21943871492738859</v>
      </c>
      <c r="Z124" s="39">
        <f>IF(O124="","",O124/GDP!R120/10)</f>
        <v>0.25095682839036298</v>
      </c>
      <c r="AA124" s="39">
        <f>IF(P124="","",P124/GDP!S120/10)</f>
        <v>8.8744392889954185E-2</v>
      </c>
      <c r="AB124" s="39">
        <f>IF(Q124="","",Q124/GDP!T120/10)</f>
        <v>0.34305827235983671</v>
      </c>
      <c r="AC124" s="39"/>
      <c r="AD124" s="22">
        <f t="shared" si="26"/>
        <v>0</v>
      </c>
      <c r="AE124" s="22">
        <f t="shared" ref="AE124:AE133" si="34">IF(Z124&gt;10, 1, 0)</f>
        <v>0</v>
      </c>
      <c r="AF124" s="22">
        <f t="shared" si="18"/>
        <v>0</v>
      </c>
      <c r="AG124" s="83">
        <f t="shared" si="33"/>
        <v>0</v>
      </c>
      <c r="AH124" s="83" t="str">
        <f t="shared" si="30"/>
        <v/>
      </c>
      <c r="AI124" s="57" t="str">
        <f t="shared" si="20"/>
        <v/>
      </c>
      <c r="AJ124" s="83">
        <f t="shared" si="27"/>
        <v>0</v>
      </c>
      <c r="AK124" s="57">
        <f t="shared" si="27"/>
        <v>0</v>
      </c>
      <c r="AL124" s="39" t="str">
        <f t="shared" si="21"/>
        <v/>
      </c>
      <c r="AM124" s="39">
        <f t="shared" si="22"/>
        <v>0.25095682839036298</v>
      </c>
      <c r="AN124" s="39">
        <f t="shared" ref="AN124:AN133" si="35">AVERAGE(L124:P124)</f>
        <v>-1.1040000000000021</v>
      </c>
    </row>
    <row r="125" spans="1:40" x14ac:dyDescent="0.15">
      <c r="A125" s="12" t="s">
        <v>145</v>
      </c>
      <c r="B125" s="26">
        <f>IF(Trav_cr!B125="","",Trav_cr!B125-Trav_deb!B125)</f>
        <v>51.100280568975521</v>
      </c>
      <c r="C125" s="26">
        <f>IF(Trav_cr!C125="","",Trav_cr!C125-Trav_deb!C125)</f>
        <v>53.189171460032014</v>
      </c>
      <c r="D125" s="26">
        <f>IF(Trav_cr!D125="","",Trav_cr!D125-Trav_deb!D125)</f>
        <v>110.7623736021676</v>
      </c>
      <c r="E125" s="26">
        <f>IF(Trav_cr!E125="","",Trav_cr!E125-Trav_deb!E125)</f>
        <v>29.608391061485804</v>
      </c>
      <c r="F125" s="26">
        <f>IF(Trav_cr!F125="","",Trav_cr!F125-Trav_deb!F125)</f>
        <v>24.891061646797084</v>
      </c>
      <c r="G125" s="26">
        <f>IF(Trav_cr!G125="","",Trav_cr!G125-Trav_deb!G125)</f>
        <v>-21.22976314553182</v>
      </c>
      <c r="H125" s="26">
        <f>IF(Trav_cr!H125="","",Trav_cr!H125-Trav_deb!H125)</f>
        <v>-240.21445921361502</v>
      </c>
      <c r="I125" s="26">
        <f>IF(Trav_cr!I125="","",Trav_cr!I125-Trav_deb!I125)</f>
        <v>-307.62207825089888</v>
      </c>
      <c r="J125" s="26">
        <f>IF(Trav_cr!J125="","",Trav_cr!J125-Trav_deb!J125)</f>
        <v>-382.80292771928202</v>
      </c>
      <c r="K125" s="26">
        <f>IF(Trav_cr!K125="","",Trav_cr!K125-Trav_deb!K125)</f>
        <v>-257.93722141326305</v>
      </c>
      <c r="L125" s="26">
        <f>IF(Trav_cr!L125="","",Trav_cr!L125-Trav_deb!L125)</f>
        <v>-176.13860541554627</v>
      </c>
      <c r="M125" s="26">
        <f>IF(Trav_cr!M125="","",Trav_cr!M125-Trav_deb!M125)</f>
        <v>-166.20567559549175</v>
      </c>
      <c r="N125" s="26">
        <f>IF(Trav_cr!N125="","",Trav_cr!N125-Trav_deb!N125)</f>
        <v>-137.12456161258399</v>
      </c>
      <c r="O125" s="26">
        <f>IF(Trav_cr!O125="","",Trav_cr!O125-Trav_deb!O125)</f>
        <v>-258.28370554794066</v>
      </c>
      <c r="P125" s="26">
        <f>IF(Trav_cr!P125="","",Trav_cr!P125-Trav_deb!P125)</f>
        <v>-411.77060253004959</v>
      </c>
      <c r="Q125" s="26">
        <f>IF(Trav_cr!Q125="","",Trav_cr!Q125-Trav_deb!Q125)</f>
        <v>-520.55316974073185</v>
      </c>
      <c r="S125" s="64">
        <f t="shared" si="28"/>
        <v>0.26418245144817898</v>
      </c>
      <c r="T125" s="64" t="str">
        <f t="shared" si="24"/>
        <v/>
      </c>
      <c r="U125" s="64" t="str">
        <f t="shared" si="25"/>
        <v/>
      </c>
      <c r="V125" s="39"/>
      <c r="W125" s="39">
        <f>IF(L125="","",L125/GDP!O121/10)</f>
        <v>-1.4991003383292862</v>
      </c>
      <c r="X125" s="39">
        <f>IF(M125="","",M125/GDP!P121/10)</f>
        <v>-1.4893735076827614</v>
      </c>
      <c r="Y125" s="39">
        <f>IF(N125="","",N125/GDP!Q121/10)</f>
        <v>-1.2001357917784941</v>
      </c>
      <c r="Z125" s="39">
        <f>IF(O125="","",O125/GDP!R121/10)</f>
        <v>-1.9659839428320474</v>
      </c>
      <c r="AA125" s="39">
        <f>IF(P125="","",P125/GDP!S121/10)</f>
        <v>-2.9419082718106986</v>
      </c>
      <c r="AB125" s="39">
        <f>IF(Q125="","",Q125/GDP!T121/10)</f>
        <v>-3.9624580048120004</v>
      </c>
      <c r="AC125" s="39"/>
      <c r="AD125" s="22">
        <f t="shared" si="26"/>
        <v>0</v>
      </c>
      <c r="AE125" s="22">
        <f t="shared" si="34"/>
        <v>0</v>
      </c>
      <c r="AF125" s="22">
        <f t="shared" si="18"/>
        <v>0</v>
      </c>
      <c r="AG125" s="83">
        <f t="shared" si="33"/>
        <v>0</v>
      </c>
      <c r="AH125" s="83" t="str">
        <f t="shared" si="30"/>
        <v/>
      </c>
      <c r="AI125" s="57" t="str">
        <f t="shared" si="20"/>
        <v/>
      </c>
      <c r="AJ125" s="83">
        <f t="shared" si="27"/>
        <v>0</v>
      </c>
      <c r="AK125" s="57">
        <f t="shared" si="27"/>
        <v>0</v>
      </c>
      <c r="AL125" s="39">
        <f t="shared" si="21"/>
        <v>-1.9659839428320474</v>
      </c>
      <c r="AM125" s="39" t="str">
        <f t="shared" si="22"/>
        <v/>
      </c>
      <c r="AN125" s="39">
        <f t="shared" si="35"/>
        <v>-229.90463014032247</v>
      </c>
    </row>
    <row r="126" spans="1:40" x14ac:dyDescent="0.15">
      <c r="A126" s="12" t="s">
        <v>146</v>
      </c>
      <c r="B126" s="26" t="str">
        <f>IF(Trav_cr!B126="","",Trav_cr!B126-Trav_deb!B126)</f>
        <v/>
      </c>
      <c r="C126" s="26" t="str">
        <f>IF(Trav_cr!C126="","",Trav_cr!C126-Trav_deb!C126)</f>
        <v/>
      </c>
      <c r="D126" s="26">
        <f>IF(Trav_cr!D126="","",Trav_cr!D126-Trav_deb!D126)</f>
        <v>593.0400944856076</v>
      </c>
      <c r="E126" s="26">
        <f>IF(Trav_cr!E126="","",Trav_cr!E126-Trav_deb!E126)</f>
        <v>770.87148887845103</v>
      </c>
      <c r="F126" s="26">
        <f>IF(Trav_cr!F126="","",Trav_cr!F126-Trav_deb!F126)</f>
        <v>695.98140042428543</v>
      </c>
      <c r="G126" s="26">
        <f>IF(Trav_cr!G126="","",Trav_cr!G126-Trav_deb!G126)</f>
        <v>667.1</v>
      </c>
      <c r="H126" s="26">
        <f>IF(Trav_cr!H126="","",Trav_cr!H126-Trav_deb!H126)</f>
        <v>836.96693884929914</v>
      </c>
      <c r="I126" s="26">
        <f>IF(Trav_cr!I126="","",Trav_cr!I126-Trav_deb!I126)</f>
        <v>769.9113593682672</v>
      </c>
      <c r="J126" s="26">
        <f>IF(Trav_cr!J126="","",Trav_cr!J126-Trav_deb!J126)</f>
        <v>832.46190648053312</v>
      </c>
      <c r="K126" s="26">
        <f>IF(Trav_cr!K126="","",Trav_cr!K126-Trav_deb!K126)</f>
        <v>861.29073355931405</v>
      </c>
      <c r="L126" s="26">
        <f>IF(Trav_cr!L126="","",Trav_cr!L126-Trav_deb!L126)</f>
        <v>857.88624876862968</v>
      </c>
      <c r="M126" s="26">
        <f>IF(Trav_cr!M126="","",Trav_cr!M126-Trav_deb!M126)</f>
        <v>866.81940417668875</v>
      </c>
      <c r="N126" s="26">
        <f>IF(Trav_cr!N126="","",Trav_cr!N126-Trav_deb!N126)</f>
        <v>999.22697085948539</v>
      </c>
      <c r="O126" s="26">
        <f>IF(Trav_cr!O126="","",Trav_cr!O126-Trav_deb!O126)</f>
        <v>1102.4604930056278</v>
      </c>
      <c r="P126" s="26">
        <f>IF(Trav_cr!P126="","",Trav_cr!P126-Trav_deb!P126)</f>
        <v>1166.3397484099382</v>
      </c>
      <c r="Q126" s="26">
        <f>IF(Trav_cr!Q126="","",Trav_cr!Q126-Trav_deb!Q126)</f>
        <v>136.04434063093763</v>
      </c>
      <c r="S126" s="64">
        <f t="shared" si="28"/>
        <v>-0.88335788022623274</v>
      </c>
      <c r="T126" s="64">
        <f t="shared" si="24"/>
        <v>-0.88335788022623274</v>
      </c>
      <c r="U126" s="64">
        <f t="shared" si="25"/>
        <v>-0.88335788022623274</v>
      </c>
      <c r="V126" s="39"/>
      <c r="W126" s="39">
        <f>IF(L126="","",L126/GDP!O122/10)</f>
        <v>21.155534025025101</v>
      </c>
      <c r="X126" s="39">
        <f>IF(M126="","",M126/GDP!P122/10)</f>
        <v>19.809746762926871</v>
      </c>
      <c r="Y126" s="39">
        <f>IF(N126="","",N126/GDP!Q122/10)</f>
        <v>20.581873299821691</v>
      </c>
      <c r="Z126" s="39">
        <f>IF(O126="","",O126/GDP!R122/10)</f>
        <v>20.01038512121788</v>
      </c>
      <c r="AA126" s="39">
        <f>IF(P126="","",P126/GDP!S122/10)</f>
        <v>21.042378982003711</v>
      </c>
      <c r="AB126" s="39">
        <f>IF(Q126="","",Q126/GDP!T122/10)</f>
        <v>2.8401841900159823</v>
      </c>
      <c r="AC126" s="39"/>
      <c r="AD126" s="22">
        <f t="shared" si="26"/>
        <v>0</v>
      </c>
      <c r="AE126" s="22">
        <f t="shared" si="34"/>
        <v>1</v>
      </c>
      <c r="AF126" s="22">
        <f t="shared" si="18"/>
        <v>0</v>
      </c>
      <c r="AG126" s="83">
        <f t="shared" si="33"/>
        <v>1</v>
      </c>
      <c r="AH126" s="83" t="str">
        <f t="shared" si="30"/>
        <v>Montenegro</v>
      </c>
      <c r="AI126" s="57">
        <f t="shared" si="20"/>
        <v>1</v>
      </c>
      <c r="AJ126" s="83">
        <f t="shared" si="27"/>
        <v>0</v>
      </c>
      <c r="AK126" s="57">
        <f t="shared" si="27"/>
        <v>0</v>
      </c>
      <c r="AL126" s="39" t="str">
        <f t="shared" si="21"/>
        <v/>
      </c>
      <c r="AM126" s="39">
        <f t="shared" si="22"/>
        <v>20.01038512121788</v>
      </c>
      <c r="AN126" s="39">
        <f t="shared" si="35"/>
        <v>998.54657304407408</v>
      </c>
    </row>
    <row r="127" spans="1:40" x14ac:dyDescent="0.15">
      <c r="A127" s="12" t="s">
        <v>147</v>
      </c>
      <c r="B127" s="26">
        <f>IF(Trav_cr!B127="","",Trav_cr!B127-Trav_deb!B127)</f>
        <v>6.3754081481481482</v>
      </c>
      <c r="C127" s="26">
        <f>IF(Trav_cr!C127="","",Trav_cr!C127-Trav_deb!C127)</f>
        <v>4.9087766666666663</v>
      </c>
      <c r="D127" s="26">
        <f>IF(Trav_cr!D127="","",Trav_cr!D127-Trav_deb!D127)</f>
        <v>4.5640492592592583</v>
      </c>
      <c r="E127" s="26">
        <f>IF(Trav_cr!E127="","",Trav_cr!E127-Trav_deb!E127)</f>
        <v>3.827385185185185</v>
      </c>
      <c r="F127" s="26">
        <f>IF(Trav_cr!F127="","",Trav_cr!F127-Trav_deb!F127)</f>
        <v>3.1042999999999998</v>
      </c>
      <c r="G127" s="26">
        <f>IF(Trav_cr!G127="","",Trav_cr!G127-Trav_deb!G127)</f>
        <v>2.9800851851851848</v>
      </c>
      <c r="H127" s="26">
        <f>IF(Trav_cr!H127="","",Trav_cr!H127-Trav_deb!H127)</f>
        <v>2.0412629703703704</v>
      </c>
      <c r="I127" s="26">
        <f>IF(Trav_cr!I127="","",Trav_cr!I127-Trav_deb!I127)</f>
        <v>4.0085683111111106</v>
      </c>
      <c r="J127" s="26">
        <f>IF(Trav_cr!J127="","",Trav_cr!J127-Trav_deb!J127)</f>
        <v>4.5364212037037035</v>
      </c>
      <c r="K127" s="26">
        <f>IF(Trav_cr!K127="","",Trav_cr!K127-Trav_deb!K127)</f>
        <v>2.501965659259259</v>
      </c>
      <c r="L127" s="26">
        <f>IF(Trav_cr!L127="","",Trav_cr!L127-Trav_deb!L127)</f>
        <v>3.8659691855555547</v>
      </c>
      <c r="M127" s="26">
        <f>IF(Trav_cr!M127="","",Trav_cr!M127-Trav_deb!M127)</f>
        <v>1.5896948711703711</v>
      </c>
      <c r="N127" s="26">
        <f>IF(Trav_cr!N127="","",Trav_cr!N127-Trav_deb!N127)</f>
        <v>2.0007934779999994</v>
      </c>
      <c r="O127" s="26">
        <f>IF(Trav_cr!O127="","",Trav_cr!O127-Trav_deb!O127)</f>
        <v>5.048411743514631</v>
      </c>
      <c r="P127" s="26">
        <f>IF(Trav_cr!P127="","",Trav_cr!P127-Trav_deb!P127)</f>
        <v>2.5855805137894974</v>
      </c>
      <c r="Q127" s="26">
        <f>IF(Trav_cr!Q127="","",Trav_cr!Q127-Trav_deb!Q127)</f>
        <v>3.3200605359725639</v>
      </c>
      <c r="S127" s="64">
        <f t="shared" si="28"/>
        <v>0.28406774349741393</v>
      </c>
      <c r="T127" s="64" t="str">
        <f t="shared" si="24"/>
        <v/>
      </c>
      <c r="U127" s="64" t="str">
        <f t="shared" si="25"/>
        <v/>
      </c>
      <c r="V127" s="39"/>
      <c r="W127" s="39">
        <f>IF(L127="","",L127/GDP!O123/10)</f>
        <v>6.2982663374162788</v>
      </c>
      <c r="X127" s="39">
        <f>IF(M127="","",M127/GDP!P123/10)</f>
        <v>2.5298692397500901</v>
      </c>
      <c r="Y127" s="39">
        <f>IF(N127="","",N127/GDP!Q123/10)</f>
        <v>3.3532851586592174</v>
      </c>
      <c r="Z127" s="39">
        <f>IF(O127="","",O127/GDP!R123/10)</f>
        <v>8.1304573262687168</v>
      </c>
      <c r="AA127" s="39">
        <f>IF(P127="","",P127/GDP!S123/10)</f>
        <v>3.8425073685775217</v>
      </c>
      <c r="AB127" s="39">
        <f>IF(Q127="","",Q127/GDP!T123/10)</f>
        <v>5.0976192477258593</v>
      </c>
      <c r="AC127" s="39"/>
      <c r="AD127" s="22">
        <f t="shared" si="26"/>
        <v>0</v>
      </c>
      <c r="AE127" s="22">
        <f t="shared" si="34"/>
        <v>0</v>
      </c>
      <c r="AF127" s="22">
        <f t="shared" si="18"/>
        <v>0</v>
      </c>
      <c r="AG127" s="83">
        <f t="shared" si="33"/>
        <v>0</v>
      </c>
      <c r="AH127" s="83" t="str">
        <f t="shared" si="30"/>
        <v/>
      </c>
      <c r="AI127" s="57" t="str">
        <f t="shared" si="20"/>
        <v/>
      </c>
      <c r="AJ127" s="83">
        <f t="shared" si="27"/>
        <v>0</v>
      </c>
      <c r="AK127" s="57">
        <f t="shared" si="27"/>
        <v>0</v>
      </c>
      <c r="AL127" s="39" t="str">
        <f t="shared" si="21"/>
        <v/>
      </c>
      <c r="AM127" s="39">
        <f t="shared" si="22"/>
        <v>8.1304573262687168</v>
      </c>
      <c r="AN127" s="39">
        <f t="shared" si="35"/>
        <v>3.0180899584060108</v>
      </c>
    </row>
    <row r="128" spans="1:40" x14ac:dyDescent="0.15">
      <c r="A128" s="12" t="s">
        <v>148</v>
      </c>
      <c r="B128" s="26">
        <f>IF(Trav_cr!B128="","",Trav_cr!B128-Trav_deb!B128)</f>
        <v>3997.8672683451337</v>
      </c>
      <c r="C128" s="26">
        <f>IF(Trav_cr!C128="","",Trav_cr!C128-Trav_deb!C128)</f>
        <v>5291.398905608954</v>
      </c>
      <c r="D128" s="26">
        <f>IF(Trav_cr!D128="","",Trav_cr!D128-Trav_deb!D128)</f>
        <v>6300.9737448156302</v>
      </c>
      <c r="E128" s="26">
        <f>IF(Trav_cr!E128="","",Trav_cr!E128-Trav_deb!E128)</f>
        <v>6130.5604042388641</v>
      </c>
      <c r="F128" s="26">
        <f>IF(Trav_cr!F128="","",Trav_cr!F128-Trav_deb!F128)</f>
        <v>5520.2546556098387</v>
      </c>
      <c r="G128" s="26">
        <f>IF(Trav_cr!G128="","",Trav_cr!G128-Trav_deb!G128)</f>
        <v>5498.7242538803275</v>
      </c>
      <c r="H128" s="26">
        <f>IF(Trav_cr!H128="","",Trav_cr!H128-Trav_deb!H128)</f>
        <v>5957.7785771025765</v>
      </c>
      <c r="I128" s="26">
        <f>IF(Trav_cr!I128="","",Trav_cr!I128-Trav_deb!I128)</f>
        <v>5443.8646982513992</v>
      </c>
      <c r="J128" s="26">
        <f>IF(Trav_cr!J128="","",Trav_cr!J128-Trav_deb!J128)</f>
        <v>5533.4120192330229</v>
      </c>
      <c r="K128" s="26">
        <f>IF(Trav_cr!K128="","",Trav_cr!K128-Trav_deb!K128)</f>
        <v>5927.9</v>
      </c>
      <c r="L128" s="26">
        <f>IF(Trav_cr!L128="","",Trav_cr!L128-Trav_deb!L128)</f>
        <v>4857.4835476045964</v>
      </c>
      <c r="M128" s="26">
        <f>IF(Trav_cr!M128="","",Trav_cr!M128-Trav_deb!M128)</f>
        <v>5097.616129575852</v>
      </c>
      <c r="N128" s="26">
        <f>IF(Trav_cr!N128="","",Trav_cr!N128-Trav_deb!N128)</f>
        <v>5700.8671464519166</v>
      </c>
      <c r="O128" s="26">
        <f>IF(Trav_cr!O128="","",Trav_cr!O128-Trav_deb!O128)</f>
        <v>5797.300131109936</v>
      </c>
      <c r="P128" s="26">
        <f>IF(Trav_cr!P128="","",Trav_cr!P128-Trav_deb!P128)</f>
        <v>6010.3555849278</v>
      </c>
      <c r="Q128" s="26">
        <f>IF(Trav_cr!Q128="","",Trav_cr!Q128-Trav_deb!Q128)</f>
        <v>2735.2763288627348</v>
      </c>
      <c r="S128" s="64">
        <f t="shared" si="28"/>
        <v>-0.54490607249228296</v>
      </c>
      <c r="T128" s="64" t="str">
        <f t="shared" si="24"/>
        <v/>
      </c>
      <c r="U128" s="64" t="str">
        <f t="shared" si="25"/>
        <v/>
      </c>
      <c r="V128" s="39"/>
      <c r="W128" s="39">
        <f>IF(L128="","",L128/GDP!O124/10)</f>
        <v>4.8008665540521163</v>
      </c>
      <c r="X128" s="39">
        <f>IF(M128="","",M128/GDP!P124/10)</f>
        <v>4.9342002655486272</v>
      </c>
      <c r="Y128" s="39">
        <f>IF(N128="","",N128/GDP!Q124/10)</f>
        <v>5.1975967478240346</v>
      </c>
      <c r="Z128" s="39">
        <f>IF(O128="","",O128/GDP!R124/10)</f>
        <v>4.9089642861700558</v>
      </c>
      <c r="AA128" s="39">
        <f>IF(P128="","",P128/GDP!S124/10)</f>
        <v>5.0140307254950276</v>
      </c>
      <c r="AB128" s="39">
        <f>IF(Q128="","",Q128/GDP!T124/10)</f>
        <v>2.3867678977841393</v>
      </c>
      <c r="AC128" s="39"/>
      <c r="AD128" s="22">
        <f t="shared" si="26"/>
        <v>0</v>
      </c>
      <c r="AE128" s="22">
        <f t="shared" si="34"/>
        <v>0</v>
      </c>
      <c r="AF128" s="22">
        <f t="shared" si="18"/>
        <v>0</v>
      </c>
      <c r="AG128" s="83">
        <f t="shared" si="33"/>
        <v>0</v>
      </c>
      <c r="AH128" s="83" t="str">
        <f t="shared" si="30"/>
        <v/>
      </c>
      <c r="AI128" s="57" t="str">
        <f t="shared" si="20"/>
        <v/>
      </c>
      <c r="AJ128" s="83">
        <f t="shared" si="27"/>
        <v>0</v>
      </c>
      <c r="AK128" s="57">
        <f t="shared" si="27"/>
        <v>0</v>
      </c>
      <c r="AL128" s="39" t="str">
        <f t="shared" si="21"/>
        <v/>
      </c>
      <c r="AM128" s="39">
        <f t="shared" si="22"/>
        <v>4.9089642861700558</v>
      </c>
      <c r="AN128" s="39">
        <f t="shared" si="35"/>
        <v>5492.7245079340209</v>
      </c>
    </row>
    <row r="129" spans="1:40" x14ac:dyDescent="0.15">
      <c r="A129" s="12" t="s">
        <v>149</v>
      </c>
      <c r="B129" s="26">
        <f>IF(Trav_cr!B129="","",Trav_cr!B129-Trav_deb!B129)</f>
        <v>-46.377495119499997</v>
      </c>
      <c r="C129" s="26">
        <f>IF(Trav_cr!C129="","",Trav_cr!C129-Trav_deb!C129)</f>
        <v>-29.780508319796212</v>
      </c>
      <c r="D129" s="26">
        <f>IF(Trav_cr!D129="","",Trav_cr!D129-Trav_deb!D129)</f>
        <v>-16.647401105919982</v>
      </c>
      <c r="E129" s="26">
        <f>IF(Trav_cr!E129="","",Trav_cr!E129-Trav_deb!E129)</f>
        <v>-18.340458143980584</v>
      </c>
      <c r="F129" s="26">
        <f>IF(Trav_cr!F129="","",Trav_cr!F129-Trav_deb!F129)</f>
        <v>-16.237709091651993</v>
      </c>
      <c r="G129" s="26">
        <f>IF(Trav_cr!G129="","",Trav_cr!G129-Trav_deb!G129)</f>
        <v>-108.21259793486176</v>
      </c>
      <c r="H129" s="26">
        <f>IF(Trav_cr!H129="","",Trav_cr!H129-Trav_deb!H129)</f>
        <v>-91.956955168000007</v>
      </c>
      <c r="I129" s="26">
        <f>IF(Trav_cr!I129="","",Trav_cr!I129-Trav_deb!I129)</f>
        <v>2.8997831228663813</v>
      </c>
      <c r="J129" s="26">
        <f>IF(Trav_cr!J129="","",Trav_cr!J129-Trav_deb!J129)</f>
        <v>-42.494322612626974</v>
      </c>
      <c r="K129" s="26">
        <f>IF(Trav_cr!K129="","",Trav_cr!K129-Trav_deb!K129)</f>
        <v>-46.120474798078703</v>
      </c>
      <c r="L129" s="26">
        <f>IF(Trav_cr!L129="","",Trav_cr!L129-Trav_deb!L129)</f>
        <v>-30.666939294873657</v>
      </c>
      <c r="M129" s="26">
        <f>IF(Trav_cr!M129="","",Trav_cr!M129-Trav_deb!M129)</f>
        <v>-137.29175519732718</v>
      </c>
      <c r="N129" s="26">
        <f>IF(Trav_cr!N129="","",Trav_cr!N129-Trav_deb!N129)</f>
        <v>-40.828685060796801</v>
      </c>
      <c r="O129" s="26">
        <f>IF(Trav_cr!O129="","",Trav_cr!O129-Trav_deb!O129)</f>
        <v>109.9289412425529</v>
      </c>
      <c r="P129" s="26">
        <f>IF(Trav_cr!P129="","",Trav_cr!P129-Trav_deb!P129)</f>
        <v>157.21913181318317</v>
      </c>
      <c r="Q129" s="26">
        <f>IF(Trav_cr!Q129="","",Trav_cr!Q129-Trav_deb!Q129)</f>
        <v>1.4984707772782713E-2</v>
      </c>
      <c r="S129" s="64">
        <f t="shared" si="28"/>
        <v>-0.99990468903116325</v>
      </c>
      <c r="T129" s="64" t="str">
        <f t="shared" si="24"/>
        <v/>
      </c>
      <c r="U129" s="64" t="str">
        <f t="shared" si="25"/>
        <v/>
      </c>
      <c r="V129" s="39"/>
      <c r="W129" s="39">
        <f>IF(L129="","",L129/GDP!O125/10)</f>
        <v>-0.19225740722652709</v>
      </c>
      <c r="X129" s="39">
        <f>IF(M129="","",M129/GDP!P125/10)</f>
        <v>-1.1501368410452297</v>
      </c>
      <c r="Y129" s="39">
        <f>IF(N129="","",N129/GDP!Q125/10)</f>
        <v>-0.31048315926057085</v>
      </c>
      <c r="Z129" s="39">
        <f>IF(O129="","",O129/GDP!R125/10)</f>
        <v>0.74728333732031194</v>
      </c>
      <c r="AA129" s="39">
        <f>IF(P129="","",P129/GDP!S125/10)</f>
        <v>1.0346938907728316</v>
      </c>
      <c r="AB129" s="39">
        <f>IF(Q129="","",Q129/GDP!T125/10)</f>
        <v>1.0416892815972504E-4</v>
      </c>
      <c r="AC129" s="39"/>
      <c r="AD129" s="22">
        <f t="shared" si="26"/>
        <v>0</v>
      </c>
      <c r="AE129" s="22">
        <f t="shared" si="34"/>
        <v>0</v>
      </c>
      <c r="AF129" s="22">
        <f t="shared" si="18"/>
        <v>0</v>
      </c>
      <c r="AG129" s="83">
        <f t="shared" si="33"/>
        <v>0</v>
      </c>
      <c r="AH129" s="83" t="str">
        <f t="shared" si="30"/>
        <v/>
      </c>
      <c r="AI129" s="57" t="str">
        <f t="shared" si="20"/>
        <v/>
      </c>
      <c r="AJ129" s="83">
        <f t="shared" si="27"/>
        <v>0</v>
      </c>
      <c r="AK129" s="57">
        <f t="shared" si="27"/>
        <v>0</v>
      </c>
      <c r="AL129" s="39" t="str">
        <f t="shared" si="21"/>
        <v/>
      </c>
      <c r="AM129" s="39">
        <f t="shared" si="22"/>
        <v>0.74728333732031194</v>
      </c>
      <c r="AN129" s="39">
        <f t="shared" si="35"/>
        <v>11.672138700547686</v>
      </c>
    </row>
    <row r="130" spans="1:40" x14ac:dyDescent="0.15">
      <c r="A130" s="12" t="s">
        <v>150</v>
      </c>
      <c r="B130" s="26">
        <f>IF(Trav_cr!B130="","",Trav_cr!B130-Trav_deb!B130)</f>
        <v>36.118637385689013</v>
      </c>
      <c r="C130" s="26">
        <f>IF(Trav_cr!C130="","",Trav_cr!C130-Trav_deb!C130)</f>
        <v>9.2721264748346357</v>
      </c>
      <c r="D130" s="26">
        <f>IF(Trav_cr!D130="","",Trav_cr!D130-Trav_deb!D130)</f>
        <v>48.893909857273314</v>
      </c>
      <c r="E130" s="26">
        <f>IF(Trav_cr!E130="","",Trav_cr!E130-Trav_deb!E130)</f>
        <v>19.592428946815893</v>
      </c>
      <c r="F130" s="26">
        <f>IF(Trav_cr!F130="","",Trav_cr!F130-Trav_deb!F130)</f>
        <v>3.7355593662215938</v>
      </c>
      <c r="G130" s="26">
        <f>IF(Trav_cr!G130="","",Trav_cr!G130-Trav_deb!G130)</f>
        <v>18.573251707596675</v>
      </c>
      <c r="H130" s="26">
        <f>IF(Trav_cr!H130="","",Trav_cr!H130-Trav_deb!H130)</f>
        <v>202.02111303966313</v>
      </c>
      <c r="I130" s="26">
        <f>IF(Trav_cr!I130="","",Trav_cr!I130-Trav_deb!I130)</f>
        <v>281.89732632300394</v>
      </c>
      <c r="J130" s="26">
        <f>IF(Trav_cr!J130="","",Trav_cr!J130-Trav_deb!J130)</f>
        <v>844</v>
      </c>
      <c r="K130" s="26">
        <f>IF(Trav_cr!K130="","",Trav_cr!K130-Trav_deb!K130)</f>
        <v>1575.3467145722609</v>
      </c>
      <c r="L130" s="26">
        <f>IF(Trav_cr!L130="","",Trav_cr!L130-Trav_deb!L130)</f>
        <v>2095.1449165955428</v>
      </c>
      <c r="M130" s="26">
        <f>IF(Trav_cr!M130="","",Trav_cr!M130-Trav_deb!M130)</f>
        <v>2160.290291075743</v>
      </c>
      <c r="N130" s="26">
        <f>IF(Trav_cr!N130="","",Trav_cr!N130-Trav_deb!N130)</f>
        <v>1863.7573359691312</v>
      </c>
      <c r="O130" s="26">
        <f>IF(Trav_cr!O130="","",Trav_cr!O130-Trav_deb!O130)</f>
        <v>1563.0034889351725</v>
      </c>
      <c r="P130" s="26">
        <f>IF(Trav_cr!P130="","",Trav_cr!P130-Trav_deb!P130)</f>
        <v>2297.2756898360421</v>
      </c>
      <c r="Q130" s="26" t="str">
        <f>IF(Trav_cr!Q130="","",Trav_cr!Q130-Trav_deb!Q130)</f>
        <v/>
      </c>
      <c r="S130" s="64" t="str">
        <f t="shared" si="28"/>
        <v/>
      </c>
      <c r="T130" s="64" t="str">
        <f t="shared" si="24"/>
        <v/>
      </c>
      <c r="U130" s="64" t="str">
        <f t="shared" si="25"/>
        <v/>
      </c>
      <c r="V130" s="39"/>
      <c r="W130" s="39">
        <f>IF(L130="","",L130/GDP!O126/10)</f>
        <v>3.3439543798100209</v>
      </c>
      <c r="X130" s="39">
        <f>IF(M130="","",M130/GDP!P126/10)</f>
        <v>3.5951111273034106</v>
      </c>
      <c r="Y130" s="39">
        <f>IF(N130="","",N130/GDP!Q126/10)</f>
        <v>3.0420327199709041</v>
      </c>
      <c r="Z130" s="39">
        <f>IF(O130="","",O130/GDP!R126/10)</f>
        <v>2.3433805794525209</v>
      </c>
      <c r="AA130" s="39">
        <f>IF(P130="","",P130/GDP!S126/10)</f>
        <v>3.33896513707825</v>
      </c>
      <c r="AB130" s="39" t="str">
        <f>IF(Q130="","",Q130/GDP!T126/10)</f>
        <v/>
      </c>
      <c r="AC130" s="39"/>
      <c r="AD130" s="22">
        <f t="shared" si="26"/>
        <v>0</v>
      </c>
      <c r="AE130" s="22">
        <f t="shared" si="34"/>
        <v>0</v>
      </c>
      <c r="AF130" s="22">
        <f t="shared" si="18"/>
        <v>0</v>
      </c>
      <c r="AG130" s="83">
        <f t="shared" si="33"/>
        <v>0</v>
      </c>
      <c r="AH130" s="83" t="str">
        <f t="shared" si="30"/>
        <v/>
      </c>
      <c r="AI130" s="57" t="str">
        <f t="shared" si="20"/>
        <v/>
      </c>
      <c r="AJ130" s="83">
        <f t="shared" si="27"/>
        <v>0</v>
      </c>
      <c r="AK130" s="57">
        <f t="shared" si="27"/>
        <v>1</v>
      </c>
      <c r="AL130" s="39" t="str">
        <f t="shared" si="21"/>
        <v/>
      </c>
      <c r="AM130" s="39">
        <f t="shared" si="22"/>
        <v>2.3433805794525209</v>
      </c>
      <c r="AN130" s="39">
        <f t="shared" si="35"/>
        <v>1995.8943444823265</v>
      </c>
    </row>
    <row r="131" spans="1:40" x14ac:dyDescent="0.15">
      <c r="A131" s="12" t="s">
        <v>151</v>
      </c>
      <c r="B131" s="26">
        <f>IF(Trav_cr!B131="","",Trav_cr!B131-Trav_deb!B131)</f>
        <v>239.87853352588598</v>
      </c>
      <c r="C131" s="26">
        <f>IF(Trav_cr!C131="","",Trav_cr!C131-Trav_deb!C131)</f>
        <v>263.24365950097007</v>
      </c>
      <c r="D131" s="26">
        <f>IF(Trav_cr!D131="","",Trav_cr!D131-Trav_deb!D131)</f>
        <v>301.45136567850625</v>
      </c>
      <c r="E131" s="26">
        <f>IF(Trav_cr!E131="","",Trav_cr!E131-Trav_deb!E131)</f>
        <v>268.40506281215687</v>
      </c>
      <c r="F131" s="26">
        <f>IF(Trav_cr!F131="","",Trav_cr!F131-Trav_deb!F131)</f>
        <v>371.90000000000003</v>
      </c>
      <c r="G131" s="26">
        <f>IF(Trav_cr!G131="","",Trav_cr!G131-Trav_deb!G131)</f>
        <v>294.50033298606394</v>
      </c>
      <c r="H131" s="26">
        <f>IF(Trav_cr!H131="","",Trav_cr!H131-Trav_deb!H131)</f>
        <v>237.6485674205114</v>
      </c>
      <c r="I131" s="26">
        <f>IF(Trav_cr!I131="","",Trav_cr!I131-Trav_deb!I131)</f>
        <v>264.92212540720084</v>
      </c>
      <c r="J131" s="26">
        <f>IF(Trav_cr!J131="","",Trav_cr!J131-Trav_deb!J131)</f>
        <v>218.86740054176371</v>
      </c>
      <c r="K131" s="26">
        <f>IF(Trav_cr!K131="","",Trav_cr!K131-Trav_deb!K131)</f>
        <v>420.66896886567002</v>
      </c>
      <c r="L131" s="26">
        <f>IF(Trav_cr!L131="","",Trav_cr!L131-Trav_deb!L131)</f>
        <v>421.7279632214744</v>
      </c>
      <c r="M131" s="26">
        <f>IF(Trav_cr!M131="","",Trav_cr!M131-Trav_deb!M131)</f>
        <v>169.63886198709912</v>
      </c>
      <c r="N131" s="26">
        <f>IF(Trav_cr!N131="","",Trav_cr!N131-Trav_deb!N131)</f>
        <v>251.30518541073798</v>
      </c>
      <c r="O131" s="26">
        <f>IF(Trav_cr!O131="","",Trav_cr!O131-Trav_deb!O131)</f>
        <v>323.16341862097579</v>
      </c>
      <c r="P131" s="26">
        <f>IF(Trav_cr!P131="","",Trav_cr!P131-Trav_deb!P131)</f>
        <v>242.03884932889497</v>
      </c>
      <c r="Q131" s="26">
        <f>IF(Trav_cr!Q131="","",Trav_cr!Q131-Trav_deb!Q131)</f>
        <v>46.139861640376807</v>
      </c>
      <c r="S131" s="64">
        <f t="shared" si="28"/>
        <v>-0.80937001738229397</v>
      </c>
      <c r="T131" s="64" t="str">
        <f t="shared" si="24"/>
        <v/>
      </c>
      <c r="U131" s="64" t="str">
        <f t="shared" si="25"/>
        <v/>
      </c>
      <c r="V131" s="39"/>
      <c r="W131" s="39">
        <f>IF(L131="","",L131/GDP!O127/10)</f>
        <v>3.6831258974220882</v>
      </c>
      <c r="X131" s="39">
        <f>IF(M131="","",M131/GDP!P127/10)</f>
        <v>1.5826094524344183</v>
      </c>
      <c r="Y131" s="39">
        <f>IF(N131="","",N131/GDP!Q127/10)</f>
        <v>1.9506653570377259</v>
      </c>
      <c r="Z131" s="39">
        <f>IF(O131="","",O131/GDP!R127/10)</f>
        <v>2.3636902045574737</v>
      </c>
      <c r="AA131" s="39">
        <f>IF(P131="","",P131/GDP!S127/10)</f>
        <v>1.9300194602457517</v>
      </c>
      <c r="AB131" s="39">
        <f>IF(Q131="","",Q131/GDP!T127/10)</f>
        <v>0.43675530812842728</v>
      </c>
      <c r="AC131" s="39"/>
      <c r="AD131" s="22">
        <f t="shared" si="26"/>
        <v>0</v>
      </c>
      <c r="AE131" s="22">
        <f t="shared" si="34"/>
        <v>0</v>
      </c>
      <c r="AF131" s="22">
        <f t="shared" si="18"/>
        <v>0</v>
      </c>
      <c r="AG131" s="83">
        <f t="shared" si="33"/>
        <v>0</v>
      </c>
      <c r="AH131" s="83" t="str">
        <f t="shared" si="30"/>
        <v/>
      </c>
      <c r="AI131" s="57" t="str">
        <f t="shared" si="20"/>
        <v/>
      </c>
      <c r="AJ131" s="83">
        <f t="shared" si="27"/>
        <v>0</v>
      </c>
      <c r="AK131" s="57">
        <f t="shared" si="27"/>
        <v>0</v>
      </c>
      <c r="AL131" s="39" t="str">
        <f t="shared" si="21"/>
        <v/>
      </c>
      <c r="AM131" s="39">
        <f t="shared" si="22"/>
        <v>2.3636902045574737</v>
      </c>
      <c r="AN131" s="39">
        <f t="shared" si="35"/>
        <v>281.57485571383643</v>
      </c>
    </row>
    <row r="132" spans="1:40" x14ac:dyDescent="0.15">
      <c r="A132" s="12" t="s">
        <v>152</v>
      </c>
      <c r="B132" s="26" t="str">
        <f>IF(Trav_cr!B132="","",Trav_cr!B132-Trav_deb!B132)</f>
        <v/>
      </c>
      <c r="C132" s="26" t="str">
        <f>IF(Trav_cr!C132="","",Trav_cr!C132-Trav_deb!C132)</f>
        <v/>
      </c>
      <c r="D132" s="26" t="str">
        <f>IF(Trav_cr!D132="","",Trav_cr!D132-Trav_deb!D132)</f>
        <v/>
      </c>
      <c r="E132" s="26">
        <f>IF(Trav_cr!E132="","",Trav_cr!E132-Trav_deb!E132)</f>
        <v>-0.9</v>
      </c>
      <c r="F132" s="26">
        <f>IF(Trav_cr!F132="","",Trav_cr!F132-Trav_deb!F132)</f>
        <v>-1.9970338844488986</v>
      </c>
      <c r="G132" s="26">
        <f>IF(Trav_cr!G132="","",Trav_cr!G132-Trav_deb!G132)</f>
        <v>-2.3121314388863068</v>
      </c>
      <c r="H132" s="26">
        <f>IF(Trav_cr!H132="","",Trav_cr!H132-Trav_deb!H132)</f>
        <v>-1.9485841797494072</v>
      </c>
      <c r="I132" s="26">
        <f>IF(Trav_cr!I132="","",Trav_cr!I132-Trav_deb!I132)</f>
        <v>-0.81889153315315832</v>
      </c>
      <c r="J132" s="26">
        <f>IF(Trav_cr!J132="","",Trav_cr!J132-Trav_deb!J132)</f>
        <v>-2.7602509310355421</v>
      </c>
      <c r="K132" s="26">
        <f>IF(Trav_cr!K132="","",Trav_cr!K132-Trav_deb!K132)</f>
        <v>-3.8881896850187108</v>
      </c>
      <c r="L132" s="26">
        <f>IF(Trav_cr!L132="","",Trav_cr!L132-Trav_deb!L132)</f>
        <v>-4.7133624445764024</v>
      </c>
      <c r="M132" s="26">
        <f>IF(Trav_cr!M132="","",Trav_cr!M132-Trav_deb!M132)</f>
        <v>-6.4990605083450408</v>
      </c>
      <c r="N132" s="26">
        <f>IF(Trav_cr!N132="","",Trav_cr!N132-Trav_deb!N132)</f>
        <v>-5.0839716527984251</v>
      </c>
      <c r="O132" s="26">
        <f>IF(Trav_cr!O132="","",Trav_cr!O132-Trav_deb!O132)</f>
        <v>-5.4816878254192574</v>
      </c>
      <c r="P132" s="26" t="str">
        <f>IF(Trav_cr!P132="","",Trav_cr!P132-Trav_deb!P132)</f>
        <v/>
      </c>
      <c r="Q132" s="26" t="str">
        <f>IF(Trav_cr!Q132="","",Trav_cr!Q132-Trav_deb!Q132)</f>
        <v/>
      </c>
      <c r="S132" s="64" t="str">
        <f t="shared" si="28"/>
        <v/>
      </c>
      <c r="T132" s="64" t="str">
        <f t="shared" si="24"/>
        <v/>
      </c>
      <c r="U132" s="64" t="str">
        <f t="shared" si="25"/>
        <v/>
      </c>
      <c r="V132" s="39"/>
      <c r="W132" s="39">
        <f>IF(L132="","",L132/GDP!O128/10)</f>
        <v>-5.4020835847216535</v>
      </c>
      <c r="X132" s="39">
        <f>IF(M132="","",M132/GDP!P128/10)</f>
        <v>-6.4896988855113307</v>
      </c>
      <c r="Y132" s="39">
        <f>IF(N132="","",N132/GDP!Q128/10)</f>
        <v>-4.6372678123347839</v>
      </c>
      <c r="Z132" s="39">
        <f>IF(O132="","",O132/GDP!R128/10)</f>
        <v>-4.4183207406257212</v>
      </c>
      <c r="AA132" s="39" t="str">
        <f>IF(P132="","",P132/GDP!S128/10)</f>
        <v/>
      </c>
      <c r="AB132" s="39" t="str">
        <f>IF(Q132="","",Q132/GDP!T128/10)</f>
        <v/>
      </c>
      <c r="AC132" s="39"/>
      <c r="AD132" s="22">
        <f t="shared" si="26"/>
        <v>0</v>
      </c>
      <c r="AE132" s="22">
        <f t="shared" si="34"/>
        <v>0</v>
      </c>
      <c r="AF132" s="22">
        <f t="shared" si="18"/>
        <v>0</v>
      </c>
      <c r="AG132" s="83">
        <f t="shared" si="33"/>
        <v>0</v>
      </c>
      <c r="AH132" s="83" t="str">
        <f t="shared" si="30"/>
        <v/>
      </c>
      <c r="AI132" s="57" t="str">
        <f t="shared" si="20"/>
        <v/>
      </c>
      <c r="AJ132" s="83">
        <f t="shared" si="27"/>
        <v>1</v>
      </c>
      <c r="AK132" s="57">
        <f t="shared" si="27"/>
        <v>1</v>
      </c>
      <c r="AL132" s="39">
        <f t="shared" si="21"/>
        <v>-4.4183207406257212</v>
      </c>
      <c r="AM132" s="39" t="str">
        <f t="shared" si="22"/>
        <v/>
      </c>
      <c r="AN132" s="39">
        <f t="shared" si="35"/>
        <v>-5.4445206077847814</v>
      </c>
    </row>
    <row r="133" spans="1:40" x14ac:dyDescent="0.15">
      <c r="A133" s="12" t="s">
        <v>153</v>
      </c>
      <c r="B133" s="26">
        <f>IF(Trav_cr!B133="","",Trav_cr!B133-Trav_deb!B133)</f>
        <v>-31.891227582816185</v>
      </c>
      <c r="C133" s="26">
        <f>IF(Trav_cr!C133="","",Trav_cr!C133-Trav_deb!C133)</f>
        <v>-57.439905841771406</v>
      </c>
      <c r="D133" s="26">
        <f>IF(Trav_cr!D133="","",Trav_cr!D133-Trav_deb!D133)</f>
        <v>-73.740870555682164</v>
      </c>
      <c r="E133" s="26">
        <f>IF(Trav_cr!E133="","",Trav_cr!E133-Trav_deb!E133)</f>
        <v>-45.931469165054011</v>
      </c>
      <c r="F133" s="26">
        <f>IF(Trav_cr!F133="","",Trav_cr!F133-Trav_deb!F133)</f>
        <v>-20.79207350865812</v>
      </c>
      <c r="G133" s="26">
        <f>IF(Trav_cr!G133="","",Trav_cr!G133-Trav_deb!G133)</f>
        <v>-58.026178371784169</v>
      </c>
      <c r="H133" s="26">
        <f>IF(Trav_cr!H133="","",Trav_cr!H133-Trav_deb!H133)</f>
        <v>62.635666060603114</v>
      </c>
      <c r="I133" s="26">
        <f>IF(Trav_cr!I133="","",Trav_cr!I133-Trav_deb!I133)</f>
        <v>-62.148055087350031</v>
      </c>
      <c r="J133" s="26">
        <f>IF(Trav_cr!J133="","",Trav_cr!J133-Trav_deb!J133)</f>
        <v>13.970939383977793</v>
      </c>
      <c r="K133" s="26">
        <f>IF(Trav_cr!K133="","",Trav_cr!K133-Trav_deb!K133)</f>
        <v>-16.609680813728744</v>
      </c>
      <c r="L133" s="26">
        <f>IF(Trav_cr!L133="","",Trav_cr!L133-Trav_deb!L133)</f>
        <v>-43.89695134440484</v>
      </c>
      <c r="M133" s="26">
        <f>IF(Trav_cr!M133="","",Trav_cr!M133-Trav_deb!M133)</f>
        <v>-140.50238511358737</v>
      </c>
      <c r="N133" s="26">
        <f>IF(Trav_cr!N133="","",Trav_cr!N133-Trav_deb!N133)</f>
        <v>-154.21740047024309</v>
      </c>
      <c r="O133" s="26">
        <f>IF(Trav_cr!O133="","",Trav_cr!O133-Trav_deb!O133)</f>
        <v>-195.94007105060314</v>
      </c>
      <c r="P133" s="26">
        <f>IF(Trav_cr!P133="","",Trav_cr!P133-Trav_deb!P133)</f>
        <v>-7.2396663343001819</v>
      </c>
      <c r="Q133" s="26">
        <f>IF(Trav_cr!Q133="","",Trav_cr!Q133-Trav_deb!Q133)</f>
        <v>-65.708597156798419</v>
      </c>
      <c r="S133" s="64">
        <f t="shared" si="28"/>
        <v>8.0761913771472322</v>
      </c>
      <c r="T133" s="64" t="str">
        <f t="shared" si="24"/>
        <v/>
      </c>
      <c r="U133" s="64" t="str">
        <f t="shared" si="25"/>
        <v/>
      </c>
      <c r="V133" s="39"/>
      <c r="W133" s="39">
        <f>IF(L133="","",L133/GDP!O129/10)</f>
        <v>-0.18019502205723226</v>
      </c>
      <c r="X133" s="39">
        <f>IF(M133="","",M133/GDP!P129/10)</f>
        <v>-0.57291533949883156</v>
      </c>
      <c r="Y133" s="39">
        <f>IF(N133="","",N133/GDP!Q129/10)</f>
        <v>-0.53230563606498749</v>
      </c>
      <c r="Z133" s="39">
        <f>IF(O133="","",O133/GDP!R129/10)</f>
        <v>-0.59175791501386521</v>
      </c>
      <c r="AA133" s="39">
        <f>IF(P133="","",P133/GDP!S129/10)</f>
        <v>-2.1177172141298169E-2</v>
      </c>
      <c r="AB133" s="39">
        <f>IF(Q133="","",Q133/GDP!T129/10)</f>
        <v>-0.19335477752613903</v>
      </c>
      <c r="AC133" s="39"/>
      <c r="AD133" s="22">
        <f t="shared" si="26"/>
        <v>0</v>
      </c>
      <c r="AE133" s="22">
        <f t="shared" si="34"/>
        <v>0</v>
      </c>
      <c r="AF133" s="22">
        <f t="shared" si="18"/>
        <v>0</v>
      </c>
      <c r="AG133" s="83">
        <f t="shared" si="33"/>
        <v>0</v>
      </c>
      <c r="AH133" s="83" t="str">
        <f t="shared" si="30"/>
        <v/>
      </c>
      <c r="AI133" s="57" t="str">
        <f t="shared" si="20"/>
        <v/>
      </c>
      <c r="AJ133" s="83">
        <f t="shared" si="27"/>
        <v>0</v>
      </c>
      <c r="AK133" s="57">
        <f t="shared" si="27"/>
        <v>0</v>
      </c>
      <c r="AL133" s="39">
        <f t="shared" si="21"/>
        <v>-0.59175791501386521</v>
      </c>
      <c r="AM133" s="39" t="str">
        <f t="shared" si="22"/>
        <v/>
      </c>
      <c r="AN133" s="39">
        <f t="shared" si="35"/>
        <v>-108.35929486262771</v>
      </c>
    </row>
    <row r="134" spans="1:40" x14ac:dyDescent="0.15">
      <c r="A134" s="12" t="s">
        <v>154</v>
      </c>
      <c r="B134" s="26">
        <f>IF(Trav_cr!B134="","",Trav_cr!B134-Trav_deb!B134)</f>
        <v>726.17318435754191</v>
      </c>
      <c r="C134" s="26">
        <f>IF(Trav_cr!C134="","",Trav_cr!C134-Trav_deb!C134)</f>
        <v>737.7206703910615</v>
      </c>
      <c r="D134" s="26">
        <f>IF(Trav_cr!D134="","",Trav_cr!D134-Trav_deb!D134)</f>
        <v>802.93854748603349</v>
      </c>
      <c r="E134" s="26">
        <f>IF(Trav_cr!E134="","",Trav_cr!E134-Trav_deb!E134)</f>
        <v>863.70949720670387</v>
      </c>
      <c r="F134" s="26">
        <f>IF(Trav_cr!F134="","",Trav_cr!F134-Trav_deb!F134)</f>
        <v>787.01675977653633</v>
      </c>
      <c r="G134" s="26" t="str">
        <f>IF(Trav_cr!G134="","",Trav_cr!G134-Trav_deb!G134)</f>
        <v/>
      </c>
      <c r="H134" s="26" t="str">
        <f>IF(Trav_cr!H134="","",Trav_cr!H134-Trav_deb!H134)</f>
        <v/>
      </c>
      <c r="I134" s="26" t="str">
        <f>IF(Trav_cr!I134="","",Trav_cr!I134-Trav_deb!I134)</f>
        <v/>
      </c>
      <c r="J134" s="26" t="str">
        <f>IF(Trav_cr!J134="","",Trav_cr!J134-Trav_deb!J134)</f>
        <v/>
      </c>
      <c r="K134" s="26" t="str">
        <f>IF(Trav_cr!K134="","",Trav_cr!K134-Trav_deb!K134)</f>
        <v/>
      </c>
      <c r="L134" s="26" t="str">
        <f>IF(Trav_cr!L134="","",Trav_cr!L134-Trav_deb!L134)</f>
        <v/>
      </c>
      <c r="M134" s="26" t="str">
        <f>IF(Trav_cr!M134="","",Trav_cr!M134-Trav_deb!M134)</f>
        <v/>
      </c>
      <c r="N134" s="26" t="str">
        <f>IF(Trav_cr!N134="","",Trav_cr!N134-Trav_deb!N134)</f>
        <v/>
      </c>
      <c r="O134" s="26" t="str">
        <f>IF(Trav_cr!O134="","",Trav_cr!O134-Trav_deb!O134)</f>
        <v/>
      </c>
      <c r="P134" s="26" t="str">
        <f>IF(Trav_cr!P134="","",Trav_cr!P134-Trav_deb!P134)</f>
        <v/>
      </c>
      <c r="Q134" s="26" t="str">
        <f>IF(Trav_cr!Q134="","",Trav_cr!Q134-Trav_deb!Q134)</f>
        <v/>
      </c>
      <c r="S134" s="64" t="str">
        <f t="shared" si="28"/>
        <v/>
      </c>
      <c r="T134" s="64" t="str">
        <f t="shared" si="24"/>
        <v/>
      </c>
      <c r="U134" s="64" t="str">
        <f t="shared" si="25"/>
        <v/>
      </c>
      <c r="V134" s="39"/>
      <c r="W134" s="39" t="str">
        <f>IF(L134="","",L134/GDP!O130/10)</f>
        <v/>
      </c>
      <c r="X134" s="39" t="str">
        <f>IF(M134="","",M134/GDP!P130/10)</f>
        <v/>
      </c>
      <c r="Y134" s="39" t="str">
        <f>IF(N134="","",N134/GDP!Q130/10)</f>
        <v/>
      </c>
      <c r="Z134" s="39" t="str">
        <f>IF(O134="","",O134/GDP!R130/10)</f>
        <v/>
      </c>
      <c r="AA134" s="39" t="str">
        <f>IF(P134="","",P134/GDP!S130/10)</f>
        <v/>
      </c>
      <c r="AB134" s="39" t="str">
        <f>IF(Q134="","",Q134/GDP!T130/10)</f>
        <v/>
      </c>
      <c r="AC134" s="39"/>
      <c r="AD134" s="22">
        <f t="shared" si="26"/>
        <v>1</v>
      </c>
      <c r="AE134" s="22"/>
      <c r="AF134" s="22">
        <f t="shared" ref="AF134:AF197" si="36">IF(AA134&lt;-5, 1, 0)</f>
        <v>0</v>
      </c>
      <c r="AG134" s="83"/>
      <c r="AH134" s="83" t="str">
        <f t="shared" ref="AH134:AH146" si="37">IF(AG134=1, A134, "")</f>
        <v/>
      </c>
      <c r="AI134" s="57" t="str">
        <f t="shared" ref="AI134:AI197" si="38">IF(AG134=1,AG134-AK134,"")</f>
        <v/>
      </c>
      <c r="AJ134" s="83">
        <f t="shared" si="27"/>
        <v>1</v>
      </c>
      <c r="AK134" s="57">
        <f t="shared" si="27"/>
        <v>1</v>
      </c>
      <c r="AL134" s="39" t="str">
        <f t="shared" ref="AL134:AL197" si="39">IF(Z134&lt;0, Z134, "")</f>
        <v/>
      </c>
      <c r="AM134" s="39" t="str">
        <f t="shared" ref="AM134:AM197" si="40">IF(Z134&gt;0, Z134, "")</f>
        <v/>
      </c>
      <c r="AN134" s="39"/>
    </row>
    <row r="135" spans="1:40" x14ac:dyDescent="0.15">
      <c r="A135" s="12" t="s">
        <v>155</v>
      </c>
      <c r="B135" s="26">
        <f>IF(Trav_cr!B135="","",Trav_cr!B135-Trav_deb!B135)</f>
        <v>-4952.3706374301164</v>
      </c>
      <c r="C135" s="26">
        <f>IF(Trav_cr!C135="","",Trav_cr!C135-Trav_deb!C135)</f>
        <v>-5317.3092771932697</v>
      </c>
      <c r="D135" s="26">
        <f>IF(Trav_cr!D135="","",Trav_cr!D135-Trav_deb!D135)</f>
        <v>-5963.0849706653225</v>
      </c>
      <c r="E135" s="26">
        <f>IF(Trav_cr!E135="","",Trav_cr!E135-Trav_deb!E135)</f>
        <v>-6937.2211592604526</v>
      </c>
      <c r="F135" s="26">
        <f>IF(Trav_cr!F135="","",Trav_cr!F135-Trav_deb!F135)</f>
        <v>-6570.1092147355303</v>
      </c>
      <c r="G135" s="26">
        <f>IF(Trav_cr!G135="","",Trav_cr!G135-Trav_deb!G135)</f>
        <v>-7388.9829005771935</v>
      </c>
      <c r="H135" s="26">
        <f>IF(Trav_cr!H135="","",Trav_cr!H135-Trav_deb!H135)</f>
        <v>-7850.7814990124334</v>
      </c>
      <c r="I135" s="26">
        <f>IF(Trav_cr!I135="","",Trav_cr!I135-Trav_deb!I135)</f>
        <v>-7414.2964597084574</v>
      </c>
      <c r="J135" s="26">
        <f>IF(Trav_cr!J135="","",Trav_cr!J135-Trav_deb!J135)</f>
        <v>-6943.3878557393546</v>
      </c>
      <c r="K135" s="26">
        <f>IF(Trav_cr!K135="","",Trav_cr!K135-Trav_deb!K135)</f>
        <v>-6461.6732504575593</v>
      </c>
      <c r="L135" s="26">
        <f>IF(Trav_cr!L135="","",Trav_cr!L135-Trav_deb!L135)</f>
        <v>-4918.2807117972425</v>
      </c>
      <c r="M135" s="26">
        <f>IF(Trav_cr!M135="","",Trav_cr!M135-Trav_deb!M135)</f>
        <v>-3690.7489423921215</v>
      </c>
      <c r="N135" s="26">
        <f>IF(Trav_cr!N135="","",Trav_cr!N135-Trav_deb!N135)</f>
        <v>-3948.5419176852138</v>
      </c>
      <c r="O135" s="26">
        <f>IF(Trav_cr!O135="","",Trav_cr!O135-Trav_deb!O135)</f>
        <v>-3002.0589044322369</v>
      </c>
      <c r="P135" s="26">
        <f>IF(Trav_cr!P135="","",Trav_cr!P135-Trav_deb!P135)</f>
        <v>-1897.0846280303194</v>
      </c>
      <c r="Q135" s="26">
        <f>IF(Trav_cr!Q135="","",Trav_cr!Q135-Trav_deb!Q135)</f>
        <v>2072.1618058369086</v>
      </c>
      <c r="S135" s="64">
        <f t="shared" si="28"/>
        <v>-2.0922874895614783</v>
      </c>
      <c r="T135" s="64" t="str">
        <f t="shared" ref="T135:T199" si="41">IF(AA135&gt;10, S135, "")</f>
        <v/>
      </c>
      <c r="U135" s="64" t="str">
        <f t="shared" ref="U135:U199" si="42">IF(AA135&gt;5, T135, "")</f>
        <v/>
      </c>
      <c r="V135" s="39"/>
      <c r="W135" s="39">
        <f>IF(L135="","",L135/GDP!O131/10)</f>
        <v>-0.64236647181003859</v>
      </c>
      <c r="X135" s="39">
        <f>IF(M135="","",M135/GDP!P131/10)</f>
        <v>-0.47085243974840313</v>
      </c>
      <c r="Y135" s="39">
        <f>IF(N135="","",N135/GDP!Q131/10)</f>
        <v>-0.47368744363456905</v>
      </c>
      <c r="Z135" s="39">
        <f>IF(O135="","",O135/GDP!R131/10)</f>
        <v>-0.32828835517082372</v>
      </c>
      <c r="AA135" s="39">
        <f>IF(P135="","",P135/GDP!S131/10)</f>
        <v>-0.20912556930520027</v>
      </c>
      <c r="AB135" s="39">
        <f>IF(Q135="","",Q135/GDP!T131/10)</f>
        <v>0.22733233023598279</v>
      </c>
      <c r="AC135" s="39"/>
      <c r="AD135" s="22">
        <f t="shared" ref="AD135:AD199" si="43">IF(Z135="",1,0)</f>
        <v>0</v>
      </c>
      <c r="AE135" s="22">
        <f>IF(Z135&gt;10, 1, 0)</f>
        <v>0</v>
      </c>
      <c r="AF135" s="22">
        <f t="shared" si="36"/>
        <v>0</v>
      </c>
      <c r="AG135" s="83">
        <f t="shared" si="33"/>
        <v>0</v>
      </c>
      <c r="AH135" s="83" t="str">
        <f t="shared" si="37"/>
        <v/>
      </c>
      <c r="AI135" s="57" t="str">
        <f t="shared" si="38"/>
        <v/>
      </c>
      <c r="AJ135" s="83">
        <f t="shared" ref="AJ135:AK199" si="44">IF(AA135="", 1, 0)</f>
        <v>0</v>
      </c>
      <c r="AK135" s="57">
        <f t="shared" si="44"/>
        <v>0</v>
      </c>
      <c r="AL135" s="39">
        <f t="shared" si="39"/>
        <v>-0.32828835517082372</v>
      </c>
      <c r="AM135" s="39" t="str">
        <f t="shared" si="40"/>
        <v/>
      </c>
      <c r="AN135" s="39">
        <f t="shared" ref="AN135:AN168" si="45">AVERAGE(L135:P135)</f>
        <v>-3491.3430208674267</v>
      </c>
    </row>
    <row r="136" spans="1:40" x14ac:dyDescent="0.15">
      <c r="A136" s="12" t="s">
        <v>156</v>
      </c>
      <c r="B136" s="26">
        <f>IF(Trav_cr!B136="","",Trav_cr!B136-Trav_deb!B136)</f>
        <v>26.517093551081373</v>
      </c>
      <c r="C136" s="26">
        <f>IF(Trav_cr!C136="","",Trav_cr!C136-Trav_deb!C136)</f>
        <v>-6.5655687389623978</v>
      </c>
      <c r="D136" s="26">
        <f>IF(Trav_cr!D136="","",Trav_cr!D136-Trav_deb!D136)</f>
        <v>-7.1550591934373529</v>
      </c>
      <c r="E136" s="26">
        <f>IF(Trav_cr!E136="","",Trav_cr!E136-Trav_deb!E136)</f>
        <v>-16</v>
      </c>
      <c r="F136" s="26">
        <f>IF(Trav_cr!F136="","",Trav_cr!F136-Trav_deb!F136)</f>
        <v>-28.988054548593084</v>
      </c>
      <c r="G136" s="26">
        <f>IF(Trav_cr!G136="","",Trav_cr!G136-Trav_deb!G136)</f>
        <v>-50.04994417637505</v>
      </c>
      <c r="H136" s="26">
        <f>IF(Trav_cr!H136="","",Trav_cr!H136-Trav_deb!H136)</f>
        <v>-10.354688701400391</v>
      </c>
      <c r="I136" s="26">
        <f>IF(Trav_cr!I136="","",Trav_cr!I136-Trav_deb!I136)</f>
        <v>5.7697166230033474</v>
      </c>
      <c r="J136" s="26">
        <f>IF(Trav_cr!J136="","",Trav_cr!J136-Trav_deb!J136)</f>
        <v>3.8060538115368558</v>
      </c>
      <c r="K136" s="26">
        <f>IF(Trav_cr!K136="","",Trav_cr!K136-Trav_deb!K136)</f>
        <v>18.022330982401854</v>
      </c>
      <c r="L136" s="26">
        <f>IF(Trav_cr!L136="","",Trav_cr!L136-Trav_deb!L136)</f>
        <v>12.955812155480942</v>
      </c>
      <c r="M136" s="26">
        <f>IF(Trav_cr!M136="","",Trav_cr!M136-Trav_deb!M136)</f>
        <v>5.6266196339193471</v>
      </c>
      <c r="N136" s="26" t="str">
        <f>IF(Trav_cr!N136="","",Trav_cr!N136-Trav_deb!N136)</f>
        <v/>
      </c>
      <c r="O136" s="26" t="str">
        <f>IF(Trav_cr!O136="","",Trav_cr!O136-Trav_deb!O136)</f>
        <v/>
      </c>
      <c r="P136" s="26" t="str">
        <f>IF(Trav_cr!P136="","",Trav_cr!P136-Trav_deb!P136)</f>
        <v/>
      </c>
      <c r="Q136" s="26" t="str">
        <f>IF(Trav_cr!Q136="","",Trav_cr!Q136-Trav_deb!Q136)</f>
        <v/>
      </c>
      <c r="S136" s="64" t="str">
        <f t="shared" si="28"/>
        <v/>
      </c>
      <c r="T136" s="64" t="str">
        <f t="shared" si="41"/>
        <v/>
      </c>
      <c r="U136" s="64" t="str">
        <f t="shared" si="42"/>
        <v/>
      </c>
      <c r="V136" s="39"/>
      <c r="W136" s="39">
        <f>IF(L136="","",L136/GDP!O132/10)</f>
        <v>0.14739780489352261</v>
      </c>
      <c r="X136" s="39">
        <f>IF(M136="","",M136/GDP!P132/10)</f>
        <v>6.2504942106420908E-2</v>
      </c>
      <c r="Y136" s="39" t="str">
        <f>IF(N136="","",N136/GDP!Q132/10)</f>
        <v/>
      </c>
      <c r="Z136" s="39" t="str">
        <f>IF(O136="","",O136/GDP!R132/10)</f>
        <v/>
      </c>
      <c r="AA136" s="39" t="str">
        <f>IF(P136="","",P136/GDP!S132/10)</f>
        <v/>
      </c>
      <c r="AB136" s="39" t="str">
        <f>IF(Q136="","",Q136/GDP!T132/10)</f>
        <v/>
      </c>
      <c r="AC136" s="39"/>
      <c r="AD136" s="22">
        <f t="shared" si="43"/>
        <v>1</v>
      </c>
      <c r="AE136" s="22"/>
      <c r="AF136" s="22">
        <f t="shared" si="36"/>
        <v>0</v>
      </c>
      <c r="AG136" s="83">
        <f t="shared" si="33"/>
        <v>0</v>
      </c>
      <c r="AH136" s="83" t="str">
        <f t="shared" si="37"/>
        <v/>
      </c>
      <c r="AI136" s="57" t="str">
        <f t="shared" si="38"/>
        <v/>
      </c>
      <c r="AJ136" s="83">
        <f t="shared" si="44"/>
        <v>1</v>
      </c>
      <c r="AK136" s="57">
        <f t="shared" si="44"/>
        <v>1</v>
      </c>
      <c r="AL136" s="39" t="str">
        <f t="shared" si="39"/>
        <v/>
      </c>
      <c r="AM136" s="39" t="str">
        <f t="shared" si="40"/>
        <v/>
      </c>
      <c r="AN136" s="39">
        <f t="shared" si="45"/>
        <v>9.2912158947001444</v>
      </c>
    </row>
    <row r="137" spans="1:40" x14ac:dyDescent="0.15">
      <c r="A137" s="12" t="s">
        <v>157</v>
      </c>
      <c r="B137" s="26">
        <f>IF(Trav_cr!B137="","",Trav_cr!B137-Trav_deb!B137)</f>
        <v>3814.9101553121559</v>
      </c>
      <c r="C137" s="26">
        <f>IF(Trav_cr!C137="","",Trav_cr!C137-Trav_deb!C137)</f>
        <v>3613.0057184014681</v>
      </c>
      <c r="D137" s="26">
        <f>IF(Trav_cr!D137="","",Trav_cr!D137-Trav_deb!D137)</f>
        <v>4112.6066966570525</v>
      </c>
      <c r="E137" s="26">
        <f>IF(Trav_cr!E137="","",Trav_cr!E137-Trav_deb!E137)</f>
        <v>3955.1487870064889</v>
      </c>
      <c r="F137" s="26">
        <f>IF(Trav_cr!F137="","",Trav_cr!F137-Trav_deb!F137)</f>
        <v>3399.3360920330042</v>
      </c>
      <c r="G137" s="26">
        <f>IF(Trav_cr!G137="","",Trav_cr!G137-Trav_deb!G137)</f>
        <v>3483.896488597391</v>
      </c>
      <c r="H137" s="26">
        <f>IF(Trav_cr!H137="","",Trav_cr!H137-Trav_deb!H137)</f>
        <v>3834.0780845016984</v>
      </c>
      <c r="I137" s="26">
        <f>IF(Trav_cr!I137="","",Trav_cr!I137-Trav_deb!I137)</f>
        <v>3427.8056511837895</v>
      </c>
      <c r="J137" s="26">
        <f>IF(Trav_cr!J137="","",Trav_cr!J137-Trav_deb!J137)</f>
        <v>3572.8671113475552</v>
      </c>
      <c r="K137" s="26">
        <f>IF(Trav_cr!K137="","",Trav_cr!K137-Trav_deb!K137)</f>
        <v>4473.0751340202951</v>
      </c>
      <c r="L137" s="26">
        <f>IF(Trav_cr!L137="","",Trav_cr!L137-Trav_deb!L137)</f>
        <v>5742.5922605039559</v>
      </c>
      <c r="M137" s="26">
        <f>IF(Trav_cr!M137="","",Trav_cr!M137-Trav_deb!M137)</f>
        <v>5762.6395333011933</v>
      </c>
      <c r="N137" s="26">
        <f>IF(Trav_cr!N137="","",Trav_cr!N137-Trav_deb!N137)</f>
        <v>6130.9556006256144</v>
      </c>
      <c r="O137" s="26">
        <f>IF(Trav_cr!O137="","",Trav_cr!O137-Trav_deb!O137)</f>
        <v>6358.267184139725</v>
      </c>
      <c r="P137" s="26">
        <f>IF(Trav_cr!P137="","",Trav_cr!P137-Trav_deb!P137)</f>
        <v>6138.7434147156482</v>
      </c>
      <c r="Q137" s="26">
        <f>IF(Trav_cr!Q137="","",Trav_cr!Q137-Trav_deb!Q137)</f>
        <v>4762.7358866721515</v>
      </c>
      <c r="S137" s="64">
        <f t="shared" si="28"/>
        <v>-0.2241513344156012</v>
      </c>
      <c r="T137" s="64" t="str">
        <f t="shared" si="41"/>
        <v/>
      </c>
      <c r="U137" s="64" t="str">
        <f t="shared" si="42"/>
        <v/>
      </c>
      <c r="V137" s="39"/>
      <c r="W137" s="39">
        <f>IF(L137="","",L137/GDP!O133/10)</f>
        <v>3.2592689028080293</v>
      </c>
      <c r="X137" s="39">
        <f>IF(M137="","",M137/GDP!P133/10)</f>
        <v>3.0988198499818673</v>
      </c>
      <c r="Y137" s="39">
        <f>IF(N137="","",N137/GDP!Q133/10)</f>
        <v>3.008062852364541</v>
      </c>
      <c r="Z137" s="39">
        <f>IF(O137="","",O137/GDP!R133/10)</f>
        <v>3.0302428606008123</v>
      </c>
      <c r="AA137" s="39">
        <f>IF(P137="","",P137/GDP!S133/10)</f>
        <v>2.920090451183607</v>
      </c>
      <c r="AB137" s="39">
        <f>IF(Q137="","",Q137/GDP!T133/10)</f>
        <v>2.2752392280707414</v>
      </c>
      <c r="AC137" s="39"/>
      <c r="AD137" s="22">
        <f t="shared" si="43"/>
        <v>0</v>
      </c>
      <c r="AE137" s="22">
        <f t="shared" ref="AE137:AE144" si="46">IF(Z137&gt;10, 1, 0)</f>
        <v>0</v>
      </c>
      <c r="AF137" s="22">
        <f t="shared" si="36"/>
        <v>0</v>
      </c>
      <c r="AG137" s="83">
        <f t="shared" si="33"/>
        <v>0</v>
      </c>
      <c r="AH137" s="83" t="str">
        <f t="shared" si="37"/>
        <v/>
      </c>
      <c r="AI137" s="57" t="str">
        <f t="shared" si="38"/>
        <v/>
      </c>
      <c r="AJ137" s="83">
        <f t="shared" si="44"/>
        <v>0</v>
      </c>
      <c r="AK137" s="57">
        <f t="shared" si="44"/>
        <v>0</v>
      </c>
      <c r="AL137" s="39" t="str">
        <f t="shared" si="39"/>
        <v/>
      </c>
      <c r="AM137" s="39">
        <f t="shared" si="40"/>
        <v>3.0302428606008123</v>
      </c>
      <c r="AN137" s="39">
        <f t="shared" si="45"/>
        <v>6026.639598657227</v>
      </c>
    </row>
    <row r="138" spans="1:40" x14ac:dyDescent="0.15">
      <c r="A138" s="12" t="s">
        <v>158</v>
      </c>
      <c r="B138" s="26">
        <f>IF(Trav_cr!B138="","",Trav_cr!B138-Trav_deb!B138)</f>
        <v>115.50000000000001</v>
      </c>
      <c r="C138" s="26">
        <f>IF(Trav_cr!C138="","",Trav_cr!C138-Trav_deb!C138)</f>
        <v>113.4</v>
      </c>
      <c r="D138" s="26">
        <f>IF(Trav_cr!D138="","",Trav_cr!D138-Trav_deb!D138)</f>
        <v>150.69999999999999</v>
      </c>
      <c r="E138" s="26">
        <f>IF(Trav_cr!E138="","",Trav_cr!E138-Trav_deb!E138)</f>
        <v>159.20000000000002</v>
      </c>
      <c r="F138" s="26">
        <f>IF(Trav_cr!F138="","",Trav_cr!F138-Trav_deb!F138)</f>
        <v>201.79999999999998</v>
      </c>
      <c r="G138" s="26">
        <f>IF(Trav_cr!G138="","",Trav_cr!G138-Trav_deb!G138)</f>
        <v>193.1</v>
      </c>
      <c r="H138" s="26">
        <f>IF(Trav_cr!H138="","",Trav_cr!H138-Trav_deb!H138)</f>
        <v>253</v>
      </c>
      <c r="I138" s="26">
        <f>IF(Trav_cr!I138="","",Trav_cr!I138-Trav_deb!I138)</f>
        <v>285.89999999999998</v>
      </c>
      <c r="J138" s="26">
        <f>IF(Trav_cr!J138="","",Trav_cr!J138-Trav_deb!J138)</f>
        <v>265.60000000000002</v>
      </c>
      <c r="K138" s="26">
        <f>IF(Trav_cr!K138="","",Trav_cr!K138-Trav_deb!K138)</f>
        <v>277.90000000000003</v>
      </c>
      <c r="L138" s="26">
        <f>IF(Trav_cr!L138="","",Trav_cr!L138-Trav_deb!L138)</f>
        <v>371.5</v>
      </c>
      <c r="M138" s="26">
        <f>IF(Trav_cr!M138="","",Trav_cr!M138-Trav_deb!M138)</f>
        <v>460.8</v>
      </c>
      <c r="N138" s="26">
        <f>IF(Trav_cr!N138="","",Trav_cr!N138-Trav_deb!N138)</f>
        <v>605.9</v>
      </c>
      <c r="O138" s="26">
        <f>IF(Trav_cr!O138="","",Trav_cr!O138-Trav_deb!O138)</f>
        <v>325.59999999999997</v>
      </c>
      <c r="P138" s="26">
        <f>IF(Trav_cr!P138="","",Trav_cr!P138-Trav_deb!P138)</f>
        <v>333.99999999999994</v>
      </c>
      <c r="Q138" s="26">
        <f>IF(Trav_cr!Q138="","",Trav_cr!Q138-Trav_deb!Q138)</f>
        <v>135.19999999999999</v>
      </c>
      <c r="S138" s="64">
        <f t="shared" ref="S138:S202" si="47">IF(Q138="", "", Q138/P138-1)</f>
        <v>-0.59520958083832332</v>
      </c>
      <c r="T138" s="64" t="str">
        <f t="shared" si="41"/>
        <v/>
      </c>
      <c r="U138" s="64" t="str">
        <f t="shared" si="42"/>
        <v/>
      </c>
      <c r="V138" s="39"/>
      <c r="W138" s="39">
        <f>IF(L138="","",L138/GDP!O134/10)</f>
        <v>2.9121964763363812</v>
      </c>
      <c r="X138" s="39">
        <f>IF(M138="","",M138/GDP!P134/10)</f>
        <v>3.46830786817493</v>
      </c>
      <c r="Y138" s="39">
        <f>IF(N138="","",N138/GDP!Q134/10)</f>
        <v>4.3950338543295695</v>
      </c>
      <c r="Z138" s="39">
        <f>IF(O138="","",O138/GDP!R134/10)</f>
        <v>2.4997653179403878</v>
      </c>
      <c r="AA138" s="39">
        <f>IF(P138="","",P138/GDP!S134/10)</f>
        <v>2.6454426964327249</v>
      </c>
      <c r="AB138" s="39">
        <f>IF(Q138="","",Q138/GDP!T134/10)</f>
        <v>1.0713004920284628</v>
      </c>
      <c r="AC138" s="39"/>
      <c r="AD138" s="22">
        <f t="shared" si="43"/>
        <v>0</v>
      </c>
      <c r="AE138" s="22">
        <f t="shared" si="46"/>
        <v>0</v>
      </c>
      <c r="AF138" s="22">
        <f t="shared" si="36"/>
        <v>0</v>
      </c>
      <c r="AG138" s="83">
        <f t="shared" si="33"/>
        <v>0</v>
      </c>
      <c r="AH138" s="83" t="str">
        <f t="shared" si="37"/>
        <v/>
      </c>
      <c r="AI138" s="57" t="str">
        <f t="shared" si="38"/>
        <v/>
      </c>
      <c r="AJ138" s="83">
        <f t="shared" si="44"/>
        <v>0</v>
      </c>
      <c r="AK138" s="57">
        <f t="shared" si="44"/>
        <v>0</v>
      </c>
      <c r="AL138" s="39" t="str">
        <f t="shared" si="39"/>
        <v/>
      </c>
      <c r="AM138" s="39">
        <f t="shared" si="40"/>
        <v>2.4997653179403878</v>
      </c>
      <c r="AN138" s="39">
        <f t="shared" si="45"/>
        <v>419.55999999999995</v>
      </c>
    </row>
    <row r="139" spans="1:40" x14ac:dyDescent="0.15">
      <c r="A139" s="12" t="s">
        <v>159</v>
      </c>
      <c r="B139" s="26">
        <f>IF(Trav_cr!B139="","",Trav_cr!B139-Trav_deb!B139)</f>
        <v>12.826728752132006</v>
      </c>
      <c r="C139" s="26">
        <f>IF(Trav_cr!C139="","",Trav_cr!C139-Trav_deb!C139)</f>
        <v>8.4835042325676007</v>
      </c>
      <c r="D139" s="26">
        <f>IF(Trav_cr!D139="","",Trav_cr!D139-Trav_deb!D139)</f>
        <v>11.754290980395769</v>
      </c>
      <c r="E139" s="26">
        <f>IF(Trav_cr!E139="","",Trav_cr!E139-Trav_deb!E139)</f>
        <v>10.430492304564169</v>
      </c>
      <c r="F139" s="26">
        <f>IF(Trav_cr!F139="","",Trav_cr!F139-Trav_deb!F139)</f>
        <v>12.300831168120588</v>
      </c>
      <c r="G139" s="26">
        <f>IF(Trav_cr!G139="","",Trav_cr!G139-Trav_deb!G139)</f>
        <v>13.684475583003206</v>
      </c>
      <c r="H139" s="26">
        <f>IF(Trav_cr!H139="","",Trav_cr!H139-Trav_deb!H139)</f>
        <v>11.699999999999996</v>
      </c>
      <c r="I139" s="26">
        <f>IF(Trav_cr!I139="","",Trav_cr!I139-Trav_deb!I139)</f>
        <v>13.557446022424109</v>
      </c>
      <c r="J139" s="26">
        <f>IF(Trav_cr!J139="","",Trav_cr!J139-Trav_deb!J139)</f>
        <v>11.048803717316879</v>
      </c>
      <c r="K139" s="26">
        <f>IF(Trav_cr!K139="","",Trav_cr!K139-Trav_deb!K139)</f>
        <v>4.9222560414723233</v>
      </c>
      <c r="L139" s="26">
        <f>IF(Trav_cr!L139="","",Trav_cr!L139-Trav_deb!L139)</f>
        <v>3.6253173056515635</v>
      </c>
      <c r="M139" s="26">
        <f>IF(Trav_cr!M139="","",Trav_cr!M139-Trav_deb!M139)</f>
        <v>2.5583456542826895</v>
      </c>
      <c r="N139" s="26">
        <f>IF(Trav_cr!N139="","",Trav_cr!N139-Trav_deb!N139)</f>
        <v>2.8656344754126195</v>
      </c>
      <c r="O139" s="26">
        <f>IF(Trav_cr!O139="","",Trav_cr!O139-Trav_deb!O139)</f>
        <v>3.3341827497480381</v>
      </c>
      <c r="P139" s="26">
        <f>IF(Trav_cr!P139="","",Trav_cr!P139-Trav_deb!P139)</f>
        <v>13.047373795731446</v>
      </c>
      <c r="Q139" s="26" t="str">
        <f>IF(Trav_cr!Q139="","",Trav_cr!Q139-Trav_deb!Q139)</f>
        <v/>
      </c>
      <c r="S139" s="64" t="str">
        <f t="shared" si="47"/>
        <v/>
      </c>
      <c r="T139" s="64" t="str">
        <f t="shared" si="41"/>
        <v/>
      </c>
      <c r="U139" s="64" t="str">
        <f t="shared" si="42"/>
        <v/>
      </c>
      <c r="V139" s="39"/>
      <c r="W139" s="39">
        <f>IF(L139="","",L139/GDP!O135/10)</f>
        <v>3.7435290100643739E-2</v>
      </c>
      <c r="X139" s="39">
        <f>IF(M139="","",M139/GDP!P135/10)</f>
        <v>2.4717424243334341E-2</v>
      </c>
      <c r="Y139" s="39">
        <f>IF(N139="","",N139/GDP!Q135/10)</f>
        <v>2.5620153278598835E-2</v>
      </c>
      <c r="Z139" s="39">
        <f>IF(O139="","",O139/GDP!R135/10)</f>
        <v>2.5947057938527991E-2</v>
      </c>
      <c r="AA139" s="39">
        <f>IF(P139="","",P139/GDP!S135/10)</f>
        <v>0.10104901890345733</v>
      </c>
      <c r="AB139" s="39" t="str">
        <f>IF(Q139="","",Q139/GDP!T135/10)</f>
        <v/>
      </c>
      <c r="AC139" s="39"/>
      <c r="AD139" s="22">
        <f t="shared" si="43"/>
        <v>0</v>
      </c>
      <c r="AE139" s="22">
        <f t="shared" si="46"/>
        <v>0</v>
      </c>
      <c r="AF139" s="22">
        <f t="shared" si="36"/>
        <v>0</v>
      </c>
      <c r="AG139" s="83">
        <f t="shared" si="33"/>
        <v>0</v>
      </c>
      <c r="AH139" s="83" t="str">
        <f t="shared" si="37"/>
        <v/>
      </c>
      <c r="AI139" s="57" t="str">
        <f t="shared" si="38"/>
        <v/>
      </c>
      <c r="AJ139" s="83">
        <f t="shared" si="44"/>
        <v>0</v>
      </c>
      <c r="AK139" s="57">
        <f t="shared" si="44"/>
        <v>1</v>
      </c>
      <c r="AL139" s="39" t="str">
        <f t="shared" si="39"/>
        <v/>
      </c>
      <c r="AM139" s="39">
        <f t="shared" si="40"/>
        <v>2.5947057938527991E-2</v>
      </c>
      <c r="AN139" s="39">
        <f t="shared" si="45"/>
        <v>5.0861707961652716</v>
      </c>
    </row>
    <row r="140" spans="1:40" x14ac:dyDescent="0.15">
      <c r="A140" s="12" t="s">
        <v>160</v>
      </c>
      <c r="B140" s="26">
        <f>IF(Trav_cr!B140="","",Trav_cr!B140-Trav_deb!B140)</f>
        <v>-185.13115155793383</v>
      </c>
      <c r="C140" s="26">
        <f>IF(Trav_cr!C140="","",Trav_cr!C140-Trav_deb!C140)</f>
        <v>-3094.8251998289875</v>
      </c>
      <c r="D140" s="26">
        <f>IF(Trav_cr!D140="","",Trav_cr!D140-Trav_deb!D140)</f>
        <v>-5376.6706213225798</v>
      </c>
      <c r="E140" s="26">
        <f>IF(Trav_cr!E140="","",Trav_cr!E140-Trav_deb!E140)</f>
        <v>-9206.9268272588997</v>
      </c>
      <c r="F140" s="26">
        <f>IF(Trav_cr!F140="","",Trav_cr!F140-Trav_deb!F140)</f>
        <v>-4410.9185102095662</v>
      </c>
      <c r="G140" s="26">
        <f>IF(Trav_cr!G140="","",Trav_cr!G140-Trav_deb!G140)</f>
        <v>-4997.3073376752764</v>
      </c>
      <c r="H140" s="26">
        <f>IF(Trav_cr!H140="","",Trav_cr!H140-Trav_deb!H140)</f>
        <v>-5975.1832072337311</v>
      </c>
      <c r="I140" s="26">
        <f>IF(Trav_cr!I140="","",Trav_cr!I140-Trav_deb!I140)</f>
        <v>-5586.624602253969</v>
      </c>
      <c r="J140" s="26">
        <f>IF(Trav_cr!J140="","",Trav_cr!J140-Trav_deb!J140)</f>
        <v>-5325.9175107387564</v>
      </c>
      <c r="K140" s="26">
        <f>IF(Trav_cr!K140="","",Trav_cr!K140-Trav_deb!K140)</f>
        <v>-5268.2999999999993</v>
      </c>
      <c r="L140" s="26">
        <f>IF(Trav_cr!L140="","",Trav_cr!L140-Trav_deb!L140)</f>
        <v>-5201.2850740839995</v>
      </c>
      <c r="M140" s="26">
        <f>IF(Trav_cr!M140="","",Trav_cr!M140-Trav_deb!M140)</f>
        <v>-8.8148004687329831</v>
      </c>
      <c r="N140" s="26">
        <f>IF(Trav_cr!N140="","",Trav_cr!N140-Trav_deb!N140)</f>
        <v>-3248.1666104722599</v>
      </c>
      <c r="O140" s="26">
        <f>IF(Trav_cr!O140="","",Trav_cr!O140-Trav_deb!O140)</f>
        <v>-7606.4630602251927</v>
      </c>
      <c r="P140" s="26">
        <f>IF(Trav_cr!P140="","",Trav_cr!P140-Trav_deb!P140)</f>
        <v>-12059.849119584283</v>
      </c>
      <c r="Q140" s="26">
        <f>IF(Trav_cr!Q140="","",Trav_cr!Q140-Trav_deb!Q140)</f>
        <v>-5234.9740314793289</v>
      </c>
      <c r="S140" s="64">
        <f t="shared" si="47"/>
        <v>-0.56591712055682963</v>
      </c>
      <c r="T140" s="64" t="str">
        <f t="shared" si="41"/>
        <v/>
      </c>
      <c r="U140" s="64" t="str">
        <f t="shared" si="42"/>
        <v/>
      </c>
      <c r="V140" s="39"/>
      <c r="W140" s="39">
        <f>IF(L140="","",L140/GDP!O136/10)</f>
        <v>-1.0562344598856221</v>
      </c>
      <c r="X140" s="39">
        <f>IF(M140="","",M140/GDP!P136/10)</f>
        <v>-2.1783811575397183E-3</v>
      </c>
      <c r="Y140" s="39">
        <f>IF(N140="","",N140/GDP!Q136/10)</f>
        <v>-0.86445926489589286</v>
      </c>
      <c r="Z140" s="39">
        <f>IF(O140="","",O140/GDP!R136/10)</f>
        <v>-1.8036022319008875</v>
      </c>
      <c r="AA140" s="39">
        <f>IF(P140="","",P140/GDP!S136/10)</f>
        <v>-2.6912071547464991</v>
      </c>
      <c r="AB140" s="39">
        <f>IF(Q140="","",Q140/GDP!T136/10)</f>
        <v>-1.2190716494683875</v>
      </c>
      <c r="AC140" s="39"/>
      <c r="AD140" s="22">
        <f t="shared" si="43"/>
        <v>0</v>
      </c>
      <c r="AE140" s="22">
        <f t="shared" si="46"/>
        <v>0</v>
      </c>
      <c r="AF140" s="22">
        <f t="shared" si="36"/>
        <v>0</v>
      </c>
      <c r="AG140" s="83">
        <f t="shared" si="33"/>
        <v>0</v>
      </c>
      <c r="AH140" s="83" t="str">
        <f t="shared" si="37"/>
        <v/>
      </c>
      <c r="AI140" s="57" t="str">
        <f t="shared" si="38"/>
        <v/>
      </c>
      <c r="AJ140" s="83">
        <f t="shared" si="44"/>
        <v>0</v>
      </c>
      <c r="AK140" s="57">
        <f t="shared" si="44"/>
        <v>0</v>
      </c>
      <c r="AL140" s="39">
        <f t="shared" si="39"/>
        <v>-1.8036022319008875</v>
      </c>
      <c r="AM140" s="39" t="str">
        <f t="shared" si="40"/>
        <v/>
      </c>
      <c r="AN140" s="39">
        <f t="shared" si="45"/>
        <v>-5624.9157329668942</v>
      </c>
    </row>
    <row r="141" spans="1:40" x14ac:dyDescent="0.15">
      <c r="A141" s="12" t="s">
        <v>161</v>
      </c>
      <c r="B141" s="26">
        <f>IF(Trav_cr!B141="","",Trav_cr!B141-Trav_deb!B141)</f>
        <v>27.558772080000004</v>
      </c>
      <c r="C141" s="26">
        <f>IF(Trav_cr!C141="","",Trav_cr!C141-Trav_deb!C141)</f>
        <v>58.449725200000017</v>
      </c>
      <c r="D141" s="26">
        <f>IF(Trav_cr!D141="","",Trav_cr!D141-Trav_deb!D141)</f>
        <v>84.248182500000027</v>
      </c>
      <c r="E141" s="26">
        <f>IF(Trav_cr!E141="","",Trav_cr!E141-Trav_deb!E141)</f>
        <v>92.14715369999999</v>
      </c>
      <c r="F141" s="26">
        <f>IF(Trav_cr!F141="","",Trav_cr!F141-Trav_deb!F141)</f>
        <v>117.59847359999998</v>
      </c>
      <c r="G141" s="26">
        <f>IF(Trav_cr!G141="","",Trav_cr!G141-Trav_deb!G141)</f>
        <v>105.41821719999997</v>
      </c>
      <c r="H141" s="26">
        <f>IF(Trav_cr!H141="","",Trav_cr!H141-Trav_deb!H141)</f>
        <v>127.40868399999999</v>
      </c>
      <c r="I141" s="26">
        <f>IF(Trav_cr!I141="","",Trav_cr!I141-Trav_deb!I141)</f>
        <v>122.30311500000001</v>
      </c>
      <c r="J141" s="26">
        <f>IF(Trav_cr!J141="","",Trav_cr!J141-Trav_deb!J141)</f>
        <v>135.993934</v>
      </c>
      <c r="K141" s="26">
        <f>IF(Trav_cr!K141="","",Trav_cr!K141-Trav_deb!K141)</f>
        <v>145.90994000000001</v>
      </c>
      <c r="L141" s="26">
        <f>IF(Trav_cr!L141="","",Trav_cr!L141-Trav_deb!L141)</f>
        <v>105.22695899999997</v>
      </c>
      <c r="M141" s="26">
        <f>IF(Trav_cr!M141="","",Trav_cr!M141-Trav_deb!M141)</f>
        <v>99.779231220000042</v>
      </c>
      <c r="N141" s="26">
        <f>IF(Trav_cr!N141="","",Trav_cr!N141-Trav_deb!N141)</f>
        <v>119.74431200000004</v>
      </c>
      <c r="O141" s="26">
        <f>IF(Trav_cr!O141="","",Trav_cr!O141-Trav_deb!O141)</f>
        <v>122.76411400000001</v>
      </c>
      <c r="P141" s="26">
        <f>IF(Trav_cr!P141="","",Trav_cr!P141-Trav_deb!P141)</f>
        <v>113.68636099999998</v>
      </c>
      <c r="Q141" s="26">
        <f>IF(Trav_cr!Q141="","",Trav_cr!Q141-Trav_deb!Q141)</f>
        <v>105.22529699999998</v>
      </c>
      <c r="S141" s="64">
        <f t="shared" si="47"/>
        <v>-7.4424618094689476E-2</v>
      </c>
      <c r="T141" s="64" t="str">
        <f t="shared" si="41"/>
        <v/>
      </c>
      <c r="U141" s="64" t="str">
        <f t="shared" si="42"/>
        <v/>
      </c>
      <c r="V141" s="39"/>
      <c r="W141" s="39">
        <f>IF(L141="","",L141/GDP!O137/10)</f>
        <v>1.0452367654024632</v>
      </c>
      <c r="X141" s="39">
        <f>IF(M141="","",M141/GDP!P137/10)</f>
        <v>0.9337626749458785</v>
      </c>
      <c r="Y141" s="39">
        <f>IF(N141="","",N141/GDP!Q137/10)</f>
        <v>1.0563114356803331</v>
      </c>
      <c r="Z141" s="39">
        <f>IF(O141="","",O141/GDP!R137/10)</f>
        <v>0.96712322858414734</v>
      </c>
      <c r="AA141" s="39">
        <f>IF(P141="","",P141/GDP!S137/10)</f>
        <v>0.90588210966582383</v>
      </c>
      <c r="AB141" s="39">
        <f>IF(Q141="","",Q141/GDP!T137/10)</f>
        <v>0.85636015650269837</v>
      </c>
      <c r="AC141" s="39"/>
      <c r="AD141" s="22">
        <f t="shared" si="43"/>
        <v>0</v>
      </c>
      <c r="AE141" s="22">
        <f t="shared" si="46"/>
        <v>0</v>
      </c>
      <c r="AF141" s="22">
        <f t="shared" si="36"/>
        <v>0</v>
      </c>
      <c r="AG141" s="83">
        <f t="shared" si="33"/>
        <v>0</v>
      </c>
      <c r="AH141" s="83" t="str">
        <f t="shared" si="37"/>
        <v/>
      </c>
      <c r="AI141" s="57" t="str">
        <f t="shared" si="38"/>
        <v/>
      </c>
      <c r="AJ141" s="83">
        <f t="shared" si="44"/>
        <v>0</v>
      </c>
      <c r="AK141" s="57">
        <f t="shared" si="44"/>
        <v>0</v>
      </c>
      <c r="AL141" s="39" t="str">
        <f t="shared" si="39"/>
        <v/>
      </c>
      <c r="AM141" s="39">
        <f t="shared" si="40"/>
        <v>0.96712322858414734</v>
      </c>
      <c r="AN141" s="39">
        <f t="shared" si="45"/>
        <v>112.24019544400001</v>
      </c>
    </row>
    <row r="142" spans="1:40" x14ac:dyDescent="0.15">
      <c r="A142" s="12" t="s">
        <v>162</v>
      </c>
      <c r="B142" s="26">
        <f>IF(Trav_cr!B142="","",Trav_cr!B142-Trav_deb!B142)</f>
        <v>-6183.891194200738</v>
      </c>
      <c r="C142" s="26">
        <f>IF(Trav_cr!C142="","",Trav_cr!C142-Trav_deb!C142)</f>
        <v>-6929.2527670613454</v>
      </c>
      <c r="D142" s="26">
        <f>IF(Trav_cr!D142="","",Trav_cr!D142-Trav_deb!D142)</f>
        <v>-7618.4067555456513</v>
      </c>
      <c r="E142" s="26">
        <f>IF(Trav_cr!E142="","",Trav_cr!E142-Trav_deb!E142)</f>
        <v>-9247.1417172038637</v>
      </c>
      <c r="F142" s="26">
        <f>IF(Trav_cr!F142="","",Trav_cr!F142-Trav_deb!F142)</f>
        <v>-7901.0847391494226</v>
      </c>
      <c r="G142" s="26">
        <f>IF(Trav_cr!G142="","",Trav_cr!G142-Trav_deb!G142)</f>
        <v>-8780.1178700800465</v>
      </c>
      <c r="H142" s="26">
        <f>IF(Trav_cr!H142="","",Trav_cr!H142-Trav_deb!H142)</f>
        <v>-10494.74466202401</v>
      </c>
      <c r="I142" s="26">
        <f>IF(Trav_cr!I142="","",Trav_cr!I142-Trav_deb!I142)</f>
        <v>-11166.3</v>
      </c>
      <c r="J142" s="26">
        <f>IF(Trav_cr!J142="","",Trav_cr!J142-Trav_deb!J142)</f>
        <v>-12838.190294457761</v>
      </c>
      <c r="K142" s="26">
        <f>IF(Trav_cr!K142="","",Trav_cr!K142-Trav_deb!K142)</f>
        <v>-12959.336892257146</v>
      </c>
      <c r="L142" s="26">
        <f>IF(Trav_cr!L142="","",Trav_cr!L142-Trav_deb!L142)</f>
        <v>-10434.268429364856</v>
      </c>
      <c r="M142" s="26">
        <f>IF(Trav_cr!M142="","",Trav_cr!M142-Trav_deb!M142)</f>
        <v>-9843.3019451380242</v>
      </c>
      <c r="N142" s="26">
        <f>IF(Trav_cr!N142="","",Trav_cr!N142-Trav_deb!N142)</f>
        <v>-10667.535035648507</v>
      </c>
      <c r="O142" s="26">
        <f>IF(Trav_cr!O142="","",Trav_cr!O142-Trav_deb!O142)</f>
        <v>-11124.551389286788</v>
      </c>
      <c r="P142" s="26">
        <f>IF(Trav_cr!P142="","",Trav_cr!P142-Trav_deb!P142)</f>
        <v>-10649.699514795171</v>
      </c>
      <c r="Q142" s="26">
        <f>IF(Trav_cr!Q142="","",Trav_cr!Q142-Trav_deb!Q142)</f>
        <v>-1868.3492280385383</v>
      </c>
      <c r="S142" s="64">
        <f t="shared" si="47"/>
        <v>-0.82456319772751141</v>
      </c>
      <c r="T142" s="64" t="str">
        <f t="shared" si="41"/>
        <v/>
      </c>
      <c r="U142" s="64" t="str">
        <f t="shared" si="42"/>
        <v/>
      </c>
      <c r="V142" s="39"/>
      <c r="W142" s="39">
        <f>IF(L142="","",L142/GDP!O138/10)</f>
        <v>-2.7045688197852535</v>
      </c>
      <c r="X142" s="39">
        <f>IF(M142="","",M142/GDP!P138/10)</f>
        <v>-2.6688117010278209</v>
      </c>
      <c r="Y142" s="39">
        <f>IF(N142="","",N142/GDP!Q138/10)</f>
        <v>-2.6776347619144794</v>
      </c>
      <c r="Z142" s="39">
        <f>IF(O142="","",O142/GDP!R138/10)</f>
        <v>-2.5456657242290102</v>
      </c>
      <c r="AA142" s="39">
        <f>IF(P142="","",P142/GDP!S138/10)</f>
        <v>-2.6262475722973369</v>
      </c>
      <c r="AB142" s="39">
        <f>IF(Q142="","",Q142/GDP!T138/10)</f>
        <v>-0.51610565046389445</v>
      </c>
      <c r="AC142" s="39"/>
      <c r="AD142" s="22">
        <f t="shared" si="43"/>
        <v>0</v>
      </c>
      <c r="AE142" s="22">
        <f t="shared" si="46"/>
        <v>0</v>
      </c>
      <c r="AF142" s="22">
        <f t="shared" si="36"/>
        <v>0</v>
      </c>
      <c r="AG142" s="83">
        <f t="shared" si="33"/>
        <v>0</v>
      </c>
      <c r="AH142" s="83" t="str">
        <f t="shared" si="37"/>
        <v/>
      </c>
      <c r="AI142" s="57" t="str">
        <f t="shared" si="38"/>
        <v/>
      </c>
      <c r="AJ142" s="83">
        <f t="shared" si="44"/>
        <v>0</v>
      </c>
      <c r="AK142" s="57">
        <f t="shared" si="44"/>
        <v>0</v>
      </c>
      <c r="AL142" s="39">
        <f t="shared" si="39"/>
        <v>-2.5456657242290102</v>
      </c>
      <c r="AM142" s="39" t="str">
        <f t="shared" si="40"/>
        <v/>
      </c>
      <c r="AN142" s="39">
        <f t="shared" si="45"/>
        <v>-10543.871262846669</v>
      </c>
    </row>
    <row r="143" spans="1:40" x14ac:dyDescent="0.15">
      <c r="A143" s="12" t="s">
        <v>163</v>
      </c>
      <c r="B143" s="26">
        <f>IF(Trav_cr!B143="","",Trav_cr!B143-Trav_deb!B143)</f>
        <v>-239.27178153446027</v>
      </c>
      <c r="C143" s="26">
        <f>IF(Trav_cr!C143="","",Trav_cr!C143-Trav_deb!C143)</f>
        <v>-168.79063719115743</v>
      </c>
      <c r="D143" s="26">
        <f>IF(Trav_cr!D143="","",Trav_cr!D143-Trav_deb!D143)</f>
        <v>-104.0312093628088</v>
      </c>
      <c r="E143" s="26">
        <f>IF(Trav_cr!E143="","",Trav_cr!E143-Trav_deb!E143)</f>
        <v>-59.817945383614983</v>
      </c>
      <c r="F143" s="26">
        <f>IF(Trav_cr!F143="","",Trav_cr!F143-Trav_deb!F143)</f>
        <v>-213.26397919375813</v>
      </c>
      <c r="G143" s="26">
        <f>IF(Trav_cr!G143="","",Trav_cr!G143-Trav_deb!G143)</f>
        <v>-218.46553966189845</v>
      </c>
      <c r="H143" s="26">
        <f>IF(Trav_cr!H143="","",Trav_cr!H143-Trav_deb!H143)</f>
        <v>-172.69180754226272</v>
      </c>
      <c r="I143" s="26">
        <f>IF(Trav_cr!I143="","",Trav_cr!I143-Trav_deb!I143)</f>
        <v>-186.66297177244473</v>
      </c>
      <c r="J143" s="26">
        <f>IF(Trav_cr!J143="","",Trav_cr!J143-Trav_deb!J143)</f>
        <v>-131.0700742480808</v>
      </c>
      <c r="K143" s="26">
        <f>IF(Trav_cr!K143="","",Trav_cr!K143-Trav_deb!K143)</f>
        <v>-279.71344955744826</v>
      </c>
      <c r="L143" s="26">
        <f>IF(Trav_cr!L143="","",Trav_cr!L143-Trav_deb!L143)</f>
        <v>-228.2997257133261</v>
      </c>
      <c r="M143" s="26">
        <f>IF(Trav_cr!M143="","",Trav_cr!M143-Trav_deb!M143)</f>
        <v>-520.16239416485564</v>
      </c>
      <c r="N143" s="26">
        <f>IF(Trav_cr!N143="","",Trav_cr!N143-Trav_deb!N143)</f>
        <v>-588.19301102432769</v>
      </c>
      <c r="O143" s="26">
        <f>IF(Trav_cr!O143="","",Trav_cr!O143-Trav_deb!O143)</f>
        <v>-783.41604555183608</v>
      </c>
      <c r="P143" s="26">
        <f>IF(Trav_cr!P143="","",Trav_cr!P143-Trav_deb!P143)</f>
        <v>-804.99654548527928</v>
      </c>
      <c r="Q143" s="26">
        <f>IF(Trav_cr!Q143="","",Trav_cr!Q143-Trav_deb!Q143)</f>
        <v>-595.57867360208058</v>
      </c>
      <c r="S143" s="64">
        <f t="shared" si="47"/>
        <v>-0.26014754107665705</v>
      </c>
      <c r="T143" s="64" t="str">
        <f t="shared" si="41"/>
        <v/>
      </c>
      <c r="U143" s="64" t="str">
        <f t="shared" si="42"/>
        <v/>
      </c>
      <c r="V143" s="39"/>
      <c r="W143" s="39">
        <f>IF(L143="","",L143/GDP!O139/10)</f>
        <v>-0.33125622950159017</v>
      </c>
      <c r="X143" s="39">
        <f>IF(M143="","",M143/GDP!P139/10)</f>
        <v>-0.79437604729810984</v>
      </c>
      <c r="Y143" s="39">
        <f>IF(N143="","",N143/GDP!Q139/10)</f>
        <v>-0.83315913021913501</v>
      </c>
      <c r="Z143" s="39">
        <f>IF(O143="","",O143/GDP!R139/10)</f>
        <v>-0.98186196824739225</v>
      </c>
      <c r="AA143" s="39">
        <f>IF(P143="","",P143/GDP!S139/10)</f>
        <v>-1.054608175087361</v>
      </c>
      <c r="AB143" s="39">
        <f>IF(Q143="","",Q143/GDP!T139/10)</f>
        <v>-0.94249067212207582</v>
      </c>
      <c r="AC143" s="39"/>
      <c r="AD143" s="22">
        <f t="shared" si="43"/>
        <v>0</v>
      </c>
      <c r="AE143" s="22">
        <f t="shared" si="46"/>
        <v>0</v>
      </c>
      <c r="AF143" s="22">
        <f t="shared" si="36"/>
        <v>0</v>
      </c>
      <c r="AG143" s="83">
        <f t="shared" si="33"/>
        <v>0</v>
      </c>
      <c r="AH143" s="83" t="str">
        <f t="shared" si="37"/>
        <v/>
      </c>
      <c r="AI143" s="57" t="str">
        <f t="shared" si="38"/>
        <v/>
      </c>
      <c r="AJ143" s="83">
        <f t="shared" si="44"/>
        <v>0</v>
      </c>
      <c r="AK143" s="57">
        <f t="shared" si="44"/>
        <v>0</v>
      </c>
      <c r="AL143" s="39">
        <f t="shared" si="39"/>
        <v>-0.98186196824739225</v>
      </c>
      <c r="AM143" s="39" t="str">
        <f t="shared" si="40"/>
        <v/>
      </c>
      <c r="AN143" s="39">
        <f t="shared" si="45"/>
        <v>-585.01354438792498</v>
      </c>
    </row>
    <row r="144" spans="1:40" x14ac:dyDescent="0.15">
      <c r="A144" s="12" t="s">
        <v>164</v>
      </c>
      <c r="B144" s="26">
        <f>IF(Trav_cr!B144="","",Trav_cr!B144-Trav_deb!B144)</f>
        <v>-1098</v>
      </c>
      <c r="C144" s="26">
        <f>IF(Trav_cr!C144="","",Trav_cr!C144-Trav_deb!C144)</f>
        <v>-1290</v>
      </c>
      <c r="D144" s="26">
        <f>IF(Trav_cr!D144="","",Trav_cr!D144-Trav_deb!D144)</f>
        <v>-1317</v>
      </c>
      <c r="E144" s="26">
        <f>IF(Trav_cr!E144="","",Trav_cr!E144-Trav_deb!E144)</f>
        <v>-1202</v>
      </c>
      <c r="F144" s="26">
        <f>IF(Trav_cr!F144="","",Trav_cr!F144-Trav_deb!F144)</f>
        <v>-412.59000000000003</v>
      </c>
      <c r="G144" s="26">
        <f>IF(Trav_cr!G144="","",Trav_cr!G144-Trav_deb!G144)</f>
        <v>-620</v>
      </c>
      <c r="H144" s="26">
        <f>IF(Trav_cr!H144="","",Trav_cr!H144-Trav_deb!H144)</f>
        <v>-757</v>
      </c>
      <c r="I144" s="26">
        <f>IF(Trav_cr!I144="","",Trav_cr!I144-Trav_deb!I144)</f>
        <v>-1075</v>
      </c>
      <c r="J144" s="26">
        <f>IF(Trav_cr!J144="","",Trav_cr!J144-Trav_deb!J144)</f>
        <v>-795</v>
      </c>
      <c r="K144" s="26">
        <f>IF(Trav_cr!K144="","",Trav_cr!K144-Trav_deb!K144)</f>
        <v>-1083</v>
      </c>
      <c r="L144" s="26">
        <f>IF(Trav_cr!L144="","",Trav_cr!L144-Trav_deb!L144)</f>
        <v>-1341</v>
      </c>
      <c r="M144" s="26">
        <f>IF(Trav_cr!M144="","",Trav_cr!M144-Trav_deb!M144)</f>
        <v>-1587</v>
      </c>
      <c r="N144" s="26">
        <f>IF(Trav_cr!N144="","",Trav_cr!N144-Trav_deb!N144)</f>
        <v>-1845</v>
      </c>
      <c r="O144" s="26">
        <f>IF(Trav_cr!O144="","",Trav_cr!O144-Trav_deb!O144)</f>
        <v>-1495</v>
      </c>
      <c r="P144" s="26">
        <f>IF(Trav_cr!P144="","",Trav_cr!P144-Trav_deb!P144)</f>
        <v>-1158</v>
      </c>
      <c r="Q144" s="26">
        <f>IF(Trav_cr!Q144="","",Trav_cr!Q144-Trav_deb!Q144)</f>
        <v>-409</v>
      </c>
      <c r="S144" s="64">
        <f t="shared" si="47"/>
        <v>-0.64680483592400684</v>
      </c>
      <c r="T144" s="64" t="str">
        <f t="shared" si="41"/>
        <v/>
      </c>
      <c r="U144" s="64" t="str">
        <f t="shared" si="42"/>
        <v/>
      </c>
      <c r="V144" s="39"/>
      <c r="W144" s="39">
        <f>IF(L144="","",L144/GDP!O140/10)</f>
        <v>-0.49635348811942859</v>
      </c>
      <c r="X144" s="39">
        <f>IF(M144="","",M144/GDP!P140/10)</f>
        <v>-0.57081523418595914</v>
      </c>
      <c r="Y144" s="39">
        <f>IF(N144="","",N144/GDP!Q140/10)</f>
        <v>-0.60570668636199965</v>
      </c>
      <c r="Z144" s="39">
        <f>IF(O144="","",O144/GDP!R140/10)</f>
        <v>-0.47752408171733657</v>
      </c>
      <c r="AA144" s="39">
        <f>IF(P144="","",P144/GDP!S140/10)</f>
        <v>-0.41813796295207151</v>
      </c>
      <c r="AB144" s="39">
        <f>IF(Q144="","",Q144/GDP!T140/10)</f>
        <v>-0.15627003724214408</v>
      </c>
      <c r="AC144" s="39"/>
      <c r="AD144" s="22">
        <f t="shared" si="43"/>
        <v>0</v>
      </c>
      <c r="AE144" s="22">
        <f t="shared" si="46"/>
        <v>0</v>
      </c>
      <c r="AF144" s="22">
        <f t="shared" si="36"/>
        <v>0</v>
      </c>
      <c r="AG144" s="83">
        <f t="shared" si="33"/>
        <v>0</v>
      </c>
      <c r="AH144" s="83" t="str">
        <f t="shared" si="37"/>
        <v/>
      </c>
      <c r="AI144" s="57" t="str">
        <f t="shared" si="38"/>
        <v/>
      </c>
      <c r="AJ144" s="83">
        <f t="shared" si="44"/>
        <v>0</v>
      </c>
      <c r="AK144" s="57">
        <f t="shared" si="44"/>
        <v>0</v>
      </c>
      <c r="AL144" s="39">
        <f t="shared" si="39"/>
        <v>-0.47752408171733657</v>
      </c>
      <c r="AM144" s="39" t="str">
        <f t="shared" si="40"/>
        <v/>
      </c>
      <c r="AN144" s="39">
        <f t="shared" si="45"/>
        <v>-1485.2</v>
      </c>
    </row>
    <row r="145" spans="1:40" x14ac:dyDescent="0.15">
      <c r="A145" s="12" t="s">
        <v>165</v>
      </c>
      <c r="B145" s="26">
        <f>IF(Trav_cr!B145="","",Trav_cr!B145-Trav_deb!B145)</f>
        <v>52.1</v>
      </c>
      <c r="C145" s="26">
        <f>IF(Trav_cr!C145="","",Trav_cr!C145-Trav_deb!C145)</f>
        <v>48.549586804959475</v>
      </c>
      <c r="D145" s="26">
        <f>IF(Trav_cr!D145="","",Trav_cr!D145-Trav_deb!D145)</f>
        <v>56.562065306914036</v>
      </c>
      <c r="E145" s="26">
        <f>IF(Trav_cr!E145="","",Trav_cr!E145-Trav_deb!E145)</f>
        <v>65.614207303634416</v>
      </c>
      <c r="F145" s="26">
        <f>IF(Trav_cr!F145="","",Trav_cr!F145-Trav_deb!F145)</f>
        <v>66.589139934949088</v>
      </c>
      <c r="G145" s="26">
        <f>IF(Trav_cr!G145="","",Trav_cr!G145-Trav_deb!G145)</f>
        <v>66.858572383986697</v>
      </c>
      <c r="H145" s="26">
        <f>IF(Trav_cr!H145="","",Trav_cr!H145-Trav_deb!H145)</f>
        <v>82.614187330289624</v>
      </c>
      <c r="I145" s="26">
        <f>IF(Trav_cr!I145="","",Trav_cr!I145-Trav_deb!I145)</f>
        <v>94.270326879506698</v>
      </c>
      <c r="J145" s="26">
        <f>IF(Trav_cr!J145="","",Trav_cr!J145-Trav_deb!J145)</f>
        <v>102.5717495939906</v>
      </c>
      <c r="K145" s="26">
        <f>IF(Trav_cr!K145="","",Trav_cr!K145-Trav_deb!K145)</f>
        <v>117.24748193109446</v>
      </c>
      <c r="L145" s="26">
        <f>IF(Trav_cr!L145="","",Trav_cr!L145-Trav_deb!L145)</f>
        <v>135.80473307775719</v>
      </c>
      <c r="M145" s="26">
        <f>IF(Trav_cr!M145="","",Trav_cr!M145-Trav_deb!M145)</f>
        <v>126.965484896725</v>
      </c>
      <c r="N145" s="26">
        <f>IF(Trav_cr!N145="","",Trav_cr!N145-Trav_deb!N145)</f>
        <v>102.0303705087756</v>
      </c>
      <c r="O145" s="26">
        <f>IF(Trav_cr!O145="","",Trav_cr!O145-Trav_deb!O145)</f>
        <v>93.368519958760245</v>
      </c>
      <c r="P145" s="26">
        <f>IF(Trav_cr!P145="","",Trav_cr!P145-Trav_deb!P145)</f>
        <v>82.22921873312221</v>
      </c>
      <c r="Q145" s="26" t="str">
        <f>IF(Trav_cr!Q145="","",Trav_cr!Q145-Trav_deb!Q145)</f>
        <v/>
      </c>
      <c r="S145" s="64" t="str">
        <f t="shared" si="47"/>
        <v/>
      </c>
      <c r="T145" s="64" t="str">
        <f t="shared" si="41"/>
        <v/>
      </c>
      <c r="U145" s="64" t="str">
        <f t="shared" si="42"/>
        <v/>
      </c>
      <c r="V145" s="39"/>
      <c r="W145" s="39">
        <f>IF(L145="","",L145/GDP!O141/10)</f>
        <v>48.706120190942393</v>
      </c>
      <c r="X145" s="39">
        <f>IF(M145="","",M145/GDP!P141/10)</f>
        <v>42.78536764607135</v>
      </c>
      <c r="Y145" s="39">
        <f>IF(N145="","",N145/GDP!Q141/10)</f>
        <v>35.480918450571551</v>
      </c>
      <c r="Z145" s="39">
        <f>IF(O145="","",O145/GDP!R141/10)</f>
        <v>32.722854641632253</v>
      </c>
      <c r="AA145" s="39">
        <f>IF(P145="","",P145/GDP!S141/10)</f>
        <v>29.322609148847853</v>
      </c>
      <c r="AB145" s="39" t="str">
        <f>IF(Q145="","",Q145/GDP!T141/10)</f>
        <v/>
      </c>
      <c r="AC145" s="39"/>
      <c r="AD145" s="22">
        <f t="shared" si="43"/>
        <v>0</v>
      </c>
      <c r="AE145" s="22"/>
      <c r="AF145" s="22">
        <f t="shared" si="36"/>
        <v>0</v>
      </c>
      <c r="AG145" s="83">
        <f t="shared" si="33"/>
        <v>1</v>
      </c>
      <c r="AH145" s="83" t="str">
        <f t="shared" si="37"/>
        <v>Palau, Rep. of</v>
      </c>
      <c r="AI145" s="57">
        <f t="shared" si="38"/>
        <v>0</v>
      </c>
      <c r="AJ145" s="83">
        <f t="shared" si="44"/>
        <v>0</v>
      </c>
      <c r="AK145" s="57">
        <f t="shared" si="44"/>
        <v>1</v>
      </c>
      <c r="AL145" s="39" t="str">
        <f t="shared" si="39"/>
        <v/>
      </c>
      <c r="AM145" s="39">
        <f t="shared" si="40"/>
        <v>32.722854641632253</v>
      </c>
      <c r="AN145" s="39">
        <f t="shared" si="45"/>
        <v>108.07966543502805</v>
      </c>
    </row>
    <row r="146" spans="1:40" x14ac:dyDescent="0.15">
      <c r="A146" s="12" t="s">
        <v>166</v>
      </c>
      <c r="B146" s="26">
        <f>IF(Trav_cr!B146="","",Trav_cr!B146-Trav_deb!B146)</f>
        <v>508.69999999999993</v>
      </c>
      <c r="C146" s="26">
        <f>IF(Trav_cr!C146="","",Trav_cr!C146-Trav_deb!C146)</f>
        <v>688.8</v>
      </c>
      <c r="D146" s="26">
        <f>IF(Trav_cr!D146="","",Trav_cr!D146-Trav_deb!D146)</f>
        <v>877.8</v>
      </c>
      <c r="E146" s="26">
        <f>IF(Trav_cr!E146="","",Trav_cr!E146-Trav_deb!E146)</f>
        <v>1042.3</v>
      </c>
      <c r="F146" s="26">
        <f>IF(Trav_cr!F146="","",Trav_cr!F146-Trav_deb!F146)</f>
        <v>1145.5999999999999</v>
      </c>
      <c r="G146" s="26">
        <f>IF(Trav_cr!G146="","",Trav_cr!G146-Trav_deb!G146)</f>
        <v>1347</v>
      </c>
      <c r="H146" s="26">
        <f>IF(Trav_cr!H146="","",Trav_cr!H146-Trav_deb!H146)</f>
        <v>2013.7</v>
      </c>
      <c r="I146" s="26">
        <f>IF(Trav_cr!I146="","",Trav_cr!I146-Trav_deb!I146)</f>
        <v>2649.2000000000003</v>
      </c>
      <c r="J146" s="26">
        <f>IF(Trav_cr!J146="","",Trav_cr!J146-Trav_deb!J146)</f>
        <v>2670.6</v>
      </c>
      <c r="K146" s="26">
        <f>IF(Trav_cr!K146="","",Trav_cr!K146-Trav_deb!K146)</f>
        <v>2787.7</v>
      </c>
      <c r="L146" s="26">
        <f>IF(Trav_cr!L146="","",Trav_cr!L146-Trav_deb!L146)</f>
        <v>2893.5</v>
      </c>
      <c r="M146" s="26">
        <f>IF(Trav_cr!M146="","",Trav_cr!M146-Trav_deb!M146)</f>
        <v>3090.7676919999999</v>
      </c>
      <c r="N146" s="26">
        <f>IF(Trav_cr!N146="","",Trav_cr!N146-Trav_deb!N146)</f>
        <v>3501.3599769999996</v>
      </c>
      <c r="O146" s="26">
        <f>IF(Trav_cr!O146="","",Trav_cr!O146-Trav_deb!O146)</f>
        <v>3432.9571190000001</v>
      </c>
      <c r="P146" s="26">
        <f>IF(Trav_cr!P146="","",Trav_cr!P146-Trav_deb!P146)</f>
        <v>3108.9813530000001</v>
      </c>
      <c r="Q146" s="26">
        <f>IF(Trav_cr!Q146="","",Trav_cr!Q146-Trav_deb!Q146)</f>
        <v>652.15343899999993</v>
      </c>
      <c r="S146" s="64">
        <f t="shared" si="47"/>
        <v>-0.79023565439827848</v>
      </c>
      <c r="T146" s="64" t="str">
        <f t="shared" si="41"/>
        <v/>
      </c>
      <c r="U146" s="64" t="str">
        <f t="shared" si="42"/>
        <v/>
      </c>
      <c r="V146" s="39"/>
      <c r="W146" s="39">
        <f>IF(L146="","",L146/GDP!O142/10)</f>
        <v>5.3492475373310366</v>
      </c>
      <c r="X146" s="39">
        <f>IF(M146="","",M146/GDP!P142/10)</f>
        <v>5.3374040706908854</v>
      </c>
      <c r="Y146" s="39">
        <f>IF(N146="","",N146/GDP!Q142/10)</f>
        <v>5.6289494800923681</v>
      </c>
      <c r="Z146" s="39">
        <f>IF(O146="","",O146/GDP!R142/10)</f>
        <v>5.2873069723619306</v>
      </c>
      <c r="AA146" s="39">
        <f>IF(P146="","",P146/GDP!S142/10)</f>
        <v>4.65500921057565</v>
      </c>
      <c r="AB146" s="39">
        <f>IF(Q146="","",Q146/GDP!T142/10)</f>
        <v>1.2319175716911812</v>
      </c>
      <c r="AC146" s="39"/>
      <c r="AD146" s="22">
        <f t="shared" si="43"/>
        <v>0</v>
      </c>
      <c r="AE146" s="22">
        <f t="shared" ref="AE146:AE168" si="48">IF(Z146&gt;10, 1, 0)</f>
        <v>0</v>
      </c>
      <c r="AF146" s="22">
        <f t="shared" si="36"/>
        <v>0</v>
      </c>
      <c r="AG146" s="83">
        <f t="shared" si="33"/>
        <v>1</v>
      </c>
      <c r="AH146" s="83" t="str">
        <f t="shared" si="37"/>
        <v>Panama</v>
      </c>
      <c r="AI146" s="57">
        <f t="shared" si="38"/>
        <v>1</v>
      </c>
      <c r="AJ146" s="83">
        <f t="shared" si="44"/>
        <v>0</v>
      </c>
      <c r="AK146" s="57">
        <f t="shared" si="44"/>
        <v>0</v>
      </c>
      <c r="AL146" s="39" t="str">
        <f t="shared" si="39"/>
        <v/>
      </c>
      <c r="AM146" s="39">
        <f t="shared" si="40"/>
        <v>5.2873069723619306</v>
      </c>
      <c r="AN146" s="39">
        <f t="shared" si="45"/>
        <v>3205.5132282</v>
      </c>
    </row>
    <row r="147" spans="1:40" x14ac:dyDescent="0.15">
      <c r="A147" s="12" t="s">
        <v>167</v>
      </c>
      <c r="B147" s="26">
        <f>IF(Trav_cr!B147="","",Trav_cr!B147-Trav_deb!B147)</f>
        <v>-51.907347102571102</v>
      </c>
      <c r="C147" s="26">
        <f>IF(Trav_cr!C147="","",Trav_cr!C147-Trav_deb!C147)</f>
        <v>-55.159950174757455</v>
      </c>
      <c r="D147" s="26">
        <f>IF(Trav_cr!D147="","",Trav_cr!D147-Trav_deb!D147)</f>
        <v>-58.342210986695463</v>
      </c>
      <c r="E147" s="26">
        <f>IF(Trav_cr!E147="","",Trav_cr!E147-Trav_deb!E147)</f>
        <v>-75.91399446218422</v>
      </c>
      <c r="F147" s="26">
        <f>IF(Trav_cr!F147="","",Trav_cr!F147-Trav_deb!F147)</f>
        <v>-111.1829850736866</v>
      </c>
      <c r="G147" s="26">
        <f>IF(Trav_cr!G147="","",Trav_cr!G147-Trav_deb!G147)</f>
        <v>-116.50263940514826</v>
      </c>
      <c r="H147" s="26">
        <f>IF(Trav_cr!H147="","",Trav_cr!H147-Trav_deb!H147)</f>
        <v>-154.50467686787232</v>
      </c>
      <c r="I147" s="26">
        <f>IF(Trav_cr!I147="","",Trav_cr!I147-Trav_deb!I147)</f>
        <v>-153.05869634401262</v>
      </c>
      <c r="J147" s="26">
        <f>IF(Trav_cr!J147="","",Trav_cr!J147-Trav_deb!J147)</f>
        <v>-150.8529116856468</v>
      </c>
      <c r="K147" s="26">
        <f>IF(Trav_cr!K147="","",Trav_cr!K147-Trav_deb!K147)</f>
        <v>-122.63724795703047</v>
      </c>
      <c r="L147" s="26">
        <f>IF(Trav_cr!L147="","",Trav_cr!L147-Trav_deb!L147)</f>
        <v>-123.27960430944138</v>
      </c>
      <c r="M147" s="26">
        <f>IF(Trav_cr!M147="","",Trav_cr!M147-Trav_deb!M147)</f>
        <v>-118.78567606366585</v>
      </c>
      <c r="N147" s="26">
        <f>IF(Trav_cr!N147="","",Trav_cr!N147-Trav_deb!N147)</f>
        <v>-152.65709394026365</v>
      </c>
      <c r="O147" s="26">
        <f>IF(Trav_cr!O147="","",Trav_cr!O147-Trav_deb!O147)</f>
        <v>-109.54073982588008</v>
      </c>
      <c r="P147" s="26" t="str">
        <f>IF(Trav_cr!P147="","",Trav_cr!P147-Trav_deb!P147)</f>
        <v/>
      </c>
      <c r="Q147" s="26" t="str">
        <f>IF(Trav_cr!Q147="","",Trav_cr!Q147-Trav_deb!Q147)</f>
        <v/>
      </c>
      <c r="S147" s="64" t="str">
        <f t="shared" si="47"/>
        <v/>
      </c>
      <c r="T147" s="64" t="str">
        <f t="shared" si="41"/>
        <v/>
      </c>
      <c r="U147" s="64" t="str">
        <f t="shared" si="42"/>
        <v/>
      </c>
      <c r="V147" s="39"/>
      <c r="W147" s="39">
        <f>IF(L147="","",L147/GDP!O143/10)</f>
        <v>-0.56749578511931609</v>
      </c>
      <c r="X147" s="39">
        <f>IF(M147="","",M147/GDP!P143/10)</f>
        <v>-0.57221634759440765</v>
      </c>
      <c r="Y147" s="39">
        <f>IF(N147="","",N147/GDP!Q143/10)</f>
        <v>-0.6712356847830514</v>
      </c>
      <c r="Z147" s="39">
        <f>IF(O147="","",O147/GDP!R143/10)</f>
        <v>-0.45434151326046013</v>
      </c>
      <c r="AA147" s="39" t="str">
        <f>IF(P147="","",P147/GDP!S143/10)</f>
        <v/>
      </c>
      <c r="AB147" s="39" t="str">
        <f>IF(Q147="","",Q147/GDP!T143/10)</f>
        <v/>
      </c>
      <c r="AC147" s="39"/>
      <c r="AD147" s="22">
        <f t="shared" si="43"/>
        <v>0</v>
      </c>
      <c r="AE147" s="22">
        <f t="shared" si="48"/>
        <v>0</v>
      </c>
      <c r="AF147" s="22">
        <f t="shared" si="36"/>
        <v>0</v>
      </c>
      <c r="AG147" s="83">
        <f t="shared" si="33"/>
        <v>0</v>
      </c>
      <c r="AH147" s="83"/>
      <c r="AI147" s="57" t="str">
        <f t="shared" si="38"/>
        <v/>
      </c>
      <c r="AJ147" s="83">
        <f t="shared" si="44"/>
        <v>1</v>
      </c>
      <c r="AK147" s="57">
        <f t="shared" si="44"/>
        <v>1</v>
      </c>
      <c r="AL147" s="39">
        <f t="shared" si="39"/>
        <v>-0.45434151326046013</v>
      </c>
      <c r="AM147" s="39" t="str">
        <f t="shared" si="40"/>
        <v/>
      </c>
      <c r="AN147" s="39">
        <f t="shared" si="45"/>
        <v>-126.06577853481275</v>
      </c>
    </row>
    <row r="148" spans="1:40" x14ac:dyDescent="0.15">
      <c r="A148" s="12" t="s">
        <v>168</v>
      </c>
      <c r="B148" s="26">
        <f>IF(Trav_cr!B148="","",Trav_cr!B148-Trav_deb!B148)</f>
        <v>-1.0999999999999943</v>
      </c>
      <c r="C148" s="26">
        <f>IF(Trav_cr!C148="","",Trav_cr!C148-Trav_deb!C148)</f>
        <v>-0.70000000000000284</v>
      </c>
      <c r="D148" s="26">
        <f>IF(Trav_cr!D148="","",Trav_cr!D148-Trav_deb!D148)</f>
        <v>-7</v>
      </c>
      <c r="E148" s="26">
        <f>IF(Trav_cr!E148="","",Trav_cr!E148-Trav_deb!E148)</f>
        <v>-18.299999999999997</v>
      </c>
      <c r="F148" s="26">
        <f>IF(Trav_cr!F148="","",Trav_cr!F148-Trav_deb!F148)</f>
        <v>74.099999999999994</v>
      </c>
      <c r="G148" s="26">
        <f>IF(Trav_cr!G148="","",Trav_cr!G148-Trav_deb!G148)</f>
        <v>72.400000000000006</v>
      </c>
      <c r="H148" s="26">
        <f>IF(Trav_cr!H148="","",Trav_cr!H148-Trav_deb!H148)</f>
        <v>67</v>
      </c>
      <c r="I148" s="26">
        <f>IF(Trav_cr!I148="","",Trav_cr!I148-Trav_deb!I148)</f>
        <v>57.699999999999989</v>
      </c>
      <c r="J148" s="26">
        <f>IF(Trav_cr!J148="","",Trav_cr!J148-Trav_deb!J148)</f>
        <v>29.699999999999989</v>
      </c>
      <c r="K148" s="26">
        <f>IF(Trav_cr!K148="","",Trav_cr!K148-Trav_deb!K148)</f>
        <v>32.70999999999998</v>
      </c>
      <c r="L148" s="26">
        <f>IF(Trav_cr!L148="","",Trav_cr!L148-Trav_deb!L148)</f>
        <v>36.869424200000026</v>
      </c>
      <c r="M148" s="26">
        <f>IF(Trav_cr!M148="","",Trav_cr!M148-Trav_deb!M148)</f>
        <v>26.343597856269753</v>
      </c>
      <c r="N148" s="26">
        <f>IF(Trav_cr!N148="","",Trav_cr!N148-Trav_deb!N148)</f>
        <v>37.568446607637952</v>
      </c>
      <c r="O148" s="26">
        <f>IF(Trav_cr!O148="","",Trav_cr!O148-Trav_deb!O148)</f>
        <v>26.910641311207314</v>
      </c>
      <c r="P148" s="26">
        <f>IF(Trav_cr!P148="","",Trav_cr!P148-Trav_deb!P148)</f>
        <v>39.74590983392153</v>
      </c>
      <c r="Q148" s="26">
        <f>IF(Trav_cr!Q148="","",Trav_cr!Q148-Trav_deb!Q148)</f>
        <v>-15.57746158780634</v>
      </c>
      <c r="S148" s="64">
        <f t="shared" si="47"/>
        <v>-1.3919261542356645</v>
      </c>
      <c r="T148" s="64" t="str">
        <f t="shared" si="41"/>
        <v/>
      </c>
      <c r="U148" s="64" t="str">
        <f t="shared" si="42"/>
        <v/>
      </c>
      <c r="V148" s="39"/>
      <c r="W148" s="39">
        <f>IF(L148="","",L148/GDP!O144/10)</f>
        <v>0.10181725106098716</v>
      </c>
      <c r="X148" s="39">
        <f>IF(M148="","",M148/GDP!P144/10)</f>
        <v>7.2995084077961056E-2</v>
      </c>
      <c r="Y148" s="39">
        <f>IF(N148="","",N148/GDP!Q144/10)</f>
        <v>9.6336440121290445E-2</v>
      </c>
      <c r="Z148" s="39">
        <f>IF(O148="","",O148/GDP!R144/10)</f>
        <v>6.6899542984543425E-2</v>
      </c>
      <c r="AA148" s="39">
        <f>IF(P148="","",P148/GDP!S144/10)</f>
        <v>0.1048512631838682</v>
      </c>
      <c r="AB148" s="39">
        <f>IF(Q148="","",Q148/GDP!T144/10)</f>
        <v>-4.3670675582806198E-2</v>
      </c>
      <c r="AC148" s="39"/>
      <c r="AD148" s="22">
        <f t="shared" si="43"/>
        <v>0</v>
      </c>
      <c r="AE148" s="22">
        <f t="shared" si="48"/>
        <v>0</v>
      </c>
      <c r="AF148" s="22">
        <f t="shared" si="36"/>
        <v>0</v>
      </c>
      <c r="AG148" s="83">
        <f t="shared" si="33"/>
        <v>0</v>
      </c>
      <c r="AH148" s="83" t="str">
        <f t="shared" ref="AH148:AH170" si="49">IF(AG148=1, A148, "")</f>
        <v/>
      </c>
      <c r="AI148" s="57" t="str">
        <f t="shared" si="38"/>
        <v/>
      </c>
      <c r="AJ148" s="83">
        <f t="shared" si="44"/>
        <v>0</v>
      </c>
      <c r="AK148" s="57">
        <f t="shared" si="44"/>
        <v>0</v>
      </c>
      <c r="AL148" s="39" t="str">
        <f t="shared" si="39"/>
        <v/>
      </c>
      <c r="AM148" s="39">
        <f t="shared" si="40"/>
        <v>6.6899542984543425E-2</v>
      </c>
      <c r="AN148" s="39">
        <f t="shared" si="45"/>
        <v>33.487603961807316</v>
      </c>
    </row>
    <row r="149" spans="1:40" x14ac:dyDescent="0.15">
      <c r="A149" s="12" t="s">
        <v>169</v>
      </c>
      <c r="B149" s="26">
        <f>IF(Trav_cr!B149="","",Trav_cr!B149-Trav_deb!B149)</f>
        <v>556.69184175541511</v>
      </c>
      <c r="C149" s="26">
        <f>IF(Trav_cr!C149="","",Trav_cr!C149-Trav_deb!C149)</f>
        <v>771.75344820460805</v>
      </c>
      <c r="D149" s="26">
        <f>IF(Trav_cr!D149="","",Trav_cr!D149-Trav_deb!D149)</f>
        <v>754.50837448898108</v>
      </c>
      <c r="E149" s="26">
        <f>IF(Trav_cr!E149="","",Trav_cr!E149-Trav_deb!E149)</f>
        <v>869.51651789975267</v>
      </c>
      <c r="F149" s="26">
        <f>IF(Trav_cr!F149="","",Trav_cr!F149-Trav_deb!F149)</f>
        <v>926.38313781409033</v>
      </c>
      <c r="G149" s="26">
        <f>IF(Trav_cr!G149="","",Trav_cr!G149-Trav_deb!G149)</f>
        <v>732.46853901106738</v>
      </c>
      <c r="H149" s="26">
        <f>IF(Trav_cr!H149="","",Trav_cr!H149-Trav_deb!H149)</f>
        <v>906.11103506121253</v>
      </c>
      <c r="I149" s="26">
        <f>IF(Trav_cr!I149="","",Trav_cr!I149-Trav_deb!I149)</f>
        <v>1003.7539577907521</v>
      </c>
      <c r="J149" s="26">
        <f>IF(Trav_cr!J149="","",Trav_cr!J149-Trav_deb!J149)</f>
        <v>1407.7451065455414</v>
      </c>
      <c r="K149" s="26">
        <f>IF(Trav_cr!K149="","",Trav_cr!K149-Trav_deb!K149)</f>
        <v>1488.1857673274999</v>
      </c>
      <c r="L149" s="26">
        <f>IF(Trav_cr!L149="","",Trav_cr!L149-Trav_deb!L149)</f>
        <v>1430.204401011677</v>
      </c>
      <c r="M149" s="26">
        <f>IF(Trav_cr!M149="","",Trav_cr!M149-Trav_deb!M149)</f>
        <v>1444.3796968609142</v>
      </c>
      <c r="N149" s="26">
        <f>IF(Trav_cr!N149="","",Trav_cr!N149-Trav_deb!N149)</f>
        <v>1495.6021260167595</v>
      </c>
      <c r="O149" s="26">
        <f>IF(Trav_cr!O149="","",Trav_cr!O149-Trav_deb!O149)</f>
        <v>953.7979633263235</v>
      </c>
      <c r="P149" s="26">
        <f>IF(Trav_cr!P149="","",Trav_cr!P149-Trav_deb!P149)</f>
        <v>1001.1390815843083</v>
      </c>
      <c r="Q149" s="26">
        <f>IF(Trav_cr!Q149="","",Trav_cr!Q149-Trav_deb!Q149)</f>
        <v>43</v>
      </c>
      <c r="S149" s="64">
        <f t="shared" si="47"/>
        <v>-0.95704892477881065</v>
      </c>
      <c r="T149" s="64" t="str">
        <f t="shared" si="41"/>
        <v/>
      </c>
      <c r="U149" s="64" t="str">
        <f t="shared" si="42"/>
        <v/>
      </c>
      <c r="V149" s="39"/>
      <c r="W149" s="39">
        <f>IF(L149="","",L149/GDP!O145/10)</f>
        <v>0.74756299892548905</v>
      </c>
      <c r="X149" s="39">
        <f>IF(M149="","",M149/GDP!P145/10)</f>
        <v>0.74089860360064819</v>
      </c>
      <c r="Y149" s="39">
        <f>IF(N149="","",N149/GDP!Q145/10)</f>
        <v>0.69867950418463765</v>
      </c>
      <c r="Z149" s="39">
        <f>IF(O149="","",O149/GDP!R145/10)</f>
        <v>0.42364564331498472</v>
      </c>
      <c r="AA149" s="39">
        <f>IF(P149="","",P149/GDP!S145/10)</f>
        <v>0.43387105544604332</v>
      </c>
      <c r="AB149" s="39">
        <f>IF(Q149="","",Q149/GDP!T145/10)</f>
        <v>2.110203128019885E-2</v>
      </c>
      <c r="AC149" s="39"/>
      <c r="AD149" s="22">
        <f t="shared" si="43"/>
        <v>0</v>
      </c>
      <c r="AE149" s="22">
        <f t="shared" si="48"/>
        <v>0</v>
      </c>
      <c r="AF149" s="22">
        <f t="shared" si="36"/>
        <v>0</v>
      </c>
      <c r="AG149" s="83">
        <f t="shared" si="33"/>
        <v>0</v>
      </c>
      <c r="AH149" s="83" t="str">
        <f t="shared" si="49"/>
        <v/>
      </c>
      <c r="AI149" s="57" t="str">
        <f t="shared" si="38"/>
        <v/>
      </c>
      <c r="AJ149" s="83">
        <f t="shared" si="44"/>
        <v>0</v>
      </c>
      <c r="AK149" s="57">
        <f t="shared" si="44"/>
        <v>0</v>
      </c>
      <c r="AL149" s="39" t="str">
        <f t="shared" si="39"/>
        <v/>
      </c>
      <c r="AM149" s="39">
        <f t="shared" si="40"/>
        <v>0.42364564331498472</v>
      </c>
      <c r="AN149" s="39">
        <f t="shared" si="45"/>
        <v>1265.0246537599965</v>
      </c>
    </row>
    <row r="150" spans="1:40" x14ac:dyDescent="0.15">
      <c r="A150" s="12" t="s">
        <v>170</v>
      </c>
      <c r="B150" s="26">
        <f>IF(Trav_cr!B150="","",Trav_cr!B150-Trav_deb!B150)</f>
        <v>-730.90000000000009</v>
      </c>
      <c r="C150" s="26">
        <f>IF(Trav_cr!C150="","",Trav_cr!C150-Trav_deb!C150)</f>
        <v>787.92667309000035</v>
      </c>
      <c r="D150" s="26">
        <f>IF(Trav_cr!D150="","",Trav_cr!D150-Trav_deb!D150)</f>
        <v>1931.2636939900008</v>
      </c>
      <c r="E150" s="26">
        <f>IF(Trav_cr!E150="","",Trav_cr!E150-Trav_deb!E150)</f>
        <v>-1226.3326218700004</v>
      </c>
      <c r="F150" s="26">
        <f>IF(Trav_cr!F150="","",Trav_cr!F150-Trav_deb!F150)</f>
        <v>-1301.0344353199994</v>
      </c>
      <c r="G150" s="26">
        <f>IF(Trav_cr!G150="","",Trav_cr!G150-Trav_deb!G150)</f>
        <v>-2841.7272641114496</v>
      </c>
      <c r="H150" s="26">
        <f>IF(Trav_cr!H150="","",Trav_cr!H150-Trav_deb!H150)</f>
        <v>-2418.7851525394399</v>
      </c>
      <c r="I150" s="26">
        <f>IF(Trav_cr!I150="","",Trav_cr!I150-Trav_deb!I150)</f>
        <v>-2487.4676835026798</v>
      </c>
      <c r="J150" s="26">
        <f>IF(Trav_cr!J150="","",Trav_cr!J150-Trav_deb!J150)</f>
        <v>-3143.1174925017094</v>
      </c>
      <c r="K150" s="26">
        <f>IF(Trav_cr!K150="","",Trav_cr!K150-Trav_deb!K150)</f>
        <v>-5567.4813174110514</v>
      </c>
      <c r="L150" s="26">
        <f>IF(Trav_cr!L150="","",Trav_cr!L150-Trav_deb!L150)</f>
        <v>-6070.1867233579087</v>
      </c>
      <c r="M150" s="26">
        <f>IF(Trav_cr!M150="","",Trav_cr!M150-Trav_deb!M150)</f>
        <v>-5992.4684398314303</v>
      </c>
      <c r="N150" s="26">
        <f>IF(Trav_cr!N150="","",Trav_cr!N150-Trav_deb!N150)</f>
        <v>-4861.4910298093891</v>
      </c>
      <c r="O150" s="26">
        <f>IF(Trav_cr!O150="","",Trav_cr!O150-Trav_deb!O150)</f>
        <v>-3623.274035566008</v>
      </c>
      <c r="P150" s="26">
        <f>IF(Trav_cr!P150="","",Trav_cr!P150-Trav_deb!P150)</f>
        <v>-2257.0335186874599</v>
      </c>
      <c r="Q150" s="26">
        <f>IF(Trav_cr!Q150="","",Trav_cr!Q150-Trav_deb!Q150)</f>
        <v>-2558.2688422633064</v>
      </c>
      <c r="S150" s="64">
        <f t="shared" si="47"/>
        <v>0.13346515285737759</v>
      </c>
      <c r="T150" s="64" t="str">
        <f t="shared" si="41"/>
        <v/>
      </c>
      <c r="U150" s="64" t="str">
        <f t="shared" si="42"/>
        <v/>
      </c>
      <c r="V150" s="39"/>
      <c r="W150" s="39">
        <f>IF(L150="","",L150/GDP!O146/10)</f>
        <v>-1.9808343749893236</v>
      </c>
      <c r="X150" s="39">
        <f>IF(M150="","",M150/GDP!P146/10)</f>
        <v>-1.8807161857728889</v>
      </c>
      <c r="Y150" s="39">
        <f>IF(N150="","",N150/GDP!Q146/10)</f>
        <v>-1.4799926412899214</v>
      </c>
      <c r="Z150" s="39">
        <f>IF(O150="","",O150/GDP!R146/10)</f>
        <v>-1.0446471874964618</v>
      </c>
      <c r="AA150" s="39">
        <f>IF(P150="","",P150/GDP!S146/10)</f>
        <v>-0.59896318116575942</v>
      </c>
      <c r="AB150" s="39">
        <f>IF(Q150="","",Q150/GDP!T146/10)</f>
        <v>-0.70770239643975552</v>
      </c>
      <c r="AC150" s="39"/>
      <c r="AD150" s="22">
        <f t="shared" si="43"/>
        <v>0</v>
      </c>
      <c r="AE150" s="22">
        <f t="shared" si="48"/>
        <v>0</v>
      </c>
      <c r="AF150" s="22">
        <f t="shared" si="36"/>
        <v>0</v>
      </c>
      <c r="AG150" s="83">
        <f t="shared" si="33"/>
        <v>0</v>
      </c>
      <c r="AH150" s="83" t="str">
        <f t="shared" si="49"/>
        <v/>
      </c>
      <c r="AI150" s="57" t="str">
        <f t="shared" si="38"/>
        <v/>
      </c>
      <c r="AJ150" s="83">
        <f t="shared" si="44"/>
        <v>0</v>
      </c>
      <c r="AK150" s="57">
        <f t="shared" si="44"/>
        <v>0</v>
      </c>
      <c r="AL150" s="39">
        <f t="shared" si="39"/>
        <v>-1.0446471874964618</v>
      </c>
      <c r="AM150" s="39" t="str">
        <f t="shared" si="40"/>
        <v/>
      </c>
      <c r="AN150" s="39">
        <f t="shared" si="45"/>
        <v>-4560.8907494504383</v>
      </c>
    </row>
    <row r="151" spans="1:40" x14ac:dyDescent="0.15">
      <c r="A151" s="12" t="s">
        <v>171</v>
      </c>
      <c r="B151" s="26">
        <f>IF(Trav_cr!B151="","",Trav_cr!B151-Trav_deb!B151)</f>
        <v>764</v>
      </c>
      <c r="C151" s="26">
        <f>IF(Trav_cr!C151="","",Trav_cr!C151-Trav_deb!C151)</f>
        <v>55</v>
      </c>
      <c r="D151" s="26">
        <f>IF(Trav_cr!D151="","",Trav_cr!D151-Trav_deb!D151)</f>
        <v>2890</v>
      </c>
      <c r="E151" s="26">
        <f>IF(Trav_cr!E151="","",Trav_cr!E151-Trav_deb!E151)</f>
        <v>1928</v>
      </c>
      <c r="F151" s="26">
        <f>IF(Trav_cr!F151="","",Trav_cr!F151-Trav_deb!F151)</f>
        <v>1690</v>
      </c>
      <c r="G151" s="26">
        <f>IF(Trav_cr!G151="","",Trav_cr!G151-Trav_deb!G151)</f>
        <v>1056</v>
      </c>
      <c r="H151" s="26">
        <f>IF(Trav_cr!H151="","",Trav_cr!H151-Trav_deb!H151)</f>
        <v>2303</v>
      </c>
      <c r="I151" s="26">
        <f>IF(Trav_cr!I151="","",Trav_cr!I151-Trav_deb!I151)</f>
        <v>2261</v>
      </c>
      <c r="J151" s="26">
        <f>IF(Trav_cr!J151="","",Trav_cr!J151-Trav_deb!J151)</f>
        <v>2549</v>
      </c>
      <c r="K151" s="26">
        <f>IF(Trav_cr!K151="","",Trav_cr!K151-Trav_deb!K151)</f>
        <v>3107</v>
      </c>
      <c r="L151" s="26">
        <f>IF(Trav_cr!L151="","",Trav_cr!L151-Trav_deb!L151)</f>
        <v>2582</v>
      </c>
      <c r="M151" s="26">
        <f>IF(Trav_cr!M151="","",Trav_cr!M151-Trav_deb!M151)</f>
        <v>2971</v>
      </c>
      <c r="N151" s="26">
        <f>IF(Trav_cr!N151="","",Trav_cr!N151-Trav_deb!N151)</f>
        <v>3885</v>
      </c>
      <c r="O151" s="26">
        <f>IF(Trav_cr!O151="","",Trav_cr!O151-Trav_deb!O151)</f>
        <v>4381</v>
      </c>
      <c r="P151" s="26">
        <f>IF(Trav_cr!P151="","",Trav_cr!P151-Trav_deb!P151)</f>
        <v>4484</v>
      </c>
      <c r="Q151" s="26">
        <f>IF(Trav_cr!Q151="","",Trav_cr!Q151-Trav_deb!Q151)</f>
        <v>2569</v>
      </c>
      <c r="S151" s="64">
        <f t="shared" si="47"/>
        <v>-0.42707404103479041</v>
      </c>
      <c r="T151" s="64" t="str">
        <f t="shared" si="41"/>
        <v/>
      </c>
      <c r="U151" s="64" t="str">
        <f t="shared" si="42"/>
        <v/>
      </c>
      <c r="V151" s="39"/>
      <c r="W151" s="39">
        <f>IF(L151="","",L151/GDP!O147/10)</f>
        <v>0.54074672068810481</v>
      </c>
      <c r="X151" s="39">
        <f>IF(M151="","",M151/GDP!P147/10)</f>
        <v>0.62910792687128236</v>
      </c>
      <c r="Y151" s="39">
        <f>IF(N151="","",N151/GDP!Q147/10)</f>
        <v>0.73769071057463709</v>
      </c>
      <c r="Z151" s="39">
        <f>IF(O151="","",O151/GDP!R147/10)</f>
        <v>0.74578663134666234</v>
      </c>
      <c r="AA151" s="39">
        <f>IF(P151="","",P151/GDP!S147/10)</f>
        <v>0.75084503848691431</v>
      </c>
      <c r="AB151" s="39">
        <f>IF(Q151="","",Q151/GDP!T147/10)</f>
        <v>0.43110100232702048</v>
      </c>
      <c r="AC151" s="39"/>
      <c r="AD151" s="22">
        <f t="shared" si="43"/>
        <v>0</v>
      </c>
      <c r="AE151" s="22">
        <f t="shared" si="48"/>
        <v>0</v>
      </c>
      <c r="AF151" s="22">
        <f t="shared" si="36"/>
        <v>0</v>
      </c>
      <c r="AG151" s="83">
        <f t="shared" si="33"/>
        <v>0</v>
      </c>
      <c r="AH151" s="83" t="str">
        <f t="shared" si="49"/>
        <v/>
      </c>
      <c r="AI151" s="57" t="str">
        <f t="shared" si="38"/>
        <v/>
      </c>
      <c r="AJ151" s="83">
        <f t="shared" si="44"/>
        <v>0</v>
      </c>
      <c r="AK151" s="57">
        <f t="shared" si="44"/>
        <v>0</v>
      </c>
      <c r="AL151" s="39" t="str">
        <f t="shared" si="39"/>
        <v/>
      </c>
      <c r="AM151" s="39">
        <f t="shared" si="40"/>
        <v>0.74578663134666234</v>
      </c>
      <c r="AN151" s="39">
        <f t="shared" si="45"/>
        <v>3660.6</v>
      </c>
    </row>
    <row r="152" spans="1:40" x14ac:dyDescent="0.15">
      <c r="A152" s="12" t="s">
        <v>172</v>
      </c>
      <c r="B152" s="26">
        <f>IF(Trav_cr!B152="","",Trav_cr!B152-Trav_deb!B152)</f>
        <v>4625.6038179377429</v>
      </c>
      <c r="C152" s="26">
        <f>IF(Trav_cr!C152="","",Trav_cr!C152-Trav_deb!C152)</f>
        <v>5078.0291212879583</v>
      </c>
      <c r="D152" s="26">
        <f>IF(Trav_cr!D152="","",Trav_cr!D152-Trav_deb!D152)</f>
        <v>6235.0004690811093</v>
      </c>
      <c r="E152" s="26">
        <f>IF(Trav_cr!E152="","",Trav_cr!E152-Trav_deb!E152)</f>
        <v>6655.8348229380526</v>
      </c>
      <c r="F152" s="26">
        <f>IF(Trav_cr!F152="","",Trav_cr!F152-Trav_deb!F152)</f>
        <v>5920.1797413554359</v>
      </c>
      <c r="G152" s="26">
        <f>IF(Trav_cr!G152="","",Trav_cr!G152-Trav_deb!G152)</f>
        <v>6099.2595529581458</v>
      </c>
      <c r="H152" s="26">
        <f>IF(Trav_cr!H152="","",Trav_cr!H152-Trav_deb!H152)</f>
        <v>7237.7060004193663</v>
      </c>
      <c r="I152" s="26">
        <f>IF(Trav_cr!I152="","",Trav_cr!I152-Trav_deb!I152)</f>
        <v>7213.9521924752044</v>
      </c>
      <c r="J152" s="26">
        <f>IF(Trav_cr!J152="","",Trav_cr!J152-Trav_deb!J152)</f>
        <v>8246.7826180056691</v>
      </c>
      <c r="K152" s="26">
        <f>IF(Trav_cr!K152="","",Trav_cr!K152-Trav_deb!K152)</f>
        <v>9500.6749886803664</v>
      </c>
      <c r="L152" s="26">
        <f>IF(Trav_cr!L152="","",Trav_cr!L152-Trav_deb!L152)</f>
        <v>9180.3634315916461</v>
      </c>
      <c r="M152" s="26">
        <f>IF(Trav_cr!M152="","",Trav_cr!M152-Trav_deb!M152)</f>
        <v>10283.263593517675</v>
      </c>
      <c r="N152" s="26">
        <f>IF(Trav_cr!N152="","",Trav_cr!N152-Trav_deb!N152)</f>
        <v>13150.069835714263</v>
      </c>
      <c r="O152" s="26">
        <f>IF(Trav_cr!O152="","",Trav_cr!O152-Trav_deb!O152)</f>
        <v>14661.166989001858</v>
      </c>
      <c r="P152" s="26">
        <f>IF(Trav_cr!P152="","",Trav_cr!P152-Trav_deb!P152)</f>
        <v>14650.081108766268</v>
      </c>
      <c r="Q152" s="26">
        <f>IF(Trav_cr!Q152="","",Trav_cr!Q152-Trav_deb!Q152)</f>
        <v>5679.2952648358259</v>
      </c>
      <c r="S152" s="64">
        <f t="shared" si="47"/>
        <v>-0.61233694048031806</v>
      </c>
      <c r="T152" s="64" t="str">
        <f t="shared" si="41"/>
        <v/>
      </c>
      <c r="U152" s="64" t="str">
        <f t="shared" si="42"/>
        <v/>
      </c>
      <c r="V152" s="39"/>
      <c r="W152" s="39">
        <f>IF(L152="","",L152/GDP!O148/10)</f>
        <v>4.603663537995045</v>
      </c>
      <c r="X152" s="39">
        <f>IF(M152="","",M152/GDP!P148/10)</f>
        <v>4.9829454635939836</v>
      </c>
      <c r="Y152" s="39">
        <f>IF(N152="","",N152/GDP!Q148/10)</f>
        <v>5.9427383514601884</v>
      </c>
      <c r="Z152" s="39">
        <f>IF(O152="","",O152/GDP!R148/10)</f>
        <v>6.0477631090718145</v>
      </c>
      <c r="AA152" s="39">
        <f>IF(P152="","",P152/GDP!S148/10)</f>
        <v>6.115996457495088</v>
      </c>
      <c r="AB152" s="39">
        <f>IF(Q152="","",Q152/GDP!T148/10)</f>
        <v>2.4579474744653096</v>
      </c>
      <c r="AC152" s="39"/>
      <c r="AD152" s="22">
        <f t="shared" si="43"/>
        <v>0</v>
      </c>
      <c r="AE152" s="22">
        <f t="shared" si="48"/>
        <v>0</v>
      </c>
      <c r="AF152" s="22">
        <f t="shared" si="36"/>
        <v>0</v>
      </c>
      <c r="AG152" s="83">
        <f t="shared" si="33"/>
        <v>1</v>
      </c>
      <c r="AH152" s="83" t="str">
        <f t="shared" si="49"/>
        <v>Portugal</v>
      </c>
      <c r="AI152" s="57">
        <f t="shared" si="38"/>
        <v>1</v>
      </c>
      <c r="AJ152" s="83">
        <f t="shared" si="44"/>
        <v>0</v>
      </c>
      <c r="AK152" s="57">
        <f t="shared" si="44"/>
        <v>0</v>
      </c>
      <c r="AL152" s="39" t="str">
        <f t="shared" si="39"/>
        <v/>
      </c>
      <c r="AM152" s="39">
        <f t="shared" si="40"/>
        <v>6.0477631090718145</v>
      </c>
      <c r="AN152" s="39">
        <f t="shared" si="45"/>
        <v>12384.988991718343</v>
      </c>
    </row>
    <row r="153" spans="1:40" x14ac:dyDescent="0.15">
      <c r="A153" s="12" t="s">
        <v>173</v>
      </c>
      <c r="B153" s="26" t="str">
        <f>IF(Trav_cr!B153="","",Trav_cr!B153-Trav_deb!B153)</f>
        <v/>
      </c>
      <c r="C153" s="26" t="str">
        <f>IF(Trav_cr!C153="","",Trav_cr!C153-Trav_deb!C153)</f>
        <v/>
      </c>
      <c r="D153" s="26" t="str">
        <f>IF(Trav_cr!D153="","",Trav_cr!D153-Trav_deb!D153)</f>
        <v/>
      </c>
      <c r="E153" s="26" t="str">
        <f>IF(Trav_cr!E153="","",Trav_cr!E153-Trav_deb!E153)</f>
        <v/>
      </c>
      <c r="F153" s="26" t="str">
        <f>IF(Trav_cr!F153="","",Trav_cr!F153-Trav_deb!F153)</f>
        <v/>
      </c>
      <c r="G153" s="26" t="str">
        <f>IF(Trav_cr!G153="","",Trav_cr!G153-Trav_deb!G153)</f>
        <v/>
      </c>
      <c r="H153" s="26">
        <f>IF(Trav_cr!H153="","",Trav_cr!H153-Trav_deb!H153)</f>
        <v>-637.91208791208805</v>
      </c>
      <c r="I153" s="26">
        <f>IF(Trav_cr!I153="","",Trav_cr!I153-Trav_deb!I153)</f>
        <v>-2791.2087912087918</v>
      </c>
      <c r="J153" s="26">
        <f>IF(Trav_cr!J153="","",Trav_cr!J153-Trav_deb!J153)</f>
        <v>-3159.6153846153843</v>
      </c>
      <c r="K153" s="26">
        <f>IF(Trav_cr!K153="","",Trav_cr!K153-Trav_deb!K153)</f>
        <v>-4090.3846153846152</v>
      </c>
      <c r="L153" s="26">
        <f>IF(Trav_cr!L153="","",Trav_cr!L153-Trav_deb!L153)</f>
        <v>-3135.1648351648355</v>
      </c>
      <c r="M153" s="26">
        <f>IF(Trav_cr!M153="","",Trav_cr!M153-Trav_deb!M153)</f>
        <v>-3678.0219780219786</v>
      </c>
      <c r="N153" s="26">
        <f>IF(Trav_cr!N153="","",Trav_cr!N153-Trav_deb!N153)</f>
        <v>-3667.5824175824182</v>
      </c>
      <c r="O153" s="26">
        <f>IF(Trav_cr!O153="","",Trav_cr!O153-Trav_deb!O153)</f>
        <v>-3706.5934065934071</v>
      </c>
      <c r="P153" s="26">
        <f>IF(Trav_cr!P153="","",Trav_cr!P153-Trav_deb!P153)</f>
        <v>-4043.9560439560446</v>
      </c>
      <c r="Q153" s="26">
        <f>IF(Trav_cr!Q153="","",Trav_cr!Q153-Trav_deb!Q153)</f>
        <v>-3179.1208791208787</v>
      </c>
      <c r="S153" s="64">
        <f t="shared" si="47"/>
        <v>-0.21385869565217408</v>
      </c>
      <c r="T153" s="64" t="str">
        <f t="shared" si="41"/>
        <v/>
      </c>
      <c r="U153" s="64" t="str">
        <f t="shared" si="42"/>
        <v/>
      </c>
      <c r="V153" s="39"/>
      <c r="W153" s="39">
        <f>IF(L153="","",L153/GDP!O149/10)</f>
        <v>-1.9383999198278339</v>
      </c>
      <c r="X153" s="39">
        <f>IF(M153="","",M153/GDP!P149/10)</f>
        <v>-2.4240229583291844</v>
      </c>
      <c r="Y153" s="39">
        <f>IF(N153="","",N153/GDP!Q149/10)</f>
        <v>-2.2765991190328809</v>
      </c>
      <c r="Z153" s="39">
        <f>IF(O153="","",O153/GDP!R149/10)</f>
        <v>-2.0217580243953615</v>
      </c>
      <c r="AA153" s="39">
        <f>IF(P153="","",P153/GDP!S149/10)</f>
        <v>-2.2998239197311459</v>
      </c>
      <c r="AB153" s="39">
        <f>IF(Q153="","",Q153/GDP!T149/10)</f>
        <v>-2.1650140318054256</v>
      </c>
      <c r="AC153" s="39"/>
      <c r="AD153" s="22">
        <f t="shared" si="43"/>
        <v>0</v>
      </c>
      <c r="AE153" s="22">
        <f t="shared" si="48"/>
        <v>0</v>
      </c>
      <c r="AF153" s="22">
        <f t="shared" si="36"/>
        <v>0</v>
      </c>
      <c r="AG153" s="83">
        <f t="shared" si="33"/>
        <v>0</v>
      </c>
      <c r="AH153" s="83" t="str">
        <f t="shared" si="49"/>
        <v/>
      </c>
      <c r="AI153" s="57" t="str">
        <f t="shared" si="38"/>
        <v/>
      </c>
      <c r="AJ153" s="83">
        <f t="shared" si="44"/>
        <v>0</v>
      </c>
      <c r="AK153" s="57">
        <f t="shared" si="44"/>
        <v>0</v>
      </c>
      <c r="AL153" s="39">
        <f t="shared" si="39"/>
        <v>-2.0217580243953615</v>
      </c>
      <c r="AM153" s="39" t="str">
        <f t="shared" si="40"/>
        <v/>
      </c>
      <c r="AN153" s="39">
        <f t="shared" si="45"/>
        <v>-3646.263736263737</v>
      </c>
    </row>
    <row r="154" spans="1:40" x14ac:dyDescent="0.15">
      <c r="A154" s="12" t="s">
        <v>174</v>
      </c>
      <c r="B154" s="26">
        <f>IF(Trav_cr!B154="","",Trav_cr!B154-Trav_deb!B154)</f>
        <v>128</v>
      </c>
      <c r="C154" s="26">
        <f>IF(Trav_cr!C154="","",Trav_cr!C154-Trav_deb!C154)</f>
        <v>-0.90138688997831196</v>
      </c>
      <c r="D154" s="26">
        <f>IF(Trav_cr!D154="","",Trav_cr!D154-Trav_deb!D154)</f>
        <v>68.276249291345493</v>
      </c>
      <c r="E154" s="26">
        <f>IF(Trav_cr!E154="","",Trav_cr!E154-Trav_deb!E154)</f>
        <v>-182.01172502029954</v>
      </c>
      <c r="F154" s="26">
        <f>IF(Trav_cr!F154="","",Trav_cr!F154-Trav_deb!F154)</f>
        <v>-238.42004662307363</v>
      </c>
      <c r="G154" s="26">
        <f>IF(Trav_cr!G154="","",Trav_cr!G154-Trav_deb!G154)</f>
        <v>-501.50870307311197</v>
      </c>
      <c r="H154" s="26">
        <f>IF(Trav_cr!H154="","",Trav_cr!H154-Trav_deb!H154)</f>
        <v>-545.28212569392781</v>
      </c>
      <c r="I154" s="26">
        <f>IF(Trav_cr!I154="","",Trav_cr!I154-Trav_deb!I154)</f>
        <v>-366.31118139822138</v>
      </c>
      <c r="J154" s="26">
        <f>IF(Trav_cr!J154="","",Trav_cr!J154-Trav_deb!J154)</f>
        <v>-156.52183936097617</v>
      </c>
      <c r="K154" s="26">
        <f>IF(Trav_cr!K154="","",Trav_cr!K154-Trav_deb!K154)</f>
        <v>-518.93335243741581</v>
      </c>
      <c r="L154" s="26">
        <f>IF(Trav_cr!L154="","",Trav_cr!L154-Trav_deb!L154)</f>
        <v>-395.5742641081722</v>
      </c>
      <c r="M154" s="26">
        <f>IF(Trav_cr!M154="","",Trav_cr!M154-Trav_deb!M154)</f>
        <v>-536.18881073097714</v>
      </c>
      <c r="N154" s="26">
        <f>IF(Trav_cr!N154="","",Trav_cr!N154-Trav_deb!N154)</f>
        <v>-1298.3719755035181</v>
      </c>
      <c r="O154" s="26">
        <f>IF(Trav_cr!O154="","",Trav_cr!O154-Trav_deb!O154)</f>
        <v>-1940.0967816950215</v>
      </c>
      <c r="P154" s="26">
        <f>IF(Trav_cr!P154="","",Trav_cr!P154-Trav_deb!P154)</f>
        <v>-2424.2898858553208</v>
      </c>
      <c r="Q154" s="26">
        <f>IF(Trav_cr!Q154="","",Trav_cr!Q154-Trav_deb!Q154)</f>
        <v>-1589.0035544037694</v>
      </c>
      <c r="S154" s="64">
        <f t="shared" si="47"/>
        <v>-0.34454886617523939</v>
      </c>
      <c r="T154" s="64" t="str">
        <f t="shared" si="41"/>
        <v/>
      </c>
      <c r="U154" s="64" t="str">
        <f t="shared" si="42"/>
        <v/>
      </c>
      <c r="V154" s="39"/>
      <c r="W154" s="39">
        <f>IF(L154="","",L154/GDP!O150/10)</f>
        <v>-0.22256947543982936</v>
      </c>
      <c r="X154" s="39">
        <f>IF(M154="","",M154/GDP!P150/10)</f>
        <v>-0.28501035275062986</v>
      </c>
      <c r="Y154" s="39">
        <f>IF(N154="","",N154/GDP!Q150/10)</f>
        <v>-0.61331949920736806</v>
      </c>
      <c r="Z154" s="39">
        <f>IF(O154="","",O154/GDP!R150/10)</f>
        <v>-0.80349782628926825</v>
      </c>
      <c r="AA154" s="39">
        <f>IF(P154="","",P154/GDP!S150/10)</f>
        <v>-0.97089896916588714</v>
      </c>
      <c r="AB154" s="39">
        <f>IF(Q154="","",Q154/GDP!T150/10)</f>
        <v>-0.63888262136182727</v>
      </c>
      <c r="AC154" s="39"/>
      <c r="AD154" s="22">
        <f t="shared" si="43"/>
        <v>0</v>
      </c>
      <c r="AE154" s="22">
        <f t="shared" si="48"/>
        <v>0</v>
      </c>
      <c r="AF154" s="22">
        <f t="shared" si="36"/>
        <v>0</v>
      </c>
      <c r="AG154" s="83">
        <f t="shared" si="33"/>
        <v>0</v>
      </c>
      <c r="AH154" s="83" t="str">
        <f t="shared" si="49"/>
        <v/>
      </c>
      <c r="AI154" s="57" t="str">
        <f t="shared" si="38"/>
        <v/>
      </c>
      <c r="AJ154" s="83">
        <f t="shared" si="44"/>
        <v>0</v>
      </c>
      <c r="AK154" s="57">
        <f t="shared" si="44"/>
        <v>0</v>
      </c>
      <c r="AL154" s="39">
        <f t="shared" si="39"/>
        <v>-0.80349782628926825</v>
      </c>
      <c r="AM154" s="39" t="str">
        <f t="shared" si="40"/>
        <v/>
      </c>
      <c r="AN154" s="39">
        <f t="shared" si="45"/>
        <v>-1318.904343578602</v>
      </c>
    </row>
    <row r="155" spans="1:40" x14ac:dyDescent="0.15">
      <c r="A155" s="12" t="s">
        <v>175</v>
      </c>
      <c r="B155" s="26">
        <f>IF(Trav_cr!B155="","",Trav_cr!B155-Trav_deb!B155)</f>
        <v>-11102.380000000001</v>
      </c>
      <c r="C155" s="26">
        <f>IF(Trav_cr!C155="","",Trav_cr!C155-Trav_deb!C155)</f>
        <v>-9856.59</v>
      </c>
      <c r="D155" s="26">
        <f>IF(Trav_cr!D155="","",Trav_cr!D155-Trav_deb!D155)</f>
        <v>-10977.119999999999</v>
      </c>
      <c r="E155" s="26">
        <f>IF(Trav_cr!E155="","",Trav_cr!E155-Trav_deb!E155)</f>
        <v>-11326.939999999999</v>
      </c>
      <c r="F155" s="26">
        <f>IF(Trav_cr!F155="","",Trav_cr!F155-Trav_deb!F155)</f>
        <v>-11652.6</v>
      </c>
      <c r="G155" s="26">
        <f>IF(Trav_cr!G155="","",Trav_cr!G155-Trav_deb!G155)</f>
        <v>-17862.620000000003</v>
      </c>
      <c r="H155" s="26">
        <f>IF(Trav_cr!H155="","",Trav_cr!H155-Trav_deb!H155)</f>
        <v>-21574.440000000002</v>
      </c>
      <c r="I155" s="26">
        <f>IF(Trav_cr!I155="","",Trav_cr!I155-Trav_deb!I155)</f>
        <v>-32038.839999999997</v>
      </c>
      <c r="J155" s="26">
        <f>IF(Trav_cr!J155="","",Trav_cr!J155-Trav_deb!J155)</f>
        <v>-41464.14</v>
      </c>
      <c r="K155" s="26">
        <f>IF(Trav_cr!K155="","",Trav_cr!K155-Trav_deb!K155)</f>
        <v>-38668.51</v>
      </c>
      <c r="L155" s="26">
        <f>IF(Trav_cr!L155="","",Trav_cr!L155-Trav_deb!L155)</f>
        <v>-26511.85</v>
      </c>
      <c r="M155" s="26">
        <f>IF(Trav_cr!M155="","",Trav_cr!M155-Trav_deb!M155)</f>
        <v>-16165.349999999999</v>
      </c>
      <c r="N155" s="26">
        <f>IF(Trav_cr!N155="","",Trav_cr!N155-Trav_deb!N155)</f>
        <v>-22113.279999999999</v>
      </c>
      <c r="O155" s="26">
        <f>IF(Trav_cr!O155="","",Trav_cr!O155-Trav_deb!O155)</f>
        <v>-22679.430000000004</v>
      </c>
      <c r="P155" s="26">
        <f>IF(Trav_cr!P155="","",Trav_cr!P155-Trav_deb!P155)</f>
        <v>-25190.9</v>
      </c>
      <c r="Q155" s="26">
        <f>IF(Trav_cr!Q155="","",Trav_cr!Q155-Trav_deb!Q155)</f>
        <v>-6285.8099999999995</v>
      </c>
      <c r="S155" s="64">
        <f t="shared" si="47"/>
        <v>-0.75047298826163422</v>
      </c>
      <c r="T155" s="64" t="str">
        <f t="shared" si="41"/>
        <v/>
      </c>
      <c r="U155" s="64" t="str">
        <f t="shared" si="42"/>
        <v/>
      </c>
      <c r="V155" s="39"/>
      <c r="W155" s="39">
        <f>IF(L155="","",L155/GDP!O151/10)</f>
        <v>-1.9541365383140152</v>
      </c>
      <c r="X155" s="39">
        <f>IF(M155="","",M155/GDP!P151/10)</f>
        <v>-1.2622789083837191</v>
      </c>
      <c r="Y155" s="39">
        <f>IF(N155="","",N155/GDP!Q151/10)</f>
        <v>-1.4038925749106999</v>
      </c>
      <c r="Z155" s="39">
        <f>IF(O155="","",O155/GDP!R151/10)</f>
        <v>-1.372012113601748</v>
      </c>
      <c r="AA155" s="39">
        <f>IF(P155="","",P155/GDP!S151/10)</f>
        <v>-1.4905416415654513</v>
      </c>
      <c r="AB155" s="39">
        <f>IF(Q155="","",Q155/GDP!T151/10)</f>
        <v>-0.42512742326842973</v>
      </c>
      <c r="AC155" s="39"/>
      <c r="AD155" s="22">
        <f t="shared" si="43"/>
        <v>0</v>
      </c>
      <c r="AE155" s="22">
        <f t="shared" si="48"/>
        <v>0</v>
      </c>
      <c r="AF155" s="22">
        <f t="shared" si="36"/>
        <v>0</v>
      </c>
      <c r="AG155" s="83">
        <f t="shared" si="33"/>
        <v>0</v>
      </c>
      <c r="AH155" s="83" t="str">
        <f t="shared" si="49"/>
        <v/>
      </c>
      <c r="AI155" s="57" t="str">
        <f t="shared" si="38"/>
        <v/>
      </c>
      <c r="AJ155" s="83">
        <f t="shared" si="44"/>
        <v>0</v>
      </c>
      <c r="AK155" s="57">
        <f t="shared" si="44"/>
        <v>0</v>
      </c>
      <c r="AL155" s="39">
        <f t="shared" si="39"/>
        <v>-1.372012113601748</v>
      </c>
      <c r="AM155" s="39" t="str">
        <f t="shared" si="40"/>
        <v/>
      </c>
      <c r="AN155" s="39">
        <f t="shared" si="45"/>
        <v>-22532.162</v>
      </c>
    </row>
    <row r="156" spans="1:40" x14ac:dyDescent="0.15">
      <c r="A156" s="12" t="s">
        <v>176</v>
      </c>
      <c r="B156" s="26" t="str">
        <f>IF(Trav_cr!B156="","",Trav_cr!B156-Trav_deb!B156)</f>
        <v/>
      </c>
      <c r="C156" s="26" t="str">
        <f>IF(Trav_cr!C156="","",Trav_cr!C156-Trav_deb!C156)</f>
        <v/>
      </c>
      <c r="D156" s="26" t="str">
        <f>IF(Trav_cr!D156="","",Trav_cr!D156-Trav_deb!D156)</f>
        <v/>
      </c>
      <c r="E156" s="26" t="str">
        <f>IF(Trav_cr!E156="","",Trav_cr!E156-Trav_deb!E156)</f>
        <v/>
      </c>
      <c r="F156" s="26" t="str">
        <f>IF(Trav_cr!F156="","",Trav_cr!F156-Trav_deb!F156)</f>
        <v/>
      </c>
      <c r="G156" s="26">
        <f>IF(Trav_cr!G156="","",Trav_cr!G156-Trav_deb!G156)</f>
        <v>124.6</v>
      </c>
      <c r="H156" s="26">
        <f>IF(Trav_cr!H156="","",Trav_cr!H156-Trav_deb!H156)</f>
        <v>162.61000000000001</v>
      </c>
      <c r="I156" s="26">
        <f>IF(Trav_cr!I156="","",Trav_cr!I156-Trav_deb!I156)</f>
        <v>203.22696334707513</v>
      </c>
      <c r="J156" s="26">
        <f>IF(Trav_cr!J156="","",Trav_cr!J156-Trav_deb!J156)</f>
        <v>214.53652989798735</v>
      </c>
      <c r="K156" s="26">
        <f>IF(Trav_cr!K156="","",Trav_cr!K156-Trav_deb!K156)</f>
        <v>219.87447402401739</v>
      </c>
      <c r="L156" s="26">
        <f>IF(Trav_cr!L156="","",Trav_cr!L156-Trav_deb!L156)</f>
        <v>29.851772316692973</v>
      </c>
      <c r="M156" s="26">
        <f>IF(Trav_cr!M156="","",Trav_cr!M156-Trav_deb!M156)</f>
        <v>41.906061401161026</v>
      </c>
      <c r="N156" s="26">
        <f>IF(Trav_cr!N156="","",Trav_cr!N156-Trav_deb!N156)</f>
        <v>10.292682615394199</v>
      </c>
      <c r="O156" s="26">
        <f>IF(Trav_cr!O156="","",Trav_cr!O156-Trav_deb!O156)</f>
        <v>46.834129018015005</v>
      </c>
      <c r="P156" s="26">
        <f>IF(Trav_cr!P156="","",Trav_cr!P156-Trav_deb!P156)</f>
        <v>121.88626701436147</v>
      </c>
      <c r="Q156" s="26" t="str">
        <f>IF(Trav_cr!Q156="","",Trav_cr!Q156-Trav_deb!Q156)</f>
        <v/>
      </c>
      <c r="S156" s="64" t="str">
        <f t="shared" si="47"/>
        <v/>
      </c>
      <c r="T156" s="64" t="str">
        <f t="shared" si="41"/>
        <v/>
      </c>
      <c r="U156" s="64" t="str">
        <f t="shared" si="42"/>
        <v/>
      </c>
      <c r="V156" s="39"/>
      <c r="W156" s="39">
        <f>IF(L156="","",L156/GDP!O152/10)</f>
        <v>0.3477067837905824</v>
      </c>
      <c r="X156" s="39">
        <f>IF(M156="","",M156/GDP!P152/10)</f>
        <v>0.47979497391829079</v>
      </c>
      <c r="Y156" s="39">
        <f>IF(N156="","",N156/GDP!Q152/10)</f>
        <v>0.111238259513964</v>
      </c>
      <c r="Z156" s="39">
        <f>IF(O156="","",O156/GDP!R152/10)</f>
        <v>0.48640459363508165</v>
      </c>
      <c r="AA156" s="39">
        <f>IF(P156="","",P156/GDP!S152/10)</f>
        <v>1.2040720369205098</v>
      </c>
      <c r="AB156" s="39" t="str">
        <f>IF(Q156="","",Q156/GDP!T152/10)</f>
        <v/>
      </c>
      <c r="AC156" s="39"/>
      <c r="AD156" s="22">
        <f t="shared" si="43"/>
        <v>0</v>
      </c>
      <c r="AE156" s="22">
        <f t="shared" si="48"/>
        <v>0</v>
      </c>
      <c r="AF156" s="22">
        <f t="shared" si="36"/>
        <v>0</v>
      </c>
      <c r="AG156" s="83">
        <f t="shared" si="33"/>
        <v>0</v>
      </c>
      <c r="AH156" s="83" t="str">
        <f t="shared" si="49"/>
        <v/>
      </c>
      <c r="AI156" s="57" t="str">
        <f t="shared" si="38"/>
        <v/>
      </c>
      <c r="AJ156" s="83">
        <f t="shared" si="44"/>
        <v>0</v>
      </c>
      <c r="AK156" s="57">
        <f t="shared" si="44"/>
        <v>1</v>
      </c>
      <c r="AL156" s="39" t="str">
        <f t="shared" si="39"/>
        <v/>
      </c>
      <c r="AM156" s="39">
        <f t="shared" si="40"/>
        <v>0.48640459363508165</v>
      </c>
      <c r="AN156" s="39">
        <f t="shared" si="45"/>
        <v>50.154182473124933</v>
      </c>
    </row>
    <row r="157" spans="1:40" x14ac:dyDescent="0.15">
      <c r="A157" s="12" t="s">
        <v>177</v>
      </c>
      <c r="B157" s="26">
        <f>IF(Trav_cr!B157="","",Trav_cr!B157-Trav_deb!B157)</f>
        <v>60.5</v>
      </c>
      <c r="C157" s="26">
        <f>IF(Trav_cr!C157="","",Trav_cr!C157-Trav_deb!C157)</f>
        <v>77.428782158323173</v>
      </c>
      <c r="D157" s="26">
        <f>IF(Trav_cr!D157="","",Trav_cr!D157-Trav_deb!D157)</f>
        <v>92.014395488938902</v>
      </c>
      <c r="E157" s="26">
        <f>IF(Trav_cr!E157="","",Trav_cr!E157-Trav_deb!E157)</f>
        <v>100.08336777990107</v>
      </c>
      <c r="F157" s="26">
        <f>IF(Trav_cr!F157="","",Trav_cr!F157-Trav_deb!F157)</f>
        <v>104.79827715426219</v>
      </c>
      <c r="G157" s="26">
        <f>IF(Trav_cr!G157="","",Trav_cr!G157-Trav_deb!G157)</f>
        <v>107.83406762712654</v>
      </c>
      <c r="H157" s="26">
        <f>IF(Trav_cr!H157="","",Trav_cr!H157-Trav_deb!H157)</f>
        <v>121.10623984189293</v>
      </c>
      <c r="I157" s="26">
        <f>IF(Trav_cr!I157="","",Trav_cr!I157-Trav_deb!I157)</f>
        <v>139.40908630048699</v>
      </c>
      <c r="J157" s="26">
        <f>IF(Trav_cr!J157="","",Trav_cr!J157-Trav_deb!J157)</f>
        <v>133.59000761729666</v>
      </c>
      <c r="K157" s="26">
        <f>IF(Trav_cr!K157="","",Trav_cr!K157-Trav_deb!K157)</f>
        <v>145.31235647699188</v>
      </c>
      <c r="L157" s="26">
        <f>IF(Trav_cr!L157="","",Trav_cr!L157-Trav_deb!L157)</f>
        <v>139.83494091502783</v>
      </c>
      <c r="M157" s="26">
        <f>IF(Trav_cr!M157="","",Trav_cr!M157-Trav_deb!M157)</f>
        <v>146.99388375085047</v>
      </c>
      <c r="N157" s="26">
        <f>IF(Trav_cr!N157="","",Trav_cr!N157-Trav_deb!N157)</f>
        <v>163.29096137496745</v>
      </c>
      <c r="O157" s="26">
        <f>IF(Trav_cr!O157="","",Trav_cr!O157-Trav_deb!O157)</f>
        <v>188.99368458936814</v>
      </c>
      <c r="P157" s="26">
        <f>IF(Trav_cr!P157="","",Trav_cr!P157-Trav_deb!P157)</f>
        <v>194.96001170397599</v>
      </c>
      <c r="Q157" s="26" t="str">
        <f>IF(Trav_cr!Q157="","",Trav_cr!Q157-Trav_deb!Q157)</f>
        <v/>
      </c>
      <c r="S157" s="64" t="str">
        <f t="shared" si="47"/>
        <v/>
      </c>
      <c r="T157" s="64" t="str">
        <f t="shared" si="41"/>
        <v/>
      </c>
      <c r="U157" s="64" t="str">
        <f t="shared" si="42"/>
        <v/>
      </c>
      <c r="V157" s="39"/>
      <c r="W157" s="39">
        <f>IF(L157="","",L157/GDP!O153/10)</f>
        <v>17.738838066156184</v>
      </c>
      <c r="X157" s="39">
        <f>IF(M157="","",M157/GDP!P153/10)</f>
        <v>18.388453746384211</v>
      </c>
      <c r="Y157" s="39">
        <f>IF(N157="","",N157/GDP!Q153/10)</f>
        <v>19.622754215527994</v>
      </c>
      <c r="Z157" s="39">
        <f>IF(O157="","",O157/GDP!R153/10)</f>
        <v>22.585831113613963</v>
      </c>
      <c r="AA157" s="39">
        <f>IF(P157="","",P157/GDP!S153/10)</f>
        <v>22.875741289992781</v>
      </c>
      <c r="AB157" s="39" t="str">
        <f>IF(Q157="","",Q157/GDP!T153/10)</f>
        <v/>
      </c>
      <c r="AC157" s="39"/>
      <c r="AD157" s="22">
        <f t="shared" si="43"/>
        <v>0</v>
      </c>
      <c r="AE157" s="22">
        <f t="shared" si="48"/>
        <v>1</v>
      </c>
      <c r="AF157" s="22">
        <f t="shared" si="36"/>
        <v>0</v>
      </c>
      <c r="AG157" s="83">
        <f t="shared" si="33"/>
        <v>1</v>
      </c>
      <c r="AH157" s="83" t="str">
        <f t="shared" si="49"/>
        <v>Samoa</v>
      </c>
      <c r="AI157" s="57">
        <f t="shared" si="38"/>
        <v>0</v>
      </c>
      <c r="AJ157" s="83">
        <f t="shared" si="44"/>
        <v>0</v>
      </c>
      <c r="AK157" s="57">
        <f t="shared" si="44"/>
        <v>1</v>
      </c>
      <c r="AL157" s="39" t="str">
        <f t="shared" si="39"/>
        <v/>
      </c>
      <c r="AM157" s="39">
        <f t="shared" si="40"/>
        <v>22.585831113613963</v>
      </c>
      <c r="AN157" s="39">
        <f t="shared" si="45"/>
        <v>166.81469646683797</v>
      </c>
    </row>
    <row r="158" spans="1:40" x14ac:dyDescent="0.15">
      <c r="A158" s="12" t="s">
        <v>178</v>
      </c>
      <c r="B158" s="26">
        <f>IF(Trav_cr!B158="","",Trav_cr!B158-Trav_deb!B158)</f>
        <v>7.2709245949390438</v>
      </c>
      <c r="C158" s="26">
        <f>IF(Trav_cr!C158="","",Trav_cr!C158-Trav_deb!C158)</f>
        <v>6.4804454364432145</v>
      </c>
      <c r="D158" s="26">
        <f>IF(Trav_cr!D158="","",Trav_cr!D158-Trav_deb!D158)</f>
        <v>4.8951916499960113</v>
      </c>
      <c r="E158" s="26">
        <f>IF(Trav_cr!E158="","",Trav_cr!E158-Trav_deb!E158)</f>
        <v>7.7273523358383436</v>
      </c>
      <c r="F158" s="26">
        <f>IF(Trav_cr!F158="","",Trav_cr!F158-Trav_deb!F158)</f>
        <v>8.3067930683316415</v>
      </c>
      <c r="G158" s="26">
        <f>IF(Trav_cr!G158="","",Trav_cr!G158-Trav_deb!G158)</f>
        <v>11.078809257383051</v>
      </c>
      <c r="H158" s="26">
        <f>IF(Trav_cr!H158="","",Trav_cr!H158-Trav_deb!H158)</f>
        <v>15.577057221201404</v>
      </c>
      <c r="I158" s="26">
        <f>IF(Trav_cr!I158="","",Trav_cr!I158-Trav_deb!I158)</f>
        <v>12.591775741999195</v>
      </c>
      <c r="J158" s="26">
        <f>IF(Trav_cr!J158="","",Trav_cr!J158-Trav_deb!J158)</f>
        <v>29.299689766527596</v>
      </c>
      <c r="K158" s="26">
        <f>IF(Trav_cr!K158="","",Trav_cr!K158-Trav_deb!K158)</f>
        <v>39.280462359053132</v>
      </c>
      <c r="L158" s="26">
        <f>IF(Trav_cr!L158="","",Trav_cr!L158-Trav_deb!L158)</f>
        <v>45.506176475502741</v>
      </c>
      <c r="M158" s="26">
        <f>IF(Trav_cr!M158="","",Trav_cr!M158-Trav_deb!M158)</f>
        <v>53.438806799877057</v>
      </c>
      <c r="N158" s="26">
        <f>IF(Trav_cr!N158="","",Trav_cr!N158-Trav_deb!N158)</f>
        <v>48.745792210068302</v>
      </c>
      <c r="O158" s="26">
        <f>IF(Trav_cr!O158="","",Trav_cr!O158-Trav_deb!O158)</f>
        <v>55.215410656383668</v>
      </c>
      <c r="P158" s="26">
        <f>IF(Trav_cr!P158="","",Trav_cr!P158-Trav_deb!P158)</f>
        <v>26.49565283697979</v>
      </c>
      <c r="Q158" s="26">
        <f>IF(Trav_cr!Q158="","",Trav_cr!Q158-Trav_deb!Q158)</f>
        <v>6.9322341685214717</v>
      </c>
      <c r="S158" s="64">
        <f t="shared" si="47"/>
        <v>-0.73836333789646424</v>
      </c>
      <c r="T158" s="64" t="str">
        <f t="shared" si="41"/>
        <v/>
      </c>
      <c r="U158" s="64" t="str">
        <f t="shared" si="42"/>
        <v/>
      </c>
      <c r="V158" s="39"/>
      <c r="W158" s="39">
        <f>IF(L158="","",L158/GDP!O154/10)</f>
        <v>14.298165640784072</v>
      </c>
      <c r="X158" s="39">
        <f>IF(M158="","",M158/GDP!P154/10)</f>
        <v>15.376065360533033</v>
      </c>
      <c r="Y158" s="39">
        <f>IF(N158="","",N158/GDP!Q154/10)</f>
        <v>12.970016691206443</v>
      </c>
      <c r="Z158" s="39">
        <f>IF(O158="","",O158/GDP!R154/10)</f>
        <v>13.284338396808636</v>
      </c>
      <c r="AA158" s="39">
        <f>IF(P158="","",P158/GDP!S154/10)</f>
        <v>6.2813580840945944</v>
      </c>
      <c r="AB158" s="39">
        <f>IF(Q158="","",Q158/GDP!T154/10)</f>
        <v>1.6579251643906914</v>
      </c>
      <c r="AC158" s="39"/>
      <c r="AD158" s="22">
        <f t="shared" si="43"/>
        <v>0</v>
      </c>
      <c r="AE158" s="22">
        <f t="shared" si="48"/>
        <v>1</v>
      </c>
      <c r="AF158" s="22">
        <f t="shared" si="36"/>
        <v>0</v>
      </c>
      <c r="AG158" s="83">
        <f t="shared" si="33"/>
        <v>1</v>
      </c>
      <c r="AH158" s="83" t="str">
        <f t="shared" si="49"/>
        <v>São Tomé and Príncipe, Dem. Rep. of</v>
      </c>
      <c r="AI158" s="57">
        <f t="shared" si="38"/>
        <v>1</v>
      </c>
      <c r="AJ158" s="83">
        <f t="shared" si="44"/>
        <v>0</v>
      </c>
      <c r="AK158" s="57">
        <f t="shared" si="44"/>
        <v>0</v>
      </c>
      <c r="AL158" s="39" t="str">
        <f t="shared" si="39"/>
        <v/>
      </c>
      <c r="AM158" s="39">
        <f t="shared" si="40"/>
        <v>13.284338396808636</v>
      </c>
      <c r="AN158" s="39">
        <f t="shared" si="45"/>
        <v>45.880367795762311</v>
      </c>
    </row>
    <row r="159" spans="1:40" x14ac:dyDescent="0.15">
      <c r="A159" s="12" t="s">
        <v>179</v>
      </c>
      <c r="B159" s="26">
        <f>IF(Trav_cr!B159="","",Trav_cr!B159-Trav_deb!B159)</f>
        <v>-4457.6000000000004</v>
      </c>
      <c r="C159" s="26">
        <f>IF(Trav_cr!C159="","",Trav_cr!C159-Trav_deb!C159)</f>
        <v>-8198.9382571733349</v>
      </c>
      <c r="D159" s="26">
        <f>IF(Trav_cr!D159="","",Trav_cr!D159-Trav_deb!D159)</f>
        <v>-14189.720885813331</v>
      </c>
      <c r="E159" s="26">
        <f>IF(Trav_cr!E159="","",Trav_cr!E159-Trav_deb!E159)</f>
        <v>-9218.858400000001</v>
      </c>
      <c r="F159" s="26">
        <f>IF(Trav_cr!F159="","",Trav_cr!F159-Trav_deb!F159)</f>
        <v>-14424.346266666666</v>
      </c>
      <c r="G159" s="26">
        <f>IF(Trav_cr!G159="","",Trav_cr!G159-Trav_deb!G159)</f>
        <v>-14422.957333333332</v>
      </c>
      <c r="H159" s="26">
        <f>IF(Trav_cr!H159="","",Trav_cr!H159-Trav_deb!H159)</f>
        <v>-8811.9814666666662</v>
      </c>
      <c r="I159" s="26">
        <f>IF(Trav_cr!I159="","",Trav_cr!I159-Trav_deb!I159)</f>
        <v>-9591.0665333333309</v>
      </c>
      <c r="J159" s="26">
        <f>IF(Trav_cr!J159="","",Trav_cr!J159-Trav_deb!J159)</f>
        <v>-10008.824133333335</v>
      </c>
      <c r="K159" s="26">
        <f>IF(Trav_cr!K159="","",Trav_cr!K159-Trav_deb!K159)</f>
        <v>-15879.386506666668</v>
      </c>
      <c r="L159" s="26">
        <f>IF(Trav_cr!L159="","",Trav_cr!L159-Trav_deb!L159)</f>
        <v>-9216.0282110666649</v>
      </c>
      <c r="M159" s="26">
        <f>IF(Trav_cr!M159="","",Trav_cr!M159-Trav_deb!M159)</f>
        <v>-5562.0320592000025</v>
      </c>
      <c r="N159" s="26">
        <f>IF(Trav_cr!N159="","",Trav_cr!N159-Trav_deb!N159)</f>
        <v>-5496.032429730667</v>
      </c>
      <c r="O159" s="26">
        <f>IF(Trav_cr!O159="","",Trav_cr!O159-Trav_deb!O159)</f>
        <v>-2860.9981420614949</v>
      </c>
      <c r="P159" s="26">
        <f>IF(Trav_cr!P159="","",Trav_cr!P159-Trav_deb!P159)</f>
        <v>1291.8556633331973</v>
      </c>
      <c r="Q159" s="26">
        <f>IF(Trav_cr!Q159="","",Trav_cr!Q159-Trav_deb!Q159)</f>
        <v>-4496.9585710684141</v>
      </c>
      <c r="S159" s="64">
        <f t="shared" si="47"/>
        <v>-4.4810069721454262</v>
      </c>
      <c r="T159" s="64" t="str">
        <f t="shared" si="41"/>
        <v/>
      </c>
      <c r="U159" s="64" t="str">
        <f t="shared" si="42"/>
        <v/>
      </c>
      <c r="V159" s="39"/>
      <c r="W159" s="39">
        <f>IF(L159="","",L159/GDP!O155/10)</f>
        <v>-1.4085973037085013</v>
      </c>
      <c r="X159" s="39">
        <f>IF(M159="","",M159/GDP!P155/10)</f>
        <v>-0.86241673807052821</v>
      </c>
      <c r="Y159" s="39">
        <f>IF(N159="","",N159/GDP!Q155/10)</f>
        <v>-0.7981618098435086</v>
      </c>
      <c r="Z159" s="39">
        <f>IF(O159="","",O159/GDP!R155/10)</f>
        <v>-0.36375317597268098</v>
      </c>
      <c r="AA159" s="39">
        <f>IF(P159="","",P159/GDP!S155/10)</f>
        <v>0.16291421042626658</v>
      </c>
      <c r="AB159" s="39">
        <f>IF(Q159="","",Q159/GDP!T155/10)</f>
        <v>-0.64231449344349489</v>
      </c>
      <c r="AC159" s="39"/>
      <c r="AD159" s="22">
        <f t="shared" si="43"/>
        <v>0</v>
      </c>
      <c r="AE159" s="22">
        <f t="shared" si="48"/>
        <v>0</v>
      </c>
      <c r="AF159" s="22">
        <f t="shared" si="36"/>
        <v>0</v>
      </c>
      <c r="AG159" s="83">
        <f t="shared" si="33"/>
        <v>0</v>
      </c>
      <c r="AH159" s="83" t="str">
        <f t="shared" si="49"/>
        <v/>
      </c>
      <c r="AI159" s="57" t="str">
        <f t="shared" si="38"/>
        <v/>
      </c>
      <c r="AJ159" s="83">
        <f t="shared" si="44"/>
        <v>0</v>
      </c>
      <c r="AK159" s="57">
        <f t="shared" si="44"/>
        <v>0</v>
      </c>
      <c r="AL159" s="39">
        <f t="shared" si="39"/>
        <v>-0.36375317597268098</v>
      </c>
      <c r="AM159" s="39" t="str">
        <f t="shared" si="40"/>
        <v/>
      </c>
      <c r="AN159" s="39">
        <f t="shared" si="45"/>
        <v>-4368.6470357451271</v>
      </c>
    </row>
    <row r="160" spans="1:40" x14ac:dyDescent="0.15">
      <c r="A160" s="12" t="s">
        <v>180</v>
      </c>
      <c r="B160" s="26">
        <f>IF(Trav_cr!B160="","",Trav_cr!B160-Trav_deb!B160)</f>
        <v>177.8</v>
      </c>
      <c r="C160" s="26">
        <f>IF(Trav_cr!C160="","",Trav_cr!C160-Trav_deb!C160)</f>
        <v>196.58300647217794</v>
      </c>
      <c r="D160" s="26">
        <f>IF(Trav_cr!D160="","",Trav_cr!D160-Trav_deb!D160)</f>
        <v>279.06516997004303</v>
      </c>
      <c r="E160" s="26">
        <f>IF(Trav_cr!E160="","",Trav_cr!E160-Trav_deb!E160)</f>
        <v>369.28247690492685</v>
      </c>
      <c r="F160" s="26">
        <f>IF(Trav_cr!F160="","",Trav_cr!F160-Trav_deb!F160)</f>
        <v>307.93541396149078</v>
      </c>
      <c r="G160" s="26">
        <f>IF(Trav_cr!G160="","",Trav_cr!G160-Trav_deb!G160)</f>
        <v>293.23298808712661</v>
      </c>
      <c r="H160" s="26">
        <f>IF(Trav_cr!H160="","",Trav_cr!H160-Trav_deb!H160)</f>
        <v>317.62639046776343</v>
      </c>
      <c r="I160" s="26">
        <f>IF(Trav_cr!I160="","",Trav_cr!I160-Trav_deb!I160)</f>
        <v>263.00568592790518</v>
      </c>
      <c r="J160" s="26">
        <f>IF(Trav_cr!J160="","",Trav_cr!J160-Trav_deb!J160)</f>
        <v>289.07527583522642</v>
      </c>
      <c r="K160" s="26">
        <f>IF(Trav_cr!K160="","",Trav_cr!K160-Trav_deb!K160)</f>
        <v>275.07030636749835</v>
      </c>
      <c r="L160" s="26">
        <f>IF(Trav_cr!L160="","",Trav_cr!L160-Trav_deb!L160)</f>
        <v>235.08618059192759</v>
      </c>
      <c r="M160" s="26">
        <f>IF(Trav_cr!M160="","",Trav_cr!M160-Trav_deb!M160)</f>
        <v>243.17032498025674</v>
      </c>
      <c r="N160" s="26">
        <f>IF(Trav_cr!N160="","",Trav_cr!N160-Trav_deb!N160)</f>
        <v>265.5994270444022</v>
      </c>
      <c r="O160" s="26">
        <f>IF(Trav_cr!O160="","",Trav_cr!O160-Trav_deb!O160)</f>
        <v>325.82384361923232</v>
      </c>
      <c r="P160" s="26" t="str">
        <f>IF(Trav_cr!P160="","",Trav_cr!P160-Trav_deb!P160)</f>
        <v/>
      </c>
      <c r="Q160" s="26" t="str">
        <f>IF(Trav_cr!Q160="","",Trav_cr!Q160-Trav_deb!Q160)</f>
        <v/>
      </c>
      <c r="S160" s="64" t="str">
        <f t="shared" si="47"/>
        <v/>
      </c>
      <c r="T160" s="64" t="str">
        <f t="shared" si="41"/>
        <v/>
      </c>
      <c r="U160" s="64" t="str">
        <f t="shared" si="42"/>
        <v/>
      </c>
      <c r="V160" s="39"/>
      <c r="W160" s="39">
        <f>IF(L160="","",L160/GDP!O156/10)</f>
        <v>1.3224498807463745</v>
      </c>
      <c r="X160" s="39">
        <f>IF(M160="","",M160/GDP!P156/10)</f>
        <v>1.2774866333742032</v>
      </c>
      <c r="Y160" s="39">
        <f>IF(N160="","",N160/GDP!Q156/10)</f>
        <v>1.2654127563011754</v>
      </c>
      <c r="Z160" s="39">
        <f>IF(O160="","",O160/GDP!R156/10)</f>
        <v>1.408834896743818</v>
      </c>
      <c r="AA160" s="39" t="str">
        <f>IF(P160="","",P160/GDP!S156/10)</f>
        <v/>
      </c>
      <c r="AB160" s="39" t="str">
        <f>IF(Q160="","",Q160/GDP!T156/10)</f>
        <v/>
      </c>
      <c r="AC160" s="39"/>
      <c r="AD160" s="22">
        <f t="shared" si="43"/>
        <v>0</v>
      </c>
      <c r="AE160" s="22">
        <f t="shared" si="48"/>
        <v>0</v>
      </c>
      <c r="AF160" s="22">
        <f t="shared" si="36"/>
        <v>0</v>
      </c>
      <c r="AG160" s="83">
        <f t="shared" si="33"/>
        <v>0</v>
      </c>
      <c r="AH160" s="83" t="str">
        <f t="shared" si="49"/>
        <v/>
      </c>
      <c r="AI160" s="57" t="str">
        <f t="shared" si="38"/>
        <v/>
      </c>
      <c r="AJ160" s="83">
        <f t="shared" si="44"/>
        <v>1</v>
      </c>
      <c r="AK160" s="57">
        <f t="shared" si="44"/>
        <v>1</v>
      </c>
      <c r="AL160" s="39" t="str">
        <f t="shared" si="39"/>
        <v/>
      </c>
      <c r="AM160" s="39">
        <f t="shared" si="40"/>
        <v>1.408834896743818</v>
      </c>
      <c r="AN160" s="39">
        <f t="shared" si="45"/>
        <v>267.41994405895468</v>
      </c>
    </row>
    <row r="161" spans="1:40" x14ac:dyDescent="0.15">
      <c r="A161" s="12" t="s">
        <v>181</v>
      </c>
      <c r="B161" s="26" t="str">
        <f>IF(Trav_cr!B161="","",Trav_cr!B161-Trav_deb!B161)</f>
        <v/>
      </c>
      <c r="C161" s="26" t="str">
        <f>IF(Trav_cr!C161="","",Trav_cr!C161-Trav_deb!C161)</f>
        <v/>
      </c>
      <c r="D161" s="26">
        <f>IF(Trav_cr!D161="","",Trav_cr!D161-Trav_deb!D161)</f>
        <v>-176.29999999999995</v>
      </c>
      <c r="E161" s="26">
        <f>IF(Trav_cr!E161="","",Trav_cr!E161-Trav_deb!E161)</f>
        <v>-309.88017136750045</v>
      </c>
      <c r="F161" s="26">
        <f>IF(Trav_cr!F161="","",Trav_cr!F161-Trav_deb!F161)</f>
        <v>-93.515621315589669</v>
      </c>
      <c r="G161" s="26">
        <f>IF(Trav_cr!G161="","",Trav_cr!G161-Trav_deb!G161)</f>
        <v>-155.10072805407913</v>
      </c>
      <c r="H161" s="26">
        <f>IF(Trav_cr!H161="","",Trav_cr!H161-Trav_deb!H161)</f>
        <v>-114.9012357439982</v>
      </c>
      <c r="I161" s="26">
        <f>IF(Trav_cr!I161="","",Trav_cr!I161-Trav_deb!I161)</f>
        <v>-110.02686608788531</v>
      </c>
      <c r="J161" s="26">
        <f>IF(Trav_cr!J161="","",Trav_cr!J161-Trav_deb!J161)</f>
        <v>-63.591567564116531</v>
      </c>
      <c r="K161" s="26">
        <f>IF(Trav_cr!K161="","",Trav_cr!K161-Trav_deb!K161)</f>
        <v>-36.423711306881842</v>
      </c>
      <c r="L161" s="26">
        <f>IF(Trav_cr!L161="","",Trav_cr!L161-Trav_deb!L161)</f>
        <v>-54.218183884470363</v>
      </c>
      <c r="M161" s="26">
        <f>IF(Trav_cr!M161="","",Trav_cr!M161-Trav_deb!M161)</f>
        <v>-51.38835101659879</v>
      </c>
      <c r="N161" s="26">
        <f>IF(Trav_cr!N161="","",Trav_cr!N161-Trav_deb!N161)</f>
        <v>-36.055513139380764</v>
      </c>
      <c r="O161" s="26">
        <f>IF(Trav_cr!O161="","",Trav_cr!O161-Trav_deb!O161)</f>
        <v>-95.884609540322117</v>
      </c>
      <c r="P161" s="26">
        <f>IF(Trav_cr!P161="","",Trav_cr!P161-Trav_deb!P161)</f>
        <v>-201.27061853681607</v>
      </c>
      <c r="Q161" s="26">
        <f>IF(Trav_cr!Q161="","",Trav_cr!Q161-Trav_deb!Q161)</f>
        <v>129.91487915302991</v>
      </c>
      <c r="S161" s="64">
        <f t="shared" si="47"/>
        <v>-1.645473641893072</v>
      </c>
      <c r="T161" s="64" t="str">
        <f t="shared" si="41"/>
        <v/>
      </c>
      <c r="U161" s="64" t="str">
        <f t="shared" si="42"/>
        <v/>
      </c>
      <c r="V161" s="39"/>
      <c r="W161" s="39">
        <f>IF(L161="","",L161/GDP!O157/10)</f>
        <v>-0.13672143271118306</v>
      </c>
      <c r="X161" s="39">
        <f>IF(M161="","",M161/GDP!P157/10)</f>
        <v>-0.12628406856176502</v>
      </c>
      <c r="Y161" s="39">
        <f>IF(N161="","",N161/GDP!Q157/10)</f>
        <v>-8.161219252852632E-2</v>
      </c>
      <c r="Z161" s="39">
        <f>IF(O161="","",O161/GDP!R157/10)</f>
        <v>-0.18934311329263126</v>
      </c>
      <c r="AA161" s="39">
        <f>IF(P161="","",P161/GDP!S157/10)</f>
        <v>-0.39100624921845217</v>
      </c>
      <c r="AB161" s="39">
        <f>IF(Q161="","",Q161/GDP!T157/10)</f>
        <v>0.24530691041251265</v>
      </c>
      <c r="AC161" s="39"/>
      <c r="AD161" s="22">
        <f t="shared" si="43"/>
        <v>0</v>
      </c>
      <c r="AE161" s="22">
        <f t="shared" si="48"/>
        <v>0</v>
      </c>
      <c r="AF161" s="22">
        <f t="shared" si="36"/>
        <v>0</v>
      </c>
      <c r="AG161" s="83">
        <f t="shared" si="33"/>
        <v>0</v>
      </c>
      <c r="AH161" s="83" t="str">
        <f t="shared" si="49"/>
        <v/>
      </c>
      <c r="AI161" s="57" t="str">
        <f t="shared" si="38"/>
        <v/>
      </c>
      <c r="AJ161" s="83">
        <f t="shared" si="44"/>
        <v>0</v>
      </c>
      <c r="AK161" s="57">
        <f t="shared" si="44"/>
        <v>0</v>
      </c>
      <c r="AL161" s="39">
        <f t="shared" si="39"/>
        <v>-0.18934311329263126</v>
      </c>
      <c r="AM161" s="39" t="str">
        <f t="shared" si="40"/>
        <v/>
      </c>
      <c r="AN161" s="39">
        <f t="shared" si="45"/>
        <v>-87.763455223517624</v>
      </c>
    </row>
    <row r="162" spans="1:40" x14ac:dyDescent="0.15">
      <c r="A162" s="12" t="s">
        <v>182</v>
      </c>
      <c r="B162" s="26">
        <f>IF(Trav_cr!B162="","",Trav_cr!B162-Trav_deb!B162)</f>
        <v>153.42608895547653</v>
      </c>
      <c r="C162" s="26">
        <f>IF(Trav_cr!C162="","",Trav_cr!C162-Trav_deb!C162)</f>
        <v>191.83999409785713</v>
      </c>
      <c r="D162" s="26">
        <f>IF(Trav_cr!D162="","",Trav_cr!D162-Trav_deb!D162)</f>
        <v>283</v>
      </c>
      <c r="E162" s="26">
        <f>IF(Trav_cr!E162="","",Trav_cr!E162-Trav_deb!E162)</f>
        <v>269.63335719965499</v>
      </c>
      <c r="F162" s="26">
        <f>IF(Trav_cr!F162="","",Trav_cr!F162-Trav_deb!F162)</f>
        <v>221.92571566302757</v>
      </c>
      <c r="G162" s="26">
        <f>IF(Trav_cr!G162="","",Trav_cr!G162-Trav_deb!G162)</f>
        <v>235.95011290745407</v>
      </c>
      <c r="H162" s="26">
        <f>IF(Trav_cr!H162="","",Trav_cr!H162-Trav_deb!H162)</f>
        <v>251.16653664408801</v>
      </c>
      <c r="I162" s="26">
        <f>IF(Trav_cr!I162="","",Trav_cr!I162-Trav_deb!I162)</f>
        <v>353.85221358395006</v>
      </c>
      <c r="J162" s="26">
        <f>IF(Trav_cr!J162="","",Trav_cr!J162-Trav_deb!J162)</f>
        <v>393.01435678680014</v>
      </c>
      <c r="K162" s="26">
        <f>IF(Trav_cr!K162="","",Trav_cr!K162-Trav_deb!K162)</f>
        <v>360.27990241998498</v>
      </c>
      <c r="L162" s="26">
        <f>IF(Trav_cr!L162="","",Trav_cr!L162-Trav_deb!L162)</f>
        <v>362.11927125891401</v>
      </c>
      <c r="M162" s="26">
        <f>IF(Trav_cr!M162="","",Trav_cr!M162-Trav_deb!M162)</f>
        <v>360.17562943340187</v>
      </c>
      <c r="N162" s="26">
        <f>IF(Trav_cr!N162="","",Trav_cr!N162-Trav_deb!N162)</f>
        <v>420.85398576506623</v>
      </c>
      <c r="O162" s="26">
        <f>IF(Trav_cr!O162="","",Trav_cr!O162-Trav_deb!O162)</f>
        <v>491.43952426223632</v>
      </c>
      <c r="P162" s="26">
        <f>IF(Trav_cr!P162="","",Trav_cr!P162-Trav_deb!P162)</f>
        <v>522.56531407972716</v>
      </c>
      <c r="Q162" s="26">
        <f>IF(Trav_cr!Q162="","",Trav_cr!Q162-Trav_deb!Q162)</f>
        <v>195.75158209746681</v>
      </c>
      <c r="S162" s="64">
        <f t="shared" si="47"/>
        <v>-0.6254026495382714</v>
      </c>
      <c r="T162" s="64">
        <f t="shared" si="41"/>
        <v>-0.6254026495382714</v>
      </c>
      <c r="U162" s="64">
        <f t="shared" si="42"/>
        <v>-0.6254026495382714</v>
      </c>
      <c r="V162" s="39"/>
      <c r="W162" s="39">
        <f>IF(L162="","",L162/GDP!O158/10)</f>
        <v>26.293147350746125</v>
      </c>
      <c r="X162" s="39">
        <f>IF(M162="","",M162/GDP!P158/10)</f>
        <v>25.264404667034405</v>
      </c>
      <c r="Y162" s="39">
        <f>IF(N162="","",N162/GDP!Q158/10)</f>
        <v>27.536819309317469</v>
      </c>
      <c r="Z162" s="39">
        <f>IF(O162="","",O162/GDP!R158/10)</f>
        <v>31.877526250019578</v>
      </c>
      <c r="AA162" s="39">
        <f>IF(P162="","",P162/GDP!S158/10)</f>
        <v>33.072145672149006</v>
      </c>
      <c r="AB162" s="39">
        <f>IF(Q162="","",Q162/GDP!T158/10)</f>
        <v>17.301418496293753</v>
      </c>
      <c r="AC162" s="39"/>
      <c r="AD162" s="22">
        <f t="shared" si="43"/>
        <v>0</v>
      </c>
      <c r="AE162" s="22">
        <f t="shared" si="48"/>
        <v>1</v>
      </c>
      <c r="AF162" s="22">
        <f t="shared" si="36"/>
        <v>0</v>
      </c>
      <c r="AG162" s="83">
        <f t="shared" si="33"/>
        <v>1</v>
      </c>
      <c r="AH162" s="83" t="str">
        <f t="shared" si="49"/>
        <v>Seychelles</v>
      </c>
      <c r="AI162" s="57">
        <f t="shared" si="38"/>
        <v>1</v>
      </c>
      <c r="AJ162" s="83">
        <f t="shared" si="44"/>
        <v>0</v>
      </c>
      <c r="AK162" s="57">
        <f t="shared" si="44"/>
        <v>0</v>
      </c>
      <c r="AL162" s="39" t="str">
        <f t="shared" si="39"/>
        <v/>
      </c>
      <c r="AM162" s="39">
        <f t="shared" si="40"/>
        <v>31.877526250019578</v>
      </c>
      <c r="AN162" s="39">
        <f t="shared" si="45"/>
        <v>431.43074495986912</v>
      </c>
    </row>
    <row r="163" spans="1:40" x14ac:dyDescent="0.15">
      <c r="A163" s="12" t="s">
        <v>183</v>
      </c>
      <c r="B163" s="26">
        <f>IF(Trav_cr!B163="","",Trav_cr!B163-Trav_deb!B163)</f>
        <v>31.809153970708344</v>
      </c>
      <c r="C163" s="26">
        <f>IF(Trav_cr!C163="","",Trav_cr!C163-Trav_deb!C163)</f>
        <v>10.54064507237808</v>
      </c>
      <c r="D163" s="26">
        <f>IF(Trav_cr!D163="","",Trav_cr!D163-Trav_deb!D163)</f>
        <v>7.9311051954784713</v>
      </c>
      <c r="E163" s="26">
        <f>IF(Trav_cr!E163="","",Trav_cr!E163-Trav_deb!E163)</f>
        <v>9.4809667589074031</v>
      </c>
      <c r="F163" s="26">
        <f>IF(Trav_cr!F163="","",Trav_cr!F163-Trav_deb!F163)</f>
        <v>12.151778841861473</v>
      </c>
      <c r="G163" s="26">
        <f>IF(Trav_cr!G163="","",Trav_cr!G163-Trav_deb!G163)</f>
        <v>12.70903415918276</v>
      </c>
      <c r="H163" s="26">
        <f>IF(Trav_cr!H163="","",Trav_cr!H163-Trav_deb!H163)</f>
        <v>30.327170934611999</v>
      </c>
      <c r="I163" s="26">
        <f>IF(Trav_cr!I163="","",Trav_cr!I163-Trav_deb!I163)</f>
        <v>31.884748630046253</v>
      </c>
      <c r="J163" s="26">
        <f>IF(Trav_cr!J163="","",Trav_cr!J163-Trav_deb!J163)</f>
        <v>45.479983537041697</v>
      </c>
      <c r="K163" s="26">
        <f>IF(Trav_cr!K163="","",Trav_cr!K163-Trav_deb!K163)</f>
        <v>-5.0771816534739926</v>
      </c>
      <c r="L163" s="26">
        <f>IF(Trav_cr!L163="","",Trav_cr!L163-Trav_deb!L163)</f>
        <v>8.9340086387840003</v>
      </c>
      <c r="M163" s="26">
        <f>IF(Trav_cr!M163="","",Trav_cr!M163-Trav_deb!M163)</f>
        <v>11.699999999999996</v>
      </c>
      <c r="N163" s="26">
        <f>IF(Trav_cr!N163="","",Trav_cr!N163-Trav_deb!N163)</f>
        <v>-14.827927187427704</v>
      </c>
      <c r="O163" s="26">
        <f>IF(Trav_cr!O163="","",Trav_cr!O163-Trav_deb!O163)</f>
        <v>-15.314960920425811</v>
      </c>
      <c r="P163" s="26">
        <f>IF(Trav_cr!P163="","",Trav_cr!P163-Trav_deb!P163)</f>
        <v>-34.437119947348648</v>
      </c>
      <c r="Q163" s="26" t="str">
        <f>IF(Trav_cr!Q163="","",Trav_cr!Q163-Trav_deb!Q163)</f>
        <v/>
      </c>
      <c r="S163" s="64" t="str">
        <f t="shared" si="47"/>
        <v/>
      </c>
      <c r="T163" s="64" t="str">
        <f t="shared" si="41"/>
        <v/>
      </c>
      <c r="U163" s="64" t="str">
        <f t="shared" si="42"/>
        <v/>
      </c>
      <c r="V163" s="39"/>
      <c r="W163" s="39">
        <f>IF(L163="","",L163/GDP!O159/10)</f>
        <v>0.21010077382694875</v>
      </c>
      <c r="X163" s="39">
        <f>IF(M163="","",M163/GDP!P159/10)</f>
        <v>0.30353426532473665</v>
      </c>
      <c r="Y163" s="39">
        <f>IF(N163="","",N163/GDP!Q159/10)</f>
        <v>-0.39936721120929219</v>
      </c>
      <c r="Z163" s="39">
        <f>IF(O163="","",O163/GDP!R159/10)</f>
        <v>-0.37490998310371759</v>
      </c>
      <c r="AA163" s="39">
        <f>IF(P163="","",P163/GDP!S159/10)</f>
        <v>-0.83607571035018358</v>
      </c>
      <c r="AB163" s="39" t="str">
        <f>IF(Q163="","",Q163/GDP!T159/10)</f>
        <v/>
      </c>
      <c r="AC163" s="39"/>
      <c r="AD163" s="22">
        <f t="shared" si="43"/>
        <v>0</v>
      </c>
      <c r="AE163" s="22">
        <f t="shared" si="48"/>
        <v>0</v>
      </c>
      <c r="AF163" s="22">
        <f t="shared" si="36"/>
        <v>0</v>
      </c>
      <c r="AG163" s="83">
        <f t="shared" si="33"/>
        <v>0</v>
      </c>
      <c r="AH163" s="83" t="str">
        <f t="shared" si="49"/>
        <v/>
      </c>
      <c r="AI163" s="57" t="str">
        <f t="shared" si="38"/>
        <v/>
      </c>
      <c r="AJ163" s="83">
        <f t="shared" si="44"/>
        <v>0</v>
      </c>
      <c r="AK163" s="57">
        <f t="shared" si="44"/>
        <v>1</v>
      </c>
      <c r="AL163" s="39">
        <f t="shared" si="39"/>
        <v>-0.37490998310371759</v>
      </c>
      <c r="AM163" s="39" t="str">
        <f t="shared" si="40"/>
        <v/>
      </c>
      <c r="AN163" s="39">
        <f t="shared" si="45"/>
        <v>-8.7891998832836329</v>
      </c>
    </row>
    <row r="164" spans="1:40" x14ac:dyDescent="0.15">
      <c r="A164" s="12" t="s">
        <v>184</v>
      </c>
      <c r="B164" s="26">
        <f>IF(Trav_cr!B164="","",Trav_cr!B164-Trav_deb!B164)</f>
        <v>-3861.1569652081307</v>
      </c>
      <c r="C164" s="26">
        <f>IF(Trav_cr!C164="","",Trav_cr!C164-Trav_deb!C164)</f>
        <v>-3732.3781152974825</v>
      </c>
      <c r="D164" s="26">
        <f>IF(Trav_cr!D164="","",Trav_cr!D164-Trav_deb!D164)</f>
        <v>-4437.2587118099673</v>
      </c>
      <c r="E164" s="26">
        <f>IF(Trav_cr!E164="","",Trav_cr!E164-Trav_deb!E164)</f>
        <v>-5725.6514627763881</v>
      </c>
      <c r="F164" s="26">
        <f>IF(Trav_cr!F164="","",Trav_cr!F164-Trav_deb!F164)</f>
        <v>-6478.58692176574</v>
      </c>
      <c r="G164" s="26">
        <f>IF(Trav_cr!G164="","",Trav_cr!G164-Trav_deb!G164)</f>
        <v>-4522.2312539344093</v>
      </c>
      <c r="H164" s="26">
        <f>IF(Trav_cr!H164="","",Trav_cr!H164-Trav_deb!H164)</f>
        <v>-3490.6059812485837</v>
      </c>
      <c r="I164" s="26">
        <f>IF(Trav_cr!I164="","",Trav_cr!I164-Trav_deb!I164)</f>
        <v>-4343.9252375226533</v>
      </c>
      <c r="J164" s="26">
        <f>IF(Trav_cr!J164="","",Trav_cr!J164-Trav_deb!J164)</f>
        <v>-5176.2167345960188</v>
      </c>
      <c r="K164" s="26">
        <f>IF(Trav_cr!K164="","",Trav_cr!K164-Trav_deb!K164)</f>
        <v>-6385.9358352077616</v>
      </c>
      <c r="L164" s="26">
        <f>IF(Trav_cr!L164="","",Trav_cr!L164-Trav_deb!L164)</f>
        <v>-7040.4596948702565</v>
      </c>
      <c r="M164" s="26">
        <f>IF(Trav_cr!M164="","",Trav_cr!M164-Trav_deb!M164)</f>
        <v>-5022.1260629558165</v>
      </c>
      <c r="N164" s="26">
        <f>IF(Trav_cr!N164="","",Trav_cr!N164-Trav_deb!N164)</f>
        <v>-5108.1702482031978</v>
      </c>
      <c r="O164" s="26">
        <f>IF(Trav_cr!O164="","",Trav_cr!O164-Trav_deb!O164)</f>
        <v>-6091.5971111014878</v>
      </c>
      <c r="P164" s="26">
        <f>IF(Trav_cr!P164="","",Trav_cr!P164-Trav_deb!P164)</f>
        <v>-7021.5456416960551</v>
      </c>
      <c r="Q164" s="26">
        <f>IF(Trav_cr!Q164="","",Trav_cr!Q164-Trav_deb!Q164)</f>
        <v>-1638.56760625479</v>
      </c>
      <c r="S164" s="64">
        <f t="shared" si="47"/>
        <v>-0.76663719216970105</v>
      </c>
      <c r="T164" s="64" t="str">
        <f t="shared" si="41"/>
        <v/>
      </c>
      <c r="U164" s="64" t="str">
        <f t="shared" si="42"/>
        <v/>
      </c>
      <c r="V164" s="39"/>
      <c r="W164" s="39">
        <f>IF(L164="","",L164/GDP!O160/10)</f>
        <v>-2.2858743338258813</v>
      </c>
      <c r="X164" s="39">
        <f>IF(M164="","",M164/GDP!P160/10)</f>
        <v>-1.5755534589385687</v>
      </c>
      <c r="Y164" s="39">
        <f>IF(N164="","",N164/GDP!Q160/10)</f>
        <v>-1.4878222152510021</v>
      </c>
      <c r="Z164" s="39">
        <f>IF(O164="","",O164/GDP!R160/10)</f>
        <v>-1.620264742356315</v>
      </c>
      <c r="AA164" s="39">
        <f>IF(P164="","",P164/GDP!S160/10)</f>
        <v>-1.8754642392008651</v>
      </c>
      <c r="AB164" s="39">
        <f>IF(Q164="","",Q164/GDP!T160/10)</f>
        <v>-0.48195924728619105</v>
      </c>
      <c r="AC164" s="39"/>
      <c r="AD164" s="22">
        <f t="shared" si="43"/>
        <v>0</v>
      </c>
      <c r="AE164" s="22">
        <f t="shared" si="48"/>
        <v>0</v>
      </c>
      <c r="AF164" s="22">
        <f t="shared" si="36"/>
        <v>0</v>
      </c>
      <c r="AG164" s="83">
        <f t="shared" si="33"/>
        <v>0</v>
      </c>
      <c r="AH164" s="83" t="str">
        <f t="shared" si="49"/>
        <v/>
      </c>
      <c r="AI164" s="57" t="str">
        <f t="shared" si="38"/>
        <v/>
      </c>
      <c r="AJ164" s="83">
        <f t="shared" si="44"/>
        <v>0</v>
      </c>
      <c r="AK164" s="57">
        <f t="shared" si="44"/>
        <v>0</v>
      </c>
      <c r="AL164" s="39">
        <f t="shared" si="39"/>
        <v>-1.620264742356315</v>
      </c>
      <c r="AM164" s="39" t="str">
        <f t="shared" si="40"/>
        <v/>
      </c>
      <c r="AN164" s="39">
        <f t="shared" si="45"/>
        <v>-6056.7797517653626</v>
      </c>
    </row>
    <row r="165" spans="1:40" x14ac:dyDescent="0.15">
      <c r="A165" s="12" t="s">
        <v>185</v>
      </c>
      <c r="B165" s="26" t="str">
        <f>IF(Trav_cr!B165="","",Trav_cr!B165-Trav_deb!B165)</f>
        <v/>
      </c>
      <c r="C165" s="26" t="str">
        <f>IF(Trav_cr!C165="","",Trav_cr!C165-Trav_deb!C165)</f>
        <v/>
      </c>
      <c r="D165" s="26" t="str">
        <f>IF(Trav_cr!D165="","",Trav_cr!D165-Trav_deb!D165)</f>
        <v/>
      </c>
      <c r="E165" s="26" t="str">
        <f>IF(Trav_cr!E165="","",Trav_cr!E165-Trav_deb!E165)</f>
        <v/>
      </c>
      <c r="F165" s="26" t="str">
        <f>IF(Trav_cr!F165="","",Trav_cr!F165-Trav_deb!F165)</f>
        <v/>
      </c>
      <c r="G165" s="26" t="str">
        <f>IF(Trav_cr!G165="","",Trav_cr!G165-Trav_deb!G165)</f>
        <v/>
      </c>
      <c r="H165" s="26">
        <f>IF(Trav_cr!H165="","",Trav_cr!H165-Trav_deb!H165)</f>
        <v>630.70000000000005</v>
      </c>
      <c r="I165" s="26">
        <f>IF(Trav_cr!I165="","",Trav_cr!I165-Trav_deb!I165)</f>
        <v>749.77094972067039</v>
      </c>
      <c r="J165" s="26">
        <f>IF(Trav_cr!J165="","",Trav_cr!J165-Trav_deb!J165)</f>
        <v>768.12290502793303</v>
      </c>
      <c r="K165" s="26">
        <f>IF(Trav_cr!K165="","",Trav_cr!K165-Trav_deb!K165)</f>
        <v>818.29608938547483</v>
      </c>
      <c r="L165" s="26">
        <f>IF(Trav_cr!L165="","",Trav_cr!L165-Trav_deb!L165)</f>
        <v>806.24581005586595</v>
      </c>
      <c r="M165" s="26">
        <f>IF(Trav_cr!M165="","",Trav_cr!M165-Trav_deb!M165)</f>
        <v>759.03351955307255</v>
      </c>
      <c r="N165" s="26">
        <f>IF(Trav_cr!N165="","",Trav_cr!N165-Trav_deb!N165)</f>
        <v>541.68024218435744</v>
      </c>
      <c r="O165" s="26">
        <f>IF(Trav_cr!O165="","",Trav_cr!O165-Trav_deb!O165)</f>
        <v>384.60753705586592</v>
      </c>
      <c r="P165" s="26">
        <f>IF(Trav_cr!P165="","",Trav_cr!P165-Trav_deb!P165)</f>
        <v>614.48942093296091</v>
      </c>
      <c r="Q165" s="26">
        <f>IF(Trav_cr!Q165="","",Trav_cr!Q165-Trav_deb!Q165)</f>
        <v>215.52961095530728</v>
      </c>
      <c r="S165" s="64">
        <f t="shared" si="47"/>
        <v>-0.6492541553798028</v>
      </c>
      <c r="T165" s="64">
        <f t="shared" si="41"/>
        <v>-0.6492541553798028</v>
      </c>
      <c r="U165" s="64">
        <f t="shared" si="42"/>
        <v>-0.6492541553798028</v>
      </c>
      <c r="V165" s="39"/>
      <c r="W165" s="39">
        <f>IF(L165="","",L165/GDP!O161/10)</f>
        <v>75.602703127456081</v>
      </c>
      <c r="X165" s="39">
        <f>IF(M165="","",M165/GDP!P161/10)</f>
        <v>70.80093798853602</v>
      </c>
      <c r="Y165" s="39">
        <f>IF(N165="","",N165/GDP!Q161/10)</f>
        <v>53.420142227254189</v>
      </c>
      <c r="Z165" s="39">
        <f>IF(O165="","",O165/GDP!R161/10)</f>
        <v>40.315255456589725</v>
      </c>
      <c r="AA165" s="39">
        <f>IF(P165="","",P165/GDP!S161/10)</f>
        <v>60.900834582057577</v>
      </c>
      <c r="AB165" s="39">
        <f>IF(Q165="","",Q165/GDP!T161/10)</f>
        <v>22.208100046914712</v>
      </c>
      <c r="AC165" s="39"/>
      <c r="AD165" s="22">
        <f t="shared" si="43"/>
        <v>0</v>
      </c>
      <c r="AE165" s="22">
        <f t="shared" si="48"/>
        <v>1</v>
      </c>
      <c r="AF165" s="22">
        <f t="shared" si="36"/>
        <v>0</v>
      </c>
      <c r="AG165" s="83">
        <f t="shared" si="33"/>
        <v>1</v>
      </c>
      <c r="AH165" s="83" t="str">
        <f t="shared" si="49"/>
        <v>Sint Maarten, Kingdom of the Netherlands</v>
      </c>
      <c r="AI165" s="57">
        <f t="shared" si="38"/>
        <v>1</v>
      </c>
      <c r="AJ165" s="83">
        <f t="shared" si="44"/>
        <v>0</v>
      </c>
      <c r="AK165" s="57">
        <f t="shared" si="44"/>
        <v>0</v>
      </c>
      <c r="AL165" s="39" t="str">
        <f t="shared" si="39"/>
        <v/>
      </c>
      <c r="AM165" s="39">
        <f t="shared" si="40"/>
        <v>40.315255456589725</v>
      </c>
      <c r="AN165" s="39">
        <f t="shared" si="45"/>
        <v>621.21130595642467</v>
      </c>
    </row>
    <row r="166" spans="1:40" x14ac:dyDescent="0.15">
      <c r="A166" s="12" t="s">
        <v>186</v>
      </c>
      <c r="B166" s="26" t="str">
        <f>IF(Trav_cr!B166="","",Trav_cr!B166-Trav_deb!B166)</f>
        <v/>
      </c>
      <c r="C166" s="26" t="str">
        <f>IF(Trav_cr!C166="","",Trav_cr!C166-Trav_deb!C166)</f>
        <v/>
      </c>
      <c r="D166" s="26" t="str">
        <f>IF(Trav_cr!D166="","",Trav_cr!D166-Trav_deb!D166)</f>
        <v/>
      </c>
      <c r="E166" s="26">
        <f>IF(Trav_cr!E166="","",Trav_cr!E166-Trav_deb!E166)</f>
        <v>440.54189376944214</v>
      </c>
      <c r="F166" s="26">
        <f>IF(Trav_cr!F166="","",Trav_cr!F166-Trav_deb!F166)</f>
        <v>242.84340329184852</v>
      </c>
      <c r="G166" s="26">
        <f>IF(Trav_cr!G166="","",Trav_cr!G166-Trav_deb!G166)</f>
        <v>283.48904089911639</v>
      </c>
      <c r="H166" s="26">
        <f>IF(Trav_cr!H166="","",Trav_cr!H166-Trav_deb!H166)</f>
        <v>245.07025254775181</v>
      </c>
      <c r="I166" s="26">
        <f>IF(Trav_cr!I166="","",Trav_cr!I166-Trav_deb!I166)</f>
        <v>155.69557844425754</v>
      </c>
      <c r="J166" s="26">
        <f>IF(Trav_cr!J166="","",Trav_cr!J166-Trav_deb!J166)</f>
        <v>285.72646506690671</v>
      </c>
      <c r="K166" s="26">
        <f>IF(Trav_cr!K166="","",Trav_cr!K166-Trav_deb!K166)</f>
        <v>171.68755332568207</v>
      </c>
      <c r="L166" s="26">
        <f>IF(Trav_cr!L166="","",Trav_cr!L166-Trav_deb!L166)</f>
        <v>304.23843537965331</v>
      </c>
      <c r="M166" s="26">
        <f>IF(Trav_cr!M166="","",Trav_cr!M166-Trav_deb!M166)</f>
        <v>511.27950308838354</v>
      </c>
      <c r="N166" s="26">
        <f>IF(Trav_cr!N166="","",Trav_cr!N166-Trav_deb!N166)</f>
        <v>525.07076872343032</v>
      </c>
      <c r="O166" s="26">
        <f>IF(Trav_cr!O166="","",Trav_cr!O166-Trav_deb!O166)</f>
        <v>570.93709421703397</v>
      </c>
      <c r="P166" s="26">
        <f>IF(Trav_cr!P166="","",Trav_cr!P166-Trav_deb!P166)</f>
        <v>613.37576318019592</v>
      </c>
      <c r="Q166" s="26">
        <f>IF(Trav_cr!Q166="","",Trav_cr!Q166-Trav_deb!Q166)</f>
        <v>29.966483473579046</v>
      </c>
      <c r="S166" s="64">
        <f t="shared" si="47"/>
        <v>-0.95114498277823933</v>
      </c>
      <c r="T166" s="64" t="str">
        <f t="shared" si="41"/>
        <v/>
      </c>
      <c r="U166" s="64" t="str">
        <f t="shared" si="42"/>
        <v/>
      </c>
      <c r="V166" s="39"/>
      <c r="W166" s="39">
        <f>IF(L166="","",L166/GDP!O162/10)</f>
        <v>0.34372551896489012</v>
      </c>
      <c r="X166" s="39">
        <f>IF(M166="","",M166/GDP!P162/10)</f>
        <v>0.5700422411550552</v>
      </c>
      <c r="Y166" s="39">
        <f>IF(N166="","",N166/GDP!Q162/10)</f>
        <v>0.55032230829226858</v>
      </c>
      <c r="Z166" s="39">
        <f>IF(O166="","",O166/GDP!R162/10)</f>
        <v>0.5407924098407364</v>
      </c>
      <c r="AA166" s="39">
        <f>IF(P166="","",P166/GDP!S162/10)</f>
        <v>0.58344111701900669</v>
      </c>
      <c r="AB166" s="39">
        <f>IF(Q166="","",Q166/GDP!T162/10)</f>
        <v>2.8678663185986792E-2</v>
      </c>
      <c r="AC166" s="39"/>
      <c r="AD166" s="22">
        <f t="shared" si="43"/>
        <v>0</v>
      </c>
      <c r="AE166" s="22">
        <f t="shared" si="48"/>
        <v>0</v>
      </c>
      <c r="AF166" s="22">
        <f t="shared" si="36"/>
        <v>0</v>
      </c>
      <c r="AG166" s="83">
        <f t="shared" si="33"/>
        <v>0</v>
      </c>
      <c r="AH166" s="83" t="str">
        <f t="shared" si="49"/>
        <v/>
      </c>
      <c r="AI166" s="57" t="str">
        <f t="shared" si="38"/>
        <v/>
      </c>
      <c r="AJ166" s="83">
        <f t="shared" si="44"/>
        <v>0</v>
      </c>
      <c r="AK166" s="57">
        <f t="shared" si="44"/>
        <v>0</v>
      </c>
      <c r="AL166" s="39" t="str">
        <f t="shared" si="39"/>
        <v/>
      </c>
      <c r="AM166" s="39">
        <f t="shared" si="40"/>
        <v>0.5407924098407364</v>
      </c>
      <c r="AN166" s="39">
        <f t="shared" si="45"/>
        <v>504.98031291773941</v>
      </c>
    </row>
    <row r="167" spans="1:40" x14ac:dyDescent="0.15">
      <c r="A167" s="12" t="s">
        <v>187</v>
      </c>
      <c r="B167" s="26">
        <f>IF(Trav_cr!B167="","",Trav_cr!B167-Trav_deb!B167)</f>
        <v>845.19999999999993</v>
      </c>
      <c r="C167" s="26">
        <f>IF(Trav_cr!C167="","",Trav_cr!C167-Trav_deb!C167)</f>
        <v>986.15312287784798</v>
      </c>
      <c r="D167" s="26">
        <f>IF(Trav_cr!D167="","",Trav_cr!D167-Trav_deb!D167)</f>
        <v>1138.7952761364654</v>
      </c>
      <c r="E167" s="26">
        <f>IF(Trav_cr!E167="","",Trav_cr!E167-Trav_deb!E167)</f>
        <v>1339.6</v>
      </c>
      <c r="F167" s="26">
        <f>IF(Trav_cr!F167="","",Trav_cr!F167-Trav_deb!F167)</f>
        <v>1008.5435538788363</v>
      </c>
      <c r="G167" s="26">
        <f>IF(Trav_cr!G167="","",Trav_cr!G167-Trav_deb!G167)</f>
        <v>1147.3135441268391</v>
      </c>
      <c r="H167" s="26">
        <f>IF(Trav_cr!H167="","",Trav_cr!H167-Trav_deb!H167)</f>
        <v>1294.7609894137431</v>
      </c>
      <c r="I167" s="26">
        <f>IF(Trav_cr!I167="","",Trav_cr!I167-Trav_deb!I167)</f>
        <v>1267.054087632187</v>
      </c>
      <c r="J167" s="26">
        <f>IF(Trav_cr!J167="","",Trav_cr!J167-Trav_deb!J167)</f>
        <v>1360.7941926587343</v>
      </c>
      <c r="K167" s="26">
        <f>IF(Trav_cr!K167="","",Trav_cr!K167-Trav_deb!K167)</f>
        <v>1354.2436700913167</v>
      </c>
      <c r="L167" s="26">
        <f>IF(Trav_cr!L167="","",Trav_cr!L167-Trav_deb!L167)</f>
        <v>1167.7013751356776</v>
      </c>
      <c r="M167" s="26">
        <f>IF(Trav_cr!M167="","",Trav_cr!M167-Trav_deb!M167)</f>
        <v>1211.2183095609832</v>
      </c>
      <c r="N167" s="26">
        <f>IF(Trav_cr!N167="","",Trav_cr!N167-Trav_deb!N167)</f>
        <v>1362.7028739418763</v>
      </c>
      <c r="O167" s="26">
        <f>IF(Trav_cr!O167="","",Trav_cr!O167-Trav_deb!O167)</f>
        <v>1437.6554047793613</v>
      </c>
      <c r="P167" s="26">
        <f>IF(Trav_cr!P167="","",Trav_cr!P167-Trav_deb!P167)</f>
        <v>1502.0194807531414</v>
      </c>
      <c r="Q167" s="26">
        <f>IF(Trav_cr!Q167="","",Trav_cr!Q167-Trav_deb!Q167)</f>
        <v>551.07630475205633</v>
      </c>
      <c r="S167" s="64">
        <f t="shared" si="47"/>
        <v>-0.63310974869930714</v>
      </c>
      <c r="T167" s="64" t="str">
        <f t="shared" si="41"/>
        <v/>
      </c>
      <c r="U167" s="64" t="str">
        <f t="shared" si="42"/>
        <v/>
      </c>
      <c r="V167" s="39"/>
      <c r="W167" s="39">
        <f>IF(L167="","",L167/GDP!O163/10)</f>
        <v>2.708547778761818</v>
      </c>
      <c r="X167" s="39">
        <f>IF(M167="","",M167/GDP!P163/10)</f>
        <v>2.7063632733125429</v>
      </c>
      <c r="Y167" s="39">
        <f>IF(N167="","",N167/GDP!Q163/10)</f>
        <v>2.8056739376330158</v>
      </c>
      <c r="Z167" s="39">
        <f>IF(O167="","",O167/GDP!R163/10)</f>
        <v>2.6531702417735845</v>
      </c>
      <c r="AA167" s="39">
        <f>IF(P167="","",P167/GDP!S163/10)</f>
        <v>2.7722690062624182</v>
      </c>
      <c r="AB167" s="39">
        <f>IF(Q167="","",Q167/GDP!T163/10)</f>
        <v>1.0429537145693666</v>
      </c>
      <c r="AC167" s="39"/>
      <c r="AD167" s="22">
        <f t="shared" si="43"/>
        <v>0</v>
      </c>
      <c r="AE167" s="22">
        <f t="shared" si="48"/>
        <v>0</v>
      </c>
      <c r="AF167" s="22">
        <f t="shared" si="36"/>
        <v>0</v>
      </c>
      <c r="AG167" s="83">
        <f t="shared" si="33"/>
        <v>0</v>
      </c>
      <c r="AH167" s="83" t="str">
        <f t="shared" si="49"/>
        <v/>
      </c>
      <c r="AI167" s="57" t="str">
        <f t="shared" si="38"/>
        <v/>
      </c>
      <c r="AJ167" s="83">
        <f t="shared" si="44"/>
        <v>0</v>
      </c>
      <c r="AK167" s="57">
        <f t="shared" si="44"/>
        <v>0</v>
      </c>
      <c r="AL167" s="39" t="str">
        <f t="shared" si="39"/>
        <v/>
      </c>
      <c r="AM167" s="39">
        <f t="shared" si="40"/>
        <v>2.6531702417735845</v>
      </c>
      <c r="AN167" s="39">
        <f t="shared" si="45"/>
        <v>1336.259488834208</v>
      </c>
    </row>
    <row r="168" spans="1:40" x14ac:dyDescent="0.15">
      <c r="A168" s="12" t="s">
        <v>188</v>
      </c>
      <c r="B168" s="26">
        <f>IF(Trav_cr!B168="","",Trav_cr!B168-Trav_deb!B168)</f>
        <v>-3.1860278282079841</v>
      </c>
      <c r="C168" s="26">
        <f>IF(Trav_cr!C168="","",Trav_cr!C168-Trav_deb!C168)</f>
        <v>-1.0999999999999979</v>
      </c>
      <c r="D168" s="26">
        <f>IF(Trav_cr!D168="","",Trav_cr!D168-Trav_deb!D168)</f>
        <v>-6.4538801308465423</v>
      </c>
      <c r="E168" s="26">
        <f>IF(Trav_cr!E168="","",Trav_cr!E168-Trav_deb!E168)</f>
        <v>-6.5613503847129131</v>
      </c>
      <c r="F168" s="26">
        <f>IF(Trav_cr!F168="","",Trav_cr!F168-Trav_deb!F168)</f>
        <v>1.572274557766395</v>
      </c>
      <c r="G168" s="26">
        <f>IF(Trav_cr!G168="","",Trav_cr!G168-Trav_deb!G168)</f>
        <v>-3.9875765121074096</v>
      </c>
      <c r="H168" s="26">
        <f>IF(Trav_cr!H168="","",Trav_cr!H168-Trav_deb!H168)</f>
        <v>-7.6536122033936849</v>
      </c>
      <c r="I168" s="26">
        <f>IF(Trav_cr!I168="","",Trav_cr!I168-Trav_deb!I168)</f>
        <v>-13.810495932742093</v>
      </c>
      <c r="J168" s="26">
        <f>IF(Trav_cr!J168="","",Trav_cr!J168-Trav_deb!J168)</f>
        <v>-7.1303931301785894</v>
      </c>
      <c r="K168" s="26">
        <f>IF(Trav_cr!K168="","",Trav_cr!K168-Trav_deb!K168)</f>
        <v>-8.4147213658387088</v>
      </c>
      <c r="L168" s="26">
        <f>IF(Trav_cr!L168="","",Trav_cr!L168-Trav_deb!L168)</f>
        <v>-9.3588724315062493</v>
      </c>
      <c r="M168" s="26">
        <f>IF(Trav_cr!M168="","",Trav_cr!M168-Trav_deb!M168)</f>
        <v>-15.929379019157579</v>
      </c>
      <c r="N168" s="26">
        <f>IF(Trav_cr!N168="","",Trav_cr!N168-Trav_deb!N168)</f>
        <v>-6.0165977853608581</v>
      </c>
      <c r="O168" s="26">
        <f>IF(Trav_cr!O168="","",Trav_cr!O168-Trav_deb!O168)</f>
        <v>27.993321600748423</v>
      </c>
      <c r="P168" s="26">
        <f>IF(Trav_cr!P168="","",Trav_cr!P168-Trav_deb!P168)</f>
        <v>8.6545559534798002</v>
      </c>
      <c r="Q168" s="26">
        <f>IF(Trav_cr!Q168="","",Trav_cr!Q168-Trav_deb!Q168)</f>
        <v>-24.805916162204387</v>
      </c>
      <c r="S168" s="64">
        <f t="shared" si="47"/>
        <v>-3.8662263316040484</v>
      </c>
      <c r="T168" s="64" t="str">
        <f t="shared" si="41"/>
        <v/>
      </c>
      <c r="U168" s="64" t="str">
        <f t="shared" si="42"/>
        <v/>
      </c>
      <c r="V168" s="39"/>
      <c r="W168" s="39">
        <f>IF(L168="","",L168/GDP!O164/10)</f>
        <v>-0.71367331800425737</v>
      </c>
      <c r="X168" s="39">
        <f>IF(M168="","",M168/GDP!P164/10)</f>
        <v>-1.1534010126049377</v>
      </c>
      <c r="Y168" s="39">
        <f>IF(N168="","",N168/GDP!Q164/10)</f>
        <v>-0.41277630425170508</v>
      </c>
      <c r="Z168" s="39">
        <f>IF(O168="","",O168/GDP!R164/10)</f>
        <v>1.7874731400427599</v>
      </c>
      <c r="AA168" s="39">
        <f>IF(P168="","",P168/GDP!S164/10)</f>
        <v>0.548268950472385</v>
      </c>
      <c r="AB168" s="39">
        <f>IF(Q168="","",Q168/GDP!T164/10)</f>
        <v>-1.5828291735528173</v>
      </c>
      <c r="AC168" s="39"/>
      <c r="AD168" s="22">
        <f t="shared" si="43"/>
        <v>0</v>
      </c>
      <c r="AE168" s="22">
        <f t="shared" si="48"/>
        <v>0</v>
      </c>
      <c r="AF168" s="22">
        <f t="shared" si="36"/>
        <v>0</v>
      </c>
      <c r="AG168" s="83">
        <f t="shared" si="33"/>
        <v>0</v>
      </c>
      <c r="AH168" s="83" t="str">
        <f t="shared" si="49"/>
        <v/>
      </c>
      <c r="AI168" s="57" t="str">
        <f t="shared" si="38"/>
        <v/>
      </c>
      <c r="AJ168" s="83">
        <f t="shared" si="44"/>
        <v>0</v>
      </c>
      <c r="AK168" s="57">
        <f t="shared" si="44"/>
        <v>0</v>
      </c>
      <c r="AL168" s="39" t="str">
        <f t="shared" si="39"/>
        <v/>
      </c>
      <c r="AM168" s="39">
        <f t="shared" si="40"/>
        <v>1.7874731400427599</v>
      </c>
      <c r="AN168" s="39">
        <f t="shared" si="45"/>
        <v>1.0686056636407073</v>
      </c>
    </row>
    <row r="169" spans="1:40" x14ac:dyDescent="0.15">
      <c r="A169" s="12" t="s">
        <v>189</v>
      </c>
      <c r="B169" s="26" t="str">
        <f>IF(Trav_cr!B169="","",Trav_cr!B169-Trav_deb!B169)</f>
        <v/>
      </c>
      <c r="C169" s="26" t="str">
        <f>IF(Trav_cr!C169="","",Trav_cr!C169-Trav_deb!C169)</f>
        <v/>
      </c>
      <c r="D169" s="26" t="str">
        <f>IF(Trav_cr!D169="","",Trav_cr!D169-Trav_deb!D169)</f>
        <v/>
      </c>
      <c r="E169" s="26" t="str">
        <f>IF(Trav_cr!E169="","",Trav_cr!E169-Trav_deb!E169)</f>
        <v/>
      </c>
      <c r="F169" s="26" t="str">
        <f>IF(Trav_cr!F169="","",Trav_cr!F169-Trav_deb!F169)</f>
        <v/>
      </c>
      <c r="G169" s="26" t="str">
        <f>IF(Trav_cr!G169="","",Trav_cr!G169-Trav_deb!G169)</f>
        <v/>
      </c>
      <c r="H169" s="26" t="str">
        <f>IF(Trav_cr!H169="","",Trav_cr!H169-Trav_deb!H169)</f>
        <v/>
      </c>
      <c r="I169" s="26" t="str">
        <f>IF(Trav_cr!I169="","",Trav_cr!I169-Trav_deb!I169)</f>
        <v/>
      </c>
      <c r="J169" s="26" t="str">
        <f>IF(Trav_cr!J169="","",Trav_cr!J169-Trav_deb!J169)</f>
        <v/>
      </c>
      <c r="K169" s="26" t="str">
        <f>IF(Trav_cr!K169="","",Trav_cr!K169-Trav_deb!K169)</f>
        <v/>
      </c>
      <c r="L169" s="26" t="str">
        <f>IF(Trav_cr!L169="","",Trav_cr!L169-Trav_deb!L169)</f>
        <v/>
      </c>
      <c r="M169" s="26" t="str">
        <f>IF(Trav_cr!M169="","",Trav_cr!M169-Trav_deb!M169)</f>
        <v/>
      </c>
      <c r="N169" s="26" t="str">
        <f>IF(Trav_cr!N169="","",Trav_cr!N169-Trav_deb!N169)</f>
        <v/>
      </c>
      <c r="O169" s="26" t="str">
        <f>IF(Trav_cr!O169="","",Trav_cr!O169-Trav_deb!O169)</f>
        <v/>
      </c>
      <c r="P169" s="26" t="str">
        <f>IF(Trav_cr!P169="","",Trav_cr!P169-Trav_deb!P169)</f>
        <v/>
      </c>
      <c r="Q169" s="26" t="str">
        <f>IF(Trav_cr!Q169="","",Trav_cr!Q169-Trav_deb!Q169)</f>
        <v/>
      </c>
      <c r="S169" s="64" t="str">
        <f t="shared" si="47"/>
        <v/>
      </c>
      <c r="T169" s="64" t="str">
        <f t="shared" si="41"/>
        <v/>
      </c>
      <c r="U169" s="64" t="str">
        <f t="shared" si="42"/>
        <v/>
      </c>
      <c r="V169" s="39"/>
      <c r="W169" s="39" t="str">
        <f>IF(L169="","",L169/GDP!O165/10)</f>
        <v/>
      </c>
      <c r="X169" s="39" t="str">
        <f>IF(M169="","",M169/GDP!P165/10)</f>
        <v/>
      </c>
      <c r="Y169" s="39" t="str">
        <f>IF(N169="","",N169/GDP!Q165/10)</f>
        <v/>
      </c>
      <c r="Z169" s="39" t="str">
        <f>IF(O169="","",O169/GDP!R165/10)</f>
        <v/>
      </c>
      <c r="AA169" s="39" t="str">
        <f>IF(P169="","",P169/GDP!S165/10)</f>
        <v/>
      </c>
      <c r="AB169" s="39" t="str">
        <f>IF(Q169="","",Q169/GDP!T165/10)</f>
        <v/>
      </c>
      <c r="AC169" s="39"/>
      <c r="AD169" s="22">
        <f t="shared" si="43"/>
        <v>1</v>
      </c>
      <c r="AE169" s="22"/>
      <c r="AF169" s="22">
        <f t="shared" si="36"/>
        <v>0</v>
      </c>
      <c r="AG169" s="83"/>
      <c r="AH169" s="83" t="str">
        <f t="shared" si="49"/>
        <v/>
      </c>
      <c r="AI169" s="57" t="str">
        <f t="shared" si="38"/>
        <v/>
      </c>
      <c r="AJ169" s="83">
        <f t="shared" si="44"/>
        <v>1</v>
      </c>
      <c r="AK169" s="57">
        <f t="shared" si="44"/>
        <v>1</v>
      </c>
      <c r="AL169" s="39" t="str">
        <f t="shared" si="39"/>
        <v/>
      </c>
      <c r="AM169" s="39" t="str">
        <f t="shared" si="40"/>
        <v/>
      </c>
      <c r="AN169" s="39"/>
    </row>
    <row r="170" spans="1:40" x14ac:dyDescent="0.15">
      <c r="A170" s="12" t="s">
        <v>190</v>
      </c>
      <c r="B170" s="26">
        <f>IF(Trav_cr!B170="","",Trav_cr!B170-Trav_deb!B170)</f>
        <v>4142.414474060979</v>
      </c>
      <c r="C170" s="26">
        <f>IF(Trav_cr!C170="","",Trav_cr!C170-Trav_deb!C170)</f>
        <v>4735.6276874516734</v>
      </c>
      <c r="D170" s="26">
        <f>IF(Trav_cr!D170="","",Trav_cr!D170-Trav_deb!D170)</f>
        <v>4851.7857798820805</v>
      </c>
      <c r="E170" s="26">
        <f>IF(Trav_cr!E170="","",Trav_cr!E170-Trav_deb!E170)</f>
        <v>3551.8213596907917</v>
      </c>
      <c r="F170" s="26">
        <f>IF(Trav_cr!F170="","",Trav_cr!F170-Trav_deb!F170)</f>
        <v>3472.8345641040787</v>
      </c>
      <c r="G170" s="26">
        <f>IF(Trav_cr!G170="","",Trav_cr!G170-Trav_deb!G170)</f>
        <v>3489.9956983102047</v>
      </c>
      <c r="H170" s="26">
        <f>IF(Trav_cr!H170="","",Trav_cr!H170-Trav_deb!H170)</f>
        <v>4231.5453430456246</v>
      </c>
      <c r="I170" s="26">
        <f>IF(Trav_cr!I170="","",Trav_cr!I170-Trav_deb!I170)</f>
        <v>5926.8111196825193</v>
      </c>
      <c r="J170" s="26">
        <f>IF(Trav_cr!J170="","",Trav_cr!J170-Trav_deb!J170)</f>
        <v>5815.7749188481357</v>
      </c>
      <c r="K170" s="26">
        <f>IF(Trav_cr!K170="","",Trav_cr!K170-Trav_deb!K170)</f>
        <v>6169.6587762142208</v>
      </c>
      <c r="L170" s="26">
        <f>IF(Trav_cr!L170="","",Trav_cr!L170-Trav_deb!L170)</f>
        <v>5260.4424999220419</v>
      </c>
      <c r="M170" s="26">
        <f>IF(Trav_cr!M170="","",Trav_cr!M170-Trav_deb!M170)</f>
        <v>5061.0859387165865</v>
      </c>
      <c r="N170" s="26">
        <f>IF(Trav_cr!N170="","",Trav_cr!N170-Trav_deb!N170)</f>
        <v>5558.9837144599087</v>
      </c>
      <c r="O170" s="26">
        <f>IF(Trav_cr!O170="","",Trav_cr!O170-Trav_deb!O170)</f>
        <v>5587.4566682265377</v>
      </c>
      <c r="P170" s="26">
        <f>IF(Trav_cr!P170="","",Trav_cr!P170-Trav_deb!P170)</f>
        <v>5248.6013237713832</v>
      </c>
      <c r="Q170" s="26">
        <f>IF(Trav_cr!Q170="","",Trav_cr!Q170-Trav_deb!Q170)</f>
        <v>1679.3401548655204</v>
      </c>
      <c r="S170" s="64">
        <f t="shared" si="47"/>
        <v>-0.68004044291578425</v>
      </c>
      <c r="T170" s="64" t="str">
        <f t="shared" si="41"/>
        <v/>
      </c>
      <c r="U170" s="64" t="str">
        <f t="shared" si="42"/>
        <v/>
      </c>
      <c r="V170" s="39"/>
      <c r="W170" s="39">
        <f>IF(L170="","",L170/GDP!O166/10)</f>
        <v>1.6564269785089518</v>
      </c>
      <c r="X170" s="39">
        <f>IF(M170="","",M170/GDP!P166/10)</f>
        <v>1.7082526374112106</v>
      </c>
      <c r="Y170" s="39">
        <f>IF(N170="","",N170/GDP!Q166/10)</f>
        <v>1.5908568765221049</v>
      </c>
      <c r="Z170" s="39">
        <f>IF(O170="","",O170/GDP!R166/10)</f>
        <v>1.5177718483209524</v>
      </c>
      <c r="AA170" s="39">
        <f>IF(P170="","",P170/GDP!S166/10)</f>
        <v>1.493820426162342</v>
      </c>
      <c r="AB170" s="39">
        <f>IF(Q170="","",Q170/GDP!T166/10)</f>
        <v>0.555975374191366</v>
      </c>
      <c r="AC170" s="39"/>
      <c r="AD170" s="22">
        <f t="shared" si="43"/>
        <v>0</v>
      </c>
      <c r="AE170" s="22">
        <f t="shared" ref="AE170:AE180" si="50">IF(Z170&gt;10, 1, 0)</f>
        <v>0</v>
      </c>
      <c r="AF170" s="22">
        <f t="shared" si="36"/>
        <v>0</v>
      </c>
      <c r="AG170" s="83">
        <f t="shared" si="33"/>
        <v>0</v>
      </c>
      <c r="AH170" s="83" t="str">
        <f t="shared" si="49"/>
        <v/>
      </c>
      <c r="AI170" s="57" t="str">
        <f t="shared" si="38"/>
        <v/>
      </c>
      <c r="AJ170" s="83">
        <f t="shared" si="44"/>
        <v>0</v>
      </c>
      <c r="AK170" s="57">
        <f t="shared" si="44"/>
        <v>0</v>
      </c>
      <c r="AL170" s="39" t="str">
        <f t="shared" si="39"/>
        <v/>
      </c>
      <c r="AM170" s="39">
        <f t="shared" si="40"/>
        <v>1.5177718483209524</v>
      </c>
      <c r="AN170" s="39">
        <f t="shared" ref="AN170:AN180" si="51">AVERAGE(L170:P170)</f>
        <v>5343.3140290192923</v>
      </c>
    </row>
    <row r="171" spans="1:40" x14ac:dyDescent="0.15">
      <c r="A171" s="12" t="s">
        <v>191</v>
      </c>
      <c r="B171" s="26" t="str">
        <f>IF(Trav_cr!B171="","",Trav_cr!B171-Trav_deb!B171)</f>
        <v/>
      </c>
      <c r="C171" s="26" t="str">
        <f>IF(Trav_cr!C171="","",Trav_cr!C171-Trav_deb!C171)</f>
        <v/>
      </c>
      <c r="D171" s="26" t="str">
        <f>IF(Trav_cr!D171="","",Trav_cr!D171-Trav_deb!D171)</f>
        <v/>
      </c>
      <c r="E171" s="26" t="str">
        <f>IF(Trav_cr!E171="","",Trav_cr!E171-Trav_deb!E171)</f>
        <v/>
      </c>
      <c r="F171" s="26" t="str">
        <f>IF(Trav_cr!F171="","",Trav_cr!F171-Trav_deb!F171)</f>
        <v/>
      </c>
      <c r="G171" s="26" t="str">
        <f>IF(Trav_cr!G171="","",Trav_cr!G171-Trav_deb!G171)</f>
        <v/>
      </c>
      <c r="H171" s="26" t="str">
        <f>IF(Trav_cr!H171="","",Trav_cr!H171-Trav_deb!H171)</f>
        <v/>
      </c>
      <c r="I171" s="26" t="str">
        <f>IF(Trav_cr!I171="","",Trav_cr!I171-Trav_deb!I171)</f>
        <v/>
      </c>
      <c r="J171" s="26" t="str">
        <f>IF(Trav_cr!J171="","",Trav_cr!J171-Trav_deb!J171)</f>
        <v/>
      </c>
      <c r="K171" s="26">
        <f>IF(Trav_cr!K171="","",Trav_cr!K171-Trav_deb!K171)</f>
        <v>-37.200000000000003</v>
      </c>
      <c r="L171" s="26">
        <f>IF(Trav_cr!L171="","",Trav_cr!L171-Trav_deb!L171)</f>
        <v>-9.66</v>
      </c>
      <c r="M171" s="26">
        <f>IF(Trav_cr!M171="","",Trav_cr!M171-Trav_deb!M171)</f>
        <v>12.489999999999998</v>
      </c>
      <c r="N171" s="26">
        <f>IF(Trav_cr!N171="","",Trav_cr!N171-Trav_deb!N171)</f>
        <v>8.8000000000000007</v>
      </c>
      <c r="O171" s="26">
        <f>IF(Trav_cr!O171="","",Trav_cr!O171-Trav_deb!O171)</f>
        <v>-7.16</v>
      </c>
      <c r="P171" s="26" t="str">
        <f>IF(Trav_cr!P171="","",Trav_cr!P171-Trav_deb!P171)</f>
        <v/>
      </c>
      <c r="Q171" s="26" t="str">
        <f>IF(Trav_cr!Q171="","",Trav_cr!Q171-Trav_deb!Q171)</f>
        <v/>
      </c>
      <c r="S171" s="64" t="str">
        <f t="shared" si="47"/>
        <v/>
      </c>
      <c r="T171" s="64" t="str">
        <f t="shared" si="41"/>
        <v/>
      </c>
      <c r="U171" s="64" t="str">
        <f t="shared" si="42"/>
        <v/>
      </c>
      <c r="V171" s="39"/>
      <c r="W171" s="39">
        <f>IF(L171="","",L171/GDP!O167/10)</f>
        <v>-6.5264168405411632E-2</v>
      </c>
      <c r="X171" s="39">
        <f>IF(M171="","",M171/GDP!P167/10)</f>
        <v>0.35680332414420018</v>
      </c>
      <c r="Y171" s="39">
        <f>IF(N171="","",N171/GDP!Q167/10)</f>
        <v>0.25179764175256569</v>
      </c>
      <c r="Z171" s="39">
        <f>IF(O171="","",O171/GDP!R167/10)</f>
        <v>-0.15367992481742843</v>
      </c>
      <c r="AA171" s="39" t="str">
        <f>IF(P171="","",P171/GDP!S167/10)</f>
        <v/>
      </c>
      <c r="AB171" s="39" t="str">
        <f>IF(Q171="","",Q171/GDP!T167/10)</f>
        <v/>
      </c>
      <c r="AC171" s="39"/>
      <c r="AD171" s="22">
        <f t="shared" si="43"/>
        <v>0</v>
      </c>
      <c r="AE171" s="22">
        <f t="shared" si="50"/>
        <v>0</v>
      </c>
      <c r="AF171" s="22">
        <f t="shared" si="36"/>
        <v>0</v>
      </c>
      <c r="AG171" s="83">
        <f t="shared" si="33"/>
        <v>0</v>
      </c>
      <c r="AH171" s="83"/>
      <c r="AI171" s="57" t="str">
        <f t="shared" si="38"/>
        <v/>
      </c>
      <c r="AJ171" s="83">
        <f t="shared" si="44"/>
        <v>1</v>
      </c>
      <c r="AK171" s="57">
        <f t="shared" si="44"/>
        <v>1</v>
      </c>
      <c r="AL171" s="39">
        <f t="shared" si="39"/>
        <v>-0.15367992481742843</v>
      </c>
      <c r="AM171" s="39" t="str">
        <f t="shared" si="40"/>
        <v/>
      </c>
      <c r="AN171" s="39">
        <f t="shared" si="51"/>
        <v>1.1174999999999997</v>
      </c>
    </row>
    <row r="172" spans="1:40" x14ac:dyDescent="0.15">
      <c r="A172" s="12" t="s">
        <v>192</v>
      </c>
      <c r="B172" s="26">
        <f>IF(Trav_cr!B172="","",Trav_cr!B172-Trav_deb!B172)</f>
        <v>36789.856404701393</v>
      </c>
      <c r="C172" s="26">
        <f>IF(Trav_cr!C172="","",Trav_cr!C172-Trav_deb!C172)</f>
        <v>39351.38223248336</v>
      </c>
      <c r="D172" s="26">
        <f>IF(Trav_cr!D172="","",Trav_cr!D172-Trav_deb!D172)</f>
        <v>43624.538120821177</v>
      </c>
      <c r="E172" s="26">
        <f>IF(Trav_cr!E172="","",Trav_cr!E172-Trav_deb!E172)</f>
        <v>48332.015447915153</v>
      </c>
      <c r="F172" s="26">
        <f>IF(Trav_cr!F172="","",Trav_cr!F172-Trav_deb!F172)</f>
        <v>42648.692971914752</v>
      </c>
      <c r="G172" s="26">
        <f>IF(Trav_cr!G172="","",Trav_cr!G172-Trav_deb!G172)</f>
        <v>41421.786977200529</v>
      </c>
      <c r="H172" s="26">
        <f>IF(Trav_cr!H172="","",Trav_cr!H172-Trav_deb!H172)</f>
        <v>50422.49728930596</v>
      </c>
      <c r="I172" s="26">
        <f>IF(Trav_cr!I172="","",Trav_cr!I172-Trav_deb!I172)</f>
        <v>47541.294489258798</v>
      </c>
      <c r="J172" s="26">
        <f>IF(Trav_cr!J172="","",Trav_cr!J172-Trav_deb!J172)</f>
        <v>51981.225193402832</v>
      </c>
      <c r="K172" s="26">
        <f>IF(Trav_cr!K172="","",Trav_cr!K172-Trav_deb!K172)</f>
        <v>53680.58788971942</v>
      </c>
      <c r="L172" s="26">
        <f>IF(Trav_cr!L172="","",Trav_cr!L172-Trav_deb!L172)</f>
        <v>45019.93421391712</v>
      </c>
      <c r="M172" s="26">
        <f>IF(Trav_cr!M172="","",Trav_cr!M172-Trav_deb!M172)</f>
        <v>48178.776355054601</v>
      </c>
      <c r="N172" s="26">
        <f>IF(Trav_cr!N172="","",Trav_cr!N172-Trav_deb!N172)</f>
        <v>53559.756450726622</v>
      </c>
      <c r="O172" s="26">
        <f>IF(Trav_cr!O172="","",Trav_cr!O172-Trav_deb!O172)</f>
        <v>55090.447230192411</v>
      </c>
      <c r="P172" s="26">
        <f>IF(Trav_cr!P172="","",Trav_cr!P172-Trav_deb!P172)</f>
        <v>51752.537549161367</v>
      </c>
      <c r="Q172" s="26">
        <f>IF(Trav_cr!Q172="","",Trav_cr!Q172-Trav_deb!Q172)</f>
        <v>9610.5829104753993</v>
      </c>
      <c r="S172" s="64">
        <f t="shared" si="47"/>
        <v>-0.81429735882330401</v>
      </c>
      <c r="T172" s="64" t="str">
        <f t="shared" si="41"/>
        <v/>
      </c>
      <c r="U172" s="64" t="str">
        <f t="shared" si="42"/>
        <v/>
      </c>
      <c r="V172" s="39"/>
      <c r="W172" s="39">
        <f>IF(L172="","",L172/GDP!O168/10)</f>
        <v>3.7650867056278505</v>
      </c>
      <c r="X172" s="39">
        <f>IF(M172="","",M172/GDP!P168/10)</f>
        <v>3.9087977922887611</v>
      </c>
      <c r="Y172" s="39">
        <f>IF(N172="","",N172/GDP!Q168/10)</f>
        <v>4.0820617234871523</v>
      </c>
      <c r="Z172" s="39">
        <f>IF(O172="","",O172/GDP!R168/10)</f>
        <v>3.8719774878901143</v>
      </c>
      <c r="AA172" s="39">
        <f>IF(P172="","",P172/GDP!S168/10)</f>
        <v>3.7134681331603909</v>
      </c>
      <c r="AB172" s="39">
        <f>IF(Q172="","",Q172/GDP!T168/10)</f>
        <v>0.7507249850778962</v>
      </c>
      <c r="AC172" s="39"/>
      <c r="AD172" s="22">
        <f t="shared" si="43"/>
        <v>0</v>
      </c>
      <c r="AE172" s="22">
        <f t="shared" si="50"/>
        <v>0</v>
      </c>
      <c r="AF172" s="22">
        <f t="shared" si="36"/>
        <v>0</v>
      </c>
      <c r="AG172" s="83">
        <f t="shared" si="33"/>
        <v>0</v>
      </c>
      <c r="AH172" s="83" t="str">
        <f t="shared" ref="AH172:AH208" si="52">IF(AG172=1, A172, "")</f>
        <v/>
      </c>
      <c r="AI172" s="57" t="str">
        <f t="shared" si="38"/>
        <v/>
      </c>
      <c r="AJ172" s="83">
        <f t="shared" si="44"/>
        <v>0</v>
      </c>
      <c r="AK172" s="57">
        <f t="shared" si="44"/>
        <v>0</v>
      </c>
      <c r="AL172" s="39" t="str">
        <f t="shared" si="39"/>
        <v/>
      </c>
      <c r="AM172" s="39">
        <f t="shared" si="40"/>
        <v>3.8719774878901143</v>
      </c>
      <c r="AN172" s="39">
        <f t="shared" si="51"/>
        <v>50720.290359810424</v>
      </c>
    </row>
    <row r="173" spans="1:40" x14ac:dyDescent="0.15">
      <c r="A173" s="12" t="s">
        <v>193</v>
      </c>
      <c r="B173" s="26">
        <f>IF(Trav_cr!B173="","",Trav_cr!B173-Trav_deb!B173)</f>
        <v>114.60000000000002</v>
      </c>
      <c r="C173" s="26">
        <f>IF(Trav_cr!C173="","",Trav_cr!C173-Trav_deb!C173)</f>
        <v>37.199999999999989</v>
      </c>
      <c r="D173" s="26">
        <f>IF(Trav_cr!D173="","",Trav_cr!D173-Trav_deb!D173)</f>
        <v>-7.5999999999999659</v>
      </c>
      <c r="E173" s="26">
        <f>IF(Trav_cr!E173="","",Trav_cr!E173-Trav_deb!E173)</f>
        <v>-86.399999999999977</v>
      </c>
      <c r="F173" s="26">
        <f>IF(Trav_cr!F173="","",Trav_cr!F173-Trav_deb!F173)</f>
        <v>-61.299999999999955</v>
      </c>
      <c r="G173" s="26">
        <f>IF(Trav_cr!G173="","",Trav_cr!G173-Trav_deb!G173)</f>
        <v>123.31000000000006</v>
      </c>
      <c r="H173" s="26">
        <f>IF(Trav_cr!H173="","",Trav_cr!H173-Trav_deb!H173)</f>
        <v>328.95</v>
      </c>
      <c r="I173" s="26">
        <f>IF(Trav_cr!I173="","",Trav_cr!I173-Trav_deb!I173)</f>
        <v>328.30000000000007</v>
      </c>
      <c r="J173" s="26">
        <f>IF(Trav_cr!J173="","",Trav_cr!J173-Trav_deb!J173)</f>
        <v>527.37461108260004</v>
      </c>
      <c r="K173" s="26">
        <f>IF(Trav_cr!K173="","",Trav_cr!K173-Trav_deb!K173)</f>
        <v>1168.5783848418653</v>
      </c>
      <c r="L173" s="26">
        <f>IF(Trav_cr!L173="","",Trav_cr!L173-Trav_deb!L173)</f>
        <v>1561.0229918409261</v>
      </c>
      <c r="M173" s="26">
        <f>IF(Trav_cr!M173="","",Trav_cr!M173-Trav_deb!M173)</f>
        <v>1976.7139661948977</v>
      </c>
      <c r="N173" s="26">
        <f>IF(Trav_cr!N173="","",Trav_cr!N173-Trav_deb!N173)</f>
        <v>2326.1305079660174</v>
      </c>
      <c r="O173" s="26">
        <f>IF(Trav_cr!O173="","",Trav_cr!O173-Trav_deb!O173)</f>
        <v>2720.6284438400016</v>
      </c>
      <c r="P173" s="26">
        <f>IF(Trav_cr!P173="","",Trav_cr!P173-Trav_deb!P173)</f>
        <v>1968.9302199839995</v>
      </c>
      <c r="Q173" s="26">
        <f>IF(Trav_cr!Q173="","",Trav_cr!Q173-Trav_deb!Q173)</f>
        <v>233.60748184705164</v>
      </c>
      <c r="S173" s="64">
        <f t="shared" si="47"/>
        <v>-0.88135309241738891</v>
      </c>
      <c r="T173" s="64" t="str">
        <f t="shared" si="41"/>
        <v/>
      </c>
      <c r="U173" s="64" t="str">
        <f t="shared" si="42"/>
        <v/>
      </c>
      <c r="V173" s="39"/>
      <c r="W173" s="39">
        <f>IF(L173="","",L173/GDP!O169/10)</f>
        <v>1.9377953664872596</v>
      </c>
      <c r="X173" s="39">
        <f>IF(M173="","",M173/GDP!P169/10)</f>
        <v>2.3992222480296315</v>
      </c>
      <c r="Y173" s="39">
        <f>IF(N173="","",N173/GDP!Q169/10)</f>
        <v>2.6608140852320026</v>
      </c>
      <c r="Z173" s="39">
        <f>IF(O173="","",O173/GDP!R169/10)</f>
        <v>3.0943573595903562</v>
      </c>
      <c r="AA173" s="39">
        <f>IF(P173="","",P173/GDP!S169/10)</f>
        <v>2.3445821383833008</v>
      </c>
      <c r="AB173" s="39">
        <f>IF(Q173="","",Q173/GDP!T169/10)</f>
        <v>0.28947805750741612</v>
      </c>
      <c r="AC173" s="39"/>
      <c r="AD173" s="22">
        <f t="shared" si="43"/>
        <v>0</v>
      </c>
      <c r="AE173" s="22">
        <f t="shared" si="50"/>
        <v>0</v>
      </c>
      <c r="AF173" s="22">
        <f t="shared" si="36"/>
        <v>0</v>
      </c>
      <c r="AG173" s="83">
        <f t="shared" si="33"/>
        <v>0</v>
      </c>
      <c r="AH173" s="83" t="str">
        <f t="shared" si="52"/>
        <v/>
      </c>
      <c r="AI173" s="57" t="str">
        <f t="shared" si="38"/>
        <v/>
      </c>
      <c r="AJ173" s="83">
        <f t="shared" si="44"/>
        <v>0</v>
      </c>
      <c r="AK173" s="57">
        <f t="shared" si="44"/>
        <v>0</v>
      </c>
      <c r="AL173" s="39" t="str">
        <f t="shared" si="39"/>
        <v/>
      </c>
      <c r="AM173" s="39">
        <f t="shared" si="40"/>
        <v>3.0943573595903562</v>
      </c>
      <c r="AN173" s="39">
        <f t="shared" si="51"/>
        <v>2110.6852259651687</v>
      </c>
    </row>
    <row r="174" spans="1:40" x14ac:dyDescent="0.15">
      <c r="A174" s="12" t="s">
        <v>194</v>
      </c>
      <c r="B174" s="26">
        <f>IF(Trav_cr!B174="","",Trav_cr!B174-Trav_deb!B174)</f>
        <v>110.19068333333333</v>
      </c>
      <c r="C174" s="26">
        <f>IF(Trav_cr!C174="","",Trav_cr!C174-Trav_deb!C174)</f>
        <v>118.11649555555555</v>
      </c>
      <c r="D174" s="26">
        <f>IF(Trav_cr!D174="","",Trav_cr!D174-Trav_deb!D174)</f>
        <v>112.2944785185185</v>
      </c>
      <c r="E174" s="26">
        <f>IF(Trav_cr!E174="","",Trav_cr!E174-Trav_deb!E174)</f>
        <v>95.554137037037037</v>
      </c>
      <c r="F174" s="26">
        <f>IF(Trav_cr!F174="","",Trav_cr!F174-Trav_deb!F174)</f>
        <v>71.996406666666658</v>
      </c>
      <c r="G174" s="26">
        <f>IF(Trav_cr!G174="","",Trav_cr!G174-Trav_deb!G174)</f>
        <v>76.513546666666656</v>
      </c>
      <c r="H174" s="26">
        <f>IF(Trav_cr!H174="","",Trav_cr!H174-Trav_deb!H174)</f>
        <v>79.892997407407407</v>
      </c>
      <c r="I174" s="26">
        <f>IF(Trav_cr!I174="","",Trav_cr!I174-Trav_deb!I174)</f>
        <v>80.095341481481483</v>
      </c>
      <c r="J174" s="26">
        <f>IF(Trav_cr!J174="","",Trav_cr!J174-Trav_deb!J174)</f>
        <v>85.53462555555555</v>
      </c>
      <c r="K174" s="26">
        <f>IF(Trav_cr!K174="","",Trav_cr!K174-Trav_deb!K174)</f>
        <v>304.15580164549567</v>
      </c>
      <c r="L174" s="26">
        <f>IF(Trav_cr!L174="","",Trav_cr!L174-Trav_deb!L174)</f>
        <v>279.31295436771541</v>
      </c>
      <c r="M174" s="26">
        <f>IF(Trav_cr!M174="","",Trav_cr!M174-Trav_deb!M174)</f>
        <v>294.07237236814973</v>
      </c>
      <c r="N174" s="26">
        <f>IF(Trav_cr!N174="","",Trav_cr!N174-Trav_deb!N174)</f>
        <v>310.35596113129168</v>
      </c>
      <c r="O174" s="26">
        <f>IF(Trav_cr!O174="","",Trav_cr!O174-Trav_deb!O174)</f>
        <v>324.98186733682411</v>
      </c>
      <c r="P174" s="26">
        <f>IF(Trav_cr!P174="","",Trav_cr!P174-Trav_deb!P174)</f>
        <v>328.25633500507877</v>
      </c>
      <c r="Q174" s="26">
        <f>IF(Trav_cr!Q174="","",Trav_cr!Q174-Trav_deb!Q174)</f>
        <v>103.13350869774311</v>
      </c>
      <c r="S174" s="64">
        <f t="shared" si="47"/>
        <v>-0.68581411019486516</v>
      </c>
      <c r="T174" s="64">
        <f t="shared" si="41"/>
        <v>-0.68581411019486516</v>
      </c>
      <c r="U174" s="64">
        <f t="shared" si="42"/>
        <v>-0.68581411019486516</v>
      </c>
      <c r="V174" s="39"/>
      <c r="W174" s="39">
        <f>IF(L174="","",L174/GDP!O170/10)</f>
        <v>29.143457463961461</v>
      </c>
      <c r="X174" s="39">
        <f>IF(M174="","",M174/GDP!P170/10)</f>
        <v>29.156317421242392</v>
      </c>
      <c r="Y174" s="39">
        <f>IF(N174="","",N174/GDP!Q170/10)</f>
        <v>29.288391125894002</v>
      </c>
      <c r="Z174" s="39">
        <f>IF(O174="","",O174/GDP!R170/10)</f>
        <v>30.132558672404041</v>
      </c>
      <c r="AA174" s="39">
        <f>IF(P174="","",P174/GDP!S170/10)</f>
        <v>28.202931244152428</v>
      </c>
      <c r="AB174" s="39">
        <f>IF(Q174="","",Q174/GDP!T170/10)</f>
        <v>10.459684310057936</v>
      </c>
      <c r="AC174" s="39"/>
      <c r="AD174" s="22">
        <f t="shared" si="43"/>
        <v>0</v>
      </c>
      <c r="AE174" s="22">
        <f t="shared" si="50"/>
        <v>1</v>
      </c>
      <c r="AF174" s="22">
        <f t="shared" si="36"/>
        <v>0</v>
      </c>
      <c r="AG174" s="83">
        <f t="shared" si="33"/>
        <v>1</v>
      </c>
      <c r="AH174" s="83" t="str">
        <f t="shared" si="52"/>
        <v>St. Kitts and Nevis</v>
      </c>
      <c r="AI174" s="57">
        <f t="shared" si="38"/>
        <v>1</v>
      </c>
      <c r="AJ174" s="83">
        <f t="shared" si="44"/>
        <v>0</v>
      </c>
      <c r="AK174" s="57">
        <f t="shared" si="44"/>
        <v>0</v>
      </c>
      <c r="AL174" s="39" t="str">
        <f t="shared" si="39"/>
        <v/>
      </c>
      <c r="AM174" s="39">
        <f t="shared" si="40"/>
        <v>30.132558672404041</v>
      </c>
      <c r="AN174" s="39">
        <f t="shared" si="51"/>
        <v>307.39589804181196</v>
      </c>
    </row>
    <row r="175" spans="1:40" x14ac:dyDescent="0.15">
      <c r="A175" s="12" t="s">
        <v>195</v>
      </c>
      <c r="B175" s="26">
        <f>IF(Trav_cr!B175="","",Trav_cr!B175-Trav_deb!B175)</f>
        <v>342.7406659259259</v>
      </c>
      <c r="C175" s="26">
        <f>IF(Trav_cr!C175="","",Trav_cr!C175-Trav_deb!C175)</f>
        <v>254.61522444444441</v>
      </c>
      <c r="D175" s="26">
        <f>IF(Trav_cr!D175="","",Trav_cr!D175-Trav_deb!D175)</f>
        <v>259.41541259259259</v>
      </c>
      <c r="E175" s="26">
        <f>IF(Trav_cr!E175="","",Trav_cr!E175-Trav_deb!E175)</f>
        <v>265.70652703703706</v>
      </c>
      <c r="F175" s="26">
        <f>IF(Trav_cr!F175="","",Trav_cr!F175-Trav_deb!F175)</f>
        <v>249.46469999999999</v>
      </c>
      <c r="G175" s="26">
        <f>IF(Trav_cr!G175="","",Trav_cr!G175-Trav_deb!G175)</f>
        <v>260.55233629629629</v>
      </c>
      <c r="H175" s="26">
        <f>IF(Trav_cr!H175="","",Trav_cr!H175-Trav_deb!H175)</f>
        <v>272.62761888888883</v>
      </c>
      <c r="I175" s="26">
        <f>IF(Trav_cr!I175="","",Trav_cr!I175-Trav_deb!I175)</f>
        <v>292.1033337037037</v>
      </c>
      <c r="J175" s="26">
        <f>IF(Trav_cr!J175="","",Trav_cr!J175-Trav_deb!J175)</f>
        <v>307.94419999999991</v>
      </c>
      <c r="K175" s="26">
        <f>IF(Trav_cr!K175="","",Trav_cr!K175-Trav_deb!K175)</f>
        <v>733.04607695645677</v>
      </c>
      <c r="L175" s="26">
        <f>IF(Trav_cr!L175="","",Trav_cr!L175-Trav_deb!L175)</f>
        <v>763.71558686222909</v>
      </c>
      <c r="M175" s="26">
        <f>IF(Trav_cr!M175="","",Trav_cr!M175-Trav_deb!M175)</f>
        <v>725.40575433871641</v>
      </c>
      <c r="N175" s="26">
        <f>IF(Trav_cr!N175="","",Trav_cr!N175-Trav_deb!N175)</f>
        <v>820.42981922488127</v>
      </c>
      <c r="O175" s="26">
        <f>IF(Trav_cr!O175="","",Trav_cr!O175-Trav_deb!O175)</f>
        <v>907.97933431421325</v>
      </c>
      <c r="P175" s="26">
        <f>IF(Trav_cr!P175="","",Trav_cr!P175-Trav_deb!P175)</f>
        <v>1002.5809508301775</v>
      </c>
      <c r="Q175" s="26">
        <f>IF(Trav_cr!Q175="","",Trav_cr!Q175-Trav_deb!Q175)</f>
        <v>321.12511895956402</v>
      </c>
      <c r="S175" s="64">
        <f t="shared" si="47"/>
        <v>-0.67970155557647538</v>
      </c>
      <c r="T175" s="64">
        <f t="shared" si="41"/>
        <v>-0.67970155557647538</v>
      </c>
      <c r="U175" s="64">
        <f t="shared" si="42"/>
        <v>-0.67970155557647538</v>
      </c>
      <c r="V175" s="39"/>
      <c r="W175" s="39">
        <f>IF(L175="","",L175/GDP!O171/10)</f>
        <v>42.194729650615379</v>
      </c>
      <c r="X175" s="39">
        <f>IF(M175="","",M175/GDP!P171/10)</f>
        <v>38.885045924657632</v>
      </c>
      <c r="Y175" s="39">
        <f>IF(N175="","",N175/GDP!Q171/10)</f>
        <v>41.087818180282014</v>
      </c>
      <c r="Z175" s="39">
        <f>IF(O175="","",O175/GDP!R171/10)</f>
        <v>43.967233878159746</v>
      </c>
      <c r="AA175" s="39">
        <f>IF(P175="","",P175/GDP!S171/10)</f>
        <v>47.318527039711022</v>
      </c>
      <c r="AB175" s="39">
        <f>IF(Q175="","",Q175/GDP!T171/10)</f>
        <v>19.862106130842928</v>
      </c>
      <c r="AC175" s="39"/>
      <c r="AD175" s="22">
        <f t="shared" si="43"/>
        <v>0</v>
      </c>
      <c r="AE175" s="22">
        <f t="shared" si="50"/>
        <v>1</v>
      </c>
      <c r="AF175" s="22">
        <f t="shared" si="36"/>
        <v>0</v>
      </c>
      <c r="AG175" s="83">
        <f t="shared" si="33"/>
        <v>1</v>
      </c>
      <c r="AH175" s="83" t="str">
        <f t="shared" si="52"/>
        <v>St. Lucia</v>
      </c>
      <c r="AI175" s="57">
        <f t="shared" si="38"/>
        <v>1</v>
      </c>
      <c r="AJ175" s="83">
        <f t="shared" si="44"/>
        <v>0</v>
      </c>
      <c r="AK175" s="57">
        <f t="shared" si="44"/>
        <v>0</v>
      </c>
      <c r="AL175" s="39" t="str">
        <f t="shared" si="39"/>
        <v/>
      </c>
      <c r="AM175" s="39">
        <f t="shared" si="40"/>
        <v>43.967233878159746</v>
      </c>
      <c r="AN175" s="39">
        <f t="shared" si="51"/>
        <v>844.02228911404347</v>
      </c>
    </row>
    <row r="176" spans="1:40" x14ac:dyDescent="0.15">
      <c r="A176" s="12" t="s">
        <v>196</v>
      </c>
      <c r="B176" s="26">
        <f>IF(Trav_cr!B176="","",Trav_cr!B176-Trav_deb!B176)</f>
        <v>88.982592592592582</v>
      </c>
      <c r="C176" s="26">
        <f>IF(Trav_cr!C176="","",Trav_cr!C176-Trav_deb!C176)</f>
        <v>97.545062962962959</v>
      </c>
      <c r="D176" s="26">
        <f>IF(Trav_cr!D176="","",Trav_cr!D176-Trav_deb!D176)</f>
        <v>89.848944444444442</v>
      </c>
      <c r="E176" s="26">
        <f>IF(Trav_cr!E176="","",Trav_cr!E176-Trav_deb!E176)</f>
        <v>78.427626666666669</v>
      </c>
      <c r="F176" s="26">
        <f>IF(Trav_cr!F176="","",Trav_cr!F176-Trav_deb!F176)</f>
        <v>73.124412222222219</v>
      </c>
      <c r="G176" s="26">
        <f>IF(Trav_cr!G176="","",Trav_cr!G176-Trav_deb!G176)</f>
        <v>71.415530740740735</v>
      </c>
      <c r="H176" s="26">
        <f>IF(Trav_cr!H176="","",Trav_cr!H176-Trav_deb!H176)</f>
        <v>78.562947037037034</v>
      </c>
      <c r="I176" s="26">
        <f>IF(Trav_cr!I176="","",Trav_cr!I176-Trav_deb!I176)</f>
        <v>80.434438148148161</v>
      </c>
      <c r="J176" s="26">
        <f>IF(Trav_cr!J176="","",Trav_cr!J176-Trav_deb!J176)</f>
        <v>78.104945925925918</v>
      </c>
      <c r="K176" s="26">
        <f>IF(Trav_cr!K176="","",Trav_cr!K176-Trav_deb!K176)</f>
        <v>154.24163262452603</v>
      </c>
      <c r="L176" s="26">
        <f>IF(Trav_cr!L176="","",Trav_cr!L176-Trav_deb!L176)</f>
        <v>183.76074257005388</v>
      </c>
      <c r="M176" s="26">
        <f>IF(Trav_cr!M176="","",Trav_cr!M176-Trav_deb!M176)</f>
        <v>193.78474668769718</v>
      </c>
      <c r="N176" s="26">
        <f>IF(Trav_cr!N176="","",Trav_cr!N176-Trav_deb!N176)</f>
        <v>186.17823283361281</v>
      </c>
      <c r="O176" s="26">
        <f>IF(Trav_cr!O176="","",Trav_cr!O176-Trav_deb!O176)</f>
        <v>200.95672825445325</v>
      </c>
      <c r="P176" s="26">
        <f>IF(Trav_cr!P176="","",Trav_cr!P176-Trav_deb!P176)</f>
        <v>224.05252895560488</v>
      </c>
      <c r="Q176" s="26">
        <f>IF(Trav_cr!Q176="","",Trav_cr!Q176-Trav_deb!Q176)</f>
        <v>73.907784817167851</v>
      </c>
      <c r="S176" s="64">
        <f t="shared" si="47"/>
        <v>-0.67013188754583353</v>
      </c>
      <c r="T176" s="64">
        <f t="shared" si="41"/>
        <v>-0.67013188754583353</v>
      </c>
      <c r="U176" s="64">
        <f t="shared" si="42"/>
        <v>-0.67013188754583353</v>
      </c>
      <c r="V176" s="39"/>
      <c r="W176" s="39">
        <f>IF(L176="","",L176/GDP!O172/10)</f>
        <v>24.32628310432273</v>
      </c>
      <c r="X176" s="39">
        <f>IF(M176="","",M176/GDP!P172/10)</f>
        <v>25.022899340818689</v>
      </c>
      <c r="Y176" s="39">
        <f>IF(N176="","",N176/GDP!Q172/10)</f>
        <v>23.502077192304135</v>
      </c>
      <c r="Z176" s="39">
        <f>IF(O176="","",O176/GDP!R172/10)</f>
        <v>24.769718754400746</v>
      </c>
      <c r="AA176" s="39">
        <f>IF(P176="","",P176/GDP!S172/10)</f>
        <v>27.167151449209751</v>
      </c>
      <c r="AB176" s="39">
        <f>IF(Q176="","",Q176/GDP!T172/10)</f>
        <v>9.360837317865105</v>
      </c>
      <c r="AC176" s="39"/>
      <c r="AD176" s="22">
        <f t="shared" si="43"/>
        <v>0</v>
      </c>
      <c r="AE176" s="22">
        <f t="shared" si="50"/>
        <v>1</v>
      </c>
      <c r="AF176" s="22">
        <f t="shared" si="36"/>
        <v>0</v>
      </c>
      <c r="AG176" s="83">
        <f t="shared" si="33"/>
        <v>1</v>
      </c>
      <c r="AH176" s="83" t="str">
        <f t="shared" si="52"/>
        <v>St. Vincent and the Grenadines</v>
      </c>
      <c r="AI176" s="57">
        <f t="shared" si="38"/>
        <v>1</v>
      </c>
      <c r="AJ176" s="83">
        <f t="shared" si="44"/>
        <v>0</v>
      </c>
      <c r="AK176" s="57">
        <f t="shared" si="44"/>
        <v>0</v>
      </c>
      <c r="AL176" s="39" t="str">
        <f t="shared" si="39"/>
        <v/>
      </c>
      <c r="AM176" s="39">
        <f t="shared" si="40"/>
        <v>24.769718754400746</v>
      </c>
      <c r="AN176" s="39">
        <f t="shared" si="51"/>
        <v>197.74659586028443</v>
      </c>
    </row>
    <row r="177" spans="1:40" x14ac:dyDescent="0.15">
      <c r="A177" s="12" t="s">
        <v>197</v>
      </c>
      <c r="B177" s="26">
        <f>IF(Trav_cr!B177="","",Trav_cr!B177-Trav_deb!B177)</f>
        <v>-553.48236026821201</v>
      </c>
      <c r="C177" s="26">
        <f>IF(Trav_cr!C177="","",Trav_cr!C177-Trav_deb!C177)</f>
        <v>-1220.0398597302883</v>
      </c>
      <c r="D177" s="26">
        <f>IF(Trav_cr!D177="","",Trav_cr!D177-Trav_deb!D177)</f>
        <v>-1087.096267083763</v>
      </c>
      <c r="E177" s="26">
        <f>IF(Trav_cr!E177="","",Trav_cr!E177-Trav_deb!E177)</f>
        <v>-1012.2222594624609</v>
      </c>
      <c r="F177" s="26">
        <f>IF(Trav_cr!F177="","",Trav_cr!F177-Trav_deb!F177)</f>
        <v>-637.52873897890345</v>
      </c>
      <c r="G177" s="26">
        <f>IF(Trav_cr!G177="","",Trav_cr!G177-Trav_deb!G177)</f>
        <v>-1044.3</v>
      </c>
      <c r="H177" s="26">
        <f>IF(Trav_cr!H177="","",Trav_cr!H177-Trav_deb!H177)</f>
        <v>-757.69612077128772</v>
      </c>
      <c r="I177" s="26">
        <f>IF(Trav_cr!I177="","",Trav_cr!I177-Trav_deb!I177)</f>
        <v>72.540756095451002</v>
      </c>
      <c r="J177" s="26">
        <f>IF(Trav_cr!J177="","",Trav_cr!J177-Trav_deb!J177)</f>
        <v>313.374420362965</v>
      </c>
      <c r="K177" s="26">
        <f>IF(Trav_cr!K177="","",Trav_cr!K177-Trav_deb!K177)</f>
        <v>528.38325925930292</v>
      </c>
      <c r="L177" s="26">
        <f>IF(Trav_cr!L177="","",Trav_cr!L177-Trav_deb!L177)</f>
        <v>754.20333361391988</v>
      </c>
      <c r="M177" s="26">
        <f>IF(Trav_cr!M177="","",Trav_cr!M177-Trav_deb!M177)</f>
        <v>805.67000573567066</v>
      </c>
      <c r="N177" s="26">
        <f>IF(Trav_cr!N177="","",Trav_cr!N177-Trav_deb!N177)</f>
        <v>1000.3816184226288</v>
      </c>
      <c r="O177" s="26">
        <f>IF(Trav_cr!O177="","",Trav_cr!O177-Trav_deb!O177)</f>
        <v>1030.2867131350811</v>
      </c>
      <c r="P177" s="26">
        <f>IF(Trav_cr!P177="","",Trav_cr!P177-Trav_deb!P177)</f>
        <v>809.95546215302852</v>
      </c>
      <c r="Q177" s="26" t="str">
        <f>IF(Trav_cr!Q177="","",Trav_cr!Q177-Trav_deb!Q177)</f>
        <v/>
      </c>
      <c r="S177" s="64" t="str">
        <f t="shared" si="47"/>
        <v/>
      </c>
      <c r="T177" s="64" t="str">
        <f t="shared" si="41"/>
        <v/>
      </c>
      <c r="U177" s="64" t="str">
        <f t="shared" si="42"/>
        <v/>
      </c>
      <c r="V177" s="39"/>
      <c r="W177" s="39">
        <f>IF(L177="","",L177/GDP!O173/10)</f>
        <v>1.1686620603662661</v>
      </c>
      <c r="X177" s="39">
        <f>IF(M177="","",M177/GDP!P173/10)</f>
        <v>1.2417266965233682</v>
      </c>
      <c r="Y177" s="39">
        <f>IF(N177="","",N177/GDP!Q173/10)</f>
        <v>2.0912342698221793</v>
      </c>
      <c r="Z177" s="39">
        <f>IF(O177="","",O177/GDP!R173/10)</f>
        <v>2.8705696057276415</v>
      </c>
      <c r="AA177" s="39">
        <f>IF(P177="","",P177/GDP!S173/10)</f>
        <v>2.4131832363714167</v>
      </c>
      <c r="AB177" s="39" t="str">
        <f>IF(Q177="","",Q177/GDP!T173/10)</f>
        <v/>
      </c>
      <c r="AC177" s="39"/>
      <c r="AD177" s="22">
        <f t="shared" si="43"/>
        <v>0</v>
      </c>
      <c r="AE177" s="22">
        <f t="shared" si="50"/>
        <v>0</v>
      </c>
      <c r="AF177" s="22">
        <f t="shared" si="36"/>
        <v>0</v>
      </c>
      <c r="AG177" s="83">
        <f t="shared" si="33"/>
        <v>0</v>
      </c>
      <c r="AH177" s="83" t="str">
        <f t="shared" si="52"/>
        <v/>
      </c>
      <c r="AI177" s="57" t="str">
        <f t="shared" si="38"/>
        <v/>
      </c>
      <c r="AJ177" s="83">
        <f t="shared" si="44"/>
        <v>0</v>
      </c>
      <c r="AK177" s="57">
        <f t="shared" si="44"/>
        <v>1</v>
      </c>
      <c r="AL177" s="39" t="str">
        <f t="shared" si="39"/>
        <v/>
      </c>
      <c r="AM177" s="39">
        <f t="shared" si="40"/>
        <v>2.8705696057276415</v>
      </c>
      <c r="AN177" s="39">
        <f t="shared" si="51"/>
        <v>880.09942661206583</v>
      </c>
    </row>
    <row r="178" spans="1:40" x14ac:dyDescent="0.15">
      <c r="A178" s="12" t="s">
        <v>198</v>
      </c>
      <c r="B178" s="26">
        <f>IF(Trav_cr!B178="","",Trav_cr!B178-Trav_deb!B178)</f>
        <v>27.700000000000003</v>
      </c>
      <c r="C178" s="26">
        <f>IF(Trav_cr!C178="","",Trav_cr!C178-Trav_deb!C178)</f>
        <v>76.5</v>
      </c>
      <c r="D178" s="26">
        <f>IF(Trav_cr!D178="","",Trav_cr!D178-Trav_deb!D178)</f>
        <v>44.599999999999994</v>
      </c>
      <c r="E178" s="26">
        <f>IF(Trav_cr!E178="","",Trav_cr!E178-Trav_deb!E178)</f>
        <v>47.100000000000009</v>
      </c>
      <c r="F178" s="26">
        <f>IF(Trav_cr!F178="","",Trav_cr!F178-Trav_deb!F178)</f>
        <v>31.6</v>
      </c>
      <c r="G178" s="26">
        <f>IF(Trav_cr!G178="","",Trav_cr!G178-Trav_deb!G178)</f>
        <v>21.699999999999996</v>
      </c>
      <c r="H178" s="26">
        <f>IF(Trav_cr!H178="","",Trav_cr!H178-Trav_deb!H178)</f>
        <v>19.199882694621493</v>
      </c>
      <c r="I178" s="26">
        <f>IF(Trav_cr!I178="","",Trav_cr!I178-Trav_deb!I178)</f>
        <v>19.896579449999983</v>
      </c>
      <c r="J178" s="26">
        <f>IF(Trav_cr!J178="","",Trav_cr!J178-Trav_deb!J178)</f>
        <v>13.913855755923805</v>
      </c>
      <c r="K178" s="26">
        <f>IF(Trav_cr!K178="","",Trav_cr!K178-Trav_deb!K178)</f>
        <v>8.0065339586726907</v>
      </c>
      <c r="L178" s="26">
        <f>IF(Trav_cr!L178="","",Trav_cr!L178-Trav_deb!L178)</f>
        <v>-28.358539452251293</v>
      </c>
      <c r="M178" s="26">
        <f>IF(Trav_cr!M178="","",Trav_cr!M178-Trav_deb!M178)</f>
        <v>-45.857469781692672</v>
      </c>
      <c r="N178" s="26">
        <f>IF(Trav_cr!N178="","",Trav_cr!N178-Trav_deb!N178)</f>
        <v>-46.229358914351984</v>
      </c>
      <c r="O178" s="26">
        <f>IF(Trav_cr!O178="","",Trav_cr!O178-Trav_deb!O178)</f>
        <v>-37.684681136439792</v>
      </c>
      <c r="P178" s="26">
        <f>IF(Trav_cr!P178="","",Trav_cr!P178-Trav_deb!P178)</f>
        <v>-34.001979280882331</v>
      </c>
      <c r="Q178" s="26">
        <f>IF(Trav_cr!Q178="","",Trav_cr!Q178-Trav_deb!Q178)</f>
        <v>-44.215060879737081</v>
      </c>
      <c r="S178" s="64">
        <f t="shared" si="47"/>
        <v>0.30036726728426277</v>
      </c>
      <c r="T178" s="64" t="str">
        <f t="shared" si="41"/>
        <v/>
      </c>
      <c r="U178" s="64" t="str">
        <f t="shared" si="42"/>
        <v/>
      </c>
      <c r="V178" s="39"/>
      <c r="W178" s="39">
        <f>IF(L178="","",L178/GDP!O174/10)</f>
        <v>-0.5923494791789532</v>
      </c>
      <c r="X178" s="39">
        <f>IF(M178="","",M178/GDP!P174/10)</f>
        <v>-1.465564852419641</v>
      </c>
      <c r="Y178" s="39">
        <f>IF(N178="","",N178/GDP!Q174/10)</f>
        <v>-1.4374011039225505</v>
      </c>
      <c r="Z178" s="39">
        <f>IF(O178="","",O178/GDP!R174/10)</f>
        <v>-1.0877085820551857</v>
      </c>
      <c r="AA178" s="39">
        <f>IF(P178="","",P178/GDP!S174/10)</f>
        <v>-0.91964011572556237</v>
      </c>
      <c r="AB178" s="39">
        <f>IF(Q178="","",Q178/GDP!T174/10)</f>
        <v>-1.8343369076010547</v>
      </c>
      <c r="AC178" s="39"/>
      <c r="AD178" s="22">
        <f t="shared" si="43"/>
        <v>0</v>
      </c>
      <c r="AE178" s="22">
        <f t="shared" si="50"/>
        <v>0</v>
      </c>
      <c r="AF178" s="22">
        <f t="shared" si="36"/>
        <v>0</v>
      </c>
      <c r="AG178" s="83">
        <f t="shared" si="33"/>
        <v>0</v>
      </c>
      <c r="AH178" s="83" t="str">
        <f t="shared" si="52"/>
        <v/>
      </c>
      <c r="AI178" s="57" t="str">
        <f t="shared" si="38"/>
        <v/>
      </c>
      <c r="AJ178" s="83">
        <f t="shared" si="44"/>
        <v>0</v>
      </c>
      <c r="AK178" s="57">
        <f t="shared" si="44"/>
        <v>0</v>
      </c>
      <c r="AL178" s="39">
        <f t="shared" si="39"/>
        <v>-1.0877085820551857</v>
      </c>
      <c r="AM178" s="39" t="str">
        <f t="shared" si="40"/>
        <v/>
      </c>
      <c r="AN178" s="39">
        <f t="shared" si="51"/>
        <v>-38.426405713123614</v>
      </c>
    </row>
    <row r="179" spans="1:40" x14ac:dyDescent="0.15">
      <c r="A179" s="12" t="s">
        <v>199</v>
      </c>
      <c r="B179" s="26">
        <f>IF(Trav_cr!B179="","",Trav_cr!B179-Trav_deb!B179)</f>
        <v>-3459.6847218922185</v>
      </c>
      <c r="C179" s="26">
        <f>IF(Trav_cr!C179="","",Trav_cr!C179-Trav_deb!C179)</f>
        <v>-1477.8173006765446</v>
      </c>
      <c r="D179" s="26">
        <f>IF(Trav_cr!D179="","",Trav_cr!D179-Trav_deb!D179)</f>
        <v>-1605.3898049704239</v>
      </c>
      <c r="E179" s="26">
        <f>IF(Trav_cr!E179="","",Trav_cr!E179-Trav_deb!E179)</f>
        <v>-2809.0813061712779</v>
      </c>
      <c r="F179" s="26">
        <f>IF(Trav_cr!F179="","",Trav_cr!F179-Trav_deb!F179)</f>
        <v>-2745.0400619621059</v>
      </c>
      <c r="G179" s="26">
        <f>IF(Trav_cr!G179="","",Trav_cr!G179-Trav_deb!G179)</f>
        <v>-3790.7269922725409</v>
      </c>
      <c r="H179" s="26">
        <f>IF(Trav_cr!H179="","",Trav_cr!H179-Trav_deb!H179)</f>
        <v>-3789.5</v>
      </c>
      <c r="I179" s="26">
        <f>IF(Trav_cr!I179="","",Trav_cr!I179-Trav_deb!I179)</f>
        <v>-3849.1375001323704</v>
      </c>
      <c r="J179" s="26">
        <f>IF(Trav_cr!J179="","",Trav_cr!J179-Trav_deb!J179)</f>
        <v>-4985.3210526720995</v>
      </c>
      <c r="K179" s="26">
        <f>IF(Trav_cr!K179="","",Trav_cr!K179-Trav_deb!K179)</f>
        <v>-5274.8811228622362</v>
      </c>
      <c r="L179" s="26">
        <f>IF(Trav_cr!L179="","",Trav_cr!L179-Trav_deb!L179)</f>
        <v>-4749.2899945104964</v>
      </c>
      <c r="M179" s="26">
        <f>IF(Trav_cr!M179="","",Trav_cr!M179-Trav_deb!M179)</f>
        <v>-4377.6841346604433</v>
      </c>
      <c r="N179" s="26">
        <f>IF(Trav_cr!N179="","",Trav_cr!N179-Trav_deb!N179)</f>
        <v>-5043.9118112849992</v>
      </c>
      <c r="O179" s="26">
        <f>IF(Trav_cr!O179="","",Trav_cr!O179-Trav_deb!O179)</f>
        <v>-5730.9548622871007</v>
      </c>
      <c r="P179" s="26">
        <f>IF(Trav_cr!P179="","",Trav_cr!P179-Trav_deb!P179)</f>
        <v>-5175.4347705821201</v>
      </c>
      <c r="Q179" s="26">
        <f>IF(Trav_cr!Q179="","",Trav_cr!Q179-Trav_deb!Q179)</f>
        <v>-1773.6863812098163</v>
      </c>
      <c r="S179" s="64">
        <f t="shared" si="47"/>
        <v>-0.6572874628250186</v>
      </c>
      <c r="T179" s="64" t="str">
        <f t="shared" si="41"/>
        <v/>
      </c>
      <c r="U179" s="64" t="str">
        <f t="shared" si="42"/>
        <v/>
      </c>
      <c r="V179" s="39"/>
      <c r="W179" s="39">
        <f>IF(L179="","",L179/GDP!O175/10)</f>
        <v>-0.94026023361362865</v>
      </c>
      <c r="X179" s="39">
        <f>IF(M179="","",M179/GDP!P175/10)</f>
        <v>-0.84895655501086098</v>
      </c>
      <c r="Y179" s="39">
        <f>IF(N179="","",N179/GDP!Q175/10)</f>
        <v>-0.9322988923096851</v>
      </c>
      <c r="Z179" s="39">
        <f>IF(O179="","",O179/GDP!R175/10)</f>
        <v>-1.0317579334850859</v>
      </c>
      <c r="AA179" s="39">
        <f>IF(P179="","",P179/GDP!S175/10)</f>
        <v>-0.97413841676160273</v>
      </c>
      <c r="AB179" s="39">
        <f>IF(Q179="","",Q179/GDP!T175/10)</f>
        <v>-0.32992072770793079</v>
      </c>
      <c r="AC179" s="39"/>
      <c r="AD179" s="22">
        <f t="shared" si="43"/>
        <v>0</v>
      </c>
      <c r="AE179" s="22">
        <f t="shared" si="50"/>
        <v>0</v>
      </c>
      <c r="AF179" s="22">
        <f t="shared" si="36"/>
        <v>0</v>
      </c>
      <c r="AG179" s="83">
        <f t="shared" si="33"/>
        <v>0</v>
      </c>
      <c r="AH179" s="83" t="str">
        <f t="shared" si="52"/>
        <v/>
      </c>
      <c r="AI179" s="57" t="str">
        <f t="shared" si="38"/>
        <v/>
      </c>
      <c r="AJ179" s="83">
        <f t="shared" si="44"/>
        <v>0</v>
      </c>
      <c r="AK179" s="57">
        <f t="shared" si="44"/>
        <v>0</v>
      </c>
      <c r="AL179" s="39">
        <f t="shared" si="39"/>
        <v>-1.0317579334850859</v>
      </c>
      <c r="AM179" s="39" t="str">
        <f t="shared" si="40"/>
        <v/>
      </c>
      <c r="AN179" s="39">
        <f t="shared" si="51"/>
        <v>-5015.4551146650319</v>
      </c>
    </row>
    <row r="180" spans="1:40" x14ac:dyDescent="0.15">
      <c r="A180" s="12" t="s">
        <v>200</v>
      </c>
      <c r="B180" s="26">
        <f>IF(Trav_cr!B180="","",Trav_cr!B180-Trav_deb!B180)</f>
        <v>603.96599356668958</v>
      </c>
      <c r="C180" s="26">
        <f>IF(Trav_cr!C180="","",Trav_cr!C180-Trav_deb!C180)</f>
        <v>1056.0861670893901</v>
      </c>
      <c r="D180" s="26">
        <f>IF(Trav_cr!D180="","",Trav_cr!D180-Trav_deb!D180)</f>
        <v>1588.9712824162107</v>
      </c>
      <c r="E180" s="26">
        <f>IF(Trav_cr!E180="","",Trav_cr!E180-Trav_deb!E180)</f>
        <v>3233.963760018667</v>
      </c>
      <c r="F180" s="26">
        <f>IF(Trav_cr!F180="","",Trav_cr!F180-Trav_deb!F180)</f>
        <v>2810.9907395521641</v>
      </c>
      <c r="G180" s="26">
        <f>IF(Trav_cr!G180="","",Trav_cr!G180-Trav_deb!G180)</f>
        <v>3005.9953378619703</v>
      </c>
      <c r="H180" s="26">
        <f>IF(Trav_cr!H180="","",Trav_cr!H180-Trav_deb!H180)</f>
        <v>2614.6780070234345</v>
      </c>
      <c r="I180" s="26">
        <f>IF(Trav_cr!I180="","",Trav_cr!I180-Trav_deb!I180)</f>
        <v>-26.998592993535567</v>
      </c>
      <c r="J180" s="26">
        <f>IF(Trav_cr!J180="","",Trav_cr!J180-Trav_deb!J180)</f>
        <v>-350.49031579246366</v>
      </c>
      <c r="K180" s="26">
        <f>IF(Trav_cr!K180="","",Trav_cr!K180-Trav_deb!K180)</f>
        <v>-12.419802008043916</v>
      </c>
      <c r="L180" s="26">
        <f>IF(Trav_cr!L180="","",Trav_cr!L180-Trav_deb!L180)</f>
        <v>-278.32445486346478</v>
      </c>
      <c r="M180" s="26">
        <f>IF(Trav_cr!M180="","",Trav_cr!M180-Trav_deb!M180)</f>
        <v>-867.02792691520517</v>
      </c>
      <c r="N180" s="26">
        <f>IF(Trav_cr!N180="","",Trav_cr!N180-Trav_deb!N180)</f>
        <v>-1847.9991503157435</v>
      </c>
      <c r="O180" s="26">
        <f>IF(Trav_cr!O180="","",Trav_cr!O180-Trav_deb!O180)</f>
        <v>-1060.575659756636</v>
      </c>
      <c r="P180" s="26">
        <f>IF(Trav_cr!P180="","",Trav_cr!P180-Trav_deb!P180)</f>
        <v>-799.13183983412091</v>
      </c>
      <c r="Q180" s="26">
        <f>IF(Trav_cr!Q180="","",Trav_cr!Q180-Trav_deb!Q180)</f>
        <v>-508.56805168591018</v>
      </c>
      <c r="S180" s="64">
        <f t="shared" si="47"/>
        <v>-0.36359931323537831</v>
      </c>
      <c r="T180" s="64" t="str">
        <f t="shared" si="41"/>
        <v/>
      </c>
      <c r="U180" s="64" t="str">
        <f t="shared" si="42"/>
        <v/>
      </c>
      <c r="V180" s="39"/>
      <c r="W180" s="39">
        <f>IF(L180="","",L180/GDP!O176/10)</f>
        <v>-3.9635313339299899E-2</v>
      </c>
      <c r="X180" s="39">
        <f>IF(M180="","",M180/GDP!P176/10)</f>
        <v>-0.12467019303174467</v>
      </c>
      <c r="Y180" s="39">
        <f>IF(N180="","",N180/GDP!Q176/10)</f>
        <v>-0.26221094743055645</v>
      </c>
      <c r="Z180" s="39">
        <f>IF(O180="","",O180/GDP!R176/10)</f>
        <v>-0.144014098902427</v>
      </c>
      <c r="AA180" s="39">
        <f>IF(P180="","",P180/GDP!S176/10)</f>
        <v>-0.10914196959103531</v>
      </c>
      <c r="AB180" s="39">
        <f>IF(Q180="","",Q180/GDP!T176/10)</f>
        <v>-6.7942680513604553E-2</v>
      </c>
      <c r="AC180" s="39"/>
      <c r="AD180" s="22">
        <f t="shared" si="43"/>
        <v>0</v>
      </c>
      <c r="AE180" s="22">
        <f t="shared" si="50"/>
        <v>0</v>
      </c>
      <c r="AF180" s="22">
        <f t="shared" si="36"/>
        <v>0</v>
      </c>
      <c r="AG180" s="83">
        <f t="shared" si="33"/>
        <v>0</v>
      </c>
      <c r="AH180" s="83" t="str">
        <f t="shared" si="52"/>
        <v/>
      </c>
      <c r="AI180" s="57" t="str">
        <f t="shared" si="38"/>
        <v/>
      </c>
      <c r="AJ180" s="83">
        <f t="shared" si="44"/>
        <v>0</v>
      </c>
      <c r="AK180" s="57">
        <f t="shared" si="44"/>
        <v>0</v>
      </c>
      <c r="AL180" s="39">
        <f t="shared" si="39"/>
        <v>-0.144014098902427</v>
      </c>
      <c r="AM180" s="39" t="str">
        <f t="shared" si="40"/>
        <v/>
      </c>
      <c r="AN180" s="39">
        <f t="shared" si="51"/>
        <v>-970.61180633703407</v>
      </c>
    </row>
    <row r="181" spans="1:40" x14ac:dyDescent="0.15">
      <c r="A181" s="12" t="s">
        <v>201</v>
      </c>
      <c r="B181" s="26">
        <f>IF(Trav_cr!B181="","",Trav_cr!B181-Trav_deb!B181)</f>
        <v>1394</v>
      </c>
      <c r="C181" s="26">
        <f>IF(Trav_cr!C181="","",Trav_cr!C181-Trav_deb!C181)</f>
        <v>1485</v>
      </c>
      <c r="D181" s="26">
        <f>IF(Trav_cr!D181="","",Trav_cr!D181-Trav_deb!D181)</f>
        <v>2238.6400221199997</v>
      </c>
      <c r="E181" s="26">
        <f>IF(Trav_cr!E181="","",Trav_cr!E181-Trav_deb!E181)</f>
        <v>2350.2442639076999</v>
      </c>
      <c r="F181" s="26">
        <f>IF(Trav_cr!F181="","",Trav_cr!F181-Trav_deb!F181)</f>
        <v>2874.1433770718595</v>
      </c>
      <c r="G181" s="26">
        <f>IF(Trav_cr!G181="","",Trav_cr!G181-Trav_deb!G181)</f>
        <v>4680.3262611760092</v>
      </c>
      <c r="H181" s="26" t="str">
        <f>IF(Trav_cr!H181="","",Trav_cr!H181-Trav_deb!H181)</f>
        <v/>
      </c>
      <c r="I181" s="26" t="str">
        <f>IF(Trav_cr!I181="","",Trav_cr!I181-Trav_deb!I181)</f>
        <v/>
      </c>
      <c r="J181" s="26" t="str">
        <f>IF(Trav_cr!J181="","",Trav_cr!J181-Trav_deb!J181)</f>
        <v/>
      </c>
      <c r="K181" s="26" t="str">
        <f>IF(Trav_cr!K181="","",Trav_cr!K181-Trav_deb!K181)</f>
        <v/>
      </c>
      <c r="L181" s="26" t="str">
        <f>IF(Trav_cr!L181="","",Trav_cr!L181-Trav_deb!L181)</f>
        <v/>
      </c>
      <c r="M181" s="26" t="str">
        <f>IF(Trav_cr!M181="","",Trav_cr!M181-Trav_deb!M181)</f>
        <v/>
      </c>
      <c r="N181" s="26" t="str">
        <f>IF(Trav_cr!N181="","",Trav_cr!N181-Trav_deb!N181)</f>
        <v/>
      </c>
      <c r="O181" s="26" t="str">
        <f>IF(Trav_cr!O181="","",Trav_cr!O181-Trav_deb!O181)</f>
        <v/>
      </c>
      <c r="P181" s="26" t="str">
        <f>IF(Trav_cr!P181="","",Trav_cr!P181-Trav_deb!P181)</f>
        <v/>
      </c>
      <c r="Q181" s="26" t="str">
        <f>IF(Trav_cr!Q181="","",Trav_cr!Q181-Trav_deb!Q181)</f>
        <v/>
      </c>
      <c r="S181" s="64" t="str">
        <f t="shared" si="47"/>
        <v/>
      </c>
      <c r="T181" s="64" t="str">
        <f t="shared" si="41"/>
        <v/>
      </c>
      <c r="U181" s="64" t="str">
        <f t="shared" si="42"/>
        <v/>
      </c>
      <c r="V181" s="39"/>
      <c r="W181" s="39" t="str">
        <f>IF(L181="","",L181/GDP!O177/10)</f>
        <v/>
      </c>
      <c r="X181" s="39" t="str">
        <f>IF(M181="","",M181/GDP!P177/10)</f>
        <v/>
      </c>
      <c r="Y181" s="39" t="str">
        <f>IF(N181="","",N181/GDP!Q177/10)</f>
        <v/>
      </c>
      <c r="Z181" s="39" t="str">
        <f>IF(O181="","",O181/GDP!R177/10)</f>
        <v/>
      </c>
      <c r="AA181" s="39" t="str">
        <f>IF(P181="","",P181/GDP!S177/10)</f>
        <v/>
      </c>
      <c r="AB181" s="39" t="str">
        <f>IF(Q181="","",Q181/GDP!T177/10)</f>
        <v/>
      </c>
      <c r="AC181" s="39"/>
      <c r="AD181" s="22">
        <f t="shared" si="43"/>
        <v>1</v>
      </c>
      <c r="AE181" s="22"/>
      <c r="AF181" s="22">
        <f t="shared" si="36"/>
        <v>0</v>
      </c>
      <c r="AG181" s="57"/>
      <c r="AH181" s="83" t="str">
        <f t="shared" si="52"/>
        <v/>
      </c>
      <c r="AI181" s="57" t="str">
        <f t="shared" si="38"/>
        <v/>
      </c>
      <c r="AJ181" s="83">
        <f t="shared" si="44"/>
        <v>1</v>
      </c>
      <c r="AK181" s="57">
        <f t="shared" si="44"/>
        <v>1</v>
      </c>
      <c r="AL181" s="39" t="str">
        <f t="shared" si="39"/>
        <v/>
      </c>
      <c r="AM181" s="39" t="str">
        <f t="shared" si="40"/>
        <v/>
      </c>
      <c r="AN181" s="39"/>
    </row>
    <row r="182" spans="1:40" x14ac:dyDescent="0.15">
      <c r="A182" s="12" t="s">
        <v>202</v>
      </c>
      <c r="B182" s="26">
        <f>IF(Trav_cr!B182="","",Trav_cr!B182-Trav_deb!B182)</f>
        <v>-3705</v>
      </c>
      <c r="C182" s="26">
        <f>IF(Trav_cr!C182="","",Trav_cr!C182-Trav_deb!C182)</f>
        <v>-3610</v>
      </c>
      <c r="D182" s="26">
        <f>IF(Trav_cr!D182="","",Trav_cr!D182-Trav_deb!D182)</f>
        <v>-3857</v>
      </c>
      <c r="E182" s="26">
        <f>IF(Trav_cr!E182="","",Trav_cr!E182-Trav_deb!E182)</f>
        <v>-3179</v>
      </c>
      <c r="F182" s="26">
        <f>IF(Trav_cr!F182="","",Trav_cr!F182-Trav_deb!F182)</f>
        <v>-984</v>
      </c>
      <c r="G182" s="26">
        <f>IF(Trav_cr!G182="","",Trav_cr!G182-Trav_deb!G182)</f>
        <v>-636</v>
      </c>
      <c r="H182" s="26">
        <f>IF(Trav_cr!H182="","",Trav_cr!H182-Trav_deb!H182)</f>
        <v>953</v>
      </c>
      <c r="I182" s="26">
        <f>IF(Trav_cr!I182="","",Trav_cr!I182-Trav_deb!I182)</f>
        <v>1140</v>
      </c>
      <c r="J182" s="26">
        <f>IF(Trav_cr!J182="","",Trav_cr!J182-Trav_deb!J182)</f>
        <v>13</v>
      </c>
      <c r="K182" s="26">
        <f>IF(Trav_cr!K182="","",Trav_cr!K182-Trav_deb!K182)</f>
        <v>617</v>
      </c>
      <c r="L182" s="26">
        <f>IF(Trav_cr!L182="","",Trav_cr!L182-Trav_deb!L182)</f>
        <v>-1115</v>
      </c>
      <c r="M182" s="26">
        <f>IF(Trav_cr!M182="","",Trav_cr!M182-Trav_deb!M182)</f>
        <v>-3199</v>
      </c>
      <c r="N182" s="26">
        <f>IF(Trav_cr!N182="","",Trav_cr!N182-Trav_deb!N182)</f>
        <v>-5703</v>
      </c>
      <c r="O182" s="26">
        <f>IF(Trav_cr!O182="","",Trav_cr!O182-Trav_deb!O182)</f>
        <v>-5724</v>
      </c>
      <c r="P182" s="26">
        <f>IF(Trav_cr!P182="","",Trav_cr!P182-Trav_deb!P182)</f>
        <v>-6089</v>
      </c>
      <c r="Q182" s="26">
        <f>IF(Trav_cr!Q182="","",Trav_cr!Q182-Trav_deb!Q182)</f>
        <v>-1304</v>
      </c>
      <c r="S182" s="64">
        <f t="shared" si="47"/>
        <v>-0.7858433240269338</v>
      </c>
      <c r="T182" s="64" t="str">
        <f t="shared" si="41"/>
        <v/>
      </c>
      <c r="U182" s="64" t="str">
        <f t="shared" si="42"/>
        <v/>
      </c>
      <c r="V182" s="39"/>
      <c r="W182" s="39">
        <f>IF(L182="","",L182/GDP!O178/10)</f>
        <v>-0.20860034322129611</v>
      </c>
      <c r="X182" s="39">
        <f>IF(M182="","",M182/GDP!P178/10)</f>
        <v>-0.58904678261438803</v>
      </c>
      <c r="Y182" s="39">
        <f>IF(N182="","",N182/GDP!Q178/10)</f>
        <v>-0.96541040024418245</v>
      </c>
      <c r="Z182" s="39">
        <f>IF(O182="","",O182/GDP!R178/10)</f>
        <v>-0.93959671993862182</v>
      </c>
      <c r="AA182" s="39">
        <f>IF(P182="","",P182/GDP!S178/10)</f>
        <v>-0.99466131960739512</v>
      </c>
      <c r="AB182" s="39">
        <f>IF(Q182="","",Q182/GDP!T178/10)</f>
        <v>-0.19506069610117019</v>
      </c>
      <c r="AC182" s="39"/>
      <c r="AD182" s="22">
        <f t="shared" si="43"/>
        <v>0</v>
      </c>
      <c r="AE182" s="22"/>
      <c r="AF182" s="22">
        <f t="shared" si="36"/>
        <v>0</v>
      </c>
      <c r="AG182" s="83">
        <f t="shared" si="33"/>
        <v>0</v>
      </c>
      <c r="AH182" s="83" t="str">
        <f t="shared" si="52"/>
        <v/>
      </c>
      <c r="AI182" s="57" t="str">
        <f t="shared" si="38"/>
        <v/>
      </c>
      <c r="AJ182" s="83">
        <f t="shared" si="44"/>
        <v>0</v>
      </c>
      <c r="AK182" s="57">
        <f t="shared" si="44"/>
        <v>0</v>
      </c>
      <c r="AL182" s="39">
        <f t="shared" si="39"/>
        <v>-0.93959671993862182</v>
      </c>
      <c r="AM182" s="39" t="str">
        <f t="shared" si="40"/>
        <v/>
      </c>
      <c r="AN182" s="39">
        <f t="shared" ref="AN182:AN191" si="53">AVERAGE(L182:P182)</f>
        <v>-4366</v>
      </c>
    </row>
    <row r="183" spans="1:40" x14ac:dyDescent="0.15">
      <c r="A183" s="12" t="s">
        <v>203</v>
      </c>
      <c r="B183" s="26">
        <f>IF(Trav_cr!B183="","",Trav_cr!B183-Trav_deb!B183)</f>
        <v>-2.1859000000000002</v>
      </c>
      <c r="C183" s="26">
        <f>IF(Trav_cr!C183="","",Trav_cr!C183-Trav_deb!C183)</f>
        <v>-3.8860000000000001</v>
      </c>
      <c r="D183" s="26">
        <f>IF(Trav_cr!D183="","",Trav_cr!D183-Trav_deb!D183)</f>
        <v>-3.3177999999999996</v>
      </c>
      <c r="E183" s="26">
        <f>IF(Trav_cr!E183="","",Trav_cr!E183-Trav_deb!E183)</f>
        <v>-6.5711000000000004</v>
      </c>
      <c r="F183" s="26">
        <f>IF(Trav_cr!F183="","",Trav_cr!F183-Trav_deb!F183)</f>
        <v>-3.5060000000000002</v>
      </c>
      <c r="G183" s="26">
        <f>IF(Trav_cr!G183="","",Trav_cr!G183-Trav_deb!G183)</f>
        <v>2.5</v>
      </c>
      <c r="H183" s="26">
        <f>IF(Trav_cr!H183="","",Trav_cr!H183-Trav_deb!H183)</f>
        <v>-2.0303779999999998</v>
      </c>
      <c r="I183" s="26">
        <f>IF(Trav_cr!I183="","",Trav_cr!I183-Trav_deb!I183)</f>
        <v>-2.2697280000000002</v>
      </c>
      <c r="J183" s="26">
        <f>IF(Trav_cr!J183="","",Trav_cr!J183-Trav_deb!J183)</f>
        <v>-1.0197039999999999</v>
      </c>
      <c r="K183" s="26">
        <f>IF(Trav_cr!K183="","",Trav_cr!K183-Trav_deb!K183)</f>
        <v>1.182434</v>
      </c>
      <c r="L183" s="26">
        <f>IF(Trav_cr!L183="","",Trav_cr!L183-Trav_deb!L183)</f>
        <v>0.97306400000000004</v>
      </c>
      <c r="M183" s="26">
        <f>IF(Trav_cr!M183="","",Trav_cr!M183-Trav_deb!M183)</f>
        <v>2.1739999999999871E-2</v>
      </c>
      <c r="N183" s="26">
        <f>IF(Trav_cr!N183="","",Trav_cr!N183-Trav_deb!N183)</f>
        <v>3.49377769596496</v>
      </c>
      <c r="O183" s="26">
        <f>IF(Trav_cr!O183="","",Trav_cr!O183-Trav_deb!O183)</f>
        <v>-1.2826599999999999</v>
      </c>
      <c r="P183" s="26">
        <f>IF(Trav_cr!P183="","",Trav_cr!P183-Trav_deb!P183)</f>
        <v>8.5520700000000005</v>
      </c>
      <c r="Q183" s="26">
        <f>IF(Trav_cr!Q183="","",Trav_cr!Q183-Trav_deb!Q183)</f>
        <v>2.8568699999999998</v>
      </c>
      <c r="S183" s="64">
        <f t="shared" si="47"/>
        <v>-0.66594403460214902</v>
      </c>
      <c r="T183" s="64" t="str">
        <f t="shared" si="41"/>
        <v/>
      </c>
      <c r="U183" s="64" t="str">
        <f t="shared" si="42"/>
        <v/>
      </c>
      <c r="V183" s="39"/>
      <c r="W183" s="39">
        <f>IF(L183="","",L183/GDP!O179/10)</f>
        <v>1.2384943711722152E-2</v>
      </c>
      <c r="X183" s="39">
        <f>IF(M183="","",M183/GDP!P179/10)</f>
        <v>3.1267733430606615E-4</v>
      </c>
      <c r="Y183" s="39">
        <f>IF(N183="","",N183/GDP!Q179/10)</f>
        <v>4.8903498234354192E-2</v>
      </c>
      <c r="Z183" s="39">
        <f>IF(O183="","",O183/GDP!R179/10)</f>
        <v>-1.705560759077946E-2</v>
      </c>
      <c r="AA183" s="39">
        <f>IF(P183="","",P183/GDP!S179/10)</f>
        <v>0.10536576537955741</v>
      </c>
      <c r="AB183" s="39">
        <f>IF(Q183="","",Q183/GDP!T179/10)</f>
        <v>3.5724882947597333E-2</v>
      </c>
      <c r="AC183" s="39"/>
      <c r="AD183" s="22">
        <f t="shared" si="43"/>
        <v>0</v>
      </c>
      <c r="AE183" s="22">
        <f t="shared" ref="AE183:AE191" si="54">IF(Z183&gt;10, 1, 0)</f>
        <v>0</v>
      </c>
      <c r="AF183" s="22">
        <f t="shared" si="36"/>
        <v>0</v>
      </c>
      <c r="AG183" s="83">
        <f t="shared" ref="AG183:AG208" si="55">IF(AVERAGE(W183:AA183)&gt;5, 1, 0)</f>
        <v>0</v>
      </c>
      <c r="AH183" s="83" t="str">
        <f t="shared" si="52"/>
        <v/>
      </c>
      <c r="AI183" s="57" t="str">
        <f t="shared" si="38"/>
        <v/>
      </c>
      <c r="AJ183" s="83">
        <f t="shared" si="44"/>
        <v>0</v>
      </c>
      <c r="AK183" s="57">
        <f t="shared" si="44"/>
        <v>0</v>
      </c>
      <c r="AL183" s="39">
        <f t="shared" si="39"/>
        <v>-1.705560759077946E-2</v>
      </c>
      <c r="AM183" s="39" t="str">
        <f t="shared" si="40"/>
        <v/>
      </c>
      <c r="AN183" s="39">
        <f t="shared" si="53"/>
        <v>2.351598339192992</v>
      </c>
    </row>
    <row r="184" spans="1:40" x14ac:dyDescent="0.15">
      <c r="A184" s="12" t="s">
        <v>204</v>
      </c>
      <c r="B184" s="26">
        <f>IF(Trav_cr!B184="","",Trav_cr!B184-Trav_deb!B184)</f>
        <v>269.821959666667</v>
      </c>
      <c r="C184" s="26">
        <f>IF(Trav_cr!C184="","",Trav_cr!C184-Trav_deb!C184)</f>
        <v>415.74830498956305</v>
      </c>
      <c r="D184" s="26">
        <f>IF(Trav_cr!D184="","",Trav_cr!D184-Trav_deb!D184)</f>
        <v>603.53024895030501</v>
      </c>
      <c r="E184" s="26">
        <f>IF(Trav_cr!E184="","",Trav_cr!E184-Trav_deb!E184)</f>
        <v>567.98941702388902</v>
      </c>
      <c r="F184" s="26">
        <f>IF(Trav_cr!F184="","",Trav_cr!F184-Trav_deb!F184)</f>
        <v>393.62120607983206</v>
      </c>
      <c r="G184" s="26">
        <f>IF(Trav_cr!G184="","",Trav_cr!G184-Trav_deb!G184)</f>
        <v>424.1</v>
      </c>
      <c r="H184" s="26">
        <f>IF(Trav_cr!H184="","",Trav_cr!H184-Trav_deb!H184)</f>
        <v>454.6</v>
      </c>
      <c r="I184" s="26">
        <f>IF(Trav_cr!I184="","",Trav_cr!I184-Trav_deb!I184)</f>
        <v>745.67691871846796</v>
      </c>
      <c r="J184" s="26">
        <f>IF(Trav_cr!J184="","",Trav_cr!J184-Trav_deb!J184)</f>
        <v>846.47996538005282</v>
      </c>
      <c r="K184" s="26">
        <f>IF(Trav_cr!K184="","",Trav_cr!K184-Trav_deb!K184)</f>
        <v>908.50597829077492</v>
      </c>
      <c r="L184" s="26">
        <f>IF(Trav_cr!L184="","",Trav_cr!L184-Trav_deb!L184)</f>
        <v>706.71015278394384</v>
      </c>
      <c r="M184" s="26">
        <f>IF(Trav_cr!M184="","",Trav_cr!M184-Trav_deb!M184)</f>
        <v>1209.2672967519097</v>
      </c>
      <c r="N184" s="26">
        <f>IF(Trav_cr!N184="","",Trav_cr!N184-Trav_deb!N184)</f>
        <v>1424.6368740782661</v>
      </c>
      <c r="O184" s="26">
        <f>IF(Trav_cr!O184="","",Trav_cr!O184-Trav_deb!O184)</f>
        <v>1711.2944345715932</v>
      </c>
      <c r="P184" s="26">
        <f>IF(Trav_cr!P184="","",Trav_cr!P184-Trav_deb!P184)</f>
        <v>1953.351360920592</v>
      </c>
      <c r="Q184" s="26">
        <f>IF(Trav_cr!Q184="","",Trav_cr!Q184-Trav_deb!Q184)</f>
        <v>1100</v>
      </c>
      <c r="S184" s="64">
        <f t="shared" si="47"/>
        <v>-0.43686526550882143</v>
      </c>
      <c r="T184" s="64" t="str">
        <f t="shared" si="41"/>
        <v/>
      </c>
      <c r="U184" s="64" t="str">
        <f t="shared" si="42"/>
        <v/>
      </c>
      <c r="V184" s="39"/>
      <c r="W184" s="39">
        <f>IF(L184="","",L184/GDP!O180/10)</f>
        <v>1.49144312135132</v>
      </c>
      <c r="X184" s="39">
        <f>IF(M184="","",M184/GDP!P180/10)</f>
        <v>2.4295330109001254</v>
      </c>
      <c r="Y184" s="39">
        <f>IF(N184="","",N184/GDP!Q180/10)</f>
        <v>2.6765447347309039</v>
      </c>
      <c r="Z184" s="39">
        <f>IF(O184="","",O184/GDP!R180/10)</f>
        <v>3.0182171649586196</v>
      </c>
      <c r="AA184" s="39">
        <f>IF(P184="","",P184/GDP!S180/10)</f>
        <v>3.2121960576355804</v>
      </c>
      <c r="AB184" s="39">
        <f>IF(Q184="","",Q184/GDP!T180/10)</f>
        <v>1.708001078948628</v>
      </c>
      <c r="AC184" s="39"/>
      <c r="AD184" s="22">
        <f t="shared" si="43"/>
        <v>0</v>
      </c>
      <c r="AE184" s="22">
        <f t="shared" si="54"/>
        <v>0</v>
      </c>
      <c r="AF184" s="22">
        <f t="shared" si="36"/>
        <v>0</v>
      </c>
      <c r="AG184" s="83">
        <f t="shared" si="55"/>
        <v>0</v>
      </c>
      <c r="AH184" s="83" t="str">
        <f t="shared" si="52"/>
        <v/>
      </c>
      <c r="AI184" s="57" t="str">
        <f t="shared" si="38"/>
        <v/>
      </c>
      <c r="AJ184" s="83">
        <f t="shared" si="44"/>
        <v>0</v>
      </c>
      <c r="AK184" s="57">
        <f t="shared" si="44"/>
        <v>0</v>
      </c>
      <c r="AL184" s="39" t="str">
        <f t="shared" si="39"/>
        <v/>
      </c>
      <c r="AM184" s="39">
        <f t="shared" si="40"/>
        <v>3.0182171649586196</v>
      </c>
      <c r="AN184" s="39">
        <f t="shared" si="53"/>
        <v>1401.0520238212609</v>
      </c>
    </row>
    <row r="185" spans="1:40" x14ac:dyDescent="0.15">
      <c r="A185" s="12" t="s">
        <v>205</v>
      </c>
      <c r="B185" s="26">
        <f>IF(Trav_cr!B185="","",Trav_cr!B185-Trav_deb!B185)</f>
        <v>5772.9000000000005</v>
      </c>
      <c r="C185" s="26">
        <f>IF(Trav_cr!C185="","",Trav_cr!C185-Trav_deb!C185)</f>
        <v>8801.45999999999</v>
      </c>
      <c r="D185" s="26">
        <f>IF(Trav_cr!D185="","",Trav_cr!D185-Trav_deb!D185)</f>
        <v>11524.979999999989</v>
      </c>
      <c r="E185" s="26">
        <f>IF(Trav_cr!E185="","",Trav_cr!E185-Trav_deb!E185)</f>
        <v>13160.96</v>
      </c>
      <c r="F185" s="26">
        <f>IF(Trav_cr!F185="","",Trav_cr!F185-Trav_deb!F185)</f>
        <v>11626.706652019129</v>
      </c>
      <c r="G185" s="26">
        <f>IF(Trav_cr!G185="","",Trav_cr!G185-Trav_deb!G185)</f>
        <v>14476.794161893773</v>
      </c>
      <c r="H185" s="26">
        <f>IF(Trav_cr!H185="","",Trav_cr!H185-Trav_deb!H185)</f>
        <v>21466.845084448811</v>
      </c>
      <c r="I185" s="26">
        <f>IF(Trav_cr!I185="","",Trav_cr!I185-Trav_deb!I185)</f>
        <v>24406.83094904638</v>
      </c>
      <c r="J185" s="26">
        <f>IF(Trav_cr!J185="","",Trav_cr!J185-Trav_deb!J185)</f>
        <v>31325.91548505579</v>
      </c>
      <c r="K185" s="26">
        <f>IF(Trav_cr!K185="","",Trav_cr!K185-Trav_deb!K185)</f>
        <v>27751.580510304215</v>
      </c>
      <c r="L185" s="26">
        <f>IF(Trav_cr!L185="","",Trav_cr!L185-Trav_deb!L185)</f>
        <v>33527.457003709569</v>
      </c>
      <c r="M185" s="26">
        <f>IF(Trav_cr!M185="","",Trav_cr!M185-Trav_deb!M185)</f>
        <v>35713.668905727493</v>
      </c>
      <c r="N185" s="26">
        <f>IF(Trav_cr!N185="","",Trav_cr!N185-Trav_deb!N185)</f>
        <v>41872.007591464688</v>
      </c>
      <c r="O185" s="26">
        <f>IF(Trav_cr!O185="","",Trav_cr!O185-Trav_deb!O185)</f>
        <v>44282.686786701299</v>
      </c>
      <c r="P185" s="26">
        <f>IF(Trav_cr!P185="","",Trav_cr!P185-Trav_deb!P185)</f>
        <v>47455.25811736413</v>
      </c>
      <c r="Q185" s="26">
        <f>IF(Trav_cr!Q185="","",Trav_cr!Q185-Trav_deb!Q185)</f>
        <v>11332.114590104118</v>
      </c>
      <c r="S185" s="64">
        <f t="shared" si="47"/>
        <v>-0.76120423658684855</v>
      </c>
      <c r="T185" s="64" t="str">
        <f t="shared" si="41"/>
        <v/>
      </c>
      <c r="U185" s="64" t="str">
        <f t="shared" si="42"/>
        <v/>
      </c>
      <c r="V185" s="39"/>
      <c r="W185" s="39">
        <f>IF(L185="","",L185/GDP!O181/10)</f>
        <v>8.3580002572712555</v>
      </c>
      <c r="X185" s="39">
        <f>IF(M185="","",M185/GDP!P181/10)</f>
        <v>8.6369808104876675</v>
      </c>
      <c r="Y185" s="39">
        <f>IF(N185="","",N185/GDP!Q181/10)</f>
        <v>9.171929332547716</v>
      </c>
      <c r="Z185" s="39">
        <f>IF(O185="","",O185/GDP!R181/10)</f>
        <v>8.7445513528896033</v>
      </c>
      <c r="AA185" s="39">
        <f>IF(P185="","",P185/GDP!S181/10)</f>
        <v>8.7200340674689514</v>
      </c>
      <c r="AB185" s="39">
        <f>IF(Q185="","",Q185/GDP!T181/10)</f>
        <v>2.258688757007222</v>
      </c>
      <c r="AC185" s="39"/>
      <c r="AD185" s="22">
        <f t="shared" si="43"/>
        <v>0</v>
      </c>
      <c r="AE185" s="22">
        <f t="shared" si="54"/>
        <v>0</v>
      </c>
      <c r="AF185" s="22">
        <f t="shared" si="36"/>
        <v>0</v>
      </c>
      <c r="AG185" s="83">
        <f t="shared" si="55"/>
        <v>1</v>
      </c>
      <c r="AH185" s="83" t="str">
        <f t="shared" si="52"/>
        <v>Thailand</v>
      </c>
      <c r="AI185" s="57">
        <f t="shared" si="38"/>
        <v>1</v>
      </c>
      <c r="AJ185" s="83">
        <f t="shared" si="44"/>
        <v>0</v>
      </c>
      <c r="AK185" s="57">
        <f t="shared" si="44"/>
        <v>0</v>
      </c>
      <c r="AL185" s="39" t="str">
        <f t="shared" si="39"/>
        <v/>
      </c>
      <c r="AM185" s="39">
        <f t="shared" si="40"/>
        <v>8.7445513528896033</v>
      </c>
      <c r="AN185" s="39">
        <f t="shared" si="53"/>
        <v>40570.215680993439</v>
      </c>
    </row>
    <row r="186" spans="1:40" x14ac:dyDescent="0.15">
      <c r="A186" s="12" t="s">
        <v>206</v>
      </c>
      <c r="B186" s="26" t="str">
        <f>IF(Trav_cr!B186="","",Trav_cr!B186-Trav_deb!B186)</f>
        <v/>
      </c>
      <c r="C186" s="26">
        <f>IF(Trav_cr!C186="","",Trav_cr!C186-Trav_deb!C186)</f>
        <v>18.663504095921098</v>
      </c>
      <c r="D186" s="26">
        <f>IF(Trav_cr!D186="","",Trav_cr!D186-Trav_deb!D186)</f>
        <v>23.637283686121698</v>
      </c>
      <c r="E186" s="26">
        <f>IF(Trav_cr!E186="","",Trav_cr!E186-Trav_deb!E186)</f>
        <v>-25.600193962169698</v>
      </c>
      <c r="F186" s="26">
        <f>IF(Trav_cr!F186="","",Trav_cr!F186-Trav_deb!F186)</f>
        <v>-41.663249974639129</v>
      </c>
      <c r="G186" s="26">
        <f>IF(Trav_cr!G186="","",Trav_cr!G186-Trav_deb!G186)</f>
        <v>-27.678267664725993</v>
      </c>
      <c r="H186" s="26">
        <f>IF(Trav_cr!H186="","",Trav_cr!H186-Trav_deb!H186)</f>
        <v>-30.421472271000003</v>
      </c>
      <c r="I186" s="26">
        <f>IF(Trav_cr!I186="","",Trav_cr!I186-Trav_deb!I186)</f>
        <v>-51.345599904189996</v>
      </c>
      <c r="J186" s="26">
        <f>IF(Trav_cr!J186="","",Trav_cr!J186-Trav_deb!J186)</f>
        <v>-11.348384583442499</v>
      </c>
      <c r="K186" s="26">
        <f>IF(Trav_cr!K186="","",Trav_cr!K186-Trav_deb!K186)</f>
        <v>-30.275291201457499</v>
      </c>
      <c r="L186" s="26">
        <f>IF(Trav_cr!L186="","",Trav_cr!L186-Trav_deb!L186)</f>
        <v>-32.199999999999996</v>
      </c>
      <c r="M186" s="26">
        <f>IF(Trav_cr!M186="","",Trav_cr!M186-Trav_deb!M186)</f>
        <v>-44.370099999999994</v>
      </c>
      <c r="N186" s="26">
        <f>IF(Trav_cr!N186="","",Trav_cr!N186-Trav_deb!N186)</f>
        <v>-48.326766611220009</v>
      </c>
      <c r="O186" s="26">
        <f>IF(Trav_cr!O186="","",Trav_cr!O186-Trav_deb!O186)</f>
        <v>-37.483142053752502</v>
      </c>
      <c r="P186" s="26">
        <f>IF(Trav_cr!P186="","",Trav_cr!P186-Trav_deb!P186)</f>
        <v>-21.816650208545596</v>
      </c>
      <c r="Q186" s="26">
        <f>IF(Trav_cr!Q186="","",Trav_cr!Q186-Trav_deb!Q186)</f>
        <v>-28.245330824247997</v>
      </c>
      <c r="S186" s="64">
        <f t="shared" si="47"/>
        <v>0.29466854692404998</v>
      </c>
      <c r="T186" s="64" t="str">
        <f t="shared" si="41"/>
        <v/>
      </c>
      <c r="U186" s="64" t="str">
        <f t="shared" si="42"/>
        <v/>
      </c>
      <c r="V186" s="39"/>
      <c r="W186" s="39">
        <f>IF(L186="","",L186/GDP!O182/10)</f>
        <v>-2.0195548308496276</v>
      </c>
      <c r="X186" s="39">
        <f>IF(M186="","",M186/GDP!P182/10)</f>
        <v>-2.688105491736013</v>
      </c>
      <c r="Y186" s="39">
        <f>IF(N186="","",N186/GDP!Q182/10)</f>
        <v>-3.0216730110382053</v>
      </c>
      <c r="Z186" s="39">
        <f>IF(O186="","",O186/GDP!R182/10)</f>
        <v>-2.4029273340615029</v>
      </c>
      <c r="AA186" s="39">
        <f>IF(P186="","",P186/GDP!S182/10)</f>
        <v>-1.0811428089212058</v>
      </c>
      <c r="AB186" s="39">
        <f>IF(Q186="","",Q186/GDP!T182/10)</f>
        <v>-1.5767129841523539</v>
      </c>
      <c r="AC186" s="39"/>
      <c r="AD186" s="22">
        <f t="shared" si="43"/>
        <v>0</v>
      </c>
      <c r="AE186" s="22">
        <f t="shared" si="54"/>
        <v>0</v>
      </c>
      <c r="AF186" s="22">
        <f t="shared" si="36"/>
        <v>0</v>
      </c>
      <c r="AG186" s="83">
        <f t="shared" si="55"/>
        <v>0</v>
      </c>
      <c r="AH186" s="83" t="str">
        <f t="shared" si="52"/>
        <v/>
      </c>
      <c r="AI186" s="57" t="str">
        <f t="shared" si="38"/>
        <v/>
      </c>
      <c r="AJ186" s="83">
        <f t="shared" si="44"/>
        <v>0</v>
      </c>
      <c r="AK186" s="57">
        <f t="shared" si="44"/>
        <v>0</v>
      </c>
      <c r="AL186" s="39">
        <f t="shared" si="39"/>
        <v>-2.4029273340615029</v>
      </c>
      <c r="AM186" s="39" t="str">
        <f t="shared" si="40"/>
        <v/>
      </c>
      <c r="AN186" s="39">
        <f t="shared" si="53"/>
        <v>-36.839331774703624</v>
      </c>
    </row>
    <row r="187" spans="1:40" x14ac:dyDescent="0.15">
      <c r="A187" s="12" t="s">
        <v>207</v>
      </c>
      <c r="B187" s="26">
        <f>IF(Trav_cr!B187="","",Trav_cr!B187-Trav_deb!B187)</f>
        <v>12.661250106024728</v>
      </c>
      <c r="C187" s="26">
        <f>IF(Trav_cr!C187="","",Trav_cr!C187-Trav_deb!C187)</f>
        <v>15.199292725339134</v>
      </c>
      <c r="D187" s="26">
        <f>IF(Trav_cr!D187="","",Trav_cr!D187-Trav_deb!D187)</f>
        <v>17.474740447925736</v>
      </c>
      <c r="E187" s="26">
        <f>IF(Trav_cr!E187="","",Trav_cr!E187-Trav_deb!E187)</f>
        <v>20.589684185901302</v>
      </c>
      <c r="F187" s="26">
        <f>IF(Trav_cr!F187="","",Trav_cr!F187-Trav_deb!F187)</f>
        <v>21.462983531182793</v>
      </c>
      <c r="G187" s="26">
        <f>IF(Trav_cr!G187="","",Trav_cr!G187-Trav_deb!G187)</f>
        <v>19.598044561864128</v>
      </c>
      <c r="H187" s="26">
        <f>IF(Trav_cr!H187="","",Trav_cr!H187-Trav_deb!H187)</f>
        <v>40.400000000000006</v>
      </c>
      <c r="I187" s="26">
        <f>IF(Trav_cr!I187="","",Trav_cr!I187-Trav_deb!I187)</f>
        <v>77.695970086471689</v>
      </c>
      <c r="J187" s="26">
        <f>IF(Trav_cr!J187="","",Trav_cr!J187-Trav_deb!J187)</f>
        <v>80.250522397626582</v>
      </c>
      <c r="K187" s="26">
        <f>IF(Trav_cr!K187="","",Trav_cr!K187-Trav_deb!K187)</f>
        <v>84.370645616825186</v>
      </c>
      <c r="L187" s="26">
        <f>IF(Trav_cr!L187="","",Trav_cr!L187-Trav_deb!L187)</f>
        <v>76.318515950957348</v>
      </c>
      <c r="M187" s="26">
        <f>IF(Trav_cr!M187="","",Trav_cr!M187-Trav_deb!M187)</f>
        <v>80.928013526082196</v>
      </c>
      <c r="N187" s="26">
        <f>IF(Trav_cr!N187="","",Trav_cr!N187-Trav_deb!N187)</f>
        <v>99.291615715716816</v>
      </c>
      <c r="O187" s="26">
        <f>IF(Trav_cr!O187="","",Trav_cr!O187-Trav_deb!O187)</f>
        <v>110.97082872352841</v>
      </c>
      <c r="P187" s="26">
        <f>IF(Trav_cr!P187="","",Trav_cr!P187-Trav_deb!P187)</f>
        <v>106.60492565408013</v>
      </c>
      <c r="Q187" s="26" t="str">
        <f>IF(Trav_cr!Q187="","",Trav_cr!Q187-Trav_deb!Q187)</f>
        <v/>
      </c>
      <c r="S187" s="64" t="str">
        <f t="shared" si="47"/>
        <v/>
      </c>
      <c r="T187" s="64" t="str">
        <f t="shared" si="41"/>
        <v/>
      </c>
      <c r="U187" s="64" t="str">
        <f t="shared" si="42"/>
        <v/>
      </c>
      <c r="V187" s="39"/>
      <c r="W187" s="39">
        <f>IF(L187="","",L187/GDP!O183/10)</f>
        <v>1.3528160925890977</v>
      </c>
      <c r="X187" s="39">
        <f>IF(M187="","",M187/GDP!P183/10)</f>
        <v>1.3420890984033529</v>
      </c>
      <c r="Y187" s="39">
        <f>IF(N187="","",N187/GDP!Q183/10)</f>
        <v>1.5530670872593735</v>
      </c>
      <c r="Z187" s="39">
        <f>IF(O187="","",O187/GDP!R183/10)</f>
        <v>1.5592047157582913</v>
      </c>
      <c r="AA187" s="39">
        <f>IF(P187="","",P187/GDP!S183/10)</f>
        <v>1.4763473216389227</v>
      </c>
      <c r="AB187" s="39" t="str">
        <f>IF(Q187="","",Q187/GDP!T183/10)</f>
        <v/>
      </c>
      <c r="AC187" s="39"/>
      <c r="AD187" s="22">
        <f t="shared" si="43"/>
        <v>0</v>
      </c>
      <c r="AE187" s="22">
        <f t="shared" si="54"/>
        <v>0</v>
      </c>
      <c r="AF187" s="22">
        <f t="shared" si="36"/>
        <v>0</v>
      </c>
      <c r="AG187" s="83">
        <f t="shared" si="55"/>
        <v>0</v>
      </c>
      <c r="AH187" s="83" t="str">
        <f t="shared" si="52"/>
        <v/>
      </c>
      <c r="AI187" s="57" t="str">
        <f t="shared" si="38"/>
        <v/>
      </c>
      <c r="AJ187" s="83">
        <f t="shared" si="44"/>
        <v>0</v>
      </c>
      <c r="AK187" s="57">
        <f t="shared" si="44"/>
        <v>1</v>
      </c>
      <c r="AL187" s="39" t="str">
        <f t="shared" si="39"/>
        <v/>
      </c>
      <c r="AM187" s="39">
        <f t="shared" si="40"/>
        <v>1.5592047157582913</v>
      </c>
      <c r="AN187" s="39">
        <f t="shared" si="53"/>
        <v>94.822779914072981</v>
      </c>
    </row>
    <row r="188" spans="1:40" x14ac:dyDescent="0.15">
      <c r="A188" s="12" t="s">
        <v>208</v>
      </c>
      <c r="B188" s="26">
        <f>IF(Trav_cr!B188="","",Trav_cr!B188-Trav_deb!B188)</f>
        <v>8.8912049311783434</v>
      </c>
      <c r="C188" s="26">
        <f>IF(Trav_cr!C188="","",Trav_cr!C188-Trav_deb!C188)</f>
        <v>10.759195040944547</v>
      </c>
      <c r="D188" s="26">
        <f>IF(Trav_cr!D188="","",Trav_cr!D188-Trav_deb!D188)</f>
        <v>2.7438575337655458</v>
      </c>
      <c r="E188" s="26">
        <f>IF(Trav_cr!E188="","",Trav_cr!E188-Trav_deb!E188)</f>
        <v>7.5471902071616359</v>
      </c>
      <c r="F188" s="26">
        <f>IF(Trav_cr!F188="","",Trav_cr!F188-Trav_deb!F188)</f>
        <v>10.761087922373147</v>
      </c>
      <c r="G188" s="26">
        <f>IF(Trav_cr!G188="","",Trav_cr!G188-Trav_deb!G188)</f>
        <v>8.5207816375975796</v>
      </c>
      <c r="H188" s="26">
        <f>IF(Trav_cr!H188="","",Trav_cr!H188-Trav_deb!H188)</f>
        <v>19.599999999999998</v>
      </c>
      <c r="I188" s="26">
        <f>IF(Trav_cr!I188="","",Trav_cr!I188-Trav_deb!I188)</f>
        <v>24.005051405718831</v>
      </c>
      <c r="J188" s="26">
        <f>IF(Trav_cr!J188="","",Trav_cr!J188-Trav_deb!J188)</f>
        <v>26.460604208331805</v>
      </c>
      <c r="K188" s="26">
        <f>IF(Trav_cr!K188="","",Trav_cr!K188-Trav_deb!K188)</f>
        <v>15.302302971023796</v>
      </c>
      <c r="L188" s="26">
        <f>IF(Trav_cr!L188="","",Trav_cr!L188-Trav_deb!L188)</f>
        <v>19.619205743825901</v>
      </c>
      <c r="M188" s="26">
        <f>IF(Trav_cr!M188="","",Trav_cr!M188-Trav_deb!M188)</f>
        <v>30.804176715014052</v>
      </c>
      <c r="N188" s="26">
        <f>IF(Trav_cr!N188="","",Trav_cr!N188-Trav_deb!N188)</f>
        <v>13.902552308897178</v>
      </c>
      <c r="O188" s="26">
        <f>IF(Trav_cr!O188="","",Trav_cr!O188-Trav_deb!O188)</f>
        <v>12.472650873092341</v>
      </c>
      <c r="P188" s="26">
        <f>IF(Trav_cr!P188="","",Trav_cr!P188-Trav_deb!P188)</f>
        <v>17.566655440907333</v>
      </c>
      <c r="Q188" s="26">
        <f>IF(Trav_cr!Q188="","",Trav_cr!Q188-Trav_deb!Q188)</f>
        <v>8.2388774689846507</v>
      </c>
      <c r="S188" s="64">
        <f t="shared" si="47"/>
        <v>-0.53099339275484159</v>
      </c>
      <c r="T188" s="64" t="str">
        <f t="shared" si="41"/>
        <v/>
      </c>
      <c r="U188" s="64" t="str">
        <f t="shared" si="42"/>
        <v/>
      </c>
      <c r="V188" s="39"/>
      <c r="W188" s="39">
        <f>IF(L188="","",L188/GDP!O184/10)</f>
        <v>4.4894886701473578</v>
      </c>
      <c r="X188" s="39">
        <f>IF(M188="","",M188/GDP!P184/10)</f>
        <v>7.3247544403217661</v>
      </c>
      <c r="Y188" s="39">
        <f>IF(N188="","",N188/GDP!Q184/10)</f>
        <v>3.0198370096373504</v>
      </c>
      <c r="Z188" s="39">
        <f>IF(O188="","",O188/GDP!R184/10)</f>
        <v>2.5671335782018683</v>
      </c>
      <c r="AA188" s="39">
        <f>IF(P188="","",P188/GDP!S184/10)</f>
        <v>3.3993565546618805</v>
      </c>
      <c r="AB188" s="39">
        <f>IF(Q188="","",Q188/GDP!T184/10)</f>
        <v>1.6042474914646381</v>
      </c>
      <c r="AC188" s="39"/>
      <c r="AD188" s="22">
        <f t="shared" si="43"/>
        <v>0</v>
      </c>
      <c r="AE188" s="22">
        <f t="shared" si="54"/>
        <v>0</v>
      </c>
      <c r="AF188" s="22">
        <f t="shared" si="36"/>
        <v>0</v>
      </c>
      <c r="AG188" s="83">
        <f t="shared" si="55"/>
        <v>0</v>
      </c>
      <c r="AH188" s="83" t="str">
        <f t="shared" si="52"/>
        <v/>
      </c>
      <c r="AI188" s="57" t="str">
        <f t="shared" si="38"/>
        <v/>
      </c>
      <c r="AJ188" s="83">
        <f t="shared" si="44"/>
        <v>0</v>
      </c>
      <c r="AK188" s="57">
        <f t="shared" si="44"/>
        <v>0</v>
      </c>
      <c r="AL188" s="39" t="str">
        <f t="shared" si="39"/>
        <v/>
      </c>
      <c r="AM188" s="39">
        <f t="shared" si="40"/>
        <v>2.5671335782018683</v>
      </c>
      <c r="AN188" s="39">
        <f t="shared" si="53"/>
        <v>18.87304821634736</v>
      </c>
    </row>
    <row r="189" spans="1:40" x14ac:dyDescent="0.15">
      <c r="A189" s="12" t="s">
        <v>209</v>
      </c>
      <c r="B189" s="26">
        <f>IF(Trav_cr!B189="","",Trav_cr!B189-Trav_deb!B189)</f>
        <v>273</v>
      </c>
      <c r="C189" s="26">
        <f>IF(Trav_cr!C189="","",Trav_cr!C189-Trav_deb!C189)</f>
        <v>289.39999999999998</v>
      </c>
      <c r="D189" s="26">
        <f>IF(Trav_cr!D189="","",Trav_cr!D189-Trav_deb!D189)</f>
        <v>369.40000000000003</v>
      </c>
      <c r="E189" s="26">
        <f>IF(Trav_cr!E189="","",Trav_cr!E189-Trav_deb!E189)</f>
        <v>321.59999999999997</v>
      </c>
      <c r="F189" s="26">
        <f>IF(Trav_cr!F189="","",Trav_cr!F189-Trav_deb!F189)</f>
        <v>261.40000000000003</v>
      </c>
      <c r="G189" s="26">
        <f>IF(Trav_cr!G189="","",Trav_cr!G189-Trav_deb!G189)</f>
        <v>379</v>
      </c>
      <c r="H189" s="26">
        <f>IF(Trav_cr!H189="","",Trav_cr!H189-Trav_deb!H189)</f>
        <v>321.70000000000005</v>
      </c>
      <c r="I189" s="26">
        <f>IF(Trav_cr!I189="","",Trav_cr!I189-Trav_deb!I189)</f>
        <v>217.55072605898496</v>
      </c>
      <c r="J189" s="26">
        <f>IF(Trav_cr!J189="","",Trav_cr!J189-Trav_deb!J189)</f>
        <v>341.57307700653496</v>
      </c>
      <c r="K189" s="26">
        <f>IF(Trav_cr!K189="","",Trav_cr!K189-Trav_deb!K189)</f>
        <v>322.89823676891797</v>
      </c>
      <c r="L189" s="26">
        <f>IF(Trav_cr!L189="","",Trav_cr!L189-Trav_deb!L189)</f>
        <v>324.05631888302401</v>
      </c>
      <c r="M189" s="26">
        <f>IF(Trav_cr!M189="","",Trav_cr!M189-Trav_deb!M189)</f>
        <v>276.10658024967472</v>
      </c>
      <c r="N189" s="26">
        <f>IF(Trav_cr!N189="","",Trav_cr!N189-Trav_deb!N189)</f>
        <v>356.72659263934617</v>
      </c>
      <c r="O189" s="26">
        <f>IF(Trav_cr!O189="","",Trav_cr!O189-Trav_deb!O189)</f>
        <v>331.45875388632635</v>
      </c>
      <c r="P189" s="26">
        <f>IF(Trav_cr!P189="","",Trav_cr!P189-Trav_deb!P189)</f>
        <v>349.92891861451972</v>
      </c>
      <c r="Q189" s="26">
        <f>IF(Trav_cr!Q189="","",Trav_cr!Q189-Trav_deb!Q189)</f>
        <v>110.46511896417374</v>
      </c>
      <c r="S189" s="64">
        <f t="shared" si="47"/>
        <v>-0.68432126329672771</v>
      </c>
      <c r="T189" s="64" t="str">
        <f t="shared" si="41"/>
        <v/>
      </c>
      <c r="U189" s="64" t="str">
        <f t="shared" si="42"/>
        <v/>
      </c>
      <c r="V189" s="39"/>
      <c r="W189" s="39">
        <f>IF(L189="","",L189/GDP!O185/10)</f>
        <v>1.2983167840969287</v>
      </c>
      <c r="X189" s="39">
        <f>IF(M189="","",M189/GDP!P185/10)</f>
        <v>1.2329328177638053</v>
      </c>
      <c r="Y189" s="39">
        <f>IF(N189="","",N189/GDP!Q185/10)</f>
        <v>1.5935741752361698</v>
      </c>
      <c r="Z189" s="39">
        <f>IF(O189="","",O189/GDP!R185/10)</f>
        <v>1.3997385767177444</v>
      </c>
      <c r="AA189" s="39">
        <f>IF(P189="","",P189/GDP!S185/10)</f>
        <v>1.5077781547917533</v>
      </c>
      <c r="AB189" s="39">
        <f>IF(Q189="","",Q189/GDP!T185/10)</f>
        <v>0.51318776403024624</v>
      </c>
      <c r="AC189" s="39"/>
      <c r="AD189" s="22">
        <f t="shared" si="43"/>
        <v>0</v>
      </c>
      <c r="AE189" s="22">
        <f t="shared" si="54"/>
        <v>0</v>
      </c>
      <c r="AF189" s="22">
        <f t="shared" si="36"/>
        <v>0</v>
      </c>
      <c r="AG189" s="83">
        <f t="shared" si="55"/>
        <v>0</v>
      </c>
      <c r="AH189" s="83" t="str">
        <f t="shared" si="52"/>
        <v/>
      </c>
      <c r="AI189" s="57" t="str">
        <f t="shared" si="38"/>
        <v/>
      </c>
      <c r="AJ189" s="83">
        <f t="shared" si="44"/>
        <v>0</v>
      </c>
      <c r="AK189" s="57">
        <f t="shared" si="44"/>
        <v>0</v>
      </c>
      <c r="AL189" s="39" t="str">
        <f t="shared" si="39"/>
        <v/>
      </c>
      <c r="AM189" s="39">
        <f t="shared" si="40"/>
        <v>1.3997385767177444</v>
      </c>
      <c r="AN189" s="39">
        <f t="shared" si="53"/>
        <v>327.65543285457818</v>
      </c>
    </row>
    <row r="190" spans="1:40" x14ac:dyDescent="0.15">
      <c r="A190" s="12" t="s">
        <v>210</v>
      </c>
      <c r="B190" s="26">
        <f>IF(Trav_cr!B190="","",Trav_cr!B190-Trav_deb!B190)</f>
        <v>1768.8770135909404</v>
      </c>
      <c r="C190" s="26">
        <f>IF(Trav_cr!C190="","",Trav_cr!C190-Trav_deb!C190)</f>
        <v>1865.0288311639526</v>
      </c>
      <c r="D190" s="26">
        <f>IF(Trav_cr!D190="","",Trav_cr!D190-Trav_deb!D190)</f>
        <v>2137.9655703908015</v>
      </c>
      <c r="E190" s="26">
        <f>IF(Trav_cr!E190="","",Trav_cr!E190-Trav_deb!E190)</f>
        <v>2495.1676281812765</v>
      </c>
      <c r="F190" s="26">
        <f>IF(Trav_cr!F190="","",Trav_cr!F190-Trav_deb!F190)</f>
        <v>2358.11223639629</v>
      </c>
      <c r="G190" s="26">
        <f>IF(Trav_cr!G190="","",Trav_cr!G190-Trav_deb!G190)</f>
        <v>2097.6666200922173</v>
      </c>
      <c r="H190" s="26">
        <f>IF(Trav_cr!H190="","",Trav_cr!H190-Trav_deb!H190)</f>
        <v>1307.7296458972173</v>
      </c>
      <c r="I190" s="26">
        <f>IF(Trav_cr!I190="","",Trav_cr!I190-Trav_deb!I190)</f>
        <v>1633.7240632352828</v>
      </c>
      <c r="J190" s="26">
        <f>IF(Trav_cr!J190="","",Trav_cr!J190-Trav_deb!J190)</f>
        <v>1515.5801989136207</v>
      </c>
      <c r="K190" s="26">
        <f>IF(Trav_cr!K190="","",Trav_cr!K190-Trav_deb!K190)</f>
        <v>1677.9418911157904</v>
      </c>
      <c r="L190" s="26">
        <f>IF(Trav_cr!L190="","",Trav_cr!L190-Trav_deb!L190)</f>
        <v>685.29917797744213</v>
      </c>
      <c r="M190" s="26">
        <f>IF(Trav_cr!M190="","",Trav_cr!M190-Trav_deb!M190)</f>
        <v>487.32949519715783</v>
      </c>
      <c r="N190" s="26">
        <f>IF(Trav_cr!N190="","",Trav_cr!N190-Trav_deb!N190)</f>
        <v>509.41856019508771</v>
      </c>
      <c r="O190" s="26">
        <f>IF(Trav_cr!O190="","",Trav_cr!O190-Trav_deb!O190)</f>
        <v>876.88587764148701</v>
      </c>
      <c r="P190" s="26">
        <f>IF(Trav_cr!P190="","",Trav_cr!P190-Trav_deb!P190)</f>
        <v>1318.3465291424823</v>
      </c>
      <c r="Q190" s="26">
        <f>IF(Trav_cr!Q190="","",Trav_cr!Q190-Trav_deb!Q190)</f>
        <v>470.81482622828474</v>
      </c>
      <c r="S190" s="64">
        <f t="shared" si="47"/>
        <v>-0.64287475574837982</v>
      </c>
      <c r="T190" s="64" t="str">
        <f t="shared" si="41"/>
        <v/>
      </c>
      <c r="U190" s="64" t="str">
        <f t="shared" si="42"/>
        <v/>
      </c>
      <c r="V190" s="39"/>
      <c r="W190" s="39">
        <f>IF(L190="","",L190/GDP!O186/10)</f>
        <v>1.58735377095176</v>
      </c>
      <c r="X190" s="39">
        <f>IF(M190="","",M190/GDP!P186/10)</f>
        <v>1.1658423406463212</v>
      </c>
      <c r="Y190" s="39">
        <f>IF(N190="","",N190/GDP!Q186/10)</f>
        <v>1.285542719798745</v>
      </c>
      <c r="Z190" s="39">
        <f>IF(O190="","",O190/GDP!R186/10)</f>
        <v>2.18462559311316</v>
      </c>
      <c r="AA190" s="39">
        <f>IF(P190="","",P190/GDP!S186/10)</f>
        <v>3.3658119893864109</v>
      </c>
      <c r="AB190" s="39">
        <f>IF(Q190="","",Q190/GDP!T186/10)</f>
        <v>1.1903303790494228</v>
      </c>
      <c r="AC190" s="39"/>
      <c r="AD190" s="22">
        <f t="shared" si="43"/>
        <v>0</v>
      </c>
      <c r="AE190" s="22">
        <f t="shared" si="54"/>
        <v>0</v>
      </c>
      <c r="AF190" s="22">
        <f t="shared" si="36"/>
        <v>0</v>
      </c>
      <c r="AG190" s="83">
        <f t="shared" si="55"/>
        <v>0</v>
      </c>
      <c r="AH190" s="83" t="str">
        <f t="shared" si="52"/>
        <v/>
      </c>
      <c r="AI190" s="57" t="str">
        <f t="shared" si="38"/>
        <v/>
      </c>
      <c r="AJ190" s="83">
        <f t="shared" si="44"/>
        <v>0</v>
      </c>
      <c r="AK190" s="57">
        <f t="shared" si="44"/>
        <v>0</v>
      </c>
      <c r="AL190" s="39" t="str">
        <f t="shared" si="39"/>
        <v/>
      </c>
      <c r="AM190" s="39">
        <f t="shared" si="40"/>
        <v>2.18462559311316</v>
      </c>
      <c r="AN190" s="39">
        <f t="shared" si="53"/>
        <v>775.45592803073134</v>
      </c>
    </row>
    <row r="191" spans="1:40" x14ac:dyDescent="0.15">
      <c r="A191" s="12" t="s">
        <v>211</v>
      </c>
      <c r="B191" s="26">
        <f>IF(Trav_cr!B191="","",Trav_cr!B191-Trav_deb!B191)</f>
        <v>16087</v>
      </c>
      <c r="C191" s="26">
        <f>IF(Trav_cr!C191="","",Trav_cr!C191-Trav_deb!C191)</f>
        <v>14468</v>
      </c>
      <c r="D191" s="26">
        <f>IF(Trav_cr!D191="","",Trav_cr!D191-Trav_deb!D191)</f>
        <v>15781</v>
      </c>
      <c r="E191" s="26">
        <f>IF(Trav_cr!E191="","",Trav_cr!E191-Trav_deb!E191)</f>
        <v>19541</v>
      </c>
      <c r="F191" s="26">
        <f>IF(Trav_cr!F191="","",Trav_cr!F191-Trav_deb!F191)</f>
        <v>18405</v>
      </c>
      <c r="G191" s="26">
        <f>IF(Trav_cr!G191="","",Trav_cr!G191-Trav_deb!G191)</f>
        <v>17391</v>
      </c>
      <c r="H191" s="26">
        <f>IF(Trav_cr!H191="","",Trav_cr!H191-Trav_deb!H191)</f>
        <v>20171</v>
      </c>
      <c r="I191" s="26">
        <f>IF(Trav_cr!I191="","",Trav_cr!I191-Trav_deb!I191)</f>
        <v>21251</v>
      </c>
      <c r="J191" s="26">
        <f>IF(Trav_cr!J191="","",Trav_cr!J191-Trav_deb!J191)</f>
        <v>23180</v>
      </c>
      <c r="K191" s="26">
        <f>IF(Trav_cr!K191="","",Trav_cr!K191-Trav_deb!K191)</f>
        <v>24480</v>
      </c>
      <c r="L191" s="26">
        <f>IF(Trav_cr!L191="","",Trav_cr!L191-Trav_deb!L191)</f>
        <v>21248</v>
      </c>
      <c r="M191" s="26">
        <f>IF(Trav_cr!M191="","",Trav_cr!M191-Trav_deb!M191)</f>
        <v>13960</v>
      </c>
      <c r="N191" s="26">
        <f>IF(Trav_cr!N191="","",Trav_cr!N191-Trav_deb!N191)</f>
        <v>17655</v>
      </c>
      <c r="O191" s="26">
        <f>IF(Trav_cr!O191="","",Trav_cr!O191-Trav_deb!O191)</f>
        <v>20625</v>
      </c>
      <c r="P191" s="26">
        <f>IF(Trav_cr!P191="","",Trav_cr!P191-Trav_deb!P191)</f>
        <v>25719</v>
      </c>
      <c r="Q191" s="26">
        <f>IF(Trav_cr!Q191="","",Trav_cr!Q191-Trav_deb!Q191)</f>
        <v>9180</v>
      </c>
      <c r="S191" s="64">
        <f t="shared" si="47"/>
        <v>-0.64306543800303273</v>
      </c>
      <c r="T191" s="64" t="str">
        <f t="shared" si="41"/>
        <v/>
      </c>
      <c r="U191" s="64" t="str">
        <f t="shared" si="42"/>
        <v/>
      </c>
      <c r="V191" s="39"/>
      <c r="W191" s="39">
        <f>IF(L191="","",L191/GDP!O187/10)</f>
        <v>2.4590567252403743</v>
      </c>
      <c r="X191" s="39">
        <f>IF(M191="","",M191/GDP!P187/10)</f>
        <v>1.605926079431228</v>
      </c>
      <c r="Y191" s="39">
        <f>IF(N191="","",N191/GDP!Q187/10)</f>
        <v>2.0554597891719402</v>
      </c>
      <c r="Z191" s="39">
        <f>IF(O191="","",O191/GDP!R187/10)</f>
        <v>2.6455918982347049</v>
      </c>
      <c r="AA191" s="39">
        <f>IF(P191="","",P191/GDP!S187/10)</f>
        <v>3.3798990332534489</v>
      </c>
      <c r="AB191" s="39">
        <f>IF(Q191="","",Q191/GDP!T187/10)</f>
        <v>1.2822475853667084</v>
      </c>
      <c r="AC191" s="39"/>
      <c r="AD191" s="22">
        <f t="shared" si="43"/>
        <v>0</v>
      </c>
      <c r="AE191" s="22">
        <f t="shared" si="54"/>
        <v>0</v>
      </c>
      <c r="AF191" s="22">
        <f t="shared" si="36"/>
        <v>0</v>
      </c>
      <c r="AG191" s="83">
        <f t="shared" si="55"/>
        <v>0</v>
      </c>
      <c r="AH191" s="83" t="str">
        <f t="shared" si="52"/>
        <v/>
      </c>
      <c r="AI191" s="57" t="str">
        <f t="shared" si="38"/>
        <v/>
      </c>
      <c r="AJ191" s="83">
        <f t="shared" si="44"/>
        <v>0</v>
      </c>
      <c r="AK191" s="57">
        <f t="shared" si="44"/>
        <v>0</v>
      </c>
      <c r="AL191" s="39" t="str">
        <f t="shared" si="39"/>
        <v/>
      </c>
      <c r="AM191" s="39">
        <f t="shared" si="40"/>
        <v>2.6455918982347049</v>
      </c>
      <c r="AN191" s="39">
        <f t="shared" si="53"/>
        <v>19841.400000000001</v>
      </c>
    </row>
    <row r="192" spans="1:40" x14ac:dyDescent="0.15">
      <c r="A192" s="12" t="s">
        <v>212</v>
      </c>
      <c r="B192" s="26" t="str">
        <f>IF(Trav_cr!B192="","",Trav_cr!B192-Trav_deb!B192)</f>
        <v/>
      </c>
      <c r="C192" s="26" t="str">
        <f>IF(Trav_cr!C192="","",Trav_cr!C192-Trav_deb!C192)</f>
        <v/>
      </c>
      <c r="D192" s="26" t="str">
        <f>IF(Trav_cr!D192="","",Trav_cr!D192-Trav_deb!D192)</f>
        <v/>
      </c>
      <c r="E192" s="26" t="str">
        <f>IF(Trav_cr!E192="","",Trav_cr!E192-Trav_deb!E192)</f>
        <v/>
      </c>
      <c r="F192" s="26" t="str">
        <f>IF(Trav_cr!F192="","",Trav_cr!F192-Trav_deb!F192)</f>
        <v/>
      </c>
      <c r="G192" s="26" t="str">
        <f>IF(Trav_cr!G192="","",Trav_cr!G192-Trav_deb!G192)</f>
        <v/>
      </c>
      <c r="H192" s="26" t="str">
        <f>IF(Trav_cr!H192="","",Trav_cr!H192-Trav_deb!H192)</f>
        <v/>
      </c>
      <c r="I192" s="26" t="str">
        <f>IF(Trav_cr!I192="","",Trav_cr!I192-Trav_deb!I192)</f>
        <v/>
      </c>
      <c r="J192" s="26" t="str">
        <f>IF(Trav_cr!J192="","",Trav_cr!J192-Trav_deb!J192)</f>
        <v/>
      </c>
      <c r="K192" s="26" t="str">
        <f>IF(Trav_cr!K192="","",Trav_cr!K192-Trav_deb!K192)</f>
        <v/>
      </c>
      <c r="L192" s="26" t="str">
        <f>IF(Trav_cr!L192="","",Trav_cr!L192-Trav_deb!L192)</f>
        <v/>
      </c>
      <c r="M192" s="26" t="str">
        <f>IF(Trav_cr!M192="","",Trav_cr!M192-Trav_deb!M192)</f>
        <v/>
      </c>
      <c r="N192" s="26" t="str">
        <f>IF(Trav_cr!N192="","",Trav_cr!N192-Trav_deb!N192)</f>
        <v/>
      </c>
      <c r="O192" s="26" t="str">
        <f>IF(Trav_cr!O192="","",Trav_cr!O192-Trav_deb!O192)</f>
        <v/>
      </c>
      <c r="P192" s="26" t="str">
        <f>IF(Trav_cr!P192="","",Trav_cr!P192-Trav_deb!P192)</f>
        <v/>
      </c>
      <c r="Q192" s="26" t="str">
        <f>IF(Trav_cr!Q192="","",Trav_cr!Q192-Trav_deb!Q192)</f>
        <v/>
      </c>
      <c r="S192" s="64" t="str">
        <f t="shared" si="47"/>
        <v/>
      </c>
      <c r="T192" s="64" t="str">
        <f t="shared" si="41"/>
        <v/>
      </c>
      <c r="U192" s="64" t="str">
        <f t="shared" si="42"/>
        <v/>
      </c>
      <c r="V192" s="39"/>
      <c r="W192" s="39" t="str">
        <f>IF(L192="","",L192/GDP!O188/10)</f>
        <v/>
      </c>
      <c r="X192" s="39" t="str">
        <f>IF(M192="","",M192/GDP!P188/10)</f>
        <v/>
      </c>
      <c r="Y192" s="39" t="str">
        <f>IF(N192="","",N192/GDP!Q188/10)</f>
        <v/>
      </c>
      <c r="Z192" s="39" t="str">
        <f>IF(O192="","",O192/GDP!R188/10)</f>
        <v/>
      </c>
      <c r="AA192" s="39" t="str">
        <f>IF(P192="","",P192/GDP!S188/10)</f>
        <v/>
      </c>
      <c r="AB192" s="39" t="str">
        <f>IF(Q192="","",Q192/GDP!T188/10)</f>
        <v/>
      </c>
      <c r="AC192" s="39"/>
      <c r="AD192" s="22">
        <f t="shared" si="43"/>
        <v>1</v>
      </c>
      <c r="AE192" s="22"/>
      <c r="AF192" s="22">
        <f t="shared" si="36"/>
        <v>0</v>
      </c>
      <c r="AG192" s="57"/>
      <c r="AH192" s="83" t="str">
        <f t="shared" si="52"/>
        <v/>
      </c>
      <c r="AI192" s="57" t="str">
        <f t="shared" si="38"/>
        <v/>
      </c>
      <c r="AJ192" s="83">
        <f t="shared" si="44"/>
        <v>1</v>
      </c>
      <c r="AK192" s="57">
        <f t="shared" si="44"/>
        <v>1</v>
      </c>
      <c r="AL192" s="39" t="str">
        <f t="shared" si="39"/>
        <v/>
      </c>
      <c r="AM192" s="39" t="str">
        <f t="shared" si="40"/>
        <v/>
      </c>
      <c r="AN192" s="39"/>
    </row>
    <row r="193" spans="1:40" x14ac:dyDescent="0.15">
      <c r="A193" s="12" t="s">
        <v>213</v>
      </c>
      <c r="B193" s="26" t="str">
        <f>IF(Trav_cr!B193="","",Trav_cr!B193-Trav_deb!B193)</f>
        <v/>
      </c>
      <c r="C193" s="26" t="str">
        <f>IF(Trav_cr!C193="","",Trav_cr!C193-Trav_deb!C193)</f>
        <v/>
      </c>
      <c r="D193" s="26" t="str">
        <f>IF(Trav_cr!D193="","",Trav_cr!D193-Trav_deb!D193)</f>
        <v/>
      </c>
      <c r="E193" s="26" t="str">
        <f>IF(Trav_cr!E193="","",Trav_cr!E193-Trav_deb!E193)</f>
        <v/>
      </c>
      <c r="F193" s="26" t="str">
        <f>IF(Trav_cr!F193="","",Trav_cr!F193-Trav_deb!F193)</f>
        <v/>
      </c>
      <c r="G193" s="26" t="str">
        <f>IF(Trav_cr!G193="","",Trav_cr!G193-Trav_deb!G193)</f>
        <v/>
      </c>
      <c r="H193" s="26" t="str">
        <f>IF(Trav_cr!H193="","",Trav_cr!H193-Trav_deb!H193)</f>
        <v/>
      </c>
      <c r="I193" s="26" t="str">
        <f>IF(Trav_cr!I193="","",Trav_cr!I193-Trav_deb!I193)</f>
        <v/>
      </c>
      <c r="J193" s="26" t="str">
        <f>IF(Trav_cr!J193="","",Trav_cr!J193-Trav_deb!J193)</f>
        <v/>
      </c>
      <c r="K193" s="26">
        <f>IF(Trav_cr!K193="","",Trav_cr!K193-Trav_deb!K193)</f>
        <v>579.1</v>
      </c>
      <c r="L193" s="26">
        <f>IF(Trav_cr!L193="","",Trav_cr!L193-Trav_deb!L193)</f>
        <v>615.00149837442893</v>
      </c>
      <c r="M193" s="26">
        <f>IF(Trav_cr!M193="","",Trav_cr!M193-Trav_deb!M193)</f>
        <v>701.68978742079196</v>
      </c>
      <c r="N193" s="26">
        <f>IF(Trav_cr!N193="","",Trav_cr!N193-Trav_deb!N193)</f>
        <v>566.72199887804788</v>
      </c>
      <c r="O193" s="26">
        <f>IF(Trav_cr!O193="","",Trav_cr!O193-Trav_deb!O193)</f>
        <v>783.09058562487394</v>
      </c>
      <c r="P193" s="26" t="str">
        <f>IF(Trav_cr!P193="","",Trav_cr!P193-Trav_deb!P193)</f>
        <v/>
      </c>
      <c r="Q193" s="26" t="str">
        <f>IF(Trav_cr!Q193="","",Trav_cr!Q193-Trav_deb!Q193)</f>
        <v/>
      </c>
      <c r="S193" s="64" t="str">
        <f t="shared" si="47"/>
        <v/>
      </c>
      <c r="T193" s="64" t="str">
        <f t="shared" si="41"/>
        <v/>
      </c>
      <c r="U193" s="64" t="str">
        <f t="shared" si="42"/>
        <v/>
      </c>
      <c r="V193" s="39"/>
      <c r="W193" s="39">
        <f>IF(L193="","",L193/GDP!O189/10)</f>
        <v>65.281932167931146</v>
      </c>
      <c r="X193" s="39">
        <f>IF(M193="","",M193/GDP!P189/10)</f>
        <v>67.96356118173199</v>
      </c>
      <c r="Y193" s="39">
        <f>IF(N193="","",N193/GDP!Q189/10)</f>
        <v>55.432181976979749</v>
      </c>
      <c r="Z193" s="39">
        <f>IF(O193="","",O193/GDP!R189/10)</f>
        <v>70.347166282620407</v>
      </c>
      <c r="AA193" s="39" t="str">
        <f>IF(P193="","",P193/GDP!S189/10)</f>
        <v/>
      </c>
      <c r="AB193" s="39" t="str">
        <f>IF(Q193="","",Q193/GDP!T189/10)</f>
        <v/>
      </c>
      <c r="AC193" s="39"/>
      <c r="AD193" s="22">
        <f t="shared" si="43"/>
        <v>0</v>
      </c>
      <c r="AE193" s="22">
        <f t="shared" ref="AE193:AE202" si="56">IF(Z193&gt;10, 1, 0)</f>
        <v>1</v>
      </c>
      <c r="AF193" s="22">
        <f t="shared" si="36"/>
        <v>0</v>
      </c>
      <c r="AG193" s="83">
        <f t="shared" si="55"/>
        <v>1</v>
      </c>
      <c r="AH193" s="83" t="str">
        <f t="shared" si="52"/>
        <v>Turks and Caicos Islands</v>
      </c>
      <c r="AI193" s="57">
        <f t="shared" si="38"/>
        <v>0</v>
      </c>
      <c r="AJ193" s="83">
        <f t="shared" si="44"/>
        <v>1</v>
      </c>
      <c r="AK193" s="57">
        <f t="shared" si="44"/>
        <v>1</v>
      </c>
      <c r="AL193" s="39" t="str">
        <f t="shared" si="39"/>
        <v/>
      </c>
      <c r="AM193" s="39">
        <f t="shared" si="40"/>
        <v>70.347166282620407</v>
      </c>
      <c r="AN193" s="39">
        <f t="shared" ref="AN193:AN203" si="57">AVERAGE(L193:P193)</f>
        <v>666.62596757453571</v>
      </c>
    </row>
    <row r="194" spans="1:40" x14ac:dyDescent="0.15">
      <c r="A194" s="12" t="s">
        <v>214</v>
      </c>
      <c r="B194" s="26">
        <f>IF(Trav_cr!B194="","",Trav_cr!B194-Trav_deb!B194)</f>
        <v>-2.8522410187828182</v>
      </c>
      <c r="C194" s="26">
        <f>IF(Trav_cr!C194="","",Trav_cr!C194-Trav_deb!C194)</f>
        <v>-3.7830008553898926</v>
      </c>
      <c r="D194" s="26">
        <f>IF(Trav_cr!D194="","",Trav_cr!D194-Trav_deb!D194)</f>
        <v>-4.3826482520724221</v>
      </c>
      <c r="E194" s="26">
        <f>IF(Trav_cr!E194="","",Trav_cr!E194-Trav_deb!E194)</f>
        <v>-5.3599303702839096</v>
      </c>
      <c r="F194" s="26">
        <f>IF(Trav_cr!F194="","",Trav_cr!F194-Trav_deb!F194)</f>
        <v>-4.7543290455300991</v>
      </c>
      <c r="G194" s="26">
        <f>IF(Trav_cr!G194="","",Trav_cr!G194-Trav_deb!G194)</f>
        <v>-5.0618635893748056</v>
      </c>
      <c r="H194" s="26">
        <f>IF(Trav_cr!H194="","",Trav_cr!H194-Trav_deb!H194)</f>
        <v>-7.2084305299074662</v>
      </c>
      <c r="I194" s="26">
        <f>IF(Trav_cr!I194="","",Trav_cr!I194-Trav_deb!I194)</f>
        <v>-6.8308141390876838</v>
      </c>
      <c r="J194" s="26">
        <f>IF(Trav_cr!J194="","",Trav_cr!J194-Trav_deb!J194)</f>
        <v>-0.98755931576854961</v>
      </c>
      <c r="K194" s="26">
        <f>IF(Trav_cr!K194="","",Trav_cr!K194-Trav_deb!K194)</f>
        <v>-1.5332922216543858</v>
      </c>
      <c r="L194" s="26">
        <f>IF(Trav_cr!L194="","",Trav_cr!L194-Trav_deb!L194)</f>
        <v>-1.382952327229714</v>
      </c>
      <c r="M194" s="26">
        <f>IF(Trav_cr!M194="","",Trav_cr!M194-Trav_deb!M194)</f>
        <v>-3.2751971465360112</v>
      </c>
      <c r="N194" s="26">
        <f>IF(Trav_cr!N194="","",Trav_cr!N194-Trav_deb!N194)</f>
        <v>-0.6170447176344469</v>
      </c>
      <c r="O194" s="26">
        <f>IF(Trav_cr!O194="","",Trav_cr!O194-Trav_deb!O194)</f>
        <v>-1.2712281765693358</v>
      </c>
      <c r="P194" s="26">
        <f>IF(Trav_cr!P194="","",Trav_cr!P194-Trav_deb!P194)</f>
        <v>1.3238963345810291</v>
      </c>
      <c r="Q194" s="26" t="str">
        <f>IF(Trav_cr!Q194="","",Trav_cr!Q194-Trav_deb!Q194)</f>
        <v/>
      </c>
      <c r="S194" s="64" t="str">
        <f t="shared" si="47"/>
        <v/>
      </c>
      <c r="T194" s="64" t="str">
        <f t="shared" si="41"/>
        <v/>
      </c>
      <c r="U194" s="64" t="str">
        <f t="shared" si="42"/>
        <v/>
      </c>
      <c r="V194" s="39"/>
      <c r="W194" s="39">
        <f>IF(L194="","",L194/GDP!O190/10)</f>
        <v>-3.756996577130979</v>
      </c>
      <c r="X194" s="39">
        <f>IF(M194="","",M194/GDP!P190/10)</f>
        <v>-7.9259326481474046</v>
      </c>
      <c r="Y194" s="39">
        <f>IF(N194="","",N194/GDP!Q190/10)</f>
        <v>-1.362215647540947</v>
      </c>
      <c r="Z194" s="39">
        <f>IF(O194="","",O194/GDP!R190/10)</f>
        <v>-2.6389780301218098</v>
      </c>
      <c r="AA194" s="39">
        <f>IF(P194="","",P194/GDP!S190/10)</f>
        <v>2.4426123524943852</v>
      </c>
      <c r="AB194" s="39" t="str">
        <f>IF(Q194="","",Q194/GDP!T190/10)</f>
        <v/>
      </c>
      <c r="AC194" s="39"/>
      <c r="AD194" s="22">
        <f t="shared" si="43"/>
        <v>0</v>
      </c>
      <c r="AE194" s="22">
        <f t="shared" si="56"/>
        <v>0</v>
      </c>
      <c r="AF194" s="22">
        <f t="shared" si="36"/>
        <v>0</v>
      </c>
      <c r="AG194" s="83">
        <f t="shared" si="55"/>
        <v>0</v>
      </c>
      <c r="AH194" s="83" t="str">
        <f t="shared" si="52"/>
        <v/>
      </c>
      <c r="AI194" s="57" t="str">
        <f t="shared" si="38"/>
        <v/>
      </c>
      <c r="AJ194" s="83">
        <f t="shared" si="44"/>
        <v>0</v>
      </c>
      <c r="AK194" s="57">
        <f t="shared" si="44"/>
        <v>1</v>
      </c>
      <c r="AL194" s="39">
        <f t="shared" si="39"/>
        <v>-2.6389780301218098</v>
      </c>
      <c r="AM194" s="39" t="str">
        <f t="shared" si="40"/>
        <v/>
      </c>
      <c r="AN194" s="39">
        <f t="shared" si="57"/>
        <v>-1.0445052066776959</v>
      </c>
    </row>
    <row r="195" spans="1:40" x14ac:dyDescent="0.15">
      <c r="A195" s="12" t="s">
        <v>215</v>
      </c>
      <c r="B195" s="26">
        <f>IF(Trav_cr!B195="","",Trav_cr!B195-Trav_deb!B195)</f>
        <v>255.44410981316145</v>
      </c>
      <c r="C195" s="26">
        <f>IF(Trav_cr!C195="","",Trav_cr!C195-Trav_deb!C195)</f>
        <v>222.93621412741089</v>
      </c>
      <c r="D195" s="26">
        <f>IF(Trav_cr!D195="","",Trav_cr!D195-Trav_deb!D195)</f>
        <v>266.27629733136945</v>
      </c>
      <c r="E195" s="26">
        <f>IF(Trav_cr!E195="","",Trav_cr!E195-Trav_deb!E195)</f>
        <v>342.73601254088101</v>
      </c>
      <c r="F195" s="26">
        <f>IF(Trav_cr!F195="","",Trav_cr!F195-Trav_deb!F195)</f>
        <v>475.5459514406183</v>
      </c>
      <c r="G195" s="26">
        <f>IF(Trav_cr!G195="","",Trav_cr!G195-Trav_deb!G195)</f>
        <v>463.94431757955704</v>
      </c>
      <c r="H195" s="26">
        <f>IF(Trav_cr!H195="","",Trav_cr!H195-Trav_deb!H195)</f>
        <v>555.13062080266502</v>
      </c>
      <c r="I195" s="26">
        <f>IF(Trav_cr!I195="","",Trav_cr!I195-Trav_deb!I195)</f>
        <v>651.25639177940889</v>
      </c>
      <c r="J195" s="26">
        <f>IF(Trav_cr!J195="","",Trav_cr!J195-Trav_deb!J195)</f>
        <v>730.97667492797802</v>
      </c>
      <c r="K195" s="26">
        <f>IF(Trav_cr!K195="","",Trav_cr!K195-Trav_deb!K195)</f>
        <v>776.14751214709531</v>
      </c>
      <c r="L195" s="26">
        <f>IF(Trav_cr!L195="","",Trav_cr!L195-Trav_deb!L195)</f>
        <v>851.28017002356466</v>
      </c>
      <c r="M195" s="26">
        <f>IF(Trav_cr!M195="","",Trav_cr!M195-Trav_deb!M195)</f>
        <v>893.23630861183062</v>
      </c>
      <c r="N195" s="26">
        <f>IF(Trav_cr!N195="","",Trav_cr!N195-Trav_deb!N195)</f>
        <v>726.96499999999992</v>
      </c>
      <c r="O195" s="26">
        <f>IF(Trav_cr!O195="","",Trav_cr!O195-Trav_deb!O195)</f>
        <v>1172.5224000000001</v>
      </c>
      <c r="P195" s="26">
        <f>IF(Trav_cr!P195="","",Trav_cr!P195-Trav_deb!P195)</f>
        <v>934.64247999999998</v>
      </c>
      <c r="Q195" s="26">
        <f>IF(Trav_cr!Q195="","",Trav_cr!Q195-Trav_deb!Q195)</f>
        <v>321.91883144912799</v>
      </c>
      <c r="S195" s="64">
        <f t="shared" si="47"/>
        <v>-0.6555700833872562</v>
      </c>
      <c r="T195" s="64" t="str">
        <f t="shared" si="41"/>
        <v/>
      </c>
      <c r="U195" s="64" t="str">
        <f t="shared" si="42"/>
        <v/>
      </c>
      <c r="V195" s="39"/>
      <c r="W195" s="39">
        <f>IF(L195="","",L195/GDP!O191/10)</f>
        <v>3.1017477863442084</v>
      </c>
      <c r="X195" s="39">
        <f>IF(M195="","",M195/GDP!P191/10)</f>
        <v>3.0223960903021387</v>
      </c>
      <c r="Y195" s="39">
        <f>IF(N195="","",N195/GDP!Q191/10)</f>
        <v>2.3161678354034407</v>
      </c>
      <c r="Z195" s="39">
        <f>IF(O195="","",O195/GDP!R191/10)</f>
        <v>3.4297603934640293</v>
      </c>
      <c r="AA195" s="39">
        <f>IF(P195="","",P195/GDP!S191/10)</f>
        <v>2.4601966644933091</v>
      </c>
      <c r="AB195" s="39">
        <f>IF(Q195="","",Q195/GDP!T191/10)</f>
        <v>0.84846723936715152</v>
      </c>
      <c r="AC195" s="39"/>
      <c r="AD195" s="22">
        <f t="shared" si="43"/>
        <v>0</v>
      </c>
      <c r="AE195" s="22">
        <f t="shared" si="56"/>
        <v>0</v>
      </c>
      <c r="AF195" s="22">
        <f t="shared" si="36"/>
        <v>0</v>
      </c>
      <c r="AG195" s="83">
        <f t="shared" si="55"/>
        <v>0</v>
      </c>
      <c r="AH195" s="83" t="str">
        <f t="shared" si="52"/>
        <v/>
      </c>
      <c r="AI195" s="57" t="str">
        <f t="shared" si="38"/>
        <v/>
      </c>
      <c r="AJ195" s="83">
        <f t="shared" si="44"/>
        <v>0</v>
      </c>
      <c r="AK195" s="57">
        <f t="shared" si="44"/>
        <v>0</v>
      </c>
      <c r="AL195" s="39" t="str">
        <f t="shared" si="39"/>
        <v/>
      </c>
      <c r="AM195" s="39">
        <f t="shared" si="40"/>
        <v>3.4297603934640293</v>
      </c>
      <c r="AN195" s="39">
        <f t="shared" si="57"/>
        <v>915.72927172707898</v>
      </c>
    </row>
    <row r="196" spans="1:40" x14ac:dyDescent="0.15">
      <c r="A196" s="12" t="s">
        <v>216</v>
      </c>
      <c r="B196" s="26">
        <f>IF(Trav_cr!B196="","",Trav_cr!B196-Trav_deb!B196)</f>
        <v>320</v>
      </c>
      <c r="C196" s="26">
        <f>IF(Trav_cr!C196="","",Trav_cr!C196-Trav_deb!C196)</f>
        <v>651</v>
      </c>
      <c r="D196" s="26">
        <f>IF(Trav_cr!D196="","",Trav_cr!D196-Trav_deb!D196)</f>
        <v>1028</v>
      </c>
      <c r="E196" s="26">
        <f>IF(Trav_cr!E196="","",Trav_cr!E196-Trav_deb!E196)</f>
        <v>1745</v>
      </c>
      <c r="F196" s="26">
        <f>IF(Trav_cr!F196="","",Trav_cr!F196-Trav_deb!F196)</f>
        <v>246</v>
      </c>
      <c r="G196" s="26">
        <f>IF(Trav_cr!G196="","",Trav_cr!G196-Trav_deb!G196)</f>
        <v>46</v>
      </c>
      <c r="H196" s="26">
        <f>IF(Trav_cr!H196="","",Trav_cr!H196-Trav_deb!H196)</f>
        <v>-167</v>
      </c>
      <c r="I196" s="26">
        <f>IF(Trav_cr!I196="","",Trav_cr!I196-Trav_deb!I196)</f>
        <v>-262</v>
      </c>
      <c r="J196" s="26">
        <f>IF(Trav_cr!J196="","",Trav_cr!J196-Trav_deb!J196)</f>
        <v>-680</v>
      </c>
      <c r="K196" s="26">
        <f>IF(Trav_cr!K196="","",Trav_cr!K196-Trav_deb!K196)</f>
        <v>-3449</v>
      </c>
      <c r="L196" s="26">
        <f>IF(Trav_cr!L196="","",Trav_cr!L196-Trav_deb!L196)</f>
        <v>-4019</v>
      </c>
      <c r="M196" s="26">
        <f>IF(Trav_cr!M196="","",Trav_cr!M196-Trav_deb!M196)</f>
        <v>-4892</v>
      </c>
      <c r="N196" s="26">
        <f>IF(Trav_cr!N196="","",Trav_cr!N196-Trav_deb!N196)</f>
        <v>-5860</v>
      </c>
      <c r="O196" s="26">
        <f>IF(Trav_cr!O196="","",Trav_cr!O196-Trav_deb!O196)</f>
        <v>-6454</v>
      </c>
      <c r="P196" s="26">
        <f>IF(Trav_cr!P196="","",Trav_cr!P196-Trav_deb!P196)</f>
        <v>-6897</v>
      </c>
      <c r="Q196" s="26">
        <f>IF(Trav_cr!Q196="","",Trav_cr!Q196-Trav_deb!Q196)</f>
        <v>-4264</v>
      </c>
      <c r="S196" s="64">
        <f t="shared" si="47"/>
        <v>-0.38176018558793678</v>
      </c>
      <c r="T196" s="64" t="str">
        <f t="shared" si="41"/>
        <v/>
      </c>
      <c r="U196" s="64" t="str">
        <f t="shared" si="42"/>
        <v/>
      </c>
      <c r="V196" s="39"/>
      <c r="W196" s="39">
        <f>IF(L196="","",L196/GDP!O192/10)</f>
        <v>-4.441403337556066</v>
      </c>
      <c r="X196" s="39">
        <f>IF(M196="","",M196/GDP!P192/10)</f>
        <v>-5.2425776961384924</v>
      </c>
      <c r="Y196" s="39">
        <f>IF(N196="","",N196/GDP!Q192/10)</f>
        <v>-5.2262987045478102</v>
      </c>
      <c r="Z196" s="39">
        <f>IF(O196="","",O196/GDP!R192/10)</f>
        <v>-4.9294677191746263</v>
      </c>
      <c r="AA196" s="39">
        <f>IF(P196="","",P196/GDP!S192/10)</f>
        <v>-4.4816273984117769</v>
      </c>
      <c r="AB196" s="39">
        <f>IF(Q196="","",Q196/GDP!T192/10)</f>
        <v>-2.8137266208512188</v>
      </c>
      <c r="AC196" s="39"/>
      <c r="AD196" s="22">
        <f t="shared" si="43"/>
        <v>0</v>
      </c>
      <c r="AE196" s="22">
        <f t="shared" si="56"/>
        <v>0</v>
      </c>
      <c r="AF196" s="22">
        <f t="shared" si="36"/>
        <v>0</v>
      </c>
      <c r="AG196" s="83">
        <f t="shared" si="55"/>
        <v>0</v>
      </c>
      <c r="AH196" s="83" t="str">
        <f t="shared" si="52"/>
        <v/>
      </c>
      <c r="AI196" s="57" t="str">
        <f t="shared" si="38"/>
        <v/>
      </c>
      <c r="AJ196" s="83">
        <f t="shared" si="44"/>
        <v>0</v>
      </c>
      <c r="AK196" s="57">
        <f t="shared" si="44"/>
        <v>0</v>
      </c>
      <c r="AL196" s="39">
        <f t="shared" si="39"/>
        <v>-4.9294677191746263</v>
      </c>
      <c r="AM196" s="39" t="str">
        <f t="shared" si="40"/>
        <v/>
      </c>
      <c r="AN196" s="39">
        <f t="shared" si="57"/>
        <v>-5624.4</v>
      </c>
    </row>
    <row r="197" spans="1:40" x14ac:dyDescent="0.15">
      <c r="A197" s="12" t="s">
        <v>303</v>
      </c>
      <c r="B197" s="26"/>
      <c r="C197" s="26"/>
      <c r="D197" s="26">
        <f>IF(Trav_cr!D197="","",Trav_cr!D197-Trav_deb!D197)</f>
        <v>-5200</v>
      </c>
      <c r="E197" s="26">
        <f>IF(Trav_cr!E197="","",Trav_cr!E197-Trav_deb!E197)</f>
        <v>-6100</v>
      </c>
      <c r="F197" s="26">
        <f>IF(Trav_cr!F197="","",Trav_cr!F197-Trav_deb!F197)</f>
        <v>-2900</v>
      </c>
      <c r="G197" s="26">
        <f>IF(Trav_cr!G197="","",Trav_cr!G197-Trav_deb!G197)</f>
        <v>-3200</v>
      </c>
      <c r="H197" s="26">
        <f>IF(Trav_cr!H197="","",Trav_cr!H197-Trav_deb!H197)</f>
        <v>-4000</v>
      </c>
      <c r="I197" s="26">
        <f>IF(Trav_cr!I197="","",Trav_cr!I197-Trav_deb!I197)</f>
        <v>-4166.0993873383268</v>
      </c>
      <c r="J197" s="26">
        <f>IF(Trav_cr!J197="","",Trav_cr!J197-Trav_deb!J197)</f>
        <v>-3812.1170864533688</v>
      </c>
      <c r="K197" s="26">
        <f>IF(Trav_cr!K197="","",Trav_cr!K197-Trav_deb!K197)</f>
        <v>-626.27637848876657</v>
      </c>
      <c r="L197" s="26">
        <f>IF(Trav_cr!L197="","",Trav_cr!L197-Trav_deb!L197)</f>
        <v>844.11164057182032</v>
      </c>
      <c r="M197" s="26">
        <f>IF(Trav_cr!M197="","",Trav_cr!M197-Trav_deb!M197)</f>
        <v>2368.9584751531656</v>
      </c>
      <c r="N197" s="26">
        <f>IF(Trav_cr!N197="","",Trav_cr!N197-Trav_deb!N197)</f>
        <v>3403.6759700476541</v>
      </c>
      <c r="O197" s="26">
        <f>IF(Trav_cr!O197="","",Trav_cr!O197-Trav_deb!O197)</f>
        <v>3376.4465622872704</v>
      </c>
      <c r="P197" s="26">
        <f>IF(Trav_cr!P197="","",Trav_cr!P197-Trav_deb!P197)</f>
        <v>5037.4404356705272</v>
      </c>
      <c r="Q197" s="26">
        <f>IF(Trav_cr!Q197="","",Trav_cr!Q197-Trav_deb!Q197)</f>
        <v>9530.2927161334246</v>
      </c>
      <c r="S197" s="64">
        <f t="shared" si="47"/>
        <v>0.89189189189189078</v>
      </c>
      <c r="T197"/>
      <c r="U197"/>
      <c r="V197"/>
      <c r="W197" s="39">
        <f>IF(L197="","",L197/GDP!O193/10)</f>
        <v>0.23569645641782516</v>
      </c>
      <c r="X197" s="39">
        <f>IF(M197="","",M197/GDP!P193/10)</f>
        <v>0.66349004917452692</v>
      </c>
      <c r="Y197" s="39">
        <f>IF(N197="","",N197/GDP!Q193/10)</f>
        <v>0.88268358406254843</v>
      </c>
      <c r="Z197" s="39">
        <f>IF(O197="","",O197/GDP!R193/10)</f>
        <v>0.79969817842943147</v>
      </c>
      <c r="AA197" s="39">
        <f>IF(P197="","",P197/GDP!S193/10)</f>
        <v>1.1961374458909453</v>
      </c>
      <c r="AB197" s="39">
        <f>IF(Q197="","",Q197/GDP!T193/10)</f>
        <v>2.6900504097390714</v>
      </c>
      <c r="AD197" s="83">
        <f t="shared" ref="AD197" si="58">IF(Z197="",1,0)</f>
        <v>0</v>
      </c>
      <c r="AE197" s="83">
        <f t="shared" ref="AE197" si="59">IF(Z197&gt;10, 1, 0)</f>
        <v>0</v>
      </c>
      <c r="AF197" s="83">
        <f t="shared" si="36"/>
        <v>0</v>
      </c>
      <c r="AG197" s="83">
        <f t="shared" si="55"/>
        <v>0</v>
      </c>
      <c r="AH197" s="83" t="str">
        <f t="shared" si="52"/>
        <v/>
      </c>
      <c r="AI197" s="83" t="str">
        <f t="shared" si="38"/>
        <v/>
      </c>
      <c r="AJ197" s="83">
        <f t="shared" ref="AJ197:AK197" si="60">IF(AA197="", 1, 0)</f>
        <v>0</v>
      </c>
      <c r="AK197" s="83">
        <f t="shared" si="60"/>
        <v>0</v>
      </c>
      <c r="AL197" s="39" t="str">
        <f t="shared" si="39"/>
        <v/>
      </c>
      <c r="AM197" s="39">
        <f t="shared" si="40"/>
        <v>0.79969817842943147</v>
      </c>
      <c r="AN197" s="39">
        <f t="shared" si="57"/>
        <v>3006.1266167460876</v>
      </c>
    </row>
    <row r="198" spans="1:40" x14ac:dyDescent="0.15">
      <c r="A198" s="12" t="s">
        <v>217</v>
      </c>
      <c r="B198" s="26">
        <f>IF(Trav_cr!B198="","",Trav_cr!B198-Trav_deb!B198)</f>
        <v>-33018.141837366944</v>
      </c>
      <c r="C198" s="26">
        <f>IF(Trav_cr!C198="","",Trav_cr!C198-Trav_deb!C198)</f>
        <v>-30666.048183139537</v>
      </c>
      <c r="D198" s="26">
        <f>IF(Trav_cr!D198="","",Trav_cr!D198-Trav_deb!D198)</f>
        <v>-36417.81338630159</v>
      </c>
      <c r="E198" s="26">
        <f>IF(Trav_cr!E198="","",Trav_cr!E198-Trav_deb!E198)</f>
        <v>-38413.815278144277</v>
      </c>
      <c r="F198" s="26">
        <f>IF(Trav_cr!F198="","",Trav_cr!F198-Trav_deb!F198)</f>
        <v>-27074.566315999022</v>
      </c>
      <c r="G198" s="26">
        <f>IF(Trav_cr!G198="","",Trav_cr!G198-Trav_deb!G198)</f>
        <v>-25185.684497626768</v>
      </c>
      <c r="H198" s="26">
        <f>IF(Trav_cr!H198="","",Trav_cr!H198-Trav_deb!H198)</f>
        <v>-21378.726737208228</v>
      </c>
      <c r="I198" s="26">
        <f>IF(Trav_cr!I198="","",Trav_cr!I198-Trav_deb!I198)</f>
        <v>-19979.678904738925</v>
      </c>
      <c r="J198" s="26">
        <f>IF(Trav_cr!J198="","",Trav_cr!J198-Trav_deb!J198)</f>
        <v>-13845.833178622517</v>
      </c>
      <c r="K198" s="26">
        <f>IF(Trav_cr!K198="","",Trav_cr!K198-Trav_deb!K198)</f>
        <v>-14473.204125266042</v>
      </c>
      <c r="L198" s="26">
        <f>IF(Trav_cr!L198="","",Trav_cr!L198-Trav_deb!L198)</f>
        <v>-16448.017874720506</v>
      </c>
      <c r="M198" s="26">
        <f>IF(Trav_cr!M198="","",Trav_cr!M198-Trav_deb!M198)</f>
        <v>-18351.405429975268</v>
      </c>
      <c r="N198" s="26">
        <f>IF(Trav_cr!N198="","",Trav_cr!N198-Trav_deb!N198)</f>
        <v>-18450.81203976745</v>
      </c>
      <c r="O198" s="26">
        <f>IF(Trav_cr!O198="","",Trav_cr!O198-Trav_deb!O198)</f>
        <v>-20788.62652039215</v>
      </c>
      <c r="P198" s="26">
        <f>IF(Trav_cr!P198="","",Trav_cr!P198-Trav_deb!P198)</f>
        <v>-18985.439117695438</v>
      </c>
      <c r="Q198" s="26">
        <f>IF(Trav_cr!Q198="","",Trav_cr!Q198-Trav_deb!Q198)</f>
        <v>-2599.9149031624293</v>
      </c>
      <c r="S198" s="64">
        <f t="shared" si="47"/>
        <v>-0.8630574259017707</v>
      </c>
      <c r="T198" s="64" t="str">
        <f t="shared" si="41"/>
        <v/>
      </c>
      <c r="U198" s="64" t="str">
        <f t="shared" si="42"/>
        <v/>
      </c>
      <c r="V198" s="39"/>
      <c r="W198" s="39">
        <f>IF(L198="","",L198/GDP!O194/10)</f>
        <v>-0.56070890881147473</v>
      </c>
      <c r="X198" s="39">
        <f>IF(M198="","",M198/GDP!P194/10)</f>
        <v>-0.67886653112577267</v>
      </c>
      <c r="Y198" s="39">
        <f>IF(N198="","",N198/GDP!Q194/10)</f>
        <v>-0.69241479410659024</v>
      </c>
      <c r="Z198" s="39">
        <f>IF(O198="","",O198/GDP!R194/10)</f>
        <v>-0.72662544152047359</v>
      </c>
      <c r="AA198" s="39">
        <f>IF(P198="","",P198/GDP!S194/10)</f>
        <v>-0.67008185351588145</v>
      </c>
      <c r="AB198" s="39">
        <f>IF(Q198="","",Q198/GDP!T194/10)</f>
        <v>-9.5949205232031778E-2</v>
      </c>
      <c r="AC198" s="39"/>
      <c r="AD198" s="22">
        <f t="shared" si="43"/>
        <v>0</v>
      </c>
      <c r="AE198" s="22">
        <f t="shared" si="56"/>
        <v>0</v>
      </c>
      <c r="AF198" s="22">
        <f t="shared" ref="AF198:AF208" si="61">IF(AA198&lt;-5, 1, 0)</f>
        <v>0</v>
      </c>
      <c r="AG198" s="83">
        <f t="shared" si="55"/>
        <v>0</v>
      </c>
      <c r="AH198" s="83" t="str">
        <f t="shared" si="52"/>
        <v/>
      </c>
      <c r="AI198" s="57" t="str">
        <f t="shared" ref="AI198:AI207" si="62">IF(AG198=1,AG198-AK198,"")</f>
        <v/>
      </c>
      <c r="AJ198" s="83">
        <f t="shared" si="44"/>
        <v>0</v>
      </c>
      <c r="AK198" s="57">
        <f t="shared" si="44"/>
        <v>0</v>
      </c>
      <c r="AL198" s="39">
        <f t="shared" ref="AL198:AL208" si="63">IF(Z198&lt;0, Z198, "")</f>
        <v>-0.72662544152047359</v>
      </c>
      <c r="AM198" s="39" t="str">
        <f t="shared" ref="AM198:AM208" si="64">IF(Z198&gt;0, Z198, "")</f>
        <v/>
      </c>
      <c r="AN198" s="39">
        <f t="shared" si="57"/>
        <v>-18604.860196510162</v>
      </c>
    </row>
    <row r="199" spans="1:40" x14ac:dyDescent="0.15">
      <c r="A199" s="12" t="s">
        <v>218</v>
      </c>
      <c r="B199" s="26">
        <f>IF(Trav_cr!B199="","",Trav_cr!B199-Trav_deb!B199)</f>
        <v>19312</v>
      </c>
      <c r="C199" s="26">
        <f>IF(Trav_cr!C199="","",Trav_cr!C199-Trav_deb!C199)</f>
        <v>17775</v>
      </c>
      <c r="D199" s="26">
        <f>IF(Trav_cr!D199="","",Trav_cr!D199-Trav_deb!D199)</f>
        <v>24314</v>
      </c>
      <c r="E199" s="26">
        <f>IF(Trav_cr!E199="","",Trav_cr!E199-Trav_deb!E199)</f>
        <v>32711</v>
      </c>
      <c r="F199" s="26">
        <f>IF(Trav_cr!F199="","",Trav_cr!F199-Trav_deb!F199)</f>
        <v>28244</v>
      </c>
      <c r="G199" s="26">
        <f>IF(Trav_cr!G199="","",Trav_cr!G199-Trav_deb!G199)</f>
        <v>45150</v>
      </c>
      <c r="H199" s="26">
        <f>IF(Trav_cr!H199="","",Trav_cr!H199-Trav_deb!H199)</f>
        <v>55574</v>
      </c>
      <c r="I199" s="26">
        <f>IF(Trav_cr!I199="","",Trav_cr!I199-Trav_deb!I199)</f>
        <v>63581</v>
      </c>
      <c r="J199" s="26">
        <f>IF(Trav_cr!J199="","",Trav_cr!J199-Trav_deb!J199)</f>
        <v>79864</v>
      </c>
      <c r="K199" s="26">
        <f>IF(Trav_cr!K199="","",Trav_cr!K199-Trav_deb!K199)</f>
        <v>84016</v>
      </c>
      <c r="L199" s="26">
        <f>IF(Trav_cr!L199="","",Trav_cr!L199-Trav_deb!L199)</f>
        <v>89936</v>
      </c>
      <c r="M199" s="26">
        <f>IF(Trav_cr!M199="","",Trav_cr!M199-Trav_deb!M199)</f>
        <v>83710</v>
      </c>
      <c r="N199" s="26">
        <f>IF(Trav_cr!N199="","",Trav_cr!N199-Trav_deb!N199)</f>
        <v>78539</v>
      </c>
      <c r="O199" s="26">
        <f>IF(Trav_cr!O199="","",Trav_cr!O199-Trav_deb!O199)</f>
        <v>74582</v>
      </c>
      <c r="P199" s="26">
        <f>IF(Trav_cr!P199="","",Trav_cr!P199-Trav_deb!P199)</f>
        <v>66080</v>
      </c>
      <c r="Q199" s="26">
        <f>IF(Trav_cr!Q199="","",Trav_cr!Q199-Trav_deb!Q199)</f>
        <v>37006</v>
      </c>
      <c r="S199" s="64">
        <f t="shared" si="47"/>
        <v>-0.43998184019370457</v>
      </c>
      <c r="T199" s="64" t="str">
        <f t="shared" si="41"/>
        <v/>
      </c>
      <c r="U199" s="64" t="str">
        <f t="shared" si="42"/>
        <v/>
      </c>
      <c r="V199" s="39"/>
      <c r="W199" s="39">
        <f>IF(L199="","",L199/GDP!O195/10)</f>
        <v>0.49311613472746912</v>
      </c>
      <c r="X199" s="39">
        <f>IF(M199="","",M199/GDP!P195/10)</f>
        <v>0.44657003696966147</v>
      </c>
      <c r="Y199" s="39">
        <f>IF(N199="","",N199/GDP!Q195/10)</f>
        <v>0.40187842434429771</v>
      </c>
      <c r="Z199" s="39">
        <f>IF(O199="","",O199/GDP!R195/10)</f>
        <v>0.36183995876163622</v>
      </c>
      <c r="AA199" s="39">
        <f>IF(P199="","",P199/GDP!S195/10)</f>
        <v>0.30830637946459294</v>
      </c>
      <c r="AB199" s="39">
        <f>IF(Q199="","",Q199/GDP!T195/10)</f>
        <v>0.17675309446876397</v>
      </c>
      <c r="AC199" s="39"/>
      <c r="AD199" s="22">
        <f t="shared" si="43"/>
        <v>0</v>
      </c>
      <c r="AE199" s="22">
        <f t="shared" si="56"/>
        <v>0</v>
      </c>
      <c r="AF199" s="22">
        <f t="shared" si="61"/>
        <v>0</v>
      </c>
      <c r="AG199" s="83">
        <f t="shared" si="55"/>
        <v>0</v>
      </c>
      <c r="AH199" s="83" t="str">
        <f t="shared" si="52"/>
        <v/>
      </c>
      <c r="AI199" s="57" t="str">
        <f t="shared" si="62"/>
        <v/>
      </c>
      <c r="AJ199" s="83">
        <f t="shared" si="44"/>
        <v>0</v>
      </c>
      <c r="AK199" s="57">
        <f t="shared" si="44"/>
        <v>0</v>
      </c>
      <c r="AL199" s="39" t="str">
        <f t="shared" si="63"/>
        <v/>
      </c>
      <c r="AM199" s="39">
        <f t="shared" si="64"/>
        <v>0.36183995876163622</v>
      </c>
      <c r="AN199" s="39">
        <f t="shared" si="57"/>
        <v>78569.399999999994</v>
      </c>
    </row>
    <row r="200" spans="1:40" x14ac:dyDescent="0.15">
      <c r="A200" s="12" t="s">
        <v>219</v>
      </c>
      <c r="B200" s="26">
        <f>IF(Trav_cr!B200="","",Trav_cr!B200-Trav_deb!B200)</f>
        <v>342.75355417138405</v>
      </c>
      <c r="C200" s="26">
        <f>IF(Trav_cr!C200="","",Trav_cr!C200-Trav_deb!C200)</f>
        <v>384.53784799999994</v>
      </c>
      <c r="D200" s="26">
        <f>IF(Trav_cr!D200="","",Trav_cr!D200-Trav_deb!D200)</f>
        <v>569.58411900811097</v>
      </c>
      <c r="E200" s="26">
        <f>IF(Trav_cr!E200="","",Trav_cr!E200-Trav_deb!E200)</f>
        <v>693.84138623481203</v>
      </c>
      <c r="F200" s="26">
        <f>IF(Trav_cr!F200="","",Trav_cr!F200-Trav_deb!F200)</f>
        <v>984.51957424786997</v>
      </c>
      <c r="G200" s="26">
        <f>IF(Trav_cr!G200="","",Trav_cr!G200-Trav_deb!G200)</f>
        <v>1089.9180022702599</v>
      </c>
      <c r="H200" s="26">
        <f>IF(Trav_cr!H200="","",Trav_cr!H200-Trav_deb!H200)</f>
        <v>1559.2961223731718</v>
      </c>
      <c r="I200" s="26">
        <f>IF(Trav_cr!I200="","",Trav_cr!I200-Trav_deb!I200)</f>
        <v>1644.8000000000002</v>
      </c>
      <c r="J200" s="26">
        <f>IF(Trav_cr!J200="","",Trav_cr!J200-Trav_deb!J200)</f>
        <v>1093.899397700741</v>
      </c>
      <c r="K200" s="26">
        <f>IF(Trav_cr!K200="","",Trav_cr!K200-Trav_deb!K200)</f>
        <v>917.88910653785774</v>
      </c>
      <c r="L200" s="26">
        <f>IF(Trav_cr!L200="","",Trav_cr!L200-Trav_deb!L200)</f>
        <v>1090.7108012099984</v>
      </c>
      <c r="M200" s="26">
        <f>IF(Trav_cr!M200="","",Trav_cr!M200-Trav_deb!M200)</f>
        <v>1430.410628333859</v>
      </c>
      <c r="N200" s="26">
        <f>IF(Trav_cr!N200="","",Trav_cr!N200-Trav_deb!N200)</f>
        <v>1826.9104520853721</v>
      </c>
      <c r="O200" s="26">
        <f>IF(Trav_cr!O200="","",Trav_cr!O200-Trav_deb!O200)</f>
        <v>1586.6773253153131</v>
      </c>
      <c r="P200" s="26">
        <f>IF(Trav_cr!P200="","",Trav_cr!P200-Trav_deb!P200)</f>
        <v>1039.0640823301651</v>
      </c>
      <c r="Q200" s="26">
        <f>IF(Trav_cr!Q200="","",Trav_cr!Q200-Trav_deb!Q200)</f>
        <v>714.30403215744013</v>
      </c>
      <c r="S200" s="64">
        <f t="shared" si="47"/>
        <v>-0.31255054976439045</v>
      </c>
      <c r="T200" s="64" t="str">
        <f t="shared" ref="T200:T208" si="65">IF(AA200&gt;10, S200, "")</f>
        <v/>
      </c>
      <c r="U200" s="64" t="str">
        <f t="shared" ref="U200:U208" si="66">IF(AA200&gt;5, T200, "")</f>
        <v/>
      </c>
      <c r="V200" s="39"/>
      <c r="W200" s="39">
        <f>IF(L200="","",L200/GDP!O196/10)</f>
        <v>1.8846197368260942</v>
      </c>
      <c r="X200" s="39">
        <f>IF(M200="","",M200/GDP!P196/10)</f>
        <v>2.4991220269851788</v>
      </c>
      <c r="Y200" s="39">
        <f>IF(N200="","",N200/GDP!Q196/10)</f>
        <v>2.8441435180247123</v>
      </c>
      <c r="Z200" s="39">
        <f>IF(O200="","",O200/GDP!R196/10)</f>
        <v>2.4498821475100607</v>
      </c>
      <c r="AA200" s="39">
        <f>IF(P200="","",P200/GDP!S196/10)</f>
        <v>1.6701919699480225</v>
      </c>
      <c r="AB200" s="39">
        <f>IF(Q200="","",Q200/GDP!T196/10)</f>
        <v>1.2821693414127384</v>
      </c>
      <c r="AC200" s="39"/>
      <c r="AD200" s="22">
        <f t="shared" ref="AD200:AD208" si="67">IF(Z200="",1,0)</f>
        <v>0</v>
      </c>
      <c r="AE200" s="22">
        <f t="shared" si="56"/>
        <v>0</v>
      </c>
      <c r="AF200" s="22">
        <f t="shared" si="61"/>
        <v>0</v>
      </c>
      <c r="AG200" s="83">
        <f t="shared" si="55"/>
        <v>0</v>
      </c>
      <c r="AH200" s="83" t="str">
        <f t="shared" si="52"/>
        <v/>
      </c>
      <c r="AI200" s="57" t="str">
        <f t="shared" si="62"/>
        <v/>
      </c>
      <c r="AJ200" s="83">
        <f t="shared" ref="AJ200:AK207" si="68">IF(AA200="", 1, 0)</f>
        <v>0</v>
      </c>
      <c r="AK200" s="57">
        <f t="shared" si="68"/>
        <v>0</v>
      </c>
      <c r="AL200" s="39" t="str">
        <f t="shared" si="63"/>
        <v/>
      </c>
      <c r="AM200" s="39">
        <f t="shared" si="64"/>
        <v>2.4498821475100607</v>
      </c>
      <c r="AN200" s="39">
        <f t="shared" si="57"/>
        <v>1394.7546578549416</v>
      </c>
    </row>
    <row r="201" spans="1:40" x14ac:dyDescent="0.15">
      <c r="A201" s="12" t="s">
        <v>220</v>
      </c>
      <c r="B201" s="26" t="str">
        <f>IF(Trav_cr!B201="","",Trav_cr!B201-Trav_deb!B201)</f>
        <v/>
      </c>
      <c r="C201" s="26" t="str">
        <f>IF(Trav_cr!C201="","",Trav_cr!C201-Trav_deb!C201)</f>
        <v/>
      </c>
      <c r="D201" s="26" t="str">
        <f>IF(Trav_cr!D201="","",Trav_cr!D201-Trav_deb!D201)</f>
        <v/>
      </c>
      <c r="E201" s="26" t="str">
        <f>IF(Trav_cr!E201="","",Trav_cr!E201-Trav_deb!E201)</f>
        <v/>
      </c>
      <c r="F201" s="26" t="str">
        <f>IF(Trav_cr!F201="","",Trav_cr!F201-Trav_deb!F201)</f>
        <v/>
      </c>
      <c r="G201" s="26">
        <f>IF(Trav_cr!G201="","",Trav_cr!G201-Trav_deb!G201)</f>
        <v>-760.21505432462686</v>
      </c>
      <c r="H201" s="26">
        <f>IF(Trav_cr!H201="","",Trav_cr!H201-Trav_deb!H201)</f>
        <v>-1083.3194678954499</v>
      </c>
      <c r="I201" s="26">
        <f>IF(Trav_cr!I201="","",Trav_cr!I201-Trav_deb!I201)</f>
        <v>-1355.9644973845461</v>
      </c>
      <c r="J201" s="26">
        <f>IF(Trav_cr!J201="","",Trav_cr!J201-Trav_deb!J201)</f>
        <v>-945.70976685388086</v>
      </c>
      <c r="K201" s="26">
        <f>IF(Trav_cr!K201="","",Trav_cr!K201-Trav_deb!K201)</f>
        <v>-613.79761969905326</v>
      </c>
      <c r="L201" s="26">
        <f>IF(Trav_cr!L201="","",Trav_cr!L201-Trav_deb!L201)</f>
        <v>-1073.2684968639878</v>
      </c>
      <c r="M201" s="26">
        <f>IF(Trav_cr!M201="","",Trav_cr!M201-Trav_deb!M201)</f>
        <v>-923.59999999999991</v>
      </c>
      <c r="N201" s="26">
        <f>IF(Trav_cr!N201="","",Trav_cr!N201-Trav_deb!N201)</f>
        <v>-942.78439370713204</v>
      </c>
      <c r="O201" s="26">
        <f>IF(Trav_cr!O201="","",Trav_cr!O201-Trav_deb!O201)</f>
        <v>-1098.7394912875204</v>
      </c>
      <c r="P201" s="26">
        <f>IF(Trav_cr!P201="","",Trav_cr!P201-Trav_deb!P201)</f>
        <v>-832.39825951710486</v>
      </c>
      <c r="Q201" s="26">
        <f>IF(Trav_cr!Q201="","",Trav_cr!Q201-Trav_deb!Q201)</f>
        <v>-543.138540067436</v>
      </c>
      <c r="S201" s="64">
        <f t="shared" si="47"/>
        <v>-0.34750159090610744</v>
      </c>
      <c r="T201" s="64" t="str">
        <f t="shared" si="65"/>
        <v/>
      </c>
      <c r="U201" s="64" t="str">
        <f t="shared" si="66"/>
        <v/>
      </c>
      <c r="V201" s="39"/>
      <c r="W201" s="39">
        <f>IF(L201="","",L201/GDP!O197/10)</f>
        <v>-1.3194842597295153</v>
      </c>
      <c r="X201" s="39">
        <f>IF(M201="","",M201/GDP!P197/10)</f>
        <v>-1.1357180625407326</v>
      </c>
      <c r="Y201" s="39">
        <f>IF(N201="","",N201/GDP!Q197/10)</f>
        <v>-1.6213809718594803</v>
      </c>
      <c r="Z201" s="39">
        <f>IF(O201="","",O201/GDP!R197/10)</f>
        <v>-2.1809906929364411</v>
      </c>
      <c r="AA201" s="39">
        <f>IF(P201="","",P201/GDP!S197/10)</f>
        <v>-1.4419815326146015</v>
      </c>
      <c r="AB201" s="39">
        <f>IF(Q201="","",Q201/GDP!T197/10)</f>
        <v>-0.94121675400727123</v>
      </c>
      <c r="AC201" s="39"/>
      <c r="AD201" s="22">
        <f t="shared" si="67"/>
        <v>0</v>
      </c>
      <c r="AE201" s="22">
        <f t="shared" si="56"/>
        <v>0</v>
      </c>
      <c r="AF201" s="22">
        <f t="shared" si="61"/>
        <v>0</v>
      </c>
      <c r="AG201" s="83">
        <f t="shared" si="55"/>
        <v>0</v>
      </c>
      <c r="AH201" s="83" t="str">
        <f t="shared" si="52"/>
        <v/>
      </c>
      <c r="AI201" s="57" t="str">
        <f t="shared" si="62"/>
        <v/>
      </c>
      <c r="AJ201" s="83">
        <f t="shared" si="68"/>
        <v>0</v>
      </c>
      <c r="AK201" s="57">
        <f t="shared" si="68"/>
        <v>0</v>
      </c>
      <c r="AL201" s="39">
        <f t="shared" si="63"/>
        <v>-2.1809906929364411</v>
      </c>
      <c r="AM201" s="39" t="str">
        <f t="shared" si="64"/>
        <v/>
      </c>
      <c r="AN201" s="39">
        <f t="shared" si="57"/>
        <v>-974.1581282751489</v>
      </c>
    </row>
    <row r="202" spans="1:40" x14ac:dyDescent="0.15">
      <c r="A202" s="12" t="s">
        <v>221</v>
      </c>
      <c r="B202" s="26">
        <f>IF(Trav_cr!B202="","",Trav_cr!B202-Trav_deb!B202)</f>
        <v>74.277281797431797</v>
      </c>
      <c r="C202" s="26">
        <f>IF(Trav_cr!C202="","",Trav_cr!C202-Trav_deb!C202)</f>
        <v>83.889769155513733</v>
      </c>
      <c r="D202" s="26">
        <f>IF(Trav_cr!D202="","",Trav_cr!D202-Trav_deb!D202)</f>
        <v>108.07132314056362</v>
      </c>
      <c r="E202" s="26">
        <f>IF(Trav_cr!E202="","",Trav_cr!E202-Trav_deb!E202)</f>
        <v>140.46368405263053</v>
      </c>
      <c r="F202" s="26">
        <f>IF(Trav_cr!F202="","",Trav_cr!F202-Trav_deb!F202)</f>
        <v>165.90442195871691</v>
      </c>
      <c r="G202" s="26">
        <f>IF(Trav_cr!G202="","",Trav_cr!G202-Trav_deb!G202)</f>
        <v>187.29999999999998</v>
      </c>
      <c r="H202" s="26">
        <f>IF(Trav_cr!H202="","",Trav_cr!H202-Trav_deb!H202)</f>
        <v>187.91595024084501</v>
      </c>
      <c r="I202" s="26">
        <f>IF(Trav_cr!I202="","",Trav_cr!I202-Trav_deb!I202)</f>
        <v>204.2712593902869</v>
      </c>
      <c r="J202" s="26">
        <f>IF(Trav_cr!J202="","",Trav_cr!J202-Trav_deb!J202)</f>
        <v>245.68834146691569</v>
      </c>
      <c r="K202" s="26">
        <f>IF(Trav_cr!K202="","",Trav_cr!K202-Trav_deb!K202)</f>
        <v>220.52782001299494</v>
      </c>
      <c r="L202" s="26">
        <f>IF(Trav_cr!L202="","",Trav_cr!L202-Trav_deb!L202)</f>
        <v>197.61553950488923</v>
      </c>
      <c r="M202" s="26">
        <f>IF(Trav_cr!M202="","",Trav_cr!M202-Trav_deb!M202)</f>
        <v>218.31895165260477</v>
      </c>
      <c r="N202" s="26">
        <f>IF(Trav_cr!N202="","",Trav_cr!N202-Trav_deb!N202)</f>
        <v>248.67323197590235</v>
      </c>
      <c r="O202" s="26">
        <f>IF(Trav_cr!O202="","",Trav_cr!O202-Trav_deb!O202)</f>
        <v>277.61795910506254</v>
      </c>
      <c r="P202" s="26">
        <f>IF(Trav_cr!P202="","",Trav_cr!P202-Trav_deb!P202)</f>
        <v>252.0155840899323</v>
      </c>
      <c r="Q202" s="26">
        <f>IF(Trav_cr!Q202="","",Trav_cr!Q202-Trav_deb!Q202)</f>
        <v>44.320137064186845</v>
      </c>
      <c r="S202" s="64">
        <f t="shared" si="47"/>
        <v>-0.82413731585594685</v>
      </c>
      <c r="T202" s="64">
        <f t="shared" si="65"/>
        <v>-0.82413731585594685</v>
      </c>
      <c r="U202" s="64">
        <f t="shared" si="66"/>
        <v>-0.82413731585594685</v>
      </c>
      <c r="V202" s="39"/>
      <c r="W202" s="39">
        <f>IF(L202="","",L202/GDP!O198/10)</f>
        <v>26.54476379410546</v>
      </c>
      <c r="X202" s="39">
        <f>IF(M202="","",M202/GDP!P198/10)</f>
        <v>28.173477380371999</v>
      </c>
      <c r="Y202" s="39">
        <f>IF(N202="","",N202/GDP!Q198/10)</f>
        <v>28.243900287719828</v>
      </c>
      <c r="Z202" s="39">
        <f>IF(O202="","",O202/GDP!R198/10)</f>
        <v>29.899802923758436</v>
      </c>
      <c r="AA202" s="39">
        <f>IF(P202="","",P202/GDP!S198/10)</f>
        <v>27.286341627574927</v>
      </c>
      <c r="AB202" s="39">
        <f>IF(Q202="","",Q202/GDP!T198/10)</f>
        <v>5.129619998265512</v>
      </c>
      <c r="AC202" s="39"/>
      <c r="AD202" s="22">
        <f t="shared" si="67"/>
        <v>0</v>
      </c>
      <c r="AE202" s="22">
        <f t="shared" si="56"/>
        <v>1</v>
      </c>
      <c r="AF202" s="22">
        <f t="shared" si="61"/>
        <v>0</v>
      </c>
      <c r="AG202" s="83">
        <f t="shared" si="55"/>
        <v>1</v>
      </c>
      <c r="AH202" s="83" t="str">
        <f t="shared" si="52"/>
        <v>Vanuatu</v>
      </c>
      <c r="AI202" s="57">
        <f t="shared" si="62"/>
        <v>1</v>
      </c>
      <c r="AJ202" s="83">
        <f t="shared" si="68"/>
        <v>0</v>
      </c>
      <c r="AK202" s="57">
        <f t="shared" si="68"/>
        <v>0</v>
      </c>
      <c r="AL202" s="39" t="str">
        <f t="shared" si="63"/>
        <v/>
      </c>
      <c r="AM202" s="39">
        <f t="shared" si="64"/>
        <v>29.899802923758436</v>
      </c>
      <c r="AN202" s="39">
        <f t="shared" si="57"/>
        <v>238.84825326567824</v>
      </c>
    </row>
    <row r="203" spans="1:40" x14ac:dyDescent="0.15">
      <c r="A203" s="12" t="s">
        <v>222</v>
      </c>
      <c r="B203" s="26">
        <f>IF(Trav_cr!B203="","",Trav_cr!B203-Trav_deb!B203)</f>
        <v>-626</v>
      </c>
      <c r="C203" s="26">
        <f>IF(Trav_cr!C203="","",Trav_cr!C203-Trav_deb!C203)</f>
        <v>-461</v>
      </c>
      <c r="D203" s="26">
        <f>IF(Trav_cr!D203="","",Trav_cr!D203-Trav_deb!D203)</f>
        <v>-647</v>
      </c>
      <c r="E203" s="26">
        <f>IF(Trav_cr!E203="","",Trav_cr!E203-Trav_deb!E203)</f>
        <v>-780</v>
      </c>
      <c r="F203" s="26">
        <f>IF(Trav_cr!F203="","",Trav_cr!F203-Trav_deb!F203)</f>
        <v>-907</v>
      </c>
      <c r="G203" s="26">
        <f>IF(Trav_cr!G203="","",Trav_cr!G203-Trav_deb!G203)</f>
        <v>-1182</v>
      </c>
      <c r="H203" s="26">
        <f>IF(Trav_cr!H203="","",Trav_cr!H203-Trav_deb!H203)</f>
        <v>-1844</v>
      </c>
      <c r="I203" s="26">
        <f>IF(Trav_cr!I203="","",Trav_cr!I203-Trav_deb!I203)</f>
        <v>-1793</v>
      </c>
      <c r="J203" s="26">
        <f>IF(Trav_cr!J203="","",Trav_cr!J203-Trav_deb!J203)</f>
        <v>-2372</v>
      </c>
      <c r="K203" s="26">
        <f>IF(Trav_cr!K203="","",Trav_cr!K203-Trav_deb!K203)</f>
        <v>-1592</v>
      </c>
      <c r="L203" s="26">
        <f>IF(Trav_cr!L203="","",Trav_cr!L203-Trav_deb!L203)</f>
        <v>-1526</v>
      </c>
      <c r="M203" s="26">
        <f>IF(Trav_cr!M203="","",Trav_cr!M203-Trav_deb!M203)</f>
        <v>-1339</v>
      </c>
      <c r="N203" s="26" t="str">
        <f>IF(Trav_cr!N203="","",Trav_cr!N203-Trav_deb!N203)</f>
        <v/>
      </c>
      <c r="O203" s="26" t="str">
        <f>IF(Trav_cr!O203="","",Trav_cr!O203-Trav_deb!O203)</f>
        <v/>
      </c>
      <c r="P203" s="26" t="str">
        <f>IF(Trav_cr!P203="","",Trav_cr!P203-Trav_deb!P203)</f>
        <v/>
      </c>
      <c r="Q203" s="26" t="str">
        <f>IF(Trav_cr!Q203="","",Trav_cr!Q203-Trav_deb!Q203)</f>
        <v/>
      </c>
      <c r="S203" s="64" t="str">
        <f t="shared" ref="S203:S208" si="69">IF(Q203="", "", Q203/P203-1)</f>
        <v/>
      </c>
      <c r="T203" s="64" t="str">
        <f t="shared" si="65"/>
        <v/>
      </c>
      <c r="U203" s="64" t="str">
        <f t="shared" si="66"/>
        <v/>
      </c>
      <c r="V203" s="39"/>
      <c r="W203" s="39">
        <f>IF(L203="","",L203/GDP!O199/10)</f>
        <v>-0.47157679630189364</v>
      </c>
      <c r="X203" s="39">
        <f>IF(M203="","",M203/GDP!P199/10)</f>
        <v>-0.47950080109014259</v>
      </c>
      <c r="Y203" s="39" t="str">
        <f>IF(N203="","",N203/GDP!Q199/10)</f>
        <v/>
      </c>
      <c r="Z203" s="39" t="str">
        <f>IF(O203="","",O203/GDP!R199/10)</f>
        <v/>
      </c>
      <c r="AA203" s="39" t="str">
        <f>IF(P203="","",P203/GDP!S199/10)</f>
        <v/>
      </c>
      <c r="AB203" s="39" t="str">
        <f>IF(Q203="","",Q203/GDP!T199/10)</f>
        <v/>
      </c>
      <c r="AC203" s="39"/>
      <c r="AD203" s="22">
        <f t="shared" si="67"/>
        <v>1</v>
      </c>
      <c r="AE203" s="22"/>
      <c r="AF203" s="22">
        <f t="shared" si="61"/>
        <v>0</v>
      </c>
      <c r="AG203" s="83">
        <f t="shared" si="55"/>
        <v>0</v>
      </c>
      <c r="AH203" s="83" t="str">
        <f t="shared" si="52"/>
        <v/>
      </c>
      <c r="AI203" s="57" t="str">
        <f t="shared" si="62"/>
        <v/>
      </c>
      <c r="AJ203" s="83">
        <f t="shared" si="68"/>
        <v>1</v>
      </c>
      <c r="AK203" s="57">
        <f t="shared" si="68"/>
        <v>1</v>
      </c>
      <c r="AL203" s="39" t="str">
        <f t="shared" si="63"/>
        <v/>
      </c>
      <c r="AM203" s="39" t="str">
        <f t="shared" si="64"/>
        <v/>
      </c>
      <c r="AN203" s="39">
        <f t="shared" si="57"/>
        <v>-1432.5</v>
      </c>
    </row>
    <row r="204" spans="1:40" x14ac:dyDescent="0.15">
      <c r="A204" s="12" t="s">
        <v>223</v>
      </c>
      <c r="B204" s="26" t="str">
        <f>IF(Trav_cr!B204="","",Trav_cr!B204-Trav_deb!B204)</f>
        <v/>
      </c>
      <c r="C204" s="26">
        <f>IF(Trav_cr!C204="","",Trav_cr!C204-Trav_deb!C204)</f>
        <v>1800</v>
      </c>
      <c r="D204" s="26">
        <f>IF(Trav_cr!D204="","",Trav_cr!D204-Trav_deb!D204)</f>
        <v>2600</v>
      </c>
      <c r="E204" s="26">
        <f>IF(Trav_cr!E204="","",Trav_cr!E204-Trav_deb!E204)</f>
        <v>2600</v>
      </c>
      <c r="F204" s="26">
        <f>IF(Trav_cr!F204="","",Trav_cr!F204-Trav_deb!F204)</f>
        <v>2000</v>
      </c>
      <c r="G204" s="26">
        <f>IF(Trav_cr!G204="","",Trav_cr!G204-Trav_deb!G204)</f>
        <v>3000</v>
      </c>
      <c r="H204" s="26">
        <f>IF(Trav_cr!H204="","",Trav_cr!H204-Trav_deb!H204)</f>
        <v>4000</v>
      </c>
      <c r="I204" s="26">
        <f>IF(Trav_cr!I204="","",Trav_cr!I204-Trav_deb!I204)</f>
        <v>5000</v>
      </c>
      <c r="J204" s="26">
        <f>IF(Trav_cr!J204="","",Trav_cr!J204-Trav_deb!J204)</f>
        <v>5200</v>
      </c>
      <c r="K204" s="26">
        <f>IF(Trav_cr!K204="","",Trav_cr!K204-Trav_deb!K204)</f>
        <v>4700</v>
      </c>
      <c r="L204" s="26">
        <f>IF(Trav_cr!L204="","",Trav_cr!L204-Trav_deb!L204)</f>
        <v>3800</v>
      </c>
      <c r="M204" s="26">
        <f>IF(Trav_cr!M204="","",Trav_cr!M204-Trav_deb!M204)</f>
        <v>4000</v>
      </c>
      <c r="N204" s="26">
        <f>IF(Trav_cr!N204="","",Trav_cr!N204-Trav_deb!N204)</f>
        <v>3900</v>
      </c>
      <c r="O204" s="26">
        <f>IF(Trav_cr!O204="","",Trav_cr!O204-Trav_deb!O204)</f>
        <v>4000</v>
      </c>
      <c r="P204" s="26">
        <f>IF(Trav_deb!P204="","",Trav_cr!P204-Trav_deb!P204)</f>
        <v>5392</v>
      </c>
      <c r="Q204" s="26">
        <f>IF(Trav_deb!Q204="","",Trav_cr!Q204-Trav_deb!Q204)</f>
        <v>-1500</v>
      </c>
      <c r="S204" s="64">
        <f t="shared" si="69"/>
        <v>-1.2781899109792285</v>
      </c>
      <c r="T204" s="64" t="str">
        <f t="shared" si="65"/>
        <v/>
      </c>
      <c r="U204" s="64" t="str">
        <f t="shared" si="66"/>
        <v/>
      </c>
      <c r="V204" s="39"/>
      <c r="W204" s="39">
        <f>IF(L204="","",L204/GDP!O200/10)</f>
        <v>1.6044603362886776</v>
      </c>
      <c r="X204" s="39">
        <f>IF(M204="","",M204/GDP!P200/10)</f>
        <v>1.5863659923644711</v>
      </c>
      <c r="Y204" s="39">
        <f>IF(N204="","",N204/GDP!Q200/10)</f>
        <v>1.4075645870693758</v>
      </c>
      <c r="Z204" s="39">
        <f>IF(O204="","",O204/GDP!R200/10)</f>
        <v>1.3157191920228335</v>
      </c>
      <c r="AA204" s="39">
        <f>IF(P204="","",P204/GDP!S200/10)</f>
        <v>1.6362353751123664</v>
      </c>
      <c r="AB204" s="39">
        <f>IF(Q204="","",Q204/GDP!T200/10)</f>
        <v>-0.44011313690879339</v>
      </c>
      <c r="AC204" s="39"/>
      <c r="AD204" s="22">
        <f t="shared" si="67"/>
        <v>0</v>
      </c>
      <c r="AE204" s="22"/>
      <c r="AF204" s="22">
        <f t="shared" si="61"/>
        <v>0</v>
      </c>
      <c r="AG204" s="83">
        <f t="shared" si="55"/>
        <v>0</v>
      </c>
      <c r="AH204" s="83" t="str">
        <f t="shared" si="52"/>
        <v/>
      </c>
      <c r="AI204" s="57" t="str">
        <f t="shared" si="62"/>
        <v/>
      </c>
      <c r="AJ204" s="83">
        <f t="shared" si="68"/>
        <v>0</v>
      </c>
      <c r="AK204" s="57">
        <f t="shared" si="68"/>
        <v>0</v>
      </c>
      <c r="AL204" s="39" t="str">
        <f t="shared" si="63"/>
        <v/>
      </c>
      <c r="AM204" s="39">
        <f t="shared" si="64"/>
        <v>1.3157191920228335</v>
      </c>
      <c r="AN204" s="39"/>
    </row>
    <row r="205" spans="1:40" x14ac:dyDescent="0.15">
      <c r="A205" s="12" t="s">
        <v>224</v>
      </c>
      <c r="B205" s="26">
        <f>IF(Trav_cr!B205="","",Trav_cr!B205-Trav_deb!B205)</f>
        <v>-161.72476587434667</v>
      </c>
      <c r="C205" s="26">
        <f>IF(Trav_cr!C205="","",Trav_cr!C205-Trav_deb!C205)</f>
        <v>-183.805700135856</v>
      </c>
      <c r="D205" s="26">
        <f>IF(Trav_cr!D205="","",Trav_cr!D205-Trav_deb!D205)</f>
        <v>-285.11068070140789</v>
      </c>
      <c r="E205" s="26">
        <f>IF(Trav_cr!E205="","",Trav_cr!E205-Trav_deb!E205)</f>
        <v>-320.35160641727794</v>
      </c>
      <c r="F205" s="26">
        <f>IF(Trav_cr!F205="","",Trav_cr!F205-Trav_deb!F205)</f>
        <v>-277.97304883039101</v>
      </c>
      <c r="G205" s="26">
        <f>IF(Trav_cr!G205="","",Trav_cr!G205-Trav_deb!G205)</f>
        <v>-105.93160914633097</v>
      </c>
      <c r="H205" s="26">
        <f>IF(Trav_cr!H205="","",Trav_cr!H205-Trav_deb!H205)</f>
        <v>20.143488089127914</v>
      </c>
      <c r="I205" s="26">
        <f>IF(Trav_cr!I205="","",Trav_cr!I205-Trav_deb!I205)</f>
        <v>-173.16268775636701</v>
      </c>
      <c r="J205" s="26">
        <f>IF(Trav_cr!J205="","",Trav_cr!J205-Trav_deb!J205)</f>
        <v>-114.89583534794093</v>
      </c>
      <c r="K205" s="26">
        <f>IF(Trav_cr!K205="","",Trav_cr!K205-Trav_deb!K205)</f>
        <v>-95.248918538117891</v>
      </c>
      <c r="L205" s="26">
        <f>IF(Trav_cr!L205="","",Trav_cr!L205-Trav_deb!L205)</f>
        <v>-287.88467239788298</v>
      </c>
      <c r="M205" s="26">
        <f>IF(Trav_cr!M205="","",Trav_cr!M205-Trav_deb!M205)</f>
        <v>-371.97874586634452</v>
      </c>
      <c r="N205" s="26">
        <f>IF(Trav_cr!N205="","",Trav_cr!N205-Trav_deb!N205)</f>
        <v>-551.07198837317878</v>
      </c>
      <c r="O205" s="26">
        <f>IF(Trav_cr!O205="","",Trav_cr!O205-Trav_deb!O205)</f>
        <v>-504.26420365328062</v>
      </c>
      <c r="P205" s="26">
        <f>IF(Trav_cr!P205="","",Trav_cr!P205-Trav_deb!P205)</f>
        <v>-522.61488973043356</v>
      </c>
      <c r="Q205" s="26" t="str">
        <f>IF(Trav_cr!Q205="","",Trav_cr!Q205-Trav_deb!Q205)</f>
        <v/>
      </c>
      <c r="S205" s="64" t="str">
        <f t="shared" si="69"/>
        <v/>
      </c>
      <c r="T205" s="64" t="str">
        <f t="shared" si="65"/>
        <v/>
      </c>
      <c r="U205" s="64" t="str">
        <f t="shared" si="66"/>
        <v/>
      </c>
      <c r="V205" s="39"/>
      <c r="W205" s="39">
        <f>IF(L205="","",L205/GDP!O201/10)</f>
        <v>-2.0603809824932227</v>
      </c>
      <c r="X205" s="39">
        <f>IF(M205="","",M205/GDP!P201/10)</f>
        <v>-2.4145997239042454</v>
      </c>
      <c r="Y205" s="39">
        <f>IF(N205="","",N205/GDP!Q201/10)</f>
        <v>-3.4168650072741729</v>
      </c>
      <c r="Z205" s="39">
        <f>IF(O205="","",O205/GDP!R201/10)</f>
        <v>-3.098092990263817</v>
      </c>
      <c r="AA205" s="39">
        <f>IF(P205="","",P205/GDP!S201/10)</f>
        <v>-3.0502517858606431</v>
      </c>
      <c r="AB205" s="39" t="str">
        <f>IF(Q205="","",Q205/GDP!T201/10)</f>
        <v/>
      </c>
      <c r="AC205" s="39"/>
      <c r="AD205" s="22">
        <f t="shared" si="67"/>
        <v>0</v>
      </c>
      <c r="AE205" s="22">
        <f>IF(Z205&gt;10, 1, 0)</f>
        <v>0</v>
      </c>
      <c r="AF205" s="22">
        <f t="shared" si="61"/>
        <v>0</v>
      </c>
      <c r="AG205" s="83">
        <f t="shared" si="55"/>
        <v>0</v>
      </c>
      <c r="AH205" s="83" t="str">
        <f t="shared" si="52"/>
        <v/>
      </c>
      <c r="AI205" s="57" t="str">
        <f t="shared" si="62"/>
        <v/>
      </c>
      <c r="AJ205" s="83">
        <f t="shared" si="68"/>
        <v>0</v>
      </c>
      <c r="AK205" s="57">
        <f t="shared" si="68"/>
        <v>1</v>
      </c>
      <c r="AL205" s="39">
        <f t="shared" si="63"/>
        <v>-3.098092990263817</v>
      </c>
      <c r="AM205" s="39" t="str">
        <f t="shared" si="64"/>
        <v/>
      </c>
      <c r="AN205" s="39">
        <f>AVERAGE(L205:P205)</f>
        <v>-447.56290000422416</v>
      </c>
    </row>
    <row r="206" spans="1:40" x14ac:dyDescent="0.15">
      <c r="A206" s="12" t="s">
        <v>227</v>
      </c>
      <c r="B206" s="26">
        <f>IF(Trav_cr!B206="","",Trav_cr!B206-Trav_deb!B206)</f>
        <v>13.537576999999999</v>
      </c>
      <c r="C206" s="26">
        <f>IF(Trav_cr!C206="","",Trav_cr!C206-Trav_deb!C206)</f>
        <v>18.569999999999993</v>
      </c>
      <c r="D206" s="26">
        <f>IF(Trav_cr!D206="","",Trav_cr!D206-Trav_deb!D206)</f>
        <v>241.41</v>
      </c>
      <c r="E206" s="26">
        <f>IF(Trav_cr!E206="","",Trav_cr!E206-Trav_deb!E206)</f>
        <v>703.45</v>
      </c>
      <c r="F206" s="26">
        <f>IF(Trav_cr!F206="","",Trav_cr!F206-Trav_deb!F206)</f>
        <v>684.91</v>
      </c>
      <c r="G206" s="26">
        <f>IF(Trav_cr!G206="","",Trav_cr!G206-Trav_deb!G206)</f>
        <v>978.2</v>
      </c>
      <c r="H206" s="26">
        <f>IF(Trav_cr!H206="","",Trav_cr!H206-Trav_deb!H206)</f>
        <v>597.9</v>
      </c>
      <c r="I206" s="26">
        <f>IF(Trav_cr!I206="","",Trav_cr!I206-Trav_deb!I206)</f>
        <v>775.37247796158033</v>
      </c>
      <c r="J206" s="26">
        <f>IF(Trav_cr!J206="","",Trav_cr!J206-Trav_deb!J206)</f>
        <v>853.99471318287556</v>
      </c>
      <c r="K206" s="26">
        <f>IF(Trav_cr!K206="","",Trav_cr!K206-Trav_deb!K206)</f>
        <v>949.45439693427807</v>
      </c>
      <c r="L206" s="26">
        <f>IF(Trav_cr!L206="","",Trav_cr!L206-Trav_deb!L206)</f>
        <v>27.636701314604892</v>
      </c>
      <c r="M206" s="26">
        <f>IF(Trav_cr!M206="","",Trav_cr!M206-Trav_deb!M206)</f>
        <v>51.118700717570277</v>
      </c>
      <c r="N206" s="26" t="str">
        <f>IF(Trav_cr!N206="","",Trav_cr!N206-Trav_deb!N206)</f>
        <v/>
      </c>
      <c r="O206" s="26" t="str">
        <f>IF(Trav_cr!O206="","",Trav_cr!O206-Trav_deb!O206)</f>
        <v/>
      </c>
      <c r="P206" s="26" t="str">
        <f>IF(Trav_cr!P206="","",Trav_cr!P206-Trav_deb!P206)</f>
        <v/>
      </c>
      <c r="Q206" s="26" t="str">
        <f>IF(Trav_cr!Q206="","",Trav_cr!Q206-Trav_deb!Q206)</f>
        <v/>
      </c>
      <c r="S206" s="64" t="str">
        <f t="shared" si="69"/>
        <v/>
      </c>
      <c r="T206" s="64" t="str">
        <f t="shared" si="65"/>
        <v/>
      </c>
      <c r="U206" s="64" t="str">
        <f t="shared" si="66"/>
        <v/>
      </c>
      <c r="V206" s="39"/>
      <c r="W206" s="39">
        <f>IF(L206="","",L206/GDP!O202/10)</f>
        <v>6.5111637764407621E-2</v>
      </c>
      <c r="X206" s="39">
        <f>IF(M206="","",M206/GDP!P202/10)</f>
        <v>0.1652517935017889</v>
      </c>
      <c r="Y206" s="39" t="str">
        <f>IF(N206="","",N206/GDP!Q202/10)</f>
        <v/>
      </c>
      <c r="Z206" s="39" t="str">
        <f>IF(O206="","",O206/GDP!R202/10)</f>
        <v/>
      </c>
      <c r="AA206" s="39" t="str">
        <f>IF(P206="","",P206/GDP!S202/10)</f>
        <v/>
      </c>
      <c r="AB206" s="39" t="str">
        <f>IF(Q206="","",Q206/GDP!T202/10)</f>
        <v/>
      </c>
      <c r="AC206" s="39"/>
      <c r="AD206" s="22">
        <f t="shared" si="67"/>
        <v>1</v>
      </c>
      <c r="AE206" s="22"/>
      <c r="AF206" s="22">
        <f t="shared" si="61"/>
        <v>0</v>
      </c>
      <c r="AG206" s="83">
        <f t="shared" si="55"/>
        <v>0</v>
      </c>
      <c r="AH206" s="83" t="str">
        <f t="shared" si="52"/>
        <v/>
      </c>
      <c r="AI206" s="57" t="str">
        <f t="shared" si="62"/>
        <v/>
      </c>
      <c r="AJ206" s="83">
        <f t="shared" si="68"/>
        <v>1</v>
      </c>
      <c r="AK206" s="57">
        <f t="shared" si="68"/>
        <v>1</v>
      </c>
      <c r="AL206" s="39" t="str">
        <f t="shared" si="63"/>
        <v/>
      </c>
      <c r="AM206" s="39" t="str">
        <f t="shared" si="64"/>
        <v/>
      </c>
      <c r="AN206" s="39">
        <f>AVERAGE(L206:P206)</f>
        <v>39.377701016087585</v>
      </c>
    </row>
    <row r="207" spans="1:40" x14ac:dyDescent="0.15">
      <c r="A207" s="12" t="s">
        <v>229</v>
      </c>
      <c r="B207" s="26">
        <f>IF(Trav_cr!B207="","",Trav_cr!B207-Trav_deb!B207)</f>
        <v>390.2</v>
      </c>
      <c r="C207" s="26">
        <f>IF(Trav_cr!C207="","",Trav_cr!C207-Trav_deb!C207)</f>
        <v>442.27391418208327</v>
      </c>
      <c r="D207" s="26">
        <f>IF(Trav_cr!D207="","",Trav_cr!D207-Trav_deb!D207)</f>
        <v>526.75578003030387</v>
      </c>
      <c r="E207" s="26">
        <f>IF(Trav_cr!E207="","",Trav_cr!E207-Trav_deb!E207)</f>
        <v>424.61581697850033</v>
      </c>
      <c r="F207" s="26">
        <f>IF(Trav_cr!F207="","",Trav_cr!F207-Trav_deb!F207)</f>
        <v>378.43953361550922</v>
      </c>
      <c r="G207" s="26">
        <f>IF(Trav_cr!G207="","",Trav_cr!G207-Trav_deb!G207)</f>
        <v>387.20028147425683</v>
      </c>
      <c r="H207" s="26">
        <f>IF(Trav_cr!H207="","",Trav_cr!H207-Trav_deb!H207)</f>
        <v>444.02032776545525</v>
      </c>
      <c r="I207" s="26">
        <f>IF(Trav_cr!I207="","",Trav_cr!I207-Trav_deb!I207)</f>
        <v>353.04908626286669</v>
      </c>
      <c r="J207" s="26">
        <f>IF(Trav_cr!J207="","",Trav_cr!J207-Trav_deb!J207)</f>
        <v>341.85235739561466</v>
      </c>
      <c r="K207" s="26">
        <f>IF(Trav_cr!K207="","",Trav_cr!K207-Trav_deb!K207)</f>
        <v>419.30672182561489</v>
      </c>
      <c r="L207" s="26">
        <f>IF(Trav_cr!L207="","",Trav_cr!L207-Trav_deb!L207)</f>
        <v>425.68849492303872</v>
      </c>
      <c r="M207" s="26">
        <f>IF(Trav_cr!M207="","",Trav_cr!M207-Trav_deb!M207)</f>
        <v>435.23827724019441</v>
      </c>
      <c r="N207" s="26">
        <f>IF(Trav_cr!N207="","",Trav_cr!N207-Trav_deb!N207)</f>
        <v>429.26435975620979</v>
      </c>
      <c r="O207" s="26">
        <f>IF(Trav_cr!O207="","",Trav_cr!O207-Trav_deb!O207)</f>
        <v>462.899595008934</v>
      </c>
      <c r="P207" s="26">
        <f>IF(Trav_cr!P207="","",Trav_cr!P207-Trav_deb!P207)</f>
        <v>520.82046471412605</v>
      </c>
      <c r="Q207" s="26">
        <f>IF(Trav_cr!Q207="","",Trav_cr!Q207-Trav_deb!Q207)</f>
        <v>177.62819957679432</v>
      </c>
      <c r="S207" s="64">
        <f t="shared" si="69"/>
        <v>-0.65894543012188866</v>
      </c>
      <c r="T207" s="64" t="str">
        <f t="shared" si="65"/>
        <v/>
      </c>
      <c r="U207" s="64" t="str">
        <f t="shared" si="66"/>
        <v/>
      </c>
      <c r="V207" s="39"/>
      <c r="W207" s="39">
        <f>IF(L207="","",L207/GDP!O203/10)</f>
        <v>2.0036970844519049</v>
      </c>
      <c r="X207" s="39">
        <f>IF(M207="","",M207/GDP!P203/10)</f>
        <v>2.0760104033293292</v>
      </c>
      <c r="Y207" s="39">
        <f>IF(N207="","",N207/GDP!Q203/10)</f>
        <v>1.659083873177746</v>
      </c>
      <c r="Z207" s="39">
        <f>IF(O207="","",O207/GDP!R203/10)</f>
        <v>1.759304797284226</v>
      </c>
      <c r="AA207" s="39">
        <f>IF(P207="","",P207/GDP!S203/10)</f>
        <v>2.2344497316712948</v>
      </c>
      <c r="AB207" s="39">
        <f>IF(Q207="","",Q207/GDP!T203/10)</f>
        <v>0.91939602534469811</v>
      </c>
      <c r="AC207" s="39"/>
      <c r="AD207" s="22">
        <f t="shared" si="67"/>
        <v>0</v>
      </c>
      <c r="AE207" s="22">
        <f>IF(Z207&gt;10, 1, 0)</f>
        <v>0</v>
      </c>
      <c r="AF207" s="22">
        <f t="shared" si="61"/>
        <v>0</v>
      </c>
      <c r="AG207" s="83">
        <f t="shared" si="55"/>
        <v>0</v>
      </c>
      <c r="AH207" s="83" t="str">
        <f t="shared" si="52"/>
        <v/>
      </c>
      <c r="AI207" s="57" t="str">
        <f t="shared" si="62"/>
        <v/>
      </c>
      <c r="AJ207" s="83">
        <f t="shared" si="68"/>
        <v>0</v>
      </c>
      <c r="AK207" s="57">
        <f t="shared" si="68"/>
        <v>0</v>
      </c>
      <c r="AL207" s="39" t="str">
        <f t="shared" si="63"/>
        <v/>
      </c>
      <c r="AM207" s="39">
        <f t="shared" si="64"/>
        <v>1.759304797284226</v>
      </c>
      <c r="AN207" s="39">
        <f>AVERAGE(L207:P207)</f>
        <v>454.78223832850063</v>
      </c>
    </row>
    <row r="208" spans="1:40" x14ac:dyDescent="0.15">
      <c r="A208" s="18" t="s">
        <v>230</v>
      </c>
      <c r="B208" s="26" t="str">
        <f>IF(Trav_cr!B208="","",Trav_cr!B208-Trav_deb!B208)</f>
        <v/>
      </c>
      <c r="C208" s="26" t="str">
        <f>IF(Trav_cr!C208="","",Trav_cr!C208-Trav_deb!C208)</f>
        <v/>
      </c>
      <c r="D208" s="26" t="str">
        <f>IF(Trav_cr!D208="","",Trav_cr!D208-Trav_deb!D208)</f>
        <v/>
      </c>
      <c r="E208" s="26" t="str">
        <f>IF(Trav_cr!E208="","",Trav_cr!E208-Trav_deb!E208)</f>
        <v/>
      </c>
      <c r="F208" s="26">
        <f>IF(Trav_cr!F208="","",Trav_cr!F208-Trav_deb!F208)</f>
        <v>8</v>
      </c>
      <c r="G208" s="26">
        <f>IF(Trav_cr!G208="","",Trav_cr!G208-Trav_deb!G208)</f>
        <v>-7.0208110450260222</v>
      </c>
      <c r="H208" s="26">
        <f>IF(Trav_cr!H208="","",Trav_cr!H208-Trav_deb!H208)</f>
        <v>-76.161831855302978</v>
      </c>
      <c r="I208" s="26">
        <f>IF(Trav_cr!I208="","",Trav_cr!I208-Trav_deb!I208)</f>
        <v>-111.429353087077</v>
      </c>
      <c r="J208" s="26">
        <f>IF(Trav_cr!J208="","",Trav_cr!J208-Trav_deb!J208)</f>
        <v>-167.56708384257396</v>
      </c>
      <c r="K208" s="26">
        <f>IF(Trav_cr!K208="","",Trav_cr!K208-Trav_deb!K208)</f>
        <v>-169.81574457304296</v>
      </c>
      <c r="L208" s="26">
        <f>IF(Trav_cr!L208="","",Trav_cr!L208-Trav_deb!L208)</f>
        <v>-301.45439189361997</v>
      </c>
      <c r="M208" s="26">
        <f>IF(Trav_cr!M208="","",Trav_cr!M208-Trav_deb!M208)</f>
        <v>-149.55878102952599</v>
      </c>
      <c r="N208" s="26">
        <f>IF(Trav_cr!N208="","",Trav_cr!N208-Trav_deb!N208)</f>
        <v>-165.443201174</v>
      </c>
      <c r="O208" s="26" t="str">
        <f>IF(Trav_cr!O208="","",Trav_cr!O208-Trav_deb!O208)</f>
        <v/>
      </c>
      <c r="P208" s="26" t="str">
        <f>IF(Trav_cr!P208="","",Trav_cr!P208-Trav_deb!P208)</f>
        <v/>
      </c>
      <c r="Q208" s="26" t="str">
        <f>IF(Trav_cr!Q208="","",Trav_cr!Q208-Trav_deb!Q208)</f>
        <v/>
      </c>
      <c r="S208" s="64" t="str">
        <f t="shared" si="69"/>
        <v/>
      </c>
      <c r="T208" s="64" t="str">
        <f t="shared" si="65"/>
        <v/>
      </c>
      <c r="U208" s="64" t="str">
        <f t="shared" si="66"/>
        <v/>
      </c>
      <c r="V208" s="39"/>
      <c r="W208" s="39">
        <f>IF(L208="","",L208/GDP!O204/10)</f>
        <v>-1.510065580792566</v>
      </c>
      <c r="X208" s="39">
        <f>IF(M208="","",M208/GDP!P204/10)</f>
        <v>-0.74579026834740902</v>
      </c>
      <c r="Y208" s="39">
        <f>IF(N208="","",N208/GDP!Q204/10)</f>
        <v>-0.75578012457761301</v>
      </c>
      <c r="Z208" s="39" t="str">
        <f>IF(O208="","",O208/GDP!R204/10)</f>
        <v/>
      </c>
      <c r="AA208" s="39" t="str">
        <f>IF(P208="","",P208/GDP!S204/10)</f>
        <v/>
      </c>
      <c r="AB208" s="39" t="str">
        <f>IF(Q208="","",Q208/GDP!T204/10)</f>
        <v/>
      </c>
      <c r="AC208" s="39"/>
      <c r="AD208" s="22">
        <f t="shared" si="67"/>
        <v>1</v>
      </c>
      <c r="AE208" s="22"/>
      <c r="AF208" s="22">
        <f t="shared" si="61"/>
        <v>0</v>
      </c>
      <c r="AG208" s="83">
        <f t="shared" si="55"/>
        <v>0</v>
      </c>
      <c r="AH208" s="83" t="str">
        <f t="shared" si="52"/>
        <v/>
      </c>
      <c r="AI208" s="57"/>
      <c r="AJ208" s="83"/>
      <c r="AK208" s="57"/>
      <c r="AL208" s="39" t="str">
        <f t="shared" si="63"/>
        <v/>
      </c>
      <c r="AM208" s="39" t="str">
        <f t="shared" si="64"/>
        <v/>
      </c>
      <c r="AN208" s="39">
        <f>AVERAGE(L208:P208)</f>
        <v>-205.48545803238198</v>
      </c>
    </row>
    <row r="209" spans="1:40" x14ac:dyDescent="0.15">
      <c r="A209" s="19"/>
      <c r="B209" s="26"/>
      <c r="C209" s="26"/>
      <c r="D209" s="26"/>
      <c r="E209" s="26"/>
      <c r="F209" s="26"/>
      <c r="G209" s="26"/>
      <c r="H209" s="26"/>
      <c r="I209" s="26"/>
      <c r="J209" s="26"/>
      <c r="Q209" s="26"/>
      <c r="S209" s="57"/>
      <c r="T209" s="57"/>
      <c r="U209" s="57"/>
      <c r="V209" s="57"/>
    </row>
    <row r="210" spans="1:40" x14ac:dyDescent="0.1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S210" s="67">
        <f>MEDIAN(S6:S208)</f>
        <v>-0.65505537273432168</v>
      </c>
      <c r="T210" s="67">
        <f t="shared" ref="T210:U210" si="70">MEDIAN(T6:T208)</f>
        <v>-0.65969302146281816</v>
      </c>
      <c r="U210" s="67">
        <f t="shared" si="70"/>
        <v>-0.65969302146281816</v>
      </c>
      <c r="V210" s="57"/>
      <c r="AE210" s="77">
        <f>SUM(AE6:AE208)</f>
        <v>28</v>
      </c>
      <c r="AF210" s="77">
        <f t="shared" ref="AF210" si="71">SUM(AF6:AF208)</f>
        <v>3</v>
      </c>
      <c r="AG210" s="77">
        <f>SUM(AG6:AG208)</f>
        <v>44</v>
      </c>
      <c r="AH210" s="77"/>
      <c r="AI210" s="77">
        <f>SUM(AI6:AI208)</f>
        <v>36</v>
      </c>
      <c r="AJ210" s="77">
        <f t="shared" ref="AJ210:AK210" si="72">SUM(AJ6:AJ208)</f>
        <v>24</v>
      </c>
      <c r="AK210" s="77">
        <f t="shared" si="72"/>
        <v>55</v>
      </c>
      <c r="AL210" s="39">
        <f>AVERAGE(AL6:AL60, AL62:AL208)</f>
        <v>-1.6086410429044453</v>
      </c>
      <c r="AM210" s="39">
        <f>AVERAGE(AM6:AM60, AM62:AM208)</f>
        <v>8.8965130592189148</v>
      </c>
      <c r="AN210" s="41"/>
    </row>
    <row r="211" spans="1:40" x14ac:dyDescent="0.15">
      <c r="A211" s="19" t="s">
        <v>232</v>
      </c>
      <c r="S211" s="67">
        <f>AVERAGE(S6:S208)</f>
        <v>-0.73006163582762362</v>
      </c>
      <c r="T211" s="67">
        <f t="shared" ref="T211:U211" si="73">AVERAGE(T6:T208)</f>
        <v>-0.6738318875946403</v>
      </c>
      <c r="U211" s="67">
        <f t="shared" si="73"/>
        <v>-0.6738318875946403</v>
      </c>
      <c r="V211" s="57"/>
      <c r="AE211" s="77"/>
      <c r="AF211" s="39"/>
      <c r="AH211" s="39"/>
      <c r="AI211" s="39"/>
      <c r="AJ211" s="39"/>
      <c r="AK211" s="39"/>
      <c r="AL211" s="39">
        <f>MEDIAN(AL6:AL60, AL62:AL208)</f>
        <v>-0.94490294064225777</v>
      </c>
      <c r="AM211" s="39">
        <f>MEDIAN(AM6:AM60, AM62:AM208)</f>
        <v>2.6531702417735845</v>
      </c>
    </row>
    <row r="212" spans="1:40" x14ac:dyDescent="0.15">
      <c r="K212" s="26">
        <f t="shared" ref="K212:P212" si="74">(SUM(K6:K208)-K68)/1000</f>
        <v>13.567991124901019</v>
      </c>
      <c r="L212" s="26">
        <f t="shared" si="74"/>
        <v>22.083749645232384</v>
      </c>
      <c r="M212" s="26">
        <f t="shared" si="74"/>
        <v>37.360399517506174</v>
      </c>
      <c r="N212" s="26">
        <f t="shared" si="74"/>
        <v>34.568828779798537</v>
      </c>
      <c r="O212" s="26">
        <f t="shared" si="74"/>
        <v>47.437334078429458</v>
      </c>
      <c r="P212" s="26">
        <f t="shared" si="74"/>
        <v>73.556272001714291</v>
      </c>
      <c r="S212" s="57"/>
      <c r="T212" s="57"/>
      <c r="U212" s="57"/>
      <c r="V212" s="57"/>
      <c r="AF212" s="39"/>
      <c r="AH212" s="39"/>
      <c r="AI212" s="39"/>
      <c r="AJ212" s="39"/>
      <c r="AK212" s="39"/>
      <c r="AL212" s="39"/>
      <c r="AM212" s="39"/>
    </row>
    <row r="213" spans="1:40" x14ac:dyDescent="0.15">
      <c r="S213" s="57"/>
      <c r="T213" s="57"/>
      <c r="U213" s="57"/>
      <c r="V213" s="57"/>
    </row>
    <row r="214" spans="1:40" x14ac:dyDescent="0.15">
      <c r="S214" s="57"/>
      <c r="T214" s="57"/>
      <c r="U214" s="57"/>
      <c r="V214" s="57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38E9B-7372-4147-8763-A75227CBD97B}">
  <dimension ref="A1:AJ214"/>
  <sheetViews>
    <sheetView workbookViewId="0">
      <pane xSplit="1" ySplit="5" topLeftCell="S197" activePane="bottomRight" state="frozen"/>
      <selection pane="topRight" activeCell="B1" sqref="B1"/>
      <selection pane="bottomLeft" activeCell="A6" sqref="A6"/>
      <selection pane="bottomRight" activeCell="AC74" sqref="AC74"/>
    </sheetView>
  </sheetViews>
  <sheetFormatPr baseColWidth="10" defaultColWidth="8.83203125" defaultRowHeight="13" x14ac:dyDescent="0.15"/>
  <cols>
    <col min="1" max="1" width="34" customWidth="1"/>
    <col min="19" max="20" width="10.33203125" style="20" customWidth="1"/>
    <col min="27" max="27" width="4.1640625" customWidth="1"/>
  </cols>
  <sheetData>
    <row r="1" spans="1:36" x14ac:dyDescent="0.15">
      <c r="S1" s="59"/>
      <c r="T1" s="59"/>
    </row>
    <row r="2" spans="1:36" x14ac:dyDescent="0.15">
      <c r="A2" s="2" t="s">
        <v>1</v>
      </c>
      <c r="S2" s="59"/>
      <c r="T2" s="59"/>
    </row>
    <row r="3" spans="1:36" x14ac:dyDescent="0.15">
      <c r="A3" s="2"/>
      <c r="S3" s="59"/>
      <c r="T3" s="59"/>
    </row>
    <row r="4" spans="1:36" x14ac:dyDescent="0.15">
      <c r="S4" s="33"/>
      <c r="T4" s="33"/>
    </row>
    <row r="5" spans="1:36" ht="14.25" customHeight="1" x14ac:dyDescent="0.15">
      <c r="A5" s="5"/>
      <c r="B5" s="6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7" t="s">
        <v>15</v>
      </c>
      <c r="O5" s="7" t="s">
        <v>16</v>
      </c>
      <c r="P5" s="7" t="s">
        <v>17</v>
      </c>
      <c r="Q5" s="8" t="s">
        <v>18</v>
      </c>
      <c r="R5" s="60"/>
      <c r="S5" s="59"/>
      <c r="T5" s="59"/>
      <c r="U5" s="7" t="s">
        <v>13</v>
      </c>
      <c r="V5" s="7" t="s">
        <v>14</v>
      </c>
      <c r="W5" s="7" t="s">
        <v>15</v>
      </c>
      <c r="X5" s="7" t="s">
        <v>16</v>
      </c>
      <c r="Y5" s="7" t="s">
        <v>17</v>
      </c>
      <c r="Z5" s="7" t="s">
        <v>18</v>
      </c>
      <c r="AA5" s="68"/>
      <c r="AB5" s="60" t="s">
        <v>544</v>
      </c>
      <c r="AC5" s="60" t="s">
        <v>545</v>
      </c>
      <c r="AD5" s="40"/>
      <c r="AE5" s="40"/>
      <c r="AF5" s="60"/>
      <c r="AG5" s="60">
        <v>2018</v>
      </c>
      <c r="AH5" s="60"/>
      <c r="AI5" s="60"/>
    </row>
    <row r="6" spans="1:36" s="20" customFormat="1" ht="14.25" customHeight="1" x14ac:dyDescent="0.15">
      <c r="A6" s="28" t="s">
        <v>19</v>
      </c>
      <c r="B6" s="26" t="str">
        <f>IF(Trans_cr!B6="","",Trans_cr!B6-Trans_deb!B6)</f>
        <v/>
      </c>
      <c r="C6" s="26" t="str">
        <f>IF(Trans_cr!C6="","",Trans_cr!C6-Trans_deb!C6)</f>
        <v/>
      </c>
      <c r="D6" s="26" t="str">
        <f>IF(Trans_cr!D6="","",Trans_cr!D6-Trans_deb!D6)</f>
        <v/>
      </c>
      <c r="E6" s="26">
        <f>IF(Trans_cr!E6="","",Trans_cr!E6-Trans_deb!E6)</f>
        <v>-372.79999999999995</v>
      </c>
      <c r="F6" s="26">
        <f>IF(Trans_cr!F6="","",Trans_cr!F6-Trans_deb!F6)</f>
        <v>-412.51889083418484</v>
      </c>
      <c r="G6" s="26">
        <f>IF(Trans_cr!G6="","",Trans_cr!G6-Trans_deb!G6)</f>
        <v>-530.27323509569317</v>
      </c>
      <c r="H6" s="26">
        <f>IF(Trans_cr!H6="","",Trans_cr!H6-Trans_deb!H6)</f>
        <v>-630.28886784412884</v>
      </c>
      <c r="I6" s="26">
        <f>IF(Trans_cr!I6="","",Trans_cr!I6-Trans_deb!I6)</f>
        <v>-859.3172036372398</v>
      </c>
      <c r="J6" s="26">
        <f>IF(Trans_cr!J6="","",Trans_cr!J6-Trans_deb!J6)</f>
        <v>-797.79813606671337</v>
      </c>
      <c r="K6" s="26">
        <f>IF(Trans_cr!K6="","",Trans_cr!K6-Trans_deb!K6)</f>
        <v>-681.31005240627394</v>
      </c>
      <c r="L6" s="26">
        <f>IF(Trans_cr!L6="","",Trans_cr!L6-Trans_deb!L6)</f>
        <v>-799.25207715615932</v>
      </c>
      <c r="M6" s="26">
        <f>IF(Trans_cr!M6="","",Trans_cr!M6-Trans_deb!M6)</f>
        <v>-799.52398739307478</v>
      </c>
      <c r="N6" s="26">
        <f>IF(Trans_cr!N6="","",Trans_cr!N6-Trans_deb!N6)</f>
        <v>-887.51615716742856</v>
      </c>
      <c r="O6" s="26">
        <f>IF(Trans_cr!O6="","",Trans_cr!O6-Trans_deb!O6)</f>
        <v>-781.11172456604254</v>
      </c>
      <c r="P6" s="26">
        <f>IF(Trans_cr!P6="","",Trans_cr!P6-Trans_deb!P6)</f>
        <v>-815.23844446673081</v>
      </c>
      <c r="Q6" s="26">
        <f>IF(Trans_cr!Q6="","",Trans_cr!Q6-Trans_deb!Q6)</f>
        <v>-839.44956808279619</v>
      </c>
      <c r="R6" s="59"/>
      <c r="S6" s="64">
        <f>IF(Q6="", "", Q6/P6-1)</f>
        <v>2.9698211339754144E-2</v>
      </c>
      <c r="T6" s="65"/>
      <c r="U6" s="39">
        <f>IF(L6="","",L6/GDP!O2/10)</f>
        <v>-3.9527913977214277</v>
      </c>
      <c r="V6" s="39">
        <f>IF(M6="","",M6/GDP!P2/10)</f>
        <v>-4.4432709185760819</v>
      </c>
      <c r="W6" s="39">
        <f>IF(N6="","",N6/GDP!Q2/10)</f>
        <v>-4.6934223927857719</v>
      </c>
      <c r="X6" s="39">
        <f>IF(O6="","",O6/GDP!R2/10)</f>
        <v>-4.2448465417995065</v>
      </c>
      <c r="Y6" s="39">
        <f>IF(P6="","",P6/GDP!S2/10)</f>
        <v>-4.3189718018898446</v>
      </c>
      <c r="Z6" s="39">
        <f>IF(Q6="","",Q6/GDP!T2/10)</f>
        <v>-4.2427501711242952</v>
      </c>
      <c r="AA6" s="39"/>
      <c r="AB6" s="59">
        <f>IF(X6="",1,0)</f>
        <v>0</v>
      </c>
      <c r="AC6" s="59">
        <f t="shared" ref="AC6:AC21" si="0">IF(Y6&gt;5, 1, 0)</f>
        <v>0</v>
      </c>
      <c r="AD6" s="59">
        <f t="shared" ref="AD6:AD69" si="1">IF(Z6="", 1, 0)</f>
        <v>0</v>
      </c>
      <c r="AE6" s="59" t="str">
        <f>IF(AC6=1,AC6-AD6,"")</f>
        <v/>
      </c>
      <c r="AF6" s="59">
        <f t="shared" ref="AF6:AF69" si="2">IF(X6&lt;-5, 1, 0)</f>
        <v>0</v>
      </c>
      <c r="AG6" s="39">
        <f t="shared" ref="AG6:AG69" si="3">IF(X6&lt;0, X6, "")</f>
        <v>-4.2448465417995065</v>
      </c>
      <c r="AH6" s="59"/>
      <c r="AI6" s="59" t="str">
        <f t="shared" ref="AI6:AI69" si="4">IF(X6&gt;0, X6, "")</f>
        <v/>
      </c>
      <c r="AJ6" s="20" t="str">
        <f t="shared" ref="AJ6:AJ37" si="5">IF(AC6=1, A6, "")</f>
        <v/>
      </c>
    </row>
    <row r="7" spans="1:36" x14ac:dyDescent="0.15">
      <c r="A7" s="12" t="s">
        <v>20</v>
      </c>
      <c r="B7" s="26">
        <f>IF(Trans_cr!B7="","",Trans_cr!B7-Trans_deb!B7)</f>
        <v>-100.32814717896059</v>
      </c>
      <c r="C7" s="26">
        <f>IF(Trans_cr!C7="","",Trans_cr!C7-Trans_deb!C7)</f>
        <v>-86.65913746828798</v>
      </c>
      <c r="D7" s="26">
        <f>IF(Trans_cr!D7="","",Trans_cr!D7-Trans_deb!D7)</f>
        <v>-87.356912662212665</v>
      </c>
      <c r="E7" s="26">
        <f>IF(Trans_cr!E7="","",Trans_cr!E7-Trans_deb!E7)</f>
        <v>-133.10000000000002</v>
      </c>
      <c r="F7" s="26">
        <f>IF(Trans_cr!F7="","",Trans_cr!F7-Trans_deb!F7)</f>
        <v>-63.736766694774815</v>
      </c>
      <c r="G7" s="26">
        <f>IF(Trans_cr!G7="","",Trans_cr!G7-Trans_deb!G7)</f>
        <v>-67.003576023087987</v>
      </c>
      <c r="H7" s="26">
        <f>IF(Trans_cr!H7="","",Trans_cr!H7-Trans_deb!H7)</f>
        <v>-62.178272038352247</v>
      </c>
      <c r="I7" s="26">
        <f>IF(Trans_cr!I7="","",Trans_cr!I7-Trans_deb!I7)</f>
        <v>-53.853843077915712</v>
      </c>
      <c r="J7" s="26">
        <f>IF(Trans_cr!J7="","",Trans_cr!J7-Trans_deb!J7)</f>
        <v>33.708547442727962</v>
      </c>
      <c r="K7" s="26">
        <f>IF(Trans_cr!K7="","",Trans_cr!K7-Trans_deb!K7)</f>
        <v>-33.757596644857301</v>
      </c>
      <c r="L7" s="26">
        <f>IF(Trans_cr!L7="","",Trans_cr!L7-Trans_deb!L7)</f>
        <v>-16.165070253208057</v>
      </c>
      <c r="M7" s="26">
        <f>IF(Trans_cr!M7="","",Trans_cr!M7-Trans_deb!M7)</f>
        <v>-31.884305544137902</v>
      </c>
      <c r="N7" s="26">
        <f>IF(Trans_cr!N7="","",Trans_cr!N7-Trans_deb!N7)</f>
        <v>43.848672418610334</v>
      </c>
      <c r="O7" s="26">
        <f>IF(Trans_cr!O7="","",Trans_cr!O7-Trans_deb!O7)</f>
        <v>53.37685023406604</v>
      </c>
      <c r="P7" s="26">
        <f>IF(Trans_cr!P7="","",Trans_cr!P7-Trans_deb!P7)</f>
        <v>22.228808685335508</v>
      </c>
      <c r="Q7" s="26">
        <f>IF(Trans_cr!Q7="","",Trans_cr!Q7-Trans_deb!Q7)</f>
        <v>2.9190138729015871</v>
      </c>
      <c r="S7" s="64">
        <f>IF(Q7="", "", Q7/P7-1)</f>
        <v>-0.86868329678741263</v>
      </c>
      <c r="T7" s="39"/>
      <c r="U7" s="39">
        <f>IF(L7="","",L7/GDP!O3/10)</f>
        <v>-0.14193360174445366</v>
      </c>
      <c r="V7" s="39">
        <f>IF(M7="","",M7/GDP!P3/10)</f>
        <v>-0.26878901753162027</v>
      </c>
      <c r="W7" s="39">
        <f>IF(N7="","",N7/GDP!Q3/10)</f>
        <v>0.33591701106556449</v>
      </c>
      <c r="X7" s="39">
        <f>IF(O7="","",O7/GDP!R3/10)</f>
        <v>0.35238760975784478</v>
      </c>
      <c r="Y7" s="39">
        <f>IF(P7="","",P7/GDP!S3/10)</f>
        <v>0.1455143465688844</v>
      </c>
      <c r="Z7" s="39">
        <f>IF(Q7="","",Q7/GDP!T3/10)</f>
        <v>1.9271134036115054E-2</v>
      </c>
      <c r="AA7" s="39"/>
      <c r="AB7" s="59">
        <f t="shared" ref="AB7:AB70" si="6">IF(X7="",1,0)</f>
        <v>0</v>
      </c>
      <c r="AC7" s="59">
        <f t="shared" si="0"/>
        <v>0</v>
      </c>
      <c r="AD7" s="59">
        <f t="shared" si="1"/>
        <v>0</v>
      </c>
      <c r="AE7" s="59" t="str">
        <f t="shared" ref="AE7:AE70" si="7">IF(AC7=1,AC7-AD7,"")</f>
        <v/>
      </c>
      <c r="AF7" s="59">
        <f t="shared" si="2"/>
        <v>0</v>
      </c>
      <c r="AG7" s="39" t="str">
        <f t="shared" si="3"/>
        <v/>
      </c>
      <c r="AI7" s="59">
        <f t="shared" si="4"/>
        <v>0.35238760975784478</v>
      </c>
      <c r="AJ7" s="20" t="str">
        <f t="shared" si="5"/>
        <v/>
      </c>
    </row>
    <row r="8" spans="1:36" x14ac:dyDescent="0.15">
      <c r="A8" s="12" t="s">
        <v>21</v>
      </c>
      <c r="B8" s="26">
        <f>IF(Trans_cr!B8="","",Trans_cr!B8-Trans_deb!B8)</f>
        <v>-949.99999999995441</v>
      </c>
      <c r="C8" s="26">
        <f>IF(Trans_cr!C8="","",Trans_cr!C8-Trans_deb!C8)</f>
        <v>-804.00000000003524</v>
      </c>
      <c r="D8" s="26">
        <f>IF(Trans_cr!D8="","",Trans_cr!D8-Trans_deb!D8)</f>
        <v>-1153.6067185417287</v>
      </c>
      <c r="E8" s="26">
        <f>IF(Trans_cr!E8="","",Trans_cr!E8-Trans_deb!E8)</f>
        <v>-2093.1491623805809</v>
      </c>
      <c r="F8" s="26">
        <f>IF(Trans_cr!F8="","",Trans_cr!F8-Trans_deb!F8)</f>
        <v>-2150.9940457821494</v>
      </c>
      <c r="G8" s="26">
        <f>IF(Trans_cr!G8="","",Trans_cr!G8-Trans_deb!G8)</f>
        <v>-2210.8000000000002</v>
      </c>
      <c r="H8" s="26">
        <f>IF(Trans_cr!H8="","",Trans_cr!H8-Trans_deb!H8)</f>
        <v>-2704.2040882536676</v>
      </c>
      <c r="I8" s="26">
        <f>IF(Trans_cr!I8="","",Trans_cr!I8-Trans_deb!I8)</f>
        <v>-3047.6110931109383</v>
      </c>
      <c r="J8" s="26">
        <f>IF(Trans_cr!J8="","",Trans_cr!J8-Trans_deb!J8)</f>
        <v>-3247.7473697080832</v>
      </c>
      <c r="K8" s="26">
        <f>IF(Trans_cr!K8="","",Trans_cr!K8-Trans_deb!K8)</f>
        <v>-3217.7466785605084</v>
      </c>
      <c r="L8" s="26">
        <f>IF(Trans_cr!L8="","",Trans_cr!L8-Trans_deb!L8)</f>
        <v>-3009.7217436009796</v>
      </c>
      <c r="M8" s="26">
        <f>IF(Trans_cr!M8="","",Trans_cr!M8-Trans_deb!M8)</f>
        <v>-2940.2331330585498</v>
      </c>
      <c r="N8" s="26">
        <f>IF(Trans_cr!N8="","",Trans_cr!N8-Trans_deb!N8)</f>
        <v>-2765.4907361917894</v>
      </c>
      <c r="O8" s="26">
        <f>IF(Trans_cr!O8="","",Trans_cr!O8-Trans_deb!O8)</f>
        <v>-2896.806924989321</v>
      </c>
      <c r="P8" s="26">
        <f>IF(Trans_cr!P8="","",Trans_cr!P8-Trans_deb!P8)</f>
        <v>-2783.8465871820995</v>
      </c>
      <c r="Q8" s="26">
        <f>IF(Trans_cr!Q8="","",Trans_cr!Q8-Trans_deb!Q8)</f>
        <v>-2040.4039564340701</v>
      </c>
      <c r="S8" s="64">
        <f>IF(Q8="", "", Q8/P8-1)</f>
        <v>-0.26705589100028904</v>
      </c>
      <c r="T8" s="39"/>
      <c r="U8" s="39">
        <f>IF(L8="","",L8/GDP!O4/10)</f>
        <v>-1.8133123323066129</v>
      </c>
      <c r="V8" s="39">
        <f>IF(M8="","",M8/GDP!P4/10)</f>
        <v>-1.8372565219694998</v>
      </c>
      <c r="W8" s="39">
        <f>IF(N8="","",N8/GDP!Q4/10)</f>
        <v>-1.624778907508085</v>
      </c>
      <c r="X8" s="39">
        <f>IF(O8="","",O8/GDP!R4/10)</f>
        <v>-1.6518495298282894</v>
      </c>
      <c r="Y8" s="39">
        <f>IF(P8="","",P8/GDP!S4/10)</f>
        <v>-1.6273102587945325</v>
      </c>
      <c r="Z8" s="39">
        <f>IF(Q8="","",Q8/GDP!T4/10)</f>
        <v>-1.3962842763414955</v>
      </c>
      <c r="AA8" s="39"/>
      <c r="AB8" s="59">
        <f t="shared" si="6"/>
        <v>0</v>
      </c>
      <c r="AC8" s="59">
        <f t="shared" si="0"/>
        <v>0</v>
      </c>
      <c r="AD8" s="59">
        <f t="shared" si="1"/>
        <v>0</v>
      </c>
      <c r="AE8" s="59" t="str">
        <f t="shared" si="7"/>
        <v/>
      </c>
      <c r="AF8" s="59">
        <f t="shared" si="2"/>
        <v>0</v>
      </c>
      <c r="AG8" s="39">
        <f t="shared" si="3"/>
        <v>-1.6518495298282894</v>
      </c>
      <c r="AI8" s="59" t="str">
        <f t="shared" si="4"/>
        <v/>
      </c>
      <c r="AJ8" s="20" t="str">
        <f t="shared" si="5"/>
        <v/>
      </c>
    </row>
    <row r="9" spans="1:36" x14ac:dyDescent="0.15">
      <c r="A9" s="12" t="s">
        <v>22</v>
      </c>
      <c r="B9" s="26" t="str">
        <f>IF(Trans_cr!B9="","",Trans_cr!B9-Trans_deb!B9)</f>
        <v/>
      </c>
      <c r="C9" s="26" t="str">
        <f>IF(Trans_cr!C9="","",Trans_cr!C9-Trans_deb!C9)</f>
        <v/>
      </c>
      <c r="D9" s="26" t="str">
        <f>IF(Trans_cr!D9="","",Trans_cr!D9-Trans_deb!D9)</f>
        <v/>
      </c>
      <c r="E9" s="26" t="str">
        <f>IF(Trans_cr!E9="","",Trans_cr!E9-Trans_deb!E9)</f>
        <v/>
      </c>
      <c r="F9" s="26" t="str">
        <f>IF(Trans_cr!F9="","",Trans_cr!F9-Trans_deb!F9)</f>
        <v/>
      </c>
      <c r="G9" s="26" t="str">
        <f>IF(Trans_cr!G9="","",Trans_cr!G9-Trans_deb!G9)</f>
        <v/>
      </c>
      <c r="H9" s="26" t="str">
        <f>IF(Trans_cr!H9="","",Trans_cr!H9-Trans_deb!H9)</f>
        <v/>
      </c>
      <c r="I9" s="26" t="str">
        <f>IF(Trans_cr!I9="","",Trans_cr!I9-Trans_deb!I9)</f>
        <v/>
      </c>
      <c r="J9" s="26" t="str">
        <f>IF(Trans_cr!J9="","",Trans_cr!J9-Trans_deb!J9)</f>
        <v/>
      </c>
      <c r="K9" s="26" t="str">
        <f>IF(Trans_cr!K9="","",Trans_cr!K9-Trans_deb!K9)</f>
        <v/>
      </c>
      <c r="L9" s="26" t="str">
        <f>IF(Trans_cr!L9="","",Trans_cr!L9-Trans_deb!L9)</f>
        <v/>
      </c>
      <c r="M9" s="26" t="str">
        <f>IF(Trans_cr!M9="","",Trans_cr!M9-Trans_deb!M9)</f>
        <v/>
      </c>
      <c r="N9" s="26" t="str">
        <f>IF(Trans_cr!N9="","",Trans_cr!N9-Trans_deb!N9)</f>
        <v/>
      </c>
      <c r="O9" s="26" t="str">
        <f>IF(Trans_cr!O9="","",Trans_cr!O9-Trans_deb!O9)</f>
        <v/>
      </c>
      <c r="P9" s="26">
        <f>IF(Trans_cr!P9="","",Trans_cr!P9-Trans_deb!P9)</f>
        <v>-56</v>
      </c>
      <c r="Q9" s="26" t="str">
        <f>IF(Trans_cr!Q9="","",Trans_cr!Q9-Trans_deb!Q9)</f>
        <v/>
      </c>
      <c r="S9" s="64" t="str">
        <f>IF(Q9="", "", Q9/P9-1)</f>
        <v/>
      </c>
      <c r="T9" s="39"/>
      <c r="U9" s="39" t="str">
        <f>IF(L9="","",L9/GDP!O5/10)</f>
        <v/>
      </c>
      <c r="V9" s="39" t="str">
        <f>IF(M9="","",M9/GDP!P5/10)</f>
        <v/>
      </c>
      <c r="W9" s="39" t="str">
        <f>IF(N9="","",N9/GDP!Q5/10)</f>
        <v/>
      </c>
      <c r="X9" s="39" t="str">
        <f>IF(O9="","",O9/GDP!R5/10)</f>
        <v/>
      </c>
      <c r="Y9" s="39">
        <f>IF(P9="","",P9/GDP!S5/10)</f>
        <v>-1.7748998213569962</v>
      </c>
      <c r="Z9" s="39" t="str">
        <f>IF(Q9="","",Q9/GDP!T5/10)</f>
        <v/>
      </c>
      <c r="AA9" s="39"/>
      <c r="AB9" s="59">
        <f t="shared" si="6"/>
        <v>1</v>
      </c>
      <c r="AC9" s="59">
        <f t="shared" si="0"/>
        <v>0</v>
      </c>
      <c r="AD9" s="59">
        <f t="shared" si="1"/>
        <v>1</v>
      </c>
      <c r="AE9" s="59" t="str">
        <f t="shared" si="7"/>
        <v/>
      </c>
      <c r="AF9" s="59">
        <f t="shared" si="2"/>
        <v>0</v>
      </c>
      <c r="AG9" s="39" t="str">
        <f t="shared" si="3"/>
        <v/>
      </c>
      <c r="AI9" s="59" t="str">
        <f t="shared" si="4"/>
        <v/>
      </c>
      <c r="AJ9" s="20" t="str">
        <f t="shared" si="5"/>
        <v/>
      </c>
    </row>
    <row r="10" spans="1:36" x14ac:dyDescent="0.15">
      <c r="A10" s="12" t="s">
        <v>23</v>
      </c>
      <c r="B10" s="26">
        <f>IF(Trans_cr!B10="","",Trans_cr!B10-Trans_deb!B10)</f>
        <v>-1302.1484002999998</v>
      </c>
      <c r="C10" s="26">
        <f>IF(Trans_cr!C10="","",Trans_cr!C10-Trans_deb!C10)</f>
        <v>-1606.5304240600001</v>
      </c>
      <c r="D10" s="26">
        <f>IF(Trans_cr!D10="","",Trans_cr!D10-Trans_deb!D10)</f>
        <v>-2488.2231865600002</v>
      </c>
      <c r="E10" s="26">
        <f>IF(Trans_cr!E10="","",Trans_cr!E10-Trans_deb!E10)</f>
        <v>-3706.4127796300004</v>
      </c>
      <c r="F10" s="26">
        <f>IF(Trans_cr!F10="","",Trans_cr!F10-Trans_deb!F10)</f>
        <v>-4123.5</v>
      </c>
      <c r="G10" s="26">
        <f>IF(Trans_cr!G10="","",Trans_cr!G10-Trans_deb!G10)</f>
        <v>-3045.8204973300003</v>
      </c>
      <c r="H10" s="26">
        <f>IF(Trans_cr!H10="","",Trans_cr!H10-Trans_deb!H10)</f>
        <v>-3603.0096089150129</v>
      </c>
      <c r="I10" s="26">
        <f>IF(Trans_cr!I10="","",Trans_cr!I10-Trans_deb!I10)</f>
        <v>-4415.017550210323</v>
      </c>
      <c r="J10" s="26">
        <f>IF(Trans_cr!J10="","",Trans_cr!J10-Trans_deb!J10)</f>
        <v>-4732.6966183569202</v>
      </c>
      <c r="K10" s="26">
        <f>IF(Trans_cr!K10="","",Trans_cr!K10-Trans_deb!K10)</f>
        <v>-5490.2090803750189</v>
      </c>
      <c r="L10" s="26">
        <f>IF(Trans_cr!L10="","",Trans_cr!L10-Trans_deb!L10)</f>
        <v>-4032.7375621894003</v>
      </c>
      <c r="M10" s="26">
        <f>IF(Trans_cr!M10="","",Trans_cr!M10-Trans_deb!M10)</f>
        <v>-3077.0942565466999</v>
      </c>
      <c r="N10" s="26">
        <f>IF(Trans_cr!N10="","",Trans_cr!N10-Trans_deb!N10)</f>
        <v>-3085.35608149475</v>
      </c>
      <c r="O10" s="26">
        <f>IF(Trans_cr!O10="","",Trans_cr!O10-Trans_deb!O10)</f>
        <v>-3292.1099780495001</v>
      </c>
      <c r="P10" s="26">
        <f>IF(Trans_cr!P10="","",Trans_cr!P10-Trans_deb!P10)</f>
        <v>-3093.2371300485152</v>
      </c>
      <c r="Q10" s="26">
        <f>IF(Trans_cr!Q10="","",Trans_cr!Q10-Trans_deb!Q10)</f>
        <v>-2036.2375263762999</v>
      </c>
      <c r="S10" s="64">
        <f t="shared" ref="S10:S73" si="8">IF(Q10="", "", Q10/P10-1)</f>
        <v>-0.34171308542893286</v>
      </c>
      <c r="T10" s="39"/>
      <c r="U10" s="39">
        <f>IF(L10="","",L10/GDP!O6/10)</f>
        <v>-3.4707039915716811</v>
      </c>
      <c r="V10" s="39">
        <f>IF(M10="","",M10/GDP!P6/10)</f>
        <v>-3.042899728519072</v>
      </c>
      <c r="W10" s="39">
        <f>IF(N10="","",N10/GDP!Q6/10)</f>
        <v>-2.5285302933754457</v>
      </c>
      <c r="X10" s="39">
        <f>IF(O10="","",O10/GDP!R6/10)</f>
        <v>-3.2481595024751599</v>
      </c>
      <c r="Y10" s="39">
        <f>IF(P10="","",P10/GDP!S6/10)</f>
        <v>-3.6599626787347646</v>
      </c>
      <c r="Z10" s="39">
        <f>IF(Q10="","",Q10/GDP!T6/10)</f>
        <v>-3.4799101538798771</v>
      </c>
      <c r="AA10" s="39"/>
      <c r="AB10" s="59">
        <f t="shared" si="6"/>
        <v>0</v>
      </c>
      <c r="AC10" s="59">
        <f t="shared" si="0"/>
        <v>0</v>
      </c>
      <c r="AD10" s="59">
        <f t="shared" si="1"/>
        <v>0</v>
      </c>
      <c r="AE10" s="59" t="str">
        <f t="shared" si="7"/>
        <v/>
      </c>
      <c r="AF10" s="59">
        <f t="shared" si="2"/>
        <v>0</v>
      </c>
      <c r="AG10" s="39">
        <f t="shared" si="3"/>
        <v>-3.2481595024751599</v>
      </c>
      <c r="AI10" s="59" t="str">
        <f t="shared" si="4"/>
        <v/>
      </c>
      <c r="AJ10" s="20" t="str">
        <f t="shared" si="5"/>
        <v/>
      </c>
    </row>
    <row r="11" spans="1:36" x14ac:dyDescent="0.15">
      <c r="A11" s="12" t="s">
        <v>24</v>
      </c>
      <c r="B11" s="26">
        <f>IF(Trans_cr!B11="","",Trans_cr!B11-Trans_deb!B11)</f>
        <v>-14.461537407407405</v>
      </c>
      <c r="C11" s="26">
        <f>IF(Trans_cr!C11="","",Trans_cr!C11-Trans_deb!C11)</f>
        <v>-24.750231985185184</v>
      </c>
      <c r="D11" s="26">
        <f>IF(Trans_cr!D11="","",Trans_cr!D11-Trans_deb!D11)</f>
        <v>-29.01689851851852</v>
      </c>
      <c r="E11" s="26">
        <f>IF(Trans_cr!E11="","",Trans_cr!E11-Trans_deb!E11)</f>
        <v>-29.739296666666661</v>
      </c>
      <c r="F11" s="26">
        <f>IF(Trans_cr!F11="","",Trans_cr!F11-Trans_deb!F11)</f>
        <v>-17.146552962962961</v>
      </c>
      <c r="G11" s="26">
        <f>IF(Trans_cr!G11="","",Trans_cr!G11-Trans_deb!G11)</f>
        <v>-13.380962703703702</v>
      </c>
      <c r="H11" s="26">
        <f>IF(Trans_cr!H11="","",Trans_cr!H11-Trans_deb!H11)</f>
        <v>-10.14524185185185</v>
      </c>
      <c r="I11" s="26">
        <f>IF(Trans_cr!I11="","",Trans_cr!I11-Trans_deb!I11)</f>
        <v>-11.628358037037035</v>
      </c>
      <c r="J11" s="26">
        <f>IF(Trans_cr!J11="","",Trans_cr!J11-Trans_deb!J11)</f>
        <v>-11.135114925925926</v>
      </c>
      <c r="K11" s="26">
        <f>IF(Trans_cr!K11="","",Trans_cr!K11-Trans_deb!K11)</f>
        <v>-14.737802244666668</v>
      </c>
      <c r="L11" s="26">
        <f>IF(Trans_cr!L11="","",Trans_cr!L11-Trans_deb!L11)</f>
        <v>-10.154801664294807</v>
      </c>
      <c r="M11" s="26">
        <f>IF(Trans_cr!M11="","",Trans_cr!M11-Trans_deb!M11)</f>
        <v>-6.5420328542851802</v>
      </c>
      <c r="N11" s="26">
        <f>IF(Trans_cr!N11="","",Trans_cr!N11-Trans_deb!N11)</f>
        <v>-3.8133535969253884</v>
      </c>
      <c r="O11" s="26">
        <f>IF(Trans_cr!O11="","",Trans_cr!O11-Trans_deb!O11)</f>
        <v>-18.951683737376054</v>
      </c>
      <c r="P11" s="26">
        <f>IF(Trans_cr!P11="","",Trans_cr!P11-Trans_deb!P11)</f>
        <v>-17.796789527352978</v>
      </c>
      <c r="Q11" s="26">
        <f>IF(Trans_cr!Q11="","",Trans_cr!Q11-Trans_deb!Q11)</f>
        <v>-12.18294873963691</v>
      </c>
      <c r="S11" s="64">
        <f t="shared" si="8"/>
        <v>-0.31544120803855169</v>
      </c>
      <c r="T11" s="39"/>
      <c r="U11" s="39">
        <f>IF(L11="","",L11/GDP!O7/10)</f>
        <v>-3.0722473772574039</v>
      </c>
      <c r="V11" s="39">
        <f>IF(M11="","",M11/GDP!P7/10)</f>
        <v>-2.042446833626649</v>
      </c>
      <c r="W11" s="39">
        <f>IF(N11="","",N11/GDP!Q7/10)</f>
        <v>-1.3417152794832481</v>
      </c>
      <c r="X11" s="39">
        <f>IF(O11="","",O11/GDP!R7/10)</f>
        <v>-5.913435195584861</v>
      </c>
      <c r="Y11" s="39">
        <f>IF(P11="","",P11/GDP!S7/10)</f>
        <v>-4.6884836979795725</v>
      </c>
      <c r="Z11" s="39">
        <f>IF(Q11="","",Q11/GDP!T7/10)</f>
        <v>-4.4819546540521662</v>
      </c>
      <c r="AA11" s="39"/>
      <c r="AB11" s="59">
        <f t="shared" si="6"/>
        <v>0</v>
      </c>
      <c r="AC11" s="59">
        <f t="shared" si="0"/>
        <v>0</v>
      </c>
      <c r="AD11" s="59">
        <f t="shared" si="1"/>
        <v>0</v>
      </c>
      <c r="AE11" s="59" t="str">
        <f t="shared" si="7"/>
        <v/>
      </c>
      <c r="AF11" s="59">
        <f t="shared" si="2"/>
        <v>1</v>
      </c>
      <c r="AG11" s="39">
        <f t="shared" si="3"/>
        <v>-5.913435195584861</v>
      </c>
      <c r="AI11" s="59" t="str">
        <f t="shared" si="4"/>
        <v/>
      </c>
      <c r="AJ11" s="20" t="str">
        <f t="shared" si="5"/>
        <v/>
      </c>
    </row>
    <row r="12" spans="1:36" x14ac:dyDescent="0.15">
      <c r="A12" s="12" t="s">
        <v>25</v>
      </c>
      <c r="B12" s="26">
        <f>IF(Trans_cr!B12="","",Trans_cr!B12-Trans_deb!B12)</f>
        <v>6.6093296296296273</v>
      </c>
      <c r="C12" s="26">
        <f>IF(Trans_cr!C12="","",Trans_cr!C12-Trans_deb!C12)</f>
        <v>-7.7076533333333259</v>
      </c>
      <c r="D12" s="26">
        <f>IF(Trans_cr!D12="","",Trans_cr!D12-Trans_deb!D12)</f>
        <v>-6.3070251851851822</v>
      </c>
      <c r="E12" s="26">
        <f>IF(Trans_cr!E12="","",Trans_cr!E12-Trans_deb!E12)</f>
        <v>33.406842962962955</v>
      </c>
      <c r="F12" s="26">
        <f>IF(Trans_cr!F12="","",Trans_cr!F12-Trans_deb!F12)</f>
        <v>67.845552962962955</v>
      </c>
      <c r="G12" s="26">
        <f>IF(Trans_cr!G12="","",Trans_cr!G12-Trans_deb!G12)</f>
        <v>48.634019259259247</v>
      </c>
      <c r="H12" s="26">
        <f>IF(Trans_cr!H12="","",Trans_cr!H12-Trans_deb!H12)</f>
        <v>42.521638888888887</v>
      </c>
      <c r="I12" s="26">
        <f>IF(Trans_cr!I12="","",Trans_cr!I12-Trans_deb!I12)</f>
        <v>36.101397777777777</v>
      </c>
      <c r="J12" s="26">
        <f>IF(Trans_cr!J12="","",Trans_cr!J12-Trans_deb!J12)</f>
        <v>35.788518888888873</v>
      </c>
      <c r="K12" s="26">
        <f>IF(Trans_cr!K12="","",Trans_cr!K12-Trans_deb!K12)</f>
        <v>35.374858737851909</v>
      </c>
      <c r="L12" s="26">
        <f>IF(Trans_cr!L12="","",Trans_cr!L12-Trans_deb!L12)</f>
        <v>44.088667216527767</v>
      </c>
      <c r="M12" s="26">
        <f>IF(Trans_cr!M12="","",Trans_cr!M12-Trans_deb!M12)</f>
        <v>44.599646725560476</v>
      </c>
      <c r="N12" s="26">
        <f>IF(Trans_cr!N12="","",Trans_cr!N12-Trans_deb!N12)</f>
        <v>32.359111730725672</v>
      </c>
      <c r="O12" s="26">
        <f>IF(Trans_cr!O12="","",Trans_cr!O12-Trans_deb!O12)</f>
        <v>10.57843933039311</v>
      </c>
      <c r="P12" s="26">
        <f>IF(Trans_cr!P12="","",Trans_cr!P12-Trans_deb!P12)</f>
        <v>14.296835008838755</v>
      </c>
      <c r="Q12" s="26">
        <f>IF(Trans_cr!Q12="","",Trans_cr!Q12-Trans_deb!Q12)</f>
        <v>-10.522721101161999</v>
      </c>
      <c r="S12" s="64">
        <f t="shared" si="8"/>
        <v>-1.7360175237845663</v>
      </c>
      <c r="T12" s="39"/>
      <c r="U12" s="39">
        <f>IF(L12="","",L12/GDP!O8/10)</f>
        <v>3.2983126398444198</v>
      </c>
      <c r="V12" s="39">
        <f>IF(M12="","",M12/GDP!P8/10)</f>
        <v>3.1045438320875864</v>
      </c>
      <c r="W12" s="39">
        <f>IF(N12="","",N12/GDP!Q8/10)</f>
        <v>2.2043269713504139</v>
      </c>
      <c r="X12" s="39">
        <f>IF(O12="","",O12/GDP!R8/10)</f>
        <v>0.65894985723787625</v>
      </c>
      <c r="Y12" s="39">
        <f>IF(P12="","",P12/GDP!S8/10)</f>
        <v>0.8602398000544792</v>
      </c>
      <c r="Z12" s="39">
        <f>IF(Q12="","",Q12/GDP!T8/10)</f>
        <v>-0.75713453123419472</v>
      </c>
      <c r="AA12" s="39"/>
      <c r="AB12" s="59">
        <f t="shared" si="6"/>
        <v>0</v>
      </c>
      <c r="AC12" s="59">
        <f t="shared" si="0"/>
        <v>0</v>
      </c>
      <c r="AD12" s="59">
        <f t="shared" si="1"/>
        <v>0</v>
      </c>
      <c r="AE12" s="59" t="str">
        <f t="shared" si="7"/>
        <v/>
      </c>
      <c r="AF12" s="59">
        <f t="shared" si="2"/>
        <v>0</v>
      </c>
      <c r="AG12" s="39" t="str">
        <f t="shared" si="3"/>
        <v/>
      </c>
      <c r="AI12" s="59">
        <f t="shared" si="4"/>
        <v>0.65894985723787625</v>
      </c>
      <c r="AJ12" s="20" t="str">
        <f t="shared" si="5"/>
        <v/>
      </c>
    </row>
    <row r="13" spans="1:36" x14ac:dyDescent="0.15">
      <c r="A13" s="12" t="s">
        <v>26</v>
      </c>
      <c r="B13" s="26">
        <f>IF(Trans_cr!B13="","",Trans_cr!B13-Trans_deb!B13)</f>
        <v>-684.02</v>
      </c>
      <c r="C13" s="26">
        <f>IF(Trans_cr!C13="","",Trans_cr!C13-Trans_deb!C13)</f>
        <v>-836.49999999999977</v>
      </c>
      <c r="D13" s="26">
        <f>IF(Trans_cr!D13="","",Trans_cr!D13-Trans_deb!D13)</f>
        <v>-1284.5236656215066</v>
      </c>
      <c r="E13" s="26">
        <f>IF(Trans_cr!E13="","",Trans_cr!E13-Trans_deb!E13)</f>
        <v>-2138.9860342128359</v>
      </c>
      <c r="F13" s="26">
        <f>IF(Trans_cr!F13="","",Trans_cr!F13-Trans_deb!F13)</f>
        <v>-1140.5082919566028</v>
      </c>
      <c r="G13" s="26">
        <f>IF(Trans_cr!G13="","",Trans_cr!G13-Trans_deb!G13)</f>
        <v>-1708.7002102839406</v>
      </c>
      <c r="H13" s="26">
        <f>IF(Trans_cr!H13="","",Trans_cr!H13-Trans_deb!H13)</f>
        <v>-2427.4742343222802</v>
      </c>
      <c r="I13" s="26">
        <f>IF(Trans_cr!I13="","",Trans_cr!I13-Trans_deb!I13)</f>
        <v>-2400.6603840777675</v>
      </c>
      <c r="J13" s="26">
        <f>IF(Trans_cr!J13="","",Trans_cr!J13-Trans_deb!J13)</f>
        <v>-2534.513591902034</v>
      </c>
      <c r="K13" s="26">
        <f>IF(Trans_cr!K13="","",Trans_cr!K13-Trans_deb!K13)</f>
        <v>-1708.2848360745256</v>
      </c>
      <c r="L13" s="26">
        <f>IF(Trans_cr!L13="","",Trans_cr!L13-Trans_deb!L13)</f>
        <v>-2155.07531418596</v>
      </c>
      <c r="M13" s="26">
        <f>IF(Trans_cr!M13="","",Trans_cr!M13-Trans_deb!M13)</f>
        <v>-2538.6146198849519</v>
      </c>
      <c r="N13" s="26">
        <f>IF(Trans_cr!N13="","",Trans_cr!N13-Trans_deb!N13)</f>
        <v>-3251.9377433120972</v>
      </c>
      <c r="O13" s="26">
        <f>IF(Trans_cr!O13="","",Trans_cr!O13-Trans_deb!O13)</f>
        <v>-2975.6599947579361</v>
      </c>
      <c r="P13" s="26">
        <f>IF(Trans_cr!P13="","",Trans_cr!P13-Trans_deb!P13)</f>
        <v>-1981.7518016556703</v>
      </c>
      <c r="Q13" s="26">
        <f>IF(Trans_cr!Q13="","",Trans_cr!Q13-Trans_deb!Q13)</f>
        <v>-810.43678439364999</v>
      </c>
      <c r="S13" s="64">
        <f t="shared" si="8"/>
        <v>-0.59105031027772292</v>
      </c>
      <c r="T13" s="39"/>
      <c r="U13" s="39">
        <f>IF(L13="","",L13/GDP!O9/10)</f>
        <v>-0.3354389417628808</v>
      </c>
      <c r="V13" s="39">
        <f>IF(M13="","",M13/GDP!P9/10)</f>
        <v>-0.45595061863648761</v>
      </c>
      <c r="W13" s="39">
        <f>IF(N13="","",N13/GDP!Q9/10)</f>
        <v>-0.50506794806574473</v>
      </c>
      <c r="X13" s="39">
        <f>IF(O13="","",O13/GDP!R9/10)</f>
        <v>-0.57529163729578381</v>
      </c>
      <c r="Y13" s="39">
        <f>IF(P13="","",P13/GDP!S9/10)</f>
        <v>-0.44588060400460555</v>
      </c>
      <c r="Z13" s="39">
        <f>IF(Q13="","",Q13/GDP!T9/10)</f>
        <v>-0.21185193636991945</v>
      </c>
      <c r="AA13" s="39"/>
      <c r="AB13" s="59">
        <f t="shared" si="6"/>
        <v>0</v>
      </c>
      <c r="AC13" s="59">
        <f t="shared" si="0"/>
        <v>0</v>
      </c>
      <c r="AD13" s="59">
        <f t="shared" si="1"/>
        <v>0</v>
      </c>
      <c r="AE13" s="59" t="str">
        <f t="shared" si="7"/>
        <v/>
      </c>
      <c r="AF13" s="59">
        <f t="shared" si="2"/>
        <v>0</v>
      </c>
      <c r="AG13" s="39">
        <f t="shared" si="3"/>
        <v>-0.57529163729578381</v>
      </c>
      <c r="AI13" s="59" t="str">
        <f t="shared" si="4"/>
        <v/>
      </c>
      <c r="AJ13" s="20" t="str">
        <f t="shared" si="5"/>
        <v/>
      </c>
    </row>
    <row r="14" spans="1:36" x14ac:dyDescent="0.15">
      <c r="A14" s="12" t="s">
        <v>27</v>
      </c>
      <c r="B14" s="26">
        <f>IF(Trans_cr!B14="","",Trans_cr!B14-Trans_deb!B14)</f>
        <v>-118.60557644681801</v>
      </c>
      <c r="C14" s="26">
        <f>IF(Trans_cr!C14="","",Trans_cr!C14-Trans_deb!C14)</f>
        <v>-128.43668221939819</v>
      </c>
      <c r="D14" s="26">
        <f>IF(Trans_cr!D14="","",Trans_cr!D14-Trans_deb!D14)</f>
        <v>-228.23563347000001</v>
      </c>
      <c r="E14" s="26">
        <f>IF(Trans_cr!E14="","",Trans_cr!E14-Trans_deb!E14)</f>
        <v>-330.90559345681652</v>
      </c>
      <c r="F14" s="26">
        <f>IF(Trans_cr!F14="","",Trans_cr!F14-Trans_deb!F14)</f>
        <v>-273.61292267299194</v>
      </c>
      <c r="G14" s="26">
        <f>IF(Trans_cr!G14="","",Trans_cr!G14-Trans_deb!G14)</f>
        <v>-290.9804992</v>
      </c>
      <c r="H14" s="26">
        <f>IF(Trans_cr!H14="","",Trans_cr!H14-Trans_deb!H14)</f>
        <v>-283.7603383380241</v>
      </c>
      <c r="I14" s="26">
        <f>IF(Trans_cr!I14="","",Trans_cr!I14-Trans_deb!I14)</f>
        <v>-299.30177024634361</v>
      </c>
      <c r="J14" s="26">
        <f>IF(Trans_cr!J14="","",Trans_cr!J14-Trans_deb!J14)</f>
        <v>-307.68915701663218</v>
      </c>
      <c r="K14" s="26">
        <f>IF(Trans_cr!K14="","",Trans_cr!K14-Trans_deb!K14)</f>
        <v>-283.92035997881999</v>
      </c>
      <c r="L14" s="26">
        <f>IF(Trans_cr!L14="","",Trans_cr!L14-Trans_deb!L14)</f>
        <v>-197.49206796921825</v>
      </c>
      <c r="M14" s="26">
        <f>IF(Trans_cr!M14="","",Trans_cr!M14-Trans_deb!M14)</f>
        <v>-179.05591622064415</v>
      </c>
      <c r="N14" s="26">
        <f>IF(Trans_cr!N14="","",Trans_cr!N14-Trans_deb!N14)</f>
        <v>-202.22450681638767</v>
      </c>
      <c r="O14" s="26">
        <f>IF(Trans_cr!O14="","",Trans_cr!O14-Trans_deb!O14)</f>
        <v>-302.61702974191928</v>
      </c>
      <c r="P14" s="26">
        <f>IF(Trans_cr!P14="","",Trans_cr!P14-Trans_deb!P14)</f>
        <v>-373.47411930683353</v>
      </c>
      <c r="Q14" s="26">
        <f>IF(Trans_cr!Q14="","",Trans_cr!Q14-Trans_deb!Q14)</f>
        <v>-181.51489229382651</v>
      </c>
      <c r="S14" s="64">
        <f t="shared" si="8"/>
        <v>-0.51398267534382991</v>
      </c>
      <c r="T14" s="39"/>
      <c r="U14" s="39">
        <f>IF(L14="","",L14/GDP!O10/10)</f>
        <v>-1.8713707151832655</v>
      </c>
      <c r="V14" s="39">
        <f>IF(M14="","",M14/GDP!P10/10)</f>
        <v>-1.6978342792007552</v>
      </c>
      <c r="W14" s="39">
        <f>IF(N14="","",N14/GDP!Q10/10)</f>
        <v>-1.7542983460939141</v>
      </c>
      <c r="X14" s="39">
        <f>IF(O14="","",O14/GDP!R10/10)</f>
        <v>-2.4291095687504987</v>
      </c>
      <c r="Y14" s="39">
        <f>IF(P14="","",P14/GDP!S10/10)</f>
        <v>-2.7315113416968302</v>
      </c>
      <c r="Z14" s="39">
        <f>IF(Q14="","",Q14/GDP!T10/10)</f>
        <v>-1.4710540446544684</v>
      </c>
      <c r="AA14" s="39"/>
      <c r="AB14" s="59">
        <f t="shared" si="6"/>
        <v>0</v>
      </c>
      <c r="AC14" s="59">
        <f t="shared" si="0"/>
        <v>0</v>
      </c>
      <c r="AD14" s="59">
        <f t="shared" si="1"/>
        <v>0</v>
      </c>
      <c r="AE14" s="59" t="str">
        <f t="shared" si="7"/>
        <v/>
      </c>
      <c r="AF14" s="59">
        <f t="shared" si="2"/>
        <v>0</v>
      </c>
      <c r="AG14" s="39">
        <f t="shared" si="3"/>
        <v>-2.4291095687504987</v>
      </c>
      <c r="AI14" s="59" t="str">
        <f t="shared" si="4"/>
        <v/>
      </c>
      <c r="AJ14" s="20" t="str">
        <f t="shared" si="5"/>
        <v/>
      </c>
    </row>
    <row r="15" spans="1:36" x14ac:dyDescent="0.15">
      <c r="A15" s="12" t="s">
        <v>28</v>
      </c>
      <c r="B15" s="26">
        <f>IF(Trans_cr!B15="","",Trans_cr!B15-Trans_deb!B15)</f>
        <v>-102.65092615748219</v>
      </c>
      <c r="C15" s="26">
        <f>IF(Trans_cr!C15="","",Trans_cr!C15-Trans_deb!C15)</f>
        <v>-115.17934044657359</v>
      </c>
      <c r="D15" s="26">
        <f>IF(Trans_cr!D15="","",Trans_cr!D15-Trans_deb!D15)</f>
        <v>-112.90502793296091</v>
      </c>
      <c r="E15" s="26">
        <f>IF(Trans_cr!E15="","",Trans_cr!E15-Trans_deb!E15)</f>
        <v>-135.58659217877093</v>
      </c>
      <c r="F15" s="26">
        <f>IF(Trans_cr!F15="","",Trans_cr!F15-Trans_deb!F15)</f>
        <v>-68.212290502793294</v>
      </c>
      <c r="G15" s="26">
        <f>IF(Trans_cr!G15="","",Trans_cr!G15-Trans_deb!G15)</f>
        <v>-58.212290502793294</v>
      </c>
      <c r="H15" s="26">
        <f>IF(Trans_cr!H15="","",Trans_cr!H15-Trans_deb!H15)</f>
        <v>-129.88826815642457</v>
      </c>
      <c r="I15" s="26">
        <f>IF(Trans_cr!I15="","",Trans_cr!I15-Trans_deb!I15)</f>
        <v>-74.189944134078189</v>
      </c>
      <c r="J15" s="26">
        <f>IF(Trans_cr!J15="","",Trans_cr!J15-Trans_deb!J15)</f>
        <v>-57.811638547486041</v>
      </c>
      <c r="K15" s="26">
        <f>IF(Trans_cr!K15="","",Trans_cr!K15-Trans_deb!K15)</f>
        <v>-12.549723854748606</v>
      </c>
      <c r="L15" s="26">
        <f>IF(Trans_cr!L15="","",Trans_cr!L15-Trans_deb!L15)</f>
        <v>0.17571675977653456</v>
      </c>
      <c r="M15" s="26">
        <f>IF(Trans_cr!M15="","",Trans_cr!M15-Trans_deb!M15)</f>
        <v>8</v>
      </c>
      <c r="N15" s="26">
        <f>IF(Trans_cr!N15="","",Trans_cr!N15-Trans_deb!N15)</f>
        <v>18.85366692415883</v>
      </c>
      <c r="O15" s="26">
        <f>IF(Trans_cr!O15="","",Trans_cr!O15-Trans_deb!O15)</f>
        <v>1.3667930447536776</v>
      </c>
      <c r="P15" s="26">
        <f>IF(Trans_cr!P15="","",Trans_cr!P15-Trans_deb!P15)</f>
        <v>-14.4646775352075</v>
      </c>
      <c r="Q15" s="26">
        <f>IF(Trans_cr!Q15="","",Trans_cr!Q15-Trans_deb!Q15)</f>
        <v>-45.124014701541576</v>
      </c>
      <c r="S15" s="64">
        <f t="shared" si="8"/>
        <v>2.1196004606192047</v>
      </c>
      <c r="T15" s="39"/>
      <c r="U15" s="39">
        <f>IF(L15="","",L15/GDP!O11/10)</f>
        <v>5.9305566030620118E-3</v>
      </c>
      <c r="V15" s="39">
        <f>IF(M15="","",M15/GDP!P11/10)</f>
        <v>0.26812909367310833</v>
      </c>
      <c r="W15" s="39">
        <f>IF(N15="","",N15/GDP!Q11/10)</f>
        <v>0.60967176991355188</v>
      </c>
      <c r="X15" s="39">
        <f>IF(O15="","",O15/GDP!R11/10)</f>
        <v>4.2683094505888391E-2</v>
      </c>
      <c r="Y15" s="39">
        <f>IF(P15="","",P15/GDP!S11/10)</f>
        <v>-0.43286238955057793</v>
      </c>
      <c r="Z15" s="39">
        <f>IF(Q15="","",Q15/GDP!T11/10)</f>
        <v>-1.8360949722775426</v>
      </c>
      <c r="AA15" s="39"/>
      <c r="AB15" s="59">
        <f t="shared" si="6"/>
        <v>0</v>
      </c>
      <c r="AC15" s="59">
        <f t="shared" si="0"/>
        <v>0</v>
      </c>
      <c r="AD15" s="59">
        <f t="shared" si="1"/>
        <v>0</v>
      </c>
      <c r="AE15" s="59" t="str">
        <f t="shared" si="7"/>
        <v/>
      </c>
      <c r="AF15" s="59">
        <f t="shared" si="2"/>
        <v>0</v>
      </c>
      <c r="AG15" s="39" t="str">
        <f t="shared" si="3"/>
        <v/>
      </c>
      <c r="AI15" s="59">
        <f t="shared" si="4"/>
        <v>4.2683094505888391E-2</v>
      </c>
      <c r="AJ15" s="20" t="str">
        <f t="shared" si="5"/>
        <v/>
      </c>
    </row>
    <row r="16" spans="1:36" x14ac:dyDescent="0.15">
      <c r="A16" s="12" t="s">
        <v>29</v>
      </c>
      <c r="B16" s="26">
        <f>IF(Trans_cr!B16="","",Trans_cr!B16-Trans_deb!B16)</f>
        <v>-5091.0323827793572</v>
      </c>
      <c r="C16" s="26">
        <f>IF(Trans_cr!C16="","",Trans_cr!C16-Trans_deb!C16)</f>
        <v>-5482.0308349909683</v>
      </c>
      <c r="D16" s="26">
        <f>IF(Trans_cr!D16="","",Trans_cr!D16-Trans_deb!D16)</f>
        <v>-6468.2632419284919</v>
      </c>
      <c r="E16" s="26">
        <f>IF(Trans_cr!E16="","",Trans_cr!E16-Trans_deb!E16)</f>
        <v>-7571.0920454442567</v>
      </c>
      <c r="F16" s="26">
        <f>IF(Trans_cr!F16="","",Trans_cr!F16-Trans_deb!F16)</f>
        <v>-5409.5769469632451</v>
      </c>
      <c r="G16" s="26">
        <f>IF(Trans_cr!G16="","",Trans_cr!G16-Trans_deb!G16)</f>
        <v>-7605.6452198997895</v>
      </c>
      <c r="H16" s="26">
        <f>IF(Trans_cr!H16="","",Trans_cr!H16-Trans_deb!H16)</f>
        <v>-9187.9585586080848</v>
      </c>
      <c r="I16" s="26">
        <f>IF(Trans_cr!I16="","",Trans_cr!I16-Trans_deb!I16)</f>
        <v>-10885.344919942603</v>
      </c>
      <c r="J16" s="26">
        <f>IF(Trans_cr!J16="","",Trans_cr!J16-Trans_deb!J16)</f>
        <v>-10243.510673942679</v>
      </c>
      <c r="K16" s="26">
        <f>IF(Trans_cr!K16="","",Trans_cr!K16-Trans_deb!K16)</f>
        <v>-8969.4916974922708</v>
      </c>
      <c r="L16" s="26">
        <f>IF(Trans_cr!L16="","",Trans_cr!L16-Trans_deb!L16)</f>
        <v>-8273.3063455895317</v>
      </c>
      <c r="M16" s="26">
        <f>IF(Trans_cr!M16="","",Trans_cr!M16-Trans_deb!M16)</f>
        <v>-6846.3767884953777</v>
      </c>
      <c r="N16" s="26">
        <f>IF(Trans_cr!N16="","",Trans_cr!N16-Trans_deb!N16)</f>
        <v>-6813.3539738422623</v>
      </c>
      <c r="O16" s="26">
        <f>IF(Trans_cr!O16="","",Trans_cr!O16-Trans_deb!O16)</f>
        <v>-8160.069576387581</v>
      </c>
      <c r="P16" s="26">
        <f>IF(Trans_cr!P16="","",Trans_cr!P16-Trans_deb!P16)</f>
        <v>-7518.0834468306084</v>
      </c>
      <c r="Q16" s="26">
        <f>IF(Trans_cr!Q16="","",Trans_cr!Q16-Trans_deb!Q16)</f>
        <v>-6014.1360592850679</v>
      </c>
      <c r="S16" s="64">
        <f t="shared" si="8"/>
        <v>-0.2000439870323012</v>
      </c>
      <c r="T16" s="39"/>
      <c r="U16" s="39">
        <f>IF(L16="","",L16/GDP!O12/10)</f>
        <v>-0.67000249820144853</v>
      </c>
      <c r="V16" s="39">
        <f>IF(M16="","",M16/GDP!P12/10)</f>
        <v>-0.54068548537391237</v>
      </c>
      <c r="W16" s="39">
        <f>IF(N16="","",N16/GDP!Q12/10)</f>
        <v>-0.49186642152794535</v>
      </c>
      <c r="X16" s="39">
        <f>IF(O16="","",O16/GDP!R12/10)</f>
        <v>-0.5741268419650043</v>
      </c>
      <c r="Y16" s="39">
        <f>IF(P16="","",P16/GDP!S12/10)</f>
        <v>-0.53994415032005671</v>
      </c>
      <c r="Z16" s="39">
        <f>IF(Q16="","",Q16/GDP!T12/10)</f>
        <v>-0.44249432781900433</v>
      </c>
      <c r="AA16" s="39"/>
      <c r="AB16" s="59">
        <f t="shared" si="6"/>
        <v>0</v>
      </c>
      <c r="AC16" s="59">
        <f t="shared" si="0"/>
        <v>0</v>
      </c>
      <c r="AD16" s="59">
        <f t="shared" si="1"/>
        <v>0</v>
      </c>
      <c r="AE16" s="59" t="str">
        <f t="shared" si="7"/>
        <v/>
      </c>
      <c r="AF16" s="59">
        <f t="shared" si="2"/>
        <v>0</v>
      </c>
      <c r="AG16" s="39">
        <f t="shared" si="3"/>
        <v>-0.5741268419650043</v>
      </c>
      <c r="AI16" s="59" t="str">
        <f t="shared" si="4"/>
        <v/>
      </c>
      <c r="AJ16" s="20" t="str">
        <f t="shared" si="5"/>
        <v/>
      </c>
    </row>
    <row r="17" spans="1:36" x14ac:dyDescent="0.15">
      <c r="A17" s="12" t="s">
        <v>30</v>
      </c>
      <c r="B17" s="26">
        <f>IF(Trans_cr!B17="","",Trans_cr!B17-Trans_deb!B17)</f>
        <v>308.06515150272207</v>
      </c>
      <c r="C17" s="26">
        <f>IF(Trans_cr!C17="","",Trans_cr!C17-Trans_deb!C17)</f>
        <v>1302.5</v>
      </c>
      <c r="D17" s="26">
        <f>IF(Trans_cr!D17="","",Trans_cr!D17-Trans_deb!D17)</f>
        <v>1405.0015050356687</v>
      </c>
      <c r="E17" s="26">
        <f>IF(Trans_cr!E17="","",Trans_cr!E17-Trans_deb!E17)</f>
        <v>1593.7609598332128</v>
      </c>
      <c r="F17" s="26">
        <f>IF(Trans_cr!F17="","",Trans_cr!F17-Trans_deb!F17)</f>
        <v>1501.2992717805173</v>
      </c>
      <c r="G17" s="26">
        <f>IF(Trans_cr!G17="","",Trans_cr!G17-Trans_deb!G17)</f>
        <v>961.01636291486466</v>
      </c>
      <c r="H17" s="26">
        <f>IF(Trans_cr!H17="","",Trans_cr!H17-Trans_deb!H17)</f>
        <v>139.78877075216406</v>
      </c>
      <c r="I17" s="26">
        <f>IF(Trans_cr!I17="","",Trans_cr!I17-Trans_deb!I17)</f>
        <v>-193.88330596153537</v>
      </c>
      <c r="J17" s="26">
        <f>IF(Trans_cr!J17="","",Trans_cr!J17-Trans_deb!J17)</f>
        <v>-291.78593203441233</v>
      </c>
      <c r="K17" s="26">
        <f>IF(Trans_cr!K17="","",Trans_cr!K17-Trans_deb!K17)</f>
        <v>-676.24656714357297</v>
      </c>
      <c r="L17" s="26">
        <f>IF(Trans_cr!L17="","",Trans_cr!L17-Trans_deb!L17)</f>
        <v>-375.07230600851108</v>
      </c>
      <c r="M17" s="26">
        <f>IF(Trans_cr!M17="","",Trans_cr!M17-Trans_deb!M17)</f>
        <v>-487.53990503217028</v>
      </c>
      <c r="N17" s="26">
        <f>IF(Trans_cr!N17="","",Trans_cr!N17-Trans_deb!N17)</f>
        <v>-642.27805054235614</v>
      </c>
      <c r="O17" s="26">
        <f>IF(Trans_cr!O17="","",Trans_cr!O17-Trans_deb!O17)</f>
        <v>-913.85365207875657</v>
      </c>
      <c r="P17" s="26">
        <f>IF(Trans_cr!P17="","",Trans_cr!P17-Trans_deb!P17)</f>
        <v>-269.24337099567492</v>
      </c>
      <c r="Q17" s="26">
        <f>IF(Trans_cr!Q17="","",Trans_cr!Q17-Trans_deb!Q17)</f>
        <v>-52.753660068921818</v>
      </c>
      <c r="S17" s="64">
        <f t="shared" si="8"/>
        <v>-0.80406700497829808</v>
      </c>
      <c r="T17" s="39"/>
      <c r="U17" s="39">
        <f>IF(L17="","",L17/GDP!O13/10)</f>
        <v>-9.8183922974168461E-2</v>
      </c>
      <c r="V17" s="39">
        <f>IF(M17="","",M17/GDP!P13/10)</f>
        <v>-0.12320070456636037</v>
      </c>
      <c r="W17" s="39">
        <f>IF(N17="","",N17/GDP!Q13/10)</f>
        <v>-0.15399002787610841</v>
      </c>
      <c r="X17" s="39">
        <f>IF(O17="","",O17/GDP!R13/10)</f>
        <v>-0.20071406748304627</v>
      </c>
      <c r="Y17" s="39">
        <f>IF(P17="","",P17/GDP!S13/10)</f>
        <v>-6.0487185607665098E-2</v>
      </c>
      <c r="Z17" s="39">
        <f>IF(Q17="","",Q17/GDP!T13/10)</f>
        <v>-1.2251128639800764E-2</v>
      </c>
      <c r="AA17" s="39"/>
      <c r="AB17" s="59">
        <f t="shared" si="6"/>
        <v>0</v>
      </c>
      <c r="AC17" s="59">
        <f t="shared" si="0"/>
        <v>0</v>
      </c>
      <c r="AD17" s="59">
        <f t="shared" si="1"/>
        <v>0</v>
      </c>
      <c r="AE17" s="59" t="str">
        <f t="shared" si="7"/>
        <v/>
      </c>
      <c r="AF17" s="59">
        <f t="shared" si="2"/>
        <v>0</v>
      </c>
      <c r="AG17" s="39">
        <f t="shared" si="3"/>
        <v>-0.20071406748304627</v>
      </c>
      <c r="AI17" s="59" t="str">
        <f t="shared" si="4"/>
        <v/>
      </c>
      <c r="AJ17" s="20" t="str">
        <f t="shared" si="5"/>
        <v/>
      </c>
    </row>
    <row r="18" spans="1:36" x14ac:dyDescent="0.15">
      <c r="A18" s="12" t="s">
        <v>31</v>
      </c>
      <c r="B18" s="26">
        <f>IF(Trans_cr!B18="","",Trans_cr!B18-Trans_deb!B18)</f>
        <v>-139.69499999999999</v>
      </c>
      <c r="C18" s="26">
        <f>IF(Trans_cr!C18="","",Trans_cr!C18-Trans_deb!C18)</f>
        <v>-81.521000000000015</v>
      </c>
      <c r="D18" s="26">
        <f>IF(Trans_cr!D18="","",Trans_cr!D18-Trans_deb!D18)</f>
        <v>81.149000000000001</v>
      </c>
      <c r="E18" s="26">
        <f>IF(Trans_cr!E18="","",Trans_cr!E18-Trans_deb!E18)</f>
        <v>111.41800000000001</v>
      </c>
      <c r="F18" s="26">
        <f>IF(Trans_cr!F18="","",Trans_cr!F18-Trans_deb!F18)</f>
        <v>-141.7829999999999</v>
      </c>
      <c r="G18" s="26">
        <f>IF(Trans_cr!G18="","",Trans_cr!G18-Trans_deb!G18)</f>
        <v>-157.40099999999995</v>
      </c>
      <c r="H18" s="26">
        <f>IF(Trans_cr!H18="","",Trans_cr!H18-Trans_deb!H18)</f>
        <v>-191.9860000000001</v>
      </c>
      <c r="I18" s="26">
        <f>IF(Trans_cr!I18="","",Trans_cr!I18-Trans_deb!I18)</f>
        <v>-228.46799999999996</v>
      </c>
      <c r="J18" s="26">
        <f>IF(Trans_cr!J18="","",Trans_cr!J18-Trans_deb!J18)</f>
        <v>-166.89999999999998</v>
      </c>
      <c r="K18" s="26">
        <f>IF(Trans_cr!K18="","",Trans_cr!K18-Trans_deb!K18)</f>
        <v>129.70699999999988</v>
      </c>
      <c r="L18" s="26">
        <f>IF(Trans_cr!L18="","",Trans_cr!L18-Trans_deb!L18)</f>
        <v>508.6350000000001</v>
      </c>
      <c r="M18" s="26">
        <f>IF(Trans_cr!M18="","",Trans_cr!M18-Trans_deb!M18)</f>
        <v>176.03599999999994</v>
      </c>
      <c r="N18" s="26">
        <f>IF(Trans_cr!N18="","",Trans_cr!N18-Trans_deb!N18)</f>
        <v>-76.966000000000122</v>
      </c>
      <c r="O18" s="26">
        <f>IF(Trans_cr!O18="","",Trans_cr!O18-Trans_deb!O18)</f>
        <v>-297.048</v>
      </c>
      <c r="P18" s="26">
        <f>IF(Trans_cr!P18="","",Trans_cr!P18-Trans_deb!P18)</f>
        <v>-350.47584004423788</v>
      </c>
      <c r="Q18" s="26">
        <f>IF(Trans_cr!Q18="","",Trans_cr!Q18-Trans_deb!Q18)</f>
        <v>342.69299999999998</v>
      </c>
      <c r="S18" s="64">
        <f t="shared" si="8"/>
        <v>-1.9777935048439985</v>
      </c>
      <c r="T18" s="39"/>
      <c r="U18" s="39">
        <f>IF(L18="","",L18/GDP!O14/10)</f>
        <v>1.0003794145365976</v>
      </c>
      <c r="V18" s="39">
        <f>IF(M18="","",M18/GDP!P14/10)</f>
        <v>0.46533946565340278</v>
      </c>
      <c r="W18" s="39">
        <f>IF(N18="","",N18/GDP!Q14/10)</f>
        <v>-0.18601975040447699</v>
      </c>
      <c r="X18" s="39">
        <f>IF(O18="","",O18/GDP!R14/10)</f>
        <v>-0.63050192278879291</v>
      </c>
      <c r="Y18" s="39">
        <f>IF(P18="","",P18/GDP!S14/10)</f>
        <v>-0.72943392964729181</v>
      </c>
      <c r="Z18" s="39">
        <f>IF(Q18="","",Q18/GDP!T14/10)</f>
        <v>0.80430816680978889</v>
      </c>
      <c r="AA18" s="39"/>
      <c r="AB18" s="59">
        <f t="shared" si="6"/>
        <v>0</v>
      </c>
      <c r="AC18" s="59">
        <f t="shared" si="0"/>
        <v>0</v>
      </c>
      <c r="AD18" s="59">
        <f t="shared" si="1"/>
        <v>0</v>
      </c>
      <c r="AE18" s="59" t="str">
        <f t="shared" si="7"/>
        <v/>
      </c>
      <c r="AF18" s="59">
        <f t="shared" si="2"/>
        <v>0</v>
      </c>
      <c r="AG18" s="39">
        <f t="shared" si="3"/>
        <v>-0.63050192278879291</v>
      </c>
      <c r="AI18" s="59" t="str">
        <f t="shared" si="4"/>
        <v/>
      </c>
      <c r="AJ18" s="20" t="str">
        <f t="shared" si="5"/>
        <v/>
      </c>
    </row>
    <row r="19" spans="1:36" x14ac:dyDescent="0.15">
      <c r="A19" s="12" t="s">
        <v>32</v>
      </c>
      <c r="B19" s="26">
        <f>IF(Trans_cr!B19="","",Trans_cr!B19-Trans_deb!B19)</f>
        <v>-310.75225313349995</v>
      </c>
      <c r="C19" s="26">
        <f>IF(Trans_cr!C19="","",Trans_cr!C19-Trans_deb!C19)</f>
        <v>-301.13</v>
      </c>
      <c r="D19" s="26">
        <f>IF(Trans_cr!D19="","",Trans_cr!D19-Trans_deb!D19)</f>
        <v>-315.74980787321999</v>
      </c>
      <c r="E19" s="26">
        <f>IF(Trans_cr!E19="","",Trans_cr!E19-Trans_deb!E19)</f>
        <v>-307.97000000000003</v>
      </c>
      <c r="F19" s="26">
        <f>IF(Trans_cr!F19="","",Trans_cr!F19-Trans_deb!F19)</f>
        <v>-267.58</v>
      </c>
      <c r="G19" s="26">
        <f>IF(Trans_cr!G19="","",Trans_cr!G19-Trans_deb!G19)</f>
        <v>-223.78899999999999</v>
      </c>
      <c r="H19" s="26">
        <f>IF(Trans_cr!H19="","",Trans_cr!H19-Trans_deb!H19)</f>
        <v>-195.77600000000001</v>
      </c>
      <c r="I19" s="26">
        <f>IF(Trans_cr!I19="","",Trans_cr!I19-Trans_deb!I19)</f>
        <v>-264.59199999999998</v>
      </c>
      <c r="J19" s="26">
        <f>IF(Trans_cr!J19="","",Trans_cr!J19-Trans_deb!J19)</f>
        <v>-244.78399999999999</v>
      </c>
      <c r="K19" s="26">
        <f>IF(Trans_cr!K19="","",Trans_cr!K19-Trans_deb!K19)</f>
        <v>-287.95827806649487</v>
      </c>
      <c r="L19" s="26">
        <f>IF(Trans_cr!L19="","",Trans_cr!L19-Trans_deb!L19)</f>
        <v>-258.11659592266</v>
      </c>
      <c r="M19" s="26">
        <f>IF(Trans_cr!M19="","",Trans_cr!M19-Trans_deb!M19)</f>
        <v>-288.69803363214919</v>
      </c>
      <c r="N19" s="26">
        <f>IF(Trans_cr!N19="","",Trans_cr!N19-Trans_deb!N19)</f>
        <v>-383.43962774597992</v>
      </c>
      <c r="O19" s="26">
        <f>IF(Trans_cr!O19="","",Trans_cr!O19-Trans_deb!O19)</f>
        <v>-411.569309735839</v>
      </c>
      <c r="P19" s="26">
        <f>IF(Trans_cr!P19="","",Trans_cr!P19-Trans_deb!P19)</f>
        <v>-371.7444648401447</v>
      </c>
      <c r="Q19" s="26">
        <f>IF(Trans_cr!Q19="","",Trans_cr!Q19-Trans_deb!Q19)</f>
        <v>-199.93860000000001</v>
      </c>
      <c r="S19" s="64">
        <f t="shared" si="8"/>
        <v>-0.46216119159709235</v>
      </c>
      <c r="T19" s="39"/>
      <c r="U19" s="39">
        <f>IF(L19="","",L19/GDP!O15/10)</f>
        <v>-2.2040902066695698</v>
      </c>
      <c r="V19" s="39">
        <f>IF(M19="","",M19/GDP!P15/10)</f>
        <v>-2.4202375288774713</v>
      </c>
      <c r="W19" s="39">
        <f>IF(N19="","",N19/GDP!Q15/10)</f>
        <v>-3.0698009538775244</v>
      </c>
      <c r="X19" s="39">
        <f>IF(O19="","",O19/GDP!R15/10)</f>
        <v>-3.1605448409691137</v>
      </c>
      <c r="Y19" s="39">
        <f>IF(P19="","",P19/GDP!S15/10)</f>
        <v>-2.7376827469301022</v>
      </c>
      <c r="Z19" s="39">
        <f>IF(Q19="","",Q19/GDP!T15/10)</f>
        <v>-1.7772734396512884</v>
      </c>
      <c r="AA19" s="39"/>
      <c r="AB19" s="59">
        <f t="shared" si="6"/>
        <v>0</v>
      </c>
      <c r="AC19" s="59">
        <f t="shared" si="0"/>
        <v>0</v>
      </c>
      <c r="AD19" s="59">
        <f t="shared" si="1"/>
        <v>0</v>
      </c>
      <c r="AE19" s="59" t="str">
        <f t="shared" si="7"/>
        <v/>
      </c>
      <c r="AF19" s="59">
        <f t="shared" si="2"/>
        <v>0</v>
      </c>
      <c r="AG19" s="39">
        <f t="shared" si="3"/>
        <v>-3.1605448409691137</v>
      </c>
      <c r="AI19" s="59" t="str">
        <f t="shared" si="4"/>
        <v/>
      </c>
      <c r="AJ19" s="20" t="str">
        <f t="shared" si="5"/>
        <v/>
      </c>
    </row>
    <row r="20" spans="1:36" x14ac:dyDescent="0.15">
      <c r="A20" s="12" t="s">
        <v>33</v>
      </c>
      <c r="B20" s="26">
        <f>IF(Trans_cr!B20="","",Trans_cr!B20-Trans_deb!B20)</f>
        <v>52.765957446808443</v>
      </c>
      <c r="C20" s="26">
        <f>IF(Trans_cr!C20="","",Trans_cr!C20-Trans_deb!C20)</f>
        <v>48.236702127659555</v>
      </c>
      <c r="D20" s="26">
        <f>IF(Trans_cr!D20="","",Trans_cr!D20-Trans_deb!D20)</f>
        <v>50.784574468085225</v>
      </c>
      <c r="E20" s="26">
        <f>IF(Trans_cr!E20="","",Trans_cr!E20-Trans_deb!E20)</f>
        <v>-144.095744680851</v>
      </c>
      <c r="F20" s="26">
        <f>IF(Trans_cr!F20="","",Trans_cr!F20-Trans_deb!F20)</f>
        <v>40.345744680851112</v>
      </c>
      <c r="G20" s="26">
        <f>IF(Trans_cr!G20="","",Trans_cr!G20-Trans_deb!G20)</f>
        <v>43.404255319149115</v>
      </c>
      <c r="H20" s="26">
        <f>IF(Trans_cr!H20="","",Trans_cr!H20-Trans_deb!H20)</f>
        <v>86.968085106383</v>
      </c>
      <c r="I20" s="26">
        <f>IF(Trans_cr!I20="","",Trans_cr!I20-Trans_deb!I20)</f>
        <v>-545.186170212766</v>
      </c>
      <c r="J20" s="26">
        <f>IF(Trans_cr!J20="","",Trans_cr!J20-Trans_deb!J20)</f>
        <v>-741.35638297872083</v>
      </c>
      <c r="K20" s="26">
        <f>IF(Trans_cr!K20="","",Trans_cr!K20-Trans_deb!K20)</f>
        <v>-676.45744680851055</v>
      </c>
      <c r="L20" s="26">
        <f>IF(Trans_cr!L20="","",Trans_cr!L20-Trans_deb!L20)</f>
        <v>-499.4</v>
      </c>
      <c r="M20" s="26">
        <f>IF(Trans_cr!M20="","",Trans_cr!M20-Trans_deb!M20)</f>
        <v>-898.35106382978449</v>
      </c>
      <c r="N20" s="26">
        <f>IF(Trans_cr!N20="","",Trans_cr!N20-Trans_deb!N20)</f>
        <v>-959.57446808510622</v>
      </c>
      <c r="O20" s="26">
        <f>IF(Trans_cr!O20="","",Trans_cr!O20-Trans_deb!O20)</f>
        <v>-1061.1702127659576</v>
      </c>
      <c r="P20" s="72">
        <v>-1768.6170212765958</v>
      </c>
      <c r="Q20" s="72">
        <v>-1911.1702127659576</v>
      </c>
      <c r="S20" s="64">
        <f t="shared" si="8"/>
        <v>8.0601503759398563E-2</v>
      </c>
      <c r="T20" s="39"/>
      <c r="U20" s="39">
        <f>IF(L20="","",L20/GDP!O16/10)</f>
        <v>-1.6083405281694965</v>
      </c>
      <c r="V20" s="39">
        <f>IF(M20="","",M20/GDP!P16/10)</f>
        <v>-2.7868832170688056</v>
      </c>
      <c r="W20" s="39">
        <f>IF(N20="","",N20/GDP!Q16/10)</f>
        <v>-2.7050268665847454</v>
      </c>
      <c r="X20" s="39">
        <f>IF(O20="","",O20/GDP!R16/10)</f>
        <v>-2.8182165562806327</v>
      </c>
      <c r="Y20" s="39">
        <f>IF(P20="","",P20/GDP!S16/10)</f>
        <v>-4.5969479031004861</v>
      </c>
      <c r="Z20" s="39">
        <f>IF(Q20="","",Q20/GDP!T16/10)</f>
        <v>-5.6370242984990417</v>
      </c>
      <c r="AA20" s="39"/>
      <c r="AB20" s="59">
        <f t="shared" si="6"/>
        <v>0</v>
      </c>
      <c r="AC20" s="59">
        <f t="shared" si="0"/>
        <v>0</v>
      </c>
      <c r="AD20" s="59">
        <f t="shared" si="1"/>
        <v>0</v>
      </c>
      <c r="AE20" s="59" t="str">
        <f t="shared" si="7"/>
        <v/>
      </c>
      <c r="AF20" s="59">
        <f t="shared" si="2"/>
        <v>0</v>
      </c>
      <c r="AG20" s="39">
        <f t="shared" si="3"/>
        <v>-2.8182165562806327</v>
      </c>
      <c r="AI20" s="59" t="str">
        <f t="shared" si="4"/>
        <v/>
      </c>
      <c r="AJ20" s="20" t="str">
        <f t="shared" si="5"/>
        <v/>
      </c>
    </row>
    <row r="21" spans="1:36" x14ac:dyDescent="0.15">
      <c r="A21" s="12" t="s">
        <v>34</v>
      </c>
      <c r="B21" s="26">
        <f>IF(Trans_cr!B21="","",Trans_cr!B21-Trans_deb!B21)</f>
        <v>-1429.3</v>
      </c>
      <c r="C21" s="26">
        <f>IF(Trans_cr!C21="","",Trans_cr!C21-Trans_deb!C21)</f>
        <v>-1516.4565186069844</v>
      </c>
      <c r="D21" s="26">
        <f>IF(Trans_cr!D21="","",Trans_cr!D21-Trans_deb!D21)</f>
        <v>-2067.7808153690166</v>
      </c>
      <c r="E21" s="26">
        <f>IF(Trans_cr!E21="","",Trans_cr!E21-Trans_deb!E21)</f>
        <v>-2915.4960876058394</v>
      </c>
      <c r="F21" s="26">
        <f>IF(Trans_cr!F21="","",Trans_cr!F21-Trans_deb!F21)</f>
        <v>-2503.7615325765964</v>
      </c>
      <c r="G21" s="26">
        <f>IF(Trans_cr!G21="","",Trans_cr!G21-Trans_deb!G21)</f>
        <v>-3266.0853436125253</v>
      </c>
      <c r="H21" s="26">
        <f>IF(Trans_cr!H21="","",Trans_cr!H21-Trans_deb!H21)</f>
        <v>-3963.2215993554983</v>
      </c>
      <c r="I21" s="26">
        <f>IF(Trans_cr!I21="","",Trans_cr!I21-Trans_deb!I21)</f>
        <v>-3897.6956913521799</v>
      </c>
      <c r="J21" s="26">
        <f>IF(Trans_cr!J21="","",Trans_cr!J21-Trans_deb!J21)</f>
        <v>-4458.4079464243187</v>
      </c>
      <c r="K21" s="26">
        <f>IF(Trans_cr!K21="","",Trans_cr!K21-Trans_deb!K21)</f>
        <v>-4908.0996368920951</v>
      </c>
      <c r="L21" s="26">
        <f>IF(Trans_cr!L21="","",Trans_cr!L21-Trans_deb!L21)</f>
        <v>-5372.5155679122017</v>
      </c>
      <c r="M21" s="26">
        <f>IF(Trans_cr!M21="","",Trans_cr!M21-Trans_deb!M21)</f>
        <v>-4987.1186721700033</v>
      </c>
      <c r="N21" s="26">
        <f>IF(Trans_cr!N21="","",Trans_cr!N21-Trans_deb!N21)</f>
        <v>-5259.1251520937449</v>
      </c>
      <c r="O21" s="26">
        <f>IF(Trans_cr!O21="","",Trans_cr!O21-Trans_deb!O21)</f>
        <v>-4997.527816804446</v>
      </c>
      <c r="P21" s="26">
        <f>IF(Trans_cr!P21="","",Trans_cr!P21-Trans_deb!P21)</f>
        <v>-5064.2126439083368</v>
      </c>
      <c r="Q21" s="26">
        <f>IF(Trans_cr!Q21="","",Trans_cr!Q21-Trans_deb!Q21)</f>
        <v>-4427.1818596139456</v>
      </c>
      <c r="S21" s="64">
        <f t="shared" si="8"/>
        <v>-0.12579068634897583</v>
      </c>
      <c r="T21" s="39"/>
      <c r="U21" s="39">
        <f>IF(L21="","",L21/GDP!O17/10)</f>
        <v>-2.7530660741821209</v>
      </c>
      <c r="V21" s="39">
        <f>IF(M21="","",M21/GDP!P17/10)</f>
        <v>-2.2525631815212726</v>
      </c>
      <c r="W21" s="39">
        <f>IF(N21="","",N21/GDP!Q17/10)</f>
        <v>-2.1062218490664115</v>
      </c>
      <c r="X21" s="39">
        <f>IF(O21="","",O21/GDP!R17/10)</f>
        <v>-1.8285879359720254</v>
      </c>
      <c r="Y21" s="39">
        <f>IF(P21="","",P21/GDP!S17/10)</f>
        <v>-1.6746933753453614</v>
      </c>
      <c r="Z21" s="39">
        <f>IF(Q21="","",Q21/GDP!T17/10)</f>
        <v>-1.352830927988407</v>
      </c>
      <c r="AA21" s="39"/>
      <c r="AB21" s="59">
        <f t="shared" si="6"/>
        <v>0</v>
      </c>
      <c r="AC21" s="59">
        <f t="shared" si="0"/>
        <v>0</v>
      </c>
      <c r="AD21" s="59">
        <f t="shared" si="1"/>
        <v>0</v>
      </c>
      <c r="AE21" s="59" t="str">
        <f t="shared" si="7"/>
        <v/>
      </c>
      <c r="AF21" s="59">
        <f t="shared" si="2"/>
        <v>0</v>
      </c>
      <c r="AG21" s="39">
        <f t="shared" si="3"/>
        <v>-1.8285879359720254</v>
      </c>
      <c r="AI21" s="59" t="str">
        <f t="shared" si="4"/>
        <v/>
      </c>
      <c r="AJ21" s="20" t="str">
        <f t="shared" si="5"/>
        <v/>
      </c>
    </row>
    <row r="22" spans="1:36" x14ac:dyDescent="0.15">
      <c r="A22" s="12" t="s">
        <v>35</v>
      </c>
      <c r="B22" s="26">
        <f>IF(Trans_cr!B22="","",Trans_cr!B22-Trans_deb!B22)</f>
        <v>-109.13778940679649</v>
      </c>
      <c r="C22" s="26">
        <f>IF(Trans_cr!C22="","",Trans_cr!C22-Trans_deb!C22)</f>
        <v>-112.87226754192449</v>
      </c>
      <c r="D22" s="26">
        <f>IF(Trans_cr!D22="","",Trans_cr!D22-Trans_deb!D22)</f>
        <v>-127.18561723857101</v>
      </c>
      <c r="E22" s="26">
        <f>IF(Trans_cr!E22="","",Trans_cr!E22-Trans_deb!E22)</f>
        <v>-143.66046411673912</v>
      </c>
      <c r="F22" s="26">
        <f>IF(Trans_cr!F22="","",Trans_cr!F22-Trans_deb!F22)</f>
        <v>-93.628232332864499</v>
      </c>
      <c r="G22" s="26">
        <f>IF(Trans_cr!G22="","",Trans_cr!G22-Trans_deb!G22)</f>
        <v>-128.36230553553247</v>
      </c>
      <c r="H22" s="26">
        <f>IF(Trans_cr!H22="","",Trans_cr!H22-Trans_deb!H22)</f>
        <v>-68.885708215295494</v>
      </c>
      <c r="I22" s="26">
        <f>IF(Trans_cr!I22="","",Trans_cr!I22-Trans_deb!I22)</f>
        <v>-68.419513094999999</v>
      </c>
      <c r="J22" s="26">
        <f>IF(Trans_cr!J22="","",Trans_cr!J22-Trans_deb!J22)</f>
        <v>-48.701098575000003</v>
      </c>
      <c r="K22" s="26">
        <f>IF(Trans_cr!K22="","",Trans_cr!K22-Trans_deb!K22)</f>
        <v>-70.737376216249999</v>
      </c>
      <c r="L22" s="26">
        <f>IF(Trans_cr!L22="","",Trans_cr!L22-Trans_deb!L22)</f>
        <v>-61.647593382381999</v>
      </c>
      <c r="M22" s="26">
        <f>IF(Trans_cr!M22="","",Trans_cr!M22-Trans_deb!M22)</f>
        <v>-41.024378091691005</v>
      </c>
      <c r="N22" s="26" t="str">
        <f>IF(Trans_cr!N22="","",Trans_cr!N22-Trans_deb!N22)</f>
        <v/>
      </c>
      <c r="O22" s="26" t="str">
        <f>IF(Trans_cr!O22="","",Trans_cr!O22-Trans_deb!O22)</f>
        <v/>
      </c>
      <c r="P22" s="26" t="str">
        <f>IF(Trans_cr!P22="","",Trans_cr!P22-Trans_deb!P22)</f>
        <v/>
      </c>
      <c r="Q22" s="26" t="str">
        <f>IF(Trans_cr!Q22="","",Trans_cr!Q22-Trans_deb!Q22)</f>
        <v/>
      </c>
      <c r="S22" s="64" t="str">
        <f t="shared" si="8"/>
        <v/>
      </c>
      <c r="T22" s="39"/>
      <c r="U22" s="39">
        <f>IF(L22="","",L22/GDP!O18/10)</f>
        <v>-1.3074771194787826</v>
      </c>
      <c r="V22" s="39">
        <f>IF(M22="","",M22/GDP!P18/10)</f>
        <v>-0.84936471307390526</v>
      </c>
      <c r="W22" s="39" t="str">
        <f>IF(N22="","",N22/GDP!Q18/10)</f>
        <v/>
      </c>
      <c r="X22" s="39" t="str">
        <f>IF(O22="","",O22/GDP!R18/10)</f>
        <v/>
      </c>
      <c r="Y22" s="39" t="str">
        <f>IF(P22="","",P22/GDP!S18/10)</f>
        <v/>
      </c>
      <c r="Z22" s="39" t="str">
        <f>IF(Q22="","",Q22/GDP!T18/10)</f>
        <v/>
      </c>
      <c r="AA22" s="39"/>
      <c r="AB22" s="59">
        <f t="shared" si="6"/>
        <v>1</v>
      </c>
      <c r="AC22" s="59"/>
      <c r="AD22" s="59">
        <f t="shared" si="1"/>
        <v>1</v>
      </c>
      <c r="AE22" s="59" t="str">
        <f t="shared" si="7"/>
        <v/>
      </c>
      <c r="AF22" s="59">
        <f t="shared" si="2"/>
        <v>0</v>
      </c>
      <c r="AG22" s="39" t="str">
        <f t="shared" si="3"/>
        <v/>
      </c>
      <c r="AI22" s="59" t="str">
        <f t="shared" si="4"/>
        <v/>
      </c>
      <c r="AJ22" s="20" t="str">
        <f t="shared" si="5"/>
        <v/>
      </c>
    </row>
    <row r="23" spans="1:36" x14ac:dyDescent="0.15">
      <c r="A23" s="12" t="s">
        <v>36</v>
      </c>
      <c r="B23" s="26">
        <f>IF(Trans_cr!B23="","",Trans_cr!B23-Trans_deb!B23)</f>
        <v>1030.8000000000002</v>
      </c>
      <c r="C23" s="26">
        <f>IF(Trans_cr!C23="","",Trans_cr!C23-Trans_deb!C23)</f>
        <v>1034.5999999999999</v>
      </c>
      <c r="D23" s="26">
        <f>IF(Trans_cr!D23="","",Trans_cr!D23-Trans_deb!D23)</f>
        <v>1462.5000000000002</v>
      </c>
      <c r="E23" s="26">
        <f>IF(Trans_cr!E23="","",Trans_cr!E23-Trans_deb!E23)</f>
        <v>1734.3000000000002</v>
      </c>
      <c r="F23" s="26">
        <f>IF(Trans_cr!F23="","",Trans_cr!F23-Trans_deb!F23)</f>
        <v>1463.4</v>
      </c>
      <c r="G23" s="26">
        <f>IF(Trans_cr!G23="","",Trans_cr!G23-Trans_deb!G23)</f>
        <v>1618.3000000000002</v>
      </c>
      <c r="H23" s="26">
        <f>IF(Trans_cr!H23="","",Trans_cr!H23-Trans_deb!H23)</f>
        <v>2027.9</v>
      </c>
      <c r="I23" s="26">
        <f>IF(Trans_cr!I23="","",Trans_cr!I23-Trans_deb!I23)</f>
        <v>2126.8000000000002</v>
      </c>
      <c r="J23" s="26">
        <f>IF(Trans_cr!J23="","",Trans_cr!J23-Trans_deb!J23)</f>
        <v>2435</v>
      </c>
      <c r="K23" s="26">
        <f>IF(Trans_cr!K23="","",Trans_cr!K23-Trans_deb!K23)</f>
        <v>2249.1999999999998</v>
      </c>
      <c r="L23" s="26">
        <f>IF(Trans_cr!L23="","",Trans_cr!L23-Trans_deb!L23)</f>
        <v>1715.2</v>
      </c>
      <c r="M23" s="26">
        <f>IF(Trans_cr!M23="","",Trans_cr!M23-Trans_deb!M23)</f>
        <v>1651.5</v>
      </c>
      <c r="N23" s="26">
        <f>IF(Trans_cr!N23="","",Trans_cr!N23-Trans_deb!N23)</f>
        <v>1921.1</v>
      </c>
      <c r="O23" s="26">
        <f>IF(Trans_cr!O23="","",Trans_cr!O23-Trans_deb!O23)</f>
        <v>2091.4</v>
      </c>
      <c r="P23" s="26">
        <f>IF(Trans_cr!P23="","",Trans_cr!P23-Trans_deb!P23)</f>
        <v>2073</v>
      </c>
      <c r="Q23" s="26">
        <f>IF(Trans_cr!Q23="","",Trans_cr!Q23-Trans_deb!Q23)</f>
        <v>1844.2999999999997</v>
      </c>
      <c r="S23" s="64">
        <f t="shared" si="8"/>
        <v>-0.11032320308731325</v>
      </c>
      <c r="T23" s="39"/>
      <c r="U23" s="39">
        <f>IF(L23="","",L23/GDP!O19/10)</f>
        <v>3.0449734501346333</v>
      </c>
      <c r="V23" s="39">
        <f>IF(M23="","",M23/GDP!P19/10)</f>
        <v>3.4620142502084881</v>
      </c>
      <c r="W23" s="39">
        <f>IF(N23="","",N23/GDP!Q19/10)</f>
        <v>3.5105896107972043</v>
      </c>
      <c r="X23" s="39">
        <f>IF(O23="","",O23/GDP!R19/10)</f>
        <v>3.4850026250878985</v>
      </c>
      <c r="Y23" s="39">
        <f>IF(P23="","",P23/GDP!S19/10)</f>
        <v>3.2182264232785593</v>
      </c>
      <c r="Z23" s="39">
        <f>IF(Q23="","",Q23/GDP!T19/10)</f>
        <v>3.0635924378492749</v>
      </c>
      <c r="AA23" s="39"/>
      <c r="AB23" s="59">
        <f t="shared" si="6"/>
        <v>0</v>
      </c>
      <c r="AC23" s="59">
        <f t="shared" ref="AC23:AC35" si="9">IF(Y23&gt;5, 1, 0)</f>
        <v>0</v>
      </c>
      <c r="AD23" s="59">
        <f t="shared" si="1"/>
        <v>0</v>
      </c>
      <c r="AE23" s="59" t="str">
        <f t="shared" si="7"/>
        <v/>
      </c>
      <c r="AF23" s="59">
        <f t="shared" si="2"/>
        <v>0</v>
      </c>
      <c r="AG23" s="39" t="str">
        <f t="shared" si="3"/>
        <v/>
      </c>
      <c r="AI23" s="59">
        <f t="shared" si="4"/>
        <v>3.4850026250878985</v>
      </c>
      <c r="AJ23" s="20" t="str">
        <f t="shared" si="5"/>
        <v/>
      </c>
    </row>
    <row r="24" spans="1:36" x14ac:dyDescent="0.15">
      <c r="A24" s="12" t="s">
        <v>37</v>
      </c>
      <c r="B24" s="26">
        <f>IF(Trans_cr!B24="","",Trans_cr!B24-Trans_deb!B24)</f>
        <v>2027.7799459707239</v>
      </c>
      <c r="C24" s="26">
        <f>IF(Trans_cr!C24="","",Trans_cr!C24-Trans_deb!C24)</f>
        <v>2908.3507659474599</v>
      </c>
      <c r="D24" s="26">
        <f>IF(Trans_cr!D24="","",Trans_cr!D24-Trans_deb!D24)</f>
        <v>4309.0589502698531</v>
      </c>
      <c r="E24" s="26">
        <f>IF(Trans_cr!E24="","",Trans_cr!E24-Trans_deb!E24)</f>
        <v>6063.5999999999985</v>
      </c>
      <c r="F24" s="26">
        <f>IF(Trans_cr!F24="","",Trans_cr!F24-Trans_deb!F24)</f>
        <v>4566.7676594536388</v>
      </c>
      <c r="G24" s="26">
        <f>IF(Trans_cr!G24="","",Trans_cr!G24-Trans_deb!G24)</f>
        <v>5375.7363223665197</v>
      </c>
      <c r="H24" s="26">
        <f>IF(Trans_cr!H24="","",Trans_cr!H24-Trans_deb!H24)</f>
        <v>4906.3910186417706</v>
      </c>
      <c r="I24" s="26">
        <f>IF(Trans_cr!I24="","",Trans_cr!I24-Trans_deb!I24)</f>
        <v>4558.0337203598101</v>
      </c>
      <c r="J24" s="26">
        <f>IF(Trans_cr!J24="","",Trans_cr!J24-Trans_deb!J24)</f>
        <v>3052.4681610260923</v>
      </c>
      <c r="K24" s="26">
        <f>IF(Trans_cr!K24="","",Trans_cr!K24-Trans_deb!K24)</f>
        <v>2512.4763496658779</v>
      </c>
      <c r="L24" s="26">
        <f>IF(Trans_cr!L24="","",Trans_cr!L24-Trans_deb!L24)</f>
        <v>-581.68007145338561</v>
      </c>
      <c r="M24" s="26">
        <f>IF(Trans_cr!M24="","",Trans_cr!M24-Trans_deb!M24)</f>
        <v>-1913.858831688096</v>
      </c>
      <c r="N24" s="26">
        <f>IF(Trans_cr!N24="","",Trans_cr!N24-Trans_deb!N24)</f>
        <v>-2582.8836162353728</v>
      </c>
      <c r="O24" s="26">
        <f>IF(Trans_cr!O24="","",Trans_cr!O24-Trans_deb!O24)</f>
        <v>-2069.4399399542162</v>
      </c>
      <c r="P24" s="26">
        <f>IF(Trans_cr!P24="","",Trans_cr!P24-Trans_deb!P24)</f>
        <v>-1347.4314353625559</v>
      </c>
      <c r="Q24" s="26">
        <f>IF(Trans_cr!Q24="","",Trans_cr!Q24-Trans_deb!Q24)</f>
        <v>-698.95039540451398</v>
      </c>
      <c r="S24" s="64">
        <f t="shared" si="8"/>
        <v>-0.48127201350587012</v>
      </c>
      <c r="T24" s="39"/>
      <c r="U24" s="39">
        <f>IF(L24="","",L24/GDP!O20/10)</f>
        <v>-0.12580047429331062</v>
      </c>
      <c r="V24" s="39">
        <f>IF(M24="","",M24/GDP!P20/10)</f>
        <v>-0.40212942554232639</v>
      </c>
      <c r="W24" s="39">
        <f>IF(N24="","",N24/GDP!Q20/10)</f>
        <v>-0.51398565774778882</v>
      </c>
      <c r="X24" s="39">
        <f>IF(O24="","",O24/GDP!R20/10)</f>
        <v>-0.38042541604189023</v>
      </c>
      <c r="Y24" s="39">
        <f>IF(P24="","",P24/GDP!S20/10)</f>
        <v>-0.25272691676987397</v>
      </c>
      <c r="Z24" s="39">
        <f>IF(Q24="","",Q24/GDP!T20/10)</f>
        <v>-0.13622447780952118</v>
      </c>
      <c r="AA24" s="39"/>
      <c r="AB24" s="59">
        <f t="shared" si="6"/>
        <v>0</v>
      </c>
      <c r="AC24" s="59">
        <f t="shared" si="9"/>
        <v>0</v>
      </c>
      <c r="AD24" s="59">
        <f t="shared" si="1"/>
        <v>0</v>
      </c>
      <c r="AE24" s="59" t="str">
        <f t="shared" si="7"/>
        <v/>
      </c>
      <c r="AF24" s="59">
        <f t="shared" si="2"/>
        <v>0</v>
      </c>
      <c r="AG24" s="39">
        <f t="shared" si="3"/>
        <v>-0.38042541604189023</v>
      </c>
      <c r="AI24" s="59" t="str">
        <f t="shared" si="4"/>
        <v/>
      </c>
      <c r="AJ24" s="20" t="str">
        <f t="shared" si="5"/>
        <v/>
      </c>
    </row>
    <row r="25" spans="1:36" x14ac:dyDescent="0.15">
      <c r="A25" s="12" t="s">
        <v>39</v>
      </c>
      <c r="B25" s="26">
        <f>IF(Trans_cr!B25="","",Trans_cr!B25-Trans_deb!B25)</f>
        <v>-20.424963325591452</v>
      </c>
      <c r="C25" s="26">
        <f>IF(Trans_cr!C25="","",Trans_cr!C25-Trans_deb!C25)</f>
        <v>-26.219493152857755</v>
      </c>
      <c r="D25" s="26">
        <f>IF(Trans_cr!D25="","",Trans_cr!D25-Trans_deb!D25)</f>
        <v>-26.733940566398051</v>
      </c>
      <c r="E25" s="26">
        <f>IF(Trans_cr!E25="","",Trans_cr!E25-Trans_deb!E25)</f>
        <v>-44.402267899643604</v>
      </c>
      <c r="F25" s="26">
        <f>IF(Trans_cr!F25="","",Trans_cr!F25-Trans_deb!F25)</f>
        <v>-38.237600514251895</v>
      </c>
      <c r="G25" s="26">
        <f>IF(Trans_cr!G25="","",Trans_cr!G25-Trans_deb!G25)</f>
        <v>-38.119903759765357</v>
      </c>
      <c r="H25" s="26">
        <f>IF(Trans_cr!H25="","",Trans_cr!H25-Trans_deb!H25)</f>
        <v>-48.1</v>
      </c>
      <c r="I25" s="26">
        <f>IF(Trans_cr!I25="","",Trans_cr!I25-Trans_deb!I25)</f>
        <v>-49.89610870543801</v>
      </c>
      <c r="J25" s="26">
        <f>IF(Trans_cr!J25="","",Trans_cr!J25-Trans_deb!J25)</f>
        <v>-53.015070398052515</v>
      </c>
      <c r="K25" s="26">
        <f>IF(Trans_cr!K25="","",Trans_cr!K25-Trans_deb!K25)</f>
        <v>-57.104202083911701</v>
      </c>
      <c r="L25" s="26">
        <f>IF(Trans_cr!L25="","",Trans_cr!L25-Trans_deb!L25)</f>
        <v>-45.046205549986091</v>
      </c>
      <c r="M25" s="26">
        <f>IF(Trans_cr!M25="","",Trans_cr!M25-Trans_deb!M25)</f>
        <v>-39.64192845190945</v>
      </c>
      <c r="N25" s="26">
        <f>IF(Trans_cr!N25="","",Trans_cr!N25-Trans_deb!N25)</f>
        <v>-38.174783610554798</v>
      </c>
      <c r="O25" s="26">
        <f>IF(Trans_cr!O25="","",Trans_cr!O25-Trans_deb!O25)</f>
        <v>-41.315623777112691</v>
      </c>
      <c r="P25" s="26">
        <f>IF(Trans_cr!P25="","",Trans_cr!P25-Trans_deb!P25)</f>
        <v>-33.675261148295746</v>
      </c>
      <c r="Q25" s="26">
        <f>IF(Trans_cr!Q25="","",Trans_cr!Q25-Trans_deb!Q25)</f>
        <v>-35.791377427400761</v>
      </c>
      <c r="S25" s="64">
        <f t="shared" si="8"/>
        <v>6.2838897367009983E-2</v>
      </c>
      <c r="T25" s="39"/>
      <c r="U25" s="39">
        <f>IF(L25="","",L25/GDP!O21/10)</f>
        <v>-2.6163779758033572</v>
      </c>
      <c r="V25" s="39">
        <f>IF(M25="","",M25/GDP!P21/10)</f>
        <v>-2.2154942093140257</v>
      </c>
      <c r="W25" s="39">
        <f>IF(N25="","",N25/GDP!Q21/10)</f>
        <v>-2.0540314254199266</v>
      </c>
      <c r="X25" s="39">
        <f>IF(O25="","",O25/GDP!R21/10)</f>
        <v>-2.1564605862074506</v>
      </c>
      <c r="Y25" s="39">
        <f>IF(P25="","",P25/GDP!S21/10)</f>
        <v>-1.6986101495866197</v>
      </c>
      <c r="Z25" s="39">
        <f>IF(Q25="","",Q25/GDP!T21/10)</f>
        <v>-2.0980914912470086</v>
      </c>
      <c r="AA25" s="39"/>
      <c r="AB25" s="59">
        <f t="shared" si="6"/>
        <v>0</v>
      </c>
      <c r="AC25" s="59">
        <f t="shared" si="9"/>
        <v>0</v>
      </c>
      <c r="AD25" s="59">
        <f t="shared" si="1"/>
        <v>0</v>
      </c>
      <c r="AE25" s="59" t="str">
        <f t="shared" si="7"/>
        <v/>
      </c>
      <c r="AF25" s="59">
        <f t="shared" si="2"/>
        <v>0</v>
      </c>
      <c r="AG25" s="39">
        <f t="shared" si="3"/>
        <v>-2.1564605862074506</v>
      </c>
      <c r="AI25" s="59" t="str">
        <f t="shared" si="4"/>
        <v/>
      </c>
      <c r="AJ25" s="20" t="str">
        <f t="shared" si="5"/>
        <v/>
      </c>
    </row>
    <row r="26" spans="1:36" x14ac:dyDescent="0.15">
      <c r="A26" s="12" t="s">
        <v>40</v>
      </c>
      <c r="B26" s="26">
        <f>IF(Trans_cr!B26="","",Trans_cr!B26-Trans_deb!B26)</f>
        <v>-141.48471657257065</v>
      </c>
      <c r="C26" s="26">
        <f>IF(Trans_cr!C26="","",Trans_cr!C26-Trans_deb!C26)</f>
        <v>-187.78749610470322</v>
      </c>
      <c r="D26" s="26">
        <f>IF(Trans_cr!D26="","",Trans_cr!D26-Trans_deb!D26)</f>
        <v>-283.5153370138118</v>
      </c>
      <c r="E26" s="26">
        <f>IF(Trans_cr!E26="","",Trans_cr!E26-Trans_deb!E26)</f>
        <v>-298.3273265458904</v>
      </c>
      <c r="F26" s="26">
        <f>IF(Trans_cr!F26="","",Trans_cr!F26-Trans_deb!F26)</f>
        <v>-273.37613842554185</v>
      </c>
      <c r="G26" s="26">
        <f>IF(Trans_cr!G26="","",Trans_cr!G26-Trans_deb!G26)</f>
        <v>-210.18230796124413</v>
      </c>
      <c r="H26" s="26">
        <f>IF(Trans_cr!H26="","",Trans_cr!H26-Trans_deb!H26)</f>
        <v>-202.6</v>
      </c>
      <c r="I26" s="26">
        <f>IF(Trans_cr!I26="","",Trans_cr!I26-Trans_deb!I26)</f>
        <v>-254.35900060153048</v>
      </c>
      <c r="J26" s="26">
        <f>IF(Trans_cr!J26="","",Trans_cr!J26-Trans_deb!J26)</f>
        <v>-271.39044762686729</v>
      </c>
      <c r="K26" s="26">
        <f>IF(Trans_cr!K26="","",Trans_cr!K26-Trans_deb!K26)</f>
        <v>-389.25775552240566</v>
      </c>
      <c r="L26" s="26">
        <f>IF(Trans_cr!L26="","",Trans_cr!L26-Trans_deb!L26)</f>
        <v>-209.11731013082314</v>
      </c>
      <c r="M26" s="26">
        <f>IF(Trans_cr!M26="","",Trans_cr!M26-Trans_deb!M26)</f>
        <v>-404.75965711275148</v>
      </c>
      <c r="N26" s="26">
        <f>IF(Trans_cr!N26="","",Trans_cr!N26-Trans_deb!N26)</f>
        <v>-396.72446787797912</v>
      </c>
      <c r="O26" s="26">
        <f>IF(Trans_cr!O26="","",Trans_cr!O26-Trans_deb!O26)</f>
        <v>-339.84785958372913</v>
      </c>
      <c r="P26" s="26">
        <f>IF(Trans_cr!P26="","",Trans_cr!P26-Trans_deb!P26)</f>
        <v>-299.05402618422414</v>
      </c>
      <c r="Q26" s="26" t="str">
        <f>IF(Trans_cr!Q26="","",Trans_cr!Q26-Trans_deb!Q26)</f>
        <v/>
      </c>
      <c r="S26" s="64" t="str">
        <f t="shared" si="8"/>
        <v/>
      </c>
      <c r="T26" s="39"/>
      <c r="U26" s="39">
        <f>IF(L26="","",L26/GDP!O22/10)</f>
        <v>-1.8360834519885803</v>
      </c>
      <c r="V26" s="39">
        <f>IF(M26="","",M26/GDP!P22/10)</f>
        <v>-3.4249989311813258</v>
      </c>
      <c r="W26" s="39">
        <f>IF(N26="","",N26/GDP!Q22/10)</f>
        <v>-3.1245100642135726</v>
      </c>
      <c r="X26" s="39">
        <f>IF(O26="","",O26/GDP!R22/10)</f>
        <v>-2.3836511602938746</v>
      </c>
      <c r="Y26" s="39">
        <f>IF(P26="","",P26/GDP!S22/10)</f>
        <v>-2.0778755938972346</v>
      </c>
      <c r="Z26" s="39" t="str">
        <f>IF(Q26="","",Q26/GDP!T22/10)</f>
        <v/>
      </c>
      <c r="AA26" s="39"/>
      <c r="AB26" s="59">
        <f t="shared" si="6"/>
        <v>0</v>
      </c>
      <c r="AC26" s="59">
        <f t="shared" si="9"/>
        <v>0</v>
      </c>
      <c r="AD26" s="59">
        <f t="shared" si="1"/>
        <v>1</v>
      </c>
      <c r="AE26" s="59" t="str">
        <f t="shared" si="7"/>
        <v/>
      </c>
      <c r="AF26" s="59">
        <f t="shared" si="2"/>
        <v>0</v>
      </c>
      <c r="AG26" s="39">
        <f t="shared" si="3"/>
        <v>-2.3836511602938746</v>
      </c>
      <c r="AI26" s="59" t="str">
        <f t="shared" si="4"/>
        <v/>
      </c>
      <c r="AJ26" s="20" t="str">
        <f t="shared" si="5"/>
        <v/>
      </c>
    </row>
    <row r="27" spans="1:36" x14ac:dyDescent="0.15">
      <c r="A27" s="12" t="s">
        <v>41</v>
      </c>
      <c r="B27" s="26" t="str">
        <f>IF(Trans_cr!B27="","",Trans_cr!B27-Trans_deb!B27)</f>
        <v/>
      </c>
      <c r="C27" s="26">
        <f>IF(Trans_cr!C27="","",Trans_cr!C27-Trans_deb!C27)</f>
        <v>-253.3</v>
      </c>
      <c r="D27" s="26">
        <f>IF(Trans_cr!D27="","",Trans_cr!D27-Trans_deb!D27)</f>
        <v>-305.64026168746312</v>
      </c>
      <c r="E27" s="26">
        <f>IF(Trans_cr!E27="","",Trans_cr!E27-Trans_deb!E27)</f>
        <v>-278.29796499861163</v>
      </c>
      <c r="F27" s="26">
        <f>IF(Trans_cr!F27="","",Trans_cr!F27-Trans_deb!F27)</f>
        <v>-221.29166125569239</v>
      </c>
      <c r="G27" s="26">
        <f>IF(Trans_cr!G27="","",Trans_cr!G27-Trans_deb!G27)</f>
        <v>-234.52660274133439</v>
      </c>
      <c r="H27" s="26">
        <f>IF(Trans_cr!H27="","",Trans_cr!H27-Trans_deb!H27)</f>
        <v>-206.8999160659946</v>
      </c>
      <c r="I27" s="26">
        <f>IF(Trans_cr!I27="","",Trans_cr!I27-Trans_deb!I27)</f>
        <v>-198.89988687459822</v>
      </c>
      <c r="J27" s="26">
        <f>IF(Trans_cr!J27="","",Trans_cr!J27-Trans_deb!J27)</f>
        <v>-210.02779667310423</v>
      </c>
      <c r="K27" s="26">
        <f>IF(Trans_cr!K27="","",Trans_cr!K27-Trans_deb!K27)</f>
        <v>-226.17436347602816</v>
      </c>
      <c r="L27" s="26">
        <f>IF(Trans_cr!L27="","",Trans_cr!L27-Trans_deb!L27)</f>
        <v>-225.45424360223745</v>
      </c>
      <c r="M27" s="26">
        <f>IF(Trans_cr!M27="","",Trans_cr!M27-Trans_deb!M27)</f>
        <v>-232.17298648520762</v>
      </c>
      <c r="N27" s="26">
        <f>IF(Trans_cr!N27="","",Trans_cr!N27-Trans_deb!N27)</f>
        <v>-236.24583946400975</v>
      </c>
      <c r="O27" s="26">
        <f>IF(Trans_cr!O27="","",Trans_cr!O27-Trans_deb!O27)</f>
        <v>-189.7145798837372</v>
      </c>
      <c r="P27" s="26">
        <f>IF(Trans_cr!P27="","",Trans_cr!P27-Trans_deb!P27)</f>
        <v>-182.6591558188517</v>
      </c>
      <c r="Q27" s="26">
        <f>IF(Trans_cr!Q27="","",Trans_cr!Q27-Trans_deb!Q27)</f>
        <v>-116</v>
      </c>
      <c r="S27" s="64">
        <f t="shared" si="8"/>
        <v>-0.36493739128499803</v>
      </c>
      <c r="T27" s="39"/>
      <c r="U27" s="39">
        <f>IF(L27="","",L27/GDP!O23/10)</f>
        <v>-3.3879758739518993</v>
      </c>
      <c r="V27" s="39">
        <f>IF(M27="","",M27/GDP!P23/10)</f>
        <v>-3.3648692930272235</v>
      </c>
      <c r="W27" s="39">
        <f>IF(N27="","",N27/GDP!Q23/10)</f>
        <v>-3.3076923432680623</v>
      </c>
      <c r="X27" s="39">
        <f>IF(O27="","",O27/GDP!R23/10)</f>
        <v>-2.6260512205872297</v>
      </c>
      <c r="Y27" s="39">
        <f>IF(P27="","",P27/GDP!S23/10)</f>
        <v>-2.4406253061498631</v>
      </c>
      <c r="Z27" s="39">
        <f>IF(Q27="","",Q27/GDP!T23/10)</f>
        <v>-1.6805748725081131</v>
      </c>
      <c r="AA27" s="39"/>
      <c r="AB27" s="59">
        <f t="shared" si="6"/>
        <v>0</v>
      </c>
      <c r="AC27" s="59">
        <f t="shared" si="9"/>
        <v>0</v>
      </c>
      <c r="AD27" s="59">
        <f t="shared" si="1"/>
        <v>0</v>
      </c>
      <c r="AE27" s="59" t="str">
        <f t="shared" si="7"/>
        <v/>
      </c>
      <c r="AF27" s="59">
        <f t="shared" si="2"/>
        <v>0</v>
      </c>
      <c r="AG27" s="39">
        <f t="shared" si="3"/>
        <v>-2.6260512205872297</v>
      </c>
      <c r="AI27" s="59" t="str">
        <f t="shared" si="4"/>
        <v/>
      </c>
      <c r="AJ27" s="20" t="str">
        <f t="shared" si="5"/>
        <v/>
      </c>
    </row>
    <row r="28" spans="1:36" x14ac:dyDescent="0.15">
      <c r="A28" s="12" t="s">
        <v>42</v>
      </c>
      <c r="B28" s="26" t="str">
        <f>IF(Trans_cr!B28="","",Trans_cr!B28-Trans_deb!B28)</f>
        <v/>
      </c>
      <c r="C28" s="26">
        <f>IF(Trans_cr!C28="","",Trans_cr!C28-Trans_deb!C28)</f>
        <v>10.3</v>
      </c>
      <c r="D28" s="26">
        <f>IF(Trans_cr!D28="","",Trans_cr!D28-Trans_deb!D28)</f>
        <v>-15.276809174849067</v>
      </c>
      <c r="E28" s="26">
        <f>IF(Trans_cr!E28="","",Trans_cr!E28-Trans_deb!E28)</f>
        <v>-20.353448010576763</v>
      </c>
      <c r="F28" s="26">
        <f>IF(Trans_cr!F28="","",Trans_cr!F28-Trans_deb!F28)</f>
        <v>-17.821843266777748</v>
      </c>
      <c r="G28" s="26">
        <f>IF(Trans_cr!G28="","",Trans_cr!G28-Trans_deb!G28)</f>
        <v>-27.935546826323577</v>
      </c>
      <c r="H28" s="26">
        <f>IF(Trans_cr!H28="","",Trans_cr!H28-Trans_deb!H28)</f>
        <v>-31.966386057816909</v>
      </c>
      <c r="I28" s="26">
        <f>IF(Trans_cr!I28="","",Trans_cr!I28-Trans_deb!I28)</f>
        <v>-27.434270613445534</v>
      </c>
      <c r="J28" s="26">
        <f>IF(Trans_cr!J28="","",Trans_cr!J28-Trans_deb!J28)</f>
        <v>1.1479839955600752</v>
      </c>
      <c r="K28" s="26">
        <f>IF(Trans_cr!K28="","",Trans_cr!K28-Trans_deb!K28)</f>
        <v>-11.958270579198313</v>
      </c>
      <c r="L28" s="26">
        <f>IF(Trans_cr!L28="","",Trans_cr!L28-Trans_deb!L28)</f>
        <v>-36.257113482456688</v>
      </c>
      <c r="M28" s="26">
        <f>IF(Trans_cr!M28="","",Trans_cr!M28-Trans_deb!M28)</f>
        <v>-4.349613218281803</v>
      </c>
      <c r="N28" s="26">
        <f>IF(Trans_cr!N28="","",Trans_cr!N28-Trans_deb!N28)</f>
        <v>-9.4741967480320923</v>
      </c>
      <c r="O28" s="26">
        <f>IF(Trans_cr!O28="","",Trans_cr!O28-Trans_deb!O28)</f>
        <v>19.079338774459309</v>
      </c>
      <c r="P28" s="26">
        <f>IF(Trans_cr!P28="","",Trans_cr!P28-Trans_deb!P28)</f>
        <v>-16.557693210737995</v>
      </c>
      <c r="Q28" s="26">
        <f>IF(Trans_cr!Q28="","",Trans_cr!Q28-Trans_deb!Q28)</f>
        <v>-19.682905745683215</v>
      </c>
      <c r="S28" s="64">
        <f t="shared" si="8"/>
        <v>0.1887468559278811</v>
      </c>
      <c r="T28" s="39"/>
      <c r="U28" s="39">
        <f>IF(L28="","",L28/GDP!O24/10)</f>
        <v>-1.8868422196898778</v>
      </c>
      <c r="V28" s="39">
        <f>IF(M28="","",M28/GDP!P24/10)</f>
        <v>-0.21482682089786445</v>
      </c>
      <c r="W28" s="39">
        <f>IF(N28="","",N28/GDP!Q24/10)</f>
        <v>-0.40062733945875972</v>
      </c>
      <c r="X28" s="39">
        <f>IF(O28="","",O28/GDP!R24/10)</f>
        <v>0.79127616944045887</v>
      </c>
      <c r="Y28" s="39">
        <f>IF(P28="","",P28/GDP!S24/10)</f>
        <v>-0.66553187767563271</v>
      </c>
      <c r="Z28" s="39">
        <f>IF(Q28="","",Q28/GDP!T24/10)</f>
        <v>-0.78623481212083257</v>
      </c>
      <c r="AA28" s="39"/>
      <c r="AB28" s="59">
        <f t="shared" si="6"/>
        <v>0</v>
      </c>
      <c r="AC28" s="59">
        <f t="shared" si="9"/>
        <v>0</v>
      </c>
      <c r="AD28" s="59">
        <f t="shared" si="1"/>
        <v>0</v>
      </c>
      <c r="AE28" s="59" t="str">
        <f t="shared" si="7"/>
        <v/>
      </c>
      <c r="AF28" s="59">
        <f t="shared" si="2"/>
        <v>0</v>
      </c>
      <c r="AG28" s="39" t="str">
        <f t="shared" si="3"/>
        <v/>
      </c>
      <c r="AI28" s="59">
        <f t="shared" si="4"/>
        <v>0.79127616944045887</v>
      </c>
      <c r="AJ28" s="20" t="str">
        <f t="shared" si="5"/>
        <v/>
      </c>
    </row>
    <row r="29" spans="1:36" x14ac:dyDescent="0.15">
      <c r="A29" s="12" t="s">
        <v>43</v>
      </c>
      <c r="B29" s="26">
        <f>IF(Trans_cr!B29="","",Trans_cr!B29-Trans_deb!B29)</f>
        <v>-89.653657568240391</v>
      </c>
      <c r="C29" s="26">
        <f>IF(Trans_cr!C29="","",Trans_cr!C29-Trans_deb!C29)</f>
        <v>-161.76958300000001</v>
      </c>
      <c r="D29" s="26">
        <f>IF(Trans_cr!D29="","",Trans_cr!D29-Trans_deb!D29)</f>
        <v>-237.06758555000005</v>
      </c>
      <c r="E29" s="26">
        <f>IF(Trans_cr!E29="","",Trans_cr!E29-Trans_deb!E29)</f>
        <v>-336.69299999999998</v>
      </c>
      <c r="F29" s="26">
        <f>IF(Trans_cr!F29="","",Trans_cr!F29-Trans_deb!F29)</f>
        <v>-317.73</v>
      </c>
      <c r="G29" s="26">
        <f>IF(Trans_cr!G29="","",Trans_cr!G29-Trans_deb!G29)</f>
        <v>-398.67796500000003</v>
      </c>
      <c r="H29" s="26">
        <f>IF(Trans_cr!H29="","",Trans_cr!H29-Trans_deb!H29)</f>
        <v>-514.72513900000001</v>
      </c>
      <c r="I29" s="26">
        <f>IF(Trans_cr!I29="","",Trans_cr!I29-Trans_deb!I29)</f>
        <v>-652.64078223564593</v>
      </c>
      <c r="J29" s="26">
        <f>IF(Trans_cr!J29="","",Trans_cr!J29-Trans_deb!J29)</f>
        <v>-455.90463767117626</v>
      </c>
      <c r="K29" s="26">
        <f>IF(Trans_cr!K29="","",Trans_cr!K29-Trans_deb!K29)</f>
        <v>-528.5</v>
      </c>
      <c r="L29" s="26">
        <f>IF(Trans_cr!L29="","",Trans_cr!L29-Trans_deb!L29)</f>
        <v>-466.8338444102215</v>
      </c>
      <c r="M29" s="26">
        <f>IF(Trans_cr!M29="","",Trans_cr!M29-Trans_deb!M29)</f>
        <v>-418.92680082061935</v>
      </c>
      <c r="N29" s="26">
        <f>IF(Trans_cr!N29="","",Trans_cr!N29-Trans_deb!N29)</f>
        <v>-382.20218758515813</v>
      </c>
      <c r="O29" s="26">
        <f>IF(Trans_cr!O29="","",Trans_cr!O29-Trans_deb!O29)</f>
        <v>-319.02872083830698</v>
      </c>
      <c r="P29" s="26">
        <f>IF(Trans_cr!P29="","",Trans_cr!P29-Trans_deb!P29)</f>
        <v>-340.45418135477001</v>
      </c>
      <c r="Q29" s="26">
        <f>IF(Trans_cr!Q29="","",Trans_cr!Q29-Trans_deb!Q29)</f>
        <v>-209.31533253317309</v>
      </c>
      <c r="S29" s="64">
        <f t="shared" si="8"/>
        <v>-0.38518795186992805</v>
      </c>
      <c r="T29" s="39"/>
      <c r="U29" s="39">
        <f>IF(L29="","",L29/GDP!O25/10)</f>
        <v>-1.4044033389505752</v>
      </c>
      <c r="V29" s="39">
        <f>IF(M29="","",M29/GDP!P25/10)</f>
        <v>-1.2253438206921485</v>
      </c>
      <c r="W29" s="39">
        <f>IF(N29="","",N29/GDP!Q25/10)</f>
        <v>-1.0115978416919489</v>
      </c>
      <c r="X29" s="39">
        <f>IF(O29="","",O29/GDP!R25/10)</f>
        <v>-0.78614731902300039</v>
      </c>
      <c r="Y29" s="39">
        <f>IF(P29="","",P29/GDP!S25/10)</f>
        <v>-0.82647762345488718</v>
      </c>
      <c r="Z29" s="39">
        <f>IF(Q29="","",Q29/GDP!T25/10)</f>
        <v>-0.56818441424386557</v>
      </c>
      <c r="AA29" s="39"/>
      <c r="AB29" s="59">
        <f t="shared" si="6"/>
        <v>0</v>
      </c>
      <c r="AC29" s="59">
        <f t="shared" si="9"/>
        <v>0</v>
      </c>
      <c r="AD29" s="59">
        <f t="shared" si="1"/>
        <v>0</v>
      </c>
      <c r="AE29" s="59" t="str">
        <f t="shared" si="7"/>
        <v/>
      </c>
      <c r="AF29" s="59">
        <f t="shared" si="2"/>
        <v>0</v>
      </c>
      <c r="AG29" s="39">
        <f t="shared" si="3"/>
        <v>-0.78614731902300039</v>
      </c>
      <c r="AI29" s="59" t="str">
        <f t="shared" si="4"/>
        <v/>
      </c>
      <c r="AJ29" s="20" t="str">
        <f t="shared" si="5"/>
        <v/>
      </c>
    </row>
    <row r="30" spans="1:36" x14ac:dyDescent="0.15">
      <c r="A30" s="12" t="s">
        <v>44</v>
      </c>
      <c r="B30" s="26">
        <f>IF(Trans_cr!B30="","",Trans_cr!B30-Trans_deb!B30)</f>
        <v>-92.206138234583264</v>
      </c>
      <c r="C30" s="26">
        <f>IF(Trans_cr!C30="","",Trans_cr!C30-Trans_deb!C30)</f>
        <v>-35.337196569976243</v>
      </c>
      <c r="D30" s="26">
        <f>IF(Trans_cr!D30="","",Trans_cr!D30-Trans_deb!D30)</f>
        <v>75.600000000000023</v>
      </c>
      <c r="E30" s="26">
        <f>IF(Trans_cr!E30="","",Trans_cr!E30-Trans_deb!E30)</f>
        <v>89.361984909626983</v>
      </c>
      <c r="F30" s="26">
        <f>IF(Trans_cr!F30="","",Trans_cr!F30-Trans_deb!F30)</f>
        <v>63.07133620190055</v>
      </c>
      <c r="G30" s="26">
        <f>IF(Trans_cr!G30="","",Trans_cr!G30-Trans_deb!G30)</f>
        <v>100.86928902043576</v>
      </c>
      <c r="H30" s="26">
        <f>IF(Trans_cr!H30="","",Trans_cr!H30-Trans_deb!H30)</f>
        <v>118.09305936104647</v>
      </c>
      <c r="I30" s="26">
        <f>IF(Trans_cr!I30="","",Trans_cr!I30-Trans_deb!I30)</f>
        <v>93.301271220947143</v>
      </c>
      <c r="J30" s="26">
        <f>IF(Trans_cr!J30="","",Trans_cr!J30-Trans_deb!J30)</f>
        <v>116.97745755506259</v>
      </c>
      <c r="K30" s="26">
        <f>IF(Trans_cr!K30="","",Trans_cr!K30-Trans_deb!K30)</f>
        <v>121.50190809548829</v>
      </c>
      <c r="L30" s="26">
        <f>IF(Trans_cr!L30="","",Trans_cr!L30-Trans_deb!L30)</f>
        <v>156.43043363710706</v>
      </c>
      <c r="M30" s="26">
        <f>IF(Trans_cr!M30="","",Trans_cr!M30-Trans_deb!M30)</f>
        <v>165.27382645340757</v>
      </c>
      <c r="N30" s="26">
        <f>IF(Trans_cr!N30="","",Trans_cr!N30-Trans_deb!N30)</f>
        <v>190.41607051802927</v>
      </c>
      <c r="O30" s="26">
        <f>IF(Trans_cr!O30="","",Trans_cr!O30-Trans_deb!O30)</f>
        <v>215.41475506808627</v>
      </c>
      <c r="P30" s="26">
        <f>IF(Trans_cr!P30="","",Trans_cr!P30-Trans_deb!P30)</f>
        <v>196.4723993046353</v>
      </c>
      <c r="Q30" s="26">
        <f>IF(Trans_cr!Q30="","",Trans_cr!Q30-Trans_deb!Q30)</f>
        <v>155.66133395460315</v>
      </c>
      <c r="S30" s="64">
        <f t="shared" si="8"/>
        <v>-0.20771907654445443</v>
      </c>
      <c r="T30" s="39"/>
      <c r="U30" s="39">
        <f>IF(L30="","",L30/GDP!O26/10)</f>
        <v>0.96503739342839945</v>
      </c>
      <c r="V30" s="39">
        <f>IF(M30="","",M30/GDP!P26/10)</f>
        <v>0.9773788950138067</v>
      </c>
      <c r="W30" s="39">
        <f>IF(N30="","",N30/GDP!Q26/10)</f>
        <v>1.053150645096943</v>
      </c>
      <c r="X30" s="39">
        <f>IF(O30="","",O30/GDP!R26/10)</f>
        <v>1.0672715166400122</v>
      </c>
      <c r="Y30" s="39">
        <f>IF(P30="","",P30/GDP!S26/10)</f>
        <v>0.97250872703988145</v>
      </c>
      <c r="Z30" s="39">
        <f>IF(Q30="","",Q30/GDP!T26/10)</f>
        <v>0.78661481128526201</v>
      </c>
      <c r="AA30" s="39"/>
      <c r="AB30" s="59">
        <f t="shared" si="6"/>
        <v>0</v>
      </c>
      <c r="AC30" s="59">
        <f t="shared" si="9"/>
        <v>0</v>
      </c>
      <c r="AD30" s="59">
        <f t="shared" si="1"/>
        <v>0</v>
      </c>
      <c r="AE30" s="59" t="str">
        <f t="shared" si="7"/>
        <v/>
      </c>
      <c r="AF30" s="59">
        <f t="shared" si="2"/>
        <v>0</v>
      </c>
      <c r="AG30" s="39" t="str">
        <f t="shared" si="3"/>
        <v/>
      </c>
      <c r="AI30" s="59">
        <f t="shared" si="4"/>
        <v>1.0672715166400122</v>
      </c>
      <c r="AJ30" s="20" t="str">
        <f t="shared" si="5"/>
        <v/>
      </c>
    </row>
    <row r="31" spans="1:36" x14ac:dyDescent="0.15">
      <c r="A31" s="12" t="s">
        <v>45</v>
      </c>
      <c r="B31" s="26">
        <f>IF(Trans_cr!B31="","",Trans_cr!B31-Trans_deb!B31)</f>
        <v>11.302096057067459</v>
      </c>
      <c r="C31" s="26">
        <f>IF(Trans_cr!C31="","",Trans_cr!C31-Trans_deb!C31)</f>
        <v>11.21897672503988</v>
      </c>
      <c r="D31" s="26">
        <f>IF(Trans_cr!D31="","",Trans_cr!D31-Trans_deb!D31)</f>
        <v>-7.9472888517094447</v>
      </c>
      <c r="E31" s="26">
        <f>IF(Trans_cr!E31="","",Trans_cr!E31-Trans_deb!E31)</f>
        <v>-56.96767663438051</v>
      </c>
      <c r="F31" s="26">
        <f>IF(Trans_cr!F31="","",Trans_cr!F31-Trans_deb!F31)</f>
        <v>-84.483104584880152</v>
      </c>
      <c r="G31" s="26">
        <f>IF(Trans_cr!G31="","",Trans_cr!G31-Trans_deb!G31)</f>
        <v>-50.599999999999994</v>
      </c>
      <c r="H31" s="26">
        <f>IF(Trans_cr!H31="","",Trans_cr!H31-Trans_deb!H31)</f>
        <v>-116.82945140243707</v>
      </c>
      <c r="I31" s="26">
        <f>IF(Trans_cr!I31="","",Trans_cr!I31-Trans_deb!I31)</f>
        <v>-363.33155620389715</v>
      </c>
      <c r="J31" s="26">
        <f>IF(Trans_cr!J31="","",Trans_cr!J31-Trans_deb!J31)</f>
        <v>-275.92499755355334</v>
      </c>
      <c r="K31" s="26">
        <f>IF(Trans_cr!K31="","",Trans_cr!K31-Trans_deb!K31)</f>
        <v>-265.15027110723349</v>
      </c>
      <c r="L31" s="26">
        <f>IF(Trans_cr!L31="","",Trans_cr!L31-Trans_deb!L31)</f>
        <v>-242.9497437063535</v>
      </c>
      <c r="M31" s="26">
        <f>IF(Trans_cr!M31="","",Trans_cr!M31-Trans_deb!M31)</f>
        <v>-226.15361850071594</v>
      </c>
      <c r="N31" s="26">
        <f>IF(Trans_cr!N31="","",Trans_cr!N31-Trans_deb!N31)</f>
        <v>-163.94465399231876</v>
      </c>
      <c r="O31" s="26">
        <f>IF(Trans_cr!O31="","",Trans_cr!O31-Trans_deb!O31)</f>
        <v>-191.26960076973128</v>
      </c>
      <c r="P31" s="26">
        <f>IF(Trans_cr!P31="","",Trans_cr!P31-Trans_deb!P31)</f>
        <v>-199.99022710945945</v>
      </c>
      <c r="Q31" s="26">
        <f>IF(Trans_cr!Q31="","",Trans_cr!Q31-Trans_deb!Q31)</f>
        <v>-190.45163181876896</v>
      </c>
      <c r="S31" s="64">
        <f t="shared" si="8"/>
        <v>-4.7695307058528424E-2</v>
      </c>
      <c r="T31" s="39"/>
      <c r="U31" s="39">
        <f>IF(L31="","",L31/GDP!O27/10)</f>
        <v>-1.6818831115719424</v>
      </c>
      <c r="V31" s="39">
        <f>IF(M31="","",M31/GDP!P27/10)</f>
        <v>-1.4443235313627665</v>
      </c>
      <c r="W31" s="39">
        <f>IF(N31="","",N31/GDP!Q27/10)</f>
        <v>-0.94311170513690912</v>
      </c>
      <c r="X31" s="39">
        <f>IF(O31="","",O31/GDP!R27/10)</f>
        <v>-1.0248322000424126</v>
      </c>
      <c r="Y31" s="39">
        <f>IF(P31="","",P31/GDP!S27/10)</f>
        <v>-1.090543799757441</v>
      </c>
      <c r="Z31" s="39">
        <f>IF(Q31="","",Q31/GDP!T27/10)</f>
        <v>-1.1970193657438279</v>
      </c>
      <c r="AA31" s="39"/>
      <c r="AB31" s="59">
        <f t="shared" si="6"/>
        <v>0</v>
      </c>
      <c r="AC31" s="59">
        <f t="shared" si="9"/>
        <v>0</v>
      </c>
      <c r="AD31" s="59">
        <f t="shared" si="1"/>
        <v>0</v>
      </c>
      <c r="AE31" s="59" t="str">
        <f t="shared" si="7"/>
        <v/>
      </c>
      <c r="AF31" s="59">
        <f t="shared" si="2"/>
        <v>0</v>
      </c>
      <c r="AG31" s="39">
        <f t="shared" si="3"/>
        <v>-1.0248322000424126</v>
      </c>
      <c r="AI31" s="59" t="str">
        <f t="shared" si="4"/>
        <v/>
      </c>
      <c r="AJ31" s="20" t="str">
        <f t="shared" si="5"/>
        <v/>
      </c>
    </row>
    <row r="32" spans="1:36" x14ac:dyDescent="0.15">
      <c r="A32" s="12" t="s">
        <v>46</v>
      </c>
      <c r="B32" s="26">
        <f>IF(Trans_cr!B32="","",Trans_cr!B32-Trans_deb!B32)</f>
        <v>-1952.6657320157269</v>
      </c>
      <c r="C32" s="26">
        <f>IF(Trans_cr!C32="","",Trans_cr!C32-Trans_deb!C32)</f>
        <v>-3122.7270098067224</v>
      </c>
      <c r="D32" s="26">
        <f>IF(Trans_cr!D32="","",Trans_cr!D32-Trans_deb!D32)</f>
        <v>-4378.4731870616488</v>
      </c>
      <c r="E32" s="26">
        <f>IF(Trans_cr!E32="","",Trans_cr!E32-Trans_deb!E32)</f>
        <v>-4995.5262543132003</v>
      </c>
      <c r="F32" s="26">
        <f>IF(Trans_cr!F32="","",Trans_cr!F32-Trans_deb!F32)</f>
        <v>-3923.8153666799999</v>
      </c>
      <c r="G32" s="26">
        <f>IF(Trans_cr!G32="","",Trans_cr!G32-Trans_deb!G32)</f>
        <v>-6227.9</v>
      </c>
      <c r="H32" s="26">
        <f>IF(Trans_cr!H32="","",Trans_cr!H32-Trans_deb!H32)</f>
        <v>-8062.1847175100002</v>
      </c>
      <c r="I32" s="26">
        <f>IF(Trans_cr!I32="","",Trans_cr!I32-Trans_deb!I32)</f>
        <v>-8531.2712805400006</v>
      </c>
      <c r="J32" s="26">
        <f>IF(Trans_cr!J32="","",Trans_cr!J32-Trans_deb!J32)</f>
        <v>-9562.2789982600007</v>
      </c>
      <c r="K32" s="26">
        <f>IF(Trans_cr!K32="","",Trans_cr!K32-Trans_deb!K32)</f>
        <v>-8828.2952523499989</v>
      </c>
      <c r="L32" s="26">
        <f>IF(Trans_cr!L32="","",Trans_cr!L32-Trans_deb!L32)</f>
        <v>-5798.8306222300007</v>
      </c>
      <c r="M32" s="26">
        <f>IF(Trans_cr!M32="","",Trans_cr!M32-Trans_deb!M32)</f>
        <v>-3885.4922484800009</v>
      </c>
      <c r="N32" s="26">
        <f>IF(Trans_cr!N32="","",Trans_cr!N32-Trans_deb!N32)</f>
        <v>-5372.1016664500003</v>
      </c>
      <c r="O32" s="26">
        <f>IF(Trans_cr!O32="","",Trans_cr!O32-Trans_deb!O32)</f>
        <v>-6421.46217918</v>
      </c>
      <c r="P32" s="26">
        <f>IF(Trans_cr!P32="","",Trans_cr!P32-Trans_deb!P32)</f>
        <v>-6337.1505198300001</v>
      </c>
      <c r="Q32" s="26">
        <f>IF(Trans_cr!Q32="","",Trans_cr!Q32-Trans_deb!Q32)</f>
        <v>-3246.5101443199992</v>
      </c>
      <c r="S32" s="64">
        <f t="shared" si="8"/>
        <v>-0.48770190416637127</v>
      </c>
      <c r="T32" s="39"/>
      <c r="U32" s="39">
        <f>IF(L32="","",L32/GDP!O28/10)</f>
        <v>-0.32214903600951916</v>
      </c>
      <c r="V32" s="39">
        <f>IF(M32="","",M32/GDP!P28/10)</f>
        <v>-0.21626648689473843</v>
      </c>
      <c r="W32" s="39">
        <f>IF(N32="","",N32/GDP!Q28/10)</f>
        <v>-0.26033699791086928</v>
      </c>
      <c r="X32" s="39">
        <f>IF(O32="","",O32/GDP!R28/10)</f>
        <v>-0.33498610388971839</v>
      </c>
      <c r="Y32" s="39">
        <f>IF(P32="","",P32/GDP!S28/10)</f>
        <v>-0.33760065694550551</v>
      </c>
      <c r="Z32" s="39">
        <f>IF(Q32="","",Q32/GDP!T28/10)</f>
        <v>-0.22638207070099753</v>
      </c>
      <c r="AA32" s="39"/>
      <c r="AB32" s="59">
        <f t="shared" si="6"/>
        <v>0</v>
      </c>
      <c r="AC32" s="59">
        <f t="shared" si="9"/>
        <v>0</v>
      </c>
      <c r="AD32" s="59">
        <f t="shared" si="1"/>
        <v>0</v>
      </c>
      <c r="AE32" s="59" t="str">
        <f t="shared" si="7"/>
        <v/>
      </c>
      <c r="AF32" s="59">
        <f t="shared" si="2"/>
        <v>0</v>
      </c>
      <c r="AG32" s="39">
        <f t="shared" si="3"/>
        <v>-0.33498610388971839</v>
      </c>
      <c r="AI32" s="59" t="str">
        <f t="shared" si="4"/>
        <v/>
      </c>
      <c r="AJ32" s="20" t="str">
        <f t="shared" si="5"/>
        <v/>
      </c>
    </row>
    <row r="33" spans="1:36" x14ac:dyDescent="0.15">
      <c r="A33" s="12" t="s">
        <v>47</v>
      </c>
      <c r="B33" s="26">
        <f>IF(Trans_cr!B33="","",Trans_cr!B33-Trans_deb!B33)</f>
        <v>-8.3848100954712095</v>
      </c>
      <c r="C33" s="26">
        <f>IF(Trans_cr!C33="","",Trans_cr!C33-Trans_deb!C33)</f>
        <v>12.112304331634846</v>
      </c>
      <c r="D33" s="26">
        <f>IF(Trans_cr!D33="","",Trans_cr!D33-Trans_deb!D33)</f>
        <v>8.3204483918145797</v>
      </c>
      <c r="E33" s="26">
        <f>IF(Trans_cr!E33="","",Trans_cr!E33-Trans_deb!E33)</f>
        <v>7.4503118418849112</v>
      </c>
      <c r="F33" s="26">
        <f>IF(Trans_cr!F33="","",Trans_cr!F33-Trans_deb!F33)</f>
        <v>7.0795153452588124</v>
      </c>
      <c r="G33" s="26" t="str">
        <f>IF(Trans_cr!G33="","",Trans_cr!G33-Trans_deb!G33)</f>
        <v/>
      </c>
      <c r="H33" s="26" t="str">
        <f>IF(Trans_cr!H33="","",Trans_cr!H33-Trans_deb!H33)</f>
        <v/>
      </c>
      <c r="I33" s="26" t="str">
        <f>IF(Trans_cr!I33="","",Trans_cr!I33-Trans_deb!I33)</f>
        <v/>
      </c>
      <c r="J33" s="26" t="str">
        <f>IF(Trans_cr!J33="","",Trans_cr!J33-Trans_deb!J33)</f>
        <v/>
      </c>
      <c r="K33" s="26">
        <f>IF(Trans_cr!K33="","",Trans_cr!K33-Trans_deb!K33)</f>
        <v>69.521921589714907</v>
      </c>
      <c r="L33" s="26">
        <f>IF(Trans_cr!L33="","",Trans_cr!L33-Trans_deb!L33)</f>
        <v>232.8155125600058</v>
      </c>
      <c r="M33" s="26">
        <f>IF(Trans_cr!M33="","",Trans_cr!M33-Trans_deb!M33)</f>
        <v>131.39050105468507</v>
      </c>
      <c r="N33" s="26">
        <f>IF(Trans_cr!N33="","",Trans_cr!N33-Trans_deb!N33)</f>
        <v>87.057644067228807</v>
      </c>
      <c r="O33" s="26">
        <f>IF(Trans_cr!O33="","",Trans_cr!O33-Trans_deb!O33)</f>
        <v>77.467304395527634</v>
      </c>
      <c r="P33" s="26">
        <f>IF(Trans_cr!P33="","",Trans_cr!P33-Trans_deb!P33)</f>
        <v>43.498223550202908</v>
      </c>
      <c r="Q33" s="26">
        <f>IF(Trans_cr!Q33="","",Trans_cr!Q33-Trans_deb!Q33)</f>
        <v>-82.937883024647192</v>
      </c>
      <c r="S33" s="64">
        <f t="shared" si="8"/>
        <v>-2.9066958660719906</v>
      </c>
      <c r="T33" s="39"/>
      <c r="U33" s="39">
        <f>IF(L33="","",L33/GDP!O29/10)</f>
        <v>1.8004300498373866</v>
      </c>
      <c r="V33" s="39">
        <f>IF(M33="","",M33/GDP!P29/10)</f>
        <v>1.1526876953621854</v>
      </c>
      <c r="W33" s="39">
        <f>IF(N33="","",N33/GDP!Q29/10)</f>
        <v>0.71784168174038465</v>
      </c>
      <c r="X33" s="39">
        <f>IF(O33="","",O33/GDP!R29/10)</f>
        <v>0.57096916198883818</v>
      </c>
      <c r="Y33" s="39">
        <f>IF(P33="","",P33/GDP!S29/10)</f>
        <v>0.32293064948819289</v>
      </c>
      <c r="Z33" s="39">
        <f>IF(Q33="","",Q33/GDP!T29/10)</f>
        <v>-0.69024630993521086</v>
      </c>
      <c r="AA33" s="39"/>
      <c r="AB33" s="59">
        <f t="shared" si="6"/>
        <v>0</v>
      </c>
      <c r="AC33" s="59">
        <f t="shared" si="9"/>
        <v>0</v>
      </c>
      <c r="AD33" s="59">
        <f t="shared" si="1"/>
        <v>0</v>
      </c>
      <c r="AE33" s="59" t="str">
        <f t="shared" si="7"/>
        <v/>
      </c>
      <c r="AF33" s="59">
        <f t="shared" si="2"/>
        <v>0</v>
      </c>
      <c r="AG33" s="39" t="str">
        <f t="shared" si="3"/>
        <v/>
      </c>
      <c r="AI33" s="59">
        <f t="shared" si="4"/>
        <v>0.57096916198883818</v>
      </c>
      <c r="AJ33" s="20" t="str">
        <f t="shared" si="5"/>
        <v/>
      </c>
    </row>
    <row r="34" spans="1:36" x14ac:dyDescent="0.15">
      <c r="A34" s="12" t="s">
        <v>48</v>
      </c>
      <c r="B34" s="26">
        <f>IF(Trans_cr!B34="","",Trans_cr!B34-Trans_deb!B34)</f>
        <v>100.78545266954984</v>
      </c>
      <c r="C34" s="26">
        <f>IF(Trans_cr!C34="","",Trans_cr!C34-Trans_deb!C34)</f>
        <v>276.46812769887583</v>
      </c>
      <c r="D34" s="26">
        <f>IF(Trans_cr!D34="","",Trans_cr!D34-Trans_deb!D34)</f>
        <v>362.81563287555491</v>
      </c>
      <c r="E34" s="26">
        <f>IF(Trans_cr!E34="","",Trans_cr!E34-Trans_deb!E34)</f>
        <v>333.9524184427878</v>
      </c>
      <c r="F34" s="26">
        <f>IF(Trans_cr!F34="","",Trans_cr!F34-Trans_deb!F34)</f>
        <v>302.49454615153604</v>
      </c>
      <c r="G34" s="26">
        <f>IF(Trans_cr!G34="","",Trans_cr!G34-Trans_deb!G34)</f>
        <v>364.29999999999995</v>
      </c>
      <c r="H34" s="26">
        <f>IF(Trans_cr!H34="","",Trans_cr!H34-Trans_deb!H34)</f>
        <v>441.80999999999995</v>
      </c>
      <c r="I34" s="26">
        <f>IF(Trans_cr!I34="","",Trans_cr!I34-Trans_deb!I34)</f>
        <v>95.470000000000027</v>
      </c>
      <c r="J34" s="26">
        <f>IF(Trans_cr!J34="","",Trans_cr!J34-Trans_deb!J34)</f>
        <v>253.28999999999996</v>
      </c>
      <c r="K34" s="26">
        <f>IF(Trans_cr!K34="","",Trans_cr!K34-Trans_deb!K34)</f>
        <v>70.949999999999818</v>
      </c>
      <c r="L34" s="26">
        <f>IF(Trans_cr!L34="","",Trans_cr!L34-Trans_deb!L34)</f>
        <v>477.01</v>
      </c>
      <c r="M34" s="26">
        <f>IF(Trans_cr!M34="","",Trans_cr!M34-Trans_deb!M34)</f>
        <v>227.63999999999987</v>
      </c>
      <c r="N34" s="26">
        <f>IF(Trans_cr!N34="","",Trans_cr!N34-Trans_deb!N34)</f>
        <v>-142.71000000000004</v>
      </c>
      <c r="O34" s="26">
        <f>IF(Trans_cr!O34="","",Trans_cr!O34-Trans_deb!O34)</f>
        <v>769.3599999999999</v>
      </c>
      <c r="P34" s="26">
        <f>IF(Trans_cr!P34="","",Trans_cr!P34-Trans_deb!P34)</f>
        <v>759.31000000000017</v>
      </c>
      <c r="Q34" s="26">
        <f>IF(Trans_cr!Q34="","",Trans_cr!Q34-Trans_deb!Q34)</f>
        <v>401.5</v>
      </c>
      <c r="S34" s="64">
        <f t="shared" si="8"/>
        <v>-0.47123045923272455</v>
      </c>
      <c r="T34" s="39"/>
      <c r="U34" s="39">
        <f>IF(L34="","",L34/GDP!O30/10)</f>
        <v>0.94182889988894625</v>
      </c>
      <c r="V34" s="39">
        <f>IF(M34="","",M34/GDP!P30/10)</f>
        <v>0.42310674452875752</v>
      </c>
      <c r="W34" s="39">
        <f>IF(N34="","",N34/GDP!Q30/10)</f>
        <v>-0.24149934418760388</v>
      </c>
      <c r="X34" s="39">
        <f>IF(O34="","",O34/GDP!R30/10)</f>
        <v>1.1605192822550665</v>
      </c>
      <c r="Y34" s="39">
        <f>IF(P34="","",P34/GDP!S30/10)</f>
        <v>1.1074697632798316</v>
      </c>
      <c r="Z34" s="39">
        <f>IF(Q34="","",Q34/GDP!T30/10)</f>
        <v>0.58012346150980554</v>
      </c>
      <c r="AA34" s="39"/>
      <c r="AB34" s="59">
        <f t="shared" si="6"/>
        <v>0</v>
      </c>
      <c r="AC34" s="59">
        <f t="shared" si="9"/>
        <v>0</v>
      </c>
      <c r="AD34" s="59">
        <f t="shared" si="1"/>
        <v>0</v>
      </c>
      <c r="AE34" s="59" t="str">
        <f t="shared" si="7"/>
        <v/>
      </c>
      <c r="AF34" s="59">
        <f t="shared" si="2"/>
        <v>0</v>
      </c>
      <c r="AG34" s="39" t="str">
        <f t="shared" si="3"/>
        <v/>
      </c>
      <c r="AI34" s="59">
        <f t="shared" si="4"/>
        <v>1.1605192822550665</v>
      </c>
      <c r="AJ34" s="20" t="str">
        <f t="shared" si="5"/>
        <v/>
      </c>
    </row>
    <row r="35" spans="1:36" x14ac:dyDescent="0.15">
      <c r="A35" s="12" t="s">
        <v>49</v>
      </c>
      <c r="B35" s="26">
        <f>IF(Trans_cr!B35="","",Trans_cr!B35-Trans_deb!B35)</f>
        <v>-207.81273045983377</v>
      </c>
      <c r="C35" s="26">
        <f>IF(Trans_cr!C35="","",Trans_cr!C35-Trans_deb!C35)</f>
        <v>-220.57111004675761</v>
      </c>
      <c r="D35" s="26">
        <f>IF(Trans_cr!D35="","",Trans_cr!D35-Trans_deb!D35)</f>
        <v>-252.64204198762835</v>
      </c>
      <c r="E35" s="26">
        <f>IF(Trans_cr!E35="","",Trans_cr!E35-Trans_deb!E35)</f>
        <v>-313.05378257692598</v>
      </c>
      <c r="F35" s="26">
        <f>IF(Trans_cr!F35="","",Trans_cr!F35-Trans_deb!F35)</f>
        <v>-267.97312857278575</v>
      </c>
      <c r="G35" s="26">
        <f>IF(Trans_cr!G35="","",Trans_cr!G35-Trans_deb!G35)</f>
        <v>-315.4422189513449</v>
      </c>
      <c r="H35" s="26">
        <f>IF(Trans_cr!H35="","",Trans_cr!H35-Trans_deb!H35)</f>
        <v>-429</v>
      </c>
      <c r="I35" s="26">
        <f>IF(Trans_cr!I35="","",Trans_cr!I35-Trans_deb!I35)</f>
        <v>-471.05477277616893</v>
      </c>
      <c r="J35" s="26">
        <f>IF(Trans_cr!J35="","",Trans_cr!J35-Trans_deb!J35)</f>
        <v>-606.80522018308591</v>
      </c>
      <c r="K35" s="26">
        <f>IF(Trans_cr!K35="","",Trans_cr!K35-Trans_deb!K35)</f>
        <v>-531.23262001242244</v>
      </c>
      <c r="L35" s="26">
        <f>IF(Trans_cr!L35="","",Trans_cr!L35-Trans_deb!L35)</f>
        <v>-480.23237863664752</v>
      </c>
      <c r="M35" s="26">
        <f>IF(Trans_cr!M35="","",Trans_cr!M35-Trans_deb!M35)</f>
        <v>-516.07003414484393</v>
      </c>
      <c r="N35" s="26">
        <f>IF(Trans_cr!N35="","",Trans_cr!N35-Trans_deb!N35)</f>
        <v>-563.44475498169834</v>
      </c>
      <c r="O35" s="26">
        <f>IF(Trans_cr!O35="","",Trans_cr!O35-Trans_deb!O35)</f>
        <v>-624.44542539747295</v>
      </c>
      <c r="P35" s="26">
        <f>IF(Trans_cr!P35="","",Trans_cr!P35-Trans_deb!P35)</f>
        <v>-609.73934942919732</v>
      </c>
      <c r="Q35" s="26" t="str">
        <f>IF(Trans_cr!Q35="","",Trans_cr!Q35-Trans_deb!Q35)</f>
        <v/>
      </c>
      <c r="S35" s="64" t="str">
        <f t="shared" si="8"/>
        <v/>
      </c>
      <c r="T35" s="39"/>
      <c r="U35" s="39">
        <f>IF(L35="","",L35/GDP!O31/10)</f>
        <v>-4.0582935721392435</v>
      </c>
      <c r="V35" s="39">
        <f>IF(M35="","",M35/GDP!P31/10)</f>
        <v>-4.0258152959070177</v>
      </c>
      <c r="W35" s="39">
        <f>IF(N35="","",N35/GDP!Q31/10)</f>
        <v>-3.9777517407395777</v>
      </c>
      <c r="X35" s="39">
        <f>IF(O35="","",O35/GDP!R31/10)</f>
        <v>-3.8529884054920083</v>
      </c>
      <c r="Y35" s="39">
        <f>IF(P35="","",P35/GDP!S31/10)</f>
        <v>-3.8722268521654959</v>
      </c>
      <c r="Z35" s="39" t="str">
        <f>IF(Q35="","",Q35/GDP!T31/10)</f>
        <v/>
      </c>
      <c r="AA35" s="39"/>
      <c r="AB35" s="59">
        <f t="shared" si="6"/>
        <v>0</v>
      </c>
      <c r="AC35" s="59">
        <f t="shared" si="9"/>
        <v>0</v>
      </c>
      <c r="AD35" s="59">
        <f t="shared" si="1"/>
        <v>1</v>
      </c>
      <c r="AE35" s="59" t="str">
        <f t="shared" si="7"/>
        <v/>
      </c>
      <c r="AF35" s="59">
        <f t="shared" si="2"/>
        <v>0</v>
      </c>
      <c r="AG35" s="39">
        <f t="shared" si="3"/>
        <v>-3.8529884054920083</v>
      </c>
      <c r="AI35" s="59" t="str">
        <f t="shared" si="4"/>
        <v/>
      </c>
      <c r="AJ35" s="20" t="str">
        <f t="shared" si="5"/>
        <v/>
      </c>
    </row>
    <row r="36" spans="1:36" x14ac:dyDescent="0.15">
      <c r="A36" s="12" t="s">
        <v>50</v>
      </c>
      <c r="B36" s="26">
        <f>IF(Trans_cr!B36="","",Trans_cr!B36-Trans_deb!B36)</f>
        <v>-42.199999999999996</v>
      </c>
      <c r="C36" s="26">
        <f>IF(Trans_cr!C36="","",Trans_cr!C36-Trans_deb!C36)</f>
        <v>-54.618934886382881</v>
      </c>
      <c r="D36" s="26">
        <f>IF(Trans_cr!D36="","",Trans_cr!D36-Trans_deb!D36)</f>
        <v>-57.40774605725214</v>
      </c>
      <c r="E36" s="26">
        <f>IF(Trans_cr!E36="","",Trans_cr!E36-Trans_deb!E36)</f>
        <v>-79.830000653627607</v>
      </c>
      <c r="F36" s="26">
        <f>IF(Trans_cr!F36="","",Trans_cr!F36-Trans_deb!F36)</f>
        <v>-83.60790264290749</v>
      </c>
      <c r="G36" s="26">
        <f>IF(Trans_cr!G36="","",Trans_cr!G36-Trans_deb!G36)</f>
        <v>-110.25340951101595</v>
      </c>
      <c r="H36" s="26">
        <f>IF(Trans_cr!H36="","",Trans_cr!H36-Trans_deb!H36)</f>
        <v>-124.81050533672405</v>
      </c>
      <c r="I36" s="26">
        <f>IF(Trans_cr!I36="","",Trans_cr!I36-Trans_deb!I36)</f>
        <v>-123.37927625065588</v>
      </c>
      <c r="J36" s="26">
        <f>IF(Trans_cr!J36="","",Trans_cr!J36-Trans_deb!J36)</f>
        <v>-152.4040235591815</v>
      </c>
      <c r="K36" s="26">
        <f>IF(Trans_cr!K36="","",Trans_cr!K36-Trans_deb!K36)</f>
        <v>-159.32768110757158</v>
      </c>
      <c r="L36" s="26">
        <f>IF(Trans_cr!L36="","",Trans_cr!L36-Trans_deb!L36)</f>
        <v>-137.29183079058365</v>
      </c>
      <c r="M36" s="26">
        <f>IF(Trans_cr!M36="","",Trans_cr!M36-Trans_deb!M36)</f>
        <v>-121.41675463548651</v>
      </c>
      <c r="N36" s="26">
        <f>IF(Trans_cr!N36="","",Trans_cr!N36-Trans_deb!N36)</f>
        <v>-153.03359349471242</v>
      </c>
      <c r="O36" s="26">
        <f>IF(Trans_cr!O36="","",Trans_cr!O36-Trans_deb!O36)</f>
        <v>-158.36107583144238</v>
      </c>
      <c r="P36" s="26" t="str">
        <f>IF(Trans_cr!P36="","",Trans_cr!P36-Trans_deb!P36)</f>
        <v/>
      </c>
      <c r="Q36" s="26" t="str">
        <f>IF(Trans_cr!Q36="","",Trans_cr!Q36-Trans_deb!Q36)</f>
        <v/>
      </c>
      <c r="S36" s="64" t="str">
        <f t="shared" si="8"/>
        <v/>
      </c>
      <c r="T36" s="39"/>
      <c r="U36" s="39">
        <f>IF(L36="","",L36/GDP!O32/10)</f>
        <v>-4.422455000473855</v>
      </c>
      <c r="V36" s="39">
        <f>IF(M36="","",M36/GDP!P32/10)</f>
        <v>-4.1023744005975065</v>
      </c>
      <c r="W36" s="39">
        <f>IF(N36="","",N36/GDP!Q32/10)</f>
        <v>-4.8249582100653594</v>
      </c>
      <c r="X36" s="39">
        <f>IF(O36="","",O36/GDP!R32/10)</f>
        <v>-5.2150458697714113</v>
      </c>
      <c r="Y36" s="39" t="str">
        <f>IF(P36="","",P36/GDP!S32/10)</f>
        <v/>
      </c>
      <c r="Z36" s="39" t="str">
        <f>IF(Q36="","",Q36/GDP!T32/10)</f>
        <v/>
      </c>
      <c r="AA36" s="39"/>
      <c r="AB36" s="59">
        <f t="shared" si="6"/>
        <v>0</v>
      </c>
      <c r="AC36" s="59">
        <f>IF(20&gt;Y36&gt;5, 1, 0)</f>
        <v>1</v>
      </c>
      <c r="AD36" s="59">
        <f t="shared" si="1"/>
        <v>1</v>
      </c>
      <c r="AE36" s="59">
        <f t="shared" si="7"/>
        <v>0</v>
      </c>
      <c r="AF36" s="59">
        <f t="shared" si="2"/>
        <v>1</v>
      </c>
      <c r="AG36" s="39">
        <f t="shared" si="3"/>
        <v>-5.2150458697714113</v>
      </c>
      <c r="AI36" s="59" t="str">
        <f t="shared" si="4"/>
        <v/>
      </c>
      <c r="AJ36" s="20" t="str">
        <f t="shared" si="5"/>
        <v>Burundi</v>
      </c>
    </row>
    <row r="37" spans="1:36" x14ac:dyDescent="0.15">
      <c r="A37" s="12" t="s">
        <v>51</v>
      </c>
      <c r="B37" s="26">
        <f>IF(Trans_cr!B37="","",Trans_cr!B37-Trans_deb!B37)</f>
        <v>7.921373342867895</v>
      </c>
      <c r="C37" s="26">
        <f>IF(Trans_cr!C37="","",Trans_cr!C37-Trans_deb!C37)</f>
        <v>-3.7055071064562384</v>
      </c>
      <c r="D37" s="26">
        <f>IF(Trans_cr!D37="","",Trans_cr!D37-Trans_deb!D37)</f>
        <v>-4.6446621671097148</v>
      </c>
      <c r="E37" s="26">
        <f>IF(Trans_cr!E37="","",Trans_cr!E37-Trans_deb!E37)</f>
        <v>18.189158322463754</v>
      </c>
      <c r="F37" s="26">
        <f>IF(Trans_cr!F37="","",Trans_cr!F37-Trans_deb!F37)</f>
        <v>14.434041980660538</v>
      </c>
      <c r="G37" s="26">
        <f>IF(Trans_cr!G37="","",Trans_cr!G37-Trans_deb!G37)</f>
        <v>69.76456834022413</v>
      </c>
      <c r="H37" s="26">
        <f>IF(Trans_cr!H37="","",Trans_cr!H37-Trans_deb!H37)</f>
        <v>35.384056926201154</v>
      </c>
      <c r="I37" s="26">
        <f>IF(Trans_cr!I37="","",Trans_cr!I37-Trans_deb!I37)</f>
        <v>27.900000000000006</v>
      </c>
      <c r="J37" s="26">
        <f>IF(Trans_cr!J37="","",Trans_cr!J37-Trans_deb!J37)</f>
        <v>50.6450285159099</v>
      </c>
      <c r="K37" s="26">
        <f>IF(Trans_cr!K37="","",Trans_cr!K37-Trans_deb!K37)</f>
        <v>20.74862544304311</v>
      </c>
      <c r="L37" s="26">
        <f>IF(Trans_cr!L37="","",Trans_cr!L37-Trans_deb!L37)</f>
        <v>17.558355596839874</v>
      </c>
      <c r="M37" s="26">
        <f>IF(Trans_cr!M37="","",Trans_cr!M37-Trans_deb!M37)</f>
        <v>11.123436679285419</v>
      </c>
      <c r="N37" s="26">
        <f>IF(Trans_cr!N37="","",Trans_cr!N37-Trans_deb!N37)</f>
        <v>-18.913643397878815</v>
      </c>
      <c r="O37" s="26">
        <f>IF(Trans_cr!O37="","",Trans_cr!O37-Trans_deb!O37)</f>
        <v>-39.366355618391665</v>
      </c>
      <c r="P37" s="26">
        <f>IF(Trans_cr!P37="","",Trans_cr!P37-Trans_deb!P37)</f>
        <v>42.040393426667904</v>
      </c>
      <c r="Q37" s="26">
        <f>IF(Trans_cr!Q37="","",Trans_cr!Q37-Trans_deb!Q37)</f>
        <v>-7.5707848164157099</v>
      </c>
      <c r="S37" s="64">
        <f t="shared" si="8"/>
        <v>-1.1800835862685637</v>
      </c>
      <c r="T37" s="39"/>
      <c r="U37" s="39">
        <f>IF(L37="","",L37/GDP!O33/10)</f>
        <v>1.0995961487636743</v>
      </c>
      <c r="V37" s="39">
        <f>IF(M37="","",M37/GDP!P33/10)</f>
        <v>0.66887432903685617</v>
      </c>
      <c r="W37" s="39">
        <f>IF(N37="","",N37/GDP!Q33/10)</f>
        <v>-1.068696312198973</v>
      </c>
      <c r="X37" s="39">
        <f>IF(O37="","",O37/GDP!R33/10)</f>
        <v>-2.0018471575075134</v>
      </c>
      <c r="Y37" s="39">
        <f>IF(P37="","",P37/GDP!S33/10)</f>
        <v>2.1212742965458102</v>
      </c>
      <c r="Z37" s="39">
        <f>IF(Q37="","",Q37/GDP!T33/10)</f>
        <v>-0.43195902563209643</v>
      </c>
      <c r="AA37" s="39"/>
      <c r="AB37" s="59">
        <f t="shared" si="6"/>
        <v>0</v>
      </c>
      <c r="AC37" s="59">
        <f t="shared" ref="AC37:AC48" si="10">IF(Y37&gt;5, 1, 0)</f>
        <v>0</v>
      </c>
      <c r="AD37" s="59">
        <f t="shared" si="1"/>
        <v>0</v>
      </c>
      <c r="AE37" s="59" t="str">
        <f t="shared" si="7"/>
        <v/>
      </c>
      <c r="AF37" s="59">
        <f t="shared" si="2"/>
        <v>0</v>
      </c>
      <c r="AG37" s="39">
        <f t="shared" si="3"/>
        <v>-2.0018471575075134</v>
      </c>
      <c r="AI37" s="59" t="str">
        <f t="shared" si="4"/>
        <v/>
      </c>
      <c r="AJ37" s="20" t="str">
        <f t="shared" si="5"/>
        <v/>
      </c>
    </row>
    <row r="38" spans="1:36" x14ac:dyDescent="0.15">
      <c r="A38" s="12" t="s">
        <v>52</v>
      </c>
      <c r="B38" s="26">
        <f>IF(Trans_cr!B38="","",Trans_cr!B38-Trans_deb!B38)</f>
        <v>-224.95613936107887</v>
      </c>
      <c r="C38" s="26">
        <f>IF(Trans_cr!C38="","",Trans_cr!C38-Trans_deb!C38)</f>
        <v>-271.96576868563096</v>
      </c>
      <c r="D38" s="26">
        <f>IF(Trans_cr!D38="","",Trans_cr!D38-Trans_deb!D38)</f>
        <v>-199.21784696093627</v>
      </c>
      <c r="E38" s="26">
        <f>IF(Trans_cr!E38="","",Trans_cr!E38-Trans_deb!E38)</f>
        <v>-239.48253686548597</v>
      </c>
      <c r="F38" s="26">
        <f>IF(Trans_cr!F38="","",Trans_cr!F38-Trans_deb!F38)</f>
        <v>-229.25253863211003</v>
      </c>
      <c r="G38" s="26">
        <f>IF(Trans_cr!G38="","",Trans_cr!G38-Trans_deb!G38)</f>
        <v>-378.29999999999995</v>
      </c>
      <c r="H38" s="26">
        <f>IF(Trans_cr!H38="","",Trans_cr!H38-Trans_deb!H38)</f>
        <v>-470.27421199936595</v>
      </c>
      <c r="I38" s="26">
        <f>IF(Trans_cr!I38="","",Trans_cr!I38-Trans_deb!I38)</f>
        <v>-528.74899543033303</v>
      </c>
      <c r="J38" s="26">
        <f>IF(Trans_cr!J38="","",Trans_cr!J38-Trans_deb!J38)</f>
        <v>-638.65207239427332</v>
      </c>
      <c r="K38" s="26">
        <f>IF(Trans_cr!K38="","",Trans_cr!K38-Trans_deb!K38)</f>
        <v>-713.42553972457415</v>
      </c>
      <c r="L38" s="26">
        <f>IF(Trans_cr!L38="","",Trans_cr!L38-Trans_deb!L38)</f>
        <v>-787.47865740727286</v>
      </c>
      <c r="M38" s="26">
        <f>IF(Trans_cr!M38="","",Trans_cr!M38-Trans_deb!M38)</f>
        <v>-842.03275949696479</v>
      </c>
      <c r="N38" s="26">
        <f>IF(Trans_cr!N38="","",Trans_cr!N38-Trans_deb!N38)</f>
        <v>-878.83726648237985</v>
      </c>
      <c r="O38" s="26">
        <f>IF(Trans_cr!O38="","",Trans_cr!O38-Trans_deb!O38)</f>
        <v>-797.99723499945503</v>
      </c>
      <c r="P38" s="26">
        <f>IF(Trans_cr!P38="","",Trans_cr!P38-Trans_deb!P38)</f>
        <v>-897.27014375431213</v>
      </c>
      <c r="Q38" s="26">
        <f>IF(Trans_cr!Q38="","",Trans_cr!Q38-Trans_deb!Q38)</f>
        <v>-869.34334300301543</v>
      </c>
      <c r="S38" s="64">
        <f t="shared" si="8"/>
        <v>-3.1124183664962723E-2</v>
      </c>
      <c r="T38" s="39"/>
      <c r="U38" s="39">
        <f>IF(L38="","",L38/GDP!O34/10)</f>
        <v>-4.3548250180773662</v>
      </c>
      <c r="V38" s="39">
        <f>IF(M38="","",M38/GDP!P34/10)</f>
        <v>-4.2010699550518691</v>
      </c>
      <c r="W38" s="39">
        <f>IF(N38="","",N38/GDP!Q34/10)</f>
        <v>-3.9607450067916674</v>
      </c>
      <c r="X38" s="39">
        <f>IF(O38="","",O38/GDP!R34/10)</f>
        <v>-3.2645551761079239</v>
      </c>
      <c r="Y38" s="39">
        <f>IF(P38="","",P38/GDP!S34/10)</f>
        <v>-3.3570929049448379</v>
      </c>
      <c r="Z38" s="39">
        <f>IF(Q38="","",Q38/GDP!T34/10)</f>
        <v>-3.34966510787048</v>
      </c>
      <c r="AA38" s="39"/>
      <c r="AB38" s="59">
        <f t="shared" si="6"/>
        <v>0</v>
      </c>
      <c r="AC38" s="59">
        <f t="shared" si="10"/>
        <v>0</v>
      </c>
      <c r="AD38" s="59">
        <f t="shared" si="1"/>
        <v>0</v>
      </c>
      <c r="AE38" s="59" t="str">
        <f t="shared" si="7"/>
        <v/>
      </c>
      <c r="AF38" s="59">
        <f t="shared" si="2"/>
        <v>0</v>
      </c>
      <c r="AG38" s="39">
        <f t="shared" si="3"/>
        <v>-3.2645551761079239</v>
      </c>
      <c r="AI38" s="59" t="str">
        <f t="shared" si="4"/>
        <v/>
      </c>
      <c r="AJ38" s="20" t="str">
        <f t="shared" ref="AJ38:AJ69" si="11">IF(AC38=1, A38, "")</f>
        <v/>
      </c>
    </row>
    <row r="39" spans="1:36" x14ac:dyDescent="0.15">
      <c r="A39" s="12" t="s">
        <v>53</v>
      </c>
      <c r="B39" s="26">
        <f>IF(Trans_cr!B39="","",Trans_cr!B39-Trans_deb!B39)</f>
        <v>-42.563573363203716</v>
      </c>
      <c r="C39" s="26">
        <f>IF(Trans_cr!C39="","",Trans_cr!C39-Trans_deb!C39)</f>
        <v>49.670228188379212</v>
      </c>
      <c r="D39" s="26">
        <f>IF(Trans_cr!D39="","",Trans_cr!D39-Trans_deb!D39)</f>
        <v>-38.639149909605294</v>
      </c>
      <c r="E39" s="26">
        <f>IF(Trans_cr!E39="","",Trans_cr!E39-Trans_deb!E39)</f>
        <v>-252.20401244503262</v>
      </c>
      <c r="F39" s="26">
        <f>IF(Trans_cr!F39="","",Trans_cr!F39-Trans_deb!F39)</f>
        <v>-65.278395308781853</v>
      </c>
      <c r="G39" s="26">
        <f>IF(Trans_cr!G39="","",Trans_cr!G39-Trans_deb!G39)</f>
        <v>-138.67986199298673</v>
      </c>
      <c r="H39" s="26">
        <f>IF(Trans_cr!H39="","",Trans_cr!H39-Trans_deb!H39)</f>
        <v>-341.68163303256847</v>
      </c>
      <c r="I39" s="26">
        <f>IF(Trans_cr!I39="","",Trans_cr!I39-Trans_deb!I39)</f>
        <v>-370.29410029925748</v>
      </c>
      <c r="J39" s="26">
        <f>IF(Trans_cr!J39="","",Trans_cr!J39-Trans_deb!J39)</f>
        <v>-431.27406244858832</v>
      </c>
      <c r="K39" s="26">
        <f>IF(Trans_cr!K39="","",Trans_cr!K39-Trans_deb!K39)</f>
        <v>-432.88673821607028</v>
      </c>
      <c r="L39" s="26">
        <f>IF(Trans_cr!L39="","",Trans_cr!L39-Trans_deb!L39)</f>
        <v>-441.46623094673112</v>
      </c>
      <c r="M39" s="26">
        <f>IF(Trans_cr!M39="","",Trans_cr!M39-Trans_deb!M39)</f>
        <v>-343.8</v>
      </c>
      <c r="N39" s="26">
        <f>IF(Trans_cr!N39="","",Trans_cr!N39-Trans_deb!N39)</f>
        <v>-250.5496210885749</v>
      </c>
      <c r="O39" s="26">
        <f>IF(Trans_cr!O39="","",Trans_cr!O39-Trans_deb!O39)</f>
        <v>-323.39552506505015</v>
      </c>
      <c r="P39" s="26">
        <f>IF(Trans_cr!P39="","",Trans_cr!P39-Trans_deb!P39)</f>
        <v>-389.63978036440312</v>
      </c>
      <c r="Q39" s="26" t="str">
        <f>IF(Trans_cr!Q39="","",Trans_cr!Q39-Trans_deb!Q39)</f>
        <v/>
      </c>
      <c r="S39" s="64" t="str">
        <f t="shared" si="8"/>
        <v/>
      </c>
      <c r="T39" s="39"/>
      <c r="U39" s="39">
        <f>IF(L39="","",L39/GDP!O35/10)</f>
        <v>-1.4272251842119632</v>
      </c>
      <c r="V39" s="39">
        <f>IF(M39="","",M39/GDP!P35/10)</f>
        <v>-1.0534802425224274</v>
      </c>
      <c r="W39" s="39">
        <f>IF(N39="","",N39/GDP!Q35/10)</f>
        <v>-0.71591935628099101</v>
      </c>
      <c r="X39" s="39">
        <f>IF(O39="","",O39/GDP!R35/10)</f>
        <v>-0.8353946496962088</v>
      </c>
      <c r="Y39" s="39">
        <f>IF(P39="","",P39/GDP!S35/10)</f>
        <v>-1.0025998698403535</v>
      </c>
      <c r="Z39" s="39" t="str">
        <f>IF(Q39="","",Q39/GDP!T35/10)</f>
        <v/>
      </c>
      <c r="AA39" s="39"/>
      <c r="AB39" s="59">
        <f t="shared" si="6"/>
        <v>0</v>
      </c>
      <c r="AC39" s="59">
        <f t="shared" si="10"/>
        <v>0</v>
      </c>
      <c r="AD39" s="59">
        <f t="shared" si="1"/>
        <v>1</v>
      </c>
      <c r="AE39" s="59" t="str">
        <f t="shared" si="7"/>
        <v/>
      </c>
      <c r="AF39" s="59">
        <f t="shared" si="2"/>
        <v>0</v>
      </c>
      <c r="AG39" s="39">
        <f t="shared" si="3"/>
        <v>-0.8353946496962088</v>
      </c>
      <c r="AI39" s="59" t="str">
        <f t="shared" si="4"/>
        <v/>
      </c>
      <c r="AJ39" s="20" t="str">
        <f t="shared" si="11"/>
        <v/>
      </c>
    </row>
    <row r="40" spans="1:36" x14ac:dyDescent="0.15">
      <c r="A40" s="12" t="s">
        <v>54</v>
      </c>
      <c r="B40" s="26">
        <f>IF(Trans_cr!B40="","",Trans_cr!B40-Trans_deb!B40)</f>
        <v>-4510.829728596269</v>
      </c>
      <c r="C40" s="26">
        <f>IF(Trans_cr!C40="","",Trans_cr!C40-Trans_deb!C40)</f>
        <v>-5536.3786518505385</v>
      </c>
      <c r="D40" s="26">
        <f>IF(Trans_cr!D40="","",Trans_cr!D40-Trans_deb!D40)</f>
        <v>-7336.4656015731416</v>
      </c>
      <c r="E40" s="26">
        <f>IF(Trans_cr!E40="","",Trans_cr!E40-Trans_deb!E40)</f>
        <v>-8910.1290171513883</v>
      </c>
      <c r="F40" s="26">
        <f>IF(Trans_cr!F40="","",Trans_cr!F40-Trans_deb!F40)</f>
        <v>-7428.0895681472884</v>
      </c>
      <c r="G40" s="26">
        <f>IF(Trans_cr!G40="","",Trans_cr!G40-Trans_deb!G40)</f>
        <v>-9177.3868620802514</v>
      </c>
      <c r="H40" s="26">
        <f>IF(Trans_cr!H40="","",Trans_cr!H40-Trans_deb!H40)</f>
        <v>-10205.676169548589</v>
      </c>
      <c r="I40" s="26">
        <f>IF(Trans_cr!I40="","",Trans_cr!I40-Trans_deb!I40)</f>
        <v>-9711.6057492545224</v>
      </c>
      <c r="J40" s="26">
        <f>IF(Trans_cr!J40="","",Trans_cr!J40-Trans_deb!J40)</f>
        <v>-9341.3536022303888</v>
      </c>
      <c r="K40" s="26">
        <f>IF(Trans_cr!K40="","",Trans_cr!K40-Trans_deb!K40)</f>
        <v>-8942.9894346173387</v>
      </c>
      <c r="L40" s="26">
        <f>IF(Trans_cr!L40="","",Trans_cr!L40-Trans_deb!L40)</f>
        <v>-8470.2352301585142</v>
      </c>
      <c r="M40" s="26">
        <f>IF(Trans_cr!M40="","",Trans_cr!M40-Trans_deb!M40)</f>
        <v>-8070.5014278639283</v>
      </c>
      <c r="N40" s="26">
        <f>IF(Trans_cr!N40="","",Trans_cr!N40-Trans_deb!N40)</f>
        <v>-8915.2040395388467</v>
      </c>
      <c r="O40" s="26">
        <f>IF(Trans_cr!O40="","",Trans_cr!O40-Trans_deb!O40)</f>
        <v>-10761.521249807589</v>
      </c>
      <c r="P40" s="26">
        <f>IF(Trans_cr!P40="","",Trans_cr!P40-Trans_deb!P40)</f>
        <v>-10428.709354976443</v>
      </c>
      <c r="Q40" s="26">
        <f>IF(Trans_cr!Q40="","",Trans_cr!Q40-Trans_deb!Q40)</f>
        <v>-7250.0050572360524</v>
      </c>
      <c r="S40" s="64">
        <f t="shared" si="8"/>
        <v>-0.30480323015460731</v>
      </c>
      <c r="T40" s="39"/>
      <c r="U40" s="39">
        <f>IF(L40="","",L40/GDP!O36/10)</f>
        <v>-0.54418191515295899</v>
      </c>
      <c r="V40" s="39">
        <f>IF(M40="","",M40/GDP!P36/10)</f>
        <v>-0.52817547323684477</v>
      </c>
      <c r="W40" s="39">
        <f>IF(N40="","",N40/GDP!Q36/10)</f>
        <v>-0.54055597839273095</v>
      </c>
      <c r="X40" s="39">
        <f>IF(O40="","",O40/GDP!R36/10)</f>
        <v>-0.62500771656415399</v>
      </c>
      <c r="Y40" s="39">
        <f>IF(P40="","",P40/GDP!S36/10)</f>
        <v>-0.5988086076193937</v>
      </c>
      <c r="Z40" s="39">
        <f>IF(Q40="","",Q40/GDP!T36/10)</f>
        <v>-0.44098787277223417</v>
      </c>
      <c r="AA40" s="39"/>
      <c r="AB40" s="59">
        <f t="shared" si="6"/>
        <v>0</v>
      </c>
      <c r="AC40" s="59">
        <f t="shared" si="10"/>
        <v>0</v>
      </c>
      <c r="AD40" s="59">
        <f t="shared" si="1"/>
        <v>0</v>
      </c>
      <c r="AE40" s="59" t="str">
        <f t="shared" si="7"/>
        <v/>
      </c>
      <c r="AF40" s="59">
        <f t="shared" si="2"/>
        <v>0</v>
      </c>
      <c r="AG40" s="39">
        <f t="shared" si="3"/>
        <v>-0.62500771656415399</v>
      </c>
      <c r="AI40" s="59" t="str">
        <f t="shared" si="4"/>
        <v/>
      </c>
      <c r="AJ40" s="20" t="str">
        <f t="shared" si="11"/>
        <v/>
      </c>
    </row>
    <row r="41" spans="1:36" x14ac:dyDescent="0.15">
      <c r="A41" s="12" t="s">
        <v>55</v>
      </c>
      <c r="B41" s="26" t="str">
        <f>IF(Trans_cr!B41="","",Trans_cr!B41-Trans_deb!B41)</f>
        <v/>
      </c>
      <c r="C41" s="26" t="str">
        <f>IF(Trans_cr!C41="","",Trans_cr!C41-Trans_deb!C41)</f>
        <v/>
      </c>
      <c r="D41" s="26" t="str">
        <f>IF(Trans_cr!D41="","",Trans_cr!D41-Trans_deb!D41)</f>
        <v/>
      </c>
      <c r="E41" s="26" t="str">
        <f>IF(Trans_cr!E41="","",Trans_cr!E41-Trans_deb!E41)</f>
        <v/>
      </c>
      <c r="F41" s="26" t="str">
        <f>IF(Trans_cr!F41="","",Trans_cr!F41-Trans_deb!F41)</f>
        <v/>
      </c>
      <c r="G41" s="26" t="str">
        <f>IF(Trans_cr!G41="","",Trans_cr!G41-Trans_deb!G41)</f>
        <v/>
      </c>
      <c r="H41" s="26" t="str">
        <f>IF(Trans_cr!H41="","",Trans_cr!H41-Trans_deb!H41)</f>
        <v/>
      </c>
      <c r="I41" s="26" t="str">
        <f>IF(Trans_cr!I41="","",Trans_cr!I41-Trans_deb!I41)</f>
        <v/>
      </c>
      <c r="J41" s="26" t="str">
        <f>IF(Trans_cr!J41="","",Trans_cr!J41-Trans_deb!J41)</f>
        <v/>
      </c>
      <c r="K41" s="26" t="str">
        <f>IF(Trans_cr!K41="","",Trans_cr!K41-Trans_deb!K41)</f>
        <v/>
      </c>
      <c r="L41" s="26" t="str">
        <f>IF(Trans_cr!L41="","",Trans_cr!L41-Trans_deb!L41)</f>
        <v/>
      </c>
      <c r="M41" s="26">
        <f>IF(Trans_cr!M41="","",Trans_cr!M41-Trans_deb!M41)</f>
        <v>-57.100000000000009</v>
      </c>
      <c r="N41" s="26">
        <f>IF(Trans_cr!N41="","",Trans_cr!N41-Trans_deb!N41)</f>
        <v>-68.254070862965321</v>
      </c>
      <c r="O41" s="26">
        <f>IF(Trans_cr!O41="","",Trans_cr!O41-Trans_deb!O41)</f>
        <v>-69.995962193252609</v>
      </c>
      <c r="P41" s="26">
        <f>IF(Trans_cr!P41="","",Trans_cr!P41-Trans_deb!P41)</f>
        <v>-74.221992981478181</v>
      </c>
      <c r="Q41" s="26" t="str">
        <f>IF(Trans_cr!Q41="","",Trans_cr!Q41-Trans_deb!Q41)</f>
        <v/>
      </c>
      <c r="S41" s="64" t="str">
        <f t="shared" si="8"/>
        <v/>
      </c>
      <c r="T41" s="39"/>
      <c r="U41" s="39" t="str">
        <f>IF(L41="","",L41/GDP!O37/10)</f>
        <v/>
      </c>
      <c r="V41" s="39">
        <f>IF(M41="","",M41/GDP!P37/10)</f>
        <v>-1.1630514776918264</v>
      </c>
      <c r="W41" s="39">
        <f>IF(N41="","",N41/GDP!Q37/10)</f>
        <v>-1.3245267505120639</v>
      </c>
      <c r="X41" s="39">
        <f>IF(O41="","",O41/GDP!R37/10)</f>
        <v>-1.2686492542088106</v>
      </c>
      <c r="Y41" s="39">
        <f>IF(P41="","",P41/GDP!S37/10)</f>
        <v>-1.2328857885652362</v>
      </c>
      <c r="Z41" s="39" t="str">
        <f>IF(Q41="","",Q41/GDP!T37/10)</f>
        <v/>
      </c>
      <c r="AA41" s="39"/>
      <c r="AB41" s="59">
        <f t="shared" si="6"/>
        <v>0</v>
      </c>
      <c r="AC41" s="59">
        <f t="shared" si="10"/>
        <v>0</v>
      </c>
      <c r="AD41" s="59">
        <f t="shared" si="1"/>
        <v>1</v>
      </c>
      <c r="AE41" s="59" t="str">
        <f t="shared" si="7"/>
        <v/>
      </c>
      <c r="AF41" s="59">
        <f t="shared" si="2"/>
        <v>0</v>
      </c>
      <c r="AG41" s="39">
        <f t="shared" si="3"/>
        <v>-1.2686492542088106</v>
      </c>
      <c r="AI41" s="59" t="str">
        <f t="shared" si="4"/>
        <v/>
      </c>
      <c r="AJ41" s="20" t="str">
        <f t="shared" si="11"/>
        <v/>
      </c>
    </row>
    <row r="42" spans="1:36" x14ac:dyDescent="0.15">
      <c r="A42" s="12" t="s">
        <v>58</v>
      </c>
      <c r="B42" s="26">
        <f>IF(Trans_cr!B42="","",Trans_cr!B42-Trans_deb!B42)</f>
        <v>309.89131983862762</v>
      </c>
      <c r="C42" s="26">
        <f>IF(Trans_cr!C42="","",Trans_cr!C42-Trans_deb!C42)</f>
        <v>277.07530299375048</v>
      </c>
      <c r="D42" s="26">
        <f>IF(Trans_cr!D42="","",Trans_cr!D42-Trans_deb!D42)</f>
        <v>103.34296577270106</v>
      </c>
      <c r="E42" s="26">
        <f>IF(Trans_cr!E42="","",Trans_cr!E42-Trans_deb!E42)</f>
        <v>-104.29338203068983</v>
      </c>
      <c r="F42" s="26">
        <f>IF(Trans_cr!F42="","",Trans_cr!F42-Trans_deb!F42)</f>
        <v>-14.26558125092015</v>
      </c>
      <c r="G42" s="26">
        <f>IF(Trans_cr!G42="","",Trans_cr!G42-Trans_deb!G42)</f>
        <v>-58.765681108170611</v>
      </c>
      <c r="H42" s="26">
        <f>IF(Trans_cr!H42="","",Trans_cr!H42-Trans_deb!H42)</f>
        <v>-489.38983530522</v>
      </c>
      <c r="I42" s="26">
        <f>IF(Trans_cr!I42="","",Trans_cr!I42-Trans_deb!I42)</f>
        <v>-752.13150219339059</v>
      </c>
      <c r="J42" s="26">
        <f>IF(Trans_cr!J42="","",Trans_cr!J42-Trans_deb!J42)</f>
        <v>-1070.2758205287091</v>
      </c>
      <c r="K42" s="26">
        <f>IF(Trans_cr!K42="","",Trans_cr!K42-Trans_deb!K42)</f>
        <v>-1351.9744111321161</v>
      </c>
      <c r="L42" s="26">
        <f>IF(Trans_cr!L42="","",Trans_cr!L42-Trans_deb!L42)</f>
        <v>-1394.2842549086881</v>
      </c>
      <c r="M42" s="26">
        <f>IF(Trans_cr!M42="","",Trans_cr!M42-Trans_deb!M42)</f>
        <v>-1258.002481784325</v>
      </c>
      <c r="N42" s="26">
        <f>IF(Trans_cr!N42="","",Trans_cr!N42-Trans_deb!N42)</f>
        <v>-1742.0134657147978</v>
      </c>
      <c r="O42" s="26">
        <f>IF(Trans_cr!O42="","",Trans_cr!O42-Trans_deb!O42)</f>
        <v>-1961.0820822524188</v>
      </c>
      <c r="P42" s="26">
        <f>IF(Trans_cr!P42="","",Trans_cr!P42-Trans_deb!P42)</f>
        <v>-1821.4542672140783</v>
      </c>
      <c r="Q42" s="26">
        <f>IF(Trans_cr!Q42="","",Trans_cr!Q42-Trans_deb!Q42)</f>
        <v>-1921.4375350169544</v>
      </c>
      <c r="S42" s="64">
        <f t="shared" si="8"/>
        <v>5.4892000091663506E-2</v>
      </c>
      <c r="T42" s="39"/>
      <c r="U42" s="39">
        <f>IF(L42="","",L42/GDP!O38/10)</f>
        <v>-0.5716854389511028</v>
      </c>
      <c r="V42" s="39">
        <f>IF(M42="","",M42/GDP!P38/10)</f>
        <v>-0.5025332691715837</v>
      </c>
      <c r="W42" s="39">
        <f>IF(N42="","",N42/GDP!Q38/10)</f>
        <v>-0.62906519687048701</v>
      </c>
      <c r="X42" s="39">
        <f>IF(O42="","",O42/GDP!R38/10)</f>
        <v>-0.65922373233459686</v>
      </c>
      <c r="Y42" s="39">
        <f>IF(P42="","",P42/GDP!S38/10)</f>
        <v>-0.65211073957286914</v>
      </c>
      <c r="Z42" s="39">
        <f>IF(Q42="","",Q42/GDP!T38/10)</f>
        <v>-0.75999053099655767</v>
      </c>
      <c r="AA42" s="39"/>
      <c r="AB42" s="59">
        <f t="shared" si="6"/>
        <v>0</v>
      </c>
      <c r="AC42" s="59">
        <f t="shared" si="10"/>
        <v>0</v>
      </c>
      <c r="AD42" s="59">
        <f t="shared" si="1"/>
        <v>0</v>
      </c>
      <c r="AE42" s="59" t="str">
        <f t="shared" si="7"/>
        <v/>
      </c>
      <c r="AF42" s="59">
        <f t="shared" si="2"/>
        <v>0</v>
      </c>
      <c r="AG42" s="39">
        <f t="shared" si="3"/>
        <v>-0.65922373233459686</v>
      </c>
      <c r="AI42" s="59" t="str">
        <f t="shared" si="4"/>
        <v/>
      </c>
      <c r="AJ42" s="20" t="str">
        <f t="shared" si="11"/>
        <v/>
      </c>
    </row>
    <row r="43" spans="1:36" x14ac:dyDescent="0.15">
      <c r="A43" s="12" t="s">
        <v>59</v>
      </c>
      <c r="B43" s="26">
        <f>IF(Trans_cr!B43="","",Trans_cr!B43-Trans_deb!B43)</f>
        <v>9317.4111747990573</v>
      </c>
      <c r="C43" s="26">
        <f>IF(Trans_cr!C43="","",Trans_cr!C43-Trans_deb!C43)</f>
        <v>10239.782638341607</v>
      </c>
      <c r="D43" s="26">
        <f>IF(Trans_cr!D43="","",Trans_cr!D43-Trans_deb!D43)</f>
        <v>11080.21348098091</v>
      </c>
      <c r="E43" s="26">
        <f>IF(Trans_cr!E43="","",Trans_cr!E43-Trans_deb!E43)</f>
        <v>12405.951548248911</v>
      </c>
      <c r="F43" s="26">
        <f>IF(Trans_cr!F43="","",Trans_cr!F43-Trans_deb!F43)</f>
        <v>10656.32011418129</v>
      </c>
      <c r="G43" s="26">
        <f>IF(Trans_cr!G43="","",Trans_cr!G43-Trans_deb!G43)</f>
        <v>14159.342955460081</v>
      </c>
      <c r="H43" s="26">
        <f>IF(Trans_cr!H43="","",Trans_cr!H43-Trans_deb!H43)</f>
        <v>14216.431441746223</v>
      </c>
      <c r="I43" s="26">
        <f>IF(Trans_cr!I43="","",Trans_cr!I43-Trans_deb!I43)</f>
        <v>13654.500966424723</v>
      </c>
      <c r="J43" s="26">
        <f>IF(Trans_cr!J43="","",Trans_cr!J43-Trans_deb!J43)</f>
        <v>13128.31908248258</v>
      </c>
      <c r="K43" s="26">
        <f>IF(Trans_cr!K43="","",Trans_cr!K43-Trans_deb!K43)</f>
        <v>13552.780983725919</v>
      </c>
      <c r="L43" s="26">
        <f>IF(Trans_cr!L43="","",Trans_cr!L43-Trans_deb!L43)</f>
        <v>12467.568353616873</v>
      </c>
      <c r="M43" s="26">
        <f>IF(Trans_cr!M43="","",Trans_cr!M43-Trans_deb!M43)</f>
        <v>11247.378123393981</v>
      </c>
      <c r="N43" s="26">
        <f>IF(Trans_cr!N43="","",Trans_cr!N43-Trans_deb!N43)</f>
        <v>12978.196824330003</v>
      </c>
      <c r="O43" s="26">
        <f>IF(Trans_cr!O43="","",Trans_cr!O43-Trans_deb!O43)</f>
        <v>14489.50190854535</v>
      </c>
      <c r="P43" s="26">
        <f>IF(Trans_cr!P43="","",Trans_cr!P43-Trans_deb!P43)</f>
        <v>13150.139587914491</v>
      </c>
      <c r="Q43" s="26">
        <f>IF(Trans_cr!Q43="","",Trans_cr!Q43-Trans_deb!Q43)</f>
        <v>7629.9445913709624</v>
      </c>
      <c r="S43" s="64">
        <f t="shared" si="8"/>
        <v>-0.41978223574271489</v>
      </c>
      <c r="T43" s="39"/>
      <c r="U43" s="39">
        <f>IF(L43="","",L43/GDP!O39/10)</f>
        <v>4.0297827186629416</v>
      </c>
      <c r="V43" s="39">
        <f>IF(M43="","",M43/GDP!P39/10)</f>
        <v>3.5056066779544373</v>
      </c>
      <c r="W43" s="39">
        <f>IF(N43="","",N43/GDP!Q39/10)</f>
        <v>3.8032240699804838</v>
      </c>
      <c r="X43" s="39">
        <f>IF(O43="","",O43/GDP!R39/10)</f>
        <v>4.0060385722833054</v>
      </c>
      <c r="Y43" s="39">
        <f>IF(P43="","",P43/GDP!S39/10)</f>
        <v>3.6224722968027505</v>
      </c>
      <c r="Z43" s="39">
        <f>IF(Q43="","",Q43/GDP!T39/10)</f>
        <v>2.2014727599486266</v>
      </c>
      <c r="AA43" s="39"/>
      <c r="AB43" s="59">
        <f t="shared" si="6"/>
        <v>0</v>
      </c>
      <c r="AC43" s="59">
        <f t="shared" si="10"/>
        <v>0</v>
      </c>
      <c r="AD43" s="59">
        <f t="shared" si="1"/>
        <v>0</v>
      </c>
      <c r="AE43" s="59" t="str">
        <f t="shared" si="7"/>
        <v/>
      </c>
      <c r="AF43" s="59">
        <f t="shared" si="2"/>
        <v>0</v>
      </c>
      <c r="AG43" s="39" t="str">
        <f t="shared" si="3"/>
        <v/>
      </c>
      <c r="AI43" s="59">
        <f t="shared" si="4"/>
        <v>4.0060385722833054</v>
      </c>
      <c r="AJ43" s="20" t="str">
        <f t="shared" si="11"/>
        <v/>
      </c>
    </row>
    <row r="44" spans="1:36" x14ac:dyDescent="0.15">
      <c r="A44" s="12" t="s">
        <v>60</v>
      </c>
      <c r="B44" s="26">
        <f>IF(Trans_cr!B44="","",Trans_cr!B44-Trans_deb!B44)</f>
        <v>182.31241388797952</v>
      </c>
      <c r="C44" s="26">
        <f>IF(Trans_cr!C44="","",Trans_cr!C44-Trans_deb!C44)</f>
        <v>202.61243236283889</v>
      </c>
      <c r="D44" s="26">
        <f>IF(Trans_cr!D44="","",Trans_cr!D44-Trans_deb!D44)</f>
        <v>164.52381435878715</v>
      </c>
      <c r="E44" s="26">
        <f>IF(Trans_cr!E44="","",Trans_cr!E44-Trans_deb!E44)</f>
        <v>161.97399069312416</v>
      </c>
      <c r="F44" s="26">
        <f>IF(Trans_cr!F44="","",Trans_cr!F44-Trans_deb!F44)</f>
        <v>113.12156987581855</v>
      </c>
      <c r="G44" s="26">
        <f>IF(Trans_cr!G44="","",Trans_cr!G44-Trans_deb!G44)</f>
        <v>196.96806093311636</v>
      </c>
      <c r="H44" s="26">
        <f>IF(Trans_cr!H44="","",Trans_cr!H44-Trans_deb!H44)</f>
        <v>218.79803443204798</v>
      </c>
      <c r="I44" s="26">
        <f>IF(Trans_cr!I44="","",Trans_cr!I44-Trans_deb!I44)</f>
        <v>200.44537231455837</v>
      </c>
      <c r="J44" s="26">
        <f>IF(Trans_cr!J44="","",Trans_cr!J44-Trans_deb!J44)</f>
        <v>178.93528174465661</v>
      </c>
      <c r="K44" s="26">
        <f>IF(Trans_cr!K44="","",Trans_cr!K44-Trans_deb!K44)</f>
        <v>115.33345386057999</v>
      </c>
      <c r="L44" s="26">
        <f>IF(Trans_cr!L44="","",Trans_cr!L44-Trans_deb!L44)</f>
        <v>95.037632779749231</v>
      </c>
      <c r="M44" s="26">
        <f>IF(Trans_cr!M44="","",Trans_cr!M44-Trans_deb!M44)</f>
        <v>157.59825394523881</v>
      </c>
      <c r="N44" s="26">
        <f>IF(Trans_cr!N44="","",Trans_cr!N44-Trans_deb!N44)</f>
        <v>152.37442759725536</v>
      </c>
      <c r="O44" s="26">
        <f>IF(Trans_cr!O44="","",Trans_cr!O44-Trans_deb!O44)</f>
        <v>217.41619079301131</v>
      </c>
      <c r="P44" s="26">
        <f>IF(Trans_cr!P44="","",Trans_cr!P44-Trans_deb!P44)</f>
        <v>224.8113634128967</v>
      </c>
      <c r="Q44" s="26" t="str">
        <f>IF(Trans_cr!Q44="","",Trans_cr!Q44-Trans_deb!Q44)</f>
        <v/>
      </c>
      <c r="S44" s="64" t="str">
        <f t="shared" si="8"/>
        <v/>
      </c>
      <c r="T44" s="39"/>
      <c r="U44" s="39">
        <f>IF(L44="","",L44/GDP!O40/10)</f>
        <v>0.21091139300546349</v>
      </c>
      <c r="V44" s="39">
        <f>IF(M44="","",M44/GDP!P40/10)</f>
        <v>0.34955578153099931</v>
      </c>
      <c r="W44" s="39">
        <f>IF(N44="","",N44/GDP!Q40/10)</f>
        <v>0.30199011973103895</v>
      </c>
      <c r="X44" s="39">
        <f>IF(O44="","",O44/GDP!R40/10)</f>
        <v>0.39313858305888594</v>
      </c>
      <c r="Y44" s="39">
        <f>IF(P44="","",P44/GDP!S40/10)</f>
        <v>0.40760637919747317</v>
      </c>
      <c r="Z44" s="39" t="str">
        <f>IF(Q44="","",Q44/GDP!T40/10)</f>
        <v/>
      </c>
      <c r="AA44" s="39"/>
      <c r="AB44" s="59">
        <f t="shared" si="6"/>
        <v>0</v>
      </c>
      <c r="AC44" s="59">
        <f t="shared" si="10"/>
        <v>0</v>
      </c>
      <c r="AD44" s="59">
        <f t="shared" si="1"/>
        <v>1</v>
      </c>
      <c r="AE44" s="59" t="str">
        <f t="shared" si="7"/>
        <v/>
      </c>
      <c r="AF44" s="59">
        <f t="shared" si="2"/>
        <v>0</v>
      </c>
      <c r="AG44" s="39" t="str">
        <f t="shared" si="3"/>
        <v/>
      </c>
      <c r="AI44" s="59">
        <f t="shared" si="4"/>
        <v>0.39313858305888594</v>
      </c>
      <c r="AJ44" s="20" t="str">
        <f t="shared" si="11"/>
        <v/>
      </c>
    </row>
    <row r="45" spans="1:36" x14ac:dyDescent="0.15">
      <c r="A45" s="12" t="s">
        <v>61</v>
      </c>
      <c r="B45" s="26">
        <f>IF(Trans_cr!B45="","",Trans_cr!B45-Trans_deb!B45)</f>
        <v>-13027.099999999999</v>
      </c>
      <c r="C45" s="26">
        <f>IF(Trans_cr!C45="","",Trans_cr!C45-Trans_deb!C45)</f>
        <v>-13353.740578141871</v>
      </c>
      <c r="D45" s="26">
        <f>IF(Trans_cr!D45="","",Trans_cr!D45-Trans_deb!D45)</f>
        <v>-11951.920881200491</v>
      </c>
      <c r="E45" s="26">
        <f>IF(Trans_cr!E45="","",Trans_cr!E45-Trans_deb!E45)</f>
        <v>-11911.179183291162</v>
      </c>
      <c r="F45" s="26">
        <f>IF(Trans_cr!F45="","",Trans_cr!F45-Trans_deb!F45)</f>
        <v>-23005.007387399997</v>
      </c>
      <c r="G45" s="26">
        <f>IF(Trans_cr!G45="","",Trans_cr!G45-Trans_deb!G45)</f>
        <v>-29046.201349300005</v>
      </c>
      <c r="H45" s="26">
        <f>IF(Trans_cr!H45="","",Trans_cr!H45-Trans_deb!H45)</f>
        <v>-44874.811477400006</v>
      </c>
      <c r="I45" s="26">
        <f>IF(Trans_cr!I45="","",Trans_cr!I45-Trans_deb!I45)</f>
        <v>-46949.435006500004</v>
      </c>
      <c r="J45" s="26">
        <f>IF(Trans_cr!J45="","",Trans_cr!J45-Trans_deb!J45)</f>
        <v>-56678.107988699994</v>
      </c>
      <c r="K45" s="26">
        <f>IF(Trans_cr!K45="","",Trans_cr!K45-Trans_deb!K45)</f>
        <v>-57915.020093508014</v>
      </c>
      <c r="L45" s="26">
        <f>IF(Trans_cr!L45="","",Trans_cr!L45-Trans_deb!L45)</f>
        <v>-46745.419872264996</v>
      </c>
      <c r="M45" s="26">
        <f>IF(Trans_cr!M45="","",Trans_cr!M45-Trans_deb!M45)</f>
        <v>-46753.089575241007</v>
      </c>
      <c r="N45" s="26">
        <f>IF(Trans_cr!N45="","",Trans_cr!N45-Trans_deb!N45)</f>
        <v>-55978.165488862003</v>
      </c>
      <c r="O45" s="26">
        <f>IF(Trans_cr!O45="","",Trans_cr!O45-Trans_deb!O45)</f>
        <v>-66902.703775558402</v>
      </c>
      <c r="P45" s="26">
        <f>IF(Trans_cr!P45="","",Trans_cr!P45-Trans_deb!P45)</f>
        <v>-58981.085308660695</v>
      </c>
      <c r="Q45" s="26">
        <f>IF(Trans_cr!Q45="","",Trans_cr!Q45-Trans_deb!Q45)</f>
        <v>-38060.22911361789</v>
      </c>
      <c r="S45" s="64">
        <f t="shared" si="8"/>
        <v>-0.35470449696812911</v>
      </c>
      <c r="T45" s="39"/>
      <c r="U45" s="39">
        <f>IF(L45="","",L45/GDP!O41/10)</f>
        <v>-0.42061805017854847</v>
      </c>
      <c r="V45" s="39">
        <f>IF(M45="","",M45/GDP!P41/10)</f>
        <v>-0.41643822641708883</v>
      </c>
      <c r="W45" s="39">
        <f>IF(N45="","",N45/GDP!Q41/10)</f>
        <v>-0.45639359759356896</v>
      </c>
      <c r="X45" s="39">
        <f>IF(O45="","",O45/GDP!R41/10)</f>
        <v>-0.48333777207678363</v>
      </c>
      <c r="Y45" s="39">
        <f>IF(P45="","",P45/GDP!S41/10)</f>
        <v>-0.41128743302614251</v>
      </c>
      <c r="Z45" s="39">
        <f>IF(Q45="","",Q45/GDP!T41/10)</f>
        <v>-0.25600923706254358</v>
      </c>
      <c r="AA45" s="39"/>
      <c r="AB45" s="59">
        <f t="shared" si="6"/>
        <v>0</v>
      </c>
      <c r="AC45" s="59">
        <f t="shared" si="10"/>
        <v>0</v>
      </c>
      <c r="AD45" s="59">
        <f t="shared" si="1"/>
        <v>0</v>
      </c>
      <c r="AE45" s="59" t="str">
        <f t="shared" si="7"/>
        <v/>
      </c>
      <c r="AF45" s="59">
        <f t="shared" si="2"/>
        <v>0</v>
      </c>
      <c r="AG45" s="39">
        <f t="shared" si="3"/>
        <v>-0.48333777207678363</v>
      </c>
      <c r="AI45" s="59" t="str">
        <f t="shared" si="4"/>
        <v/>
      </c>
      <c r="AJ45" s="20" t="str">
        <f t="shared" si="11"/>
        <v/>
      </c>
    </row>
    <row r="46" spans="1:36" x14ac:dyDescent="0.15">
      <c r="A46" s="12" t="s">
        <v>62</v>
      </c>
      <c r="B46" s="26">
        <f>IF(Trans_cr!B46="","",Trans_cr!B46-Trans_deb!B46)</f>
        <v>-1219.4786161279301</v>
      </c>
      <c r="C46" s="26">
        <f>IF(Trans_cr!C46="","",Trans_cr!C46-Trans_deb!C46)</f>
        <v>-1226.0347310253901</v>
      </c>
      <c r="D46" s="26">
        <f>IF(Trans_cr!D46="","",Trans_cr!D46-Trans_deb!D46)</f>
        <v>-1351.9136218701176</v>
      </c>
      <c r="E46" s="26">
        <f>IF(Trans_cr!E46="","",Trans_cr!E46-Trans_deb!E46)</f>
        <v>-1731.6174167333991</v>
      </c>
      <c r="F46" s="26">
        <f>IF(Trans_cr!F46="","",Trans_cr!F46-Trans_deb!F46)</f>
        <v>-1086.6714013256837</v>
      </c>
      <c r="G46" s="26">
        <f>IF(Trans_cr!G46="","",Trans_cr!G46-Trans_deb!G46)</f>
        <v>-1489.2047373608389</v>
      </c>
      <c r="H46" s="26">
        <f>IF(Trans_cr!H46="","",Trans_cr!H46-Trans_deb!H46)</f>
        <v>-1560.5811139819339</v>
      </c>
      <c r="I46" s="26">
        <f>IF(Trans_cr!I46="","",Trans_cr!I46-Trans_deb!I46)</f>
        <v>-1987.6495432812487</v>
      </c>
      <c r="J46" s="26">
        <f>IF(Trans_cr!J46="","",Trans_cr!J46-Trans_deb!J46)</f>
        <v>-1431.8259162890631</v>
      </c>
      <c r="K46" s="26">
        <f>IF(Trans_cr!K46="","",Trans_cr!K46-Trans_deb!K46)</f>
        <v>-1531.213728613282</v>
      </c>
      <c r="L46" s="26">
        <f>IF(Trans_cr!L46="","",Trans_cr!L46-Trans_deb!L46)</f>
        <v>-1146.4426781005832</v>
      </c>
      <c r="M46" s="26">
        <f>IF(Trans_cr!M46="","",Trans_cr!M46-Trans_deb!M46)</f>
        <v>-802.67084203124978</v>
      </c>
      <c r="N46" s="26">
        <f>IF(Trans_cr!N46="","",Trans_cr!N46-Trans_deb!N46)</f>
        <v>-903.72399801757592</v>
      </c>
      <c r="O46" s="26">
        <f>IF(Trans_cr!O46="","",Trans_cr!O46-Trans_deb!O46)</f>
        <v>-1029.9529094433574</v>
      </c>
      <c r="P46" s="26">
        <f>IF(Trans_cr!P46="","",Trans_cr!P46-Trans_deb!P46)</f>
        <v>-1051.6284197363289</v>
      </c>
      <c r="Q46" s="26">
        <f>IF(Trans_cr!Q46="","",Trans_cr!Q46-Trans_deb!Q46)</f>
        <v>-1078.35193218262</v>
      </c>
      <c r="S46" s="64">
        <f t="shared" si="8"/>
        <v>2.5411554066778974E-2</v>
      </c>
      <c r="T46" s="39"/>
      <c r="U46" s="39">
        <f>IF(L46="","",L46/GDP!O42/10)</f>
        <v>-0.39062071027953765</v>
      </c>
      <c r="V46" s="39">
        <f>IF(M46="","",M46/GDP!P42/10)</f>
        <v>-0.28391020856215005</v>
      </c>
      <c r="W46" s="39">
        <f>IF(N46="","",N46/GDP!Q42/10)</f>
        <v>-0.28975787116719282</v>
      </c>
      <c r="X46" s="39">
        <f>IF(O46="","",O46/GDP!R42/10)</f>
        <v>-0.30825429166550444</v>
      </c>
      <c r="Y46" s="39">
        <f>IF(P46="","",P46/GDP!S42/10)</f>
        <v>-0.32520428713154953</v>
      </c>
      <c r="Z46" s="39">
        <f>IF(Q46="","",Q46/GDP!T42/10)</f>
        <v>-0.39710477294927943</v>
      </c>
      <c r="AA46" s="39"/>
      <c r="AB46" s="59">
        <f t="shared" si="6"/>
        <v>0</v>
      </c>
      <c r="AC46" s="59">
        <f t="shared" si="10"/>
        <v>0</v>
      </c>
      <c r="AD46" s="59">
        <f t="shared" si="1"/>
        <v>0</v>
      </c>
      <c r="AE46" s="59" t="str">
        <f t="shared" si="7"/>
        <v/>
      </c>
      <c r="AF46" s="59">
        <f t="shared" si="2"/>
        <v>0</v>
      </c>
      <c r="AG46" s="39">
        <f t="shared" si="3"/>
        <v>-0.30825429166550444</v>
      </c>
      <c r="AI46" s="59" t="str">
        <f t="shared" si="4"/>
        <v/>
      </c>
      <c r="AJ46" s="20" t="str">
        <f t="shared" si="11"/>
        <v/>
      </c>
    </row>
    <row r="47" spans="1:36" x14ac:dyDescent="0.15">
      <c r="A47" s="12" t="s">
        <v>63</v>
      </c>
      <c r="B47" s="26">
        <f>IF(Trans_cr!B47="","",Trans_cr!B47-Trans_deb!B47)</f>
        <v>-23.257415216788978</v>
      </c>
      <c r="C47" s="26">
        <f>IF(Trans_cr!C47="","",Trans_cr!C47-Trans_deb!C47)</f>
        <v>-29.495745612449991</v>
      </c>
      <c r="D47" s="26">
        <f>IF(Trans_cr!D47="","",Trans_cr!D47-Trans_deb!D47)</f>
        <v>-33.167742654102199</v>
      </c>
      <c r="E47" s="26">
        <f>IF(Trans_cr!E47="","",Trans_cr!E47-Trans_deb!E47)</f>
        <v>-42.657931918223959</v>
      </c>
      <c r="F47" s="26">
        <f>IF(Trans_cr!F47="","",Trans_cr!F47-Trans_deb!F47)</f>
        <v>-48.470783369882405</v>
      </c>
      <c r="G47" s="26">
        <f>IF(Trans_cr!G47="","",Trans_cr!G47-Trans_deb!G47)</f>
        <v>-53.021895133189069</v>
      </c>
      <c r="H47" s="26">
        <f>IF(Trans_cr!H47="","",Trans_cr!H47-Trans_deb!H47)</f>
        <v>-63.429013275831878</v>
      </c>
      <c r="I47" s="26">
        <f>IF(Trans_cr!I47="","",Trans_cr!I47-Trans_deb!I47)</f>
        <v>-60.228503142503278</v>
      </c>
      <c r="J47" s="26" t="str">
        <f>IF(Trans_cr!J47="","",Trans_cr!J47-Trans_deb!J47)</f>
        <v/>
      </c>
      <c r="K47" s="26">
        <f>IF(Trans_cr!K47="","",Trans_cr!K47-Trans_deb!K47)</f>
        <v>-44.757822979067583</v>
      </c>
      <c r="L47" s="26">
        <f>IF(Trans_cr!L47="","",Trans_cr!L47-Trans_deb!L47)</f>
        <v>-35.453706980712177</v>
      </c>
      <c r="M47" s="26">
        <f>IF(Trans_cr!M47="","",Trans_cr!M47-Trans_deb!M47)</f>
        <v>-36.496185692900461</v>
      </c>
      <c r="N47" s="26">
        <f>IF(Trans_cr!N47="","",Trans_cr!N47-Trans_deb!N47)</f>
        <v>-41.678560407368671</v>
      </c>
      <c r="O47" s="26">
        <f>IF(Trans_cr!O47="","",Trans_cr!O47-Trans_deb!O47)</f>
        <v>-47.572439803944924</v>
      </c>
      <c r="P47" s="26">
        <f>IF(Trans_cr!P47="","",Trans_cr!P47-Trans_deb!P47)</f>
        <v>-46.149434392767425</v>
      </c>
      <c r="Q47" s="26" t="str">
        <f>IF(Trans_cr!Q47="","",Trans_cr!Q47-Trans_deb!Q47)</f>
        <v/>
      </c>
      <c r="S47" s="64" t="str">
        <f t="shared" si="8"/>
        <v/>
      </c>
      <c r="T47" s="39"/>
      <c r="U47" s="39">
        <f>IF(L47="","",L47/GDP!O43/10)</f>
        <v>-3.6696719989317663</v>
      </c>
      <c r="V47" s="39">
        <f>IF(M47="","",M47/GDP!P43/10)</f>
        <v>-3.6043621752330708</v>
      </c>
      <c r="W47" s="39">
        <f>IF(N47="","",N47/GDP!Q43/10)</f>
        <v>-3.8696616754637141</v>
      </c>
      <c r="X47" s="39">
        <f>IF(O47="","",O47/GDP!R43/10)</f>
        <v>-4.0347595047158471</v>
      </c>
      <c r="Y47" s="39">
        <f>IF(P47="","",P47/GDP!S43/10)</f>
        <v>-3.8768740132796764</v>
      </c>
      <c r="Z47" s="39" t="str">
        <f>IF(Q47="","",Q47/GDP!T43/10)</f>
        <v/>
      </c>
      <c r="AA47" s="39"/>
      <c r="AB47" s="59">
        <f t="shared" si="6"/>
        <v>0</v>
      </c>
      <c r="AC47" s="59">
        <f t="shared" si="10"/>
        <v>0</v>
      </c>
      <c r="AD47" s="59">
        <f t="shared" si="1"/>
        <v>1</v>
      </c>
      <c r="AE47" s="59" t="str">
        <f t="shared" si="7"/>
        <v/>
      </c>
      <c r="AF47" s="59">
        <f t="shared" si="2"/>
        <v>0</v>
      </c>
      <c r="AG47" s="39">
        <f t="shared" si="3"/>
        <v>-4.0347595047158471</v>
      </c>
      <c r="AI47" s="59" t="str">
        <f t="shared" si="4"/>
        <v/>
      </c>
      <c r="AJ47" s="20" t="str">
        <f t="shared" si="11"/>
        <v/>
      </c>
    </row>
    <row r="48" spans="1:36" x14ac:dyDescent="0.15">
      <c r="A48" s="12" t="s">
        <v>64</v>
      </c>
      <c r="B48" s="26">
        <f>IF(Trans_cr!B48="","",Trans_cr!B48-Trans_deb!B48)</f>
        <v>-813.1</v>
      </c>
      <c r="C48" s="26">
        <f>IF(Trans_cr!C48="","",Trans_cr!C48-Trans_deb!C48)</f>
        <v>-354.3</v>
      </c>
      <c r="D48" s="26">
        <f>IF(Trans_cr!D48="","",Trans_cr!D48-Trans_deb!D48)</f>
        <v>-712.7</v>
      </c>
      <c r="E48" s="26">
        <f>IF(Trans_cr!E48="","",Trans_cr!E48-Trans_deb!E48)</f>
        <v>-958.2</v>
      </c>
      <c r="F48" s="26">
        <f>IF(Trans_cr!F48="","",Trans_cr!F48-Trans_deb!F48)</f>
        <v>-747.6</v>
      </c>
      <c r="G48" s="26">
        <f>IF(Trans_cr!G48="","",Trans_cr!G48-Trans_deb!G48)</f>
        <v>-1424.3999999999999</v>
      </c>
      <c r="H48" s="26">
        <f>IF(Trans_cr!H48="","",Trans_cr!H48-Trans_deb!H48)</f>
        <v>-1298.0999999999999</v>
      </c>
      <c r="I48" s="26">
        <f>IF(Trans_cr!I48="","",Trans_cr!I48-Trans_deb!I48)</f>
        <v>-830.2151601643161</v>
      </c>
      <c r="J48" s="26">
        <f>IF(Trans_cr!J48="","",Trans_cr!J48-Trans_deb!J48)</f>
        <v>-1161.179596539002</v>
      </c>
      <c r="K48" s="26">
        <f>IF(Trans_cr!K48="","",Trans_cr!K48-Trans_deb!K48)</f>
        <v>-1466.504304824844</v>
      </c>
      <c r="L48" s="26">
        <f>IF(Trans_cr!L48="","",Trans_cr!L48-Trans_deb!L48)</f>
        <v>-918.3691551951639</v>
      </c>
      <c r="M48" s="26">
        <f>IF(Trans_cr!M48="","",Trans_cr!M48-Trans_deb!M48)</f>
        <v>-708.47702532906442</v>
      </c>
      <c r="N48" s="26">
        <f>IF(Trans_cr!N48="","",Trans_cr!N48-Trans_deb!N48)</f>
        <v>-839.67275498291474</v>
      </c>
      <c r="O48" s="26">
        <f>IF(Trans_cr!O48="","",Trans_cr!O48-Trans_deb!O48)</f>
        <v>-1245.5858620207653</v>
      </c>
      <c r="P48" s="26">
        <f>IF(Trans_cr!P48="","",Trans_cr!P48-Trans_deb!P48)</f>
        <v>-1031.0944965148253</v>
      </c>
      <c r="Q48" s="26">
        <f>IF(Trans_cr!Q48="","",Trans_cr!Q48-Trans_deb!Q48)</f>
        <v>-1052.5152035105682</v>
      </c>
      <c r="S48" s="64">
        <f t="shared" si="8"/>
        <v>2.0774727309811558E-2</v>
      </c>
      <c r="T48" s="39"/>
      <c r="U48" s="39">
        <f>IF(L48="","",L48/GDP!O44/10)</f>
        <v>-2.4222009746853379</v>
      </c>
      <c r="V48" s="39">
        <f>IF(M48="","",M48/GDP!P44/10)</f>
        <v>-1.9336358824857001</v>
      </c>
      <c r="W48" s="39">
        <f>IF(N48="","",N48/GDP!Q44/10)</f>
        <v>-2.232273295617702</v>
      </c>
      <c r="X48" s="39">
        <f>IF(O48="","",O48/GDP!R44/10)</f>
        <v>-2.6445888272118525</v>
      </c>
      <c r="Y48" s="39">
        <f>IF(P48="","",P48/GDP!S44/10)</f>
        <v>-2.0450807472331123</v>
      </c>
      <c r="Z48" s="39">
        <f>IF(Q48="","",Q48/GDP!T44/10)</f>
        <v>-2.1446062913760664</v>
      </c>
      <c r="AA48" s="39"/>
      <c r="AB48" s="59">
        <f t="shared" si="6"/>
        <v>0</v>
      </c>
      <c r="AC48" s="59">
        <f t="shared" si="10"/>
        <v>0</v>
      </c>
      <c r="AD48" s="59">
        <f t="shared" si="1"/>
        <v>0</v>
      </c>
      <c r="AE48" s="59" t="str">
        <f t="shared" si="7"/>
        <v/>
      </c>
      <c r="AF48" s="59">
        <f t="shared" si="2"/>
        <v>0</v>
      </c>
      <c r="AG48" s="39">
        <f t="shared" si="3"/>
        <v>-2.6445888272118525</v>
      </c>
      <c r="AI48" s="59" t="str">
        <f t="shared" si="4"/>
        <v/>
      </c>
      <c r="AJ48" s="20" t="str">
        <f t="shared" si="11"/>
        <v/>
      </c>
    </row>
    <row r="49" spans="1:36" x14ac:dyDescent="0.15">
      <c r="A49" s="12" t="s">
        <v>65</v>
      </c>
      <c r="B49" s="26">
        <f>IF(Trans_cr!B49="","",Trans_cr!B49-Trans_deb!B49)</f>
        <v>-225.22687220569506</v>
      </c>
      <c r="C49" s="26">
        <f>IF(Trans_cr!C49="","",Trans_cr!C49-Trans_deb!C49)</f>
        <v>-348.06548575848109</v>
      </c>
      <c r="D49" s="26">
        <f>IF(Trans_cr!D49="","",Trans_cr!D49-Trans_deb!D49)</f>
        <v>-618</v>
      </c>
      <c r="E49" s="26">
        <f>IF(Trans_cr!E49="","",Trans_cr!E49-Trans_deb!E49)</f>
        <v>-630.68487136518513</v>
      </c>
      <c r="F49" s="26">
        <f>IF(Trans_cr!F49="","",Trans_cr!F49-Trans_deb!F49)</f>
        <v>-630.60492400988767</v>
      </c>
      <c r="G49" s="26">
        <f>IF(Trans_cr!G49="","",Trans_cr!G49-Trans_deb!G49)</f>
        <v>-644.67557769248958</v>
      </c>
      <c r="H49" s="26">
        <f>IF(Trans_cr!H49="","",Trans_cr!H49-Trans_deb!H49)</f>
        <v>-642.96204143415207</v>
      </c>
      <c r="I49" s="26">
        <f>IF(Trans_cr!I49="","",Trans_cr!I49-Trans_deb!I49)</f>
        <v>-574.80979827162139</v>
      </c>
      <c r="J49" s="26">
        <f>IF(Trans_cr!J49="","",Trans_cr!J49-Trans_deb!J49)</f>
        <v>-552.60501033642151</v>
      </c>
      <c r="K49" s="26">
        <f>IF(Trans_cr!K49="","",Trans_cr!K49-Trans_deb!K49)</f>
        <v>-560.06801249727664</v>
      </c>
      <c r="L49" s="26">
        <f>IF(Trans_cr!L49="","",Trans_cr!L49-Trans_deb!L49)</f>
        <v>-696.63258617063764</v>
      </c>
      <c r="M49" s="26">
        <f>IF(Trans_cr!M49="","",Trans_cr!M49-Trans_deb!M49)</f>
        <v>-1304.9449208186873</v>
      </c>
      <c r="N49" s="26" t="str">
        <f>IF(Trans_cr!N49="","",Trans_cr!N49-Trans_deb!N49)</f>
        <v/>
      </c>
      <c r="O49" s="26" t="str">
        <f>IF(Trans_cr!O49="","",Trans_cr!O49-Trans_deb!O49)</f>
        <v/>
      </c>
      <c r="P49" s="26" t="str">
        <f>IF(Trans_cr!P49="","",Trans_cr!P49-Trans_deb!P49)</f>
        <v/>
      </c>
      <c r="Q49" s="26" t="str">
        <f>IF(Trans_cr!Q49="","",Trans_cr!Q49-Trans_deb!Q49)</f>
        <v/>
      </c>
      <c r="S49" s="64" t="str">
        <f t="shared" si="8"/>
        <v/>
      </c>
      <c r="T49" s="39"/>
      <c r="U49" s="39">
        <f>IF(L49="","",L49/GDP!O45/10)</f>
        <v>-5.8582580098859882</v>
      </c>
      <c r="V49" s="39">
        <f>IF(M49="","",M49/GDP!P45/10)</f>
        <v>-12.845164326384886</v>
      </c>
      <c r="W49" s="39" t="str">
        <f>IF(N49="","",N49/GDP!Q45/10)</f>
        <v/>
      </c>
      <c r="X49" s="39" t="str">
        <f>IF(O49="","",O49/GDP!R45/10)</f>
        <v/>
      </c>
      <c r="Y49" s="39" t="str">
        <f>IF(P49="","",P49/GDP!S45/10)</f>
        <v/>
      </c>
      <c r="Z49" s="39" t="str">
        <f>IF(Q49="","",Q49/GDP!T45/10)</f>
        <v/>
      </c>
      <c r="AA49" s="39"/>
      <c r="AB49" s="59">
        <f t="shared" si="6"/>
        <v>1</v>
      </c>
      <c r="AC49" s="59"/>
      <c r="AD49" s="59">
        <f t="shared" si="1"/>
        <v>1</v>
      </c>
      <c r="AE49" s="59" t="str">
        <f t="shared" si="7"/>
        <v/>
      </c>
      <c r="AF49" s="59">
        <f t="shared" si="2"/>
        <v>0</v>
      </c>
      <c r="AG49" s="39" t="str">
        <f t="shared" si="3"/>
        <v/>
      </c>
      <c r="AI49" s="59" t="str">
        <f t="shared" si="4"/>
        <v/>
      </c>
      <c r="AJ49" s="20" t="str">
        <f t="shared" si="11"/>
        <v/>
      </c>
    </row>
    <row r="50" spans="1:36" x14ac:dyDescent="0.15">
      <c r="A50" s="12" t="s">
        <v>66</v>
      </c>
      <c r="B50" s="26">
        <f>IF(Trans_cr!B50="","",Trans_cr!B50-Trans_deb!B50)</f>
        <v>-319.3963563128417</v>
      </c>
      <c r="C50" s="26">
        <f>IF(Trans_cr!C50="","",Trans_cr!C50-Trans_deb!C50)</f>
        <v>-316.97792951690656</v>
      </c>
      <c r="D50" s="26">
        <f>IF(Trans_cr!D50="","",Trans_cr!D50-Trans_deb!D50)</f>
        <v>-374.53848551541887</v>
      </c>
      <c r="E50" s="26">
        <f>IF(Trans_cr!E50="","",Trans_cr!E50-Trans_deb!E50)</f>
        <v>-222.05480702127306</v>
      </c>
      <c r="F50" s="26">
        <f>IF(Trans_cr!F50="","",Trans_cr!F50-Trans_deb!F50)</f>
        <v>-157.08117235094596</v>
      </c>
      <c r="G50" s="26">
        <f>IF(Trans_cr!G50="","",Trans_cr!G50-Trans_deb!G50)</f>
        <v>-371.27691348639945</v>
      </c>
      <c r="H50" s="26">
        <f>IF(Trans_cr!H50="","",Trans_cr!H50-Trans_deb!H50)</f>
        <v>-360.39965610367807</v>
      </c>
      <c r="I50" s="26">
        <f>IF(Trans_cr!I50="","",Trans_cr!I50-Trans_deb!I50)</f>
        <v>-440.85905080519899</v>
      </c>
      <c r="J50" s="26">
        <f>IF(Trans_cr!J50="","",Trans_cr!J50-Trans_deb!J50)</f>
        <v>-462.64945711182793</v>
      </c>
      <c r="K50" s="26">
        <f>IF(Trans_cr!K50="","",Trans_cr!K50-Trans_deb!K50)</f>
        <v>-525.74761710560506</v>
      </c>
      <c r="L50" s="26">
        <f>IF(Trans_cr!L50="","",Trans_cr!L50-Trans_deb!L50)</f>
        <v>-512.53192335345602</v>
      </c>
      <c r="M50" s="26">
        <f>IF(Trans_cr!M50="","",Trans_cr!M50-Trans_deb!M50)</f>
        <v>-574.63646073770701</v>
      </c>
      <c r="N50" s="26">
        <f>IF(Trans_cr!N50="","",Trans_cr!N50-Trans_deb!N50)</f>
        <v>-664.21521483676895</v>
      </c>
      <c r="O50" s="26">
        <f>IF(Trans_cr!O50="","",Trans_cr!O50-Trans_deb!O50)</f>
        <v>-438.5814941853788</v>
      </c>
      <c r="P50" s="26">
        <f>IF(Trans_cr!P50="","",Trans_cr!P50-Trans_deb!P50)</f>
        <v>-518.595547703531</v>
      </c>
      <c r="Q50" s="26">
        <f>IF(Trans_cr!Q50="","",Trans_cr!Q50-Trans_deb!Q50)</f>
        <v>-807.4976663183669</v>
      </c>
      <c r="S50" s="64">
        <f t="shared" si="8"/>
        <v>0.55708561304501303</v>
      </c>
      <c r="T50" s="39"/>
      <c r="U50" s="39">
        <f>IF(L50="","",L50/GDP!O46/10)</f>
        <v>-0.90807539143707472</v>
      </c>
      <c r="V50" s="39">
        <f>IF(M50="","",M50/GDP!P46/10)</f>
        <v>-0.97648670138214533</v>
      </c>
      <c r="W50" s="39">
        <f>IF(N50="","",N50/GDP!Q46/10)</f>
        <v>-1.0975672439471631</v>
      </c>
      <c r="X50" s="39">
        <f>IF(O50="","",O50/GDP!R46/10)</f>
        <v>-0.70355753338952609</v>
      </c>
      <c r="Y50" s="39">
        <f>IF(P50="","",P50/GDP!S46/10)</f>
        <v>-0.81099397572909182</v>
      </c>
      <c r="Z50" s="39">
        <f>IF(Q50="","",Q50/GDP!T46/10)</f>
        <v>-1.3092414855463015</v>
      </c>
      <c r="AA50" s="39"/>
      <c r="AB50" s="59">
        <f t="shared" si="6"/>
        <v>0</v>
      </c>
      <c r="AC50" s="59">
        <f>IF(Y50&gt;5, 1, 0)</f>
        <v>0</v>
      </c>
      <c r="AD50" s="59">
        <f t="shared" si="1"/>
        <v>0</v>
      </c>
      <c r="AE50" s="59" t="str">
        <f t="shared" si="7"/>
        <v/>
      </c>
      <c r="AF50" s="59">
        <f t="shared" si="2"/>
        <v>0</v>
      </c>
      <c r="AG50" s="39">
        <f t="shared" si="3"/>
        <v>-0.70355753338952609</v>
      </c>
      <c r="AI50" s="59" t="str">
        <f t="shared" si="4"/>
        <v/>
      </c>
      <c r="AJ50" s="20" t="str">
        <f t="shared" si="11"/>
        <v/>
      </c>
    </row>
    <row r="51" spans="1:36" x14ac:dyDescent="0.15">
      <c r="A51" s="12" t="s">
        <v>67</v>
      </c>
      <c r="B51" s="26">
        <f>IF(Trans_cr!B51="","",Trans_cr!B51-Trans_deb!B51)</f>
        <v>-904.12221743513805</v>
      </c>
      <c r="C51" s="26">
        <f>IF(Trans_cr!C51="","",Trans_cr!C51-Trans_deb!C51)</f>
        <v>-939.93475166637847</v>
      </c>
      <c r="D51" s="26">
        <f>IF(Trans_cr!D51="","",Trans_cr!D51-Trans_deb!D51)</f>
        <v>-1094.519388103256</v>
      </c>
      <c r="E51" s="26">
        <f>IF(Trans_cr!E51="","",Trans_cr!E51-Trans_deb!E51)</f>
        <v>-1282.4940843310144</v>
      </c>
      <c r="F51" s="26">
        <f>IF(Trans_cr!F51="","",Trans_cr!F51-Trans_deb!F51)</f>
        <v>-1222.8180163885736</v>
      </c>
      <c r="G51" s="26">
        <f>IF(Trans_cr!G51="","",Trans_cr!G51-Trans_deb!G51)</f>
        <v>-1380.8368889684991</v>
      </c>
      <c r="H51" s="26">
        <f>IF(Trans_cr!H51="","",Trans_cr!H51-Trans_deb!H51)</f>
        <v>-1304.0999999999999</v>
      </c>
      <c r="I51" s="26">
        <f>IF(Trans_cr!I51="","",Trans_cr!I51-Trans_deb!I51)</f>
        <v>-1581.5880183003856</v>
      </c>
      <c r="J51" s="26">
        <f>IF(Trans_cr!J51="","",Trans_cr!J51-Trans_deb!J51)</f>
        <v>-1807.030600850519</v>
      </c>
      <c r="K51" s="26">
        <f>IF(Trans_cr!K51="","",Trans_cr!K51-Trans_deb!K51)</f>
        <v>-1621.9480128066907</v>
      </c>
      <c r="L51" s="26">
        <f>IF(Trans_cr!L51="","",Trans_cr!L51-Trans_deb!L51)</f>
        <v>-1475.259476387517</v>
      </c>
      <c r="M51" s="26">
        <f>IF(Trans_cr!M51="","",Trans_cr!M51-Trans_deb!M51)</f>
        <v>-1176.8888317499827</v>
      </c>
      <c r="N51" s="26">
        <f>IF(Trans_cr!N51="","",Trans_cr!N51-Trans_deb!N51)</f>
        <v>-1300.4749028336969</v>
      </c>
      <c r="O51" s="26">
        <f>IF(Trans_cr!O51="","",Trans_cr!O51-Trans_deb!O51)</f>
        <v>-1427.195715545176</v>
      </c>
      <c r="P51" s="26">
        <f>IF(Trans_cr!P51="","",Trans_cr!P51-Trans_deb!P51)</f>
        <v>-1378.3765286087114</v>
      </c>
      <c r="Q51" s="26" t="str">
        <f>IF(Trans_cr!Q51="","",Trans_cr!Q51-Trans_deb!Q51)</f>
        <v/>
      </c>
      <c r="S51" s="64" t="str">
        <f t="shared" si="8"/>
        <v/>
      </c>
      <c r="T51" s="39"/>
      <c r="U51" s="39">
        <f>IF(L51="","",L51/GDP!O47/10)</f>
        <v>-3.220061396691662</v>
      </c>
      <c r="V51" s="39">
        <f>IF(M51="","",M51/GDP!P47/10)</f>
        <v>-2.4536800648637831</v>
      </c>
      <c r="W51" s="39">
        <f>IF(N51="","",N51/GDP!Q47/10)</f>
        <v>-2.5208789114074741</v>
      </c>
      <c r="X51" s="39">
        <f>IF(O51="","",O51/GDP!R47/10)</f>
        <v>-2.4601957095155611</v>
      </c>
      <c r="Y51" s="39">
        <f>IF(P51="","",P51/GDP!S47/10)</f>
        <v>-2.3546124022754067</v>
      </c>
      <c r="Z51" s="39" t="str">
        <f>IF(Q51="","",Q51/GDP!T47/10)</f>
        <v/>
      </c>
      <c r="AA51" s="39"/>
      <c r="AB51" s="59">
        <f t="shared" si="6"/>
        <v>0</v>
      </c>
      <c r="AC51" s="59">
        <f>IF(Y51&gt;5, 1, 0)</f>
        <v>0</v>
      </c>
      <c r="AD51" s="59">
        <f t="shared" si="1"/>
        <v>1</v>
      </c>
      <c r="AE51" s="59" t="str">
        <f t="shared" si="7"/>
        <v/>
      </c>
      <c r="AF51" s="59">
        <f t="shared" si="2"/>
        <v>0</v>
      </c>
      <c r="AG51" s="39">
        <f t="shared" si="3"/>
        <v>-2.4601957095155611</v>
      </c>
      <c r="AI51" s="59" t="str">
        <f t="shared" si="4"/>
        <v/>
      </c>
      <c r="AJ51" s="20" t="str">
        <f t="shared" si="11"/>
        <v/>
      </c>
    </row>
    <row r="52" spans="1:36" x14ac:dyDescent="0.15">
      <c r="A52" s="12" t="s">
        <v>68</v>
      </c>
      <c r="B52" s="26">
        <f>IF(Trans_cr!B52="","",Trans_cr!B52-Trans_deb!B52)</f>
        <v>549.59563247521828</v>
      </c>
      <c r="C52" s="26">
        <f>IF(Trans_cr!C52="","",Trans_cr!C52-Trans_deb!C52)</f>
        <v>691.4730045026223</v>
      </c>
      <c r="D52" s="26">
        <f>IF(Trans_cr!D52="","",Trans_cr!D52-Trans_deb!D52)</f>
        <v>884.84387294363466</v>
      </c>
      <c r="E52" s="26">
        <f>IF(Trans_cr!E52="","",Trans_cr!E52-Trans_deb!E52)</f>
        <v>600.70754285939461</v>
      </c>
      <c r="F52" s="26">
        <f>IF(Trans_cr!F52="","",Trans_cr!F52-Trans_deb!F52)</f>
        <v>403.39955983734774</v>
      </c>
      <c r="G52" s="26">
        <f>IF(Trans_cr!G52="","",Trans_cr!G52-Trans_deb!G52)</f>
        <v>413.69544761439556</v>
      </c>
      <c r="H52" s="26">
        <f>IF(Trans_cr!H52="","",Trans_cr!H52-Trans_deb!H52)</f>
        <v>389.8708229629126</v>
      </c>
      <c r="I52" s="26">
        <f>IF(Trans_cr!I52="","",Trans_cr!I52-Trans_deb!I52)</f>
        <v>340.82904394651996</v>
      </c>
      <c r="J52" s="26">
        <f>IF(Trans_cr!J52="","",Trans_cr!J52-Trans_deb!J52)</f>
        <v>332.82421960457452</v>
      </c>
      <c r="K52" s="26">
        <f>IF(Trans_cr!K52="","",Trans_cr!K52-Trans_deb!K52)</f>
        <v>572.57620615564917</v>
      </c>
      <c r="L52" s="26">
        <f>IF(Trans_cr!L52="","",Trans_cr!L52-Trans_deb!L52)</f>
        <v>486.5464271715324</v>
      </c>
      <c r="M52" s="26">
        <f>IF(Trans_cr!M52="","",Trans_cr!M52-Trans_deb!M52)</f>
        <v>566.01905184203315</v>
      </c>
      <c r="N52" s="26">
        <f>IF(Trans_cr!N52="","",Trans_cr!N52-Trans_deb!N52)</f>
        <v>572.87413146450081</v>
      </c>
      <c r="O52" s="26">
        <f>IF(Trans_cr!O52="","",Trans_cr!O52-Trans_deb!O52)</f>
        <v>651.3194960740193</v>
      </c>
      <c r="P52" s="26">
        <f>IF(Trans_cr!P52="","",Trans_cr!P52-Trans_deb!P52)</f>
        <v>597.13928744235466</v>
      </c>
      <c r="Q52" s="26">
        <f>IF(Trans_cr!Q52="","",Trans_cr!Q52-Trans_deb!Q52)</f>
        <v>318.76106148113399</v>
      </c>
      <c r="S52" s="64">
        <f t="shared" si="8"/>
        <v>-0.46618641883966505</v>
      </c>
      <c r="T52" s="39"/>
      <c r="U52" s="39">
        <f>IF(L52="","",L52/GDP!O48/10)</f>
        <v>0.98241286514818338</v>
      </c>
      <c r="V52" s="39">
        <f>IF(M52="","",M52/GDP!P48/10)</f>
        <v>1.0969052021739443</v>
      </c>
      <c r="W52" s="39">
        <f>IF(N52="","",N52/GDP!Q48/10)</f>
        <v>1.032547239624555</v>
      </c>
      <c r="X52" s="39">
        <f>IF(O52="","",O52/GDP!R48/10)</f>
        <v>1.0612190168138513</v>
      </c>
      <c r="Y52" s="39">
        <f>IF(P52="","",P52/GDP!S48/10)</f>
        <v>0.98291019448471817</v>
      </c>
      <c r="Z52" s="39">
        <f>IF(Q52="","",Q52/GDP!T48/10)</f>
        <v>0.56748655559252692</v>
      </c>
      <c r="AA52" s="39"/>
      <c r="AB52" s="59">
        <f t="shared" si="6"/>
        <v>0</v>
      </c>
      <c r="AC52" s="59">
        <f>IF(Y52&gt;5, 1, 0)</f>
        <v>0</v>
      </c>
      <c r="AD52" s="59">
        <f t="shared" si="1"/>
        <v>0</v>
      </c>
      <c r="AE52" s="59" t="str">
        <f t="shared" si="7"/>
        <v/>
      </c>
      <c r="AF52" s="59">
        <f t="shared" si="2"/>
        <v>0</v>
      </c>
      <c r="AG52" s="39" t="str">
        <f t="shared" si="3"/>
        <v/>
      </c>
      <c r="AI52" s="59">
        <f t="shared" si="4"/>
        <v>1.0612190168138513</v>
      </c>
      <c r="AJ52" s="20" t="str">
        <f t="shared" si="11"/>
        <v/>
      </c>
    </row>
    <row r="53" spans="1:36" x14ac:dyDescent="0.15">
      <c r="A53" s="12" t="s">
        <v>69</v>
      </c>
      <c r="B53" s="26" t="str">
        <f>IF(Trans_cr!B53="","",Trans_cr!B53-Trans_deb!B53)</f>
        <v/>
      </c>
      <c r="C53" s="26" t="str">
        <f>IF(Trans_cr!C53="","",Trans_cr!C53-Trans_deb!C53)</f>
        <v/>
      </c>
      <c r="D53" s="26" t="str">
        <f>IF(Trans_cr!D53="","",Trans_cr!D53-Trans_deb!D53)</f>
        <v/>
      </c>
      <c r="E53" s="26" t="str">
        <f>IF(Trans_cr!E53="","",Trans_cr!E53-Trans_deb!E53)</f>
        <v/>
      </c>
      <c r="F53" s="26" t="str">
        <f>IF(Trans_cr!F53="","",Trans_cr!F53-Trans_deb!F53)</f>
        <v/>
      </c>
      <c r="G53" s="26" t="str">
        <f>IF(Trans_cr!G53="","",Trans_cr!G53-Trans_deb!G53)</f>
        <v/>
      </c>
      <c r="H53" s="26">
        <f>IF(Trans_cr!H53="","",Trans_cr!H53-Trans_deb!H53)</f>
        <v>7.4000000000000057</v>
      </c>
      <c r="I53" s="26">
        <f>IF(Trans_cr!I53="","",Trans_cr!I53-Trans_deb!I53)</f>
        <v>21.592178770949715</v>
      </c>
      <c r="J53" s="26">
        <f>IF(Trans_cr!J53="","",Trans_cr!J53-Trans_deb!J53)</f>
        <v>87.916201117318423</v>
      </c>
      <c r="K53" s="26">
        <f>IF(Trans_cr!K53="","",Trans_cr!K53-Trans_deb!K53)</f>
        <v>78.810055865921782</v>
      </c>
      <c r="L53" s="26">
        <f>IF(Trans_cr!L53="","",Trans_cr!L53-Trans_deb!L53)</f>
        <v>21.530726256983257</v>
      </c>
      <c r="M53" s="26">
        <f>IF(Trans_cr!M53="","",Trans_cr!M53-Trans_deb!M53)</f>
        <v>16.162011173184368</v>
      </c>
      <c r="N53" s="26">
        <f>IF(Trans_cr!N53="","",Trans_cr!N53-Trans_deb!N53)</f>
        <v>-39.55307262569832</v>
      </c>
      <c r="O53" s="26">
        <f>IF(Trans_cr!O53="","",Trans_cr!O53-Trans_deb!O53)</f>
        <v>-47.187745731843549</v>
      </c>
      <c r="P53" s="26">
        <f>IF(Trans_cr!P53="","",Trans_cr!P53-Trans_deb!P53)</f>
        <v>-49.5539124301676</v>
      </c>
      <c r="Q53" s="26">
        <f>IF(Trans_cr!Q53="","",Trans_cr!Q53-Trans_deb!Q53)</f>
        <v>-13.818445944134083</v>
      </c>
      <c r="S53" s="64">
        <f t="shared" si="8"/>
        <v>-0.72114318998308513</v>
      </c>
      <c r="T53" s="39"/>
      <c r="U53" s="39"/>
      <c r="V53" s="39"/>
      <c r="W53" s="39"/>
      <c r="X53" s="39"/>
      <c r="Y53" s="39"/>
      <c r="Z53" s="39"/>
      <c r="AA53" s="39"/>
      <c r="AB53" s="59">
        <f t="shared" si="6"/>
        <v>1</v>
      </c>
      <c r="AC53" s="59"/>
      <c r="AD53" s="59">
        <f t="shared" si="1"/>
        <v>1</v>
      </c>
      <c r="AE53" s="59" t="str">
        <f t="shared" si="7"/>
        <v/>
      </c>
      <c r="AF53" s="59">
        <f t="shared" si="2"/>
        <v>0</v>
      </c>
      <c r="AG53" s="39" t="str">
        <f t="shared" si="3"/>
        <v/>
      </c>
      <c r="AI53" s="59" t="str">
        <f t="shared" si="4"/>
        <v/>
      </c>
      <c r="AJ53" s="20" t="str">
        <f t="shared" si="11"/>
        <v/>
      </c>
    </row>
    <row r="54" spans="1:36" x14ac:dyDescent="0.15">
      <c r="A54" s="12" t="s">
        <v>70</v>
      </c>
      <c r="B54" s="26" t="str">
        <f>IF(Trans_cr!B54="","",Trans_cr!B54-Trans_deb!B54)</f>
        <v/>
      </c>
      <c r="C54" s="26" t="str">
        <f>IF(Trans_cr!C54="","",Trans_cr!C54-Trans_deb!C54)</f>
        <v/>
      </c>
      <c r="D54" s="26" t="str">
        <f>IF(Trans_cr!D54="","",Trans_cr!D54-Trans_deb!D54)</f>
        <v/>
      </c>
      <c r="E54" s="26" t="str">
        <f>IF(Trans_cr!E54="","",Trans_cr!E54-Trans_deb!E54)</f>
        <v/>
      </c>
      <c r="F54" s="26" t="str">
        <f>IF(Trans_cr!F54="","",Trans_cr!F54-Trans_deb!F54)</f>
        <v/>
      </c>
      <c r="G54" s="26" t="str">
        <f>IF(Trans_cr!G54="","",Trans_cr!G54-Trans_deb!G54)</f>
        <v/>
      </c>
      <c r="H54" s="26">
        <f>IF(Trans_cr!H54="","",Trans_cr!H54-Trans_deb!H54)</f>
        <v>19.100000000000009</v>
      </c>
      <c r="I54" s="26">
        <f>IF(Trans_cr!I54="","",Trans_cr!I54-Trans_deb!I54)</f>
        <v>40.513966480446953</v>
      </c>
      <c r="J54" s="26">
        <f>IF(Trans_cr!J54="","",Trans_cr!J54-Trans_deb!J54)</f>
        <v>110.02234636871506</v>
      </c>
      <c r="K54" s="26">
        <f>IF(Trans_cr!K54="","",Trans_cr!K54-Trans_deb!K54)</f>
        <v>107.93296089385473</v>
      </c>
      <c r="L54" s="26">
        <f>IF(Trans_cr!L54="","",Trans_cr!L54-Trans_deb!L54)</f>
        <v>41.296089385474858</v>
      </c>
      <c r="M54" s="26">
        <f>IF(Trans_cr!M54="","",Trans_cr!M54-Trans_deb!M54)</f>
        <v>19.553072625698334</v>
      </c>
      <c r="N54" s="26">
        <f>IF(Trans_cr!N54="","",Trans_cr!N54-Trans_deb!N54)</f>
        <v>-49.651915586592182</v>
      </c>
      <c r="O54" s="26">
        <f>IF(Trans_cr!O54="","",Trans_cr!O54-Trans_deb!O54)</f>
        <v>-58.712474972067035</v>
      </c>
      <c r="P54" s="26">
        <f>IF(Trans_cr!P54="","",Trans_cr!P54-Trans_deb!P54)</f>
        <v>-71.750045726256985</v>
      </c>
      <c r="Q54" s="26">
        <f>IF(Trans_cr!Q54="","",Trans_cr!Q54-Trans_deb!Q54)</f>
        <v>-23.802670145251405</v>
      </c>
      <c r="S54" s="64">
        <f t="shared" si="8"/>
        <v>-0.66825567977943745</v>
      </c>
      <c r="T54" s="39"/>
      <c r="U54" s="39">
        <f>IF(L54="","",L54/GDP!O50/10)</f>
        <v>1.3101922148240726</v>
      </c>
      <c r="V54" s="39">
        <f>IF(M54="","",M54/GDP!P50/10)</f>
        <v>0.62624181078367924</v>
      </c>
      <c r="W54" s="39">
        <f>IF(N54="","",N54/GDP!Q50/10)</f>
        <v>-1.5931287886129721</v>
      </c>
      <c r="X54" s="39">
        <f>IF(O54="","",O54/GDP!R50/10)</f>
        <v>-1.8770524663448207</v>
      </c>
      <c r="Y54" s="39">
        <f>IF(P54="","",P54/GDP!S50/10)</f>
        <v>-2.3131836362162796</v>
      </c>
      <c r="Z54" s="39">
        <f>IF(Q54="","",Q54/GDP!T50/10)</f>
        <v>-0.92222666196247205</v>
      </c>
      <c r="AA54" s="39"/>
      <c r="AB54" s="59">
        <f t="shared" si="6"/>
        <v>0</v>
      </c>
      <c r="AC54" s="59">
        <f t="shared" ref="AC54:AC68" si="12">IF(Y54&gt;5, 1, 0)</f>
        <v>0</v>
      </c>
      <c r="AD54" s="59">
        <f t="shared" si="1"/>
        <v>0</v>
      </c>
      <c r="AE54" s="59" t="str">
        <f t="shared" si="7"/>
        <v/>
      </c>
      <c r="AF54" s="59">
        <f t="shared" si="2"/>
        <v>0</v>
      </c>
      <c r="AG54" s="39">
        <f t="shared" si="3"/>
        <v>-1.8770524663448207</v>
      </c>
      <c r="AI54" s="59" t="str">
        <f t="shared" si="4"/>
        <v/>
      </c>
      <c r="AJ54" s="20" t="str">
        <f t="shared" si="11"/>
        <v/>
      </c>
    </row>
    <row r="55" spans="1:36" x14ac:dyDescent="0.15">
      <c r="A55" s="12" t="s">
        <v>71</v>
      </c>
      <c r="B55" s="26">
        <f>IF(Trans_cr!B55="","",Trans_cr!B55-Trans_deb!B55)</f>
        <v>461.40448101306833</v>
      </c>
      <c r="C55" s="26">
        <f>IF(Trans_cr!C55="","",Trans_cr!C55-Trans_deb!C55)</f>
        <v>582.90110920140864</v>
      </c>
      <c r="D55" s="26">
        <f>IF(Trans_cr!D55="","",Trans_cr!D55-Trans_deb!D55)</f>
        <v>911.59835254250925</v>
      </c>
      <c r="E55" s="26">
        <f>IF(Trans_cr!E55="","",Trans_cr!E55-Trans_deb!E55)</f>
        <v>1607.1000000000001</v>
      </c>
      <c r="F55" s="26">
        <f>IF(Trans_cr!F55="","",Trans_cr!F55-Trans_deb!F55)</f>
        <v>1705.2731973976383</v>
      </c>
      <c r="G55" s="26">
        <f>IF(Trans_cr!G55="","",Trans_cr!G55-Trans_deb!G55)</f>
        <v>1631.2844624801967</v>
      </c>
      <c r="H55" s="26">
        <f>IF(Trans_cr!H55="","",Trans_cr!H55-Trans_deb!H55)</f>
        <v>1828.258277900321</v>
      </c>
      <c r="I55" s="26">
        <f>IF(Trans_cr!I55="","",Trans_cr!I55-Trans_deb!I55)</f>
        <v>1620.8134931743198</v>
      </c>
      <c r="J55" s="26">
        <f>IF(Trans_cr!J55="","",Trans_cr!J55-Trans_deb!J55)</f>
        <v>1792.501866101248</v>
      </c>
      <c r="K55" s="26">
        <f>IF(Trans_cr!K55="","",Trans_cr!K55-Trans_deb!K55)</f>
        <v>1530.5226936503668</v>
      </c>
      <c r="L55" s="26">
        <f>IF(Trans_cr!L55="","",Trans_cr!L55-Trans_deb!L55)</f>
        <v>1278.8851737232685</v>
      </c>
      <c r="M55" s="26">
        <f>IF(Trans_cr!M55="","",Trans_cr!M55-Trans_deb!M55)</f>
        <v>1237.7182462299156</v>
      </c>
      <c r="N55" s="26">
        <f>IF(Trans_cr!N55="","",Trans_cr!N55-Trans_deb!N55)</f>
        <v>1426.5781326783067</v>
      </c>
      <c r="O55" s="26">
        <f>IF(Trans_cr!O55="","",Trans_cr!O55-Trans_deb!O55)</f>
        <v>1507.044670394032</v>
      </c>
      <c r="P55" s="26">
        <f>IF(Trans_cr!P55="","",Trans_cr!P55-Trans_deb!P55)</f>
        <v>1287.3248757897004</v>
      </c>
      <c r="Q55" s="26">
        <f>IF(Trans_cr!Q55="","",Trans_cr!Q55-Trans_deb!Q55)</f>
        <v>1425.4114281321145</v>
      </c>
      <c r="S55" s="64">
        <f t="shared" si="8"/>
        <v>0.10726628137105321</v>
      </c>
      <c r="T55" s="39"/>
      <c r="U55" s="39">
        <f>IF(L55="","",L55/GDP!O51/10)</f>
        <v>6.4445919812963837</v>
      </c>
      <c r="V55" s="39">
        <f>IF(M55="","",M55/GDP!P51/10)</f>
        <v>5.9087754785543227</v>
      </c>
      <c r="W55" s="39">
        <f>IF(N55="","",N55/GDP!Q51/10)</f>
        <v>6.2786312433358109</v>
      </c>
      <c r="X55" s="39">
        <f>IF(O55="","",O55/GDP!R51/10)</f>
        <v>5.9514560101700535</v>
      </c>
      <c r="Y55" s="39">
        <f>IF(P55="","",P55/GDP!S51/10)</f>
        <v>5.1590823801832277</v>
      </c>
      <c r="Z55" s="39">
        <f>IF(Q55="","",Q55/GDP!T51/10)</f>
        <v>5.9929010088602714</v>
      </c>
      <c r="AA55" s="39"/>
      <c r="AB55" s="59">
        <f t="shared" si="6"/>
        <v>0</v>
      </c>
      <c r="AC55" s="59">
        <f t="shared" si="12"/>
        <v>1</v>
      </c>
      <c r="AD55" s="59">
        <f t="shared" si="1"/>
        <v>0</v>
      </c>
      <c r="AE55" s="59">
        <f t="shared" si="7"/>
        <v>1</v>
      </c>
      <c r="AF55" s="59">
        <f t="shared" si="2"/>
        <v>0</v>
      </c>
      <c r="AG55" s="39" t="str">
        <f t="shared" si="3"/>
        <v/>
      </c>
      <c r="AI55" s="59">
        <f t="shared" si="4"/>
        <v>5.9514560101700535</v>
      </c>
      <c r="AJ55" s="20" t="str">
        <f t="shared" si="11"/>
        <v>Cyprus</v>
      </c>
    </row>
    <row r="56" spans="1:36" x14ac:dyDescent="0.15">
      <c r="A56" s="12" t="s">
        <v>72</v>
      </c>
      <c r="B56" s="26">
        <f>IF(Trans_cr!B56="","",Trans_cr!B56-Trans_deb!B56)</f>
        <v>720.06781322545521</v>
      </c>
      <c r="C56" s="26">
        <f>IF(Trans_cr!C56="","",Trans_cr!C56-Trans_deb!C56)</f>
        <v>771.37023213506291</v>
      </c>
      <c r="D56" s="26">
        <f>IF(Trans_cr!D56="","",Trans_cr!D56-Trans_deb!D56)</f>
        <v>1010.8398361134159</v>
      </c>
      <c r="E56" s="26">
        <f>IF(Trans_cr!E56="","",Trans_cr!E56-Trans_deb!E56)</f>
        <v>1460.2184886187506</v>
      </c>
      <c r="F56" s="26">
        <f>IF(Trans_cr!F56="","",Trans_cr!F56-Trans_deb!F56)</f>
        <v>1381.7784846022428</v>
      </c>
      <c r="G56" s="26">
        <f>IF(Trans_cr!G56="","",Trans_cr!G56-Trans_deb!G56)</f>
        <v>1005.8892244286208</v>
      </c>
      <c r="H56" s="26">
        <f>IF(Trans_cr!H56="","",Trans_cr!H56-Trans_deb!H56)</f>
        <v>1255.6429595611771</v>
      </c>
      <c r="I56" s="26">
        <f>IF(Trans_cr!I56="","",Trans_cr!I56-Trans_deb!I56)</f>
        <v>1015.375848886436</v>
      </c>
      <c r="J56" s="26">
        <f>IF(Trans_cr!J56="","",Trans_cr!J56-Trans_deb!J56)</f>
        <v>487.26344046404756</v>
      </c>
      <c r="K56" s="26">
        <f>IF(Trans_cr!K56="","",Trans_cr!K56-Trans_deb!K56)</f>
        <v>659.36446823335973</v>
      </c>
      <c r="L56" s="26">
        <f>IF(Trans_cr!L56="","",Trans_cr!L56-Trans_deb!L56)</f>
        <v>929.12374114146041</v>
      </c>
      <c r="M56" s="26">
        <f>IF(Trans_cr!M56="","",Trans_cr!M56-Trans_deb!M56)</f>
        <v>1225.3398798732605</v>
      </c>
      <c r="N56" s="26">
        <f>IF(Trans_cr!N56="","",Trans_cr!N56-Trans_deb!N56)</f>
        <v>1398.8178911043251</v>
      </c>
      <c r="O56" s="26">
        <f>IF(Trans_cr!O56="","",Trans_cr!O56-Trans_deb!O56)</f>
        <v>1602.5700328426301</v>
      </c>
      <c r="P56" s="26">
        <f>IF(Trans_cr!P56="","",Trans_cr!P56-Trans_deb!P56)</f>
        <v>1015.8580925966935</v>
      </c>
      <c r="Q56" s="26">
        <f>IF(Trans_cr!Q56="","",Trans_cr!Q56-Trans_deb!Q56)</f>
        <v>915.90153470576115</v>
      </c>
      <c r="S56" s="64">
        <f t="shared" si="8"/>
        <v>-9.8396182123654308E-2</v>
      </c>
      <c r="T56" s="39"/>
      <c r="U56" s="39">
        <f>IF(L56="","",L56/GDP!O52/10)</f>
        <v>0.49412788808619529</v>
      </c>
      <c r="V56" s="39">
        <f>IF(M56="","",M56/GDP!P52/10)</f>
        <v>0.62430680471310951</v>
      </c>
      <c r="W56" s="39">
        <f>IF(N56="","",N56/GDP!Q52/10)</f>
        <v>0.6398136884418768</v>
      </c>
      <c r="X56" s="39">
        <f>IF(O56="","",O56/GDP!R52/10)</f>
        <v>0.64373141897266595</v>
      </c>
      <c r="Y56" s="39">
        <f>IF(P56="","",P56/GDP!S52/10)</f>
        <v>0.40523050867007182</v>
      </c>
      <c r="Z56" s="39">
        <f>IF(Q56="","",Q56/GDP!T52/10)</f>
        <v>0.37609333796212252</v>
      </c>
      <c r="AA56" s="39"/>
      <c r="AB56" s="59">
        <f t="shared" si="6"/>
        <v>0</v>
      </c>
      <c r="AC56" s="59">
        <f t="shared" si="12"/>
        <v>0</v>
      </c>
      <c r="AD56" s="59">
        <f t="shared" si="1"/>
        <v>0</v>
      </c>
      <c r="AE56" s="59" t="str">
        <f t="shared" si="7"/>
        <v/>
      </c>
      <c r="AF56" s="59">
        <f t="shared" si="2"/>
        <v>0</v>
      </c>
      <c r="AG56" s="39" t="str">
        <f t="shared" si="3"/>
        <v/>
      </c>
      <c r="AI56" s="59">
        <f t="shared" si="4"/>
        <v>0.64373141897266595</v>
      </c>
      <c r="AJ56" s="20" t="str">
        <f t="shared" si="11"/>
        <v/>
      </c>
    </row>
    <row r="57" spans="1:36" x14ac:dyDescent="0.15">
      <c r="A57" s="12" t="s">
        <v>74</v>
      </c>
      <c r="B57" s="26">
        <f>IF(Trans_cr!B57="","",Trans_cr!B57-Trans_deb!B57)</f>
        <v>8696.0999999999985</v>
      </c>
      <c r="C57" s="26">
        <f>IF(Trans_cr!C57="","",Trans_cr!C57-Trans_deb!C57)</f>
        <v>8952.058345575304</v>
      </c>
      <c r="D57" s="26">
        <f>IF(Trans_cr!D57="","",Trans_cr!D57-Trans_deb!D57)</f>
        <v>10448.599093758588</v>
      </c>
      <c r="E57" s="26">
        <f>IF(Trans_cr!E57="","",Trans_cr!E57-Trans_deb!E57)</f>
        <v>12687.913926580797</v>
      </c>
      <c r="F57" s="26">
        <f>IF(Trans_cr!F57="","",Trans_cr!F57-Trans_deb!F57)</f>
        <v>5584.122779127978</v>
      </c>
      <c r="G57" s="26">
        <f>IF(Trans_cr!G57="","",Trans_cr!G57-Trans_deb!G57)</f>
        <v>10479.077928745883</v>
      </c>
      <c r="H57" s="26">
        <f>IF(Trans_cr!H57="","",Trans_cr!H57-Trans_deb!H57)</f>
        <v>9621.536663937608</v>
      </c>
      <c r="I57" s="26">
        <f>IF(Trans_cr!I57="","",Trans_cr!I57-Trans_deb!I57)</f>
        <v>10249.884494347149</v>
      </c>
      <c r="J57" s="26">
        <f>IF(Trans_cr!J57="","",Trans_cr!J57-Trans_deb!J57)</f>
        <v>10620.113099525621</v>
      </c>
      <c r="K57" s="26">
        <f>IF(Trans_cr!K57="","",Trans_cr!K57-Trans_deb!K57)</f>
        <v>12146.449722180241</v>
      </c>
      <c r="L57" s="26">
        <f>IF(Trans_cr!L57="","",Trans_cr!L57-Trans_deb!L57)</f>
        <v>8181.0250514240215</v>
      </c>
      <c r="M57" s="26">
        <f>IF(Trans_cr!M57="","",Trans_cr!M57-Trans_deb!M57)</f>
        <v>5885.6558141315836</v>
      </c>
      <c r="N57" s="26">
        <f>IF(Trans_cr!N57="","",Trans_cr!N57-Trans_deb!N57)</f>
        <v>8923.22073687382</v>
      </c>
      <c r="O57" s="26">
        <f>IF(Trans_cr!O57="","",Trans_cr!O57-Trans_deb!O57)</f>
        <v>9673.250838326785</v>
      </c>
      <c r="P57" s="26">
        <f>IF(Trans_cr!P57="","",Trans_cr!P57-Trans_deb!P57)</f>
        <v>9779.6512484024715</v>
      </c>
      <c r="Q57" s="26">
        <f>IF(Trans_cr!Q57="","",Trans_cr!Q57-Trans_deb!Q57)</f>
        <v>10154.746528138377</v>
      </c>
      <c r="S57" s="64">
        <f t="shared" si="8"/>
        <v>3.835466830140577E-2</v>
      </c>
      <c r="T57" s="39"/>
      <c r="U57" s="39">
        <f>IF(L57="","",L57/GDP!O53/10)</f>
        <v>2.7029249468404264</v>
      </c>
      <c r="V57" s="39">
        <f>IF(M57="","",M57/GDP!P53/10)</f>
        <v>1.8797043138091709</v>
      </c>
      <c r="W57" s="39">
        <f>IF(N57="","",N57/GDP!Q53/10)</f>
        <v>2.6867373730362503</v>
      </c>
      <c r="X57" s="39">
        <f>IF(O57="","",O57/GDP!R53/10)</f>
        <v>2.7105089583599544</v>
      </c>
      <c r="Y57" s="39">
        <f>IF(P57="","",P57/GDP!S53/10)</f>
        <v>2.7933535780499712</v>
      </c>
      <c r="Z57" s="39">
        <f>IF(Q57="","",Q57/GDP!T53/10)</f>
        <v>2.8590098663756747</v>
      </c>
      <c r="AA57" s="39"/>
      <c r="AB57" s="59">
        <f t="shared" si="6"/>
        <v>0</v>
      </c>
      <c r="AC57" s="59">
        <f t="shared" si="12"/>
        <v>0</v>
      </c>
      <c r="AD57" s="59">
        <f t="shared" si="1"/>
        <v>0</v>
      </c>
      <c r="AE57" s="59" t="str">
        <f t="shared" si="7"/>
        <v/>
      </c>
      <c r="AF57" s="59">
        <f t="shared" si="2"/>
        <v>0</v>
      </c>
      <c r="AG57" s="39" t="str">
        <f t="shared" si="3"/>
        <v/>
      </c>
      <c r="AI57" s="59">
        <f t="shared" si="4"/>
        <v>2.7105089583599544</v>
      </c>
      <c r="AJ57" s="20" t="str">
        <f t="shared" si="11"/>
        <v/>
      </c>
    </row>
    <row r="58" spans="1:36" x14ac:dyDescent="0.15">
      <c r="A58" s="12" t="s">
        <v>75</v>
      </c>
      <c r="B58" s="26">
        <f>IF(Trans_cr!B58="","",Trans_cr!B58-Trans_deb!B58)</f>
        <v>21.938881730352627</v>
      </c>
      <c r="C58" s="26">
        <f>IF(Trans_cr!C58="","",Trans_cr!C58-Trans_deb!C58)</f>
        <v>16.734094451415409</v>
      </c>
      <c r="D58" s="26">
        <f>IF(Trans_cr!D58="","",Trans_cr!D58-Trans_deb!D58)</f>
        <v>-3.8374755937677634</v>
      </c>
      <c r="E58" s="26">
        <f>IF(Trans_cr!E58="","",Trans_cr!E58-Trans_deb!E58)</f>
        <v>19.063588433555978</v>
      </c>
      <c r="F58" s="26">
        <f>IF(Trans_cr!F58="","",Trans_cr!F58-Trans_deb!F58)</f>
        <v>27.132415415173227</v>
      </c>
      <c r="G58" s="26">
        <f>IF(Trans_cr!G58="","",Trans_cr!G58-Trans_deb!G58)</f>
        <v>45.256328739991332</v>
      </c>
      <c r="H58" s="26">
        <f>IF(Trans_cr!H58="","",Trans_cr!H58-Trans_deb!H58)</f>
        <v>22.77164769498259</v>
      </c>
      <c r="I58" s="26">
        <f>IF(Trans_cr!I58="","",Trans_cr!I58-Trans_deb!I58)</f>
        <v>20.323990974617516</v>
      </c>
      <c r="J58" s="26">
        <f>IF(Trans_cr!J58="","",Trans_cr!J58-Trans_deb!J58)</f>
        <v>-35.055200473142804</v>
      </c>
      <c r="K58" s="26">
        <f>IF(Trans_cr!K58="","",Trans_cr!K58-Trans_deb!K58)</f>
        <v>47.717706559554074</v>
      </c>
      <c r="L58" s="26">
        <f>IF(Trans_cr!L58="","",Trans_cr!L58-Trans_deb!L58)</f>
        <v>63.659424616780768</v>
      </c>
      <c r="M58" s="26">
        <f>IF(Trans_cr!M58="","",Trans_cr!M58-Trans_deb!M58)</f>
        <v>111.5092585801014</v>
      </c>
      <c r="N58" s="26">
        <f>IF(Trans_cr!N58="","",Trans_cr!N58-Trans_deb!N58)</f>
        <v>-83.233179390178861</v>
      </c>
      <c r="O58" s="26">
        <f>IF(Trans_cr!O58="","",Trans_cr!O58-Trans_deb!O58)</f>
        <v>57.263913662425978</v>
      </c>
      <c r="P58" s="26">
        <f>IF(Trans_cr!P58="","",Trans_cr!P58-Trans_deb!P58)</f>
        <v>83.75487421295179</v>
      </c>
      <c r="Q58" s="26">
        <f>IF(Trans_cr!Q58="","",Trans_cr!Q58-Trans_deb!Q58)</f>
        <v>75.847692769378398</v>
      </c>
      <c r="S58" s="64">
        <f t="shared" si="8"/>
        <v>-9.4408612249466284E-2</v>
      </c>
      <c r="T58" s="39"/>
      <c r="U58" s="39">
        <f>IF(L58="","",L58/GDP!O54/10)</f>
        <v>2.6031570739143359</v>
      </c>
      <c r="V58" s="39">
        <f>IF(M58="","",M58/GDP!P54/10)</f>
        <v>4.2584059877919174</v>
      </c>
      <c r="W58" s="39">
        <f>IF(N58="","",N58/GDP!Q54/10)</f>
        <v>-3.0082293181383801</v>
      </c>
      <c r="X58" s="39">
        <f>IF(O58="","",O58/GDP!R54/10)</f>
        <v>1.9006853408885633</v>
      </c>
      <c r="Y58" s="39">
        <f>IF(P58="","",P58/GDP!S54/10)</f>
        <v>2.5029349624127994</v>
      </c>
      <c r="Z58" s="39">
        <f>IF(Q58="","",Q58/GDP!T54/10)</f>
        <v>2.2254721539809772</v>
      </c>
      <c r="AA58" s="39"/>
      <c r="AB58" s="59">
        <f t="shared" si="6"/>
        <v>0</v>
      </c>
      <c r="AC58" s="59">
        <f t="shared" si="12"/>
        <v>0</v>
      </c>
      <c r="AD58" s="59">
        <f t="shared" si="1"/>
        <v>0</v>
      </c>
      <c r="AE58" s="59" t="str">
        <f t="shared" si="7"/>
        <v/>
      </c>
      <c r="AF58" s="59">
        <f t="shared" si="2"/>
        <v>0</v>
      </c>
      <c r="AG58" s="39" t="str">
        <f t="shared" si="3"/>
        <v/>
      </c>
      <c r="AI58" s="59">
        <f t="shared" si="4"/>
        <v>1.9006853408885633</v>
      </c>
      <c r="AJ58" s="20" t="str">
        <f t="shared" si="11"/>
        <v/>
      </c>
    </row>
    <row r="59" spans="1:36" x14ac:dyDescent="0.15">
      <c r="A59" s="12" t="s">
        <v>76</v>
      </c>
      <c r="B59" s="26">
        <f>IF(Trans_cr!B59="","",Trans_cr!B59-Trans_deb!B59)</f>
        <v>-22.878349999999998</v>
      </c>
      <c r="C59" s="26">
        <f>IF(Trans_cr!C59="","",Trans_cr!C59-Trans_deb!C59)</f>
        <v>-21.181620370370368</v>
      </c>
      <c r="D59" s="26">
        <f>IF(Trans_cr!D59="","",Trans_cr!D59-Trans_deb!D59)</f>
        <v>-27.331048518518514</v>
      </c>
      <c r="E59" s="26">
        <f>IF(Trans_cr!E59="","",Trans_cr!E59-Trans_deb!E59)</f>
        <v>-30.001828518518511</v>
      </c>
      <c r="F59" s="26">
        <f>IF(Trans_cr!F59="","",Trans_cr!F59-Trans_deb!F59)</f>
        <v>-27.960390740740742</v>
      </c>
      <c r="G59" s="26">
        <f>IF(Trans_cr!G59="","",Trans_cr!G59-Trans_deb!G59)</f>
        <v>-27.081388888888888</v>
      </c>
      <c r="H59" s="26">
        <f>IF(Trans_cr!H59="","",Trans_cr!H59-Trans_deb!H59)</f>
        <v>-27.580237407407406</v>
      </c>
      <c r="I59" s="26">
        <f>IF(Trans_cr!I59="","",Trans_cr!I59-Trans_deb!I59)</f>
        <v>-26.308251481481481</v>
      </c>
      <c r="J59" s="26">
        <f>IF(Trans_cr!J59="","",Trans_cr!J59-Trans_deb!J59)</f>
        <v>-27.38543962962963</v>
      </c>
      <c r="K59" s="26">
        <f>IF(Trans_cr!K59="","",Trans_cr!K59-Trans_deb!K59)</f>
        <v>-34.647713072780746</v>
      </c>
      <c r="L59" s="26">
        <f>IF(Trans_cr!L59="","",Trans_cr!L59-Trans_deb!L59)</f>
        <v>-33.344616068714579</v>
      </c>
      <c r="M59" s="26">
        <f>IF(Trans_cr!M59="","",Trans_cr!M59-Trans_deb!M59)</f>
        <v>-30.658124649820273</v>
      </c>
      <c r="N59" s="26">
        <f>IF(Trans_cr!N59="","",Trans_cr!N59-Trans_deb!N59)</f>
        <v>-27.904996857860244</v>
      </c>
      <c r="O59" s="26">
        <f>IF(Trans_cr!O59="","",Trans_cr!O59-Trans_deb!O59)</f>
        <v>-37.253188746562955</v>
      </c>
      <c r="P59" s="26">
        <f>IF(Trans_cr!P59="","",Trans_cr!P59-Trans_deb!P59)</f>
        <v>-39.221754477909897</v>
      </c>
      <c r="Q59" s="26">
        <f>IF(Trans_cr!Q59="","",Trans_cr!Q59-Trans_deb!Q59)</f>
        <v>-23.548680095318051</v>
      </c>
      <c r="S59" s="64">
        <f t="shared" si="8"/>
        <v>-0.39960156273526937</v>
      </c>
      <c r="T59" s="39"/>
      <c r="U59" s="39">
        <f>IF(L59="","",L59/GDP!O55/10)</f>
        <v>-6.1654447729877084</v>
      </c>
      <c r="V59" s="39">
        <f>IF(M59="","",M59/GDP!P55/10)</f>
        <v>-5.3275095767114946</v>
      </c>
      <c r="W59" s="39">
        <f>IF(N59="","",N59/GDP!Q55/10)</f>
        <v>-5.3440842414076872</v>
      </c>
      <c r="X59" s="39">
        <f>IF(O59="","",O59/GDP!R55/10)</f>
        <v>-7.0270389901240033</v>
      </c>
      <c r="Y59" s="39">
        <f>IF(P59="","",P59/GDP!S55/10)</f>
        <v>-6.7796656701713331</v>
      </c>
      <c r="Z59" s="39">
        <f>IF(Q59="","",Q59/GDP!T55/10)</f>
        <v>-4.6047671123460114</v>
      </c>
      <c r="AA59" s="39"/>
      <c r="AB59" s="59">
        <f t="shared" si="6"/>
        <v>0</v>
      </c>
      <c r="AC59" s="59">
        <f t="shared" si="12"/>
        <v>0</v>
      </c>
      <c r="AD59" s="59">
        <f t="shared" si="1"/>
        <v>0</v>
      </c>
      <c r="AE59" s="59" t="str">
        <f t="shared" si="7"/>
        <v/>
      </c>
      <c r="AF59" s="59">
        <f t="shared" si="2"/>
        <v>1</v>
      </c>
      <c r="AG59" s="39">
        <f t="shared" si="3"/>
        <v>-7.0270389901240033</v>
      </c>
      <c r="AI59" s="59" t="str">
        <f t="shared" si="4"/>
        <v/>
      </c>
      <c r="AJ59" s="20" t="str">
        <f t="shared" si="11"/>
        <v/>
      </c>
    </row>
    <row r="60" spans="1:36" x14ac:dyDescent="0.15">
      <c r="A60" s="12" t="s">
        <v>77</v>
      </c>
      <c r="B60" s="26">
        <f>IF(Trans_cr!B60="","",Trans_cr!B60-Trans_deb!B60)</f>
        <v>-736.5</v>
      </c>
      <c r="C60" s="26">
        <f>IF(Trans_cr!C60="","",Trans_cr!C60-Trans_deb!C60)</f>
        <v>-634.79999999999995</v>
      </c>
      <c r="D60" s="26">
        <f>IF(Trans_cr!D60="","",Trans_cr!D60-Trans_deb!D60)</f>
        <v>-751.30000000000007</v>
      </c>
      <c r="E60" s="26">
        <f>IF(Trans_cr!E60="","",Trans_cr!E60-Trans_deb!E60)</f>
        <v>-764.4</v>
      </c>
      <c r="F60" s="26">
        <f>IF(Trans_cr!F60="","",Trans_cr!F60-Trans_deb!F60)</f>
        <v>-612.5</v>
      </c>
      <c r="G60" s="26">
        <f>IF(Trans_cr!G60="","",Trans_cr!G60-Trans_deb!G60)</f>
        <v>-889.90000000000009</v>
      </c>
      <c r="H60" s="26">
        <f>IF(Trans_cr!H60="","",Trans_cr!H60-Trans_deb!H60)</f>
        <v>-859.69999999999993</v>
      </c>
      <c r="I60" s="26">
        <f>IF(Trans_cr!I60="","",Trans_cr!I60-Trans_deb!I60)</f>
        <v>-926.7</v>
      </c>
      <c r="J60" s="26">
        <f>IF(Trans_cr!J60="","",Trans_cr!J60-Trans_deb!J60)</f>
        <v>-863.3</v>
      </c>
      <c r="K60" s="26">
        <f>IF(Trans_cr!K60="","",Trans_cr!K60-Trans_deb!K60)</f>
        <v>-923.50000000000011</v>
      </c>
      <c r="L60" s="26">
        <f>IF(Trans_cr!L60="","",Trans_cr!L60-Trans_deb!L60)</f>
        <v>-1002.7</v>
      </c>
      <c r="M60" s="26">
        <f>IF(Trans_cr!M60="","",Trans_cr!M60-Trans_deb!M60)</f>
        <v>-1045</v>
      </c>
      <c r="N60" s="26">
        <f>IF(Trans_cr!N60="","",Trans_cr!N60-Trans_deb!N60)</f>
        <v>-961.49999999999989</v>
      </c>
      <c r="O60" s="26">
        <f>IF(Trans_cr!O60="","",Trans_cr!O60-Trans_deb!O60)</f>
        <v>-1000.8</v>
      </c>
      <c r="P60" s="26">
        <f>IF(Trans_cr!P60="","",Trans_cr!P60-Trans_deb!P60)</f>
        <v>-1032.2</v>
      </c>
      <c r="Q60" s="26">
        <f>IF(Trans_cr!Q60="","",Trans_cr!Q60-Trans_deb!Q60)</f>
        <v>-1055.5999999999999</v>
      </c>
      <c r="S60" s="64">
        <f t="shared" si="8"/>
        <v>2.2670025188916698E-2</v>
      </c>
      <c r="T60" s="39"/>
      <c r="U60" s="39">
        <f>IF(L60="","",L60/GDP!O56/10)</f>
        <v>-1.4072188967187955</v>
      </c>
      <c r="V60" s="39">
        <f>IF(M60="","",M60/GDP!P56/10)</f>
        <v>-1.3790442795112055</v>
      </c>
      <c r="W60" s="39">
        <f>IF(N60="","",N60/GDP!Q56/10)</f>
        <v>-1.2006498751267944</v>
      </c>
      <c r="X60" s="39">
        <f>IF(O60="","",O60/GDP!R56/10)</f>
        <v>-1.1687554583680653</v>
      </c>
      <c r="Y60" s="39">
        <f>IF(P60="","",P60/GDP!S56/10)</f>
        <v>-1.1593633841371191</v>
      </c>
      <c r="Z60" s="39">
        <f>IF(Q60="","",Q60/GDP!T56/10)</f>
        <v>-1.337509040390398</v>
      </c>
      <c r="AA60" s="39"/>
      <c r="AB60" s="59">
        <f t="shared" si="6"/>
        <v>0</v>
      </c>
      <c r="AC60" s="59">
        <f t="shared" si="12"/>
        <v>0</v>
      </c>
      <c r="AD60" s="59">
        <f t="shared" si="1"/>
        <v>0</v>
      </c>
      <c r="AE60" s="59" t="str">
        <f t="shared" si="7"/>
        <v/>
      </c>
      <c r="AF60" s="59">
        <f t="shared" si="2"/>
        <v>0</v>
      </c>
      <c r="AG60" s="39">
        <f t="shared" si="3"/>
        <v>-1.1687554583680653</v>
      </c>
      <c r="AI60" s="59" t="str">
        <f t="shared" si="4"/>
        <v/>
      </c>
      <c r="AJ60" s="20" t="str">
        <f t="shared" si="11"/>
        <v/>
      </c>
    </row>
    <row r="61" spans="1:36" x14ac:dyDescent="0.15">
      <c r="A61" s="12" t="s">
        <v>78</v>
      </c>
      <c r="B61" s="26">
        <f>IF(Trans_cr!B61="","",Trans_cr!B61-Trans_deb!B61)</f>
        <v>-174.19782962962967</v>
      </c>
      <c r="C61" s="26">
        <f>IF(Trans_cr!C61="","",Trans_cr!C61-Trans_deb!C61)</f>
        <v>-212.44855124444445</v>
      </c>
      <c r="D61" s="26">
        <f>IF(Trans_cr!D61="","",Trans_cr!D61-Trans_deb!D61)</f>
        <v>-236.8584848148148</v>
      </c>
      <c r="E61" s="26">
        <f>IF(Trans_cr!E61="","",Trans_cr!E61-Trans_deb!E61)</f>
        <v>-240.6566377777778</v>
      </c>
      <c r="F61" s="26">
        <f>IF(Trans_cr!F61="","",Trans_cr!F61-Trans_deb!F61)</f>
        <v>-139.96486544444446</v>
      </c>
      <c r="G61" s="26">
        <f>IF(Trans_cr!G61="","",Trans_cr!G61-Trans_deb!G61)</f>
        <v>-161.30681962962962</v>
      </c>
      <c r="H61" s="26">
        <f>IF(Trans_cr!H61="","",Trans_cr!H61-Trans_deb!H61)</f>
        <v>-169.99652039999998</v>
      </c>
      <c r="I61" s="26">
        <f>IF(Trans_cr!I61="","",Trans_cr!I61-Trans_deb!I61)</f>
        <v>-167.06740381481478</v>
      </c>
      <c r="J61" s="26">
        <f>IF(Trans_cr!J61="","",Trans_cr!J61-Trans_deb!J61)</f>
        <v>-168.9374485592592</v>
      </c>
      <c r="K61" s="26">
        <f>IF(Trans_cr!K61="","",Trans_cr!K61-Trans_deb!K61)</f>
        <v>-196.48883141055884</v>
      </c>
      <c r="L61" s="26">
        <f>IF(Trans_cr!L61="","",Trans_cr!L61-Trans_deb!L61)</f>
        <v>-182.94578447895753</v>
      </c>
      <c r="M61" s="26">
        <f>IF(Trans_cr!M61="","",Trans_cr!M61-Trans_deb!M61)</f>
        <v>-181.38696022644086</v>
      </c>
      <c r="N61" s="26">
        <f>IF(Trans_cr!N61="","",Trans_cr!N61-Trans_deb!N61)</f>
        <v>-192.49366200457717</v>
      </c>
      <c r="O61" s="26">
        <f>IF(Trans_cr!O61="","",Trans_cr!O61-Trans_deb!O61)</f>
        <v>-251.42534773653881</v>
      </c>
      <c r="P61" s="26">
        <f>IF(Trans_cr!P61="","",Trans_cr!P61-Trans_deb!P61)</f>
        <v>-252.06846536998688</v>
      </c>
      <c r="Q61" s="26">
        <f>IF(Trans_cr!Q61="","",Trans_cr!Q61-Trans_deb!Q61)</f>
        <v>-194.20877015424372</v>
      </c>
      <c r="S61" s="64">
        <f t="shared" si="8"/>
        <v>-0.22953960199192913</v>
      </c>
      <c r="T61" s="39"/>
      <c r="U61" s="39">
        <f>IF(L61="","",L61/GDP!O57/10)</f>
        <v>-2.770217578362375</v>
      </c>
      <c r="V61" s="39">
        <f>IF(M61="","",M61/GDP!P57/10)</f>
        <v>-2.6248641600875464</v>
      </c>
      <c r="W61" s="39">
        <f>IF(N61="","",N61/GDP!Q57/10)</f>
        <v>-2.7245023912580217</v>
      </c>
      <c r="X61" s="39">
        <f>IF(O61="","",O61/GDP!R57/10)</f>
        <v>-3.4002725778601088</v>
      </c>
      <c r="Y61" s="39">
        <f>IF(P61="","",P61/GDP!S57/10)</f>
        <v>-3.277172614915294</v>
      </c>
      <c r="Z61" s="39">
        <f>IF(Q61="","",Q61/GDP!T57/10)</f>
        <v>-2.9940319592023932</v>
      </c>
      <c r="AA61" s="39"/>
      <c r="AB61" s="59">
        <f t="shared" si="6"/>
        <v>0</v>
      </c>
      <c r="AC61" s="59">
        <f t="shared" si="12"/>
        <v>0</v>
      </c>
      <c r="AD61" s="59">
        <f t="shared" si="1"/>
        <v>0</v>
      </c>
      <c r="AE61" s="59" t="str">
        <f t="shared" si="7"/>
        <v/>
      </c>
      <c r="AF61" s="59">
        <f t="shared" si="2"/>
        <v>0</v>
      </c>
      <c r="AG61" s="39">
        <f t="shared" si="3"/>
        <v>-3.4002725778601088</v>
      </c>
      <c r="AI61" s="59" t="str">
        <f t="shared" si="4"/>
        <v/>
      </c>
      <c r="AJ61" s="20" t="str">
        <f t="shared" si="11"/>
        <v/>
      </c>
    </row>
    <row r="62" spans="1:36" x14ac:dyDescent="0.15">
      <c r="A62" s="12" t="s">
        <v>79</v>
      </c>
      <c r="B62" s="26">
        <f>IF(Trans_cr!B62="","",Trans_cr!B62-Trans_deb!B62)</f>
        <v>-707.32838858202274</v>
      </c>
      <c r="C62" s="26">
        <f>IF(Trans_cr!C62="","",Trans_cr!C62-Trans_deb!C62)</f>
        <v>-818.67761154972368</v>
      </c>
      <c r="D62" s="26">
        <f>IF(Trans_cr!D62="","",Trans_cr!D62-Trans_deb!D62)</f>
        <v>-979.39130906638707</v>
      </c>
      <c r="E62" s="26">
        <f>IF(Trans_cr!E62="","",Trans_cr!E62-Trans_deb!E62)</f>
        <v>-1302.4979346779808</v>
      </c>
      <c r="F62" s="26">
        <f>IF(Trans_cr!F62="","",Trans_cr!F62-Trans_deb!F62)</f>
        <v>-1023.6953998122895</v>
      </c>
      <c r="G62" s="26">
        <f>IF(Trans_cr!G62="","",Trans_cr!G62-Trans_deb!G62)</f>
        <v>-1356.3891669960249</v>
      </c>
      <c r="H62" s="26">
        <f>IF(Trans_cr!H62="","",Trans_cr!H62-Trans_deb!H62)</f>
        <v>-1362.7376359318441</v>
      </c>
      <c r="I62" s="26">
        <f>IF(Trans_cr!I62="","",Trans_cr!I62-Trans_deb!I62)</f>
        <v>-1299.6729402514925</v>
      </c>
      <c r="J62" s="26">
        <f>IF(Trans_cr!J62="","",Trans_cr!J62-Trans_deb!J62)</f>
        <v>-1273.1153631193213</v>
      </c>
      <c r="K62" s="26">
        <f>IF(Trans_cr!K62="","",Trans_cr!K62-Trans_deb!K62)</f>
        <v>-1306.878397923495</v>
      </c>
      <c r="L62" s="26">
        <f>IF(Trans_cr!L62="","",Trans_cr!L62-Trans_deb!L62)</f>
        <v>-1065.8355087431712</v>
      </c>
      <c r="M62" s="26">
        <f>IF(Trans_cr!M62="","",Trans_cr!M62-Trans_deb!M62)</f>
        <v>-707</v>
      </c>
      <c r="N62" s="26">
        <f>IF(Trans_cr!N62="","",Trans_cr!N62-Trans_deb!N62)</f>
        <v>-913.01900512562509</v>
      </c>
      <c r="O62" s="26">
        <f>IF(Trans_cr!O62="","",Trans_cr!O62-Trans_deb!O62)</f>
        <v>-964.82139539155025</v>
      </c>
      <c r="P62" s="26">
        <f>IF(Trans_cr!P62="","",Trans_cr!P62-Trans_deb!P62)</f>
        <v>-1005.6445960368578</v>
      </c>
      <c r="Q62" s="26">
        <f>IF(Trans_cr!Q62="","",Trans_cr!Q62-Trans_deb!Q62)</f>
        <v>-464.09180088398898</v>
      </c>
      <c r="S62" s="64">
        <f t="shared" si="8"/>
        <v>-0.53851310620777237</v>
      </c>
      <c r="T62" s="39"/>
      <c r="U62" s="39">
        <f>IF(L62="","",L62/GDP!O58/10)</f>
        <v>-1.0734529347240307</v>
      </c>
      <c r="V62" s="39">
        <f>IF(M62="","",M62/GDP!P58/10)</f>
        <v>-0.70744076389353627</v>
      </c>
      <c r="W62" s="39">
        <f>IF(N62="","",N62/GDP!Q58/10)</f>
        <v>-0.87541249251636177</v>
      </c>
      <c r="X62" s="39">
        <f>IF(O62="","",O62/GDP!R58/10)</f>
        <v>-0.89699087375865116</v>
      </c>
      <c r="Y62" s="39">
        <f>IF(P62="","",P62/GDP!S58/10)</f>
        <v>-0.93022210411520745</v>
      </c>
      <c r="Z62" s="39">
        <f>IF(Q62="","",Q62/GDP!T58/10)</f>
        <v>-0.48010296458224017</v>
      </c>
      <c r="AA62" s="39"/>
      <c r="AB62" s="59">
        <f t="shared" si="6"/>
        <v>0</v>
      </c>
      <c r="AC62" s="59">
        <f t="shared" si="12"/>
        <v>0</v>
      </c>
      <c r="AD62" s="59">
        <f t="shared" si="1"/>
        <v>0</v>
      </c>
      <c r="AE62" s="59" t="str">
        <f t="shared" si="7"/>
        <v/>
      </c>
      <c r="AF62" s="59">
        <f t="shared" si="2"/>
        <v>0</v>
      </c>
      <c r="AG62" s="39">
        <f t="shared" si="3"/>
        <v>-0.89699087375865116</v>
      </c>
      <c r="AI62" s="59" t="str">
        <f t="shared" si="4"/>
        <v/>
      </c>
      <c r="AJ62" s="20" t="str">
        <f t="shared" si="11"/>
        <v/>
      </c>
    </row>
    <row r="63" spans="1:36" x14ac:dyDescent="0.15">
      <c r="A63" s="12" t="s">
        <v>80</v>
      </c>
      <c r="B63" s="26">
        <f>IF(Trans_cr!B63="","",Trans_cr!B63-Trans_deb!B63)</f>
        <v>1014.3000000000002</v>
      </c>
      <c r="C63" s="26">
        <f>IF(Trans_cr!C63="","",Trans_cr!C63-Trans_deb!C63)</f>
        <v>964</v>
      </c>
      <c r="D63" s="26">
        <f>IF(Trans_cr!D63="","",Trans_cr!D63-Trans_deb!D63)</f>
        <v>931.70000000000073</v>
      </c>
      <c r="E63" s="26">
        <f>IF(Trans_cr!E63="","",Trans_cr!E63-Trans_deb!E63)</f>
        <v>838.60000000000036</v>
      </c>
      <c r="F63" s="26">
        <f>IF(Trans_cr!F63="","",Trans_cr!F63-Trans_deb!F63)</f>
        <v>997.09999999999945</v>
      </c>
      <c r="G63" s="26">
        <f>IF(Trans_cr!G63="","",Trans_cr!G63-Trans_deb!G63)</f>
        <v>1340.7000000000007</v>
      </c>
      <c r="H63" s="26">
        <f>IF(Trans_cr!H63="","",Trans_cr!H63-Trans_deb!H63)</f>
        <v>1725.2999999999993</v>
      </c>
      <c r="I63" s="26">
        <f>IF(Trans_cr!I63="","",Trans_cr!I63-Trans_deb!I63)</f>
        <v>1313.0999999999995</v>
      </c>
      <c r="J63" s="26">
        <f>IF(Trans_cr!J63="","",Trans_cr!J63-Trans_deb!J63)</f>
        <v>2354.6000000000004</v>
      </c>
      <c r="K63" s="26">
        <f>IF(Trans_cr!K63="","",Trans_cr!K63-Trans_deb!K63)</f>
        <v>1628.7999999999993</v>
      </c>
      <c r="L63" s="26">
        <f>IF(Trans_cr!L63="","",Trans_cr!L63-Trans_deb!L63)</f>
        <v>2548.6999999999989</v>
      </c>
      <c r="M63" s="26">
        <f>IF(Trans_cr!M63="","",Trans_cr!M63-Trans_deb!M63)</f>
        <v>1166.3999999999996</v>
      </c>
      <c r="N63" s="26">
        <f>IF(Trans_cr!N63="","",Trans_cr!N63-Trans_deb!N63)</f>
        <v>1170.5999999999995</v>
      </c>
      <c r="O63" s="26">
        <f>IF(Trans_cr!O63="","",Trans_cr!O63-Trans_deb!O63)</f>
        <v>680.40999999999985</v>
      </c>
      <c r="P63" s="26">
        <f>IF(Trans_cr!P63="","",Trans_cr!P63-Trans_deb!P63)</f>
        <v>-48.429999999998472</v>
      </c>
      <c r="Q63" s="26">
        <f>IF(Trans_cr!Q63="","",Trans_cr!Q63-Trans_deb!Q63)</f>
        <v>-901.08999999999924</v>
      </c>
      <c r="S63" s="64">
        <f t="shared" si="8"/>
        <v>17.606029320669577</v>
      </c>
      <c r="T63" s="39"/>
      <c r="U63" s="39">
        <f>IF(L63="","",L63/GDP!O59/10)</f>
        <v>0.76750792221364983</v>
      </c>
      <c r="V63" s="39">
        <f>IF(M63="","",M63/GDP!P59/10)</f>
        <v>0.35081437331703824</v>
      </c>
      <c r="W63" s="39">
        <f>IF(N63="","",N63/GDP!Q59/10)</f>
        <v>0.49490994510086422</v>
      </c>
      <c r="X63" s="39">
        <f>IF(O63="","",O63/GDP!R59/10)</f>
        <v>0.27188901871967114</v>
      </c>
      <c r="Y63" s="39">
        <f>IF(P63="","",P63/GDP!S59/10)</f>
        <v>-1.6018666190663552E-2</v>
      </c>
      <c r="Z63" s="39">
        <f>IF(Q63="","",Q63/GDP!T59/10)</f>
        <v>-0.24859831460834797</v>
      </c>
      <c r="AA63" s="39"/>
      <c r="AB63" s="59">
        <f t="shared" si="6"/>
        <v>0</v>
      </c>
      <c r="AC63" s="59">
        <f t="shared" si="12"/>
        <v>0</v>
      </c>
      <c r="AD63" s="59">
        <f t="shared" si="1"/>
        <v>0</v>
      </c>
      <c r="AE63" s="59" t="str">
        <f t="shared" si="7"/>
        <v/>
      </c>
      <c r="AF63" s="59">
        <f t="shared" si="2"/>
        <v>0</v>
      </c>
      <c r="AG63" s="39" t="str">
        <f t="shared" si="3"/>
        <v/>
      </c>
      <c r="AI63" s="59">
        <f t="shared" si="4"/>
        <v>0.27188901871967114</v>
      </c>
      <c r="AJ63" s="20" t="str">
        <f t="shared" si="11"/>
        <v/>
      </c>
    </row>
    <row r="64" spans="1:36" x14ac:dyDescent="0.15">
      <c r="A64" s="12" t="s">
        <v>81</v>
      </c>
      <c r="B64" s="26">
        <f>IF(Trans_cr!B64="","",Trans_cr!B64-Trans_deb!B64)</f>
        <v>-155.30999999999995</v>
      </c>
      <c r="C64" s="26">
        <f>IF(Trans_cr!C64="","",Trans_cr!C64-Trans_deb!C64)</f>
        <v>-194.8</v>
      </c>
      <c r="D64" s="26">
        <f>IF(Trans_cr!D64="","",Trans_cr!D64-Trans_deb!D64)</f>
        <v>-233.07000000000005</v>
      </c>
      <c r="E64" s="26">
        <f>IF(Trans_cr!E64="","",Trans_cr!E64-Trans_deb!E64)</f>
        <v>-302.66000000000003</v>
      </c>
      <c r="F64" s="26">
        <f>IF(Trans_cr!F64="","",Trans_cr!F64-Trans_deb!F64)</f>
        <v>-174</v>
      </c>
      <c r="G64" s="26">
        <f>IF(Trans_cr!G64="","",Trans_cr!G64-Trans_deb!G64)</f>
        <v>-162.32274869119499</v>
      </c>
      <c r="H64" s="26">
        <f>IF(Trans_cr!H64="","",Trans_cr!H64-Trans_deb!H64)</f>
        <v>-141.99279923436688</v>
      </c>
      <c r="I64" s="26">
        <f>IF(Trans_cr!I64="","",Trans_cr!I64-Trans_deb!I64)</f>
        <v>-133.46620215944301</v>
      </c>
      <c r="J64" s="26">
        <f>IF(Trans_cr!J64="","",Trans_cr!J64-Trans_deb!J64)</f>
        <v>-97.83226252741099</v>
      </c>
      <c r="K64" s="26">
        <f>IF(Trans_cr!K64="","",Trans_cr!K64-Trans_deb!K64)</f>
        <v>-27.815363824676069</v>
      </c>
      <c r="L64" s="26">
        <f>IF(Trans_cr!L64="","",Trans_cr!L64-Trans_deb!L64)</f>
        <v>-129.47008234761796</v>
      </c>
      <c r="M64" s="26">
        <f>IF(Trans_cr!M64="","",Trans_cr!M64-Trans_deb!M64)</f>
        <v>-175.19328292086402</v>
      </c>
      <c r="N64" s="26">
        <f>IF(Trans_cr!N64="","",Trans_cr!N64-Trans_deb!N64)</f>
        <v>-166.58522317155001</v>
      </c>
      <c r="O64" s="26">
        <f>IF(Trans_cr!O64="","",Trans_cr!O64-Trans_deb!O64)</f>
        <v>-242.05397002015798</v>
      </c>
      <c r="P64" s="26">
        <f>IF(Trans_cr!P64="","",Trans_cr!P64-Trans_deb!P64)</f>
        <v>-228.98818246313914</v>
      </c>
      <c r="Q64" s="26">
        <f>IF(Trans_cr!Q64="","",Trans_cr!Q64-Trans_deb!Q64)</f>
        <v>-347.64120934994645</v>
      </c>
      <c r="S64" s="64">
        <f t="shared" si="8"/>
        <v>0.51816222833205461</v>
      </c>
      <c r="T64" s="39"/>
      <c r="U64" s="39">
        <f>IF(L64="","",L64/GDP!O60/10)</f>
        <v>-0.5523882439450144</v>
      </c>
      <c r="V64" s="39">
        <f>IF(M64="","",M64/GDP!P60/10)</f>
        <v>-0.72419564664372471</v>
      </c>
      <c r="W64" s="39">
        <f>IF(N64="","",N64/GDP!Q60/10)</f>
        <v>-0.66689574995015866</v>
      </c>
      <c r="X64" s="39">
        <f>IF(O64="","",O64/GDP!R60/10)</f>
        <v>-0.93023083419703045</v>
      </c>
      <c r="Y64" s="39">
        <f>IF(P64="","",P64/GDP!S60/10)</f>
        <v>-0.85136289213284899</v>
      </c>
      <c r="Z64" s="39">
        <f>IF(Q64="","",Q64/GDP!T60/10)</f>
        <v>-1.410954827807396</v>
      </c>
      <c r="AA64" s="39"/>
      <c r="AB64" s="59">
        <f t="shared" si="6"/>
        <v>0</v>
      </c>
      <c r="AC64" s="59">
        <f t="shared" si="12"/>
        <v>0</v>
      </c>
      <c r="AD64" s="59">
        <f t="shared" si="1"/>
        <v>0</v>
      </c>
      <c r="AE64" s="59" t="str">
        <f t="shared" si="7"/>
        <v/>
      </c>
      <c r="AF64" s="59">
        <f t="shared" si="2"/>
        <v>0</v>
      </c>
      <c r="AG64" s="39">
        <f t="shared" si="3"/>
        <v>-0.93023083419703045</v>
      </c>
      <c r="AI64" s="59" t="str">
        <f t="shared" si="4"/>
        <v/>
      </c>
      <c r="AJ64" s="20" t="str">
        <f t="shared" si="11"/>
        <v/>
      </c>
    </row>
    <row r="65" spans="1:36" x14ac:dyDescent="0.15">
      <c r="A65" s="12" t="s">
        <v>84</v>
      </c>
      <c r="B65" s="26" t="str">
        <f>IF(Trans_cr!B65="","",Trans_cr!B65-Trans_deb!B65)</f>
        <v/>
      </c>
      <c r="C65" s="26" t="str">
        <f>IF(Trans_cr!C65="","",Trans_cr!C65-Trans_deb!C65)</f>
        <v/>
      </c>
      <c r="D65" s="26" t="str">
        <f>IF(Trans_cr!D65="","",Trans_cr!D65-Trans_deb!D65)</f>
        <v/>
      </c>
      <c r="E65" s="26">
        <f>IF(Trans_cr!E65="","",Trans_cr!E65-Trans_deb!E65)</f>
        <v>835.21387443685876</v>
      </c>
      <c r="F65" s="26">
        <f>IF(Trans_cr!F65="","",Trans_cr!F65-Trans_deb!F65)</f>
        <v>850.5818878180944</v>
      </c>
      <c r="G65" s="26">
        <f>IF(Trans_cr!G65="","",Trans_cr!G65-Trans_deb!G65)</f>
        <v>900.54359064935034</v>
      </c>
      <c r="H65" s="26">
        <f>IF(Trans_cr!H65="","",Trans_cr!H65-Trans_deb!H65)</f>
        <v>848.63323718284528</v>
      </c>
      <c r="I65" s="26">
        <f>IF(Trans_cr!I65="","",Trans_cr!I65-Trans_deb!I65)</f>
        <v>838.13921133334202</v>
      </c>
      <c r="J65" s="26">
        <f>IF(Trans_cr!J65="","",Trans_cr!J65-Trans_deb!J65)</f>
        <v>619.79922258445163</v>
      </c>
      <c r="K65" s="26">
        <f>IF(Trans_cr!K65="","",Trans_cr!K65-Trans_deb!K65)</f>
        <v>671.26129503798211</v>
      </c>
      <c r="L65" s="26">
        <f>IF(Trans_cr!L65="","",Trans_cr!L65-Trans_deb!L65)</f>
        <v>539.97957218340389</v>
      </c>
      <c r="M65" s="26">
        <f>IF(Trans_cr!M65="","",Trans_cr!M65-Trans_deb!M65)</f>
        <v>359.01032419554781</v>
      </c>
      <c r="N65" s="26">
        <f>IF(Trans_cr!N65="","",Trans_cr!N65-Trans_deb!N65)</f>
        <v>408.76834414062319</v>
      </c>
      <c r="O65" s="26">
        <f>IF(Trans_cr!O65="","",Trans_cr!O65-Trans_deb!O65)</f>
        <v>528.59925147983631</v>
      </c>
      <c r="P65" s="26">
        <f>IF(Trans_cr!P65="","",Trans_cr!P65-Trans_deb!P65)</f>
        <v>468.19988879445418</v>
      </c>
      <c r="Q65" s="26">
        <f>IF(Trans_cr!Q65="","",Trans_cr!Q65-Trans_deb!Q65)</f>
        <v>256.77524702402366</v>
      </c>
      <c r="S65" s="64">
        <f t="shared" si="8"/>
        <v>-0.45156918408250346</v>
      </c>
      <c r="T65" s="39"/>
      <c r="U65" s="39">
        <f>IF(L65="","",L65/GDP!O61/10)</f>
        <v>2.3415803822612182</v>
      </c>
      <c r="V65" s="39">
        <f>IF(M65="","",M65/GDP!P61/10)</f>
        <v>1.4792761207171545</v>
      </c>
      <c r="W65" s="39">
        <f>IF(N65="","",N65/GDP!Q61/10)</f>
        <v>1.5172081359899219</v>
      </c>
      <c r="X65" s="39">
        <f>IF(O65="","",O65/GDP!R61/10)</f>
        <v>1.7249103288275589</v>
      </c>
      <c r="Y65" s="39">
        <f>IF(P65="","",P65/GDP!S61/10)</f>
        <v>1.4875499392430522</v>
      </c>
      <c r="Z65" s="39">
        <f>IF(Q65="","",Q65/GDP!T61/10)</f>
        <v>0.82817034967904957</v>
      </c>
      <c r="AA65" s="39"/>
      <c r="AB65" s="59">
        <f t="shared" si="6"/>
        <v>0</v>
      </c>
      <c r="AC65" s="59">
        <f t="shared" si="12"/>
        <v>0</v>
      </c>
      <c r="AD65" s="59">
        <f t="shared" si="1"/>
        <v>0</v>
      </c>
      <c r="AE65" s="59" t="str">
        <f t="shared" si="7"/>
        <v/>
      </c>
      <c r="AF65" s="59">
        <f t="shared" si="2"/>
        <v>0</v>
      </c>
      <c r="AG65" s="39" t="str">
        <f t="shared" si="3"/>
        <v/>
      </c>
      <c r="AI65" s="59">
        <f t="shared" si="4"/>
        <v>1.7249103288275589</v>
      </c>
      <c r="AJ65" s="20" t="str">
        <f t="shared" si="11"/>
        <v/>
      </c>
    </row>
    <row r="66" spans="1:36" x14ac:dyDescent="0.15">
      <c r="A66" s="12" t="s">
        <v>85</v>
      </c>
      <c r="B66" s="26">
        <f>IF(Trans_cr!B66="","",Trans_cr!B66-Trans_deb!B66)</f>
        <v>-38.990578031034218</v>
      </c>
      <c r="C66" s="26">
        <f>IF(Trans_cr!C66="","",Trans_cr!C66-Trans_deb!C66)</f>
        <v>-34.655944404868272</v>
      </c>
      <c r="D66" s="26">
        <f>IF(Trans_cr!D66="","",Trans_cr!D66-Trans_deb!D66)</f>
        <v>-49.187708656684215</v>
      </c>
      <c r="E66" s="26">
        <f>IF(Trans_cr!E66="","",Trans_cr!E66-Trans_deb!E66)</f>
        <v>-176.26223618088045</v>
      </c>
      <c r="F66" s="26">
        <f>IF(Trans_cr!F66="","",Trans_cr!F66-Trans_deb!F66)</f>
        <v>-172.71693986194629</v>
      </c>
      <c r="G66" s="26">
        <f>IF(Trans_cr!G66="","",Trans_cr!G66-Trans_deb!G66)</f>
        <v>-48.297948331062244</v>
      </c>
      <c r="H66" s="26">
        <f>IF(Trans_cr!H66="","",Trans_cr!H66-Trans_deb!H66)</f>
        <v>-60.099999999999994</v>
      </c>
      <c r="I66" s="26">
        <f>IF(Trans_cr!I66="","",Trans_cr!I66-Trans_deb!I66)</f>
        <v>-53.11870819240405</v>
      </c>
      <c r="J66" s="26">
        <f>IF(Trans_cr!J66="","",Trans_cr!J66-Trans_deb!J66)</f>
        <v>-50.466036767921807</v>
      </c>
      <c r="K66" s="26">
        <f>IF(Trans_cr!K66="","",Trans_cr!K66-Trans_deb!K66)</f>
        <v>-48.237234516899505</v>
      </c>
      <c r="L66" s="26">
        <f>IF(Trans_cr!L66="","",Trans_cr!L66-Trans_deb!L66)</f>
        <v>-32.946420907847092</v>
      </c>
      <c r="M66" s="26">
        <f>IF(Trans_cr!M66="","",Trans_cr!M66-Trans_deb!M66)</f>
        <v>-22.075773489932729</v>
      </c>
      <c r="N66" s="26">
        <f>IF(Trans_cr!N66="","",Trans_cr!N66-Trans_deb!N66)</f>
        <v>-28.14764277593893</v>
      </c>
      <c r="O66" s="26">
        <f>IF(Trans_cr!O66="","",Trans_cr!O66-Trans_deb!O66)</f>
        <v>-30.843260952085021</v>
      </c>
      <c r="P66" s="26">
        <f>IF(Trans_cr!P66="","",Trans_cr!P66-Trans_deb!P66)</f>
        <v>-26.415094147193457</v>
      </c>
      <c r="Q66" s="26">
        <f>IF(Trans_cr!Q66="","",Trans_cr!Q66-Trans_deb!Q66)</f>
        <v>-31.765291541132093</v>
      </c>
      <c r="S66" s="64">
        <f t="shared" si="8"/>
        <v>0.2025431885317388</v>
      </c>
      <c r="T66" s="39"/>
      <c r="U66" s="39">
        <f>IF(L66="","",L66/GDP!O62/10)</f>
        <v>-0.81134583642997149</v>
      </c>
      <c r="V66" s="39">
        <f>IF(M66="","",M66/GDP!P62/10)</f>
        <v>-0.5786364975949102</v>
      </c>
      <c r="W66" s="39">
        <f>IF(N66="","",N66/GDP!Q62/10)</f>
        <v>-0.63871647938120124</v>
      </c>
      <c r="X66" s="39">
        <f>IF(O66="","",O66/GDP!R62/10)</f>
        <v>-0.66106890728058232</v>
      </c>
      <c r="Y66" s="39">
        <f>IF(P66="","",P66/GDP!S62/10)</f>
        <v>-0.59079515297555063</v>
      </c>
      <c r="Z66" s="39">
        <f>IF(Q66="","",Q66/GDP!T62/10)</f>
        <v>-0.80433883031787712</v>
      </c>
      <c r="AA66" s="39"/>
      <c r="AB66" s="59">
        <f t="shared" si="6"/>
        <v>0</v>
      </c>
      <c r="AC66" s="59">
        <f t="shared" si="12"/>
        <v>0</v>
      </c>
      <c r="AD66" s="59">
        <f t="shared" si="1"/>
        <v>0</v>
      </c>
      <c r="AE66" s="59" t="str">
        <f t="shared" si="7"/>
        <v/>
      </c>
      <c r="AF66" s="59">
        <f t="shared" si="2"/>
        <v>0</v>
      </c>
      <c r="AG66" s="39">
        <f t="shared" si="3"/>
        <v>-0.66106890728058232</v>
      </c>
      <c r="AI66" s="59" t="str">
        <f t="shared" si="4"/>
        <v/>
      </c>
      <c r="AJ66" s="20" t="str">
        <f t="shared" si="11"/>
        <v/>
      </c>
    </row>
    <row r="67" spans="1:36" x14ac:dyDescent="0.15">
      <c r="A67" s="12" t="s">
        <v>86</v>
      </c>
      <c r="B67" s="26">
        <f>IF(Trans_cr!B67="","",Trans_cr!B67-Trans_deb!B67)</f>
        <v>-298.99053778951918</v>
      </c>
      <c r="C67" s="26">
        <f>IF(Trans_cr!C67="","",Trans_cr!C67-Trans_deb!C67)</f>
        <v>-50.469849357826433</v>
      </c>
      <c r="D67" s="26">
        <f>IF(Trans_cr!D67="","",Trans_cr!D67-Trans_deb!D67)</f>
        <v>-390.21583449354034</v>
      </c>
      <c r="E67" s="26">
        <f>IF(Trans_cr!E67="","",Trans_cr!E67-Trans_deb!E67)</f>
        <v>-564.65479770919546</v>
      </c>
      <c r="F67" s="26">
        <f>IF(Trans_cr!F67="","",Trans_cr!F67-Trans_deb!F67)</f>
        <v>-485.42496653380363</v>
      </c>
      <c r="G67" s="26">
        <f>IF(Trans_cr!G67="","",Trans_cr!G67-Trans_deb!G67)</f>
        <v>-477.63048570687738</v>
      </c>
      <c r="H67" s="26">
        <f>IF(Trans_cr!H67="","",Trans_cr!H67-Trans_deb!H67)</f>
        <v>-518.21155837837637</v>
      </c>
      <c r="I67" s="26">
        <f>IF(Trans_cr!I67="","",Trans_cr!I67-Trans_deb!I67)</f>
        <v>-694.06663350873851</v>
      </c>
      <c r="J67" s="26">
        <f>IF(Trans_cr!J67="","",Trans_cr!J67-Trans_deb!J67)</f>
        <v>-452.64963878425215</v>
      </c>
      <c r="K67" s="26">
        <f>IF(Trans_cr!K67="","",Trans_cr!K67-Trans_deb!K67)</f>
        <v>-935.41656470034422</v>
      </c>
      <c r="L67" s="26">
        <f>IF(Trans_cr!L67="","",Trans_cr!L67-Trans_deb!L67)</f>
        <v>-938.06352318351992</v>
      </c>
      <c r="M67" s="26">
        <f>IF(Trans_cr!M67="","",Trans_cr!M67-Trans_deb!M67)</f>
        <v>-1045.9788532991306</v>
      </c>
      <c r="N67" s="26">
        <f>IF(Trans_cr!N67="","",Trans_cr!N67-Trans_deb!N67)</f>
        <v>-1001.6242128782596</v>
      </c>
      <c r="O67" s="26">
        <f>IF(Trans_cr!O67="","",Trans_cr!O67-Trans_deb!O67)</f>
        <v>-820.00789537190894</v>
      </c>
      <c r="P67" s="26">
        <f>IF(Trans_cr!P67="","",Trans_cr!P67-Trans_deb!P67)</f>
        <v>-486.04991034240629</v>
      </c>
      <c r="Q67" s="26">
        <f>IF(Trans_cr!Q67="","",Trans_cr!Q67-Trans_deb!Q67)</f>
        <v>-512.05720576736439</v>
      </c>
      <c r="S67" s="64">
        <f t="shared" si="8"/>
        <v>5.3507458537821462E-2</v>
      </c>
      <c r="T67" s="39"/>
      <c r="U67" s="39">
        <f>IF(L67="","",L67/GDP!O63/10)</f>
        <v>-1.4870877951181378</v>
      </c>
      <c r="V67" s="39">
        <f>IF(M67="","",M67/GDP!P63/10)</f>
        <v>-1.450332187912053</v>
      </c>
      <c r="W67" s="39">
        <f>IF(N67="","",N67/GDP!Q63/10)</f>
        <v>-1.3035106071632621</v>
      </c>
      <c r="X67" s="39">
        <f>IF(O67="","",O67/GDP!R63/10)</f>
        <v>-1.0223683948005013</v>
      </c>
      <c r="Y67" s="39">
        <f>IF(P67="","",P67/GDP!S63/10)</f>
        <v>-0.52484728290365967</v>
      </c>
      <c r="Z67" s="39">
        <f>IF(Q67="","",Q67/GDP!T63/10)</f>
        <v>-0.5300210865382422</v>
      </c>
      <c r="AA67" s="39"/>
      <c r="AB67" s="59">
        <f t="shared" si="6"/>
        <v>0</v>
      </c>
      <c r="AC67" s="59">
        <f t="shared" si="12"/>
        <v>0</v>
      </c>
      <c r="AD67" s="59">
        <f t="shared" si="1"/>
        <v>0</v>
      </c>
      <c r="AE67" s="59" t="str">
        <f t="shared" si="7"/>
        <v/>
      </c>
      <c r="AF67" s="59">
        <f t="shared" si="2"/>
        <v>0</v>
      </c>
      <c r="AG67" s="39">
        <f t="shared" si="3"/>
        <v>-1.0223683948005013</v>
      </c>
      <c r="AI67" s="59" t="str">
        <f t="shared" si="4"/>
        <v/>
      </c>
      <c r="AJ67" s="20" t="str">
        <f t="shared" si="11"/>
        <v/>
      </c>
    </row>
    <row r="68" spans="1:36" x14ac:dyDescent="0.15">
      <c r="A68" s="12" t="s">
        <v>87</v>
      </c>
      <c r="B68" s="26" t="str">
        <f>IF(Trans_cr!B68="","",Trans_cr!B68-Trans_deb!B68)</f>
        <v/>
      </c>
      <c r="C68" s="26" t="str">
        <f>IF(Trans_cr!C68="","",Trans_cr!C68-Trans_deb!C68)</f>
        <v/>
      </c>
      <c r="D68" s="26" t="str">
        <f>IF(Trans_cr!D68="","",Trans_cr!D68-Trans_deb!D68)</f>
        <v/>
      </c>
      <c r="E68" s="26">
        <f>IF(Trans_cr!E68="","",Trans_cr!E68-Trans_deb!E68)</f>
        <v>14741.899999999994</v>
      </c>
      <c r="F68" s="26">
        <f>IF(Trans_cr!F68="","",Trans_cr!F68-Trans_deb!F68)</f>
        <v>15525.487931006006</v>
      </c>
      <c r="G68" s="26">
        <f>IF(Trans_cr!G68="","",Trans_cr!G68-Trans_deb!G68)</f>
        <v>10205.037391630554</v>
      </c>
      <c r="H68" s="26">
        <f>IF(Trans_cr!H68="","",Trans_cr!H68-Trans_deb!H68)</f>
        <v>7513.2672912811395</v>
      </c>
      <c r="I68" s="26">
        <f>IF(Trans_cr!I68="","",Trans_cr!I68-Trans_deb!I68)</f>
        <v>8553.2320286972972</v>
      </c>
      <c r="J68" s="26">
        <f>IF(Trans_cr!J68="","",Trans_cr!J68-Trans_deb!J68)</f>
        <v>5762.385911117628</v>
      </c>
      <c r="K68" s="26">
        <f>IF(Trans_cr!K68="","",Trans_cr!K68-Trans_deb!K68)</f>
        <v>9096.659979370801</v>
      </c>
      <c r="L68" s="26">
        <f>IF(Trans_cr!L68="","",Trans_cr!L68-Trans_deb!L68)</f>
        <v>11407.792416901822</v>
      </c>
      <c r="M68" s="26">
        <f>IF(Trans_cr!M68="","",Trans_cr!M68-Trans_deb!M68)</f>
        <v>7390.2982346058998</v>
      </c>
      <c r="N68" s="26">
        <f>IF(Trans_cr!N68="","",Trans_cr!N68-Trans_deb!N68)</f>
        <v>16946.447993505863</v>
      </c>
      <c r="O68" s="26">
        <f>IF(Trans_cr!O68="","",Trans_cr!O68-Trans_deb!O68)</f>
        <v>18320.20171575094</v>
      </c>
      <c r="P68" s="26">
        <f>IF(Trans_cr!P68="","",Trans_cr!P68-Trans_deb!P68)</f>
        <v>22927.91508198058</v>
      </c>
      <c r="Q68" s="26">
        <f>IF(Trans_cr!Q68="","",Trans_cr!Q68-Trans_deb!Q68)</f>
        <v>11679.814979076094</v>
      </c>
      <c r="S68" s="64">
        <f t="shared" si="8"/>
        <v>-0.49058538740596391</v>
      </c>
      <c r="T68" s="39"/>
      <c r="U68" s="39">
        <f>IF(L68="","",L68/GDP!O64/10)</f>
        <v>9.7686153655942062E-2</v>
      </c>
      <c r="V68" s="39">
        <f>IF(M68="","",M68/GDP!P64/10)</f>
        <v>6.173875279224348E-2</v>
      </c>
      <c r="W68" s="39">
        <f>IF(N68="","",N68/GDP!Q64/10)</f>
        <v>0.13397424307687378</v>
      </c>
      <c r="X68" s="39">
        <f>IF(O68="","",O68/GDP!R64/10)</f>
        <v>0.13410946056036532</v>
      </c>
      <c r="Y68" s="39">
        <f>IF(P68="","",P68/GDP!S64/10)</f>
        <v>0.17201156825049752</v>
      </c>
      <c r="Z68" s="39">
        <f>IF(Q68="","",Q68/GDP!T64/10)</f>
        <v>9.0352335799255279E-2</v>
      </c>
      <c r="AA68" s="39"/>
      <c r="AB68" s="59">
        <f t="shared" si="6"/>
        <v>0</v>
      </c>
      <c r="AC68" s="59">
        <f t="shared" si="12"/>
        <v>0</v>
      </c>
      <c r="AD68" s="59">
        <f t="shared" si="1"/>
        <v>0</v>
      </c>
      <c r="AE68" s="59" t="str">
        <f t="shared" si="7"/>
        <v/>
      </c>
      <c r="AF68" s="59">
        <f t="shared" si="2"/>
        <v>0</v>
      </c>
      <c r="AG68" s="39" t="str">
        <f t="shared" si="3"/>
        <v/>
      </c>
      <c r="AI68" s="59">
        <f t="shared" si="4"/>
        <v>0.13410946056036532</v>
      </c>
      <c r="AJ68" s="20" t="str">
        <f t="shared" si="11"/>
        <v/>
      </c>
    </row>
    <row r="69" spans="1:36" x14ac:dyDescent="0.15">
      <c r="A69" s="12" t="s">
        <v>88</v>
      </c>
      <c r="B69" s="26">
        <f>IF(Trans_cr!B69="","",Trans_cr!B69-Trans_deb!B69)</f>
        <v>4.9272778460907531</v>
      </c>
      <c r="C69" s="26">
        <f>IF(Trans_cr!C69="","",Trans_cr!C69-Trans_deb!C69)</f>
        <v>23.709779992933875</v>
      </c>
      <c r="D69" s="26">
        <f>IF(Trans_cr!D69="","",Trans_cr!D69-Trans_deb!D69)</f>
        <v>-2.4808069593307494</v>
      </c>
      <c r="E69" s="26">
        <f>IF(Trans_cr!E69="","",Trans_cr!E69-Trans_deb!E69)</f>
        <v>57.836146640894782</v>
      </c>
      <c r="F69" s="26">
        <f>IF(Trans_cr!F69="","",Trans_cr!F69-Trans_deb!F69)</f>
        <v>1.8660041166240973</v>
      </c>
      <c r="G69" s="26">
        <f>IF(Trans_cr!G69="","",Trans_cr!G69-Trans_deb!G69)</f>
        <v>6.7420994776919798</v>
      </c>
      <c r="H69" s="26">
        <f>IF(Trans_cr!H69="","",Trans_cr!H69-Trans_deb!H69)</f>
        <v>-9.9990251291217334</v>
      </c>
      <c r="I69" s="26" t="str">
        <f>IF(Trans_cr!I69="","",Trans_cr!I69-Trans_deb!I69)</f>
        <v/>
      </c>
      <c r="J69" s="26" t="str">
        <f>IF(Trans_cr!J69="","",Trans_cr!J69-Trans_deb!J69)</f>
        <v/>
      </c>
      <c r="K69" s="26" t="str">
        <f>IF(Trans_cr!K69="","",Trans_cr!K69-Trans_deb!K69)</f>
        <v/>
      </c>
      <c r="L69" s="26" t="str">
        <f>IF(Trans_cr!L69="","",Trans_cr!L69-Trans_deb!L69)</f>
        <v/>
      </c>
      <c r="M69" s="26" t="str">
        <f>IF(Trans_cr!M69="","",Trans_cr!M69-Trans_deb!M69)</f>
        <v/>
      </c>
      <c r="N69" s="26" t="str">
        <f>IF(Trans_cr!N69="","",Trans_cr!N69-Trans_deb!N69)</f>
        <v/>
      </c>
      <c r="O69" s="26" t="str">
        <f>IF(Trans_cr!O69="","",Trans_cr!O69-Trans_deb!O69)</f>
        <v/>
      </c>
      <c r="P69" s="26" t="str">
        <f>IF(Trans_cr!P69="","",Trans_cr!P69-Trans_deb!P69)</f>
        <v/>
      </c>
      <c r="Q69" s="26" t="str">
        <f>IF(Trans_cr!Q69="","",Trans_cr!Q69-Trans_deb!Q69)</f>
        <v/>
      </c>
      <c r="S69" s="64" t="str">
        <f t="shared" si="8"/>
        <v/>
      </c>
      <c r="T69" s="39"/>
      <c r="U69" s="39" t="str">
        <f>IF(L69="","",L69/GDP!O65/10)</f>
        <v/>
      </c>
      <c r="V69" s="39" t="str">
        <f>IF(M69="","",M69/GDP!P65/10)</f>
        <v/>
      </c>
      <c r="W69" s="39" t="str">
        <f>IF(N69="","",N69/GDP!Q65/10)</f>
        <v/>
      </c>
      <c r="X69" s="39" t="str">
        <f>IF(O69="","",O69/GDP!R65/10)</f>
        <v/>
      </c>
      <c r="Y69" s="39" t="str">
        <f>IF(P69="","",P69/GDP!S65/10)</f>
        <v/>
      </c>
      <c r="Z69" s="39" t="str">
        <f>IF(Q69="","",Q69/GDP!T65/10)</f>
        <v/>
      </c>
      <c r="AA69" s="39"/>
      <c r="AB69" s="59">
        <f t="shared" si="6"/>
        <v>1</v>
      </c>
      <c r="AC69" s="59"/>
      <c r="AD69" s="59">
        <f t="shared" si="1"/>
        <v>1</v>
      </c>
      <c r="AE69" s="59" t="str">
        <f t="shared" si="7"/>
        <v/>
      </c>
      <c r="AF69" s="59">
        <f t="shared" si="2"/>
        <v>0</v>
      </c>
      <c r="AG69" s="39" t="str">
        <f t="shared" si="3"/>
        <v/>
      </c>
      <c r="AI69" s="59" t="str">
        <f t="shared" si="4"/>
        <v/>
      </c>
      <c r="AJ69" s="20" t="str">
        <f t="shared" si="11"/>
        <v/>
      </c>
    </row>
    <row r="70" spans="1:36" x14ac:dyDescent="0.15">
      <c r="A70" s="12" t="s">
        <v>89</v>
      </c>
      <c r="B70" s="26">
        <f>IF(Trans_cr!B70="","",Trans_cr!B70-Trans_deb!B70)</f>
        <v>11.199999999999989</v>
      </c>
      <c r="C70" s="26">
        <f>IF(Trans_cr!C70="","",Trans_cr!C70-Trans_deb!C70)</f>
        <v>-37.059186276683221</v>
      </c>
      <c r="D70" s="26">
        <f>IF(Trans_cr!D70="","",Trans_cr!D70-Trans_deb!D70)</f>
        <v>-3.1353552903653394</v>
      </c>
      <c r="E70" s="26">
        <f>IF(Trans_cr!E70="","",Trans_cr!E70-Trans_deb!E70)</f>
        <v>16.230534416546959</v>
      </c>
      <c r="F70" s="26">
        <f>IF(Trans_cr!F70="","",Trans_cr!F70-Trans_deb!F70)</f>
        <v>9.1495231076036987</v>
      </c>
      <c r="G70" s="26">
        <f>IF(Trans_cr!G70="","",Trans_cr!G70-Trans_deb!G70)</f>
        <v>-20.783189879524343</v>
      </c>
      <c r="H70" s="26">
        <f>IF(Trans_cr!H70="","",Trans_cr!H70-Trans_deb!H70)</f>
        <v>-17.884533546729585</v>
      </c>
      <c r="I70" s="26">
        <f>IF(Trans_cr!I70="","",Trans_cr!I70-Trans_deb!I70)</f>
        <v>-13.585141433285855</v>
      </c>
      <c r="J70" s="26">
        <f>IF(Trans_cr!J70="","",Trans_cr!J70-Trans_deb!J70)</f>
        <v>-61.440263521574479</v>
      </c>
      <c r="K70" s="26">
        <f>IF(Trans_cr!K70="","",Trans_cr!K70-Trans_deb!K70)</f>
        <v>-9.9605017651123831</v>
      </c>
      <c r="L70" s="26">
        <f>IF(Trans_cr!L70="","",Trans_cr!L70-Trans_deb!L70)</f>
        <v>31.82171564860198</v>
      </c>
      <c r="M70" s="26">
        <f>IF(Trans_cr!M70="","",Trans_cr!M70-Trans_deb!M70)</f>
        <v>34.952876151188548</v>
      </c>
      <c r="N70" s="26">
        <f>IF(Trans_cr!N70="","",Trans_cr!N70-Trans_deb!N70)</f>
        <v>34.600834342951714</v>
      </c>
      <c r="O70" s="26">
        <f>IF(Trans_cr!O70="","",Trans_cr!O70-Trans_deb!O70)</f>
        <v>112.12874496327709</v>
      </c>
      <c r="P70" s="26">
        <f>IF(Trans_cr!P70="","",Trans_cr!P70-Trans_deb!P70)</f>
        <v>85.907218535378433</v>
      </c>
      <c r="Q70" s="26">
        <f>IF(Trans_cr!Q70="","",Trans_cr!Q70-Trans_deb!Q70)</f>
        <v>-80.80557290649179</v>
      </c>
      <c r="S70" s="64">
        <f t="shared" si="8"/>
        <v>-1.9406144708691078</v>
      </c>
      <c r="T70" s="39"/>
      <c r="U70" s="39">
        <f>IF(L70="","",L70/GDP!O66/10)</f>
        <v>0.67959101715269121</v>
      </c>
      <c r="V70" s="39">
        <f>IF(M70="","",M70/GDP!P66/10)</f>
        <v>0.70894817986638592</v>
      </c>
      <c r="W70" s="39">
        <f>IF(N70="","",N70/GDP!Q66/10)</f>
        <v>0.64632555681920489</v>
      </c>
      <c r="X70" s="39">
        <f>IF(O70="","",O70/GDP!R66/10)</f>
        <v>2.0089546978722894</v>
      </c>
      <c r="Y70" s="39">
        <f>IF(P70="","",P70/GDP!S66/10)</f>
        <v>1.562728517909735</v>
      </c>
      <c r="Z70" s="39">
        <f>IF(Q70="","",Q70/GDP!T66/10)</f>
        <v>-1.8721833347072661</v>
      </c>
      <c r="AA70" s="39"/>
      <c r="AB70" s="59">
        <f t="shared" si="6"/>
        <v>0</v>
      </c>
      <c r="AC70" s="59">
        <f>IF(Y70&gt;5, 1, 0)</f>
        <v>0</v>
      </c>
      <c r="AD70" s="59">
        <f t="shared" ref="AD70:AD133" si="13">IF(Z70="", 1, 0)</f>
        <v>0</v>
      </c>
      <c r="AE70" s="59" t="str">
        <f t="shared" si="7"/>
        <v/>
      </c>
      <c r="AF70" s="59">
        <f t="shared" ref="AF70:AF133" si="14">IF(X70&lt;-5, 1, 0)</f>
        <v>0</v>
      </c>
      <c r="AG70" s="39" t="str">
        <f t="shared" ref="AG70:AG133" si="15">IF(X70&lt;0, X70, "")</f>
        <v/>
      </c>
      <c r="AI70" s="59">
        <f t="shared" ref="AI70:AI133" si="16">IF(X70&gt;0, X70, "")</f>
        <v>2.0089546978722894</v>
      </c>
      <c r="AJ70" s="20" t="str">
        <f t="shared" ref="AJ70:AJ101" si="17">IF(AC70=1, A70, "")</f>
        <v/>
      </c>
    </row>
    <row r="71" spans="1:36" x14ac:dyDescent="0.15">
      <c r="A71" s="12" t="s">
        <v>90</v>
      </c>
      <c r="B71" s="26">
        <f>IF(Trans_cr!B71="","",Trans_cr!B71-Trans_deb!B71)</f>
        <v>-1715.5</v>
      </c>
      <c r="C71" s="26" t="str">
        <f>IF(Trans_cr!C71="","",Trans_cr!C71-Trans_deb!C71)</f>
        <v/>
      </c>
      <c r="D71" s="26" t="str">
        <f>IF(Trans_cr!D71="","",Trans_cr!D71-Trans_deb!D71)</f>
        <v/>
      </c>
      <c r="E71" s="26">
        <f>IF(Trans_cr!E71="","",Trans_cr!E71-Trans_deb!E71)</f>
        <v>-3921.8580938004025</v>
      </c>
      <c r="F71" s="26">
        <f>IF(Trans_cr!F71="","",Trans_cr!F71-Trans_deb!F71)</f>
        <v>-2097.342347991691</v>
      </c>
      <c r="G71" s="26">
        <f>IF(Trans_cr!G71="","",Trans_cr!G71-Trans_deb!G71)</f>
        <v>-2534.9802467532463</v>
      </c>
      <c r="H71" s="26">
        <f>IF(Trans_cr!H71="","",Trans_cr!H71-Trans_deb!H71)</f>
        <v>-3388.9825082995085</v>
      </c>
      <c r="I71" s="26">
        <f>IF(Trans_cr!I71="","",Trans_cr!I71-Trans_deb!I71)</f>
        <v>-3224.9128985670031</v>
      </c>
      <c r="J71" s="26">
        <f>IF(Trans_cr!J71="","",Trans_cr!J71-Trans_deb!J71)</f>
        <v>-3505.566493647013</v>
      </c>
      <c r="K71" s="26">
        <f>IF(Trans_cr!K71="","",Trans_cr!K71-Trans_deb!K71)</f>
        <v>-3296.5907601603622</v>
      </c>
      <c r="L71" s="26">
        <f>IF(Trans_cr!L71="","",Trans_cr!L71-Trans_deb!L71)</f>
        <v>-1889.7068870932321</v>
      </c>
      <c r="M71" s="26">
        <f>IF(Trans_cr!M71="","",Trans_cr!M71-Trans_deb!M71)</f>
        <v>-1814.7571040888638</v>
      </c>
      <c r="N71" s="26">
        <f>IF(Trans_cr!N71="","",Trans_cr!N71-Trans_deb!N71)</f>
        <v>-1850.2041853739784</v>
      </c>
      <c r="O71" s="26">
        <f>IF(Trans_cr!O71="","",Trans_cr!O71-Trans_deb!O71)</f>
        <v>-2246.8026896337033</v>
      </c>
      <c r="P71" s="26">
        <f>IF(Trans_cr!P71="","",Trans_cr!P71-Trans_deb!P71)</f>
        <v>-1762.4210106060627</v>
      </c>
      <c r="Q71" s="26">
        <f>IF(Trans_cr!Q71="","",Trans_cr!Q71-Trans_deb!Q71)</f>
        <v>-2432.0785707166442</v>
      </c>
      <c r="S71" s="64">
        <f t="shared" si="8"/>
        <v>0.37996458058582672</v>
      </c>
      <c r="T71" s="39"/>
      <c r="U71" s="39">
        <f>IF(L71="","",L71/GDP!O67/10)</f>
        <v>-0.80564544869989219</v>
      </c>
      <c r="V71" s="39">
        <f>IF(M71="","",M71/GDP!P67/10)</f>
        <v>-0.75393438817452541</v>
      </c>
      <c r="W71" s="39">
        <f>IF(N71="","",N71/GDP!Q67/10)</f>
        <v>-0.72398668079088802</v>
      </c>
      <c r="X71" s="39">
        <f>IF(O71="","",O71/GDP!R67/10)</f>
        <v>-0.81373611464453577</v>
      </c>
      <c r="Y71" s="39">
        <f>IF(P71="","",P71/GDP!S67/10)</f>
        <v>-0.65518544990790706</v>
      </c>
      <c r="Z71" s="39">
        <f>IF(Q71="","",Q71/GDP!T67/10)</f>
        <v>-0.89709951450935199</v>
      </c>
      <c r="AA71" s="39"/>
      <c r="AB71" s="59">
        <f t="shared" ref="AB71:AB134" si="18">IF(X71="",1,0)</f>
        <v>0</v>
      </c>
      <c r="AC71" s="59">
        <f>IF(Y71&gt;5, 1, 0)</f>
        <v>0</v>
      </c>
      <c r="AD71" s="59">
        <f t="shared" si="13"/>
        <v>0</v>
      </c>
      <c r="AE71" s="59" t="str">
        <f t="shared" ref="AE71:AE134" si="19">IF(AC71=1,AC71-AD71,"")</f>
        <v/>
      </c>
      <c r="AF71" s="59">
        <f t="shared" si="14"/>
        <v>0</v>
      </c>
      <c r="AG71" s="39">
        <f t="shared" si="15"/>
        <v>-0.81373611464453577</v>
      </c>
      <c r="AI71" s="59" t="str">
        <f t="shared" si="16"/>
        <v/>
      </c>
      <c r="AJ71" s="20" t="str">
        <f t="shared" si="17"/>
        <v/>
      </c>
    </row>
    <row r="72" spans="1:36" x14ac:dyDescent="0.15">
      <c r="A72" s="12" t="s">
        <v>91</v>
      </c>
      <c r="B72" s="26">
        <f>IF(Trans_cr!B72="","",Trans_cr!B72-Trans_deb!B72)</f>
        <v>-5892.4760211248577</v>
      </c>
      <c r="C72" s="26">
        <f>IF(Trans_cr!C72="","",Trans_cr!C72-Trans_deb!C72)</f>
        <v>-3769.7911359490681</v>
      </c>
      <c r="D72" s="26">
        <f>IF(Trans_cr!D72="","",Trans_cr!D72-Trans_deb!D72)</f>
        <v>-1327.7582650996919</v>
      </c>
      <c r="E72" s="26">
        <f>IF(Trans_cr!E72="","",Trans_cr!E72-Trans_deb!E72)</f>
        <v>-999.52855024471501</v>
      </c>
      <c r="F72" s="26">
        <f>IF(Trans_cr!F72="","",Trans_cr!F72-Trans_deb!F72)</f>
        <v>219.10063558444381</v>
      </c>
      <c r="G72" s="26">
        <f>IF(Trans_cr!G72="","",Trans_cr!G72-Trans_deb!G72)</f>
        <v>372.08984628920734</v>
      </c>
      <c r="H72" s="26">
        <f>IF(Trans_cr!H72="","",Trans_cr!H72-Trans_deb!H72)</f>
        <v>-1026.9854888566042</v>
      </c>
      <c r="I72" s="26">
        <f>IF(Trans_cr!I72="","",Trans_cr!I72-Trans_deb!I72)</f>
        <v>239.44637716500438</v>
      </c>
      <c r="J72" s="26">
        <f>IF(Trans_cr!J72="","",Trans_cr!J72-Trans_deb!J72)</f>
        <v>-4668.5250203682081</v>
      </c>
      <c r="K72" s="26">
        <f>IF(Trans_cr!K72="","",Trans_cr!K72-Trans_deb!K72)</f>
        <v>-3957.5716219827227</v>
      </c>
      <c r="L72" s="26">
        <f>IF(Trans_cr!L72="","",Trans_cr!L72-Trans_deb!L72)</f>
        <v>-3149.2886248280774</v>
      </c>
      <c r="M72" s="26">
        <f>IF(Trans_cr!M72="","",Trans_cr!M72-Trans_deb!M72)</f>
        <v>-5380.8212568060626</v>
      </c>
      <c r="N72" s="26">
        <f>IF(Trans_cr!N72="","",Trans_cr!N72-Trans_deb!N72)</f>
        <v>-3300.3423567242135</v>
      </c>
      <c r="O72" s="26">
        <f>IF(Trans_cr!O72="","",Trans_cr!O72-Trans_deb!O72)</f>
        <v>-7232.6309017326203</v>
      </c>
      <c r="P72" s="26">
        <f>IF(Trans_cr!P72="","",Trans_cr!P72-Trans_deb!P72)</f>
        <v>-4533.3320358252095</v>
      </c>
      <c r="Q72" s="26">
        <f>IF(Trans_cr!Q72="","",Trans_cr!Q72-Trans_deb!Q72)</f>
        <v>-2959.2773974377196</v>
      </c>
      <c r="S72" s="64">
        <f t="shared" si="8"/>
        <v>-0.34721803431743603</v>
      </c>
      <c r="T72" s="39"/>
      <c r="U72" s="39">
        <f>IF(L72="","",L72/GDP!O68/10)</f>
        <v>-0.12909906769995688</v>
      </c>
      <c r="V72" s="39">
        <f>IF(M72="","",M72/GDP!P68/10)</f>
        <v>-0.21764593920431011</v>
      </c>
      <c r="W72" s="39">
        <f>IF(N72="","",N72/GDP!Q68/10)</f>
        <v>-0.12721831408428894</v>
      </c>
      <c r="X72" s="39">
        <f>IF(O72="","",O72/GDP!R68/10)</f>
        <v>-0.25902774207567403</v>
      </c>
      <c r="Y72" s="39">
        <f>IF(P72="","",P72/GDP!S68/10)</f>
        <v>-0.16610653365497913</v>
      </c>
      <c r="Z72" s="39">
        <f>IF(Q72="","",Q72/GDP!T68/10)</f>
        <v>-0.11259658701979772</v>
      </c>
      <c r="AA72" s="39"/>
      <c r="AB72" s="59">
        <f t="shared" si="18"/>
        <v>0</v>
      </c>
      <c r="AC72" s="59">
        <f>IF(Y72&gt;5, 1, 0)</f>
        <v>0</v>
      </c>
      <c r="AD72" s="59">
        <f t="shared" si="13"/>
        <v>0</v>
      </c>
      <c r="AE72" s="59" t="str">
        <f t="shared" si="19"/>
        <v/>
      </c>
      <c r="AF72" s="59">
        <f t="shared" si="14"/>
        <v>0</v>
      </c>
      <c r="AG72" s="39">
        <f t="shared" si="15"/>
        <v>-0.25902774207567403</v>
      </c>
      <c r="AI72" s="59" t="str">
        <f t="shared" si="16"/>
        <v/>
      </c>
      <c r="AJ72" s="20" t="str">
        <f t="shared" si="17"/>
        <v/>
      </c>
    </row>
    <row r="73" spans="1:36" x14ac:dyDescent="0.15">
      <c r="A73" s="12" t="s">
        <v>92</v>
      </c>
      <c r="B73" s="26">
        <f>IF(Trans_cr!B73="","",Trans_cr!B73-Trans_deb!B73)</f>
        <v>43.107750339385547</v>
      </c>
      <c r="C73" s="26">
        <f>IF(Trans_cr!C73="","",Trans_cr!C73-Trans_deb!C73)</f>
        <v>39.981777331364896</v>
      </c>
      <c r="D73" s="26">
        <f>IF(Trans_cr!D73="","",Trans_cr!D73-Trans_deb!D73)</f>
        <v>-26.071747128616607</v>
      </c>
      <c r="E73" s="26">
        <f>IF(Trans_cr!E73="","",Trans_cr!E73-Trans_deb!E73)</f>
        <v>-71.200000000000017</v>
      </c>
      <c r="F73" s="26">
        <f>IF(Trans_cr!F73="","",Trans_cr!F73-Trans_deb!F73)</f>
        <v>-43.901831132006578</v>
      </c>
      <c r="G73" s="26">
        <f>IF(Trans_cr!G73="","",Trans_cr!G73-Trans_deb!G73)</f>
        <v>8.2322403569762059</v>
      </c>
      <c r="H73" s="26">
        <f>IF(Trans_cr!H73="","",Trans_cr!H73-Trans_deb!H73)</f>
        <v>64.026524402352777</v>
      </c>
      <c r="I73" s="26">
        <f>IF(Trans_cr!I73="","",Trans_cr!I73-Trans_deb!I73)</f>
        <v>105.9034398881339</v>
      </c>
      <c r="J73" s="26">
        <f>IF(Trans_cr!J73="","",Trans_cr!J73-Trans_deb!J73)</f>
        <v>113.0513616646499</v>
      </c>
      <c r="K73" s="26">
        <f>IF(Trans_cr!K73="","",Trans_cr!K73-Trans_deb!K73)</f>
        <v>144.50039127292257</v>
      </c>
      <c r="L73" s="26">
        <f>IF(Trans_cr!L73="","",Trans_cr!L73-Trans_deb!L73)</f>
        <v>127.57668554608051</v>
      </c>
      <c r="M73" s="26">
        <f>IF(Trans_cr!M73="","",Trans_cr!M73-Trans_deb!M73)</f>
        <v>191.76688606938268</v>
      </c>
      <c r="N73" s="26" t="str">
        <f>IF(Trans_cr!N73="","",Trans_cr!N73-Trans_deb!N73)</f>
        <v/>
      </c>
      <c r="O73" s="26" t="str">
        <f>IF(Trans_cr!O73="","",Trans_cr!O73-Trans_deb!O73)</f>
        <v/>
      </c>
      <c r="P73" s="26" t="str">
        <f>IF(Trans_cr!P73="","",Trans_cr!P73-Trans_deb!P73)</f>
        <v/>
      </c>
      <c r="Q73" s="26" t="str">
        <f>IF(Trans_cr!Q73="","",Trans_cr!Q73-Trans_deb!Q73)</f>
        <v/>
      </c>
      <c r="S73" s="64" t="str">
        <f t="shared" si="8"/>
        <v/>
      </c>
      <c r="T73" s="39"/>
      <c r="U73" s="39">
        <f>IF(L73="","",L73/GDP!O69/10)</f>
        <v>2.3963891166735336</v>
      </c>
      <c r="V73" s="39">
        <f>IF(M73="","",M73/GDP!P69/10)</f>
        <v>3.4909201212248071</v>
      </c>
      <c r="W73" s="39" t="str">
        <f>IF(N73="","",N73/GDP!Q69/10)</f>
        <v/>
      </c>
      <c r="X73" s="39" t="str">
        <f>IF(O73="","",O73/GDP!R69/10)</f>
        <v/>
      </c>
      <c r="Y73" s="39" t="str">
        <f>IF(P73="","",P73/GDP!S69/10)</f>
        <v/>
      </c>
      <c r="Z73" s="39" t="str">
        <f>IF(Q73="","",Q73/GDP!T69/10)</f>
        <v/>
      </c>
      <c r="AA73" s="39"/>
      <c r="AB73" s="59">
        <f t="shared" si="18"/>
        <v>1</v>
      </c>
      <c r="AC73" s="59"/>
      <c r="AD73" s="59">
        <f t="shared" si="13"/>
        <v>1</v>
      </c>
      <c r="AE73" s="59" t="str">
        <f t="shared" si="19"/>
        <v/>
      </c>
      <c r="AF73" s="59">
        <f t="shared" si="14"/>
        <v>0</v>
      </c>
      <c r="AG73" s="39" t="str">
        <f t="shared" si="15"/>
        <v/>
      </c>
      <c r="AI73" s="59" t="str">
        <f t="shared" si="16"/>
        <v/>
      </c>
      <c r="AJ73" s="20" t="str">
        <f t="shared" si="17"/>
        <v/>
      </c>
    </row>
    <row r="74" spans="1:36" x14ac:dyDescent="0.15">
      <c r="A74" s="12" t="s">
        <v>93</v>
      </c>
      <c r="B74" s="26">
        <f>IF(Trans_cr!B74="","",Trans_cr!B74-Trans_deb!B74)</f>
        <v>-293.81110898105891</v>
      </c>
      <c r="C74" s="26" t="str">
        <f>IF(Trans_cr!C74="","",Trans_cr!C74-Trans_deb!C74)</f>
        <v/>
      </c>
      <c r="D74" s="26">
        <f>IF(Trans_cr!D74="","",Trans_cr!D74-Trans_deb!D74)</f>
        <v>-193.49974454586524</v>
      </c>
      <c r="E74" s="26">
        <f>IF(Trans_cr!E74="","",Trans_cr!E74-Trans_deb!E74)</f>
        <v>-400.56657837874877</v>
      </c>
      <c r="F74" s="26">
        <f>IF(Trans_cr!F74="","",Trans_cr!F74-Trans_deb!F74)</f>
        <v>-465.06141601215995</v>
      </c>
      <c r="G74" s="26">
        <f>IF(Trans_cr!G74="","",Trans_cr!G74-Trans_deb!G74)</f>
        <v>-636.76081518734679</v>
      </c>
      <c r="H74" s="26">
        <f>IF(Trans_cr!H74="","",Trans_cr!H74-Trans_deb!H74)</f>
        <v>-624.98872284499009</v>
      </c>
      <c r="I74" s="26">
        <f>IF(Trans_cr!I74="","",Trans_cr!I74-Trans_deb!I74)</f>
        <v>-662.19202903430926</v>
      </c>
      <c r="J74" s="26">
        <f>IF(Trans_cr!J74="","",Trans_cr!J74-Trans_deb!J74)</f>
        <v>-901.99774557302931</v>
      </c>
      <c r="K74" s="26">
        <f>IF(Trans_cr!K74="","",Trans_cr!K74-Trans_deb!K74)</f>
        <v>-778.51205302269284</v>
      </c>
      <c r="L74" s="26">
        <f>IF(Trans_cr!L74="","",Trans_cr!L74-Trans_deb!L74)</f>
        <v>-564.86985915572836</v>
      </c>
      <c r="M74" s="26" t="str">
        <f>IF(Trans_cr!M74="","",Trans_cr!M74-Trans_deb!M74)</f>
        <v/>
      </c>
      <c r="N74" s="26" t="str">
        <f>IF(Trans_cr!N74="","",Trans_cr!N74-Trans_deb!N74)</f>
        <v/>
      </c>
      <c r="O74" s="26" t="str">
        <f>IF(Trans_cr!O74="","",Trans_cr!O74-Trans_deb!O74)</f>
        <v/>
      </c>
      <c r="P74" s="26" t="str">
        <f>IF(Trans_cr!P74="","",Trans_cr!P74-Trans_deb!P74)</f>
        <v/>
      </c>
      <c r="Q74" s="26" t="str">
        <f>IF(Trans_cr!Q74="","",Trans_cr!Q74-Trans_deb!Q74)</f>
        <v/>
      </c>
      <c r="S74" s="64" t="str">
        <f t="shared" ref="S74:S137" si="20">IF(Q74="", "", Q74/P74-1)</f>
        <v/>
      </c>
      <c r="T74" s="39"/>
      <c r="U74" s="39">
        <f>IF(L74="","",L74/GDP!O70/10)</f>
        <v>-3.9269244673904424</v>
      </c>
      <c r="V74" s="39" t="str">
        <f>IF(M74="","",M74/GDP!P70/10)</f>
        <v/>
      </c>
      <c r="W74" s="39" t="str">
        <f>IF(N74="","",N74/GDP!Q70/10)</f>
        <v/>
      </c>
      <c r="X74" s="39" t="str">
        <f>IF(O74="","",O74/GDP!R70/10)</f>
        <v/>
      </c>
      <c r="Y74" s="39" t="str">
        <f>IF(P74="","",P74/GDP!S70/10)</f>
        <v/>
      </c>
      <c r="Z74" s="39" t="str">
        <f>IF(Q74="","",Q74/GDP!T70/10)</f>
        <v/>
      </c>
      <c r="AA74" s="39"/>
      <c r="AB74" s="59">
        <f t="shared" si="18"/>
        <v>1</v>
      </c>
      <c r="AC74" s="59"/>
      <c r="AD74" s="59">
        <f t="shared" si="13"/>
        <v>1</v>
      </c>
      <c r="AE74" s="59" t="str">
        <f t="shared" si="19"/>
        <v/>
      </c>
      <c r="AF74" s="59">
        <f t="shared" si="14"/>
        <v>0</v>
      </c>
      <c r="AG74" s="39" t="str">
        <f t="shared" si="15"/>
        <v/>
      </c>
      <c r="AI74" s="59" t="str">
        <f t="shared" si="16"/>
        <v/>
      </c>
      <c r="AJ74" s="20" t="str">
        <f t="shared" si="17"/>
        <v/>
      </c>
    </row>
    <row r="75" spans="1:36" x14ac:dyDescent="0.15">
      <c r="A75" s="12" t="s">
        <v>94</v>
      </c>
      <c r="B75" s="26">
        <f>IF(Trans_cr!B75="","",Trans_cr!B75-Trans_deb!B75)</f>
        <v>-19.405303623275501</v>
      </c>
      <c r="C75" s="26">
        <f>IF(Trans_cr!C75="","",Trans_cr!C75-Trans_deb!C75)</f>
        <v>-17.799031380803449</v>
      </c>
      <c r="D75" s="26">
        <f>IF(Trans_cr!D75="","",Trans_cr!D75-Trans_deb!D75)</f>
        <v>-20.190557238836575</v>
      </c>
      <c r="E75" s="26">
        <f>IF(Trans_cr!E75="","",Trans_cr!E75-Trans_deb!E75)</f>
        <v>-20.17619181947062</v>
      </c>
      <c r="F75" s="26">
        <f>IF(Trans_cr!F75="","",Trans_cr!F75-Trans_deb!F75)</f>
        <v>-18.801759243535923</v>
      </c>
      <c r="G75" s="26">
        <f>IF(Trans_cr!G75="","",Trans_cr!G75-Trans_deb!G75)</f>
        <v>1.2341935684620822</v>
      </c>
      <c r="H75" s="26">
        <f>IF(Trans_cr!H75="","",Trans_cr!H75-Trans_deb!H75)</f>
        <v>0.52809750068919215</v>
      </c>
      <c r="I75" s="26">
        <f>IF(Trans_cr!I75="","",Trans_cr!I75-Trans_deb!I75)</f>
        <v>-3.1562120889542342</v>
      </c>
      <c r="J75" s="26">
        <f>IF(Trans_cr!J75="","",Trans_cr!J75-Trans_deb!J75)</f>
        <v>3.6899956982786506</v>
      </c>
      <c r="K75" s="26">
        <f>IF(Trans_cr!K75="","",Trans_cr!K75-Trans_deb!K75)</f>
        <v>-16.38243147584555</v>
      </c>
      <c r="L75" s="26">
        <f>IF(Trans_cr!L75="","",Trans_cr!L75-Trans_deb!L75)</f>
        <v>-13.126028738502349</v>
      </c>
      <c r="M75" s="26">
        <f>IF(Trans_cr!M75="","",Trans_cr!M75-Trans_deb!M75)</f>
        <v>-29.878123642536824</v>
      </c>
      <c r="N75" s="26">
        <f>IF(Trans_cr!N75="","",Trans_cr!N75-Trans_deb!N75)</f>
        <v>-37.298209622016834</v>
      </c>
      <c r="O75" s="26">
        <f>IF(Trans_cr!O75="","",Trans_cr!O75-Trans_deb!O75)</f>
        <v>-46.272214464730531</v>
      </c>
      <c r="P75" s="26" t="str">
        <f>IF(Trans_cr!P75="","",Trans_cr!P75-Trans_deb!P75)</f>
        <v/>
      </c>
      <c r="Q75" s="26" t="str">
        <f>IF(Trans_cr!Q75="","",Trans_cr!Q75-Trans_deb!Q75)</f>
        <v/>
      </c>
      <c r="S75" s="64" t="str">
        <f t="shared" si="20"/>
        <v/>
      </c>
      <c r="T75" s="39"/>
      <c r="U75" s="39">
        <f>IF(L75="","",L75/GDP!O71/10)</f>
        <v>-0.96886172278149163</v>
      </c>
      <c r="V75" s="39">
        <f>IF(M75="","",M75/GDP!P71/10)</f>
        <v>-2.0325170759747455</v>
      </c>
      <c r="W75" s="39">
        <f>IF(N75="","",N75/GDP!Q71/10)</f>
        <v>-2.4897931811282725</v>
      </c>
      <c r="X75" s="39">
        <f>IF(O75="","",O75/GDP!R71/10)</f>
        <v>-2.783667787102849</v>
      </c>
      <c r="Y75" s="39" t="str">
        <f>IF(P75="","",P75/GDP!S71/10)</f>
        <v/>
      </c>
      <c r="Z75" s="39" t="str">
        <f>IF(Q75="","",Q75/GDP!T71/10)</f>
        <v/>
      </c>
      <c r="AA75" s="39"/>
      <c r="AB75" s="59">
        <f t="shared" si="18"/>
        <v>0</v>
      </c>
      <c r="AC75" s="59">
        <f t="shared" ref="AC75:AC99" si="21">IF(Y75&gt;5, 1, 0)</f>
        <v>1</v>
      </c>
      <c r="AD75" s="59">
        <f t="shared" si="13"/>
        <v>1</v>
      </c>
      <c r="AE75" s="59">
        <f t="shared" si="19"/>
        <v>0</v>
      </c>
      <c r="AF75" s="59">
        <f t="shared" si="14"/>
        <v>0</v>
      </c>
      <c r="AG75" s="39">
        <f t="shared" si="15"/>
        <v>-2.783667787102849</v>
      </c>
      <c r="AI75" s="59" t="str">
        <f t="shared" si="16"/>
        <v/>
      </c>
      <c r="AJ75" s="20" t="str">
        <f t="shared" si="17"/>
        <v>Gambia, The</v>
      </c>
    </row>
    <row r="76" spans="1:36" x14ac:dyDescent="0.15">
      <c r="A76" s="12" t="s">
        <v>95</v>
      </c>
      <c r="B76" s="26">
        <f>IF(Trans_cr!B76="","",Trans_cr!B76-Trans_deb!B76)</f>
        <v>44.474464510000018</v>
      </c>
      <c r="C76" s="26">
        <f>IF(Trans_cr!C76="","",Trans_cr!C76-Trans_deb!C76)</f>
        <v>23.917873229999998</v>
      </c>
      <c r="D76" s="26">
        <f>IF(Trans_cr!D76="","",Trans_cr!D76-Trans_deb!D76)</f>
        <v>5.0831186700000899</v>
      </c>
      <c r="E76" s="26">
        <f>IF(Trans_cr!E76="","",Trans_cr!E76-Trans_deb!E76)</f>
        <v>-27.124645499999929</v>
      </c>
      <c r="F76" s="26">
        <f>IF(Trans_cr!F76="","",Trans_cr!F76-Trans_deb!F76)</f>
        <v>132.83101169000003</v>
      </c>
      <c r="G76" s="26">
        <f>IF(Trans_cr!G76="","",Trans_cr!G76-Trans_deb!G76)</f>
        <v>142.52116531000001</v>
      </c>
      <c r="H76" s="26">
        <f>IF(Trans_cr!H76="","",Trans_cr!H76-Trans_deb!H76)</f>
        <v>106.98850440000001</v>
      </c>
      <c r="I76" s="26">
        <f>IF(Trans_cr!I76="","",Trans_cr!I76-Trans_deb!I76)</f>
        <v>48.193579219999833</v>
      </c>
      <c r="J76" s="26">
        <f>IF(Trans_cr!J76="","",Trans_cr!J76-Trans_deb!J76)</f>
        <v>75.246386619999953</v>
      </c>
      <c r="K76" s="26">
        <f>IF(Trans_cr!K76="","",Trans_cr!K76-Trans_deb!K76)</f>
        <v>34.783065299999976</v>
      </c>
      <c r="L76" s="26">
        <f>IF(Trans_cr!L76="","",Trans_cr!L76-Trans_deb!L76)</f>
        <v>-4.7691673100000571</v>
      </c>
      <c r="M76" s="26">
        <f>IF(Trans_cr!M76="","",Trans_cr!M76-Trans_deb!M76)</f>
        <v>-37.134880310000085</v>
      </c>
      <c r="N76" s="26">
        <f>IF(Trans_cr!N76="","",Trans_cr!N76-Trans_deb!N76)</f>
        <v>-122.34292741999991</v>
      </c>
      <c r="O76" s="26">
        <f>IF(Trans_cr!O76="","",Trans_cr!O76-Trans_deb!O76)</f>
        <v>-284.03868702999989</v>
      </c>
      <c r="P76" s="26">
        <f>IF(Trans_cr!P76="","",Trans_cr!P76-Trans_deb!P76)</f>
        <v>-269.72128887000008</v>
      </c>
      <c r="Q76" s="26">
        <f>IF(Trans_cr!Q76="","",Trans_cr!Q76-Trans_deb!Q76)</f>
        <v>-111.79343917000006</v>
      </c>
      <c r="S76" s="64">
        <f t="shared" si="20"/>
        <v>-0.58552237519567052</v>
      </c>
      <c r="T76" s="39"/>
      <c r="U76" s="39">
        <f>IF(L76="","",L76/GDP!O72/10)</f>
        <v>-3.1893982052231873E-2</v>
      </c>
      <c r="V76" s="39">
        <f>IF(M76="","",M76/GDP!P72/10)</f>
        <v>-0.24525319123397668</v>
      </c>
      <c r="W76" s="39">
        <f>IF(N76="","",N76/GDP!Q72/10)</f>
        <v>-0.75325671429968311</v>
      </c>
      <c r="X76" s="39">
        <f>IF(O76="","",O76/GDP!R72/10)</f>
        <v>-1.6139282057526629</v>
      </c>
      <c r="Y76" s="39">
        <f>IF(P76="","",P76/GDP!S72/10)</f>
        <v>-1.5433067786530796</v>
      </c>
      <c r="Z76" s="39">
        <f>IF(Q76="","",Q76/GDP!T72/10)</f>
        <v>-0.71056626806120071</v>
      </c>
      <c r="AA76" s="39"/>
      <c r="AB76" s="59">
        <f t="shared" si="18"/>
        <v>0</v>
      </c>
      <c r="AC76" s="59">
        <f t="shared" si="21"/>
        <v>0</v>
      </c>
      <c r="AD76" s="59">
        <f t="shared" si="13"/>
        <v>0</v>
      </c>
      <c r="AE76" s="59" t="str">
        <f t="shared" si="19"/>
        <v/>
      </c>
      <c r="AF76" s="59">
        <f t="shared" si="14"/>
        <v>0</v>
      </c>
      <c r="AG76" s="39">
        <f t="shared" si="15"/>
        <v>-1.6139282057526629</v>
      </c>
      <c r="AI76" s="59" t="str">
        <f t="shared" si="16"/>
        <v/>
      </c>
      <c r="AJ76" s="20" t="str">
        <f t="shared" si="17"/>
        <v/>
      </c>
    </row>
    <row r="77" spans="1:36" x14ac:dyDescent="0.15">
      <c r="A77" s="12" t="s">
        <v>96</v>
      </c>
      <c r="B77" s="26">
        <f>IF(Trans_cr!B77="","",Trans_cr!B77-Trans_deb!B77)</f>
        <v>-8228.1211959831126</v>
      </c>
      <c r="C77" s="26">
        <f>IF(Trans_cr!C77="","",Trans_cr!C77-Trans_deb!C77)</f>
        <v>-10386.396534823347</v>
      </c>
      <c r="D77" s="26">
        <f>IF(Trans_cr!D77="","",Trans_cr!D77-Trans_deb!D77)</f>
        <v>-12594.574801189512</v>
      </c>
      <c r="E77" s="26">
        <f>IF(Trans_cr!E77="","",Trans_cr!E77-Trans_deb!E77)</f>
        <v>-13417.412444331931</v>
      </c>
      <c r="F77" s="26">
        <f>IF(Trans_cr!F77="","",Trans_cr!F77-Trans_deb!F77)</f>
        <v>-4664.8324798178292</v>
      </c>
      <c r="G77" s="26">
        <f>IF(Trans_cr!G77="","",Trans_cr!G77-Trans_deb!G77)</f>
        <v>-11111.617036796531</v>
      </c>
      <c r="H77" s="26">
        <f>IF(Trans_cr!H77="","",Trans_cr!H77-Trans_deb!H77)</f>
        <v>-11879.65517424242</v>
      </c>
      <c r="I77" s="26">
        <f>IF(Trans_cr!I77="","",Trans_cr!I77-Trans_deb!I77)</f>
        <v>-13097.058088210331</v>
      </c>
      <c r="J77" s="26">
        <f>IF(Trans_cr!J77="","",Trans_cr!J77-Trans_deb!J77)</f>
        <v>-13076.440008620128</v>
      </c>
      <c r="K77" s="26">
        <f>IF(Trans_cr!K77="","",Trans_cr!K77-Trans_deb!K77)</f>
        <v>-9186.0654259585499</v>
      </c>
      <c r="L77" s="26">
        <f>IF(Trans_cr!L77="","",Trans_cr!L77-Trans_deb!L77)</f>
        <v>-5777.5294433250747</v>
      </c>
      <c r="M77" s="26">
        <f>IF(Trans_cr!M77="","",Trans_cr!M77-Trans_deb!M77)</f>
        <v>-6567.4316688547333</v>
      </c>
      <c r="N77" s="26">
        <f>IF(Trans_cr!N77="","",Trans_cr!N77-Trans_deb!N77)</f>
        <v>-4170.5164960155962</v>
      </c>
      <c r="O77" s="26">
        <f>IF(Trans_cr!O77="","",Trans_cr!O77-Trans_deb!O77)</f>
        <v>-2364.4603664011083</v>
      </c>
      <c r="P77" s="26">
        <f>IF(Trans_cr!P77="","",Trans_cr!P77-Trans_deb!P77)</f>
        <v>-11.376975865787244</v>
      </c>
      <c r="Q77" s="26">
        <f>IF(Trans_cr!Q77="","",Trans_cr!Q77-Trans_deb!Q77)</f>
        <v>-6974.405224081609</v>
      </c>
      <c r="S77" s="64">
        <f t="shared" si="20"/>
        <v>612.02804069884576</v>
      </c>
      <c r="T77" s="39"/>
      <c r="U77" s="39">
        <f>IF(L77="","",L77/GDP!O73/10)</f>
        <v>-0.17205650195736213</v>
      </c>
      <c r="V77" s="39">
        <f>IF(M77="","",M77/GDP!P73/10)</f>
        <v>-0.18932339601982109</v>
      </c>
      <c r="W77" s="39">
        <f>IF(N77="","",N77/GDP!Q73/10)</f>
        <v>-0.11328914128170556</v>
      </c>
      <c r="X77" s="39">
        <f>IF(O77="","",O77/GDP!R73/10)</f>
        <v>-5.9624804374837956E-2</v>
      </c>
      <c r="Y77" s="39">
        <f>IF(P77="","",P77/GDP!S73/10)</f>
        <v>-2.9462202454035952E-4</v>
      </c>
      <c r="Z77" s="39">
        <f>IF(Q77="","",Q77/GDP!T73/10)</f>
        <v>-0.18317440447622285</v>
      </c>
      <c r="AA77" s="39"/>
      <c r="AB77" s="59">
        <f t="shared" si="18"/>
        <v>0</v>
      </c>
      <c r="AC77" s="59">
        <f t="shared" si="21"/>
        <v>0</v>
      </c>
      <c r="AD77" s="59">
        <f t="shared" si="13"/>
        <v>0</v>
      </c>
      <c r="AE77" s="59" t="str">
        <f t="shared" si="19"/>
        <v/>
      </c>
      <c r="AF77" s="59">
        <f t="shared" si="14"/>
        <v>0</v>
      </c>
      <c r="AG77" s="39">
        <f t="shared" si="15"/>
        <v>-5.9624804374837956E-2</v>
      </c>
      <c r="AI77" s="59" t="str">
        <f t="shared" si="16"/>
        <v/>
      </c>
      <c r="AJ77" s="20" t="str">
        <f t="shared" si="17"/>
        <v/>
      </c>
    </row>
    <row r="78" spans="1:36" x14ac:dyDescent="0.15">
      <c r="A78" s="12" t="s">
        <v>97</v>
      </c>
      <c r="B78" s="26">
        <f>IF(Trans_cr!B78="","",Trans_cr!B78-Trans_deb!B78)</f>
        <v>-434.95450117636096</v>
      </c>
      <c r="C78" s="26">
        <f>IF(Trans_cr!C78="","",Trans_cr!C78-Trans_deb!C78)</f>
        <v>-536.25136738432991</v>
      </c>
      <c r="D78" s="26">
        <f>IF(Trans_cr!D78="","",Trans_cr!D78-Trans_deb!D78)</f>
        <v>-541.96866558371596</v>
      </c>
      <c r="E78" s="26">
        <f>IF(Trans_cr!E78="","",Trans_cr!E78-Trans_deb!E78)</f>
        <v>-865.09310440229888</v>
      </c>
      <c r="F78" s="26">
        <f>IF(Trans_cr!F78="","",Trans_cr!F78-Trans_deb!F78)</f>
        <v>-571.57460000000003</v>
      </c>
      <c r="G78" s="26">
        <f>IF(Trans_cr!G78="","",Trans_cr!G78-Trans_deb!G78)</f>
        <v>-771.55719999999997</v>
      </c>
      <c r="H78" s="26">
        <f>IF(Trans_cr!H78="","",Trans_cr!H78-Trans_deb!H78)</f>
        <v>-1344.8</v>
      </c>
      <c r="I78" s="26">
        <f>IF(Trans_cr!I78="","",Trans_cr!I78-Trans_deb!I78)</f>
        <v>-989.52042702062204</v>
      </c>
      <c r="J78" s="26">
        <f>IF(Trans_cr!J78="","",Trans_cr!J78-Trans_deb!J78)</f>
        <v>-1192.683657664682</v>
      </c>
      <c r="K78" s="26">
        <f>IF(Trans_cr!K78="","",Trans_cr!K78-Trans_deb!K78)</f>
        <v>-997.427957831208</v>
      </c>
      <c r="L78" s="26">
        <f>IF(Trans_cr!L78="","",Trans_cr!L78-Trans_deb!L78)</f>
        <v>-1403.523278152426</v>
      </c>
      <c r="M78" s="26">
        <f>IF(Trans_cr!M78="","",Trans_cr!M78-Trans_deb!M78)</f>
        <v>-1169.8026779367201</v>
      </c>
      <c r="N78" s="26">
        <f>IF(Trans_cr!N78="","",Trans_cr!N78-Trans_deb!N78)</f>
        <v>-1623.8300000000002</v>
      </c>
      <c r="O78" s="26">
        <f>IF(Trans_cr!O78="","",Trans_cr!O78-Trans_deb!O78)</f>
        <v>-1635.726341069173</v>
      </c>
      <c r="P78" s="26">
        <f>IF(Trans_cr!P78="","",Trans_cr!P78-Trans_deb!P78)</f>
        <v>-1852.4579850393893</v>
      </c>
      <c r="Q78" s="26">
        <f>IF(Trans_cr!Q78="","",Trans_cr!Q78-Trans_deb!Q78)</f>
        <v>-1503.4231351983171</v>
      </c>
      <c r="S78" s="64">
        <f t="shared" si="20"/>
        <v>-0.1884171477355534</v>
      </c>
      <c r="T78" s="39"/>
      <c r="U78" s="39">
        <f>IF(L78="","",L78/GDP!O74/10)</f>
        <v>-2.839019051792389</v>
      </c>
      <c r="V78" s="39">
        <f>IF(M78="","",M78/GDP!P74/10)</f>
        <v>-2.0835651687013326</v>
      </c>
      <c r="W78" s="39">
        <f>IF(N78="","",N78/GDP!Q74/10)</f>
        <v>-2.6891093469729208</v>
      </c>
      <c r="X78" s="39">
        <f>IF(O78="","",O78/GDP!R74/10)</f>
        <v>-2.431971877881415</v>
      </c>
      <c r="Y78" s="39">
        <f>IF(P78="","",P78/GDP!S74/10)</f>
        <v>-2.7101507404942868</v>
      </c>
      <c r="Z78" s="39">
        <f>IF(Q78="","",Q78/GDP!T74/10)</f>
        <v>-2.1948404816411275</v>
      </c>
      <c r="AA78" s="39"/>
      <c r="AB78" s="59">
        <f t="shared" si="18"/>
        <v>0</v>
      </c>
      <c r="AC78" s="59">
        <f t="shared" si="21"/>
        <v>0</v>
      </c>
      <c r="AD78" s="59">
        <f t="shared" si="13"/>
        <v>0</v>
      </c>
      <c r="AE78" s="59" t="str">
        <f t="shared" si="19"/>
        <v/>
      </c>
      <c r="AF78" s="59">
        <f t="shared" si="14"/>
        <v>0</v>
      </c>
      <c r="AG78" s="39">
        <f t="shared" si="15"/>
        <v>-2.431971877881415</v>
      </c>
      <c r="AI78" s="59" t="str">
        <f t="shared" si="16"/>
        <v/>
      </c>
      <c r="AJ78" s="20" t="str">
        <f t="shared" si="17"/>
        <v/>
      </c>
    </row>
    <row r="79" spans="1:36" x14ac:dyDescent="0.15">
      <c r="A79" s="12" t="s">
        <v>98</v>
      </c>
      <c r="B79" s="26">
        <f>IF(Trans_cr!B79="","",Trans_cr!B79-Trans_deb!B79)</f>
        <v>9542.902412714775</v>
      </c>
      <c r="C79" s="26">
        <f>IF(Trans_cr!C79="","",Trans_cr!C79-Trans_deb!C79)</f>
        <v>9218.6052789547939</v>
      </c>
      <c r="D79" s="26">
        <f>IF(Trans_cr!D79="","",Trans_cr!D79-Trans_deb!D79)</f>
        <v>12622.740716098551</v>
      </c>
      <c r="E79" s="26">
        <f>IF(Trans_cr!E79="","",Trans_cr!E79-Trans_deb!E79)</f>
        <v>14546.142667144515</v>
      </c>
      <c r="F79" s="26">
        <f>IF(Trans_cr!F79="","",Trans_cr!F79-Trans_deb!F79)</f>
        <v>8996.3000000000011</v>
      </c>
      <c r="G79" s="26">
        <f>IF(Trans_cr!G79="","",Trans_cr!G79-Trans_deb!G79)</f>
        <v>9580.9501205328561</v>
      </c>
      <c r="H79" s="26">
        <f>IF(Trans_cr!H79="","",Trans_cr!H79-Trans_deb!H79)</f>
        <v>9558.6058250549959</v>
      </c>
      <c r="I79" s="26">
        <f>IF(Trans_cr!I79="","",Trans_cr!I79-Trans_deb!I79)</f>
        <v>8942.1274769731244</v>
      </c>
      <c r="J79" s="26">
        <f>IF(Trans_cr!J79="","",Trans_cr!J79-Trans_deb!J79)</f>
        <v>7400.5552943450657</v>
      </c>
      <c r="K79" s="26">
        <f>IF(Trans_cr!K79="","",Trans_cr!K79-Trans_deb!K79)</f>
        <v>9122.4400294459647</v>
      </c>
      <c r="L79" s="26">
        <f>IF(Trans_cr!L79="","",Trans_cr!L79-Trans_deb!L79)</f>
        <v>4754.9976790769542</v>
      </c>
      <c r="M79" s="26">
        <f>IF(Trans_cr!M79="","",Trans_cr!M79-Trans_deb!M79)</f>
        <v>5074.4003303472418</v>
      </c>
      <c r="N79" s="26">
        <f>IF(Trans_cr!N79="","",Trans_cr!N79-Trans_deb!N79)</f>
        <v>5596.9068518325093</v>
      </c>
      <c r="O79" s="26">
        <f>IF(Trans_cr!O79="","",Trans_cr!O79-Trans_deb!O79)</f>
        <v>6570.8065672358971</v>
      </c>
      <c r="P79" s="26">
        <f>IF(Trans_cr!P79="","",Trans_cr!P79-Trans_deb!P79)</f>
        <v>6632.3581588490342</v>
      </c>
      <c r="Q79" s="26">
        <f>IF(Trans_cr!Q79="","",Trans_cr!Q79-Trans_deb!Q79)</f>
        <v>4482.509612154985</v>
      </c>
      <c r="S79" s="64">
        <f t="shared" si="20"/>
        <v>-0.32414542387546963</v>
      </c>
      <c r="T79" s="39"/>
      <c r="U79" s="39">
        <f>IF(L79="","",L79/GDP!O75/10)</f>
        <v>2.4332681450366711</v>
      </c>
      <c r="V79" s="39">
        <f>IF(M79="","",M79/GDP!P75/10)</f>
        <v>2.6318103511907602</v>
      </c>
      <c r="W79" s="39">
        <f>IF(N79="","",N79/GDP!Q75/10)</f>
        <v>2.7976888363413193</v>
      </c>
      <c r="X79" s="39">
        <f>IF(O79="","",O79/GDP!R75/10)</f>
        <v>3.0943917335997275</v>
      </c>
      <c r="Y79" s="39">
        <f>IF(P79="","",P79/GDP!S75/10)</f>
        <v>3.2298006628119325</v>
      </c>
      <c r="Z79" s="39">
        <f>IF(Q79="","",Q79/GDP!T75/10)</f>
        <v>2.3684554193740004</v>
      </c>
      <c r="AA79" s="39"/>
      <c r="AB79" s="59">
        <f t="shared" si="18"/>
        <v>0</v>
      </c>
      <c r="AC79" s="59">
        <f t="shared" si="21"/>
        <v>0</v>
      </c>
      <c r="AD79" s="59">
        <f t="shared" si="13"/>
        <v>0</v>
      </c>
      <c r="AE79" s="59" t="str">
        <f t="shared" si="19"/>
        <v/>
      </c>
      <c r="AF79" s="59">
        <f t="shared" si="14"/>
        <v>0</v>
      </c>
      <c r="AG79" s="39" t="str">
        <f t="shared" si="15"/>
        <v/>
      </c>
      <c r="AI79" s="59">
        <f t="shared" si="16"/>
        <v>3.0943917335997275</v>
      </c>
      <c r="AJ79" s="20" t="str">
        <f t="shared" si="17"/>
        <v/>
      </c>
    </row>
    <row r="80" spans="1:36" x14ac:dyDescent="0.15">
      <c r="A80" s="12" t="s">
        <v>99</v>
      </c>
      <c r="B80" s="26">
        <f>IF(Trans_cr!B80="","",Trans_cr!B80-Trans_deb!B80)</f>
        <v>-37.495237407407409</v>
      </c>
      <c r="C80" s="26">
        <f>IF(Trans_cr!C80="","",Trans_cr!C80-Trans_deb!C80)</f>
        <v>-38.007476296296289</v>
      </c>
      <c r="D80" s="26">
        <f>IF(Trans_cr!D80="","",Trans_cr!D80-Trans_deb!D80)</f>
        <v>-42.01969037037037</v>
      </c>
      <c r="E80" s="26">
        <f>IF(Trans_cr!E80="","",Trans_cr!E80-Trans_deb!E80)</f>
        <v>-44.265498148148147</v>
      </c>
      <c r="F80" s="26">
        <f>IF(Trans_cr!F80="","",Trans_cr!F80-Trans_deb!F80)</f>
        <v>-34.610121111111106</v>
      </c>
      <c r="G80" s="26">
        <f>IF(Trans_cr!G80="","",Trans_cr!G80-Trans_deb!G80)</f>
        <v>-35.671594814814817</v>
      </c>
      <c r="H80" s="26">
        <f>IF(Trans_cr!H80="","",Trans_cr!H80-Trans_deb!H80)</f>
        <v>-35.202779259259252</v>
      </c>
      <c r="I80" s="26">
        <f>IF(Trans_cr!I80="","",Trans_cr!I80-Trans_deb!I80)</f>
        <v>-32.184591481481476</v>
      </c>
      <c r="J80" s="26">
        <f>IF(Trans_cr!J80="","",Trans_cr!J80-Trans_deb!J80)</f>
        <v>-33.495739629629625</v>
      </c>
      <c r="K80" s="26">
        <f>IF(Trans_cr!K80="","",Trans_cr!K80-Trans_deb!K80)</f>
        <v>-36.100406311481478</v>
      </c>
      <c r="L80" s="26">
        <f>IF(Trans_cr!L80="","",Trans_cr!L80-Trans_deb!L80)</f>
        <v>-39.380609614935118</v>
      </c>
      <c r="M80" s="26">
        <f>IF(Trans_cr!M80="","",Trans_cr!M80-Trans_deb!M80)</f>
        <v>-39.518740916061638</v>
      </c>
      <c r="N80" s="26">
        <f>IF(Trans_cr!N80="","",Trans_cr!N80-Trans_deb!N80)</f>
        <v>-43.857214680757792</v>
      </c>
      <c r="O80" s="26">
        <f>IF(Trans_cr!O80="","",Trans_cr!O80-Trans_deb!O80)</f>
        <v>-48.84633562689524</v>
      </c>
      <c r="P80" s="26">
        <f>IF(Trans_cr!P80="","",Trans_cr!P80-Trans_deb!P80)</f>
        <v>-56.376362181558299</v>
      </c>
      <c r="Q80" s="26">
        <f>IF(Trans_cr!Q80="","",Trans_cr!Q80-Trans_deb!Q80)</f>
        <v>-40.759448052379156</v>
      </c>
      <c r="S80" s="64">
        <f t="shared" si="20"/>
        <v>-0.27701173904916676</v>
      </c>
      <c r="T80" s="39"/>
      <c r="U80" s="39">
        <f>IF(L80="","",L80/GDP!O76/10)</f>
        <v>-3.9498810681249714</v>
      </c>
      <c r="V80" s="39">
        <f>IF(M80="","",M80/GDP!P76/10)</f>
        <v>-3.7224210232158077</v>
      </c>
      <c r="W80" s="39">
        <f>IF(N80="","",N80/GDP!Q76/10)</f>
        <v>-3.8960459069520241</v>
      </c>
      <c r="X80" s="39">
        <f>IF(O80="","",O80/GDP!R76/10)</f>
        <v>-4.1795573692724446</v>
      </c>
      <c r="Y80" s="39">
        <f>IF(P80="","",P80/GDP!S76/10)</f>
        <v>-4.6784702795555795</v>
      </c>
      <c r="Z80" s="39">
        <f>IF(Q80="","",Q80/GDP!T76/10)</f>
        <v>-3.9080609044909509</v>
      </c>
      <c r="AA80" s="39"/>
      <c r="AB80" s="59">
        <f t="shared" si="18"/>
        <v>0</v>
      </c>
      <c r="AC80" s="59">
        <f t="shared" si="21"/>
        <v>0</v>
      </c>
      <c r="AD80" s="59">
        <f t="shared" si="13"/>
        <v>0</v>
      </c>
      <c r="AE80" s="59" t="str">
        <f t="shared" si="19"/>
        <v/>
      </c>
      <c r="AF80" s="59">
        <f t="shared" si="14"/>
        <v>0</v>
      </c>
      <c r="AG80" s="39">
        <f t="shared" si="15"/>
        <v>-4.1795573692724446</v>
      </c>
      <c r="AI80" s="59" t="str">
        <f t="shared" si="16"/>
        <v/>
      </c>
      <c r="AJ80" s="20" t="str">
        <f t="shared" si="17"/>
        <v/>
      </c>
    </row>
    <row r="81" spans="1:36" x14ac:dyDescent="0.15">
      <c r="A81" s="12" t="s">
        <v>100</v>
      </c>
      <c r="B81" s="26">
        <f>IF(Trans_cr!B81="","",Trans_cr!B81-Trans_deb!B81)</f>
        <v>-638.70000000000005</v>
      </c>
      <c r="C81" s="26">
        <f>IF(Trans_cr!C81="","",Trans_cr!C81-Trans_deb!C81)</f>
        <v>-749.8</v>
      </c>
      <c r="D81" s="26">
        <f>IF(Trans_cr!D81="","",Trans_cr!D81-Trans_deb!D81)</f>
        <v>-890.6</v>
      </c>
      <c r="E81" s="26">
        <f>IF(Trans_cr!E81="","",Trans_cr!E81-Trans_deb!E81)</f>
        <v>-850.2</v>
      </c>
      <c r="F81" s="26">
        <f>IF(Trans_cr!F81="","",Trans_cr!F81-Trans_deb!F81)</f>
        <v>-662.76036999999997</v>
      </c>
      <c r="G81" s="26">
        <f>IF(Trans_cr!G81="","",Trans_cr!G81-Trans_deb!G81)</f>
        <v>-821.47960999999987</v>
      </c>
      <c r="H81" s="26">
        <f>IF(Trans_cr!H81="","",Trans_cr!H81-Trans_deb!H81)</f>
        <v>-831.90688</v>
      </c>
      <c r="I81" s="26">
        <f>IF(Trans_cr!I81="","",Trans_cr!I81-Trans_deb!I81)</f>
        <v>-873.84214999999995</v>
      </c>
      <c r="J81" s="26">
        <f>IF(Trans_cr!J81="","",Trans_cr!J81-Trans_deb!J81)</f>
        <v>-844.94014000000016</v>
      </c>
      <c r="K81" s="26">
        <f>IF(Trans_cr!K81="","",Trans_cr!K81-Trans_deb!K81)</f>
        <v>-864.45310000000006</v>
      </c>
      <c r="L81" s="26">
        <f>IF(Trans_cr!L81="","",Trans_cr!L81-Trans_deb!L81)</f>
        <v>-853.87815999999998</v>
      </c>
      <c r="M81" s="26">
        <f>IF(Trans_cr!M81="","",Trans_cr!M81-Trans_deb!M81)</f>
        <v>-899.05482000000006</v>
      </c>
      <c r="N81" s="26">
        <f>IF(Trans_cr!N81="","",Trans_cr!N81-Trans_deb!N81)</f>
        <v>-950.7603499999999</v>
      </c>
      <c r="O81" s="26">
        <f>IF(Trans_cr!O81="","",Trans_cr!O81-Trans_deb!O81)</f>
        <v>-1020.9675</v>
      </c>
      <c r="P81" s="26">
        <f>IF(Trans_cr!P81="","",Trans_cr!P81-Trans_deb!P81)</f>
        <v>-1092.8343299999999</v>
      </c>
      <c r="Q81" s="26">
        <f>IF(Trans_cr!Q81="","",Trans_cr!Q81-Trans_deb!Q81)</f>
        <v>-932.75679000000002</v>
      </c>
      <c r="S81" s="64">
        <f t="shared" si="20"/>
        <v>-0.14647923807444807</v>
      </c>
      <c r="T81" s="39"/>
      <c r="U81" s="39">
        <f>IF(L81="","",L81/GDP!O77/10)</f>
        <v>-1.3732390239758128</v>
      </c>
      <c r="V81" s="39">
        <f>IF(M81="","",M81/GDP!P77/10)</f>
        <v>-1.3614998798315627</v>
      </c>
      <c r="W81" s="39">
        <f>IF(N81="","",N81/GDP!Q77/10)</f>
        <v>-1.3274246918641917</v>
      </c>
      <c r="X81" s="39">
        <f>IF(O81="","",O81/GDP!R77/10)</f>
        <v>-1.3945403741944369</v>
      </c>
      <c r="Y81" s="39">
        <f>IF(P81="","",P81/GDP!S77/10)</f>
        <v>-1.4191915010193716</v>
      </c>
      <c r="Z81" s="39">
        <f>IF(Q81="","",Q81/GDP!T77/10)</f>
        <v>-1.2019547889174165</v>
      </c>
      <c r="AA81" s="39"/>
      <c r="AB81" s="59">
        <f t="shared" si="18"/>
        <v>0</v>
      </c>
      <c r="AC81" s="59">
        <f t="shared" si="21"/>
        <v>0</v>
      </c>
      <c r="AD81" s="59">
        <f t="shared" si="13"/>
        <v>0</v>
      </c>
      <c r="AE81" s="59" t="str">
        <f t="shared" si="19"/>
        <v/>
      </c>
      <c r="AF81" s="59">
        <f t="shared" si="14"/>
        <v>0</v>
      </c>
      <c r="AG81" s="39">
        <f t="shared" si="15"/>
        <v>-1.3945403741944369</v>
      </c>
      <c r="AI81" s="59" t="str">
        <f t="shared" si="16"/>
        <v/>
      </c>
      <c r="AJ81" s="20" t="str">
        <f t="shared" si="17"/>
        <v/>
      </c>
    </row>
    <row r="82" spans="1:36" x14ac:dyDescent="0.15">
      <c r="A82" s="12" t="s">
        <v>101</v>
      </c>
      <c r="B82" s="26">
        <f>IF(Trans_cr!B82="","",Trans_cr!B82-Trans_deb!B82)</f>
        <v>-95</v>
      </c>
      <c r="C82" s="26">
        <f>IF(Trans_cr!C82="","",Trans_cr!C82-Trans_deb!C82)</f>
        <v>-109.5</v>
      </c>
      <c r="D82" s="26">
        <f>IF(Trans_cr!D82="","",Trans_cr!D82-Trans_deb!D82)</f>
        <v>-90.490000000000009</v>
      </c>
      <c r="E82" s="26">
        <f>IF(Trans_cr!E82="","",Trans_cr!E82-Trans_deb!E82)</f>
        <v>-255.34999999999997</v>
      </c>
      <c r="F82" s="26">
        <f>IF(Trans_cr!F82="","",Trans_cr!F82-Trans_deb!F82)</f>
        <v>-90.6</v>
      </c>
      <c r="G82" s="26">
        <f>IF(Trans_cr!G82="","",Trans_cr!G82-Trans_deb!G82)</f>
        <v>-223.97</v>
      </c>
      <c r="H82" s="26">
        <f>IF(Trans_cr!H82="","",Trans_cr!H82-Trans_deb!H82)</f>
        <v>-283.26</v>
      </c>
      <c r="I82" s="26">
        <f>IF(Trans_cr!I82="","",Trans_cr!I82-Trans_deb!I82)</f>
        <v>-299.06</v>
      </c>
      <c r="J82" s="26">
        <f>IF(Trans_cr!J82="","",Trans_cr!J82-Trans_deb!J82)</f>
        <v>-286.64</v>
      </c>
      <c r="K82" s="26">
        <f>IF(Trans_cr!K82="","",Trans_cr!K82-Trans_deb!K82)</f>
        <v>-282.66545522354113</v>
      </c>
      <c r="L82" s="26">
        <f>IF(Trans_cr!L82="","",Trans_cr!L82-Trans_deb!L82)</f>
        <v>-241.89103391472176</v>
      </c>
      <c r="M82" s="26">
        <f>IF(Trans_cr!M82="","",Trans_cr!M82-Trans_deb!M82)</f>
        <v>-483.09319531818949</v>
      </c>
      <c r="N82" s="26">
        <f>IF(Trans_cr!N82="","",Trans_cr!N82-Trans_deb!N82)</f>
        <v>-407.71</v>
      </c>
      <c r="O82" s="26">
        <f>IF(Trans_cr!O82="","",Trans_cr!O82-Trans_deb!O82)</f>
        <v>-401.26</v>
      </c>
      <c r="P82" s="26">
        <f>IF(Trans_cr!P82="","",Trans_cr!P82-Trans_deb!P82)</f>
        <v>-415.59</v>
      </c>
      <c r="Q82" s="26" t="str">
        <f>IF(Trans_cr!Q82="","",Trans_cr!Q82-Trans_deb!Q82)</f>
        <v/>
      </c>
      <c r="S82" s="64" t="str">
        <f t="shared" si="20"/>
        <v/>
      </c>
      <c r="T82" s="39"/>
      <c r="U82" s="39">
        <f>IF(L82="","",L82/GDP!O78/10)</f>
        <v>-2.7517969054802127</v>
      </c>
      <c r="V82" s="39">
        <f>IF(M82="","",M82/GDP!P78/10)</f>
        <v>-5.6148387114539595</v>
      </c>
      <c r="W82" s="39">
        <f>IF(N82="","",N82/GDP!Q78/10)</f>
        <v>-3.944329093711052</v>
      </c>
      <c r="X82" s="39">
        <f>IF(O82="","",O82/GDP!R78/10)</f>
        <v>-3.2942656802420687</v>
      </c>
      <c r="Y82" s="39">
        <f>IF(P82="","",P82/GDP!S78/10)</f>
        <v>-3.0121873816945346</v>
      </c>
      <c r="Z82" s="39" t="str">
        <f>IF(Q82="","",Q82/GDP!T78/10)</f>
        <v/>
      </c>
      <c r="AA82" s="39"/>
      <c r="AB82" s="59">
        <f t="shared" si="18"/>
        <v>0</v>
      </c>
      <c r="AC82" s="59">
        <f t="shared" si="21"/>
        <v>0</v>
      </c>
      <c r="AD82" s="59">
        <f t="shared" si="13"/>
        <v>1</v>
      </c>
      <c r="AE82" s="59" t="str">
        <f t="shared" si="19"/>
        <v/>
      </c>
      <c r="AF82" s="59">
        <f t="shared" si="14"/>
        <v>0</v>
      </c>
      <c r="AG82" s="39">
        <f t="shared" si="15"/>
        <v>-3.2942656802420687</v>
      </c>
      <c r="AI82" s="59" t="str">
        <f t="shared" si="16"/>
        <v/>
      </c>
      <c r="AJ82" s="20" t="str">
        <f t="shared" si="17"/>
        <v/>
      </c>
    </row>
    <row r="83" spans="1:36" x14ac:dyDescent="0.15">
      <c r="A83" s="12" t="s">
        <v>102</v>
      </c>
      <c r="B83" s="26">
        <f>IF(Trans_cr!B83="","",Trans_cr!B83-Trans_deb!B83)</f>
        <v>-24.94937405914936</v>
      </c>
      <c r="C83" s="26">
        <f>IF(Trans_cr!C83="","",Trans_cr!C83-Trans_deb!C83)</f>
        <v>-22.515247054036301</v>
      </c>
      <c r="D83" s="26">
        <f>IF(Trans_cr!D83="","",Trans_cr!D83-Trans_deb!D83)</f>
        <v>-23.9</v>
      </c>
      <c r="E83" s="26">
        <f>IF(Trans_cr!E83="","",Trans_cr!E83-Trans_deb!E83)</f>
        <v>-32.020357521689199</v>
      </c>
      <c r="F83" s="26" t="str">
        <f>IF(Trans_cr!F83="","",Trans_cr!F83-Trans_deb!F83)</f>
        <v/>
      </c>
      <c r="G83" s="26">
        <f>IF(Trans_cr!G83="","",Trans_cr!G83-Trans_deb!G83)</f>
        <v>-27.630167360891097</v>
      </c>
      <c r="H83" s="26">
        <f>IF(Trans_cr!H83="","",Trans_cr!H83-Trans_deb!H83)</f>
        <v>-40.354667206086965</v>
      </c>
      <c r="I83" s="26">
        <f>IF(Trans_cr!I83="","",Trans_cr!I83-Trans_deb!I83)</f>
        <v>-33.422905072134043</v>
      </c>
      <c r="J83" s="26" t="str">
        <f>IF(Trans_cr!J83="","",Trans_cr!J83-Trans_deb!J83)</f>
        <v/>
      </c>
      <c r="K83" s="26" t="str">
        <f>IF(Trans_cr!K83="","",Trans_cr!K83-Trans_deb!K83)</f>
        <v/>
      </c>
      <c r="L83" s="26">
        <f>IF(Trans_cr!L83="","",Trans_cr!L83-Trans_deb!L83)</f>
        <v>-41.539809718997581</v>
      </c>
      <c r="M83" s="26">
        <f>IF(Trans_cr!M83="","",Trans_cr!M83-Trans_deb!M83)</f>
        <v>-29.040180000000003</v>
      </c>
      <c r="N83" s="26">
        <f>IF(Trans_cr!N83="","",Trans_cr!N83-Trans_deb!N83)</f>
        <v>-58.125906611704977</v>
      </c>
      <c r="O83" s="26">
        <f>IF(Trans_cr!O83="","",Trans_cr!O83-Trans_deb!O83)</f>
        <v>-48.103556330255529</v>
      </c>
      <c r="P83" s="26">
        <f>IF(Trans_cr!P83="","",Trans_cr!P83-Trans_deb!P83)</f>
        <v>-48.714854914688814</v>
      </c>
      <c r="Q83" s="26" t="str">
        <f>IF(Trans_cr!Q83="","",Trans_cr!Q83-Trans_deb!Q83)</f>
        <v/>
      </c>
      <c r="S83" s="64" t="str">
        <f t="shared" si="20"/>
        <v/>
      </c>
      <c r="T83" s="39"/>
      <c r="U83" s="39">
        <f>IF(L83="","",L83/GDP!O79/10)</f>
        <v>-3.6043192466070453</v>
      </c>
      <c r="V83" s="39">
        <f>IF(M83="","",M83/GDP!P79/10)</f>
        <v>-2.3330492426485541</v>
      </c>
      <c r="W83" s="39">
        <f>IF(N83="","",N83/GDP!Q79/10)</f>
        <v>-3.9555967211248939</v>
      </c>
      <c r="X83" s="39">
        <f>IF(O83="","",O83/GDP!R79/10)</f>
        <v>-3.1945481035781857</v>
      </c>
      <c r="Y83" s="39">
        <f>IF(P83="","",P83/GDP!S79/10)</f>
        <v>-3.383783861543018</v>
      </c>
      <c r="Z83" s="39" t="str">
        <f>IF(Q83="","",Q83/GDP!T79/10)</f>
        <v/>
      </c>
      <c r="AA83" s="39"/>
      <c r="AB83" s="59">
        <f t="shared" si="18"/>
        <v>0</v>
      </c>
      <c r="AC83" s="59">
        <f t="shared" si="21"/>
        <v>0</v>
      </c>
      <c r="AD83" s="59">
        <f t="shared" si="13"/>
        <v>1</v>
      </c>
      <c r="AE83" s="59" t="str">
        <f t="shared" si="19"/>
        <v/>
      </c>
      <c r="AF83" s="59">
        <f t="shared" si="14"/>
        <v>0</v>
      </c>
      <c r="AG83" s="39">
        <f t="shared" si="15"/>
        <v>-3.1945481035781857</v>
      </c>
      <c r="AI83" s="59" t="str">
        <f t="shared" si="16"/>
        <v/>
      </c>
      <c r="AJ83" s="20" t="str">
        <f t="shared" si="17"/>
        <v/>
      </c>
    </row>
    <row r="84" spans="1:36" x14ac:dyDescent="0.15">
      <c r="A84" s="12" t="s">
        <v>103</v>
      </c>
      <c r="B84" s="26">
        <f>IF(Trans_cr!B84="","",Trans_cr!B84-Trans_deb!B84)</f>
        <v>-63.982999999999997</v>
      </c>
      <c r="C84" s="26">
        <f>IF(Trans_cr!C84="","",Trans_cr!C84-Trans_deb!C84)</f>
        <v>-72.539999999999992</v>
      </c>
      <c r="D84" s="26">
        <f>IF(Trans_cr!D84="","",Trans_cr!D84-Trans_deb!D84)</f>
        <v>-76.794000000000011</v>
      </c>
      <c r="E84" s="26">
        <f>IF(Trans_cr!E84="","",Trans_cr!E84-Trans_deb!E84)</f>
        <v>-109.40674071500001</v>
      </c>
      <c r="F84" s="26">
        <f>IF(Trans_cr!F84="","",Trans_cr!F84-Trans_deb!F84)</f>
        <v>-72.619753742159986</v>
      </c>
      <c r="G84" s="26">
        <f>IF(Trans_cr!G84="","",Trans_cr!G84-Trans_deb!G84)</f>
        <v>-91.566412839564109</v>
      </c>
      <c r="H84" s="26">
        <f>IF(Trans_cr!H84="","",Trans_cr!H84-Trans_deb!H84)</f>
        <v>-149.11598436949541</v>
      </c>
      <c r="I84" s="26">
        <f>IF(Trans_cr!I84="","",Trans_cr!I84-Trans_deb!I84)</f>
        <v>-168.65287065458901</v>
      </c>
      <c r="J84" s="26">
        <f>IF(Trans_cr!J84="","",Trans_cr!J84-Trans_deb!J84)</f>
        <v>-136.22694022293297</v>
      </c>
      <c r="K84" s="26">
        <f>IF(Trans_cr!K84="","",Trans_cr!K84-Trans_deb!K84)</f>
        <v>-126.8030755384204</v>
      </c>
      <c r="L84" s="26">
        <f>IF(Trans_cr!L84="","",Trans_cr!L84-Trans_deb!L84)</f>
        <v>-118.70000000000002</v>
      </c>
      <c r="M84" s="26">
        <f>IF(Trans_cr!M84="","",Trans_cr!M84-Trans_deb!M84)</f>
        <v>-108.14702201945241</v>
      </c>
      <c r="N84" s="26">
        <f>IF(Trans_cr!N84="","",Trans_cr!N84-Trans_deb!N84)</f>
        <v>-204.11491691688261</v>
      </c>
      <c r="O84" s="26">
        <f>IF(Trans_cr!O84="","",Trans_cr!O84-Trans_deb!O84)</f>
        <v>-319.48307460630639</v>
      </c>
      <c r="P84" s="26">
        <f>IF(Trans_cr!P84="","",Trans_cr!P84-Trans_deb!P84)</f>
        <v>-427.67145232880898</v>
      </c>
      <c r="Q84" s="26" t="str">
        <f>IF(Trans_cr!Q84="","",Trans_cr!Q84-Trans_deb!Q84)</f>
        <v/>
      </c>
      <c r="S84" s="64" t="str">
        <f t="shared" si="20"/>
        <v/>
      </c>
      <c r="T84" s="39"/>
      <c r="U84" s="39">
        <f>IF(L84="","",L84/GDP!O80/10)</f>
        <v>-2.7734679326523546</v>
      </c>
      <c r="V84" s="39">
        <f>IF(M84="","",M84/GDP!P80/10)</f>
        <v>-2.4125434732651803</v>
      </c>
      <c r="W84" s="39">
        <f>IF(N84="","",N84/GDP!Q80/10)</f>
        <v>-4.2988083956208527</v>
      </c>
      <c r="X84" s="39">
        <f>IF(O84="","",O84/GDP!R80/10)</f>
        <v>-6.6730853233478076</v>
      </c>
      <c r="Y84" s="39">
        <f>IF(P84="","",P84/GDP!S80/10)</f>
        <v>-8.2661640931518185</v>
      </c>
      <c r="Z84" s="39" t="str">
        <f>IF(Q84="","",Q84/GDP!T80/10)</f>
        <v/>
      </c>
      <c r="AA84" s="39"/>
      <c r="AB84" s="59">
        <f t="shared" si="18"/>
        <v>0</v>
      </c>
      <c r="AC84" s="59">
        <f t="shared" si="21"/>
        <v>0</v>
      </c>
      <c r="AD84" s="59">
        <f t="shared" si="13"/>
        <v>1</v>
      </c>
      <c r="AE84" s="59" t="str">
        <f t="shared" si="19"/>
        <v/>
      </c>
      <c r="AF84" s="59">
        <f t="shared" si="14"/>
        <v>1</v>
      </c>
      <c r="AG84" s="39">
        <f t="shared" si="15"/>
        <v>-6.6730853233478076</v>
      </c>
      <c r="AI84" s="59" t="str">
        <f t="shared" si="16"/>
        <v/>
      </c>
      <c r="AJ84" s="20" t="str">
        <f t="shared" si="17"/>
        <v/>
      </c>
    </row>
    <row r="85" spans="1:36" x14ac:dyDescent="0.15">
      <c r="A85" s="12" t="s">
        <v>104</v>
      </c>
      <c r="B85" s="26">
        <f>IF(Trans_cr!B85="","",Trans_cr!B85-Trans_deb!B85)</f>
        <v>-217.34</v>
      </c>
      <c r="C85" s="26">
        <f>IF(Trans_cr!C85="","",Trans_cr!C85-Trans_deb!C85)</f>
        <v>-299.60000000000002</v>
      </c>
      <c r="D85" s="26">
        <f>IF(Trans_cr!D85="","",Trans_cr!D85-Trans_deb!D85)</f>
        <v>-402.9</v>
      </c>
      <c r="E85" s="26">
        <f>IF(Trans_cr!E85="","",Trans_cr!E85-Trans_deb!E85)</f>
        <v>-477.9588943220657</v>
      </c>
      <c r="F85" s="26">
        <f>IF(Trans_cr!F85="","",Trans_cr!F85-Trans_deb!F85)</f>
        <v>-517.03131645793405</v>
      </c>
      <c r="G85" s="26">
        <f>IF(Trans_cr!G85="","",Trans_cr!G85-Trans_deb!G85)</f>
        <v>-594.94899943997802</v>
      </c>
      <c r="H85" s="26">
        <f>IF(Trans_cr!H85="","",Trans_cr!H85-Trans_deb!H85)</f>
        <v>-645.52097528330103</v>
      </c>
      <c r="I85" s="26">
        <f>IF(Trans_cr!I85="","",Trans_cr!I85-Trans_deb!I85)</f>
        <v>-640.67999999999995</v>
      </c>
      <c r="J85" s="26" t="str">
        <f>IF(Trans_cr!J85="","",Trans_cr!J85-Trans_deb!J85)</f>
        <v/>
      </c>
      <c r="K85" s="26" t="str">
        <f>IF(Trans_cr!K85="","",Trans_cr!K85-Trans_deb!K85)</f>
        <v/>
      </c>
      <c r="L85" s="26" t="str">
        <f>IF(Trans_cr!L85="","",Trans_cr!L85-Trans_deb!L85)</f>
        <v/>
      </c>
      <c r="M85" s="26" t="str">
        <f>IF(Trans_cr!M85="","",Trans_cr!M85-Trans_deb!M85)</f>
        <v/>
      </c>
      <c r="N85" s="26" t="str">
        <f>IF(Trans_cr!N85="","",Trans_cr!N85-Trans_deb!N85)</f>
        <v/>
      </c>
      <c r="O85" s="26" t="str">
        <f>IF(Trans_cr!O85="","",Trans_cr!O85-Trans_deb!O85)</f>
        <v/>
      </c>
      <c r="P85" s="26">
        <f>IF(Trans_cr!P85="","",Trans_cr!P85-Trans_deb!P85)</f>
        <v>-653.34716682274404</v>
      </c>
      <c r="Q85" s="26" t="str">
        <f>IF(Trans_cr!Q85="","",Trans_cr!Q85-Trans_deb!Q85)</f>
        <v/>
      </c>
      <c r="S85" s="64" t="str">
        <f t="shared" si="20"/>
        <v/>
      </c>
      <c r="T85" s="39"/>
      <c r="U85" s="39" t="str">
        <f>IF(L85="","",L85/GDP!O81/10)</f>
        <v/>
      </c>
      <c r="V85" s="39" t="str">
        <f>IF(M85="","",M85/GDP!P81/10)</f>
        <v/>
      </c>
      <c r="W85" s="39" t="str">
        <f>IF(N85="","",N85/GDP!Q81/10)</f>
        <v/>
      </c>
      <c r="X85" s="39" t="str">
        <f>IF(O85="","",O85/GDP!R81/10)</f>
        <v/>
      </c>
      <c r="Y85" s="39">
        <f>IF(P85="","",P85/GDP!S81/10)</f>
        <v>-4.4183031667431658</v>
      </c>
      <c r="Z85" s="39" t="str">
        <f>IF(Q85="","",Q85/GDP!T81/10)</f>
        <v/>
      </c>
      <c r="AA85" s="39"/>
      <c r="AB85" s="59">
        <f t="shared" si="18"/>
        <v>1</v>
      </c>
      <c r="AC85" s="59">
        <f t="shared" si="21"/>
        <v>0</v>
      </c>
      <c r="AD85" s="59">
        <f t="shared" si="13"/>
        <v>1</v>
      </c>
      <c r="AE85" s="59" t="str">
        <f t="shared" si="19"/>
        <v/>
      </c>
      <c r="AF85" s="59">
        <f t="shared" si="14"/>
        <v>0</v>
      </c>
      <c r="AG85" s="39" t="str">
        <f t="shared" si="15"/>
        <v/>
      </c>
      <c r="AI85" s="59" t="str">
        <f t="shared" si="16"/>
        <v/>
      </c>
      <c r="AJ85" s="20" t="str">
        <f t="shared" si="17"/>
        <v/>
      </c>
    </row>
    <row r="86" spans="1:36" x14ac:dyDescent="0.15">
      <c r="A86" s="12" t="s">
        <v>105</v>
      </c>
      <c r="B86" s="26">
        <f>IF(Trans_cr!B86="","",Trans_cr!B86-Trans_deb!B86)</f>
        <v>-463.29458796199992</v>
      </c>
      <c r="C86" s="26">
        <f>IF(Trans_cr!C86="","",Trans_cr!C86-Trans_deb!C86)</f>
        <v>-501.63977993483678</v>
      </c>
      <c r="D86" s="26">
        <f>IF(Trans_cr!D86="","",Trans_cr!D86-Trans_deb!D86)</f>
        <v>-589.87314117328413</v>
      </c>
      <c r="E86" s="26">
        <f>IF(Trans_cr!E86="","",Trans_cr!E86-Trans_deb!E86)</f>
        <v>-655.11972338478074</v>
      </c>
      <c r="F86" s="26">
        <f>IF(Trans_cr!F86="","",Trans_cr!F86-Trans_deb!F86)</f>
        <v>-415.20710769831095</v>
      </c>
      <c r="G86" s="26">
        <f>IF(Trans_cr!G86="","",Trans_cr!G86-Trans_deb!G86)</f>
        <v>-543.77188232268497</v>
      </c>
      <c r="H86" s="26">
        <f>IF(Trans_cr!H86="","",Trans_cr!H86-Trans_deb!H86)</f>
        <v>-729.58151418351179</v>
      </c>
      <c r="I86" s="26">
        <f>IF(Trans_cr!I86="","",Trans_cr!I86-Trans_deb!I86)</f>
        <v>-837.98080348579447</v>
      </c>
      <c r="J86" s="26">
        <f>IF(Trans_cr!J86="","",Trans_cr!J86-Trans_deb!J86)</f>
        <v>-814.08452274741524</v>
      </c>
      <c r="K86" s="26">
        <f>IF(Trans_cr!K86="","",Trans_cr!K86-Trans_deb!K86)</f>
        <v>-823.54011450997325</v>
      </c>
      <c r="L86" s="26">
        <f>IF(Trans_cr!L86="","",Trans_cr!L86-Trans_deb!L86)</f>
        <v>-804.28167365982154</v>
      </c>
      <c r="M86" s="26">
        <f>IF(Trans_cr!M86="","",Trans_cr!M86-Trans_deb!M86)</f>
        <v>-810.33303385847307</v>
      </c>
      <c r="N86" s="26">
        <f>IF(Trans_cr!N86="","",Trans_cr!N86-Trans_deb!N86)</f>
        <v>-874.16132218825862</v>
      </c>
      <c r="O86" s="26">
        <f>IF(Trans_cr!O86="","",Trans_cr!O86-Trans_deb!O86)</f>
        <v>-1073.3568017708953</v>
      </c>
      <c r="P86" s="26">
        <f>IF(Trans_cr!P86="","",Trans_cr!P86-Trans_deb!P86)</f>
        <v>-1039.1064686381762</v>
      </c>
      <c r="Q86" s="26">
        <f>IF(Trans_cr!Q86="","",Trans_cr!Q86-Trans_deb!Q86)</f>
        <v>-831.30637770304429</v>
      </c>
      <c r="S86" s="64">
        <f t="shared" si="20"/>
        <v>-0.19997959516840358</v>
      </c>
      <c r="T86" s="39"/>
      <c r="U86" s="39">
        <f>IF(L86="","",L86/GDP!O82/10)</f>
        <v>-3.8338756077382059</v>
      </c>
      <c r="V86" s="39">
        <f>IF(M86="","",M86/GDP!P82/10)</f>
        <v>-3.7318035071518438</v>
      </c>
      <c r="W86" s="39">
        <f>IF(N86="","",N86/GDP!Q82/10)</f>
        <v>-3.778262599226978</v>
      </c>
      <c r="X86" s="39">
        <f>IF(O86="","",O86/GDP!R82/10)</f>
        <v>-4.4990985639804268</v>
      </c>
      <c r="Y86" s="39">
        <f>IF(P86="","",P86/GDP!S82/10)</f>
        <v>-4.1696180216958094</v>
      </c>
      <c r="Z86" s="39">
        <f>IF(Q86="","",Q86/GDP!T82/10)</f>
        <v>-3.5090197465516901</v>
      </c>
      <c r="AA86" s="39"/>
      <c r="AB86" s="59">
        <f t="shared" si="18"/>
        <v>0</v>
      </c>
      <c r="AC86" s="59">
        <f t="shared" si="21"/>
        <v>0</v>
      </c>
      <c r="AD86" s="59">
        <f t="shared" si="13"/>
        <v>0</v>
      </c>
      <c r="AE86" s="59" t="str">
        <f t="shared" si="19"/>
        <v/>
      </c>
      <c r="AF86" s="59">
        <f t="shared" si="14"/>
        <v>0</v>
      </c>
      <c r="AG86" s="39">
        <f t="shared" si="15"/>
        <v>-4.4990985639804268</v>
      </c>
      <c r="AI86" s="59" t="str">
        <f t="shared" si="16"/>
        <v/>
      </c>
      <c r="AJ86" s="20" t="str">
        <f t="shared" si="17"/>
        <v/>
      </c>
    </row>
    <row r="87" spans="1:36" x14ac:dyDescent="0.15">
      <c r="A87" s="12" t="s">
        <v>106</v>
      </c>
      <c r="B87" s="26">
        <f>IF(Trans_cr!B87="","",Trans_cr!B87-Trans_deb!B87)</f>
        <v>-87.143532443589265</v>
      </c>
      <c r="C87" s="26">
        <f>IF(Trans_cr!C87="","",Trans_cr!C87-Trans_deb!C87)</f>
        <v>178.86487190141906</v>
      </c>
      <c r="D87" s="26">
        <f>IF(Trans_cr!D87="","",Trans_cr!D87-Trans_deb!D87)</f>
        <v>233.69208009887234</v>
      </c>
      <c r="E87" s="26">
        <f>IF(Trans_cr!E87="","",Trans_cr!E87-Trans_deb!E87)</f>
        <v>464.8071653895654</v>
      </c>
      <c r="F87" s="26">
        <f>IF(Trans_cr!F87="","",Trans_cr!F87-Trans_deb!F87)</f>
        <v>693.48650055258759</v>
      </c>
      <c r="G87" s="26">
        <f>IF(Trans_cr!G87="","",Trans_cr!G87-Trans_deb!G87)</f>
        <v>639.50757954923893</v>
      </c>
      <c r="H87" s="26">
        <f>IF(Trans_cr!H87="","",Trans_cr!H87-Trans_deb!H87)</f>
        <v>1037.5609006941449</v>
      </c>
      <c r="I87" s="26">
        <f>IF(Trans_cr!I87="","",Trans_cr!I87-Trans_deb!I87)</f>
        <v>1031.9197051480887</v>
      </c>
      <c r="J87" s="26">
        <f>IF(Trans_cr!J87="","",Trans_cr!J87-Trans_deb!J87)</f>
        <v>1503.1843892305851</v>
      </c>
      <c r="K87" s="26">
        <f>IF(Trans_cr!K87="","",Trans_cr!K87-Trans_deb!K87)</f>
        <v>1681.2022210751247</v>
      </c>
      <c r="L87" s="26">
        <f>IF(Trans_cr!L87="","",Trans_cr!L87-Trans_deb!L87)</f>
        <v>1448.990109496383</v>
      </c>
      <c r="M87" s="26">
        <f>IF(Trans_cr!M87="","",Trans_cr!M87-Trans_deb!M87)</f>
        <v>1828.84013929705</v>
      </c>
      <c r="N87" s="26">
        <f>IF(Trans_cr!N87="","",Trans_cr!N87-Trans_deb!N87)</f>
        <v>1985.1141312393311</v>
      </c>
      <c r="O87" s="26">
        <f>IF(Trans_cr!O87="","",Trans_cr!O87-Trans_deb!O87)</f>
        <v>2307.8418732996442</v>
      </c>
      <c r="P87" s="26">
        <f>IF(Trans_cr!P87="","",Trans_cr!P87-Trans_deb!P87)</f>
        <v>2117.9634680886156</v>
      </c>
      <c r="Q87" s="26">
        <f>IF(Trans_cr!Q87="","",Trans_cr!Q87-Trans_deb!Q87)</f>
        <v>737.30723915860744</v>
      </c>
      <c r="S87" s="64">
        <f t="shared" si="20"/>
        <v>-0.65187915170982613</v>
      </c>
      <c r="T87" s="39"/>
      <c r="U87" s="39">
        <f>IF(L87="","",L87/GDP!O83/10)</f>
        <v>1.158503602612194</v>
      </c>
      <c r="V87" s="39">
        <f>IF(M87="","",M87/GDP!P83/10)</f>
        <v>1.4235483271346274</v>
      </c>
      <c r="W87" s="39">
        <f>IF(N87="","",N87/GDP!Q83/10)</f>
        <v>1.3885645177674069</v>
      </c>
      <c r="X87" s="39">
        <f>IF(O87="","",O87/GDP!R83/10)</f>
        <v>1.4386352207695556</v>
      </c>
      <c r="Y87" s="39">
        <f>IF(P87="","",P87/GDP!S83/10)</f>
        <v>1.2957138237645611</v>
      </c>
      <c r="Z87" s="39">
        <f>IF(Q87="","",Q87/GDP!T83/10)</f>
        <v>0.47564241927152573</v>
      </c>
      <c r="AA87" s="39"/>
      <c r="AB87" s="59">
        <f t="shared" si="18"/>
        <v>0</v>
      </c>
      <c r="AC87" s="59">
        <f t="shared" si="21"/>
        <v>0</v>
      </c>
      <c r="AD87" s="59">
        <f t="shared" si="13"/>
        <v>0</v>
      </c>
      <c r="AE87" s="59" t="str">
        <f t="shared" si="19"/>
        <v/>
      </c>
      <c r="AF87" s="59">
        <f t="shared" si="14"/>
        <v>0</v>
      </c>
      <c r="AG87" s="39" t="str">
        <f t="shared" si="15"/>
        <v/>
      </c>
      <c r="AI87" s="59">
        <f t="shared" si="16"/>
        <v>1.4386352207695556</v>
      </c>
      <c r="AJ87" s="20" t="str">
        <f t="shared" si="17"/>
        <v/>
      </c>
    </row>
    <row r="88" spans="1:36" x14ac:dyDescent="0.15">
      <c r="A88" s="12" t="s">
        <v>107</v>
      </c>
      <c r="B88" s="26" t="str">
        <f>IF(Trans_cr!B88="","",Trans_cr!B88-Trans_deb!B88)</f>
        <v/>
      </c>
      <c r="C88" s="26" t="str">
        <f>IF(Trans_cr!C88="","",Trans_cr!C88-Trans_deb!C88)</f>
        <v/>
      </c>
      <c r="D88" s="26" t="str">
        <f>IF(Trans_cr!D88="","",Trans_cr!D88-Trans_deb!D88)</f>
        <v/>
      </c>
      <c r="E88" s="26" t="str">
        <f>IF(Trans_cr!E88="","",Trans_cr!E88-Trans_deb!E88)</f>
        <v/>
      </c>
      <c r="F88" s="26">
        <f>IF(Trans_cr!F88="","",Trans_cr!F88-Trans_deb!F88)</f>
        <v>545.84996169063606</v>
      </c>
      <c r="G88" s="26">
        <f>IF(Trans_cr!G88="","",Trans_cr!G88-Trans_deb!G88)</f>
        <v>630.82643479634214</v>
      </c>
      <c r="H88" s="26">
        <f>IF(Trans_cr!H88="","",Trans_cr!H88-Trans_deb!H88)</f>
        <v>698.1346513522227</v>
      </c>
      <c r="I88" s="26">
        <f>IF(Trans_cr!I88="","",Trans_cr!I88-Trans_deb!I88)</f>
        <v>724.55470616718549</v>
      </c>
      <c r="J88" s="26">
        <f>IF(Trans_cr!J88="","",Trans_cr!J88-Trans_deb!J88)</f>
        <v>831.99711304032951</v>
      </c>
      <c r="K88" s="26">
        <f>IF(Trans_cr!K88="","",Trans_cr!K88-Trans_deb!K88)</f>
        <v>875.99919650219351</v>
      </c>
      <c r="L88" s="26">
        <f>IF(Trans_cr!L88="","",Trans_cr!L88-Trans_deb!L88)</f>
        <v>892.29029495179327</v>
      </c>
      <c r="M88" s="26">
        <f>IF(Trans_cr!M88="","",Trans_cr!M88-Trans_deb!M88)</f>
        <v>1111.6256264943158</v>
      </c>
      <c r="N88" s="26">
        <f>IF(Trans_cr!N88="","",Trans_cr!N88-Trans_deb!N88)</f>
        <v>1330.1241111100671</v>
      </c>
      <c r="O88" s="26">
        <f>IF(Trans_cr!O88="","",Trans_cr!O88-Trans_deb!O88)</f>
        <v>1328.021365802063</v>
      </c>
      <c r="P88" s="26">
        <f>IF(Trans_cr!P88="","",Trans_cr!P88-Trans_deb!P88)</f>
        <v>921.3039021144175</v>
      </c>
      <c r="Q88" s="26">
        <f>IF(Trans_cr!Q88="","",Trans_cr!Q88-Trans_deb!Q88)</f>
        <v>228.73224588581718</v>
      </c>
      <c r="S88" s="64">
        <f t="shared" si="20"/>
        <v>-0.75172986312022505</v>
      </c>
      <c r="T88" s="39"/>
      <c r="U88" s="39">
        <f>IF(L88="","",L88/GDP!O84/10)</f>
        <v>5.0937916840892212</v>
      </c>
      <c r="V88" s="39">
        <f>IF(M88="","",M88/GDP!P84/10)</f>
        <v>5.3461074436943061</v>
      </c>
      <c r="W88" s="39">
        <f>IF(N88="","",N88/GDP!Q84/10)</f>
        <v>5.3789589753853768</v>
      </c>
      <c r="X88" s="39">
        <f>IF(O88="","",O88/GDP!R84/10)</f>
        <v>5.0641000354330341</v>
      </c>
      <c r="Y88" s="39">
        <f>IF(P88="","",P88/GDP!S84/10)</f>
        <v>3.7094440680930836</v>
      </c>
      <c r="Z88" s="39">
        <f>IF(Q88="","",Q88/GDP!T84/10)</f>
        <v>1.0533538224081904</v>
      </c>
      <c r="AA88" s="39"/>
      <c r="AB88" s="59">
        <f t="shared" si="18"/>
        <v>0</v>
      </c>
      <c r="AC88" s="59">
        <f t="shared" si="21"/>
        <v>0</v>
      </c>
      <c r="AD88" s="59">
        <f t="shared" si="13"/>
        <v>0</v>
      </c>
      <c r="AE88" s="59" t="str">
        <f t="shared" si="19"/>
        <v/>
      </c>
      <c r="AF88" s="59">
        <f t="shared" si="14"/>
        <v>0</v>
      </c>
      <c r="AG88" s="39" t="str">
        <f t="shared" si="15"/>
        <v/>
      </c>
      <c r="AI88" s="59">
        <f t="shared" si="16"/>
        <v>5.0641000354330341</v>
      </c>
      <c r="AJ88" s="20" t="str">
        <f t="shared" si="17"/>
        <v/>
      </c>
    </row>
    <row r="89" spans="1:36" x14ac:dyDescent="0.15">
      <c r="A89" s="12" t="s">
        <v>108</v>
      </c>
      <c r="B89" s="26">
        <f>IF(Trans_cr!B89="","",Trans_cr!B89-Trans_deb!B89)</f>
        <v>-14349.527495008324</v>
      </c>
      <c r="C89" s="26">
        <f>IF(Trans_cr!C89="","",Trans_cr!C89-Trans_deb!C89)</f>
        <v>-16507.589698947188</v>
      </c>
      <c r="D89" s="26">
        <f>IF(Trans_cr!D89="","",Trans_cr!D89-Trans_deb!D89)</f>
        <v>-21056.460364041253</v>
      </c>
      <c r="E89" s="26">
        <f>IF(Trans_cr!E89="","",Trans_cr!E89-Trans_deb!E89)</f>
        <v>-1424.6487957885693</v>
      </c>
      <c r="F89" s="26">
        <f>IF(Trans_cr!F89="","",Trans_cr!F89-Trans_deb!F89)</f>
        <v>142</v>
      </c>
      <c r="G89" s="26">
        <f>IF(Trans_cr!G89="","",Trans_cr!G89-Trans_deb!G89)</f>
        <v>-1016.458019505264</v>
      </c>
      <c r="H89" s="26">
        <f>IF(Trans_cr!H89="","",Trans_cr!H89-Trans_deb!H89)</f>
        <v>2325.5430105835785</v>
      </c>
      <c r="I89" s="26">
        <f>IF(Trans_cr!I89="","",Trans_cr!I89-Trans_deb!I89)</f>
        <v>1801.0551741604304</v>
      </c>
      <c r="J89" s="26">
        <f>IF(Trans_cr!J89="","",Trans_cr!J89-Trans_deb!J89)</f>
        <v>2904.7499411599656</v>
      </c>
      <c r="K89" s="26">
        <f>IF(Trans_cr!K89="","",Trans_cr!K89-Trans_deb!K89)</f>
        <v>2216.7335033456147</v>
      </c>
      <c r="L89" s="26">
        <f>IF(Trans_cr!L89="","",Trans_cr!L89-Trans_deb!L89)</f>
        <v>-1106.5206304590192</v>
      </c>
      <c r="M89" s="26">
        <f>IF(Trans_cr!M89="","",Trans_cr!M89-Trans_deb!M89)</f>
        <v>1071.4085466957113</v>
      </c>
      <c r="N89" s="26">
        <f>IF(Trans_cr!N89="","",Trans_cr!N89-Trans_deb!N89)</f>
        <v>619.36194490781963</v>
      </c>
      <c r="O89" s="26">
        <f>IF(Trans_cr!O89="","",Trans_cr!O89-Trans_deb!O89)</f>
        <v>-1036.0968861016372</v>
      </c>
      <c r="P89" s="26">
        <f>IF(Trans_cr!P89="","",Trans_cr!P89-Trans_deb!P89)</f>
        <v>-2833.9372667985699</v>
      </c>
      <c r="Q89" s="26">
        <f>IF(Trans_cr!Q89="","",Trans_cr!Q89-Trans_deb!Q89)</f>
        <v>907.60734657302601</v>
      </c>
      <c r="S89" s="64">
        <f t="shared" si="20"/>
        <v>-1.3202637394998966</v>
      </c>
      <c r="T89" s="39"/>
      <c r="U89" s="39">
        <f>IF(L89="","",L89/GDP!O85/10)</f>
        <v>-5.260159116028832E-2</v>
      </c>
      <c r="V89" s="39">
        <f>IF(M89="","",M89/GDP!P85/10)</f>
        <v>4.6702406712717401E-2</v>
      </c>
      <c r="W89" s="39">
        <f>IF(N89="","",N89/GDP!Q85/10)</f>
        <v>2.3359156792905761E-2</v>
      </c>
      <c r="X89" s="39">
        <f>IF(O89="","",O89/GDP!R85/10)</f>
        <v>-3.8358158791723738E-2</v>
      </c>
      <c r="Y89" s="39">
        <f>IF(P89="","",P89/GDP!S85/10)</f>
        <v>-9.8726109050651656E-2</v>
      </c>
      <c r="Z89" s="39">
        <f>IF(Q89="","",Q89/GDP!T85/10)</f>
        <v>3.411744965016348E-2</v>
      </c>
      <c r="AA89" s="39"/>
      <c r="AB89" s="59">
        <f t="shared" si="18"/>
        <v>0</v>
      </c>
      <c r="AC89" s="59">
        <f t="shared" si="21"/>
        <v>0</v>
      </c>
      <c r="AD89" s="59">
        <f t="shared" si="13"/>
        <v>0</v>
      </c>
      <c r="AE89" s="59" t="str">
        <f t="shared" si="19"/>
        <v/>
      </c>
      <c r="AF89" s="59">
        <f t="shared" si="14"/>
        <v>0</v>
      </c>
      <c r="AG89" s="39">
        <f t="shared" si="15"/>
        <v>-3.8358158791723738E-2</v>
      </c>
      <c r="AI89" s="59" t="str">
        <f t="shared" si="16"/>
        <v/>
      </c>
      <c r="AJ89" s="20" t="str">
        <f t="shared" si="17"/>
        <v/>
      </c>
    </row>
    <row r="90" spans="1:36" x14ac:dyDescent="0.15">
      <c r="A90" s="12" t="s">
        <v>109</v>
      </c>
      <c r="B90" s="26">
        <f>IF(Trans_cr!B90="","",Trans_cr!B90-Trans_deb!B90)</f>
        <v>-4608.7914739860207</v>
      </c>
      <c r="C90" s="26">
        <f>IF(Trans_cr!C90="","",Trans_cr!C90-Trans_deb!C90)</f>
        <v>-6078.7828352663983</v>
      </c>
      <c r="D90" s="26">
        <f>IF(Trans_cr!D90="","",Trans_cr!D90-Trans_deb!D90)</f>
        <v>-7294.4000000000005</v>
      </c>
      <c r="E90" s="26">
        <f>IF(Trans_cr!E90="","",Trans_cr!E90-Trans_deb!E90)</f>
        <v>-11094.396710400855</v>
      </c>
      <c r="F90" s="26">
        <f>IF(Trans_cr!F90="","",Trans_cr!F90-Trans_deb!F90)</f>
        <v>-4083.3221107783793</v>
      </c>
      <c r="G90" s="26">
        <f>IF(Trans_cr!G90="","",Trans_cr!G90-Trans_deb!G90)</f>
        <v>-6007.3000000000011</v>
      </c>
      <c r="H90" s="26">
        <f>IF(Trans_cr!H90="","",Trans_cr!H90-Trans_deb!H90)</f>
        <v>-8693.136584872851</v>
      </c>
      <c r="I90" s="26">
        <f>IF(Trans_cr!I90="","",Trans_cr!I90-Trans_deb!I90)</f>
        <v>-8678.3345096828434</v>
      </c>
      <c r="J90" s="26">
        <f>IF(Trans_cr!J90="","",Trans_cr!J90-Trans_deb!J90)</f>
        <v>-8928.1183525044689</v>
      </c>
      <c r="K90" s="26">
        <f>IF(Trans_cr!K90="","",Trans_cr!K90-Trans_deb!K90)</f>
        <v>-8183.5476561899468</v>
      </c>
      <c r="L90" s="26">
        <f>IF(Trans_cr!L90="","",Trans_cr!L90-Trans_deb!L90)</f>
        <v>-6145.6216765124827</v>
      </c>
      <c r="M90" s="26">
        <f>IF(Trans_cr!M90="","",Trans_cr!M90-Trans_deb!M90)</f>
        <v>-5544.2122560680909</v>
      </c>
      <c r="N90" s="26">
        <f>IF(Trans_cr!N90="","",Trans_cr!N90-Trans_deb!N90)</f>
        <v>-6863.7696140826101</v>
      </c>
      <c r="O90" s="26">
        <f>IF(Trans_cr!O90="","",Trans_cr!O90-Trans_deb!O90)</f>
        <v>-8837.6200433921185</v>
      </c>
      <c r="P90" s="26">
        <f>IF(Trans_cr!P90="","",Trans_cr!P90-Trans_deb!P90)</f>
        <v>-7686.4422449716149</v>
      </c>
      <c r="Q90" s="26">
        <f>IF(Trans_cr!Q90="","",Trans_cr!Q90-Trans_deb!Q90)</f>
        <v>-4874.1080244804944</v>
      </c>
      <c r="S90" s="64">
        <f t="shared" si="20"/>
        <v>-0.36588243700535428</v>
      </c>
      <c r="T90" s="39"/>
      <c r="U90" s="39">
        <f>IF(L90="","",L90/GDP!O86/10)</f>
        <v>-0.71399183867093663</v>
      </c>
      <c r="V90" s="39">
        <f>IF(M90="","",M90/GDP!P86/10)</f>
        <v>-0.59483026928780958</v>
      </c>
      <c r="W90" s="39">
        <f>IF(N90="","",N90/GDP!Q86/10)</f>
        <v>-0.67590871700954203</v>
      </c>
      <c r="X90" s="39">
        <f>IF(O90="","",O90/GDP!R86/10)</f>
        <v>-0.84756151201166097</v>
      </c>
      <c r="Y90" s="39">
        <f>IF(P90="","",P90/GDP!S86/10)</f>
        <v>-0.68626396646177101</v>
      </c>
      <c r="Z90" s="39">
        <f>IF(Q90="","",Q90/GDP!T86/10)</f>
        <v>-0.45997876236108193</v>
      </c>
      <c r="AA90" s="39"/>
      <c r="AB90" s="59">
        <f t="shared" si="18"/>
        <v>0</v>
      </c>
      <c r="AC90" s="59">
        <f t="shared" si="21"/>
        <v>0</v>
      </c>
      <c r="AD90" s="59">
        <f t="shared" si="13"/>
        <v>0</v>
      </c>
      <c r="AE90" s="59" t="str">
        <f t="shared" si="19"/>
        <v/>
      </c>
      <c r="AF90" s="59">
        <f t="shared" si="14"/>
        <v>0</v>
      </c>
      <c r="AG90" s="39">
        <f t="shared" si="15"/>
        <v>-0.84756151201166097</v>
      </c>
      <c r="AI90" s="59" t="str">
        <f t="shared" si="16"/>
        <v/>
      </c>
      <c r="AJ90" s="20" t="str">
        <f t="shared" si="17"/>
        <v/>
      </c>
    </row>
    <row r="91" spans="1:36" x14ac:dyDescent="0.15">
      <c r="A91" s="12" t="s">
        <v>111</v>
      </c>
      <c r="B91" s="26">
        <f>IF(Trans_cr!B91="","",Trans_cr!B91-Trans_deb!B91)</f>
        <v>-2634.7</v>
      </c>
      <c r="C91" s="26">
        <f>IF(Trans_cr!C91="","",Trans_cr!C91-Trans_deb!C91)</f>
        <v>-2373.6</v>
      </c>
      <c r="D91" s="26">
        <f>IF(Trans_cr!D91="","",Trans_cr!D91-Trans_deb!D91)</f>
        <v>-2020.8000000000002</v>
      </c>
      <c r="E91" s="26">
        <f>IF(Trans_cr!E91="","",Trans_cr!E91-Trans_deb!E91)</f>
        <v>-3640.6</v>
      </c>
      <c r="F91" s="26">
        <f>IF(Trans_cr!F91="","",Trans_cr!F91-Trans_deb!F91)</f>
        <v>-4365.7</v>
      </c>
      <c r="G91" s="26">
        <f>IF(Trans_cr!G91="","",Trans_cr!G91-Trans_deb!G91)</f>
        <v>-4530.4000000000005</v>
      </c>
      <c r="H91" s="26">
        <f>IF(Trans_cr!H91="","",Trans_cr!H91-Trans_deb!H91)</f>
        <v>-4913</v>
      </c>
      <c r="I91" s="26">
        <f>IF(Trans_cr!I91="","",Trans_cr!I91-Trans_deb!I91)</f>
        <v>-5996</v>
      </c>
      <c r="J91" s="26">
        <f>IF(Trans_cr!J91="","",Trans_cr!J91-Trans_deb!J91)</f>
        <v>-6879.9</v>
      </c>
      <c r="K91" s="26">
        <f>IF(Trans_cr!K91="","",Trans_cr!K91-Trans_deb!K91)</f>
        <v>-6508.5</v>
      </c>
      <c r="L91" s="26">
        <f>IF(Trans_cr!L91="","",Trans_cr!L91-Trans_deb!L91)</f>
        <v>-5183.5</v>
      </c>
      <c r="M91" s="26">
        <f>IF(Trans_cr!M91="","",Trans_cr!M91-Trans_deb!M91)</f>
        <v>-3499.3</v>
      </c>
      <c r="N91" s="26">
        <f>IF(Trans_cr!N91="","",Trans_cr!N91-Trans_deb!N91)</f>
        <v>-3859.2999999999997</v>
      </c>
      <c r="O91" s="26">
        <f>IF(Trans_cr!O91="","",Trans_cr!O91-Trans_deb!O91)</f>
        <v>-4445.4000000000005</v>
      </c>
      <c r="P91" s="26">
        <f>IF(Trans_cr!P91="","",Trans_cr!P91-Trans_deb!P91)</f>
        <v>-6089.6</v>
      </c>
      <c r="Q91" s="26">
        <f>IF(Trans_cr!Q91="","",Trans_cr!Q91-Trans_deb!Q91)</f>
        <v>-5149.3</v>
      </c>
      <c r="S91" s="64">
        <f t="shared" si="20"/>
        <v>-0.15441079873883345</v>
      </c>
      <c r="T91" s="39"/>
      <c r="U91" s="39">
        <f>IF(L91="","",L91/GDP!O87/10)</f>
        <v>-2.9180733479482925</v>
      </c>
      <c r="V91" s="39">
        <f>IF(M91="","",M91/GDP!P87/10)</f>
        <v>-2.0864392724708263</v>
      </c>
      <c r="W91" s="39">
        <f>IF(N91="","",N91/GDP!Q87/10)</f>
        <v>-2.0064716103906592</v>
      </c>
      <c r="X91" s="39">
        <f>IF(O91="","",O91/GDP!R87/10)</f>
        <v>-2.0490823867615271</v>
      </c>
      <c r="Y91" s="39">
        <f>IF(P91="","",P91/GDP!S87/10)</f>
        <v>-2.7377092745756602</v>
      </c>
      <c r="Z91" s="39">
        <f>IF(Q91="","",Q91/GDP!T87/10)</f>
        <v>-2.9917124562203443</v>
      </c>
      <c r="AA91" s="39"/>
      <c r="AB91" s="59">
        <f t="shared" si="18"/>
        <v>0</v>
      </c>
      <c r="AC91" s="59">
        <f t="shared" si="21"/>
        <v>0</v>
      </c>
      <c r="AD91" s="59">
        <f t="shared" si="13"/>
        <v>0</v>
      </c>
      <c r="AE91" s="59" t="str">
        <f t="shared" si="19"/>
        <v/>
      </c>
      <c r="AF91" s="59">
        <f t="shared" si="14"/>
        <v>0</v>
      </c>
      <c r="AG91" s="39">
        <f t="shared" si="15"/>
        <v>-2.0490823867615271</v>
      </c>
      <c r="AI91" s="59" t="str">
        <f t="shared" si="16"/>
        <v/>
      </c>
      <c r="AJ91" s="20" t="str">
        <f t="shared" si="17"/>
        <v/>
      </c>
    </row>
    <row r="92" spans="1:36" x14ac:dyDescent="0.15">
      <c r="A92" s="12" t="s">
        <v>112</v>
      </c>
      <c r="B92" s="26">
        <f>IF(Trans_cr!B92="","",Trans_cr!B92-Trans_deb!B92)</f>
        <v>179.56475844154147</v>
      </c>
      <c r="C92" s="26">
        <f>IF(Trans_cr!C92="","",Trans_cr!C92-Trans_deb!C92)</f>
        <v>391.40305778092852</v>
      </c>
      <c r="D92" s="26">
        <f>IF(Trans_cr!D92="","",Trans_cr!D92-Trans_deb!D92)</f>
        <v>1148.2278707700061</v>
      </c>
      <c r="E92" s="26">
        <f>IF(Trans_cr!E92="","",Trans_cr!E92-Trans_deb!E92)</f>
        <v>1656.8167464717749</v>
      </c>
      <c r="F92" s="26">
        <f>IF(Trans_cr!F92="","",Trans_cr!F92-Trans_deb!F92)</f>
        <v>2022.8339825028438</v>
      </c>
      <c r="G92" s="26">
        <f>IF(Trans_cr!G92="","",Trans_cr!G92-Trans_deb!G92)</f>
        <v>2652.2964092352067</v>
      </c>
      <c r="H92" s="26">
        <f>IF(Trans_cr!H92="","",Trans_cr!H92-Trans_deb!H92)</f>
        <v>3799.1560772389034</v>
      </c>
      <c r="I92" s="26">
        <f>IF(Trans_cr!I92="","",Trans_cr!I92-Trans_deb!I92)</f>
        <v>4114.808484376561</v>
      </c>
      <c r="J92" s="26">
        <f>IF(Trans_cr!J92="","",Trans_cr!J92-Trans_deb!J92)</f>
        <v>4294.9145821558086</v>
      </c>
      <c r="K92" s="26">
        <f>IF(Trans_cr!K92="","",Trans_cr!K92-Trans_deb!K92)</f>
        <v>4021</v>
      </c>
      <c r="L92" s="26">
        <f>IF(Trans_cr!L92="","",Trans_cr!L92-Trans_deb!L92)</f>
        <v>4253.0060817901503</v>
      </c>
      <c r="M92" s="26">
        <f>IF(Trans_cr!M92="","",Trans_cr!M92-Trans_deb!M92)</f>
        <v>5045.9884402003918</v>
      </c>
      <c r="N92" s="26">
        <f>IF(Trans_cr!N92="","",Trans_cr!N92-Trans_deb!N92)</f>
        <v>6287.4340824636547</v>
      </c>
      <c r="O92" s="26">
        <f>IF(Trans_cr!O92="","",Trans_cr!O92-Trans_deb!O92)</f>
        <v>5508.0832808608147</v>
      </c>
      <c r="P92" s="26">
        <f>IF(Trans_cr!P92="","",Trans_cr!P92-Trans_deb!P92)</f>
        <v>5328.698666666658</v>
      </c>
      <c r="Q92" s="26">
        <f>IF(Trans_cr!Q92="","",Trans_cr!Q92-Trans_deb!Q92)</f>
        <v>-414.61718754863932</v>
      </c>
      <c r="S92" s="64">
        <f t="shared" si="20"/>
        <v>-1.0778083381111887</v>
      </c>
      <c r="T92" s="39"/>
      <c r="U92" s="39">
        <f>IF(L92="","",L92/GDP!O88/10)</f>
        <v>1.4581652495455462</v>
      </c>
      <c r="V92" s="39">
        <f>IF(M92="","",M92/GDP!P88/10)</f>
        <v>1.683805031620174</v>
      </c>
      <c r="W92" s="39">
        <f>IF(N92="","",N92/GDP!Q88/10)</f>
        <v>1.853487672682848</v>
      </c>
      <c r="X92" s="39">
        <f>IF(O92="","",O92/GDP!R88/10)</f>
        <v>1.4257430862694351</v>
      </c>
      <c r="Y92" s="39">
        <f>IF(P92="","",P92/GDP!S88/10)</f>
        <v>1.3367396035162549</v>
      </c>
      <c r="Z92" s="39">
        <f>IF(Q92="","",Q92/GDP!T88/10)</f>
        <v>-9.9122739967098278E-2</v>
      </c>
      <c r="AA92" s="39"/>
      <c r="AB92" s="59">
        <f t="shared" si="18"/>
        <v>0</v>
      </c>
      <c r="AC92" s="59">
        <f t="shared" si="21"/>
        <v>0</v>
      </c>
      <c r="AD92" s="59">
        <f t="shared" si="13"/>
        <v>0</v>
      </c>
      <c r="AE92" s="59" t="str">
        <f t="shared" si="19"/>
        <v/>
      </c>
      <c r="AF92" s="59">
        <f t="shared" si="14"/>
        <v>0</v>
      </c>
      <c r="AG92" s="39" t="str">
        <f t="shared" si="15"/>
        <v/>
      </c>
      <c r="AI92" s="59">
        <f t="shared" si="16"/>
        <v>1.4257430862694351</v>
      </c>
      <c r="AJ92" s="20" t="str">
        <f t="shared" si="17"/>
        <v/>
      </c>
    </row>
    <row r="93" spans="1:36" x14ac:dyDescent="0.15">
      <c r="A93" s="12" t="s">
        <v>113</v>
      </c>
      <c r="B93" s="26">
        <f>IF(Trans_cr!B93="","",Trans_cr!B93-Trans_deb!B93)</f>
        <v>-1025.6999999999998</v>
      </c>
      <c r="C93" s="26">
        <f>IF(Trans_cr!C93="","",Trans_cr!C93-Trans_deb!C93)</f>
        <v>-1101.7999999999997</v>
      </c>
      <c r="D93" s="26">
        <f>IF(Trans_cr!D93="","",Trans_cr!D93-Trans_deb!D93)</f>
        <v>-1273.5</v>
      </c>
      <c r="E93" s="26">
        <f>IF(Trans_cr!E93="","",Trans_cr!E93-Trans_deb!E93)</f>
        <v>-1397.3000000000002</v>
      </c>
      <c r="F93" s="26">
        <f>IF(Trans_cr!F93="","",Trans_cr!F93-Trans_deb!F93)</f>
        <v>-2159.3000000000002</v>
      </c>
      <c r="G93" s="26">
        <f>IF(Trans_cr!G93="","",Trans_cr!G93-Trans_deb!G93)</f>
        <v>-1503.3000000000002</v>
      </c>
      <c r="H93" s="26">
        <f>IF(Trans_cr!H93="","",Trans_cr!H93-Trans_deb!H93)</f>
        <v>-2004.1999999999998</v>
      </c>
      <c r="I93" s="26">
        <f>IF(Trans_cr!I93="","",Trans_cr!I93-Trans_deb!I93)</f>
        <v>-1850.7000000000007</v>
      </c>
      <c r="J93" s="26">
        <f>IF(Trans_cr!J93="","",Trans_cr!J93-Trans_deb!J93)</f>
        <v>-1974.6999999999998</v>
      </c>
      <c r="K93" s="26">
        <f>IF(Trans_cr!K93="","",Trans_cr!K93-Trans_deb!K93)</f>
        <v>-2175.8000000000002</v>
      </c>
      <c r="L93" s="26">
        <f>IF(Trans_cr!L93="","",Trans_cr!L93-Trans_deb!L93)</f>
        <v>-2332.7999999999997</v>
      </c>
      <c r="M93" s="26">
        <f>IF(Trans_cr!M93="","",Trans_cr!M93-Trans_deb!M93)</f>
        <v>-3216.8</v>
      </c>
      <c r="N93" s="26">
        <f>IF(Trans_cr!N93="","",Trans_cr!N93-Trans_deb!N93)</f>
        <v>-3185</v>
      </c>
      <c r="O93" s="26">
        <f>IF(Trans_cr!O93="","",Trans_cr!O93-Trans_deb!O93)</f>
        <v>-3503.3</v>
      </c>
      <c r="P93" s="26">
        <f>IF(Trans_cr!P93="","",Trans_cr!P93-Trans_deb!P93)</f>
        <v>-3608.7000000000007</v>
      </c>
      <c r="Q93" s="26">
        <f>IF(Trans_cr!Q93="","",Trans_cr!Q93-Trans_deb!Q93)</f>
        <v>-1271</v>
      </c>
      <c r="S93" s="64">
        <f t="shared" si="20"/>
        <v>-0.64779560506553613</v>
      </c>
      <c r="T93" s="39"/>
      <c r="U93" s="39">
        <f>IF(L93="","",L93/GDP!O89/10)</f>
        <v>-0.77728203462071543</v>
      </c>
      <c r="V93" s="39">
        <f>IF(M93="","",M93/GDP!P89/10)</f>
        <v>-1.0096149325906489</v>
      </c>
      <c r="W93" s="39">
        <f>IF(N93="","",N93/GDP!Q89/10)</f>
        <v>-0.90311571807500302</v>
      </c>
      <c r="X93" s="39">
        <f>IF(O93="","",O93/GDP!R89/10)</f>
        <v>-0.94567293035159106</v>
      </c>
      <c r="Y93" s="39">
        <f>IF(P93="","",P93/GDP!S89/10)</f>
        <v>-0.91439978530035337</v>
      </c>
      <c r="Z93" s="39">
        <f>IF(Q93="","",Q93/GDP!T89/10)</f>
        <v>-0.315496177735681</v>
      </c>
      <c r="AA93" s="39"/>
      <c r="AB93" s="59">
        <f t="shared" si="18"/>
        <v>0</v>
      </c>
      <c r="AC93" s="59">
        <f t="shared" si="21"/>
        <v>0</v>
      </c>
      <c r="AD93" s="59">
        <f t="shared" si="13"/>
        <v>0</v>
      </c>
      <c r="AE93" s="59" t="str">
        <f t="shared" si="19"/>
        <v/>
      </c>
      <c r="AF93" s="59">
        <f t="shared" si="14"/>
        <v>0</v>
      </c>
      <c r="AG93" s="39">
        <f t="shared" si="15"/>
        <v>-0.94567293035159106</v>
      </c>
      <c r="AI93" s="59" t="str">
        <f t="shared" si="16"/>
        <v/>
      </c>
      <c r="AJ93" s="20" t="str">
        <f t="shared" si="17"/>
        <v/>
      </c>
    </row>
    <row r="94" spans="1:36" x14ac:dyDescent="0.15">
      <c r="A94" s="12" t="s">
        <v>114</v>
      </c>
      <c r="B94" s="26">
        <f>IF(Trans_cr!B94="","",Trans_cr!B94-Trans_deb!B94)</f>
        <v>-6516.5172095220059</v>
      </c>
      <c r="C94" s="26">
        <f>IF(Trans_cr!C94="","",Trans_cr!C94-Trans_deb!C94)</f>
        <v>-6445.6471036058974</v>
      </c>
      <c r="D94" s="26">
        <f>IF(Trans_cr!D94="","",Trans_cr!D94-Trans_deb!D94)</f>
        <v>-9640.860387437966</v>
      </c>
      <c r="E94" s="26">
        <f>IF(Trans_cr!E94="","",Trans_cr!E94-Trans_deb!E94)</f>
        <v>-11777.03616685759</v>
      </c>
      <c r="F94" s="26">
        <f>IF(Trans_cr!F94="","",Trans_cr!F94-Trans_deb!F94)</f>
        <v>-9655.3988586853866</v>
      </c>
      <c r="G94" s="26">
        <f>IF(Trans_cr!G94="","",Trans_cr!G94-Trans_deb!G94)</f>
        <v>-11274.01493333333</v>
      </c>
      <c r="H94" s="26">
        <f>IF(Trans_cr!H94="","",Trans_cr!H94-Trans_deb!H94)</f>
        <v>-12094.497610315195</v>
      </c>
      <c r="I94" s="26">
        <f>IF(Trans_cr!I94="","",Trans_cr!I94-Trans_deb!I94)</f>
        <v>-10561.258163309576</v>
      </c>
      <c r="J94" s="26">
        <f>IF(Trans_cr!J94="","",Trans_cr!J94-Trans_deb!J94)</f>
        <v>-10538.392118975475</v>
      </c>
      <c r="K94" s="26">
        <f>IF(Trans_cr!K94="","",Trans_cr!K94-Trans_deb!K94)</f>
        <v>-11020.529929629036</v>
      </c>
      <c r="L94" s="26">
        <f>IF(Trans_cr!L94="","",Trans_cr!L94-Trans_deb!L94)</f>
        <v>-9282.0680181389707</v>
      </c>
      <c r="M94" s="26">
        <f>IF(Trans_cr!M94="","",Trans_cr!M94-Trans_deb!M94)</f>
        <v>-9188.4517445484871</v>
      </c>
      <c r="N94" s="26">
        <f>IF(Trans_cr!N94="","",Trans_cr!N94-Trans_deb!N94)</f>
        <v>-10434.063964998208</v>
      </c>
      <c r="O94" s="26">
        <f>IF(Trans_cr!O94="","",Trans_cr!O94-Trans_deb!O94)</f>
        <v>-11228.078970787565</v>
      </c>
      <c r="P94" s="26">
        <f>IF(Trans_cr!P94="","",Trans_cr!P94-Trans_deb!P94)</f>
        <v>-10966.941330465384</v>
      </c>
      <c r="Q94" s="26">
        <f>IF(Trans_cr!Q94="","",Trans_cr!Q94-Trans_deb!Q94)</f>
        <v>-7179.6726256549646</v>
      </c>
      <c r="S94" s="64">
        <f t="shared" si="20"/>
        <v>-0.34533500186507393</v>
      </c>
      <c r="T94" s="39"/>
      <c r="U94" s="39">
        <f>IF(L94="","",L94/GDP!O90/10)</f>
        <v>-0.5053325577532789</v>
      </c>
      <c r="V94" s="39">
        <f>IF(M94="","",M94/GDP!P90/10)</f>
        <v>-0.48964495722140589</v>
      </c>
      <c r="W94" s="39">
        <f>IF(N94="","",N94/GDP!Q90/10)</f>
        <v>-0.53205047989237353</v>
      </c>
      <c r="X94" s="39">
        <f>IF(O94="","",O94/GDP!R90/10)</f>
        <v>-0.53643617437325364</v>
      </c>
      <c r="Y94" s="39">
        <f>IF(P94="","",P94/GDP!S90/10)</f>
        <v>-0.54694304510392278</v>
      </c>
      <c r="Z94" s="39">
        <f>IF(Q94="","",Q94/GDP!T90/10)</f>
        <v>-0.38089754046961261</v>
      </c>
      <c r="AA94" s="39"/>
      <c r="AB94" s="59">
        <f t="shared" si="18"/>
        <v>0</v>
      </c>
      <c r="AC94" s="59">
        <f t="shared" si="21"/>
        <v>0</v>
      </c>
      <c r="AD94" s="59">
        <f t="shared" si="13"/>
        <v>0</v>
      </c>
      <c r="AE94" s="59" t="str">
        <f t="shared" si="19"/>
        <v/>
      </c>
      <c r="AF94" s="59">
        <f t="shared" si="14"/>
        <v>0</v>
      </c>
      <c r="AG94" s="39">
        <f t="shared" si="15"/>
        <v>-0.53643617437325364</v>
      </c>
      <c r="AI94" s="59" t="str">
        <f t="shared" si="16"/>
        <v/>
      </c>
      <c r="AJ94" s="20" t="str">
        <f t="shared" si="17"/>
        <v/>
      </c>
    </row>
    <row r="95" spans="1:36" x14ac:dyDescent="0.15">
      <c r="A95" s="12" t="s">
        <v>115</v>
      </c>
      <c r="B95" s="26">
        <f>IF(Trans_cr!B95="","",Trans_cr!B95-Trans_deb!B95)</f>
        <v>-266.66726557160194</v>
      </c>
      <c r="C95" s="26">
        <f>IF(Trans_cr!C95="","",Trans_cr!C95-Trans_deb!C95)</f>
        <v>-426.44464958748694</v>
      </c>
      <c r="D95" s="26">
        <f>IF(Trans_cr!D95="","",Trans_cr!D95-Trans_deb!D95)</f>
        <v>-540.41344523907992</v>
      </c>
      <c r="E95" s="26">
        <f>IF(Trans_cr!E95="","",Trans_cr!E95-Trans_deb!E95)</f>
        <v>-644.65971562135007</v>
      </c>
      <c r="F95" s="26">
        <f>IF(Trans_cr!F95="","",Trans_cr!F95-Trans_deb!F95)</f>
        <v>-441.19882796907996</v>
      </c>
      <c r="G95" s="26">
        <f>IF(Trans_cr!G95="","",Trans_cr!G95-Trans_deb!G95)</f>
        <v>-430.01491458259403</v>
      </c>
      <c r="H95" s="26">
        <f>IF(Trans_cr!H95="","",Trans_cr!H95-Trans_deb!H95)</f>
        <v>-572.1</v>
      </c>
      <c r="I95" s="26">
        <f>IF(Trans_cr!I95="","",Trans_cr!I95-Trans_deb!I95)</f>
        <v>-726.15928236898105</v>
      </c>
      <c r="J95" s="26">
        <f>IF(Trans_cr!J95="","",Trans_cr!J95-Trans_deb!J95)</f>
        <v>-688.82997386643228</v>
      </c>
      <c r="K95" s="26">
        <f>IF(Trans_cr!K95="","",Trans_cr!K95-Trans_deb!K95)</f>
        <v>-696.03547059457651</v>
      </c>
      <c r="L95" s="26">
        <f>IF(Trans_cr!L95="","",Trans_cr!L95-Trans_deb!L95)</f>
        <v>-573.18449362667968</v>
      </c>
      <c r="M95" s="26">
        <f>IF(Trans_cr!M95="","",Trans_cr!M95-Trans_deb!M95)</f>
        <v>-539.34828425540786</v>
      </c>
      <c r="N95" s="26">
        <f>IF(Trans_cr!N95="","",Trans_cr!N95-Trans_deb!N95)</f>
        <v>-618.66554370890162</v>
      </c>
      <c r="O95" s="26">
        <f>IF(Trans_cr!O95="","",Trans_cr!O95-Trans_deb!O95)</f>
        <v>-686.60575368409036</v>
      </c>
      <c r="P95" s="26">
        <f>IF(Trans_cr!P95="","",Trans_cr!P95-Trans_deb!P95)</f>
        <v>-702.90879061940836</v>
      </c>
      <c r="Q95" s="26">
        <f>IF(Trans_cr!Q95="","",Trans_cr!Q95-Trans_deb!Q95)</f>
        <v>-554.37629144886341</v>
      </c>
      <c r="S95" s="64">
        <f t="shared" si="20"/>
        <v>-0.21131119876827409</v>
      </c>
      <c r="T95" s="39"/>
      <c r="U95" s="39">
        <f>IF(L95="","",L95/GDP!O91/10)</f>
        <v>-4.0495246018147366</v>
      </c>
      <c r="V95" s="39">
        <f>IF(M95="","",M95/GDP!P91/10)</f>
        <v>-3.8230927990369148</v>
      </c>
      <c r="W95" s="39">
        <f>IF(N95="","",N95/GDP!Q91/10)</f>
        <v>-4.1928413616433762</v>
      </c>
      <c r="X95" s="39">
        <f>IF(O95="","",O95/GDP!R91/10)</f>
        <v>-4.3878562082702492</v>
      </c>
      <c r="Y95" s="39">
        <f>IF(P95="","",P95/GDP!S91/10)</f>
        <v>-4.4465572795410102</v>
      </c>
      <c r="Z95" s="39">
        <f>IF(Q95="","",Q95/GDP!T91/10)</f>
        <v>-3.9746495085832989</v>
      </c>
      <c r="AA95" s="39"/>
      <c r="AB95" s="59">
        <f t="shared" si="18"/>
        <v>0</v>
      </c>
      <c r="AC95" s="59">
        <f t="shared" si="21"/>
        <v>0</v>
      </c>
      <c r="AD95" s="59">
        <f t="shared" si="13"/>
        <v>0</v>
      </c>
      <c r="AE95" s="59" t="str">
        <f t="shared" si="19"/>
        <v/>
      </c>
      <c r="AF95" s="59">
        <f t="shared" si="14"/>
        <v>0</v>
      </c>
      <c r="AG95" s="39">
        <f t="shared" si="15"/>
        <v>-4.3878562082702492</v>
      </c>
      <c r="AI95" s="59" t="str">
        <f t="shared" si="16"/>
        <v/>
      </c>
      <c r="AJ95" s="20" t="str">
        <f t="shared" si="17"/>
        <v/>
      </c>
    </row>
    <row r="96" spans="1:36" x14ac:dyDescent="0.15">
      <c r="A96" s="12" t="s">
        <v>116</v>
      </c>
      <c r="B96" s="26">
        <f>IF(Trans_cr!B96="","",Trans_cr!B96-Trans_deb!B96)</f>
        <v>-4624.4014601839299</v>
      </c>
      <c r="C96" s="26">
        <f>IF(Trans_cr!C96="","",Trans_cr!C96-Trans_deb!C96)</f>
        <v>-5187.5634249466893</v>
      </c>
      <c r="D96" s="26">
        <f>IF(Trans_cr!D96="","",Trans_cr!D96-Trans_deb!D96)</f>
        <v>-7016.4297472456237</v>
      </c>
      <c r="E96" s="26">
        <f>IF(Trans_cr!E96="","",Trans_cr!E96-Trans_deb!E96)</f>
        <v>-7118.9428400716206</v>
      </c>
      <c r="F96" s="26">
        <f>IF(Trans_cr!F96="","",Trans_cr!F96-Trans_deb!F96)</f>
        <v>-8945.2538840344641</v>
      </c>
      <c r="G96" s="26">
        <f>IF(Trans_cr!G96="","",Trans_cr!G96-Trans_deb!G96)</f>
        <v>-4235.6973709470767</v>
      </c>
      <c r="H96" s="26">
        <f>IF(Trans_cr!H96="","",Trans_cr!H96-Trans_deb!H96)</f>
        <v>-7787.8197301187756</v>
      </c>
      <c r="I96" s="26">
        <f>IF(Trans_cr!I96="","",Trans_cr!I96-Trans_deb!I96)</f>
        <v>-12413.814460314687</v>
      </c>
      <c r="J96" s="26">
        <f>IF(Trans_cr!J96="","",Trans_cr!J96-Trans_deb!J96)</f>
        <v>-7449.0218624709232</v>
      </c>
      <c r="K96" s="26">
        <f>IF(Trans_cr!K96="","",Trans_cr!K96-Trans_deb!K96)</f>
        <v>-6299.8417312256352</v>
      </c>
      <c r="L96" s="26">
        <f>IF(Trans_cr!L96="","",Trans_cr!L96-Trans_deb!L96)</f>
        <v>-5640.5894765174962</v>
      </c>
      <c r="M96" s="26">
        <f>IF(Trans_cr!M96="","",Trans_cr!M96-Trans_deb!M96)</f>
        <v>-6422.8449163347323</v>
      </c>
      <c r="N96" s="26">
        <f>IF(Trans_cr!N96="","",Trans_cr!N96-Trans_deb!N96)</f>
        <v>-5906.0937822570486</v>
      </c>
      <c r="O96" s="26">
        <f>IF(Trans_cr!O96="","",Trans_cr!O96-Trans_deb!O96)</f>
        <v>-9743.6659028619179</v>
      </c>
      <c r="P96" s="26">
        <f>IF(Trans_cr!P96="","",Trans_cr!P96-Trans_deb!P96)</f>
        <v>-8024.5895715205515</v>
      </c>
      <c r="Q96" s="26">
        <f>IF(Trans_cr!Q96="","",Trans_cr!Q96-Trans_deb!Q96)</f>
        <v>-7141.3140051603586</v>
      </c>
      <c r="S96" s="64">
        <f t="shared" si="20"/>
        <v>-0.11007112058353208</v>
      </c>
      <c r="T96" s="39"/>
      <c r="U96" s="39">
        <f>IF(L96="","",L96/GDP!O92/10)</f>
        <v>-0.12689938084916946</v>
      </c>
      <c r="V96" s="39">
        <f>IF(M96="","",M96/GDP!P92/10)</f>
        <v>-0.12836248444500625</v>
      </c>
      <c r="W96" s="39">
        <f>IF(N96="","",N96/GDP!Q92/10)</f>
        <v>-0.11977871789499853</v>
      </c>
      <c r="X96" s="39">
        <f>IF(O96="","",O96/GDP!R92/10)</f>
        <v>-0.19344600607977799</v>
      </c>
      <c r="Y96" s="39">
        <f>IF(P96="","",P96/GDP!S92/10)</f>
        <v>-0.15625511040881127</v>
      </c>
      <c r="Z96" s="39">
        <f>IF(Q96="","",Q96/GDP!T92/10)</f>
        <v>-0.14157038217071904</v>
      </c>
      <c r="AA96" s="39"/>
      <c r="AB96" s="59">
        <f t="shared" si="18"/>
        <v>0</v>
      </c>
      <c r="AC96" s="59">
        <f t="shared" si="21"/>
        <v>0</v>
      </c>
      <c r="AD96" s="59">
        <f t="shared" si="13"/>
        <v>0</v>
      </c>
      <c r="AE96" s="59" t="str">
        <f t="shared" si="19"/>
        <v/>
      </c>
      <c r="AF96" s="59">
        <f t="shared" si="14"/>
        <v>0</v>
      </c>
      <c r="AG96" s="39">
        <f t="shared" si="15"/>
        <v>-0.19344600607977799</v>
      </c>
      <c r="AI96" s="59" t="str">
        <f t="shared" si="16"/>
        <v/>
      </c>
      <c r="AJ96" s="20" t="str">
        <f t="shared" si="17"/>
        <v/>
      </c>
    </row>
    <row r="97" spans="1:36" x14ac:dyDescent="0.15">
      <c r="A97" s="12" t="s">
        <v>117</v>
      </c>
      <c r="B97" s="26">
        <f>IF(Trans_cr!B97="","",Trans_cr!B97-Trans_deb!B97)</f>
        <v>-871.79125528913949</v>
      </c>
      <c r="C97" s="26">
        <f>IF(Trans_cr!C97="","",Trans_cr!C97-Trans_deb!C97)</f>
        <v>-1008.3215796897038</v>
      </c>
      <c r="D97" s="26">
        <f>IF(Trans_cr!D97="","",Trans_cr!D97-Trans_deb!D97)</f>
        <v>-1153.3149664305799</v>
      </c>
      <c r="E97" s="26">
        <f>IF(Trans_cr!E97="","",Trans_cr!E97-Trans_deb!E97)</f>
        <v>-1404.3310827697246</v>
      </c>
      <c r="F97" s="26">
        <f>IF(Trans_cr!F97="","",Trans_cr!F97-Trans_deb!F97)</f>
        <v>-1151.4084507042253</v>
      </c>
      <c r="G97" s="26">
        <f>IF(Trans_cr!G97="","",Trans_cr!G97-Trans_deb!G97)</f>
        <v>-1006.9000000000001</v>
      </c>
      <c r="H97" s="26">
        <f>IF(Trans_cr!H97="","",Trans_cr!H97-Trans_deb!H97)</f>
        <v>-1222.816901408451</v>
      </c>
      <c r="I97" s="26">
        <f>IF(Trans_cr!I97="","",Trans_cr!I97-Trans_deb!I97)</f>
        <v>-1151.4084507042255</v>
      </c>
      <c r="J97" s="26">
        <f>IF(Trans_cr!J97="","",Trans_cr!J97-Trans_deb!J97)</f>
        <v>-1252.2535211267607</v>
      </c>
      <c r="K97" s="26">
        <f>IF(Trans_cr!K97="","",Trans_cr!K97-Trans_deb!K97)</f>
        <v>-1075.6338028169014</v>
      </c>
      <c r="L97" s="26">
        <f>IF(Trans_cr!L97="","",Trans_cr!L97-Trans_deb!L97)</f>
        <v>-1302.394366197183</v>
      </c>
      <c r="M97" s="26">
        <f>IF(Trans_cr!M97="","",Trans_cr!M97-Trans_deb!M97)</f>
        <v>-1297.183098591549</v>
      </c>
      <c r="N97" s="26">
        <f>IF(Trans_cr!N97="","",Trans_cr!N97-Trans_deb!N97)</f>
        <v>-1319.0140845070423</v>
      </c>
      <c r="O97" s="26">
        <f>IF(Trans_cr!O97="","",Trans_cr!O97-Trans_deb!O97)</f>
        <v>-1290.9859154929579</v>
      </c>
      <c r="P97" s="26">
        <f>IF(Trans_cr!P97="","",Trans_cr!P97-Trans_deb!P97)</f>
        <v>-1130.2816901408453</v>
      </c>
      <c r="Q97" s="26" t="str">
        <f>IF(Trans_cr!Q97="","",Trans_cr!Q97-Trans_deb!Q97)</f>
        <v/>
      </c>
      <c r="S97" s="64" t="str">
        <f t="shared" si="20"/>
        <v/>
      </c>
      <c r="T97" s="39"/>
      <c r="U97" s="39">
        <f>IF(L97="","",L97/GDP!O93/10)</f>
        <v>-3.3704534015001371</v>
      </c>
      <c r="V97" s="39">
        <f>IF(M97="","",M97/GDP!P93/10)</f>
        <v>-3.2471062991615036</v>
      </c>
      <c r="W97" s="39">
        <f>IF(N97="","",N97/GDP!Q93/10)</f>
        <v>-3.1808814726678696</v>
      </c>
      <c r="X97" s="39">
        <f>IF(O97="","",O97/GDP!R93/10)</f>
        <v>-3.002794315550287</v>
      </c>
      <c r="Y97" s="39">
        <f>IF(P97="","",P97/GDP!S93/10)</f>
        <v>-2.5362114307770582</v>
      </c>
      <c r="Z97" s="39" t="str">
        <f>IF(Q97="","",Q97/GDP!T93/10)</f>
        <v/>
      </c>
      <c r="AA97" s="39"/>
      <c r="AB97" s="59">
        <f t="shared" si="18"/>
        <v>0</v>
      </c>
      <c r="AC97" s="59">
        <f t="shared" si="21"/>
        <v>0</v>
      </c>
      <c r="AD97" s="59">
        <f t="shared" si="13"/>
        <v>1</v>
      </c>
      <c r="AE97" s="59" t="str">
        <f t="shared" si="19"/>
        <v/>
      </c>
      <c r="AF97" s="59">
        <f t="shared" si="14"/>
        <v>0</v>
      </c>
      <c r="AG97" s="39">
        <f t="shared" si="15"/>
        <v>-3.002794315550287</v>
      </c>
      <c r="AI97" s="59" t="str">
        <f t="shared" si="16"/>
        <v/>
      </c>
      <c r="AJ97" s="20" t="str">
        <f t="shared" si="17"/>
        <v/>
      </c>
    </row>
    <row r="98" spans="1:36" x14ac:dyDescent="0.15">
      <c r="A98" s="12" t="s">
        <v>118</v>
      </c>
      <c r="B98" s="26">
        <f>IF(Trans_cr!B98="","",Trans_cr!B98-Trans_deb!B98)</f>
        <v>-146.75299173617304</v>
      </c>
      <c r="C98" s="26">
        <f>IF(Trans_cr!C98="","",Trans_cr!C98-Trans_deb!C98)</f>
        <v>-59.370296595500122</v>
      </c>
      <c r="D98" s="26">
        <f>IF(Trans_cr!D98="","",Trans_cr!D98-Trans_deb!D98)</f>
        <v>-386.39632385804498</v>
      </c>
      <c r="E98" s="26">
        <f>IF(Trans_cr!E98="","",Trans_cr!E98-Trans_deb!E98)</f>
        <v>-127.97241690337978</v>
      </c>
      <c r="F98" s="26">
        <f>IF(Trans_cr!F98="","",Trans_cr!F98-Trans_deb!F98)</f>
        <v>301.91021776391608</v>
      </c>
      <c r="G98" s="26">
        <f>IF(Trans_cr!G98="","",Trans_cr!G98-Trans_deb!G98)</f>
        <v>395.83119039549501</v>
      </c>
      <c r="H98" s="26">
        <f>IF(Trans_cr!H98="","",Trans_cr!H98-Trans_deb!H98)</f>
        <v>109.75266717039631</v>
      </c>
      <c r="I98" s="26">
        <f>IF(Trans_cr!I98="","",Trans_cr!I98-Trans_deb!I98)</f>
        <v>-148.18412882914572</v>
      </c>
      <c r="J98" s="26">
        <f>IF(Trans_cr!J98="","",Trans_cr!J98-Trans_deb!J98)</f>
        <v>36.955803453901353</v>
      </c>
      <c r="K98" s="26">
        <f>IF(Trans_cr!K98="","",Trans_cr!K98-Trans_deb!K98)</f>
        <v>1499.8430367153319</v>
      </c>
      <c r="L98" s="26">
        <f>IF(Trans_cr!L98="","",Trans_cr!L98-Trans_deb!L98)</f>
        <v>1676.0239893396947</v>
      </c>
      <c r="M98" s="26">
        <f>IF(Trans_cr!M98="","",Trans_cr!M98-Trans_deb!M98)</f>
        <v>1705.900923931282</v>
      </c>
      <c r="N98" s="26">
        <f>IF(Trans_cr!N98="","",Trans_cr!N98-Trans_deb!N98)</f>
        <v>1723.0277170717845</v>
      </c>
      <c r="O98" s="26">
        <f>IF(Trans_cr!O98="","",Trans_cr!O98-Trans_deb!O98)</f>
        <v>1908.5040735356001</v>
      </c>
      <c r="P98" s="26">
        <f>IF(Trans_cr!P98="","",Trans_cr!P98-Trans_deb!P98)</f>
        <v>1471.7937072458931</v>
      </c>
      <c r="Q98" s="26">
        <f>IF(Trans_cr!Q98="","",Trans_cr!Q98-Trans_deb!Q98)</f>
        <v>1216.3807036960698</v>
      </c>
      <c r="S98" s="64">
        <f t="shared" si="20"/>
        <v>-0.17353858920063403</v>
      </c>
      <c r="T98" s="39"/>
      <c r="U98" s="39">
        <f>IF(L98="","",L98/GDP!O94/10)</f>
        <v>0.90896395687758158</v>
      </c>
      <c r="V98" s="39">
        <f>IF(M98="","",M98/GDP!P94/10)</f>
        <v>1.2425587788608952</v>
      </c>
      <c r="W98" s="39">
        <f>IF(N98="","",N98/GDP!Q94/10)</f>
        <v>1.0329537464040845</v>
      </c>
      <c r="X98" s="39">
        <f>IF(O98="","",O98/GDP!R94/10)</f>
        <v>1.064182113112051</v>
      </c>
      <c r="Y98" s="39">
        <f>IF(P98="","",P98/GDP!S94/10)</f>
        <v>0.81015972208170095</v>
      </c>
      <c r="Z98" s="39">
        <f>IF(Q98="","",Q98/GDP!T94/10)</f>
        <v>0.71033727115397283</v>
      </c>
      <c r="AA98" s="39"/>
      <c r="AB98" s="59">
        <f t="shared" si="18"/>
        <v>0</v>
      </c>
      <c r="AC98" s="59">
        <f t="shared" si="21"/>
        <v>0</v>
      </c>
      <c r="AD98" s="59">
        <f t="shared" si="13"/>
        <v>0</v>
      </c>
      <c r="AE98" s="59" t="str">
        <f t="shared" si="19"/>
        <v/>
      </c>
      <c r="AF98" s="59">
        <f t="shared" si="14"/>
        <v>0</v>
      </c>
      <c r="AG98" s="39" t="str">
        <f t="shared" si="15"/>
        <v/>
      </c>
      <c r="AI98" s="59">
        <f t="shared" si="16"/>
        <v>1.064182113112051</v>
      </c>
      <c r="AJ98" s="20" t="str">
        <f t="shared" si="17"/>
        <v/>
      </c>
    </row>
    <row r="99" spans="1:36" x14ac:dyDescent="0.15">
      <c r="A99" s="12" t="s">
        <v>119</v>
      </c>
      <c r="B99" s="26">
        <f>IF(Trans_cr!B99="","",Trans_cr!B99-Trans_deb!B99)</f>
        <v>310.88996707848946</v>
      </c>
      <c r="C99" s="26">
        <f>IF(Trans_cr!C99="","",Trans_cr!C99-Trans_deb!C99)</f>
        <v>321.53095029005954</v>
      </c>
      <c r="D99" s="26">
        <f>IF(Trans_cr!D99="","",Trans_cr!D99-Trans_deb!D99)</f>
        <v>353.33047784104974</v>
      </c>
      <c r="E99" s="26">
        <f>IF(Trans_cr!E99="","",Trans_cr!E99-Trans_deb!E99)</f>
        <v>426.71014684800832</v>
      </c>
      <c r="F99" s="26">
        <f>IF(Trans_cr!F99="","",Trans_cr!F99-Trans_deb!F99)</f>
        <v>241.94787817411998</v>
      </c>
      <c r="G99" s="26">
        <f>IF(Trans_cr!G99="","",Trans_cr!G99-Trans_deb!G99)</f>
        <v>715.03777851479629</v>
      </c>
      <c r="H99" s="26">
        <f>IF(Trans_cr!H99="","",Trans_cr!H99-Trans_deb!H99)</f>
        <v>682.39999999999986</v>
      </c>
      <c r="I99" s="26">
        <f>IF(Trans_cr!I99="","",Trans_cr!I99-Trans_deb!I99)</f>
        <v>845.03974920146652</v>
      </c>
      <c r="J99" s="26">
        <f>IF(Trans_cr!J99="","",Trans_cr!J99-Trans_deb!J99)</f>
        <v>1160.5004838022994</v>
      </c>
      <c r="K99" s="26">
        <f>IF(Trans_cr!K99="","",Trans_cr!K99-Trans_deb!K99)</f>
        <v>615.11478859222598</v>
      </c>
      <c r="L99" s="26">
        <f>IF(Trans_cr!L99="","",Trans_cr!L99-Trans_deb!L99)</f>
        <v>520.67329033365831</v>
      </c>
      <c r="M99" s="26">
        <f>IF(Trans_cr!M99="","",Trans_cr!M99-Trans_deb!M99)</f>
        <v>578.44468442068182</v>
      </c>
      <c r="N99" s="26">
        <f>IF(Trans_cr!N99="","",Trans_cr!N99-Trans_deb!N99)</f>
        <v>591.38144112860982</v>
      </c>
      <c r="O99" s="26">
        <f>IF(Trans_cr!O99="","",Trans_cr!O99-Trans_deb!O99)</f>
        <v>562.96654847260811</v>
      </c>
      <c r="P99" s="26">
        <f>IF(Trans_cr!P99="","",Trans_cr!P99-Trans_deb!P99)</f>
        <v>751.33173418668503</v>
      </c>
      <c r="Q99" s="26" t="str">
        <f>IF(Trans_cr!Q99="","",Trans_cr!Q99-Trans_deb!Q99)</f>
        <v/>
      </c>
      <c r="S99" s="64" t="str">
        <f t="shared" si="20"/>
        <v/>
      </c>
      <c r="T99" s="39"/>
      <c r="U99" s="39">
        <f>IF(L99="","",L99/GDP!O95/10)</f>
        <v>0.81057726561430277</v>
      </c>
      <c r="V99" s="39">
        <f>IF(M99="","",M99/GDP!P95/10)</f>
        <v>0.83602061399539329</v>
      </c>
      <c r="W99" s="39">
        <f>IF(N99="","",N99/GDP!Q95/10)</f>
        <v>0.74956784836360091</v>
      </c>
      <c r="X99" s="39">
        <f>IF(O99="","",O99/GDP!R95/10)</f>
        <v>0.64118257851226423</v>
      </c>
      <c r="Y99" s="39">
        <f>IF(P99="","",P99/GDP!S95/10)</f>
        <v>0.78747362107031693</v>
      </c>
      <c r="Z99" s="39" t="str">
        <f>IF(Q99="","",Q99/GDP!T95/10)</f>
        <v/>
      </c>
      <c r="AA99" s="39"/>
      <c r="AB99" s="59">
        <f t="shared" si="18"/>
        <v>0</v>
      </c>
      <c r="AC99" s="59">
        <f t="shared" si="21"/>
        <v>0</v>
      </c>
      <c r="AD99" s="59">
        <f t="shared" si="13"/>
        <v>1</v>
      </c>
      <c r="AE99" s="59" t="str">
        <f t="shared" si="19"/>
        <v/>
      </c>
      <c r="AF99" s="59">
        <f t="shared" si="14"/>
        <v>0</v>
      </c>
      <c r="AG99" s="39" t="str">
        <f t="shared" si="15"/>
        <v/>
      </c>
      <c r="AI99" s="59">
        <f t="shared" si="16"/>
        <v>0.64118257851226423</v>
      </c>
      <c r="AJ99" s="20" t="str">
        <f t="shared" si="17"/>
        <v/>
      </c>
    </row>
    <row r="100" spans="1:36" x14ac:dyDescent="0.15">
      <c r="A100" s="12" t="s">
        <v>120</v>
      </c>
      <c r="B100" s="26" t="str">
        <f>IF(Trans_cr!B100="","",Trans_cr!B100-Trans_deb!B100)</f>
        <v/>
      </c>
      <c r="C100" s="26">
        <f>IF(Trans_cr!C100="","",Trans_cr!C100-Trans_deb!C100)</f>
        <v>-15.1</v>
      </c>
      <c r="D100" s="26">
        <f>IF(Trans_cr!D100="","",Trans_cr!D100-Trans_deb!D100)</f>
        <v>-20.209186770029721</v>
      </c>
      <c r="E100" s="26">
        <f>IF(Trans_cr!E100="","",Trans_cr!E100-Trans_deb!E100)</f>
        <v>-23.256574871190743</v>
      </c>
      <c r="F100" s="26">
        <f>IF(Trans_cr!F100="","",Trans_cr!F100-Trans_deb!F100)</f>
        <v>-21.494214357069978</v>
      </c>
      <c r="G100" s="26">
        <f>IF(Trans_cr!G100="","",Trans_cr!G100-Trans_deb!G100)</f>
        <v>-23.427674164804088</v>
      </c>
      <c r="H100" s="26">
        <f>IF(Trans_cr!H100="","",Trans_cr!H100-Trans_deb!H100)</f>
        <v>-30.277455968491893</v>
      </c>
      <c r="I100" s="26">
        <f>IF(Trans_cr!I100="","",Trans_cr!I100-Trans_deb!I100)</f>
        <v>-30.808381311251658</v>
      </c>
      <c r="J100" s="26">
        <f>IF(Trans_cr!J100="","",Trans_cr!J100-Trans_deb!J100)</f>
        <v>-27.200953537914256</v>
      </c>
      <c r="K100" s="26">
        <f>IF(Trans_cr!K100="","",Trans_cr!K100-Trans_deb!K100)</f>
        <v>-36.379998945687618</v>
      </c>
      <c r="L100" s="26">
        <f>IF(Trans_cr!L100="","",Trans_cr!L100-Trans_deb!L100)</f>
        <v>-39.818278621940905</v>
      </c>
      <c r="M100" s="26">
        <f>IF(Trans_cr!M100="","",Trans_cr!M100-Trans_deb!M100)</f>
        <v>-34.574059774430829</v>
      </c>
      <c r="N100" s="26">
        <f>IF(Trans_cr!N100="","",Trans_cr!N100-Trans_deb!N100)</f>
        <v>-30.188281111808312</v>
      </c>
      <c r="O100" s="26">
        <f>IF(Trans_cr!O100="","",Trans_cr!O100-Trans_deb!O100)</f>
        <v>-26.248863759077395</v>
      </c>
      <c r="P100" s="26">
        <f>IF(Trans_cr!P100="","",Trans_cr!P100-Trans_deb!P100)</f>
        <v>-27.360728711953996</v>
      </c>
      <c r="Q100" s="26" t="str">
        <f>IF(Trans_cr!Q100="","",Trans_cr!Q100-Trans_deb!Q100)</f>
        <v/>
      </c>
      <c r="S100" s="64" t="str">
        <f t="shared" si="20"/>
        <v/>
      </c>
      <c r="T100" s="39"/>
      <c r="U100" s="39">
        <f>IF(L100="","",L100/GDP!O96/10)</f>
        <v>-23.227637403392645</v>
      </c>
      <c r="V100" s="39">
        <f>IF(M100="","",M100/GDP!P96/10)</f>
        <v>-19.374647246858245</v>
      </c>
      <c r="W100" s="39">
        <f>IF(N100="","",N100/GDP!Q96/10)</f>
        <v>-16.111838764451203</v>
      </c>
      <c r="X100" s="39">
        <f>IF(O100="","",O100/GDP!R96/10)</f>
        <v>-13.096962892185861</v>
      </c>
      <c r="Y100" s="39">
        <f>IF(P100="","",P100/GDP!S96/10)</f>
        <v>-13.845749959327383</v>
      </c>
      <c r="Z100" s="39" t="str">
        <f>IF(Q100="","",Q100/GDP!T96/10)</f>
        <v/>
      </c>
      <c r="AA100" s="39"/>
      <c r="AB100" s="59">
        <f t="shared" si="18"/>
        <v>0</v>
      </c>
      <c r="AC100" s="59">
        <f t="shared" ref="AC100:AC108" si="22">IF(Y50&gt;5, 1, 0)</f>
        <v>0</v>
      </c>
      <c r="AD100" s="59">
        <f t="shared" si="13"/>
        <v>1</v>
      </c>
      <c r="AE100" s="59" t="str">
        <f t="shared" si="19"/>
        <v/>
      </c>
      <c r="AF100" s="59">
        <f t="shared" si="14"/>
        <v>1</v>
      </c>
      <c r="AG100" s="39">
        <f t="shared" si="15"/>
        <v>-13.096962892185861</v>
      </c>
      <c r="AI100" s="59" t="str">
        <f t="shared" si="16"/>
        <v/>
      </c>
      <c r="AJ100" s="20" t="str">
        <f t="shared" si="17"/>
        <v/>
      </c>
    </row>
    <row r="101" spans="1:36" x14ac:dyDescent="0.15">
      <c r="A101" s="12" t="s">
        <v>121</v>
      </c>
      <c r="B101" s="26">
        <f>IF(Trans_cr!B101="","",Trans_cr!B101-Trans_deb!B101)</f>
        <v>3172.5</v>
      </c>
      <c r="C101" s="26">
        <f>IF(Trans_cr!C101="","",Trans_cr!C101-Trans_deb!C101)</f>
        <v>2152.2999999999993</v>
      </c>
      <c r="D101" s="26">
        <f>IF(Trans_cr!D101="","",Trans_cr!D101-Trans_deb!D101)</f>
        <v>3975.5000000000036</v>
      </c>
      <c r="E101" s="26">
        <f>IF(Trans_cr!E101="","",Trans_cr!E101-Trans_deb!E101)</f>
        <v>7508.2999999999956</v>
      </c>
      <c r="F101" s="26">
        <f>IF(Trans_cr!F101="","",Trans_cr!F101-Trans_deb!F101)</f>
        <v>4815.5999999999985</v>
      </c>
      <c r="G101" s="26">
        <f>IF(Trans_cr!G101="","",Trans_cr!G101-Trans_deb!G101)</f>
        <v>8656.6999999999971</v>
      </c>
      <c r="H101" s="26">
        <f>IF(Trans_cr!H101="","",Trans_cr!H101-Trans_deb!H101)</f>
        <v>6331.5999999999985</v>
      </c>
      <c r="I101" s="26">
        <f>IF(Trans_cr!I101="","",Trans_cr!I101-Trans_deb!I101)</f>
        <v>10131.399999999998</v>
      </c>
      <c r="J101" s="26">
        <f>IF(Trans_cr!J101="","",Trans_cr!J101-Trans_deb!J101)</f>
        <v>7340.6000000000022</v>
      </c>
      <c r="K101" s="26">
        <f>IF(Trans_cr!K101="","",Trans_cr!K101-Trans_deb!K101)</f>
        <v>6193.9000000000015</v>
      </c>
      <c r="L101" s="26">
        <f>IF(Trans_cr!L101="","",Trans_cr!L101-Trans_deb!L101)</f>
        <v>4650.9000000000015</v>
      </c>
      <c r="M101" s="26">
        <f>IF(Trans_cr!M101="","",Trans_cr!M101-Trans_deb!M101)</f>
        <v>-1328.5</v>
      </c>
      <c r="N101" s="26">
        <f>IF(Trans_cr!N101="","",Trans_cr!N101-Trans_deb!N101)</f>
        <v>-5418.4000000000015</v>
      </c>
      <c r="O101" s="26">
        <f>IF(Trans_cr!O101="","",Trans_cr!O101-Trans_deb!O101)</f>
        <v>-2507.7999999999993</v>
      </c>
      <c r="P101" s="26">
        <f>IF(Trans_cr!P101="","",Trans_cr!P101-Trans_deb!P101)</f>
        <v>-1734.2999999999993</v>
      </c>
      <c r="Q101" s="26">
        <f>IF(Trans_cr!Q101="","",Trans_cr!Q101-Trans_deb!Q101)</f>
        <v>2132.0999999999985</v>
      </c>
      <c r="S101" s="64">
        <f t="shared" si="20"/>
        <v>-2.2293720809548518</v>
      </c>
      <c r="T101" s="39"/>
      <c r="U101" s="39">
        <f>IF(L101="","",L101/GDP!O97/10)</f>
        <v>0.31724259739204663</v>
      </c>
      <c r="V101" s="39">
        <f>IF(M101="","",M101/GDP!P97/10)</f>
        <v>-8.860436132168692E-2</v>
      </c>
      <c r="W101" s="39">
        <f>IF(N101="","",N101/GDP!Q97/10)</f>
        <v>-0.33383562622100355</v>
      </c>
      <c r="X101" s="39">
        <f>IF(O101="","",O101/GDP!R97/10)</f>
        <v>-0.14534824376268901</v>
      </c>
      <c r="Y101" s="39">
        <f>IF(P101="","",P101/GDP!S97/10)</f>
        <v>-0.10501853014396476</v>
      </c>
      <c r="Z101" s="39">
        <f>IF(Q101="","",Q101/GDP!T97/10)</f>
        <v>0.13014437489334818</v>
      </c>
      <c r="AA101" s="39"/>
      <c r="AB101" s="59">
        <f t="shared" si="18"/>
        <v>0</v>
      </c>
      <c r="AC101" s="59">
        <f t="shared" si="22"/>
        <v>0</v>
      </c>
      <c r="AD101" s="59">
        <f t="shared" si="13"/>
        <v>0</v>
      </c>
      <c r="AE101" s="59" t="str">
        <f t="shared" si="19"/>
        <v/>
      </c>
      <c r="AF101" s="59">
        <f t="shared" si="14"/>
        <v>0</v>
      </c>
      <c r="AG101" s="39">
        <f t="shared" si="15"/>
        <v>-0.14534824376268901</v>
      </c>
      <c r="AI101" s="59" t="str">
        <f t="shared" si="16"/>
        <v/>
      </c>
      <c r="AJ101" s="20" t="str">
        <f t="shared" si="17"/>
        <v/>
      </c>
    </row>
    <row r="102" spans="1:36" x14ac:dyDescent="0.15">
      <c r="A102" s="12" t="s">
        <v>122</v>
      </c>
      <c r="B102" s="26">
        <f>IF(Trans_cr!B102="","",Trans_cr!B102-Trans_deb!B102)</f>
        <v>-27.413346251258602</v>
      </c>
      <c r="C102" s="26">
        <f>IF(Trans_cr!C102="","",Trans_cr!C102-Trans_deb!C102)</f>
        <v>2.6644588155610762</v>
      </c>
      <c r="D102" s="26">
        <f>IF(Trans_cr!D102="","",Trans_cr!D102-Trans_deb!D102)</f>
        <v>-49.724213786564377</v>
      </c>
      <c r="E102" s="26">
        <f>IF(Trans_cr!E102="","",Trans_cr!E102-Trans_deb!E102)</f>
        <v>-90.717411928707122</v>
      </c>
      <c r="F102" s="26">
        <f>IF(Trans_cr!F102="","",Trans_cr!F102-Trans_deb!F102)</f>
        <v>-54.813451356999046</v>
      </c>
      <c r="G102" s="26">
        <f>IF(Trans_cr!G102="","",Trans_cr!G102-Trans_deb!G102)</f>
        <v>-58.393258245359021</v>
      </c>
      <c r="H102" s="26">
        <f>IF(Trans_cr!H102="","",Trans_cr!H102-Trans_deb!H102)</f>
        <v>-74.519542267927676</v>
      </c>
      <c r="I102" s="26">
        <f>IF(Trans_cr!I102="","",Trans_cr!I102-Trans_deb!I102)</f>
        <v>-64.831873454850239</v>
      </c>
      <c r="J102" s="26">
        <f>IF(Trans_cr!J102="","",Trans_cr!J102-Trans_deb!J102)</f>
        <v>-68.600000000000009</v>
      </c>
      <c r="K102" s="26">
        <f>IF(Trans_cr!K102="","",Trans_cr!K102-Trans_deb!K102)</f>
        <v>-95.964237423840473</v>
      </c>
      <c r="L102" s="26">
        <f>IF(Trans_cr!L102="","",Trans_cr!L102-Trans_deb!L102)</f>
        <v>-125.95261455647733</v>
      </c>
      <c r="M102" s="26">
        <f>IF(Trans_cr!M102="","",Trans_cr!M102-Trans_deb!M102)</f>
        <v>-98.831420249318768</v>
      </c>
      <c r="N102" s="26">
        <f>IF(Trans_cr!N102="","",Trans_cr!N102-Trans_deb!N102)</f>
        <v>-92.448764388387701</v>
      </c>
      <c r="O102" s="26">
        <f>IF(Trans_cr!O102="","",Trans_cr!O102-Trans_deb!O102)</f>
        <v>-79.926394879841112</v>
      </c>
      <c r="P102" s="26">
        <f>IF(Trans_cr!P102="","",Trans_cr!P102-Trans_deb!P102)</f>
        <v>-89.287180980186733</v>
      </c>
      <c r="Q102" s="26">
        <f>IF(Trans_cr!Q102="","",Trans_cr!Q102-Trans_deb!Q102)</f>
        <v>-96.375106686837029</v>
      </c>
      <c r="S102" s="64">
        <f t="shared" si="20"/>
        <v>7.9383463884061367E-2</v>
      </c>
      <c r="T102" s="39"/>
      <c r="U102" s="39">
        <f>IF(L102="","",L102/GDP!O98/10)</f>
        <v>-1.9545431802393101</v>
      </c>
      <c r="V102" s="39">
        <f>IF(M102="","",M102/GDP!P98/10)</f>
        <v>-1.4713246142516687</v>
      </c>
      <c r="W102" s="39">
        <f>IF(N102="","",N102/GDP!Q98/10)</f>
        <v>-1.276376816803575</v>
      </c>
      <c r="X102" s="39">
        <f>IF(O102="","",O102/GDP!R98/10)</f>
        <v>-1.0057673504793385</v>
      </c>
      <c r="Y102" s="39">
        <f>IF(P102="","",P102/GDP!S98/10)</f>
        <v>-1.1226353985590269</v>
      </c>
      <c r="Z102" s="39">
        <f>IF(Q102="","",Q102/GDP!T98/10)</f>
        <v>-1.2373654431486003</v>
      </c>
      <c r="AA102" s="39"/>
      <c r="AB102" s="59">
        <f t="shared" si="18"/>
        <v>0</v>
      </c>
      <c r="AC102" s="59">
        <f t="shared" si="22"/>
        <v>0</v>
      </c>
      <c r="AD102" s="59">
        <f t="shared" si="13"/>
        <v>0</v>
      </c>
      <c r="AE102" s="59" t="str">
        <f t="shared" si="19"/>
        <v/>
      </c>
      <c r="AF102" s="59">
        <f t="shared" si="14"/>
        <v>0</v>
      </c>
      <c r="AG102" s="39">
        <f t="shared" si="15"/>
        <v>-1.0057673504793385</v>
      </c>
      <c r="AI102" s="59" t="str">
        <f t="shared" si="16"/>
        <v/>
      </c>
      <c r="AJ102" s="20" t="str">
        <f t="shared" ref="AJ102:AJ133" si="23">IF(AC102=1, A102, "")</f>
        <v/>
      </c>
    </row>
    <row r="103" spans="1:36" x14ac:dyDescent="0.15">
      <c r="A103" s="12" t="s">
        <v>123</v>
      </c>
      <c r="B103" s="26">
        <f>IF(Trans_cr!B103="","",Trans_cr!B103-Trans_deb!B103)</f>
        <v>-385.61643835616451</v>
      </c>
      <c r="C103" s="26">
        <f>IF(Trans_cr!C103="","",Trans_cr!C103-Trans_deb!C103)</f>
        <v>221.93410228560242</v>
      </c>
      <c r="D103" s="26">
        <f>IF(Trans_cr!D103="","",Trans_cr!D103-Trans_deb!D103)</f>
        <v>-97.813633654810019</v>
      </c>
      <c r="E103" s="26">
        <f>IF(Trans_cr!E103="","",Trans_cr!E103-Trans_deb!E103)</f>
        <v>-977.77627881779699</v>
      </c>
      <c r="F103" s="26">
        <f>IF(Trans_cr!F103="","",Trans_cr!F103-Trans_deb!F103)</f>
        <v>-1267.1999999999998</v>
      </c>
      <c r="G103" s="26">
        <f>IF(Trans_cr!G103="","",Trans_cr!G103-Trans_deb!G103)</f>
        <v>205.3971613167414</v>
      </c>
      <c r="H103" s="26">
        <f>IF(Trans_cr!H103="","",Trans_cr!H103-Trans_deb!H103)</f>
        <v>-1006.5621266115131</v>
      </c>
      <c r="I103" s="26">
        <f>IF(Trans_cr!I103="","",Trans_cr!I103-Trans_deb!I103)</f>
        <v>-2358.7151016583693</v>
      </c>
      <c r="J103" s="26">
        <f>IF(Trans_cr!J103="","",Trans_cr!J103-Trans_deb!J103)</f>
        <v>-3893.5050108841288</v>
      </c>
      <c r="K103" s="26">
        <f>IF(Trans_cr!K103="","",Trans_cr!K103-Trans_deb!K103)</f>
        <v>-3882.9722286992728</v>
      </c>
      <c r="L103" s="26">
        <f>IF(Trans_cr!L103="","",Trans_cr!L103-Trans_deb!L103)</f>
        <v>-3499.4022853771494</v>
      </c>
      <c r="M103" s="26">
        <f>IF(Trans_cr!M103="","",Trans_cr!M103-Trans_deb!M103)</f>
        <v>-3917.6022438597256</v>
      </c>
      <c r="N103" s="26">
        <f>IF(Trans_cr!N103="","",Trans_cr!N103-Trans_deb!N103)</f>
        <v>-4117.5531704569212</v>
      </c>
      <c r="O103" s="26">
        <f>IF(Trans_cr!O103="","",Trans_cr!O103-Trans_deb!O103)</f>
        <v>-3260.1195508714427</v>
      </c>
      <c r="P103" s="26">
        <f>IF(Trans_cr!P103="","",Trans_cr!P103-Trans_deb!P103)</f>
        <v>-2915.8398746581011</v>
      </c>
      <c r="Q103" s="26">
        <f>IF(Trans_cr!Q103="","",Trans_cr!Q103-Trans_deb!Q103)</f>
        <v>-2529.518037238573</v>
      </c>
      <c r="S103" s="64">
        <f t="shared" si="20"/>
        <v>-0.13249075876117045</v>
      </c>
      <c r="T103" s="39"/>
      <c r="U103" s="39">
        <f>IF(L103="","",L103/GDP!O99/10)</f>
        <v>-3.0534149314708641</v>
      </c>
      <c r="V103" s="39">
        <f>IF(M103="","",M103/GDP!P99/10)</f>
        <v>-3.5815956780449327</v>
      </c>
      <c r="W103" s="39">
        <f>IF(N103="","",N103/GDP!Q99/10)</f>
        <v>-3.4117757316656236</v>
      </c>
      <c r="X103" s="39">
        <f>IF(O103="","",O103/GDP!R99/10)</f>
        <v>-2.3176485485495033</v>
      </c>
      <c r="Y103" s="39">
        <f>IF(P103="","",P103/GDP!S99/10)</f>
        <v>-2.1659204113509256</v>
      </c>
      <c r="Z103" s="39">
        <f>IF(Q103="","",Q103/GDP!T99/10)</f>
        <v>-2.3435242624365284</v>
      </c>
      <c r="AA103" s="39"/>
      <c r="AB103" s="59">
        <f t="shared" si="18"/>
        <v>0</v>
      </c>
      <c r="AC103" s="59">
        <f t="shared" si="22"/>
        <v>0</v>
      </c>
      <c r="AD103" s="59">
        <f t="shared" si="13"/>
        <v>0</v>
      </c>
      <c r="AE103" s="59" t="str">
        <f t="shared" si="19"/>
        <v/>
      </c>
      <c r="AF103" s="59">
        <f t="shared" si="14"/>
        <v>0</v>
      </c>
      <c r="AG103" s="39">
        <f t="shared" si="15"/>
        <v>-2.3176485485495033</v>
      </c>
      <c r="AI103" s="59" t="str">
        <f t="shared" si="16"/>
        <v/>
      </c>
      <c r="AJ103" s="20" t="str">
        <f t="shared" si="23"/>
        <v/>
      </c>
    </row>
    <row r="104" spans="1:36" x14ac:dyDescent="0.15">
      <c r="A104" s="12" t="s">
        <v>124</v>
      </c>
      <c r="B104" s="26">
        <f>IF(Trans_cr!B104="","",Trans_cr!B104-Trans_deb!B104)</f>
        <v>-65.415534290619092</v>
      </c>
      <c r="C104" s="26">
        <f>IF(Trans_cr!C104="","",Trans_cr!C104-Trans_deb!C104)</f>
        <v>-121.95449864021909</v>
      </c>
      <c r="D104" s="26">
        <f>IF(Trans_cr!D104="","",Trans_cr!D104-Trans_deb!D104)</f>
        <v>-198.29748864021903</v>
      </c>
      <c r="E104" s="26">
        <f>IF(Trans_cr!E104="","",Trans_cr!E104-Trans_deb!E104)</f>
        <v>-336.78074484021897</v>
      </c>
      <c r="F104" s="26">
        <f>IF(Trans_cr!F104="","",Trans_cr!F104-Trans_deb!F104)</f>
        <v>-277.77243375212799</v>
      </c>
      <c r="G104" s="26">
        <f>IF(Trans_cr!G104="","",Trans_cr!G104-Trans_deb!G104)</f>
        <v>-267.5</v>
      </c>
      <c r="H104" s="26">
        <f>IF(Trans_cr!H104="","",Trans_cr!H104-Trans_deb!H104)</f>
        <v>-332.442138</v>
      </c>
      <c r="I104" s="26">
        <f>IF(Trans_cr!I104="","",Trans_cr!I104-Trans_deb!I104)</f>
        <v>-461.89714200000003</v>
      </c>
      <c r="J104" s="26">
        <f>IF(Trans_cr!J104="","",Trans_cr!J104-Trans_deb!J104)</f>
        <v>-358.25713399999995</v>
      </c>
      <c r="K104" s="26">
        <f>IF(Trans_cr!K104="","",Trans_cr!K104-Trans_deb!K104)</f>
        <v>-450.73572999999999</v>
      </c>
      <c r="L104" s="26">
        <f>IF(Trans_cr!L104="","",Trans_cr!L104-Trans_deb!L104)</f>
        <v>-257.60335399999997</v>
      </c>
      <c r="M104" s="26">
        <f>IF(Trans_cr!M104="","",Trans_cr!M104-Trans_deb!M104)</f>
        <v>-240.32655599999998</v>
      </c>
      <c r="N104" s="26">
        <f>IF(Trans_cr!N104="","",Trans_cr!N104-Trans_deb!N104)</f>
        <v>-227.24643000000003</v>
      </c>
      <c r="O104" s="26">
        <f>IF(Trans_cr!O104="","",Trans_cr!O104-Trans_deb!O104)</f>
        <v>-280.79172</v>
      </c>
      <c r="P104" s="26">
        <f>IF(Trans_cr!P104="","",Trans_cr!P104-Trans_deb!P104)</f>
        <v>-184.35892699999999</v>
      </c>
      <c r="Q104" s="26" t="str">
        <f>IF(Trans_cr!Q104="","",Trans_cr!Q104-Trans_deb!Q104)</f>
        <v/>
      </c>
      <c r="S104" s="64" t="str">
        <f t="shared" si="20"/>
        <v/>
      </c>
      <c r="T104" s="39"/>
      <c r="U104" s="39">
        <f>IF(L104="","",L104/GDP!O100/10)</f>
        <v>-3.8573900534867342</v>
      </c>
      <c r="V104" s="39">
        <f>IF(M104="","",M104/GDP!P100/10)</f>
        <v>-3.5274209742615161</v>
      </c>
      <c r="W104" s="39">
        <f>IF(N104="","",N104/GDP!Q100/10)</f>
        <v>-2.9501248721841917</v>
      </c>
      <c r="X104" s="39">
        <f>IF(O104="","",O104/GDP!R100/10)</f>
        <v>-3.3948508620811841</v>
      </c>
      <c r="Y104" s="39">
        <f>IF(P104="","",P104/GDP!S100/10)</f>
        <v>-2.180387621723157</v>
      </c>
      <c r="Z104" s="39" t="str">
        <f>IF(Q104="","",Q104/GDP!T100/10)</f>
        <v/>
      </c>
      <c r="AA104" s="39"/>
      <c r="AB104" s="59">
        <f t="shared" si="18"/>
        <v>0</v>
      </c>
      <c r="AC104" s="59">
        <f t="shared" si="22"/>
        <v>0</v>
      </c>
      <c r="AD104" s="59">
        <f t="shared" si="13"/>
        <v>1</v>
      </c>
      <c r="AE104" s="59" t="str">
        <f t="shared" si="19"/>
        <v/>
      </c>
      <c r="AF104" s="59">
        <f t="shared" si="14"/>
        <v>0</v>
      </c>
      <c r="AG104" s="39">
        <f t="shared" si="15"/>
        <v>-3.3948508620811841</v>
      </c>
      <c r="AI104" s="59" t="str">
        <f t="shared" si="16"/>
        <v/>
      </c>
      <c r="AJ104" s="20" t="str">
        <f t="shared" si="23"/>
        <v/>
      </c>
    </row>
    <row r="105" spans="1:36" x14ac:dyDescent="0.15">
      <c r="A105" s="12" t="s">
        <v>125</v>
      </c>
      <c r="B105" s="26">
        <f>IF(Trans_cr!B105="","",Trans_cr!B105-Trans_deb!B105)</f>
        <v>28.552505254937451</v>
      </c>
      <c r="C105" s="26">
        <f>IF(Trans_cr!C105="","",Trans_cr!C105-Trans_deb!C105)</f>
        <v>27.320201282571674</v>
      </c>
      <c r="D105" s="26">
        <f>IF(Trans_cr!D105="","",Trans_cr!D105-Trans_deb!D105)</f>
        <v>33.462780518495059</v>
      </c>
      <c r="E105" s="26">
        <f>IF(Trans_cr!E105="","",Trans_cr!E105-Trans_deb!E105)</f>
        <v>28.95876867494805</v>
      </c>
      <c r="F105" s="26">
        <f>IF(Trans_cr!F105="","",Trans_cr!F105-Trans_deb!F105)</f>
        <v>21.793054716746123</v>
      </c>
      <c r="G105" s="26">
        <f>IF(Trans_cr!G105="","",Trans_cr!G105-Trans_deb!G105)</f>
        <v>33.766648109498256</v>
      </c>
      <c r="H105" s="26">
        <f>IF(Trans_cr!H105="","",Trans_cr!H105-Trans_deb!H105)</f>
        <v>28.534321451334446</v>
      </c>
      <c r="I105" s="26">
        <f>IF(Trans_cr!I105="","",Trans_cr!I105-Trans_deb!I105)</f>
        <v>2.8999999999999986</v>
      </c>
      <c r="J105" s="26">
        <f>IF(Trans_cr!J105="","",Trans_cr!J105-Trans_deb!J105)</f>
        <v>36.526270657872089</v>
      </c>
      <c r="K105" s="26">
        <f>IF(Trans_cr!K105="","",Trans_cr!K105-Trans_deb!K105)</f>
        <v>22.370527098980645</v>
      </c>
      <c r="L105" s="26">
        <f>IF(Trans_cr!L105="","",Trans_cr!L105-Trans_deb!L105)</f>
        <v>32.634413906500008</v>
      </c>
      <c r="M105" s="26">
        <f>IF(Trans_cr!M105="","",Trans_cr!M105-Trans_deb!M105)</f>
        <v>12.124818736800009</v>
      </c>
      <c r="N105" s="26">
        <f>IF(Trans_cr!N105="","",Trans_cr!N105-Trans_deb!N105)</f>
        <v>-3.0274645350361027</v>
      </c>
      <c r="O105" s="26">
        <f>IF(Trans_cr!O105="","",Trans_cr!O105-Trans_deb!O105)</f>
        <v>-33.831271347352299</v>
      </c>
      <c r="P105" s="26">
        <f>IF(Trans_cr!P105="","",Trans_cr!P105-Trans_deb!P105)</f>
        <v>21.711099705649985</v>
      </c>
      <c r="Q105" s="26" t="str">
        <f>IF(Trans_cr!Q105="","",Trans_cr!Q105-Trans_deb!Q105)</f>
        <v/>
      </c>
      <c r="S105" s="64" t="str">
        <f t="shared" si="20"/>
        <v/>
      </c>
      <c r="T105" s="39"/>
      <c r="U105" s="39">
        <f>IF(L105="","",L105/GDP!O101/10)</f>
        <v>0.22721307582388292</v>
      </c>
      <c r="V105" s="39">
        <f>IF(M105="","",M105/GDP!P101/10)</f>
        <v>7.6231053829488166E-2</v>
      </c>
      <c r="W105" s="39">
        <f>IF(N105="","",N105/GDP!Q101/10)</f>
        <v>-1.7750543313401028E-2</v>
      </c>
      <c r="X105" s="39">
        <f>IF(O105="","",O105/GDP!R101/10)</f>
        <v>-0.186571461976169</v>
      </c>
      <c r="Y105" s="39">
        <f>IF(P105="","",P105/GDP!S101/10)</f>
        <v>0.11544241915496585</v>
      </c>
      <c r="Z105" s="39" t="str">
        <f>IF(Q105="","",Q105/GDP!T101/10)</f>
        <v/>
      </c>
      <c r="AA105" s="39"/>
      <c r="AB105" s="59">
        <f t="shared" si="18"/>
        <v>0</v>
      </c>
      <c r="AC105" s="59">
        <f t="shared" si="22"/>
        <v>1</v>
      </c>
      <c r="AD105" s="59">
        <f t="shared" si="13"/>
        <v>1</v>
      </c>
      <c r="AE105" s="59">
        <f t="shared" si="19"/>
        <v>0</v>
      </c>
      <c r="AF105" s="59">
        <f t="shared" si="14"/>
        <v>0</v>
      </c>
      <c r="AG105" s="39">
        <f t="shared" si="15"/>
        <v>-0.186571461976169</v>
      </c>
      <c r="AI105" s="59" t="str">
        <f t="shared" si="16"/>
        <v/>
      </c>
      <c r="AJ105" s="20" t="str">
        <f t="shared" si="23"/>
        <v>Lao People's Dem. Rep.</v>
      </c>
    </row>
    <row r="106" spans="1:36" x14ac:dyDescent="0.15">
      <c r="A106" s="12" t="s">
        <v>126</v>
      </c>
      <c r="B106" s="26" t="str">
        <f>IF(Trans_cr!B106="","",Trans_cr!B106-Trans_deb!B106)</f>
        <v/>
      </c>
      <c r="C106" s="26" t="str">
        <f>IF(Trans_cr!C106="","",Trans_cr!C106-Trans_deb!C106)</f>
        <v/>
      </c>
      <c r="D106" s="26" t="str">
        <f>IF(Trans_cr!D106="","",Trans_cr!D106-Trans_deb!D106)</f>
        <v/>
      </c>
      <c r="E106" s="26">
        <f>IF(Trans_cr!E106="","",Trans_cr!E106-Trans_deb!E106)</f>
        <v>1491.3600888654696</v>
      </c>
      <c r="F106" s="26">
        <f>IF(Trans_cr!F106="","",Trans_cr!F106-Trans_deb!F106)</f>
        <v>1374.5539492002295</v>
      </c>
      <c r="G106" s="26">
        <f>IF(Trans_cr!G106="","",Trans_cr!G106-Trans_deb!G106)</f>
        <v>1165.6769535353528</v>
      </c>
      <c r="H106" s="26">
        <f>IF(Trans_cr!H106="","",Trans_cr!H106-Trans_deb!H106)</f>
        <v>1430.7812438379315</v>
      </c>
      <c r="I106" s="26">
        <f>IF(Trans_cr!I106="","",Trans_cr!I106-Trans_deb!I106)</f>
        <v>1441.8278976550905</v>
      </c>
      <c r="J106" s="26">
        <f>IF(Trans_cr!J106="","",Trans_cr!J106-Trans_deb!J106)</f>
        <v>1365.7956075737943</v>
      </c>
      <c r="K106" s="26">
        <f>IF(Trans_cr!K106="","",Trans_cr!K106-Trans_deb!K106)</f>
        <v>1548.2510590015954</v>
      </c>
      <c r="L106" s="26">
        <f>IF(Trans_cr!L106="","",Trans_cr!L106-Trans_deb!L106)</f>
        <v>1256.3266741226539</v>
      </c>
      <c r="M106" s="26">
        <f>IF(Trans_cr!M106="","",Trans_cr!M106-Trans_deb!M106)</f>
        <v>1279.1782890653665</v>
      </c>
      <c r="N106" s="26">
        <f>IF(Trans_cr!N106="","",Trans_cr!N106-Trans_deb!N106)</f>
        <v>1398.33558757887</v>
      </c>
      <c r="O106" s="26">
        <f>IF(Trans_cr!O106="","",Trans_cr!O106-Trans_deb!O106)</f>
        <v>1417.6299284249108</v>
      </c>
      <c r="P106" s="26">
        <f>IF(Trans_cr!P106="","",Trans_cr!P106-Trans_deb!P106)</f>
        <v>1316.4877489718638</v>
      </c>
      <c r="Q106" s="26">
        <f>IF(Trans_cr!Q106="","",Trans_cr!Q106-Trans_deb!Q106)</f>
        <v>773.36511572030884</v>
      </c>
      <c r="S106" s="64">
        <f t="shared" si="20"/>
        <v>-0.41255426317162236</v>
      </c>
      <c r="T106" s="39"/>
      <c r="U106" s="39">
        <f>IF(L106="","",L106/GDP!O102/10)</f>
        <v>4.6098030538684585</v>
      </c>
      <c r="V106" s="39">
        <f>IF(M106="","",M106/GDP!P102/10)</f>
        <v>4.5581355172686573</v>
      </c>
      <c r="W106" s="39">
        <f>IF(N106="","",N106/GDP!Q102/10)</f>
        <v>4.5925343377322587</v>
      </c>
      <c r="X106" s="39">
        <f>IF(O106="","",O106/GDP!R102/10)</f>
        <v>4.1172329208926213</v>
      </c>
      <c r="Y106" s="39">
        <f>IF(P106="","",P106/GDP!S102/10)</f>
        <v>3.8652900072872627</v>
      </c>
      <c r="Z106" s="39">
        <f>IF(Q106="","",Q106/GDP!T102/10)</f>
        <v>2.3100443469266176</v>
      </c>
      <c r="AA106" s="39"/>
      <c r="AB106" s="59">
        <f t="shared" si="18"/>
        <v>0</v>
      </c>
      <c r="AC106" s="59">
        <f t="shared" si="22"/>
        <v>0</v>
      </c>
      <c r="AD106" s="59">
        <f t="shared" si="13"/>
        <v>0</v>
      </c>
      <c r="AE106" s="59" t="str">
        <f t="shared" si="19"/>
        <v/>
      </c>
      <c r="AF106" s="59">
        <f t="shared" si="14"/>
        <v>0</v>
      </c>
      <c r="AG106" s="39" t="str">
        <f t="shared" si="15"/>
        <v/>
      </c>
      <c r="AI106" s="59">
        <f t="shared" si="16"/>
        <v>4.1172329208926213</v>
      </c>
      <c r="AJ106" s="20" t="str">
        <f t="shared" si="23"/>
        <v/>
      </c>
    </row>
    <row r="107" spans="1:36" x14ac:dyDescent="0.15">
      <c r="A107" s="12" t="s">
        <v>127</v>
      </c>
      <c r="B107" s="26">
        <f>IF(Trans_cr!B107="","",Trans_cr!B107-Trans_deb!B107)</f>
        <v>-894.55626177199997</v>
      </c>
      <c r="C107" s="26">
        <f>IF(Trans_cr!C107="","",Trans_cr!C107-Trans_deb!C107)</f>
        <v>-1023.70614355825</v>
      </c>
      <c r="D107" s="26">
        <f>IF(Trans_cr!D107="","",Trans_cr!D107-Trans_deb!D107)</f>
        <v>-1139.5300000000002</v>
      </c>
      <c r="E107" s="26">
        <f>IF(Trans_cr!E107="","",Trans_cr!E107-Trans_deb!E107)</f>
        <v>-1444.6499999999999</v>
      </c>
      <c r="F107" s="26">
        <f>IF(Trans_cr!F107="","",Trans_cr!F107-Trans_deb!F107)</f>
        <v>-1777.2344177085001</v>
      </c>
      <c r="G107" s="26">
        <f>IF(Trans_cr!G107="","",Trans_cr!G107-Trans_deb!G107)</f>
        <v>-1185.4254469445987</v>
      </c>
      <c r="H107" s="26">
        <f>IF(Trans_cr!H107="","",Trans_cr!H107-Trans_deb!H107)</f>
        <v>-931.20672207100051</v>
      </c>
      <c r="I107" s="26">
        <f>IF(Trans_cr!I107="","",Trans_cr!I107-Trans_deb!I107)</f>
        <v>-1138.1694624364995</v>
      </c>
      <c r="J107" s="26">
        <f>IF(Trans_cr!J107="","",Trans_cr!J107-Trans_deb!J107)</f>
        <v>-1207.9217780290003</v>
      </c>
      <c r="K107" s="26">
        <f>IF(Trans_cr!K107="","",Trans_cr!K107-Trans_deb!K107)</f>
        <v>-970.44888469069997</v>
      </c>
      <c r="L107" s="26">
        <f>IF(Trans_cr!L107="","",Trans_cr!L107-Trans_deb!L107)</f>
        <v>-994.68404397999984</v>
      </c>
      <c r="M107" s="26">
        <f>IF(Trans_cr!M107="","",Trans_cr!M107-Trans_deb!M107)</f>
        <v>-950.20058866999989</v>
      </c>
      <c r="N107" s="26">
        <f>IF(Trans_cr!N107="","",Trans_cr!N107-Trans_deb!N107)</f>
        <v>-748.48521813999992</v>
      </c>
      <c r="O107" s="26">
        <f>IF(Trans_cr!O107="","",Trans_cr!O107-Trans_deb!O107)</f>
        <v>-804.11009087689808</v>
      </c>
      <c r="P107" s="26">
        <f>IF(Trans_cr!P107="","",Trans_cr!P107-Trans_deb!P107)</f>
        <v>-1127.8359232104947</v>
      </c>
      <c r="Q107" s="26" t="str">
        <f>IF(Trans_cr!Q107="","",Trans_cr!Q107-Trans_deb!Q107)</f>
        <v/>
      </c>
      <c r="S107" s="64" t="str">
        <f t="shared" si="20"/>
        <v/>
      </c>
      <c r="T107" s="39"/>
      <c r="U107" s="39">
        <f>IF(L107="","",L107/GDP!O103/10)</f>
        <v>-1.991783131671315</v>
      </c>
      <c r="V107" s="39">
        <f>IF(M107="","",M107/GDP!P103/10)</f>
        <v>-1.8556748665112024</v>
      </c>
      <c r="W107" s="39">
        <f>IF(N107="","",N107/GDP!Q103/10)</f>
        <v>-1.4084987356551548</v>
      </c>
      <c r="X107" s="39">
        <f>IF(O107="","",O107/GDP!R103/10)</f>
        <v>-1.4630484464343434</v>
      </c>
      <c r="Y107" s="39">
        <f>IF(P107="","",P107/GDP!S103/10)</f>
        <v>-2.1453216868174318</v>
      </c>
      <c r="Z107" s="39" t="str">
        <f>IF(Q107="","",Q107/GDP!T103/10)</f>
        <v/>
      </c>
      <c r="AA107" s="39"/>
      <c r="AB107" s="59">
        <f t="shared" si="18"/>
        <v>0</v>
      </c>
      <c r="AC107" s="59">
        <f t="shared" si="22"/>
        <v>0</v>
      </c>
      <c r="AD107" s="59">
        <f t="shared" si="13"/>
        <v>1</v>
      </c>
      <c r="AE107" s="59" t="str">
        <f t="shared" si="19"/>
        <v/>
      </c>
      <c r="AF107" s="59">
        <f t="shared" si="14"/>
        <v>0</v>
      </c>
      <c r="AG107" s="39">
        <f t="shared" si="15"/>
        <v>-1.4630484464343434</v>
      </c>
      <c r="AI107" s="59" t="str">
        <f t="shared" si="16"/>
        <v/>
      </c>
      <c r="AJ107" s="20" t="str">
        <f t="shared" si="23"/>
        <v/>
      </c>
    </row>
    <row r="108" spans="1:36" x14ac:dyDescent="0.15">
      <c r="A108" s="12" t="s">
        <v>128</v>
      </c>
      <c r="B108" s="26">
        <f>IF(Trans_cr!B108="","",Trans_cr!B108-Trans_deb!B108)</f>
        <v>-39.700000000000003</v>
      </c>
      <c r="C108" s="26">
        <f>IF(Trans_cr!C108="","",Trans_cr!C108-Trans_deb!C108)</f>
        <v>-36.372750912152249</v>
      </c>
      <c r="D108" s="26">
        <f>IF(Trans_cr!D108="","",Trans_cr!D108-Trans_deb!D108)</f>
        <v>-42.55330499949055</v>
      </c>
      <c r="E108" s="26">
        <f>IF(Trans_cr!E108="","",Trans_cr!E108-Trans_deb!E108)</f>
        <v>-46.996355743759025</v>
      </c>
      <c r="F108" s="26">
        <f>IF(Trans_cr!F108="","",Trans_cr!F108-Trans_deb!F108)</f>
        <v>-45.450171295608591</v>
      </c>
      <c r="G108" s="26">
        <f>IF(Trans_cr!G108="","",Trans_cr!G108-Trans_deb!G108)</f>
        <v>-63.104074089499818</v>
      </c>
      <c r="H108" s="26">
        <f>IF(Trans_cr!H108="","",Trans_cr!H108-Trans_deb!H108)</f>
        <v>-69.271317117811193</v>
      </c>
      <c r="I108" s="26">
        <f>IF(Trans_cr!I108="","",Trans_cr!I108-Trans_deb!I108)</f>
        <v>-70.335739343035598</v>
      </c>
      <c r="J108" s="26">
        <f>IF(Trans_cr!J108="","",Trans_cr!J108-Trans_deb!J108)</f>
        <v>-59.639120045142704</v>
      </c>
      <c r="K108" s="26">
        <f>IF(Trans_cr!K108="","",Trans_cr!K108-Trans_deb!K108)</f>
        <v>-58.561536264943932</v>
      </c>
      <c r="L108" s="26">
        <f>IF(Trans_cr!L108="","",Trans_cr!L108-Trans_deb!L108)</f>
        <v>-55.621388383343742</v>
      </c>
      <c r="M108" s="26">
        <f>IF(Trans_cr!M108="","",Trans_cr!M108-Trans_deb!M108)</f>
        <v>-50.365773192277395</v>
      </c>
      <c r="N108" s="26">
        <f>IF(Trans_cr!N108="","",Trans_cr!N108-Trans_deb!N108)</f>
        <v>-57.289720527632483</v>
      </c>
      <c r="O108" s="26">
        <f>IF(Trans_cr!O108="","",Trans_cr!O108-Trans_deb!O108)</f>
        <v>-60.905877131711797</v>
      </c>
      <c r="P108" s="26">
        <f>IF(Trans_cr!P108="","",Trans_cr!P108-Trans_deb!P108)</f>
        <v>-54.945002701033644</v>
      </c>
      <c r="Q108" s="26">
        <f>IF(Trans_cr!Q108="","",Trans_cr!Q108-Trans_deb!Q108)</f>
        <v>-46.906549710952994</v>
      </c>
      <c r="S108" s="64">
        <f t="shared" si="20"/>
        <v>-0.14629998352751794</v>
      </c>
      <c r="T108" s="39"/>
      <c r="U108" s="39">
        <f>IF(L108="","",L108/GDP!O104/10)</f>
        <v>-2.5205254361071536</v>
      </c>
      <c r="V108" s="39">
        <f>IF(M108="","",M108/GDP!P104/10)</f>
        <v>-2.2692468240674866</v>
      </c>
      <c r="W108" s="39">
        <f>IF(N108="","",N108/GDP!Q104/10)</f>
        <v>-2.4313129044364694</v>
      </c>
      <c r="X108" s="39">
        <f>IF(O108="","",O108/GDP!R104/10)</f>
        <v>-2.6249773520236697</v>
      </c>
      <c r="Y108" s="39">
        <f>IF(P108="","",P108/GDP!S104/10)</f>
        <v>-2.4008807510830188</v>
      </c>
      <c r="Z108" s="39">
        <f>IF(Q108="","",Q108/GDP!T104/10)</f>
        <v>-2.2681182029906291</v>
      </c>
      <c r="AA108" s="39"/>
      <c r="AB108" s="59">
        <f t="shared" si="18"/>
        <v>0</v>
      </c>
      <c r="AC108" s="59">
        <f t="shared" si="22"/>
        <v>0</v>
      </c>
      <c r="AD108" s="59">
        <f t="shared" si="13"/>
        <v>0</v>
      </c>
      <c r="AE108" s="59" t="str">
        <f t="shared" si="19"/>
        <v/>
      </c>
      <c r="AF108" s="59">
        <f t="shared" si="14"/>
        <v>0</v>
      </c>
      <c r="AG108" s="39">
        <f t="shared" si="15"/>
        <v>-2.6249773520236697</v>
      </c>
      <c r="AI108" s="59" t="str">
        <f t="shared" si="16"/>
        <v/>
      </c>
      <c r="AJ108" s="20" t="str">
        <f t="shared" si="23"/>
        <v/>
      </c>
    </row>
    <row r="109" spans="1:36" x14ac:dyDescent="0.15">
      <c r="A109" s="12" t="s">
        <v>129</v>
      </c>
      <c r="B109" s="26">
        <f>IF(Trans_cr!B109="","",Trans_cr!B109-Trans_deb!B109)</f>
        <v>-69.260924173365169</v>
      </c>
      <c r="C109" s="26">
        <f>IF(Trans_cr!C109="","",Trans_cr!C109-Trans_deb!C109)</f>
        <v>-99.48793401234056</v>
      </c>
      <c r="D109" s="26">
        <f>IF(Trans_cr!D109="","",Trans_cr!D109-Trans_deb!D109)</f>
        <v>-107.0847480494437</v>
      </c>
      <c r="E109" s="26">
        <f>IF(Trans_cr!E109="","",Trans_cr!E109-Trans_deb!E109)</f>
        <v>-211.54132580174502</v>
      </c>
      <c r="F109" s="26">
        <f>IF(Trans_cr!F109="","",Trans_cr!F109-Trans_deb!F109)</f>
        <v>-69.938815452218464</v>
      </c>
      <c r="G109" s="26" t="str">
        <f>IF(Trans_cr!G109="","",Trans_cr!G109-Trans_deb!G109)</f>
        <v/>
      </c>
      <c r="H109" s="26" t="str">
        <f>IF(Trans_cr!H109="","",Trans_cr!H109-Trans_deb!H109)</f>
        <v/>
      </c>
      <c r="I109" s="26" t="str">
        <f>IF(Trans_cr!I109="","",Trans_cr!I109-Trans_deb!I109)</f>
        <v/>
      </c>
      <c r="J109" s="26" t="str">
        <f>IF(Trans_cr!J109="","",Trans_cr!J109-Trans_deb!J109)</f>
        <v/>
      </c>
      <c r="K109" s="26" t="str">
        <f>IF(Trans_cr!K109="","",Trans_cr!K109-Trans_deb!K109)</f>
        <v/>
      </c>
      <c r="L109" s="26" t="str">
        <f>IF(Trans_cr!L109="","",Trans_cr!L109-Trans_deb!L109)</f>
        <v/>
      </c>
      <c r="M109" s="26" t="str">
        <f>IF(Trans_cr!M109="","",Trans_cr!M109-Trans_deb!M109)</f>
        <v/>
      </c>
      <c r="N109" s="26" t="str">
        <f>IF(Trans_cr!N109="","",Trans_cr!N109-Trans_deb!N109)</f>
        <v/>
      </c>
      <c r="O109" s="26" t="str">
        <f>IF(Trans_cr!O109="","",Trans_cr!O109-Trans_deb!O109)</f>
        <v/>
      </c>
      <c r="P109" s="26" t="str">
        <f>IF(Trans_cr!P109="","",Trans_cr!P109-Trans_deb!P109)</f>
        <v/>
      </c>
      <c r="Q109" s="26" t="str">
        <f>IF(Trans_cr!Q109="","",Trans_cr!Q109-Trans_deb!Q109)</f>
        <v/>
      </c>
      <c r="S109" s="64" t="str">
        <f t="shared" si="20"/>
        <v/>
      </c>
      <c r="T109" s="39"/>
      <c r="U109" s="39" t="str">
        <f>IF(L109="","",L109/GDP!O105/10)</f>
        <v/>
      </c>
      <c r="V109" s="39" t="str">
        <f>IF(M109="","",M109/GDP!P105/10)</f>
        <v/>
      </c>
      <c r="W109" s="39" t="str">
        <f>IF(N109="","",N109/GDP!Q105/10)</f>
        <v/>
      </c>
      <c r="X109" s="39" t="str">
        <f>IF(O109="","",O109/GDP!R105/10)</f>
        <v/>
      </c>
      <c r="Y109" s="39" t="str">
        <f>IF(P109="","",P109/GDP!S105/10)</f>
        <v/>
      </c>
      <c r="Z109" s="39" t="str">
        <f>IF(Q109="","",Q109/GDP!T105/10)</f>
        <v/>
      </c>
      <c r="AA109" s="39"/>
      <c r="AB109" s="59">
        <f t="shared" si="18"/>
        <v>1</v>
      </c>
      <c r="AC109" s="59"/>
      <c r="AD109" s="59">
        <f t="shared" si="13"/>
        <v>1</v>
      </c>
      <c r="AE109" s="59" t="str">
        <f t="shared" si="19"/>
        <v/>
      </c>
      <c r="AF109" s="59">
        <f t="shared" si="14"/>
        <v>0</v>
      </c>
      <c r="AG109" s="39" t="str">
        <f t="shared" si="15"/>
        <v/>
      </c>
      <c r="AI109" s="59" t="str">
        <f t="shared" si="16"/>
        <v/>
      </c>
      <c r="AJ109" s="20" t="str">
        <f t="shared" si="23"/>
        <v/>
      </c>
    </row>
    <row r="110" spans="1:36" x14ac:dyDescent="0.15">
      <c r="A110" s="12" t="s">
        <v>130</v>
      </c>
      <c r="B110" s="26">
        <f>IF(Trans_cr!B110="","",Trans_cr!B110-Trans_deb!B110)</f>
        <v>-900</v>
      </c>
      <c r="C110" s="26">
        <f>IF(Trans_cr!C110="","",Trans_cr!C110-Trans_deb!C110)</f>
        <v>-1054</v>
      </c>
      <c r="D110" s="26">
        <f>IF(Trans_cr!D110="","",Trans_cr!D110-Trans_deb!D110)</f>
        <v>-1237.8</v>
      </c>
      <c r="E110" s="26">
        <f>IF(Trans_cr!E110="","",Trans_cr!E110-Trans_deb!E110)</f>
        <v>-1367.2</v>
      </c>
      <c r="F110" s="26">
        <f>IF(Trans_cr!F110="","",Trans_cr!F110-Trans_deb!F110)</f>
        <v>-1808.1999999999998</v>
      </c>
      <c r="G110" s="26">
        <f>IF(Trans_cr!G110="","",Trans_cr!G110-Trans_deb!G110)</f>
        <v>-2077.3000000000002</v>
      </c>
      <c r="H110" s="26">
        <f>IF(Trans_cr!H110="","",Trans_cr!H110-Trans_deb!H110)</f>
        <v>-965.6</v>
      </c>
      <c r="I110" s="26">
        <f>IF(Trans_cr!I110="","",Trans_cr!I110-Trans_deb!I110)</f>
        <v>-2313.8000000000002</v>
      </c>
      <c r="J110" s="26">
        <f>IF(Trans_cr!J110="","",Trans_cr!J110-Trans_deb!J110)</f>
        <v>-3137.2</v>
      </c>
      <c r="K110" s="26">
        <f>IF(Trans_cr!K110="","",Trans_cr!K110-Trans_deb!K110)</f>
        <v>-3012.1</v>
      </c>
      <c r="L110" s="26">
        <f>IF(Trans_cr!L110="","",Trans_cr!L110-Trans_deb!L110)</f>
        <v>-1612.4</v>
      </c>
      <c r="M110" s="26">
        <f>IF(Trans_cr!M110="","",Trans_cr!M110-Trans_deb!M110)</f>
        <v>-882</v>
      </c>
      <c r="N110" s="26">
        <f>IF(Trans_cr!N110="","",Trans_cr!N110-Trans_deb!N110)</f>
        <v>-952.2</v>
      </c>
      <c r="O110" s="26">
        <f>IF(Trans_cr!O110="","",Trans_cr!O110-Trans_deb!O110)</f>
        <v>-1245.9000000000001</v>
      </c>
      <c r="P110" s="26" t="str">
        <f>IF(Trans_cr!P110="","",Trans_cr!P110-Trans_deb!P110)</f>
        <v/>
      </c>
      <c r="Q110" s="26" t="str">
        <f>IF(Trans_cr!Q110="","",Trans_cr!Q110-Trans_deb!Q110)</f>
        <v/>
      </c>
      <c r="S110" s="64" t="str">
        <f t="shared" si="20"/>
        <v/>
      </c>
      <c r="T110" s="39"/>
      <c r="U110" s="39">
        <f>IF(L110="","",L110/GDP!O106/10)</f>
        <v>-9.3658245996706047</v>
      </c>
      <c r="V110" s="39">
        <f>IF(M110="","",M110/GDP!P106/10)</f>
        <v>-4.7513533441232259</v>
      </c>
      <c r="W110" s="39">
        <f>IF(N110="","",N110/GDP!Q106/10)</f>
        <v>-3.1517879707540599</v>
      </c>
      <c r="X110" s="39">
        <f>IF(O110="","",O110/GDP!R106/10)</f>
        <v>-3.007088234826059</v>
      </c>
      <c r="Y110" s="39" t="str">
        <f>IF(P110="","",P110/GDP!S106/10)</f>
        <v/>
      </c>
      <c r="Z110" s="39" t="str">
        <f>IF(Q110="","",Q110/GDP!T106/10)</f>
        <v/>
      </c>
      <c r="AA110" s="39"/>
      <c r="AB110" s="59">
        <f t="shared" si="18"/>
        <v>0</v>
      </c>
      <c r="AC110" s="59">
        <f>IF(Y15&gt;5, 1, 0)</f>
        <v>0</v>
      </c>
      <c r="AD110" s="59">
        <f t="shared" si="13"/>
        <v>1</v>
      </c>
      <c r="AE110" s="59" t="str">
        <f t="shared" si="19"/>
        <v/>
      </c>
      <c r="AF110" s="59">
        <f t="shared" si="14"/>
        <v>0</v>
      </c>
      <c r="AG110" s="39">
        <f t="shared" si="15"/>
        <v>-3.007088234826059</v>
      </c>
      <c r="AI110" s="59" t="str">
        <f t="shared" si="16"/>
        <v/>
      </c>
      <c r="AJ110" s="20" t="str">
        <f t="shared" si="23"/>
        <v/>
      </c>
    </row>
    <row r="111" spans="1:36" x14ac:dyDescent="0.15">
      <c r="A111" s="12" t="s">
        <v>131</v>
      </c>
      <c r="B111" s="26">
        <f>IF(Trans_cr!B111="","",Trans_cr!B111-Trans_deb!B111)</f>
        <v>680.84801033306235</v>
      </c>
      <c r="C111" s="26">
        <f>IF(Trans_cr!C111="","",Trans_cr!C111-Trans_deb!C111)</f>
        <v>823.19808197408724</v>
      </c>
      <c r="D111" s="26">
        <f>IF(Trans_cr!D111="","",Trans_cr!D111-Trans_deb!D111)</f>
        <v>766.16802736144541</v>
      </c>
      <c r="E111" s="26">
        <f>IF(Trans_cr!E111="","",Trans_cr!E111-Trans_deb!E111)</f>
        <v>958.82649762587062</v>
      </c>
      <c r="F111" s="26">
        <f>IF(Trans_cr!F111="","",Trans_cr!F111-Trans_deb!F111)</f>
        <v>889.13133802044467</v>
      </c>
      <c r="G111" s="26">
        <f>IF(Trans_cr!G111="","",Trans_cr!G111-Trans_deb!G111)</f>
        <v>856.94495348917712</v>
      </c>
      <c r="H111" s="26">
        <f>IF(Trans_cr!H111="","",Trans_cr!H111-Trans_deb!H111)</f>
        <v>851.37026495447662</v>
      </c>
      <c r="I111" s="26">
        <f>IF(Trans_cr!I111="","",Trans_cr!I111-Trans_deb!I111)</f>
        <v>1072.7772478713428</v>
      </c>
      <c r="J111" s="26">
        <f>IF(Trans_cr!J111="","",Trans_cr!J111-Trans_deb!J111)</f>
        <v>1364.1403623506008</v>
      </c>
      <c r="K111" s="26">
        <f>IF(Trans_cr!K111="","",Trans_cr!K111-Trans_deb!K111)</f>
        <v>1651.8471419214234</v>
      </c>
      <c r="L111" s="26">
        <f>IF(Trans_cr!L111="","",Trans_cr!L111-Trans_deb!L111)</f>
        <v>1356.0929868893686</v>
      </c>
      <c r="M111" s="26">
        <f>IF(Trans_cr!M111="","",Trans_cr!M111-Trans_deb!M111)</f>
        <v>1702.5799203773818</v>
      </c>
      <c r="N111" s="26">
        <f>IF(Trans_cr!N111="","",Trans_cr!N111-Trans_deb!N111)</f>
        <v>2392.2811887476728</v>
      </c>
      <c r="O111" s="26">
        <f>IF(Trans_cr!O111="","",Trans_cr!O111-Trans_deb!O111)</f>
        <v>3225.7591330746382</v>
      </c>
      <c r="P111" s="26">
        <f>IF(Trans_cr!P111="","",Trans_cr!P111-Trans_deb!P111)</f>
        <v>4022.5535276455689</v>
      </c>
      <c r="Q111" s="26">
        <f>IF(Trans_cr!Q111="","",Trans_cr!Q111-Trans_deb!Q111)</f>
        <v>4203.6733994762544</v>
      </c>
      <c r="S111" s="64">
        <f t="shared" si="20"/>
        <v>4.5026093645718746E-2</v>
      </c>
      <c r="T111" s="39"/>
      <c r="U111" s="39">
        <f>IF(L111="","",L111/GDP!O107/10)</f>
        <v>3.2724464175686343</v>
      </c>
      <c r="V111" s="39">
        <f>IF(M111="","",M111/GDP!P107/10)</f>
        <v>3.9562245138746435</v>
      </c>
      <c r="W111" s="39">
        <f>IF(N111="","",N111/GDP!Q107/10)</f>
        <v>5.0108643354582245</v>
      </c>
      <c r="X111" s="39">
        <f>IF(O111="","",O111/GDP!R107/10)</f>
        <v>6.0017290703242718</v>
      </c>
      <c r="Y111" s="39">
        <f>IF(P111="","",P111/GDP!S107/10)</f>
        <v>7.3611106187540951</v>
      </c>
      <c r="Z111" s="39">
        <f>IF(Q111="","",Q111/GDP!T107/10)</f>
        <v>7.5277207378871127</v>
      </c>
      <c r="AA111" s="39"/>
      <c r="AB111" s="59">
        <f t="shared" si="18"/>
        <v>0</v>
      </c>
      <c r="AC111" s="59">
        <f t="shared" ref="AC111:AC122" si="24">IF(Y111&gt;5, 1, 0)</f>
        <v>1</v>
      </c>
      <c r="AD111" s="59">
        <f t="shared" si="13"/>
        <v>0</v>
      </c>
      <c r="AE111" s="59">
        <f t="shared" si="19"/>
        <v>1</v>
      </c>
      <c r="AF111" s="59">
        <f t="shared" si="14"/>
        <v>0</v>
      </c>
      <c r="AG111" s="39" t="str">
        <f t="shared" si="15"/>
        <v/>
      </c>
      <c r="AI111" s="59">
        <f t="shared" si="16"/>
        <v>6.0017290703242718</v>
      </c>
      <c r="AJ111" s="20" t="str">
        <f t="shared" si="23"/>
        <v>Lithuania</v>
      </c>
    </row>
    <row r="112" spans="1:36" x14ac:dyDescent="0.15">
      <c r="A112" s="12" t="s">
        <v>132</v>
      </c>
      <c r="B112" s="26">
        <f>IF(Trans_cr!B112="","",Trans_cr!B112-Trans_deb!B112)</f>
        <v>1386.4886623801842</v>
      </c>
      <c r="C112" s="26">
        <f>IF(Trans_cr!C112="","",Trans_cr!C112-Trans_deb!C112)</f>
        <v>1459.9780094930488</v>
      </c>
      <c r="D112" s="26">
        <f>IF(Trans_cr!D112="","",Trans_cr!D112-Trans_deb!D112)</f>
        <v>1577.9278801977864</v>
      </c>
      <c r="E112" s="26">
        <f>IF(Trans_cr!E112="","",Trans_cr!E112-Trans_deb!E112)</f>
        <v>2083.0875538947221</v>
      </c>
      <c r="F112" s="26">
        <f>IF(Trans_cr!F112="","",Trans_cr!F112-Trans_deb!F112)</f>
        <v>1412.212668598286</v>
      </c>
      <c r="G112" s="26">
        <f>IF(Trans_cr!G112="","",Trans_cr!G112-Trans_deb!G112)</f>
        <v>1420.9024756713261</v>
      </c>
      <c r="H112" s="26">
        <f>IF(Trans_cr!H112="","",Trans_cr!H112-Trans_deb!H112)</f>
        <v>1071.8174853638611</v>
      </c>
      <c r="I112" s="26">
        <f>IF(Trans_cr!I112="","",Trans_cr!I112-Trans_deb!I112)</f>
        <v>132.66299820283984</v>
      </c>
      <c r="J112" s="26">
        <f>IF(Trans_cr!J112="","",Trans_cr!J112-Trans_deb!J112)</f>
        <v>17.335850933091024</v>
      </c>
      <c r="K112" s="26">
        <f>IF(Trans_cr!K112="","",Trans_cr!K112-Trans_deb!K112)</f>
        <v>-363.42301086088446</v>
      </c>
      <c r="L112" s="26">
        <f>IF(Trans_cr!L112="","",Trans_cr!L112-Trans_deb!L112)</f>
        <v>1009.0938527081648</v>
      </c>
      <c r="M112" s="26">
        <f>IF(Trans_cr!M112="","",Trans_cr!M112-Trans_deb!M112)</f>
        <v>1205.932355223069</v>
      </c>
      <c r="N112" s="26">
        <f>IF(Trans_cr!N112="","",Trans_cr!N112-Trans_deb!N112)</f>
        <v>1393.9851236589916</v>
      </c>
      <c r="O112" s="26">
        <f>IF(Trans_cr!O112="","",Trans_cr!O112-Trans_deb!O112)</f>
        <v>1555.3851455077283</v>
      </c>
      <c r="P112" s="26">
        <f>IF(Trans_cr!P112="","",Trans_cr!P112-Trans_deb!P112)</f>
        <v>1251.8511881681447</v>
      </c>
      <c r="Q112" s="26">
        <f>IF(Trans_cr!Q112="","",Trans_cr!Q112-Trans_deb!Q112)</f>
        <v>169.04348288920119</v>
      </c>
      <c r="S112" s="64">
        <f t="shared" si="20"/>
        <v>-0.86496519355741841</v>
      </c>
      <c r="T112" s="39"/>
      <c r="U112" s="39">
        <f>IF(L112="","",L112/GDP!O108/10)</f>
        <v>1.7466337953374491</v>
      </c>
      <c r="V112" s="39">
        <f>IF(M112="","",M112/GDP!P108/10)</f>
        <v>1.9861845856000411</v>
      </c>
      <c r="W112" s="39">
        <f>IF(N112="","",N112/GDP!Q108/10)</f>
        <v>2.1726943443680304</v>
      </c>
      <c r="X112" s="39">
        <f>IF(O112="","",O112/GDP!R108/10)</f>
        <v>2.1921610185734464</v>
      </c>
      <c r="Y112" s="39">
        <f>IF(P112="","",P112/GDP!S108/10)</f>
        <v>1.7603757508782079</v>
      </c>
      <c r="Z112" s="39">
        <f>IF(Q112="","",Q112/GDP!T108/10)</f>
        <v>0.23091718238687955</v>
      </c>
      <c r="AA112" s="39"/>
      <c r="AB112" s="59">
        <f t="shared" si="18"/>
        <v>0</v>
      </c>
      <c r="AC112" s="59">
        <f t="shared" si="24"/>
        <v>0</v>
      </c>
      <c r="AD112" s="59">
        <f t="shared" si="13"/>
        <v>0</v>
      </c>
      <c r="AE112" s="59" t="str">
        <f t="shared" si="19"/>
        <v/>
      </c>
      <c r="AF112" s="59">
        <f t="shared" si="14"/>
        <v>0</v>
      </c>
      <c r="AG112" s="39" t="str">
        <f t="shared" si="15"/>
        <v/>
      </c>
      <c r="AI112" s="59">
        <f t="shared" si="16"/>
        <v>2.1921610185734464</v>
      </c>
      <c r="AJ112" s="20" t="str">
        <f t="shared" si="23"/>
        <v/>
      </c>
    </row>
    <row r="113" spans="1:36" x14ac:dyDescent="0.15">
      <c r="A113" s="12" t="s">
        <v>133</v>
      </c>
      <c r="B113" s="26">
        <f>IF(Trans_cr!B113="","",Trans_cr!B113-Trans_deb!B113)</f>
        <v>-132.30000000000001</v>
      </c>
      <c r="C113" s="26">
        <f>IF(Trans_cr!C113="","",Trans_cr!C113-Trans_deb!C113)</f>
        <v>-120.92940199100809</v>
      </c>
      <c r="D113" s="26">
        <f>IF(Trans_cr!D113="","",Trans_cr!D113-Trans_deb!D113)</f>
        <v>-154.45391916488839</v>
      </c>
      <c r="E113" s="26">
        <f>IF(Trans_cr!E113="","",Trans_cr!E113-Trans_deb!E113)</f>
        <v>-200.1412940667006</v>
      </c>
      <c r="F113" s="26">
        <f>IF(Trans_cr!F113="","",Trans_cr!F113-Trans_deb!F113)</f>
        <v>-272.50050320641117</v>
      </c>
      <c r="G113" s="26">
        <f>IF(Trans_cr!G113="","",Trans_cr!G113-Trans_deb!G113)</f>
        <v>-113.98660072718059</v>
      </c>
      <c r="H113" s="26">
        <f>IF(Trans_cr!H113="","",Trans_cr!H113-Trans_deb!H113)</f>
        <v>-125.97570729478656</v>
      </c>
      <c r="I113" s="26">
        <f>IF(Trans_cr!I113="","",Trans_cr!I113-Trans_deb!I113)</f>
        <v>-188.18150219266153</v>
      </c>
      <c r="J113" s="26">
        <f>IF(Trans_cr!J113="","",Trans_cr!J113-Trans_deb!J113)</f>
        <v>-253.72408882846037</v>
      </c>
      <c r="K113" s="26">
        <f>IF(Trans_cr!K113="","",Trans_cr!K113-Trans_deb!K113)</f>
        <v>-261.92156958292503</v>
      </c>
      <c r="L113" s="26">
        <f>IF(Trans_cr!L113="","",Trans_cr!L113-Trans_deb!L113)</f>
        <v>-375.58870297543024</v>
      </c>
      <c r="M113" s="26">
        <f>IF(Trans_cr!M113="","",Trans_cr!M113-Trans_deb!M113)</f>
        <v>-324.53402164269892</v>
      </c>
      <c r="N113" s="26">
        <f>IF(Trans_cr!N113="","",Trans_cr!N113-Trans_deb!N113)</f>
        <v>-192.43762712771149</v>
      </c>
      <c r="O113" s="26">
        <f>IF(Trans_cr!O113="","",Trans_cr!O113-Trans_deb!O113)</f>
        <v>-190.29290540372801</v>
      </c>
      <c r="P113" s="26">
        <f>IF(Trans_cr!P113="","",Trans_cr!P113-Trans_deb!P113)</f>
        <v>-85.804297885158405</v>
      </c>
      <c r="Q113" s="26" t="str">
        <f>IF(Trans_cr!Q113="","",Trans_cr!Q113-Trans_deb!Q113)</f>
        <v/>
      </c>
      <c r="S113" s="64" t="str">
        <f t="shared" si="20"/>
        <v/>
      </c>
      <c r="T113" s="39"/>
      <c r="U113" s="39">
        <f>IF(L113="","",L113/GDP!O109/10)</f>
        <v>-3.3170353990515742</v>
      </c>
      <c r="V113" s="39">
        <f>IF(M113="","",M113/GDP!P109/10)</f>
        <v>-2.7390038222460591</v>
      </c>
      <c r="W113" s="39">
        <f>IF(N113="","",N113/GDP!Q109/10)</f>
        <v>-1.4604815757024661</v>
      </c>
      <c r="X113" s="39">
        <f>IF(O113="","",O113/GDP!R109/10)</f>
        <v>-1.3617387950711792</v>
      </c>
      <c r="Y113" s="39">
        <f>IF(P113="","",P113/GDP!S109/10)</f>
        <v>-0.59099783743568635</v>
      </c>
      <c r="Z113" s="39" t="str">
        <f>IF(Q113="","",Q113/GDP!T109/10)</f>
        <v/>
      </c>
      <c r="AA113" s="39"/>
      <c r="AB113" s="59">
        <f t="shared" si="18"/>
        <v>0</v>
      </c>
      <c r="AC113" s="59">
        <f t="shared" si="24"/>
        <v>0</v>
      </c>
      <c r="AD113" s="59">
        <f t="shared" si="13"/>
        <v>1</v>
      </c>
      <c r="AE113" s="59" t="str">
        <f t="shared" si="19"/>
        <v/>
      </c>
      <c r="AF113" s="59">
        <f t="shared" si="14"/>
        <v>0</v>
      </c>
      <c r="AG113" s="39">
        <f t="shared" si="15"/>
        <v>-1.3617387950711792</v>
      </c>
      <c r="AI113" s="59" t="str">
        <f t="shared" si="16"/>
        <v/>
      </c>
      <c r="AJ113" s="20" t="str">
        <f t="shared" si="23"/>
        <v/>
      </c>
    </row>
    <row r="114" spans="1:36" x14ac:dyDescent="0.15">
      <c r="A114" s="12" t="s">
        <v>134</v>
      </c>
      <c r="B114" s="26">
        <f>IF(Trans_cr!B114="","",Trans_cr!B114-Trans_deb!B114)</f>
        <v>-13.451664556876374</v>
      </c>
      <c r="C114" s="26">
        <f>IF(Trans_cr!C114="","",Trans_cr!C114-Trans_deb!C114)</f>
        <v>-13.294723411490267</v>
      </c>
      <c r="D114" s="26">
        <f>IF(Trans_cr!D114="","",Trans_cr!D114-Trans_deb!D114)</f>
        <v>-5.9559029581055754</v>
      </c>
      <c r="E114" s="26">
        <f>IF(Trans_cr!E114="","",Trans_cr!E114-Trans_deb!E114)</f>
        <v>-24.576508175461164</v>
      </c>
      <c r="F114" s="26">
        <f>IF(Trans_cr!F114="","",Trans_cr!F114-Trans_deb!F114)</f>
        <v>-45.856201764576454</v>
      </c>
      <c r="G114" s="26">
        <f>IF(Trans_cr!G114="","",Trans_cr!G114-Trans_deb!G114)</f>
        <v>-53.053001140780104</v>
      </c>
      <c r="H114" s="26">
        <f>IF(Trans_cr!H114="","",Trans_cr!H114-Trans_deb!H114)</f>
        <v>-73.486362005723407</v>
      </c>
      <c r="I114" s="26">
        <f>IF(Trans_cr!I114="","",Trans_cr!I114-Trans_deb!I114)</f>
        <v>-40.26081812657101</v>
      </c>
      <c r="J114" s="26">
        <f>IF(Trans_cr!J114="","",Trans_cr!J114-Trans_deb!J114)</f>
        <v>-39.44297229804161</v>
      </c>
      <c r="K114" s="26">
        <f>IF(Trans_cr!K114="","",Trans_cr!K114-Trans_deb!K114)</f>
        <v>-43.173659254101239</v>
      </c>
      <c r="L114" s="26">
        <f>IF(Trans_cr!L114="","",Trans_cr!L114-Trans_deb!L114)</f>
        <v>-50.871715987263897</v>
      </c>
      <c r="M114" s="26">
        <f>IF(Trans_cr!M114="","",Trans_cr!M114-Trans_deb!M114)</f>
        <v>-46.253153433514001</v>
      </c>
      <c r="N114" s="26">
        <f>IF(Trans_cr!N114="","",Trans_cr!N114-Trans_deb!N114)</f>
        <v>-53.338676696539309</v>
      </c>
      <c r="O114" s="26">
        <f>IF(Trans_cr!O114="","",Trans_cr!O114-Trans_deb!O114)</f>
        <v>-56.0633916339265</v>
      </c>
      <c r="P114" s="26">
        <f>IF(Trans_cr!P114="","",Trans_cr!P114-Trans_deb!P114)</f>
        <v>-64.082776229413099</v>
      </c>
      <c r="Q114" s="26" t="str">
        <f>IF(Trans_cr!Q114="","",Trans_cr!Q114-Trans_deb!Q114)</f>
        <v/>
      </c>
      <c r="S114" s="64" t="str">
        <f t="shared" si="20"/>
        <v/>
      </c>
      <c r="T114" s="39"/>
      <c r="U114" s="39">
        <f>IF(L114="","",L114/GDP!O110/10)</f>
        <v>-0.79459773225516517</v>
      </c>
      <c r="V114" s="39">
        <f>IF(M114="","",M114/GDP!P110/10)</f>
        <v>-0.84220333539749481</v>
      </c>
      <c r="W114" s="39">
        <f>IF(N114="","",N114/GDP!Q110/10)</f>
        <v>-0.8561544476747377</v>
      </c>
      <c r="X114" s="39">
        <f>IF(O114="","",O114/GDP!R110/10)</f>
        <v>-0.81122302681988911</v>
      </c>
      <c r="Y114" s="39">
        <f>IF(P114="","",P114/GDP!S110/10)</f>
        <v>-0.83620961751656364</v>
      </c>
      <c r="Z114" s="39" t="str">
        <f>IF(Q114="","",Q114/GDP!T110/10)</f>
        <v/>
      </c>
      <c r="AA114" s="39"/>
      <c r="AB114" s="59">
        <f t="shared" si="18"/>
        <v>0</v>
      </c>
      <c r="AC114" s="59">
        <f t="shared" si="24"/>
        <v>0</v>
      </c>
      <c r="AD114" s="59">
        <f t="shared" si="13"/>
        <v>1</v>
      </c>
      <c r="AE114" s="59" t="str">
        <f t="shared" si="19"/>
        <v/>
      </c>
      <c r="AF114" s="59">
        <f t="shared" si="14"/>
        <v>0</v>
      </c>
      <c r="AG114" s="39">
        <f t="shared" si="15"/>
        <v>-0.81122302681988911</v>
      </c>
      <c r="AI114" s="59" t="str">
        <f t="shared" si="16"/>
        <v/>
      </c>
      <c r="AJ114" s="20" t="str">
        <f t="shared" si="23"/>
        <v/>
      </c>
    </row>
    <row r="115" spans="1:36" x14ac:dyDescent="0.15">
      <c r="A115" s="12" t="s">
        <v>135</v>
      </c>
      <c r="B115" s="26">
        <f>IF(Trans_cr!B115="","",Trans_cr!B115-Trans_deb!B115)</f>
        <v>-4340.2303063296695</v>
      </c>
      <c r="C115" s="26">
        <f>IF(Trans_cr!C115="","",Trans_cr!C115-Trans_deb!C115)</f>
        <v>-5379.8462426672786</v>
      </c>
      <c r="D115" s="26">
        <f>IF(Trans_cr!D115="","",Trans_cr!D115-Trans_deb!D115)</f>
        <v>-3797.3265984118434</v>
      </c>
      <c r="E115" s="26">
        <f>IF(Trans_cr!E115="","",Trans_cr!E115-Trans_deb!E115)</f>
        <v>-4625.5215688722092</v>
      </c>
      <c r="F115" s="26">
        <f>IF(Trans_cr!F115="","",Trans_cr!F115-Trans_deb!F115)</f>
        <v>-4857.0617065421002</v>
      </c>
      <c r="G115" s="26">
        <f>IF(Trans_cr!G115="","",Trans_cr!G115-Trans_deb!G115)</f>
        <v>-5347.9000000000005</v>
      </c>
      <c r="H115" s="26">
        <f>IF(Trans_cr!H115="","",Trans_cr!H115-Trans_deb!H115)</f>
        <v>-6354.781019370901</v>
      </c>
      <c r="I115" s="26">
        <f>IF(Trans_cr!I115="","",Trans_cr!I115-Trans_deb!I115)</f>
        <v>-7133.5084751670738</v>
      </c>
      <c r="J115" s="26">
        <f>IF(Trans_cr!J115="","",Trans_cr!J115-Trans_deb!J115)</f>
        <v>-7581.3589941722485</v>
      </c>
      <c r="K115" s="26">
        <f>IF(Trans_cr!K115="","",Trans_cr!K115-Trans_deb!K115)</f>
        <v>-7964.1015311115152</v>
      </c>
      <c r="L115" s="26">
        <f>IF(Trans_cr!L115="","",Trans_cr!L115-Trans_deb!L115)</f>
        <v>-6300.4425709802426</v>
      </c>
      <c r="M115" s="26">
        <f>IF(Trans_cr!M115="","",Trans_cr!M115-Trans_deb!M115)</f>
        <v>-5652.2202299244445</v>
      </c>
      <c r="N115" s="26">
        <f>IF(Trans_cr!N115="","",Trans_cr!N115-Trans_deb!N115)</f>
        <v>-6893.1762606392804</v>
      </c>
      <c r="O115" s="26">
        <f>IF(Trans_cr!O115="","",Trans_cr!O115-Trans_deb!O115)</f>
        <v>-6861.4339360743979</v>
      </c>
      <c r="P115" s="26">
        <f>IF(Trans_cr!P115="","",Trans_cr!P115-Trans_deb!P115)</f>
        <v>-6256.5191699179259</v>
      </c>
      <c r="Q115" s="26">
        <f>IF(Trans_cr!Q115="","",Trans_cr!Q115-Trans_deb!Q115)</f>
        <v>-6516.7550569705973</v>
      </c>
      <c r="S115" s="64">
        <f t="shared" si="20"/>
        <v>4.159435622029517E-2</v>
      </c>
      <c r="T115" s="39"/>
      <c r="U115" s="39">
        <f>IF(L115="","",L115/GDP!O111/10)</f>
        <v>-2.090706341112607</v>
      </c>
      <c r="V115" s="39">
        <f>IF(M115="","",M115/GDP!P111/10)</f>
        <v>-1.8762235107015921</v>
      </c>
      <c r="W115" s="39">
        <f>IF(N115="","",N115/GDP!Q111/10)</f>
        <v>-2.1601312362245086</v>
      </c>
      <c r="X115" s="39">
        <f>IF(O115="","",O115/GDP!R111/10)</f>
        <v>-1.9123873334637871</v>
      </c>
      <c r="Y115" s="39">
        <f>IF(P115="","",P115/GDP!S111/10)</f>
        <v>-1.7128046980021299</v>
      </c>
      <c r="Z115" s="39">
        <f>IF(Q115="","",Q115/GDP!T111/10)</f>
        <v>-1.9249908474692361</v>
      </c>
      <c r="AA115" s="39"/>
      <c r="AB115" s="59">
        <f t="shared" si="18"/>
        <v>0</v>
      </c>
      <c r="AC115" s="59">
        <f t="shared" si="24"/>
        <v>0</v>
      </c>
      <c r="AD115" s="59">
        <f t="shared" si="13"/>
        <v>0</v>
      </c>
      <c r="AE115" s="59" t="str">
        <f t="shared" si="19"/>
        <v/>
      </c>
      <c r="AF115" s="59">
        <f t="shared" si="14"/>
        <v>0</v>
      </c>
      <c r="AG115" s="39">
        <f t="shared" si="15"/>
        <v>-1.9123873334637871</v>
      </c>
      <c r="AI115" s="59" t="str">
        <f t="shared" si="16"/>
        <v/>
      </c>
      <c r="AJ115" s="20" t="str">
        <f t="shared" si="23"/>
        <v/>
      </c>
    </row>
    <row r="116" spans="1:36" x14ac:dyDescent="0.15">
      <c r="A116" s="12" t="s">
        <v>136</v>
      </c>
      <c r="B116" s="26">
        <f>IF(Trans_cr!B116="","",Trans_cr!B116-Trans_deb!B116)</f>
        <v>-72.503779011106204</v>
      </c>
      <c r="C116" s="26">
        <f>IF(Trans_cr!C116="","",Trans_cr!C116-Trans_deb!C116)</f>
        <v>-89.463719563987695</v>
      </c>
      <c r="D116" s="26">
        <f>IF(Trans_cr!D116="","",Trans_cr!D116-Trans_deb!D116)</f>
        <v>-117.77310666015531</v>
      </c>
      <c r="E116" s="26">
        <f>IF(Trans_cr!E116="","",Trans_cr!E116-Trans_deb!E116)</f>
        <v>-137.68879038893226</v>
      </c>
      <c r="F116" s="26">
        <f>IF(Trans_cr!F116="","",Trans_cr!F116-Trans_deb!F116)</f>
        <v>-98.267390432429977</v>
      </c>
      <c r="G116" s="26">
        <f>IF(Trans_cr!G116="","",Trans_cr!G116-Trans_deb!G116)</f>
        <v>-111.67712621301001</v>
      </c>
      <c r="H116" s="26">
        <f>IF(Trans_cr!H116="","",Trans_cr!H116-Trans_deb!H116)</f>
        <v>-80.499999999999986</v>
      </c>
      <c r="I116" s="26">
        <f>IF(Trans_cr!I116="","",Trans_cr!I116-Trans_deb!I116)</f>
        <v>-9.6154085175190005</v>
      </c>
      <c r="J116" s="26">
        <f>IF(Trans_cr!J116="","",Trans_cr!J116-Trans_deb!J116)</f>
        <v>-1.4436934460200064</v>
      </c>
      <c r="K116" s="26">
        <f>IF(Trans_cr!K116="","",Trans_cr!K116-Trans_deb!K116)</f>
        <v>6.0623389081020207</v>
      </c>
      <c r="L116" s="26">
        <f>IF(Trans_cr!L116="","",Trans_cr!L116-Trans_deb!L116)</f>
        <v>27.649690066270011</v>
      </c>
      <c r="M116" s="26">
        <f>IF(Trans_cr!M116="","",Trans_cr!M116-Trans_deb!M116)</f>
        <v>35.380506525500266</v>
      </c>
      <c r="N116" s="26">
        <f>IF(Trans_cr!N116="","",Trans_cr!N116-Trans_deb!N116)</f>
        <v>-161.54607304283377</v>
      </c>
      <c r="O116" s="26">
        <f>IF(Trans_cr!O116="","",Trans_cr!O116-Trans_deb!O116)</f>
        <v>-259.50452353149001</v>
      </c>
      <c r="P116" s="26">
        <f>IF(Trans_cr!P116="","",Trans_cr!P116-Trans_deb!P116)</f>
        <v>-232.51846116749198</v>
      </c>
      <c r="Q116" s="26">
        <f>IF(Trans_cr!Q116="","",Trans_cr!Q116-Trans_deb!Q116)</f>
        <v>-127.37813938823351</v>
      </c>
      <c r="S116" s="64">
        <f t="shared" si="20"/>
        <v>-0.45218053332772512</v>
      </c>
      <c r="T116" s="39"/>
      <c r="U116" s="39">
        <f>IF(L116="","",L116/GDP!O112/10)</f>
        <v>0.67474948351553166</v>
      </c>
      <c r="V116" s="39">
        <f>IF(M116="","",M116/GDP!P112/10)</f>
        <v>0.81012036612317484</v>
      </c>
      <c r="W116" s="39">
        <f>IF(N116="","",N116/GDP!Q112/10)</f>
        <v>-3.4029355995679054</v>
      </c>
      <c r="X116" s="39">
        <f>IF(O116="","",O116/GDP!R112/10)</f>
        <v>-4.9026297527024667</v>
      </c>
      <c r="Y116" s="39">
        <f>IF(P116="","",P116/GDP!S112/10)</f>
        <v>-4.1285841437654538</v>
      </c>
      <c r="Z116" s="39">
        <f>IF(Q116="","",Q116/GDP!T112/10)</f>
        <v>-3.3920361395620433</v>
      </c>
      <c r="AA116" s="39"/>
      <c r="AB116" s="59">
        <f t="shared" si="18"/>
        <v>0</v>
      </c>
      <c r="AC116" s="59">
        <f t="shared" si="24"/>
        <v>0</v>
      </c>
      <c r="AD116" s="59">
        <f t="shared" si="13"/>
        <v>0</v>
      </c>
      <c r="AE116" s="59" t="str">
        <f t="shared" si="19"/>
        <v/>
      </c>
      <c r="AF116" s="59">
        <f t="shared" si="14"/>
        <v>0</v>
      </c>
      <c r="AG116" s="39">
        <f t="shared" si="15"/>
        <v>-4.9026297527024667</v>
      </c>
      <c r="AI116" s="59" t="str">
        <f t="shared" si="16"/>
        <v/>
      </c>
      <c r="AJ116" s="20" t="str">
        <f t="shared" si="23"/>
        <v/>
      </c>
    </row>
    <row r="117" spans="1:36" x14ac:dyDescent="0.15">
      <c r="A117" s="12" t="s">
        <v>137</v>
      </c>
      <c r="B117" s="26">
        <f>IF(Trans_cr!B117="","",Trans_cr!B117-Trans_deb!B117)</f>
        <v>-325.89999999999998</v>
      </c>
      <c r="C117" s="26">
        <f>IF(Trans_cr!C117="","",Trans_cr!C117-Trans_deb!C117)</f>
        <v>-366.2719880904632</v>
      </c>
      <c r="D117" s="26">
        <f>IF(Trans_cr!D117="","",Trans_cr!D117-Trans_deb!D117)</f>
        <v>-428.94689861479634</v>
      </c>
      <c r="E117" s="26">
        <f>IF(Trans_cr!E117="","",Trans_cr!E117-Trans_deb!E117)</f>
        <v>-612.18575842014786</v>
      </c>
      <c r="F117" s="26">
        <f>IF(Trans_cr!F117="","",Trans_cr!F117-Trans_deb!F117)</f>
        <v>-440.33468160965549</v>
      </c>
      <c r="G117" s="26">
        <f>IF(Trans_cr!G117="","",Trans_cr!G117-Trans_deb!G117)</f>
        <v>-611.65769217039758</v>
      </c>
      <c r="H117" s="26">
        <f>IF(Trans_cr!H117="","",Trans_cr!H117-Trans_deb!H117)</f>
        <v>-700.28974349233181</v>
      </c>
      <c r="I117" s="26">
        <f>IF(Trans_cr!I117="","",Trans_cr!I117-Trans_deb!I117)</f>
        <v>-670.08953284255756</v>
      </c>
      <c r="J117" s="26">
        <f>IF(Trans_cr!J117="","",Trans_cr!J117-Trans_deb!J117)</f>
        <v>-732.63343568351354</v>
      </c>
      <c r="K117" s="26">
        <f>IF(Trans_cr!K117="","",Trans_cr!K117-Trans_deb!K117)</f>
        <v>-697.68915361714801</v>
      </c>
      <c r="L117" s="26">
        <f>IF(Trans_cr!L117="","",Trans_cr!L117-Trans_deb!L117)</f>
        <v>-650.41689124939603</v>
      </c>
      <c r="M117" s="26">
        <f>IF(Trans_cr!M117="","",Trans_cr!M117-Trans_deb!M117)</f>
        <v>-711.29514066854517</v>
      </c>
      <c r="N117" s="26">
        <f>IF(Trans_cr!N117="","",Trans_cr!N117-Trans_deb!N117)</f>
        <v>-713.03538212701119</v>
      </c>
      <c r="O117" s="26">
        <f>IF(Trans_cr!O117="","",Trans_cr!O117-Trans_deb!O117)</f>
        <v>-790.56856904451467</v>
      </c>
      <c r="P117" s="26" t="str">
        <f>IF(Trans_cr!P117="","",Trans_cr!P117-Trans_deb!P117)</f>
        <v/>
      </c>
      <c r="Q117" s="26" t="str">
        <f>IF(Trans_cr!Q117="","",Trans_cr!Q117-Trans_deb!Q117)</f>
        <v/>
      </c>
      <c r="S117" s="64" t="str">
        <f t="shared" si="20"/>
        <v/>
      </c>
      <c r="T117" s="39"/>
      <c r="U117" s="39">
        <f>IF(L117="","",L117/GDP!O113/10)</f>
        <v>-4.9626812688859232</v>
      </c>
      <c r="V117" s="39">
        <f>IF(M117="","",M117/GDP!P113/10)</f>
        <v>-5.0726371087309001</v>
      </c>
      <c r="W117" s="39">
        <f>IF(N117="","",N117/GDP!Q113/10)</f>
        <v>-4.6421562367203926</v>
      </c>
      <c r="X117" s="39">
        <f>IF(O117="","",O117/GDP!R113/10)</f>
        <v>-4.6289973063639014</v>
      </c>
      <c r="Y117" s="39" t="str">
        <f>IF(P117="","",P117/GDP!S113/10)</f>
        <v/>
      </c>
      <c r="Z117" s="39" t="str">
        <f>IF(Q117="","",Q117/GDP!T113/10)</f>
        <v/>
      </c>
      <c r="AA117" s="39"/>
      <c r="AB117" s="59">
        <f t="shared" si="18"/>
        <v>0</v>
      </c>
      <c r="AC117" s="59">
        <f t="shared" si="24"/>
        <v>1</v>
      </c>
      <c r="AD117" s="59">
        <f t="shared" si="13"/>
        <v>1</v>
      </c>
      <c r="AE117" s="59">
        <f t="shared" si="19"/>
        <v>0</v>
      </c>
      <c r="AF117" s="59">
        <f t="shared" si="14"/>
        <v>0</v>
      </c>
      <c r="AG117" s="39">
        <f t="shared" si="15"/>
        <v>-4.6289973063639014</v>
      </c>
      <c r="AI117" s="59" t="str">
        <f t="shared" si="16"/>
        <v/>
      </c>
      <c r="AJ117" s="20" t="str">
        <f t="shared" si="23"/>
        <v>Mali</v>
      </c>
    </row>
    <row r="118" spans="1:36" x14ac:dyDescent="0.15">
      <c r="A118" s="12" t="s">
        <v>138</v>
      </c>
      <c r="B118" s="26">
        <f>IF(Trans_cr!B118="","",Trans_cr!B118-Trans_deb!B118)</f>
        <v>74.641686824398192</v>
      </c>
      <c r="C118" s="26">
        <f>IF(Trans_cr!C118="","",Trans_cr!C118-Trans_deb!C118)</f>
        <v>83.412711341572901</v>
      </c>
      <c r="D118" s="26">
        <f>IF(Trans_cr!D118="","",Trans_cr!D118-Trans_deb!D118)</f>
        <v>87.904785758326625</v>
      </c>
      <c r="E118" s="26">
        <f>IF(Trans_cr!E118="","",Trans_cr!E118-Trans_deb!E118)</f>
        <v>139.99905640934435</v>
      </c>
      <c r="F118" s="26">
        <f>IF(Trans_cr!F118="","",Trans_cr!F118-Trans_deb!F118)</f>
        <v>120.46697727530301</v>
      </c>
      <c r="G118" s="26">
        <f>IF(Trans_cr!G118="","",Trans_cr!G118-Trans_deb!G118)</f>
        <v>-33.363501912352035</v>
      </c>
      <c r="H118" s="26">
        <f>IF(Trans_cr!H118="","",Trans_cr!H118-Trans_deb!H118)</f>
        <v>-60.416992217608254</v>
      </c>
      <c r="I118" s="26">
        <f>IF(Trans_cr!I118="","",Trans_cr!I118-Trans_deb!I118)</f>
        <v>-70.813884533546059</v>
      </c>
      <c r="J118" s="26">
        <f>IF(Trans_cr!J118="","",Trans_cr!J118-Trans_deb!J118)</f>
        <v>-115.56963855158949</v>
      </c>
      <c r="K118" s="26">
        <f>IF(Trans_cr!K118="","",Trans_cr!K118-Trans_deb!K118)</f>
        <v>-175.74257311990084</v>
      </c>
      <c r="L118" s="26">
        <f>IF(Trans_cr!L118="","",Trans_cr!L118-Trans_deb!L118)</f>
        <v>62.412037428959479</v>
      </c>
      <c r="M118" s="26">
        <f>IF(Trans_cr!M118="","",Trans_cr!M118-Trans_deb!M118)</f>
        <v>233.08486708135763</v>
      </c>
      <c r="N118" s="26">
        <f>IF(Trans_cr!N118="","",Trans_cr!N118-Trans_deb!N118)</f>
        <v>322.15958289606738</v>
      </c>
      <c r="O118" s="26">
        <f>IF(Trans_cr!O118="","",Trans_cr!O118-Trans_deb!O118)</f>
        <v>512.75215892362371</v>
      </c>
      <c r="P118" s="26">
        <f>IF(Trans_cr!P118="","",Trans_cr!P118-Trans_deb!P118)</f>
        <v>471.39918517753313</v>
      </c>
      <c r="Q118" s="26">
        <f>IF(Trans_cr!Q118="","",Trans_cr!Q118-Trans_deb!Q118)</f>
        <v>179.51336253564011</v>
      </c>
      <c r="S118" s="64">
        <f t="shared" si="20"/>
        <v>-0.61919034190092248</v>
      </c>
      <c r="T118" s="39"/>
      <c r="U118" s="39">
        <f>IF(L118="","",L118/GDP!O114/10)</f>
        <v>0.56264562347583769</v>
      </c>
      <c r="V118" s="39">
        <f>IF(M118="","",M118/GDP!P114/10)</f>
        <v>1.9932230120342442</v>
      </c>
      <c r="W118" s="39">
        <f>IF(N118="","",N118/GDP!Q114/10)</f>
        <v>2.4348350629381832</v>
      </c>
      <c r="X118" s="39">
        <f>IF(O118="","",O118/GDP!R114/10)</f>
        <v>3.4457618664635605</v>
      </c>
      <c r="Y118" s="39">
        <f>IF(P118="","",P118/GDP!S114/10)</f>
        <v>3.0982692294554806</v>
      </c>
      <c r="Z118" s="39">
        <f>IF(Q118="","",Q118/GDP!T114/10)</f>
        <v>1.2383785956056306</v>
      </c>
      <c r="AA118" s="39"/>
      <c r="AB118" s="59">
        <f t="shared" si="18"/>
        <v>0</v>
      </c>
      <c r="AC118" s="59">
        <f t="shared" si="24"/>
        <v>0</v>
      </c>
      <c r="AD118" s="59">
        <f t="shared" si="13"/>
        <v>0</v>
      </c>
      <c r="AE118" s="59" t="str">
        <f t="shared" si="19"/>
        <v/>
      </c>
      <c r="AF118" s="59">
        <f t="shared" si="14"/>
        <v>0</v>
      </c>
      <c r="AG118" s="39" t="str">
        <f t="shared" si="15"/>
        <v/>
      </c>
      <c r="AI118" s="59">
        <f t="shared" si="16"/>
        <v>3.4457618664635605</v>
      </c>
      <c r="AJ118" s="20" t="str">
        <f t="shared" si="23"/>
        <v/>
      </c>
    </row>
    <row r="119" spans="1:36" x14ac:dyDescent="0.15">
      <c r="A119" s="12" t="s">
        <v>139</v>
      </c>
      <c r="B119" s="26">
        <f>IF(Trans_cr!B119="","",Trans_cr!B119-Trans_deb!B119)</f>
        <v>-22.3</v>
      </c>
      <c r="C119" s="26">
        <f>IF(Trans_cr!C119="","",Trans_cr!C119-Trans_deb!C119)</f>
        <v>-23.225293461181302</v>
      </c>
      <c r="D119" s="26">
        <f>IF(Trans_cr!D119="","",Trans_cr!D119-Trans_deb!D119)</f>
        <v>-24.611535626685697</v>
      </c>
      <c r="E119" s="26">
        <f>IF(Trans_cr!E119="","",Trans_cr!E119-Trans_deb!E119)</f>
        <v>-25.767243183604499</v>
      </c>
      <c r="F119" s="26">
        <f>IF(Trans_cr!F119="","",Trans_cr!F119-Trans_deb!F119)</f>
        <v>-23.644284870486111</v>
      </c>
      <c r="G119" s="26">
        <f>IF(Trans_cr!G119="","",Trans_cr!G119-Trans_deb!G119)</f>
        <v>-24.183863330160168</v>
      </c>
      <c r="H119" s="26">
        <f>IF(Trans_cr!H119="","",Trans_cr!H119-Trans_deb!H119)</f>
        <v>-25.78141212369491</v>
      </c>
      <c r="I119" s="26">
        <f>IF(Trans_cr!I119="","",Trans_cr!I119-Trans_deb!I119)</f>
        <v>-27.250366901198241</v>
      </c>
      <c r="J119" s="26">
        <f>IF(Trans_cr!J119="","",Trans_cr!J119-Trans_deb!J119)</f>
        <v>-27.74092952380175</v>
      </c>
      <c r="K119" s="26">
        <f>IF(Trans_cr!K119="","",Trans_cr!K119-Trans_deb!K119)</f>
        <v>-24.85289586803119</v>
      </c>
      <c r="L119" s="26">
        <f>IF(Trans_cr!L119="","",Trans_cr!L119-Trans_deb!L119)</f>
        <v>-21.015946573740511</v>
      </c>
      <c r="M119" s="26">
        <f>IF(Trans_cr!M119="","",Trans_cr!M119-Trans_deb!M119)</f>
        <v>-21.837271999999999</v>
      </c>
      <c r="N119" s="26">
        <f>IF(Trans_cr!N119="","",Trans_cr!N119-Trans_deb!N119)</f>
        <v>-15.3660117866497</v>
      </c>
      <c r="O119" s="26">
        <f>IF(Trans_cr!O119="","",Trans_cr!O119-Trans_deb!O119)</f>
        <v>-16.213378880284004</v>
      </c>
      <c r="P119" s="26" t="str">
        <f>IF(Trans_cr!P119="","",Trans_cr!P119-Trans_deb!P119)</f>
        <v/>
      </c>
      <c r="Q119" s="26" t="str">
        <f>IF(Trans_cr!Q119="","",Trans_cr!Q119-Trans_deb!Q119)</f>
        <v/>
      </c>
      <c r="S119" s="64" t="str">
        <f t="shared" si="20"/>
        <v/>
      </c>
      <c r="T119" s="39"/>
      <c r="U119" s="39">
        <f>IF(L119="","",L119/GDP!O115/10)</f>
        <v>-11.434895863130203</v>
      </c>
      <c r="V119" s="39">
        <f>IF(M119="","",M119/GDP!P115/10)</f>
        <v>-10.838307891645327</v>
      </c>
      <c r="W119" s="39">
        <f>IF(N119="","",N119/GDP!Q115/10)</f>
        <v>-7.2514178479179634</v>
      </c>
      <c r="X119" s="39">
        <f>IF(O119="","",O119/GDP!R115/10)</f>
        <v>-7.3168722870452028</v>
      </c>
      <c r="Y119" s="39" t="str">
        <f>IF(P119="","",P119/GDP!S115/10)</f>
        <v/>
      </c>
      <c r="Z119" s="39" t="str">
        <f>IF(Q119="","",Q119/GDP!T115/10)</f>
        <v/>
      </c>
      <c r="AA119" s="39"/>
      <c r="AB119" s="59">
        <f t="shared" si="18"/>
        <v>0</v>
      </c>
      <c r="AC119" s="59">
        <f t="shared" si="24"/>
        <v>1</v>
      </c>
      <c r="AD119" s="59">
        <f t="shared" si="13"/>
        <v>1</v>
      </c>
      <c r="AE119" s="59">
        <f t="shared" si="19"/>
        <v>0</v>
      </c>
      <c r="AF119" s="59">
        <f t="shared" si="14"/>
        <v>1</v>
      </c>
      <c r="AG119" s="39">
        <f t="shared" si="15"/>
        <v>-7.3168722870452028</v>
      </c>
      <c r="AI119" s="59" t="str">
        <f t="shared" si="16"/>
        <v/>
      </c>
      <c r="AJ119" s="20" t="str">
        <f t="shared" si="23"/>
        <v>Marshall Islands, Rep. of the</v>
      </c>
    </row>
    <row r="120" spans="1:36" x14ac:dyDescent="0.15">
      <c r="A120" s="12" t="s">
        <v>140</v>
      </c>
      <c r="B120" s="26" t="str">
        <f>IF(Trans_cr!B120="","",Trans_cr!B120-Trans_deb!B120)</f>
        <v/>
      </c>
      <c r="C120" s="26" t="str">
        <f>IF(Trans_cr!C120="","",Trans_cr!C120-Trans_deb!C120)</f>
        <v/>
      </c>
      <c r="D120" s="26" t="str">
        <f>IF(Trans_cr!D120="","",Trans_cr!D120-Trans_deb!D120)</f>
        <v/>
      </c>
      <c r="E120" s="26" t="str">
        <f>IF(Trans_cr!E120="","",Trans_cr!E120-Trans_deb!E120)</f>
        <v/>
      </c>
      <c r="F120" s="26" t="str">
        <f>IF(Trans_cr!F120="","",Trans_cr!F120-Trans_deb!F120)</f>
        <v/>
      </c>
      <c r="G120" s="26" t="str">
        <f>IF(Trans_cr!G120="","",Trans_cr!G120-Trans_deb!G120)</f>
        <v/>
      </c>
      <c r="H120" s="26" t="str">
        <f>IF(Trans_cr!H120="","",Trans_cr!H120-Trans_deb!H120)</f>
        <v/>
      </c>
      <c r="I120" s="26">
        <f>IF(Trans_cr!I120="","",Trans_cr!I120-Trans_deb!I120)</f>
        <v>-339.92586969443062</v>
      </c>
      <c r="J120" s="26">
        <f>IF(Trans_cr!J120="","",Trans_cr!J120-Trans_deb!J120)</f>
        <v>-300.50759092885511</v>
      </c>
      <c r="K120" s="26">
        <f>IF(Trans_cr!K120="","",Trans_cr!K120-Trans_deb!K120)</f>
        <v>-294.47175704138078</v>
      </c>
      <c r="L120" s="26">
        <f>IF(Trans_cr!L120="","",Trans_cr!L120-Trans_deb!L120)</f>
        <v>-201.76127781320673</v>
      </c>
      <c r="M120" s="26">
        <f>IF(Trans_cr!M120="","",Trans_cr!M120-Trans_deb!M120)</f>
        <v>-157.56121123197605</v>
      </c>
      <c r="N120" s="26">
        <f>IF(Trans_cr!N120="","",Trans_cr!N120-Trans_deb!N120)</f>
        <v>-179.7</v>
      </c>
      <c r="O120" s="26">
        <f>IF(Trans_cr!O120="","",Trans_cr!O120-Trans_deb!O120)</f>
        <v>-209.61286515141052</v>
      </c>
      <c r="P120" s="26">
        <f>IF(Trans_cr!P120="","",Trans_cr!P120-Trans_deb!P120)</f>
        <v>-243.09969574232349</v>
      </c>
      <c r="Q120" s="26" t="str">
        <f>IF(Trans_cr!Q120="","",Trans_cr!Q120-Trans_deb!Q120)</f>
        <v/>
      </c>
      <c r="S120" s="64" t="str">
        <f t="shared" si="20"/>
        <v/>
      </c>
      <c r="T120" s="39"/>
      <c r="U120" s="39">
        <f>IF(L120="","",L120/GDP!O116/10)</f>
        <v>-3.2638177014112544</v>
      </c>
      <c r="V120" s="39">
        <f>IF(M120="","",M120/GDP!P116/10)</f>
        <v>-2.4564740093904245</v>
      </c>
      <c r="W120" s="39">
        <f>IF(N120="","",N120/GDP!Q116/10)</f>
        <v>-2.6489239321615146</v>
      </c>
      <c r="X120" s="39">
        <f>IF(O120="","",O120/GDP!R116/10)</f>
        <v>-2.9741919770721923</v>
      </c>
      <c r="Y120" s="39">
        <f>IF(P120="","",P120/GDP!S116/10)</f>
        <v>-3.0656771289604259</v>
      </c>
      <c r="Z120" s="39" t="str">
        <f>IF(Q120="","",Q120/GDP!T116/10)</f>
        <v/>
      </c>
      <c r="AA120" s="39"/>
      <c r="AB120" s="59">
        <f t="shared" si="18"/>
        <v>0</v>
      </c>
      <c r="AC120" s="59">
        <f t="shared" si="24"/>
        <v>0</v>
      </c>
      <c r="AD120" s="59">
        <f t="shared" si="13"/>
        <v>1</v>
      </c>
      <c r="AE120" s="59" t="str">
        <f t="shared" si="19"/>
        <v/>
      </c>
      <c r="AF120" s="59">
        <f t="shared" si="14"/>
        <v>0</v>
      </c>
      <c r="AG120" s="39">
        <f t="shared" si="15"/>
        <v>-2.9741919770721923</v>
      </c>
      <c r="AI120" s="59" t="str">
        <f t="shared" si="16"/>
        <v/>
      </c>
      <c r="AJ120" s="20" t="str">
        <f t="shared" si="23"/>
        <v/>
      </c>
    </row>
    <row r="121" spans="1:36" x14ac:dyDescent="0.15">
      <c r="A121" s="12" t="s">
        <v>141</v>
      </c>
      <c r="B121" s="26">
        <f>IF(Trans_cr!B121="","",Trans_cr!B121-Trans_deb!B121)</f>
        <v>-137.71163933872947</v>
      </c>
      <c r="C121" s="26">
        <f>IF(Trans_cr!C121="","",Trans_cr!C121-Trans_deb!C121)</f>
        <v>-174.47627238756587</v>
      </c>
      <c r="D121" s="26">
        <f>IF(Trans_cr!D121="","",Trans_cr!D121-Trans_deb!D121)</f>
        <v>-167.32290821102629</v>
      </c>
      <c r="E121" s="26">
        <f>IF(Trans_cr!E121="","",Trans_cr!E121-Trans_deb!E121)</f>
        <v>-198.42664666407705</v>
      </c>
      <c r="F121" s="26">
        <f>IF(Trans_cr!F121="","",Trans_cr!F121-Trans_deb!F121)</f>
        <v>-174.79543482545296</v>
      </c>
      <c r="G121" s="26">
        <f>IF(Trans_cr!G121="","",Trans_cr!G121-Trans_deb!G121)</f>
        <v>-177.61331746507852</v>
      </c>
      <c r="H121" s="26">
        <f>IF(Trans_cr!H121="","",Trans_cr!H121-Trans_deb!H121)</f>
        <v>-198.26767210458041</v>
      </c>
      <c r="I121" s="26">
        <f>IF(Trans_cr!I121="","",Trans_cr!I121-Trans_deb!I121)</f>
        <v>-209.49470607784207</v>
      </c>
      <c r="J121" s="26">
        <f>IF(Trans_cr!J121="","",Trans_cr!J121-Trans_deb!J121)</f>
        <v>-229.2</v>
      </c>
      <c r="K121" s="26">
        <f>IF(Trans_cr!K121="","",Trans_cr!K121-Trans_deb!K121)</f>
        <v>-238.2864113473434</v>
      </c>
      <c r="L121" s="26">
        <f>IF(Trans_cr!L121="","",Trans_cr!L121-Trans_deb!L121)</f>
        <v>-255.69438610625093</v>
      </c>
      <c r="M121" s="26">
        <f>IF(Trans_cr!M121="","",Trans_cr!M121-Trans_deb!M121)</f>
        <v>-214.63908881997907</v>
      </c>
      <c r="N121" s="26">
        <f>IF(Trans_cr!N121="","",Trans_cr!N121-Trans_deb!N121)</f>
        <v>-164.48241217747653</v>
      </c>
      <c r="O121" s="26">
        <f>IF(Trans_cr!O121="","",Trans_cr!O121-Trans_deb!O121)</f>
        <v>-206.0855324514622</v>
      </c>
      <c r="P121" s="26">
        <f>IF(Trans_cr!P121="","",Trans_cr!P121-Trans_deb!P121)</f>
        <v>-216.37431873421724</v>
      </c>
      <c r="Q121" s="26">
        <f>IF(Trans_cr!Q121="","",Trans_cr!Q121-Trans_deb!Q121)</f>
        <v>-243.70387188158693</v>
      </c>
      <c r="S121" s="64">
        <f t="shared" si="20"/>
        <v>0.12630682470658572</v>
      </c>
      <c r="T121" s="39"/>
      <c r="U121" s="39">
        <f>IF(L121="","",L121/GDP!O117/10)</f>
        <v>-2.1868637389296737</v>
      </c>
      <c r="V121" s="39">
        <f>IF(M121="","",M121/GDP!P117/10)</f>
        <v>-1.7546668783394845</v>
      </c>
      <c r="W121" s="39">
        <f>IF(N121="","",N121/GDP!Q117/10)</f>
        <v>-1.2405014901417979</v>
      </c>
      <c r="X121" s="39">
        <f>IF(O121="","",O121/GDP!R117/10)</f>
        <v>-1.4531557417876393</v>
      </c>
      <c r="Y121" s="39">
        <f>IF(P121="","",P121/GDP!S117/10)</f>
        <v>-1.5402035131859741</v>
      </c>
      <c r="Z121" s="39">
        <f>IF(Q121="","",Q121/GDP!T117/10)</f>
        <v>-2.1385780780504766</v>
      </c>
      <c r="AA121" s="39"/>
      <c r="AB121" s="59">
        <f t="shared" si="18"/>
        <v>0</v>
      </c>
      <c r="AC121" s="59">
        <f t="shared" si="24"/>
        <v>0</v>
      </c>
      <c r="AD121" s="59">
        <f t="shared" si="13"/>
        <v>0</v>
      </c>
      <c r="AE121" s="59" t="str">
        <f t="shared" si="19"/>
        <v/>
      </c>
      <c r="AF121" s="59">
        <f t="shared" si="14"/>
        <v>0</v>
      </c>
      <c r="AG121" s="39">
        <f t="shared" si="15"/>
        <v>-1.4531557417876393</v>
      </c>
      <c r="AI121" s="59" t="str">
        <f t="shared" si="16"/>
        <v/>
      </c>
      <c r="AJ121" s="20" t="str">
        <f t="shared" si="23"/>
        <v/>
      </c>
    </row>
    <row r="122" spans="1:36" x14ac:dyDescent="0.15">
      <c r="A122" s="12" t="s">
        <v>142</v>
      </c>
      <c r="B122" s="26">
        <f>IF(Trans_cr!B122="","",Trans_cr!B122-Trans_deb!B122)</f>
        <v>-6764.3085319440706</v>
      </c>
      <c r="C122" s="26">
        <f>IF(Trans_cr!C122="","",Trans_cr!C122-Trans_deb!C122)</f>
        <v>-7421.1</v>
      </c>
      <c r="D122" s="26">
        <f>IF(Trans_cr!D122="","",Trans_cr!D122-Trans_deb!D122)</f>
        <v>-8424.1059089999999</v>
      </c>
      <c r="E122" s="26">
        <f>IF(Trans_cr!E122="","",Trans_cr!E122-Trans_deb!E122)</f>
        <v>-10098.489002</v>
      </c>
      <c r="F122" s="26">
        <f>IF(Trans_cr!F122="","",Trans_cr!F122-Trans_deb!F122)</f>
        <v>-7965.2590020000007</v>
      </c>
      <c r="G122" s="26">
        <f>IF(Trans_cr!G122="","",Trans_cr!G122-Trans_deb!G122)</f>
        <v>-9528.8481979999997</v>
      </c>
      <c r="H122" s="26">
        <f>IF(Trans_cr!H122="","",Trans_cr!H122-Trans_deb!H122)</f>
        <v>-11102.30091</v>
      </c>
      <c r="I122" s="26">
        <f>IF(Trans_cr!I122="","",Trans_cr!I122-Trans_deb!I122)</f>
        <v>-11122.700365999999</v>
      </c>
      <c r="J122" s="26">
        <f>IF(Trans_cr!J122="","",Trans_cr!J122-Trans_deb!J122)</f>
        <v>-11902.823186</v>
      </c>
      <c r="K122" s="26">
        <f>IF(Trans_cr!K122="","",Trans_cr!K122-Trans_deb!K122)</f>
        <v>-13809.732211</v>
      </c>
      <c r="L122" s="26">
        <f>IF(Trans_cr!L122="","",Trans_cr!L122-Trans_deb!L122)</f>
        <v>-11386.025019999999</v>
      </c>
      <c r="M122" s="26">
        <f>IF(Trans_cr!M122="","",Trans_cr!M122-Trans_deb!M122)</f>
        <v>-11605.372181999999</v>
      </c>
      <c r="N122" s="26">
        <f>IF(Trans_cr!N122="","",Trans_cr!N122-Trans_deb!N122)</f>
        <v>-12932.651214000001</v>
      </c>
      <c r="O122" s="26">
        <f>IF(Trans_cr!O122="","",Trans_cr!O122-Trans_deb!O122)</f>
        <v>-13505.057175</v>
      </c>
      <c r="P122" s="26">
        <f>IF(Trans_cr!P122="","",Trans_cr!P122-Trans_deb!P122)</f>
        <v>-11838.865677</v>
      </c>
      <c r="Q122" s="26">
        <f>IF(Trans_cr!Q122="","",Trans_cr!Q122-Trans_deb!Q122)</f>
        <v>-9175.6191280000003</v>
      </c>
      <c r="S122" s="64">
        <f t="shared" si="20"/>
        <v>-0.2249579158731424</v>
      </c>
      <c r="T122" s="39"/>
      <c r="U122" s="39">
        <f>IF(L122="","",L122/GDP!O118/10)</f>
        <v>-0.97161155289875478</v>
      </c>
      <c r="V122" s="39">
        <f>IF(M122="","",M122/GDP!P118/10)</f>
        <v>-1.0760729606888031</v>
      </c>
      <c r="W122" s="39">
        <f>IF(N122="","",N122/GDP!Q118/10)</f>
        <v>-1.1159303762452344</v>
      </c>
      <c r="X122" s="39">
        <f>IF(O122="","",O122/GDP!R118/10)</f>
        <v>-1.1047935039768482</v>
      </c>
      <c r="Y122" s="39">
        <f>IF(P122="","",P122/GDP!S118/10)</f>
        <v>-0.93261144677549779</v>
      </c>
      <c r="Z122" s="39">
        <f>IF(Q122="","",Q122/GDP!T118/10)</f>
        <v>-0.85440795226902755</v>
      </c>
      <c r="AA122" s="39"/>
      <c r="AB122" s="59">
        <f t="shared" si="18"/>
        <v>0</v>
      </c>
      <c r="AC122" s="59">
        <f t="shared" si="24"/>
        <v>0</v>
      </c>
      <c r="AD122" s="59">
        <f t="shared" si="13"/>
        <v>0</v>
      </c>
      <c r="AE122" s="59" t="str">
        <f t="shared" si="19"/>
        <v/>
      </c>
      <c r="AF122" s="59">
        <f t="shared" si="14"/>
        <v>0</v>
      </c>
      <c r="AG122" s="39">
        <f t="shared" si="15"/>
        <v>-1.1047935039768482</v>
      </c>
      <c r="AI122" s="59" t="str">
        <f t="shared" si="16"/>
        <v/>
      </c>
      <c r="AJ122" s="20" t="str">
        <f t="shared" si="23"/>
        <v/>
      </c>
    </row>
    <row r="123" spans="1:36" x14ac:dyDescent="0.15">
      <c r="A123" s="12" t="s">
        <v>143</v>
      </c>
      <c r="B123" s="26" t="str">
        <f>IF(Trans_cr!B123="","",Trans_cr!B123-Trans_deb!B123)</f>
        <v/>
      </c>
      <c r="C123" s="26" t="str">
        <f>IF(Trans_cr!C123="","",Trans_cr!C123-Trans_deb!C123)</f>
        <v/>
      </c>
      <c r="D123" s="26" t="str">
        <f>IF(Trans_cr!D123="","",Trans_cr!D123-Trans_deb!D123)</f>
        <v/>
      </c>
      <c r="E123" s="26" t="str">
        <f>IF(Trans_cr!E123="","",Trans_cr!E123-Trans_deb!E123)</f>
        <v/>
      </c>
      <c r="F123" s="26">
        <f>IF(Trans_cr!F123="","",Trans_cr!F123-Trans_deb!F123)</f>
        <v>-38.699999999999996</v>
      </c>
      <c r="G123" s="26">
        <f>IF(Trans_cr!G123="","",Trans_cr!G123-Trans_deb!G123)</f>
        <v>-38.566299999999998</v>
      </c>
      <c r="H123" s="26">
        <f>IF(Trans_cr!H123="","",Trans_cr!H123-Trans_deb!H123)</f>
        <v>-41.5334</v>
      </c>
      <c r="I123" s="26">
        <f>IF(Trans_cr!I123="","",Trans_cr!I123-Trans_deb!I123)</f>
        <v>-44.4694</v>
      </c>
      <c r="J123" s="26">
        <f>IF(Trans_cr!J123="","",Trans_cr!J123-Trans_deb!J123)</f>
        <v>-41.389699999999998</v>
      </c>
      <c r="K123" s="26">
        <f>IF(Trans_cr!K123="","",Trans_cr!K123-Trans_deb!K123)</f>
        <v>-37.469200000000001</v>
      </c>
      <c r="L123" s="26" t="str">
        <f>IF(Trans_cr!L123="","",Trans_cr!L123-Trans_deb!L123)</f>
        <v/>
      </c>
      <c r="M123" s="26" t="str">
        <f>IF(Trans_cr!M123="","",Trans_cr!M123-Trans_deb!M123)</f>
        <v/>
      </c>
      <c r="N123" s="26" t="str">
        <f>IF(Trans_cr!N123="","",Trans_cr!N123-Trans_deb!N123)</f>
        <v/>
      </c>
      <c r="O123" s="26" t="str">
        <f>IF(Trans_cr!O123="","",Trans_cr!O123-Trans_deb!O123)</f>
        <v/>
      </c>
      <c r="P123" s="26" t="str">
        <f>IF(Trans_cr!P123="","",Trans_cr!P123-Trans_deb!P123)</f>
        <v/>
      </c>
      <c r="Q123" s="26" t="str">
        <f>IF(Trans_cr!Q123="","",Trans_cr!Q123-Trans_deb!Q123)</f>
        <v/>
      </c>
      <c r="S123" s="64" t="str">
        <f t="shared" si="20"/>
        <v/>
      </c>
      <c r="T123" s="39"/>
      <c r="U123" s="39" t="str">
        <f>IF(L123="","",L123/GDP!O119/10)</f>
        <v/>
      </c>
      <c r="V123" s="39" t="str">
        <f>IF(M123="","",M123/GDP!P119/10)</f>
        <v/>
      </c>
      <c r="W123" s="39" t="str">
        <f>IF(N123="","",N123/GDP!Q119/10)</f>
        <v/>
      </c>
      <c r="X123" s="39" t="str">
        <f>IF(O123="","",O123/GDP!R119/10)</f>
        <v/>
      </c>
      <c r="Y123" s="39" t="str">
        <f>IF(P123="","",P123/GDP!S119/10)</f>
        <v/>
      </c>
      <c r="Z123" s="39" t="str">
        <f>IF(Q123="","",Q123/GDP!T119/10)</f>
        <v/>
      </c>
      <c r="AA123" s="39"/>
      <c r="AB123" s="59">
        <f t="shared" si="18"/>
        <v>1</v>
      </c>
      <c r="AC123" s="59"/>
      <c r="AD123" s="59">
        <f t="shared" si="13"/>
        <v>1</v>
      </c>
      <c r="AE123" s="59" t="str">
        <f t="shared" si="19"/>
        <v/>
      </c>
      <c r="AF123" s="59">
        <f t="shared" si="14"/>
        <v>0</v>
      </c>
      <c r="AG123" s="39" t="str">
        <f t="shared" si="15"/>
        <v/>
      </c>
      <c r="AI123" s="59" t="str">
        <f t="shared" si="16"/>
        <v/>
      </c>
      <c r="AJ123" s="20" t="str">
        <f t="shared" si="23"/>
        <v/>
      </c>
    </row>
    <row r="124" spans="1:36" x14ac:dyDescent="0.15">
      <c r="A124" s="12" t="s">
        <v>144</v>
      </c>
      <c r="B124" s="26">
        <f>IF(Trans_cr!B124="","",Trans_cr!B124-Trans_deb!B124)</f>
        <v>23.740000000000009</v>
      </c>
      <c r="C124" s="26">
        <f>IF(Trans_cr!C124="","",Trans_cr!C124-Trans_deb!C124)</f>
        <v>29.420000000000016</v>
      </c>
      <c r="D124" s="26">
        <f>IF(Trans_cr!D124="","",Trans_cr!D124-Trans_deb!D124)</f>
        <v>23.880000000000024</v>
      </c>
      <c r="E124" s="26">
        <f>IF(Trans_cr!E124="","",Trans_cr!E124-Trans_deb!E124)</f>
        <v>48.06</v>
      </c>
      <c r="F124" s="26">
        <f>IF(Trans_cr!F124="","",Trans_cr!F124-Trans_deb!F124)</f>
        <v>7.7000000000000455</v>
      </c>
      <c r="G124" s="26">
        <f>IF(Trans_cr!G124="","",Trans_cr!G124-Trans_deb!G124)</f>
        <v>-8.1999999999999886</v>
      </c>
      <c r="H124" s="26">
        <f>IF(Trans_cr!H124="","",Trans_cr!H124-Trans_deb!H124)</f>
        <v>8.9300000000000068</v>
      </c>
      <c r="I124" s="26">
        <f>IF(Trans_cr!I124="","",Trans_cr!I124-Trans_deb!I124)</f>
        <v>11.350000000000023</v>
      </c>
      <c r="J124" s="26">
        <f>IF(Trans_cr!J124="","",Trans_cr!J124-Trans_deb!J124)</f>
        <v>39.460000000000036</v>
      </c>
      <c r="K124" s="26">
        <f>IF(Trans_cr!K124="","",Trans_cr!K124-Trans_deb!K124)</f>
        <v>12.060000000000002</v>
      </c>
      <c r="L124" s="26">
        <f>IF(Trans_cr!L124="","",Trans_cr!L124-Trans_deb!L124)</f>
        <v>16.089999999999975</v>
      </c>
      <c r="M124" s="26">
        <f>IF(Trans_cr!M124="","",Trans_cr!M124-Trans_deb!M124)</f>
        <v>52.629999999999995</v>
      </c>
      <c r="N124" s="26">
        <f>IF(Trans_cr!N124="","",Trans_cr!N124-Trans_deb!N124)</f>
        <v>64.360000000000014</v>
      </c>
      <c r="O124" s="26">
        <f>IF(Trans_cr!O124="","",Trans_cr!O124-Trans_deb!O124)</f>
        <v>33.090000000000032</v>
      </c>
      <c r="P124" s="26">
        <f>IF(Trans_cr!P124="","",Trans_cr!P124-Trans_deb!P124)</f>
        <v>-12.439999999999998</v>
      </c>
      <c r="Q124" s="26">
        <f>IF(Trans_cr!Q124="","",Trans_cr!Q124-Trans_deb!Q124)</f>
        <v>-52.210000000000008</v>
      </c>
      <c r="S124" s="64">
        <f t="shared" si="20"/>
        <v>3.1969453376205799</v>
      </c>
      <c r="T124" s="39"/>
      <c r="U124" s="39">
        <f>IF(L124="","",L124/GDP!O120/10)</f>
        <v>0.20827096754895638</v>
      </c>
      <c r="V124" s="39">
        <f>IF(M124="","",M124/GDP!P120/10)</f>
        <v>0.65202653701631907</v>
      </c>
      <c r="W124" s="39">
        <f>IF(N124="","",N124/GDP!Q120/10)</f>
        <v>0.66555493368174901</v>
      </c>
      <c r="X124" s="39">
        <f>IF(O124="","",O124/GDP!R120/10)</f>
        <v>0.29260611174901702</v>
      </c>
      <c r="Y124" s="39">
        <f>IF(P124="","",P124/GDP!S120/10)</f>
        <v>-0.10405091871357534</v>
      </c>
      <c r="Z124" s="39">
        <f>IF(Q124="","",Q124/GDP!T120/10)</f>
        <v>-0.45401957921183989</v>
      </c>
      <c r="AA124" s="39"/>
      <c r="AB124" s="59">
        <f t="shared" si="18"/>
        <v>0</v>
      </c>
      <c r="AC124" s="59">
        <f t="shared" ref="AC124:AC133" si="25">IF(Y124&gt;5, 1, 0)</f>
        <v>0</v>
      </c>
      <c r="AD124" s="59">
        <f t="shared" si="13"/>
        <v>0</v>
      </c>
      <c r="AE124" s="59" t="str">
        <f t="shared" si="19"/>
        <v/>
      </c>
      <c r="AF124" s="59">
        <f t="shared" si="14"/>
        <v>0</v>
      </c>
      <c r="AG124" s="39" t="str">
        <f t="shared" si="15"/>
        <v/>
      </c>
      <c r="AI124" s="59">
        <f t="shared" si="16"/>
        <v>0.29260611174901702</v>
      </c>
      <c r="AJ124" s="20" t="str">
        <f t="shared" si="23"/>
        <v/>
      </c>
    </row>
    <row r="125" spans="1:36" x14ac:dyDescent="0.15">
      <c r="A125" s="12" t="s">
        <v>145</v>
      </c>
      <c r="B125" s="26">
        <f>IF(Trans_cr!B125="","",Trans_cr!B125-Trans_deb!B125)</f>
        <v>51.274783619999994</v>
      </c>
      <c r="C125" s="26">
        <f>IF(Trans_cr!C125="","",Trans_cr!C125-Trans_deb!C125)</f>
        <v>54.907933000000014</v>
      </c>
      <c r="D125" s="26">
        <f>IF(Trans_cr!D125="","",Trans_cr!D125-Trans_deb!D125)</f>
        <v>66.805758999999995</v>
      </c>
      <c r="E125" s="26">
        <f>IF(Trans_cr!E125="","",Trans_cr!E125-Trans_deb!E125)</f>
        <v>-93.530286126976108</v>
      </c>
      <c r="F125" s="26">
        <f>IF(Trans_cr!F125="","",Trans_cr!F125-Trans_deb!F125)</f>
        <v>-67.711872449498998</v>
      </c>
      <c r="G125" s="26">
        <f>IF(Trans_cr!G125="","",Trans_cr!G125-Trans_deb!G125)</f>
        <v>-110.52038046470003</v>
      </c>
      <c r="H125" s="26">
        <f>IF(Trans_cr!H125="","",Trans_cr!H125-Trans_deb!H125)</f>
        <v>-292.58180029519588</v>
      </c>
      <c r="I125" s="26">
        <f>IF(Trans_cr!I125="","",Trans_cr!I125-Trans_deb!I125)</f>
        <v>-312.01042017228542</v>
      </c>
      <c r="J125" s="26">
        <f>IF(Trans_cr!J125="","",Trans_cr!J125-Trans_deb!J125)</f>
        <v>-247.49855126325699</v>
      </c>
      <c r="K125" s="26">
        <f>IF(Trans_cr!K125="","",Trans_cr!K125-Trans_deb!K125)</f>
        <v>-189.77479054596677</v>
      </c>
      <c r="L125" s="26">
        <f>IF(Trans_cr!L125="","",Trans_cr!L125-Trans_deb!L125)</f>
        <v>-105.97900692362765</v>
      </c>
      <c r="M125" s="26">
        <f>IF(Trans_cr!M125="","",Trans_cr!M125-Trans_deb!M125)</f>
        <v>-175.85668658011886</v>
      </c>
      <c r="N125" s="26">
        <f>IF(Trans_cr!N125="","",Trans_cr!N125-Trans_deb!N125)</f>
        <v>-283.56408528421639</v>
      </c>
      <c r="O125" s="26">
        <f>IF(Trans_cr!O125="","",Trans_cr!O125-Trans_deb!O125)</f>
        <v>-428.13979023678718</v>
      </c>
      <c r="P125" s="26">
        <f>IF(Trans_cr!P125="","",Trans_cr!P125-Trans_deb!P125)</f>
        <v>-594.35919279953328</v>
      </c>
      <c r="Q125" s="26">
        <f>IF(Trans_cr!Q125="","",Trans_cr!Q125-Trans_deb!Q125)</f>
        <v>-212.13848975027258</v>
      </c>
      <c r="S125" s="64">
        <f t="shared" si="20"/>
        <v>-0.64308032529779835</v>
      </c>
      <c r="T125" s="39"/>
      <c r="U125" s="39">
        <f>IF(L125="","",L125/GDP!O121/10)</f>
        <v>-0.90197810275719148</v>
      </c>
      <c r="V125" s="39">
        <f>IF(M125="","",M125/GDP!P121/10)</f>
        <v>-1.5758564754355715</v>
      </c>
      <c r="W125" s="39">
        <f>IF(N125="","",N125/GDP!Q121/10)</f>
        <v>-2.4817976007391409</v>
      </c>
      <c r="X125" s="39">
        <f>IF(O125="","",O125/GDP!R121/10)</f>
        <v>-3.2588813572553135</v>
      </c>
      <c r="Y125" s="39">
        <f>IF(P125="","",P125/GDP!S121/10)</f>
        <v>-4.2464183090779866</v>
      </c>
      <c r="Z125" s="39">
        <f>IF(Q125="","",Q125/GDP!T121/10)</f>
        <v>-1.6148011494356331</v>
      </c>
      <c r="AA125" s="39"/>
      <c r="AB125" s="59">
        <f t="shared" si="18"/>
        <v>0</v>
      </c>
      <c r="AC125" s="59">
        <f t="shared" si="25"/>
        <v>0</v>
      </c>
      <c r="AD125" s="59">
        <f t="shared" si="13"/>
        <v>0</v>
      </c>
      <c r="AE125" s="59" t="str">
        <f t="shared" si="19"/>
        <v/>
      </c>
      <c r="AF125" s="59">
        <f t="shared" si="14"/>
        <v>0</v>
      </c>
      <c r="AG125" s="39">
        <f t="shared" si="15"/>
        <v>-3.2588813572553135</v>
      </c>
      <c r="AI125" s="59" t="str">
        <f t="shared" si="16"/>
        <v/>
      </c>
      <c r="AJ125" s="20" t="str">
        <f t="shared" si="23"/>
        <v/>
      </c>
    </row>
    <row r="126" spans="1:36" x14ac:dyDescent="0.15">
      <c r="A126" s="12" t="s">
        <v>146</v>
      </c>
      <c r="B126" s="26" t="str">
        <f>IF(Trans_cr!B126="","",Trans_cr!B126-Trans_deb!B126)</f>
        <v/>
      </c>
      <c r="C126" s="26" t="str">
        <f>IF(Trans_cr!C126="","",Trans_cr!C126-Trans_deb!C126)</f>
        <v/>
      </c>
      <c r="D126" s="26">
        <f>IF(Trans_cr!D126="","",Trans_cr!D126-Trans_deb!D126)</f>
        <v>-39.832927628589445</v>
      </c>
      <c r="E126" s="26">
        <f>IF(Trans_cr!E126="","",Trans_cr!E126-Trans_deb!E126)</f>
        <v>-67.386558135449064</v>
      </c>
      <c r="F126" s="26">
        <f>IF(Trans_cr!F126="","",Trans_cr!F126-Trans_deb!F126)</f>
        <v>-4.3766090959390169</v>
      </c>
      <c r="G126" s="26">
        <f>IF(Trans_cr!G126="","",Trans_cr!G126-Trans_deb!G126)</f>
        <v>26.400000000000006</v>
      </c>
      <c r="H126" s="26">
        <f>IF(Trans_cr!H126="","",Trans_cr!H126-Trans_deb!H126)</f>
        <v>45.307296426746234</v>
      </c>
      <c r="I126" s="26">
        <f>IF(Trans_cr!I126="","",Trans_cr!I126-Trans_deb!I126)</f>
        <v>53.597992628214257</v>
      </c>
      <c r="J126" s="26">
        <f>IF(Trans_cr!J126="","",Trans_cr!J126-Trans_deb!J126)</f>
        <v>56.423127006486538</v>
      </c>
      <c r="K126" s="26">
        <f>IF(Trans_cr!K126="","",Trans_cr!K126-Trans_deb!K126)</f>
        <v>60.39594446182744</v>
      </c>
      <c r="L126" s="26">
        <f>IF(Trans_cr!L126="","",Trans_cr!L126-Trans_deb!L126)</f>
        <v>70.839993548423053</v>
      </c>
      <c r="M126" s="26">
        <f>IF(Trans_cr!M126="","",Trans_cr!M126-Trans_deb!M126)</f>
        <v>54.346900258970237</v>
      </c>
      <c r="N126" s="26">
        <f>IF(Trans_cr!N126="","",Trans_cr!N126-Trans_deb!N126)</f>
        <v>52.946641604867409</v>
      </c>
      <c r="O126" s="26">
        <f>IF(Trans_cr!O126="","",Trans_cr!O126-Trans_deb!O126)</f>
        <v>75.369146490691207</v>
      </c>
      <c r="P126" s="26">
        <f>IF(Trans_cr!P126="","",Trans_cr!P126-Trans_deb!P126)</f>
        <v>64.033321698139446</v>
      </c>
      <c r="Q126" s="26">
        <f>IF(Trans_cr!Q126="","",Trans_cr!Q126-Trans_deb!Q126)</f>
        <v>47.656068763693156</v>
      </c>
      <c r="S126" s="64">
        <f t="shared" si="20"/>
        <v>-0.25576141452805734</v>
      </c>
      <c r="T126" s="39"/>
      <c r="U126" s="39">
        <f>IF(L126="","",L126/GDP!O122/10)</f>
        <v>1.7469191235986439</v>
      </c>
      <c r="V126" s="39">
        <f>IF(M126="","",M126/GDP!P122/10)</f>
        <v>1.2420099576598727</v>
      </c>
      <c r="W126" s="39">
        <f>IF(N126="","",N126/GDP!Q122/10)</f>
        <v>1.0905841224693003</v>
      </c>
      <c r="X126" s="39">
        <f>IF(O126="","",O126/GDP!R122/10)</f>
        <v>1.3679997216267767</v>
      </c>
      <c r="Y126" s="39">
        <f>IF(P126="","",P126/GDP!S122/10)</f>
        <v>1.1552495098325593</v>
      </c>
      <c r="Z126" s="39">
        <f>IF(Q126="","",Q126/GDP!T122/10)</f>
        <v>0.99491101528537684</v>
      </c>
      <c r="AA126" s="39"/>
      <c r="AB126" s="59">
        <f t="shared" si="18"/>
        <v>0</v>
      </c>
      <c r="AC126" s="59">
        <f t="shared" si="25"/>
        <v>0</v>
      </c>
      <c r="AD126" s="59">
        <f t="shared" si="13"/>
        <v>0</v>
      </c>
      <c r="AE126" s="59" t="str">
        <f t="shared" si="19"/>
        <v/>
      </c>
      <c r="AF126" s="59">
        <f t="shared" si="14"/>
        <v>0</v>
      </c>
      <c r="AG126" s="39" t="str">
        <f t="shared" si="15"/>
        <v/>
      </c>
      <c r="AI126" s="59">
        <f t="shared" si="16"/>
        <v>1.3679997216267767</v>
      </c>
      <c r="AJ126" s="20" t="str">
        <f t="shared" si="23"/>
        <v/>
      </c>
    </row>
    <row r="127" spans="1:36" x14ac:dyDescent="0.15">
      <c r="A127" s="12" t="s">
        <v>147</v>
      </c>
      <c r="B127" s="26">
        <f>IF(Trans_cr!B127="","",Trans_cr!B127-Trans_deb!B127)</f>
        <v>-3.397375925925926</v>
      </c>
      <c r="C127" s="26">
        <f>IF(Trans_cr!C127="","",Trans_cr!C127-Trans_deb!C127)</f>
        <v>-3.9552692592592593</v>
      </c>
      <c r="D127" s="26">
        <f>IF(Trans_cr!D127="","",Trans_cr!D127-Trans_deb!D127)</f>
        <v>-4.990242962962963</v>
      </c>
      <c r="E127" s="26">
        <f>IF(Trans_cr!E127="","",Trans_cr!E127-Trans_deb!E127)</f>
        <v>-6.1877214814814812</v>
      </c>
      <c r="F127" s="26">
        <f>IF(Trans_cr!F127="","",Trans_cr!F127-Trans_deb!F127)</f>
        <v>-5.3601161851851842</v>
      </c>
      <c r="G127" s="26">
        <f>IF(Trans_cr!G127="","",Trans_cr!G127-Trans_deb!G127)</f>
        <v>-5.4782407407407394</v>
      </c>
      <c r="H127" s="26">
        <f>IF(Trans_cr!H127="","",Trans_cr!H127-Trans_deb!H127)</f>
        <v>-3.7635826222222213</v>
      </c>
      <c r="I127" s="26">
        <f>IF(Trans_cr!I127="","",Trans_cr!I127-Trans_deb!I127)</f>
        <v>-2.1460568888888885</v>
      </c>
      <c r="J127" s="26">
        <f>IF(Trans_cr!J127="","",Trans_cr!J127-Trans_deb!J127)</f>
        <v>-2.4074506703703697</v>
      </c>
      <c r="K127" s="26">
        <f>IF(Trans_cr!K127="","",Trans_cr!K127-Trans_deb!K127)</f>
        <v>-3.574306944444444</v>
      </c>
      <c r="L127" s="26">
        <f>IF(Trans_cr!L127="","",Trans_cr!L127-Trans_deb!L127)</f>
        <v>-3.4118458979681483</v>
      </c>
      <c r="M127" s="26">
        <f>IF(Trans_cr!M127="","",Trans_cr!M127-Trans_deb!M127)</f>
        <v>-1.6919426731592599</v>
      </c>
      <c r="N127" s="26">
        <f>IF(Trans_cr!N127="","",Trans_cr!N127-Trans_deb!N127)</f>
        <v>-2.258901588444445</v>
      </c>
      <c r="O127" s="26">
        <f>IF(Trans_cr!O127="","",Trans_cr!O127-Trans_deb!O127)</f>
        <v>-2.4929539530786067</v>
      </c>
      <c r="P127" s="26">
        <f>IF(Trans_cr!P127="","",Trans_cr!P127-Trans_deb!P127)</f>
        <v>-2.4541839733992834</v>
      </c>
      <c r="Q127" s="26">
        <f>IF(Trans_cr!Q127="","",Trans_cr!Q127-Trans_deb!Q127)</f>
        <v>-2.7532039007936207</v>
      </c>
      <c r="S127" s="64">
        <f t="shared" si="20"/>
        <v>0.12184087690058765</v>
      </c>
      <c r="T127" s="39"/>
      <c r="U127" s="39">
        <f>IF(L127="","",L127/GDP!O123/10)</f>
        <v>-5.5584287241380563</v>
      </c>
      <c r="V127" s="39">
        <f>IF(M127="","",M127/GDP!P123/10)</f>
        <v>-2.6925882456265486</v>
      </c>
      <c r="W127" s="39">
        <f>IF(N127="","",N127/GDP!Q123/10)</f>
        <v>-3.7858685839851041</v>
      </c>
      <c r="X127" s="39">
        <f>IF(O127="","",O127/GDP!R123/10)</f>
        <v>-4.0148975086860954</v>
      </c>
      <c r="Y127" s="39">
        <f>IF(P127="","",P127/GDP!S123/10)</f>
        <v>-3.6472350991733071</v>
      </c>
      <c r="Z127" s="39">
        <f>IF(Q127="","",Q127/GDP!T123/10)</f>
        <v>-4.2272678601892384</v>
      </c>
      <c r="AA127" s="39"/>
      <c r="AB127" s="59">
        <f t="shared" si="18"/>
        <v>0</v>
      </c>
      <c r="AC127" s="59">
        <f t="shared" si="25"/>
        <v>0</v>
      </c>
      <c r="AD127" s="59">
        <f t="shared" si="13"/>
        <v>0</v>
      </c>
      <c r="AE127" s="59" t="str">
        <f t="shared" si="19"/>
        <v/>
      </c>
      <c r="AF127" s="59">
        <f t="shared" si="14"/>
        <v>0</v>
      </c>
      <c r="AG127" s="39">
        <f t="shared" si="15"/>
        <v>-4.0148975086860954</v>
      </c>
      <c r="AI127" s="59" t="str">
        <f t="shared" si="16"/>
        <v/>
      </c>
      <c r="AJ127" s="20" t="str">
        <f t="shared" si="23"/>
        <v/>
      </c>
    </row>
    <row r="128" spans="1:36" x14ac:dyDescent="0.15">
      <c r="A128" s="12" t="s">
        <v>148</v>
      </c>
      <c r="B128" s="26">
        <f>IF(Trans_cr!B128="","",Trans_cr!B128-Trans_deb!B128)</f>
        <v>-279.61929675311103</v>
      </c>
      <c r="C128" s="26">
        <f>IF(Trans_cr!C128="","",Trans_cr!C128-Trans_deb!C128)</f>
        <v>-265.26391030270156</v>
      </c>
      <c r="D128" s="26">
        <f>IF(Trans_cr!D128="","",Trans_cr!D128-Trans_deb!D128)</f>
        <v>-393.85999519812822</v>
      </c>
      <c r="E128" s="26">
        <f>IF(Trans_cr!E128="","",Trans_cr!E128-Trans_deb!E128)</f>
        <v>-147.37585095736949</v>
      </c>
      <c r="F128" s="26">
        <f>IF(Trans_cr!F128="","",Trans_cr!F128-Trans_deb!F128)</f>
        <v>-239.23214568413641</v>
      </c>
      <c r="G128" s="26">
        <f>IF(Trans_cr!G128="","",Trans_cr!G128-Trans_deb!G128)</f>
        <v>-493.45704230954971</v>
      </c>
      <c r="H128" s="26">
        <f>IF(Trans_cr!H128="","",Trans_cr!H128-Trans_deb!H128)</f>
        <v>-594.61717610985852</v>
      </c>
      <c r="I128" s="26">
        <f>IF(Trans_cr!I128="","",Trans_cr!I128-Trans_deb!I128)</f>
        <v>-612.01420583572417</v>
      </c>
      <c r="J128" s="26">
        <f>IF(Trans_cr!J128="","",Trans_cr!J128-Trans_deb!J128)</f>
        <v>-639.45454571413893</v>
      </c>
      <c r="K128" s="26">
        <f>IF(Trans_cr!K128="","",Trans_cr!K128-Trans_deb!K128)</f>
        <v>-552.5</v>
      </c>
      <c r="L128" s="26">
        <f>IF(Trans_cr!L128="","",Trans_cr!L128-Trans_deb!L128)</f>
        <v>-298.86141937572256</v>
      </c>
      <c r="M128" s="26">
        <f>IF(Trans_cr!M128="","",Trans_cr!M128-Trans_deb!M128)</f>
        <v>-607.70306491244537</v>
      </c>
      <c r="N128" s="26">
        <f>IF(Trans_cr!N128="","",Trans_cr!N128-Trans_deb!N128)</f>
        <v>-923.95316604563595</v>
      </c>
      <c r="O128" s="26">
        <f>IF(Trans_cr!O128="","",Trans_cr!O128-Trans_deb!O128)</f>
        <v>-914.84995413995603</v>
      </c>
      <c r="P128" s="26">
        <f>IF(Trans_cr!P128="","",Trans_cr!P128-Trans_deb!P128)</f>
        <v>-239.37630461095978</v>
      </c>
      <c r="Q128" s="26">
        <f>IF(Trans_cr!Q128="","",Trans_cr!Q128-Trans_deb!Q128)</f>
        <v>-430.82192861212479</v>
      </c>
      <c r="S128" s="64">
        <f t="shared" si="20"/>
        <v>0.79976848298459258</v>
      </c>
      <c r="T128" s="39"/>
      <c r="U128" s="39">
        <f>IF(L128="","",L128/GDP!O124/10)</f>
        <v>-0.2953780035518595</v>
      </c>
      <c r="V128" s="39">
        <f>IF(M128="","",M128/GDP!P124/10)</f>
        <v>-0.58822173895530183</v>
      </c>
      <c r="W128" s="39">
        <f>IF(N128="","",N128/GDP!Q124/10)</f>
        <v>-0.84238692949885297</v>
      </c>
      <c r="X128" s="39">
        <f>IF(O128="","",O128/GDP!R124/10)</f>
        <v>-0.77466504243545664</v>
      </c>
      <c r="Y128" s="39">
        <f>IF(P128="","",P128/GDP!S124/10)</f>
        <v>-0.19969536399554424</v>
      </c>
      <c r="Z128" s="39">
        <f>IF(Q128="","",Q128/GDP!T124/10)</f>
        <v>-0.37592982398981295</v>
      </c>
      <c r="AA128" s="39"/>
      <c r="AB128" s="59">
        <f t="shared" si="18"/>
        <v>0</v>
      </c>
      <c r="AC128" s="59">
        <f t="shared" si="25"/>
        <v>0</v>
      </c>
      <c r="AD128" s="59">
        <f t="shared" si="13"/>
        <v>0</v>
      </c>
      <c r="AE128" s="59" t="str">
        <f t="shared" si="19"/>
        <v/>
      </c>
      <c r="AF128" s="59">
        <f t="shared" si="14"/>
        <v>0</v>
      </c>
      <c r="AG128" s="39">
        <f t="shared" si="15"/>
        <v>-0.77466504243545664</v>
      </c>
      <c r="AI128" s="59" t="str">
        <f t="shared" si="16"/>
        <v/>
      </c>
      <c r="AJ128" s="20" t="str">
        <f t="shared" si="23"/>
        <v/>
      </c>
    </row>
    <row r="129" spans="1:36" x14ac:dyDescent="0.15">
      <c r="A129" s="12" t="s">
        <v>149</v>
      </c>
      <c r="B129" s="26">
        <f>IF(Trans_cr!B129="","",Trans_cr!B129-Trans_deb!B129)</f>
        <v>-140.36644065196722</v>
      </c>
      <c r="C129" s="26">
        <f>IF(Trans_cr!C129="","",Trans_cr!C129-Trans_deb!C129)</f>
        <v>-159.85716561552903</v>
      </c>
      <c r="D129" s="26">
        <f>IF(Trans_cr!D129="","",Trans_cr!D129-Trans_deb!D129)</f>
        <v>-165.762379854248</v>
      </c>
      <c r="E129" s="26">
        <f>IF(Trans_cr!E129="","",Trans_cr!E129-Trans_deb!E129)</f>
        <v>-218.89997818747199</v>
      </c>
      <c r="F129" s="26">
        <f>IF(Trans_cr!F129="","",Trans_cr!F129-Trans_deb!F129)</f>
        <v>-209.55838525120978</v>
      </c>
      <c r="G129" s="26">
        <f>IF(Trans_cr!G129="","",Trans_cr!G129-Trans_deb!G129)</f>
        <v>-293.53350202206099</v>
      </c>
      <c r="H129" s="26">
        <f>IF(Trans_cr!H129="","",Trans_cr!H129-Trans_deb!H129)</f>
        <v>-395.94672990777542</v>
      </c>
      <c r="I129" s="26">
        <f>IF(Trans_cr!I129="","",Trans_cr!I129-Trans_deb!I129)</f>
        <v>-689.58837454838545</v>
      </c>
      <c r="J129" s="26">
        <f>IF(Trans_cr!J129="","",Trans_cr!J129-Trans_deb!J129)</f>
        <v>-655.68098622353409</v>
      </c>
      <c r="K129" s="26">
        <f>IF(Trans_cr!K129="","",Trans_cr!K129-Trans_deb!K129)</f>
        <v>-382.95285378406902</v>
      </c>
      <c r="L129" s="26">
        <f>IF(Trans_cr!L129="","",Trans_cr!L129-Trans_deb!L129)</f>
        <v>-434.82533567564121</v>
      </c>
      <c r="M129" s="26">
        <f>IF(Trans_cr!M129="","",Trans_cr!M129-Trans_deb!M129)</f>
        <v>-222.52330951464398</v>
      </c>
      <c r="N129" s="26">
        <f>IF(Trans_cr!N129="","",Trans_cr!N129-Trans_deb!N129)</f>
        <v>-78.816682013308991</v>
      </c>
      <c r="O129" s="26">
        <f>IF(Trans_cr!O129="","",Trans_cr!O129-Trans_deb!O129)</f>
        <v>-90.79083618673036</v>
      </c>
      <c r="P129" s="26">
        <f>IF(Trans_cr!P129="","",Trans_cr!P129-Trans_deb!P129)</f>
        <v>-24.589447027599931</v>
      </c>
      <c r="Q129" s="26">
        <f>IF(Trans_cr!Q129="","",Trans_cr!Q129-Trans_deb!Q129)</f>
        <v>80.080776806216932</v>
      </c>
      <c r="S129" s="64">
        <f t="shared" si="20"/>
        <v>-4.2567132036898538</v>
      </c>
      <c r="T129" s="39"/>
      <c r="U129" s="39">
        <f>IF(L129="","",L129/GDP!O125/10)</f>
        <v>-2.7260102754166131</v>
      </c>
      <c r="V129" s="39">
        <f>IF(M129="","",M129/GDP!P125/10)</f>
        <v>-1.8641487676827739</v>
      </c>
      <c r="W129" s="39">
        <f>IF(N129="","",N129/GDP!Q125/10)</f>
        <v>-0.59936420674554081</v>
      </c>
      <c r="X129" s="39">
        <f>IF(O129="","",O129/GDP!R125/10)</f>
        <v>-0.61718486775945236</v>
      </c>
      <c r="Y129" s="39">
        <f>IF(P129="","",P129/GDP!S125/10)</f>
        <v>-0.16182859123768803</v>
      </c>
      <c r="Z129" s="39">
        <f>IF(Q129="","",Q129/GDP!T125/10)</f>
        <v>0.55669612064464458</v>
      </c>
      <c r="AA129" s="39"/>
      <c r="AB129" s="59">
        <f t="shared" si="18"/>
        <v>0</v>
      </c>
      <c r="AC129" s="59">
        <f t="shared" si="25"/>
        <v>0</v>
      </c>
      <c r="AD129" s="59">
        <f t="shared" si="13"/>
        <v>0</v>
      </c>
      <c r="AE129" s="59" t="str">
        <f t="shared" si="19"/>
        <v/>
      </c>
      <c r="AF129" s="59">
        <f t="shared" si="14"/>
        <v>0</v>
      </c>
      <c r="AG129" s="39">
        <f t="shared" si="15"/>
        <v>-0.61718486775945236</v>
      </c>
      <c r="AI129" s="59" t="str">
        <f t="shared" si="16"/>
        <v/>
      </c>
      <c r="AJ129" s="20" t="str">
        <f t="shared" si="23"/>
        <v/>
      </c>
    </row>
    <row r="130" spans="1:36" x14ac:dyDescent="0.15">
      <c r="A130" s="12" t="s">
        <v>150</v>
      </c>
      <c r="B130" s="26">
        <f>IF(Trans_cr!B130="","",Trans_cr!B130-Trans_deb!B130)</f>
        <v>-76.65451931687555</v>
      </c>
      <c r="C130" s="26">
        <f>IF(Trans_cr!C130="","",Trans_cr!C130-Trans_deb!C130)</f>
        <v>-122.697801271298</v>
      </c>
      <c r="D130" s="26">
        <f>IF(Trans_cr!D130="","",Trans_cr!D130-Trans_deb!D130)</f>
        <v>-194.20911053308805</v>
      </c>
      <c r="E130" s="26">
        <f>IF(Trans_cr!E130="","",Trans_cr!E130-Trans_deb!E130)</f>
        <v>-334.65419579008619</v>
      </c>
      <c r="F130" s="26">
        <f>IF(Trans_cr!F130="","",Trans_cr!F130-Trans_deb!F130)</f>
        <v>-320.12431942045635</v>
      </c>
      <c r="G130" s="26">
        <f>IF(Trans_cr!G130="","",Trans_cr!G130-Trans_deb!G130)</f>
        <v>-300.55429702997958</v>
      </c>
      <c r="H130" s="26">
        <f>IF(Trans_cr!H130="","",Trans_cr!H130-Trans_deb!H130)</f>
        <v>-534.97245572369638</v>
      </c>
      <c r="I130" s="26">
        <f>IF(Trans_cr!I130="","",Trans_cr!I130-Trans_deb!I130)</f>
        <v>-499.62196255543017</v>
      </c>
      <c r="J130" s="26">
        <f>IF(Trans_cr!J130="","",Trans_cr!J130-Trans_deb!J130)</f>
        <v>-621.6</v>
      </c>
      <c r="K130" s="26">
        <f>IF(Trans_cr!K130="","",Trans_cr!K130-Trans_deb!K130)</f>
        <v>-944.07139191592944</v>
      </c>
      <c r="L130" s="26">
        <f>IF(Trans_cr!L130="","",Trans_cr!L130-Trans_deb!L130)</f>
        <v>-1043.1010009572976</v>
      </c>
      <c r="M130" s="26">
        <f>IF(Trans_cr!M130="","",Trans_cr!M130-Trans_deb!M130)</f>
        <v>-1069.7066252254956</v>
      </c>
      <c r="N130" s="26">
        <f>IF(Trans_cr!N130="","",Trans_cr!N130-Trans_deb!N130)</f>
        <v>-1371.4156849904491</v>
      </c>
      <c r="O130" s="26">
        <f>IF(Trans_cr!O130="","",Trans_cr!O130-Trans_deb!O130)</f>
        <v>-1195.966039679437</v>
      </c>
      <c r="P130" s="26">
        <f>IF(Trans_cr!P130="","",Trans_cr!P130-Trans_deb!P130)</f>
        <v>-1226.0170226352377</v>
      </c>
      <c r="Q130" s="26" t="str">
        <f>IF(Trans_cr!Q130="","",Trans_cr!Q130-Trans_deb!Q130)</f>
        <v/>
      </c>
      <c r="S130" s="64" t="str">
        <f t="shared" si="20"/>
        <v/>
      </c>
      <c r="T130" s="39"/>
      <c r="U130" s="39">
        <f>IF(L130="","",L130/GDP!O126/10)</f>
        <v>-1.6648405239687432</v>
      </c>
      <c r="V130" s="39">
        <f>IF(M130="","",M130/GDP!P126/10)</f>
        <v>-1.7801839906355077</v>
      </c>
      <c r="W130" s="39">
        <f>IF(N130="","",N130/GDP!Q126/10)</f>
        <v>-2.2384305649173597</v>
      </c>
      <c r="X130" s="39">
        <f>IF(O130="","",O130/GDP!R126/10)</f>
        <v>-1.7930885061420212</v>
      </c>
      <c r="Y130" s="39">
        <f>IF(P130="","",P130/GDP!S126/10)</f>
        <v>-1.7819489903432963</v>
      </c>
      <c r="Z130" s="39" t="str">
        <f>IF(Q130="","",Q130/GDP!T126/10)</f>
        <v/>
      </c>
      <c r="AA130" s="39"/>
      <c r="AB130" s="59">
        <f t="shared" si="18"/>
        <v>0</v>
      </c>
      <c r="AC130" s="59">
        <f t="shared" si="25"/>
        <v>0</v>
      </c>
      <c r="AD130" s="59">
        <f t="shared" si="13"/>
        <v>1</v>
      </c>
      <c r="AE130" s="59" t="str">
        <f t="shared" si="19"/>
        <v/>
      </c>
      <c r="AF130" s="59">
        <f t="shared" si="14"/>
        <v>0</v>
      </c>
      <c r="AG130" s="39">
        <f t="shared" si="15"/>
        <v>-1.7930885061420212</v>
      </c>
      <c r="AI130" s="59" t="str">
        <f t="shared" si="16"/>
        <v/>
      </c>
      <c r="AJ130" s="20" t="str">
        <f t="shared" si="23"/>
        <v/>
      </c>
    </row>
    <row r="131" spans="1:36" x14ac:dyDescent="0.15">
      <c r="A131" s="12" t="s">
        <v>151</v>
      </c>
      <c r="B131" s="26">
        <f>IF(Trans_cr!B131="","",Trans_cr!B131-Trans_deb!B131)</f>
        <v>-107.80081217206204</v>
      </c>
      <c r="C131" s="26">
        <f>IF(Trans_cr!C131="","",Trans_cr!C131-Trans_deb!C131)</f>
        <v>-48.274268684197281</v>
      </c>
      <c r="D131" s="26">
        <f>IF(Trans_cr!D131="","",Trans_cr!D131-Trans_deb!D131)</f>
        <v>-121.08319624912302</v>
      </c>
      <c r="E131" s="26">
        <f>IF(Trans_cr!E131="","",Trans_cr!E131-Trans_deb!E131)</f>
        <v>-123.03583756715581</v>
      </c>
      <c r="F131" s="26">
        <f>IF(Trans_cr!F131="","",Trans_cr!F131-Trans_deb!F131)</f>
        <v>3</v>
      </c>
      <c r="G131" s="26">
        <f>IF(Trans_cr!G131="","",Trans_cr!G131-Trans_deb!G131)</f>
        <v>32.645407142650754</v>
      </c>
      <c r="H131" s="26">
        <f>IF(Trans_cr!H131="","",Trans_cr!H131-Trans_deb!H131)</f>
        <v>133.47052699033694</v>
      </c>
      <c r="I131" s="26">
        <f>IF(Trans_cr!I131="","",Trans_cr!I131-Trans_deb!I131)</f>
        <v>-15.741564936506904</v>
      </c>
      <c r="J131" s="26">
        <f>IF(Trans_cr!J131="","",Trans_cr!J131-Trans_deb!J131)</f>
        <v>-18.743566313262647</v>
      </c>
      <c r="K131" s="26">
        <f>IF(Trans_cr!K131="","",Trans_cr!K131-Trans_deb!K131)</f>
        <v>-79.377035397004249</v>
      </c>
      <c r="L131" s="26">
        <f>IF(Trans_cr!L131="","",Trans_cr!L131-Trans_deb!L131)</f>
        <v>-76.37179973659876</v>
      </c>
      <c r="M131" s="26">
        <f>IF(Trans_cr!M131="","",Trans_cr!M131-Trans_deb!M131)</f>
        <v>-63.855953875575892</v>
      </c>
      <c r="N131" s="26">
        <f>IF(Trans_cr!N131="","",Trans_cr!N131-Trans_deb!N131)</f>
        <v>-19.615605425151671</v>
      </c>
      <c r="O131" s="26">
        <f>IF(Trans_cr!O131="","",Trans_cr!O131-Trans_deb!O131)</f>
        <v>-34.284982146188412</v>
      </c>
      <c r="P131" s="26">
        <f>IF(Trans_cr!P131="","",Trans_cr!P131-Trans_deb!P131)</f>
        <v>-26.929036860775255</v>
      </c>
      <c r="Q131" s="26">
        <f>IF(Trans_cr!Q131="","",Trans_cr!Q131-Trans_deb!Q131)</f>
        <v>-59.586666636044413</v>
      </c>
      <c r="S131" s="64">
        <f t="shared" si="20"/>
        <v>1.2127292165743273</v>
      </c>
      <c r="T131" s="39"/>
      <c r="U131" s="39">
        <f>IF(L131="","",L131/GDP!O127/10)</f>
        <v>-0.66698672597832886</v>
      </c>
      <c r="V131" s="39">
        <f>IF(M131="","",M131/GDP!P127/10)</f>
        <v>-0.59573045358785826</v>
      </c>
      <c r="W131" s="39">
        <f>IF(N131="","",N131/GDP!Q127/10)</f>
        <v>-0.15225902281970854</v>
      </c>
      <c r="X131" s="39">
        <f>IF(O131="","",O131/GDP!R127/10)</f>
        <v>-0.25076809995447102</v>
      </c>
      <c r="Y131" s="39">
        <f>IF(P131="","",P131/GDP!S127/10)</f>
        <v>-0.21473232636446321</v>
      </c>
      <c r="Z131" s="39">
        <f>IF(Q131="","",Q131/GDP!T127/10)</f>
        <v>-0.56404141715495004</v>
      </c>
      <c r="AA131" s="39"/>
      <c r="AB131" s="59">
        <f t="shared" si="18"/>
        <v>0</v>
      </c>
      <c r="AC131" s="59">
        <f t="shared" si="25"/>
        <v>0</v>
      </c>
      <c r="AD131" s="59">
        <f t="shared" si="13"/>
        <v>0</v>
      </c>
      <c r="AE131" s="59" t="str">
        <f t="shared" si="19"/>
        <v/>
      </c>
      <c r="AF131" s="59">
        <f t="shared" si="14"/>
        <v>0</v>
      </c>
      <c r="AG131" s="39">
        <f t="shared" si="15"/>
        <v>-0.25076809995447102</v>
      </c>
      <c r="AI131" s="59" t="str">
        <f t="shared" si="16"/>
        <v/>
      </c>
      <c r="AJ131" s="20" t="str">
        <f t="shared" si="23"/>
        <v/>
      </c>
    </row>
    <row r="132" spans="1:36" x14ac:dyDescent="0.15">
      <c r="A132" s="12" t="s">
        <v>152</v>
      </c>
      <c r="B132" s="26" t="str">
        <f>IF(Trans_cr!B132="","",Trans_cr!B132-Trans_deb!B132)</f>
        <v/>
      </c>
      <c r="C132" s="26" t="str">
        <f>IF(Trans_cr!C132="","",Trans_cr!C132-Trans_deb!C132)</f>
        <v/>
      </c>
      <c r="D132" s="26" t="str">
        <f>IF(Trans_cr!D132="","",Trans_cr!D132-Trans_deb!D132)</f>
        <v/>
      </c>
      <c r="E132" s="26">
        <f>IF(Trans_cr!E132="","",Trans_cr!E132-Trans_deb!E132)</f>
        <v>-2.7</v>
      </c>
      <c r="F132" s="26">
        <f>IF(Trans_cr!F132="","",Trans_cr!F132-Trans_deb!F132)</f>
        <v>-3.494242616853743</v>
      </c>
      <c r="G132" s="26">
        <f>IF(Trans_cr!G132="","",Trans_cr!G132-Trans_deb!G132)</f>
        <v>-2.7514009651280698</v>
      </c>
      <c r="H132" s="26">
        <f>IF(Trans_cr!H132="","",Trans_cr!H132-Trans_deb!H132)</f>
        <v>-9.8109210285812303</v>
      </c>
      <c r="I132" s="26">
        <f>IF(Trans_cr!I132="","",Trans_cr!I132-Trans_deb!I132)</f>
        <v>-11.891400682878789</v>
      </c>
      <c r="J132" s="26">
        <f>IF(Trans_cr!J132="","",Trans_cr!J132-Trans_deb!J132)</f>
        <v>-13.529001005080419</v>
      </c>
      <c r="K132" s="26">
        <f>IF(Trans_cr!K132="","",Trans_cr!K132-Trans_deb!K132)</f>
        <v>-23.363116940448673</v>
      </c>
      <c r="L132" s="26">
        <f>IF(Trans_cr!L132="","",Trans_cr!L132-Trans_deb!L132)</f>
        <v>-21.042349498309388</v>
      </c>
      <c r="M132" s="26">
        <f>IF(Trans_cr!M132="","",Trans_cr!M132-Trans_deb!M132)</f>
        <v>-22.56159269322848</v>
      </c>
      <c r="N132" s="26">
        <f>IF(Trans_cr!N132="","",Trans_cr!N132-Trans_deb!N132)</f>
        <v>-21.90584173554636</v>
      </c>
      <c r="O132" s="26">
        <f>IF(Trans_cr!O132="","",Trans_cr!O132-Trans_deb!O132)</f>
        <v>-21.475955542594729</v>
      </c>
      <c r="P132" s="26" t="str">
        <f>IF(Trans_cr!P132="","",Trans_cr!P132-Trans_deb!P132)</f>
        <v/>
      </c>
      <c r="Q132" s="26" t="str">
        <f>IF(Trans_cr!Q132="","",Trans_cr!Q132-Trans_deb!Q132)</f>
        <v/>
      </c>
      <c r="S132" s="64" t="str">
        <f t="shared" si="20"/>
        <v/>
      </c>
      <c r="T132" s="39"/>
      <c r="U132" s="39">
        <f>IF(L132="","",L132/GDP!O128/10)</f>
        <v>-24.117078231400257</v>
      </c>
      <c r="V132" s="39">
        <f>IF(M132="","",M132/GDP!P128/10)</f>
        <v>-22.529093669554122</v>
      </c>
      <c r="W132" s="39">
        <f>IF(N132="","",N132/GDP!Q128/10)</f>
        <v>-19.981082059423663</v>
      </c>
      <c r="X132" s="39">
        <f>IF(O132="","",O132/GDP!R128/10)</f>
        <v>-17.309934972691533</v>
      </c>
      <c r="Y132" s="39" t="str">
        <f>IF(P132="","",P132/GDP!S128/10)</f>
        <v/>
      </c>
      <c r="Z132" s="39" t="str">
        <f>IF(Q132="","",Q132/GDP!T128/10)</f>
        <v/>
      </c>
      <c r="AA132" s="39"/>
      <c r="AB132" s="59">
        <f t="shared" si="18"/>
        <v>0</v>
      </c>
      <c r="AC132" s="59">
        <f t="shared" si="25"/>
        <v>1</v>
      </c>
      <c r="AD132" s="59">
        <f t="shared" si="13"/>
        <v>1</v>
      </c>
      <c r="AE132" s="59">
        <f t="shared" si="19"/>
        <v>0</v>
      </c>
      <c r="AF132" s="59">
        <f t="shared" si="14"/>
        <v>1</v>
      </c>
      <c r="AG132" s="39">
        <f t="shared" si="15"/>
        <v>-17.309934972691533</v>
      </c>
      <c r="AI132" s="59" t="str">
        <f t="shared" si="16"/>
        <v/>
      </c>
      <c r="AJ132" s="20" t="str">
        <f t="shared" si="23"/>
        <v>Nauru, Rep. of</v>
      </c>
    </row>
    <row r="133" spans="1:36" x14ac:dyDescent="0.15">
      <c r="A133" s="12" t="s">
        <v>153</v>
      </c>
      <c r="B133" s="26">
        <f>IF(Trans_cr!B133="","",Trans_cr!B133-Trans_deb!B133)</f>
        <v>-128.22937108680821</v>
      </c>
      <c r="C133" s="26">
        <f>IF(Trans_cr!C133="","",Trans_cr!C133-Trans_deb!C133)</f>
        <v>-151.22052404192578</v>
      </c>
      <c r="D133" s="26">
        <f>IF(Trans_cr!D133="","",Trans_cr!D133-Trans_deb!D133)</f>
        <v>-250.30438166374063</v>
      </c>
      <c r="E133" s="26">
        <f>IF(Trans_cr!E133="","",Trans_cr!E133-Trans_deb!E133)</f>
        <v>-304.62571678210418</v>
      </c>
      <c r="F133" s="26">
        <f>IF(Trans_cr!F133="","",Trans_cr!F133-Trans_deb!F133)</f>
        <v>-233.00627287745854</v>
      </c>
      <c r="G133" s="26">
        <f>IF(Trans_cr!G133="","",Trans_cr!G133-Trans_deb!G133)</f>
        <v>-241.03803668015462</v>
      </c>
      <c r="H133" s="26">
        <f>IF(Trans_cr!H133="","",Trans_cr!H133-Trans_deb!H133)</f>
        <v>-238.2688290308414</v>
      </c>
      <c r="I133" s="26">
        <f>IF(Trans_cr!I133="","",Trans_cr!I133-Trans_deb!I133)</f>
        <v>-307.12995290558132</v>
      </c>
      <c r="J133" s="26">
        <f>IF(Trans_cr!J133="","",Trans_cr!J133-Trans_deb!J133)</f>
        <v>-353.09091850295641</v>
      </c>
      <c r="K133" s="26">
        <f>IF(Trans_cr!K133="","",Trans_cr!K133-Trans_deb!K133)</f>
        <v>-405.25812519001084</v>
      </c>
      <c r="L133" s="26">
        <f>IF(Trans_cr!L133="","",Trans_cr!L133-Trans_deb!L133)</f>
        <v>-377.63229936901467</v>
      </c>
      <c r="M133" s="26">
        <f>IF(Trans_cr!M133="","",Trans_cr!M133-Trans_deb!M133)</f>
        <v>-358.19939324385535</v>
      </c>
      <c r="N133" s="26">
        <f>IF(Trans_cr!N133="","",Trans_cr!N133-Trans_deb!N133)</f>
        <v>-450.43093893200813</v>
      </c>
      <c r="O133" s="26">
        <f>IF(Trans_cr!O133="","",Trans_cr!O133-Trans_deb!O133)</f>
        <v>-517.84609067654264</v>
      </c>
      <c r="P133" s="26">
        <f>IF(Trans_cr!P133="","",Trans_cr!P133-Trans_deb!P133)</f>
        <v>-516.21796025399703</v>
      </c>
      <c r="Q133" s="26">
        <f>IF(Trans_cr!Q133="","",Trans_cr!Q133-Trans_deb!Q133)</f>
        <v>-500.58504317093218</v>
      </c>
      <c r="S133" s="64">
        <f t="shared" si="20"/>
        <v>-3.0283559052019293E-2</v>
      </c>
      <c r="T133" s="39"/>
      <c r="U133" s="39">
        <f>IF(L133="","",L133/GDP!O129/10)</f>
        <v>-1.5501636999899846</v>
      </c>
      <c r="V133" s="39">
        <f>IF(M133="","",M133/GDP!P129/10)</f>
        <v>-1.460601019852247</v>
      </c>
      <c r="W133" s="39">
        <f>IF(N133="","",N133/GDP!Q129/10)</f>
        <v>-1.5547332967644993</v>
      </c>
      <c r="X133" s="39">
        <f>IF(O133="","",O133/GDP!R129/10)</f>
        <v>-1.5639451454403697</v>
      </c>
      <c r="Y133" s="39">
        <f>IF(P133="","",P133/GDP!S129/10)</f>
        <v>-1.510019398951409</v>
      </c>
      <c r="Z133" s="39">
        <f>IF(Q133="","",Q133/GDP!T129/10)</f>
        <v>-1.4730265725238367</v>
      </c>
      <c r="AA133" s="39"/>
      <c r="AB133" s="59">
        <f t="shared" si="18"/>
        <v>0</v>
      </c>
      <c r="AC133" s="59">
        <f t="shared" si="25"/>
        <v>0</v>
      </c>
      <c r="AD133" s="59">
        <f t="shared" si="13"/>
        <v>0</v>
      </c>
      <c r="AE133" s="59" t="str">
        <f t="shared" si="19"/>
        <v/>
      </c>
      <c r="AF133" s="59">
        <f t="shared" si="14"/>
        <v>0</v>
      </c>
      <c r="AG133" s="39">
        <f t="shared" si="15"/>
        <v>-1.5639451454403697</v>
      </c>
      <c r="AI133" s="59" t="str">
        <f t="shared" si="16"/>
        <v/>
      </c>
      <c r="AJ133" s="20" t="str">
        <f t="shared" si="23"/>
        <v/>
      </c>
    </row>
    <row r="134" spans="1:36" x14ac:dyDescent="0.15">
      <c r="A134" s="12" t="s">
        <v>154</v>
      </c>
      <c r="B134" s="26">
        <f>IF(Trans_cr!B134="","",Trans_cr!B134-Trans_deb!B134)</f>
        <v>42.448882681564243</v>
      </c>
      <c r="C134" s="26">
        <f>IF(Trans_cr!C134="","",Trans_cr!C134-Trans_deb!C134)</f>
        <v>50.367318435754157</v>
      </c>
      <c r="D134" s="26">
        <f>IF(Trans_cr!D134="","",Trans_cr!D134-Trans_deb!D134)</f>
        <v>53.140921787709544</v>
      </c>
      <c r="E134" s="26">
        <f>IF(Trans_cr!E134="","",Trans_cr!E134-Trans_deb!E134)</f>
        <v>44.867458100558665</v>
      </c>
      <c r="F134" s="26">
        <f>IF(Trans_cr!F134="","",Trans_cr!F134-Trans_deb!F134)</f>
        <v>16.733938547486048</v>
      </c>
      <c r="G134" s="26" t="str">
        <f>IF(Trans_cr!G134="","",Trans_cr!G134-Trans_deb!G134)</f>
        <v/>
      </c>
      <c r="H134" s="26" t="str">
        <f>IF(Trans_cr!H134="","",Trans_cr!H134-Trans_deb!H134)</f>
        <v/>
      </c>
      <c r="I134" s="26" t="str">
        <f>IF(Trans_cr!I134="","",Trans_cr!I134-Trans_deb!I134)</f>
        <v/>
      </c>
      <c r="J134" s="26" t="str">
        <f>IF(Trans_cr!J134="","",Trans_cr!J134-Trans_deb!J134)</f>
        <v/>
      </c>
      <c r="K134" s="26" t="str">
        <f>IF(Trans_cr!K134="","",Trans_cr!K134-Trans_deb!K134)</f>
        <v/>
      </c>
      <c r="L134" s="26" t="str">
        <f>IF(Trans_cr!L134="","",Trans_cr!L134-Trans_deb!L134)</f>
        <v/>
      </c>
      <c r="M134" s="26" t="str">
        <f>IF(Trans_cr!M134="","",Trans_cr!M134-Trans_deb!M134)</f>
        <v/>
      </c>
      <c r="N134" s="26" t="str">
        <f>IF(Trans_cr!N134="","",Trans_cr!N134-Trans_deb!N134)</f>
        <v/>
      </c>
      <c r="O134" s="26" t="str">
        <f>IF(Trans_cr!O134="","",Trans_cr!O134-Trans_deb!O134)</f>
        <v/>
      </c>
      <c r="P134" s="26" t="str">
        <f>IF(Trans_cr!P134="","",Trans_cr!P134-Trans_deb!P134)</f>
        <v/>
      </c>
      <c r="Q134" s="26" t="str">
        <f>IF(Trans_cr!Q134="","",Trans_cr!Q134-Trans_deb!Q134)</f>
        <v/>
      </c>
      <c r="S134" s="64" t="str">
        <f t="shared" si="20"/>
        <v/>
      </c>
      <c r="T134" s="39"/>
      <c r="U134" s="39" t="str">
        <f>IF(L134="","",L134/GDP!O130/10)</f>
        <v/>
      </c>
      <c r="V134" s="39" t="str">
        <f>IF(M134="","",M134/GDP!P130/10)</f>
        <v/>
      </c>
      <c r="W134" s="39" t="str">
        <f>IF(N134="","",N134/GDP!Q130/10)</f>
        <v/>
      </c>
      <c r="X134" s="39" t="str">
        <f>IF(O134="","",O134/GDP!R130/10)</f>
        <v/>
      </c>
      <c r="Y134" s="39" t="str">
        <f>IF(P134="","",P134/GDP!S130/10)</f>
        <v/>
      </c>
      <c r="Z134" s="39" t="str">
        <f>IF(Q134="","",Q134/GDP!T130/10)</f>
        <v/>
      </c>
      <c r="AA134" s="39"/>
      <c r="AB134" s="59">
        <f t="shared" si="18"/>
        <v>1</v>
      </c>
      <c r="AC134" s="59"/>
      <c r="AD134" s="59">
        <f t="shared" ref="AD134:AD197" si="26">IF(Z134="", 1, 0)</f>
        <v>1</v>
      </c>
      <c r="AE134" s="59" t="str">
        <f t="shared" si="19"/>
        <v/>
      </c>
      <c r="AF134" s="59">
        <f t="shared" ref="AF134:AF197" si="27">IF(X134&lt;-5, 1, 0)</f>
        <v>0</v>
      </c>
      <c r="AG134" s="39" t="str">
        <f t="shared" ref="AG134:AG197" si="28">IF(X134&lt;0, X134, "")</f>
        <v/>
      </c>
      <c r="AI134" s="59" t="str">
        <f t="shared" ref="AI134:AI197" si="29">IF(X134&gt;0, X134, "")</f>
        <v/>
      </c>
      <c r="AJ134" s="20" t="str">
        <f t="shared" ref="AJ134:AJ146" si="30">IF(AC134=1, A134, "")</f>
        <v/>
      </c>
    </row>
    <row r="135" spans="1:36" x14ac:dyDescent="0.15">
      <c r="A135" s="12" t="s">
        <v>155</v>
      </c>
      <c r="B135" s="26">
        <f>IF(Trans_cr!B135="","",Trans_cr!B135-Trans_deb!B135)</f>
        <v>1451.484279544653</v>
      </c>
      <c r="C135" s="26">
        <f>IF(Trans_cr!C135="","",Trans_cr!C135-Trans_deb!C135)</f>
        <v>1367.8588585793077</v>
      </c>
      <c r="D135" s="26">
        <f>IF(Trans_cr!D135="","",Trans_cr!D135-Trans_deb!D135)</f>
        <v>2185.5211898030357</v>
      </c>
      <c r="E135" s="26">
        <f>IF(Trans_cr!E135="","",Trans_cr!E135-Trans_deb!E135)</f>
        <v>2609.7803302465145</v>
      </c>
      <c r="F135" s="26">
        <f>IF(Trans_cr!F135="","",Trans_cr!F135-Trans_deb!F135)</f>
        <v>2266.7744687561244</v>
      </c>
      <c r="G135" s="26">
        <f>IF(Trans_cr!G135="","",Trans_cr!G135-Trans_deb!G135)</f>
        <v>1230.7680988456013</v>
      </c>
      <c r="H135" s="26">
        <f>IF(Trans_cr!H135="","",Trans_cr!H135-Trans_deb!H135)</f>
        <v>1611.7212971252666</v>
      </c>
      <c r="I135" s="26">
        <f>IF(Trans_cr!I135="","",Trans_cr!I135-Trans_deb!I135)</f>
        <v>1781.2976661569446</v>
      </c>
      <c r="J135" s="26">
        <f>IF(Trans_cr!J135="","",Trans_cr!J135-Trans_deb!J135)</f>
        <v>4199.2057493952379</v>
      </c>
      <c r="K135" s="26">
        <f>IF(Trans_cr!K135="","",Trans_cr!K135-Trans_deb!K135)</f>
        <v>6082.4622902801057</v>
      </c>
      <c r="L135" s="26">
        <f>IF(Trans_cr!L135="","",Trans_cr!L135-Trans_deb!L135)</f>
        <v>11687.882379383216</v>
      </c>
      <c r="M135" s="26">
        <f>IF(Trans_cr!M135="","",Trans_cr!M135-Trans_deb!M135)</f>
        <v>9462.0500246767333</v>
      </c>
      <c r="N135" s="26">
        <f>IF(Trans_cr!N135="","",Trans_cr!N135-Trans_deb!N135)</f>
        <v>10861.983510272938</v>
      </c>
      <c r="O135" s="26">
        <f>IF(Trans_cr!O135="","",Trans_cr!O135-Trans_deb!O135)</f>
        <v>11397.871148534814</v>
      </c>
      <c r="P135" s="26">
        <f>IF(Trans_cr!P135="","",Trans_cr!P135-Trans_deb!P135)</f>
        <v>11246.124986553048</v>
      </c>
      <c r="Q135" s="26">
        <f>IF(Trans_cr!Q135="","",Trans_cr!Q135-Trans_deb!Q135)</f>
        <v>8944.4049390615219</v>
      </c>
      <c r="S135" s="64">
        <f t="shared" si="20"/>
        <v>-0.20466783449798798</v>
      </c>
      <c r="T135" s="39"/>
      <c r="U135" s="39">
        <f>IF(L135="","",L135/GDP!O131/10)</f>
        <v>1.5265301447650739</v>
      </c>
      <c r="V135" s="39">
        <f>IF(M135="","",M135/GDP!P131/10)</f>
        <v>1.2071342181982354</v>
      </c>
      <c r="W135" s="39">
        <f>IF(N135="","",N135/GDP!Q131/10)</f>
        <v>1.3030595366702691</v>
      </c>
      <c r="X135" s="39">
        <f>IF(O135="","",O135/GDP!R131/10)</f>
        <v>1.2464073793745716</v>
      </c>
      <c r="Y135" s="39">
        <f>IF(P135="","",P135/GDP!S131/10)</f>
        <v>1.239719227882941</v>
      </c>
      <c r="Z135" s="39">
        <f>IF(Q135="","",Q135/GDP!T131/10)</f>
        <v>0.98127106273433851</v>
      </c>
      <c r="AA135" s="39"/>
      <c r="AB135" s="59">
        <f t="shared" ref="AB135:AB199" si="31">IF(X135="",1,0)</f>
        <v>0</v>
      </c>
      <c r="AC135" s="59">
        <f>IF(Y135&gt;5, 1, 0)</f>
        <v>0</v>
      </c>
      <c r="AD135" s="59">
        <f t="shared" si="26"/>
        <v>0</v>
      </c>
      <c r="AE135" s="59" t="str">
        <f t="shared" ref="AE135:AE199" si="32">IF(AC135=1,AC135-AD135,"")</f>
        <v/>
      </c>
      <c r="AF135" s="59">
        <f t="shared" si="27"/>
        <v>0</v>
      </c>
      <c r="AG135" s="39" t="str">
        <f t="shared" si="28"/>
        <v/>
      </c>
      <c r="AI135" s="59">
        <f t="shared" si="29"/>
        <v>1.2464073793745716</v>
      </c>
      <c r="AJ135" s="20" t="str">
        <f t="shared" si="30"/>
        <v/>
      </c>
    </row>
    <row r="136" spans="1:36" x14ac:dyDescent="0.15">
      <c r="A136" s="12" t="s">
        <v>156</v>
      </c>
      <c r="B136" s="26">
        <f>IF(Trans_cr!B136="","",Trans_cr!B136-Trans_deb!B136)</f>
        <v>-146.15761867060337</v>
      </c>
      <c r="C136" s="26">
        <f>IF(Trans_cr!C136="","",Trans_cr!C136-Trans_deb!C136)</f>
        <v>-173.75449529055831</v>
      </c>
      <c r="D136" s="26">
        <f>IF(Trans_cr!D136="","",Trans_cr!D136-Trans_deb!D136)</f>
        <v>-184.5773186618606</v>
      </c>
      <c r="E136" s="26">
        <f>IF(Trans_cr!E136="","",Trans_cr!E136-Trans_deb!E136)</f>
        <v>-252.29999999999998</v>
      </c>
      <c r="F136" s="26">
        <f>IF(Trans_cr!F136="","",Trans_cr!F136-Trans_deb!F136)</f>
        <v>-197.81463293096596</v>
      </c>
      <c r="G136" s="26">
        <f>IF(Trans_cr!G136="","",Trans_cr!G136-Trans_deb!G136)</f>
        <v>-228.8024465914668</v>
      </c>
      <c r="H136" s="26">
        <f>IF(Trans_cr!H136="","",Trans_cr!H136-Trans_deb!H136)</f>
        <v>-287.32133644184449</v>
      </c>
      <c r="I136" s="26">
        <f>IF(Trans_cr!I136="","",Trans_cr!I136-Trans_deb!I136)</f>
        <v>-228.91343213213796</v>
      </c>
      <c r="J136" s="26">
        <f>IF(Trans_cr!J136="","",Trans_cr!J136-Trans_deb!J136)</f>
        <v>-233.55304662806134</v>
      </c>
      <c r="K136" s="26">
        <f>IF(Trans_cr!K136="","",Trans_cr!K136-Trans_deb!K136)</f>
        <v>-244.89752802888901</v>
      </c>
      <c r="L136" s="26">
        <f>IF(Trans_cr!L136="","",Trans_cr!L136-Trans_deb!L136)</f>
        <v>-186.95541297852049</v>
      </c>
      <c r="M136" s="26">
        <f>IF(Trans_cr!M136="","",Trans_cr!M136-Trans_deb!M136)</f>
        <v>-169.84341928398459</v>
      </c>
      <c r="N136" s="26" t="str">
        <f>IF(Trans_cr!N136="","",Trans_cr!N136-Trans_deb!N136)</f>
        <v/>
      </c>
      <c r="O136" s="26" t="str">
        <f>IF(Trans_cr!O136="","",Trans_cr!O136-Trans_deb!O136)</f>
        <v/>
      </c>
      <c r="P136" s="26" t="str">
        <f>IF(Trans_cr!P136="","",Trans_cr!P136-Trans_deb!P136)</f>
        <v/>
      </c>
      <c r="Q136" s="26" t="str">
        <f>IF(Trans_cr!Q136="","",Trans_cr!Q136-Trans_deb!Q136)</f>
        <v/>
      </c>
      <c r="S136" s="64" t="str">
        <f t="shared" si="20"/>
        <v/>
      </c>
      <c r="T136" s="39"/>
      <c r="U136" s="39">
        <f>IF(L136="","",L136/GDP!O132/10)</f>
        <v>-2.1269849512551033</v>
      </c>
      <c r="V136" s="39">
        <f>IF(M136="","",M136/GDP!P132/10)</f>
        <v>-1.8867550643559643</v>
      </c>
      <c r="W136" s="39" t="str">
        <f>IF(N136="","",N136/GDP!Q132/10)</f>
        <v/>
      </c>
      <c r="X136" s="39" t="str">
        <f>IF(O136="","",O136/GDP!R132/10)</f>
        <v/>
      </c>
      <c r="Y136" s="39" t="str">
        <f>IF(P136="","",P136/GDP!S132/10)</f>
        <v/>
      </c>
      <c r="Z136" s="39" t="str">
        <f>IF(Q136="","",Q136/GDP!T132/10)</f>
        <v/>
      </c>
      <c r="AA136" s="39"/>
      <c r="AB136" s="59">
        <f t="shared" si="31"/>
        <v>1</v>
      </c>
      <c r="AC136" s="59"/>
      <c r="AD136" s="59">
        <f t="shared" si="26"/>
        <v>1</v>
      </c>
      <c r="AE136" s="59" t="str">
        <f t="shared" si="32"/>
        <v/>
      </c>
      <c r="AF136" s="59">
        <f t="shared" si="27"/>
        <v>0</v>
      </c>
      <c r="AG136" s="39" t="str">
        <f t="shared" si="28"/>
        <v/>
      </c>
      <c r="AI136" s="59" t="str">
        <f t="shared" si="29"/>
        <v/>
      </c>
      <c r="AJ136" s="20" t="str">
        <f t="shared" si="30"/>
        <v/>
      </c>
    </row>
    <row r="137" spans="1:36" x14ac:dyDescent="0.15">
      <c r="A137" s="12" t="s">
        <v>157</v>
      </c>
      <c r="B137" s="26">
        <f>IF(Trans_cr!B137="","",Trans_cr!B137-Trans_deb!B137)</f>
        <v>-1126.7765871787362</v>
      </c>
      <c r="C137" s="26">
        <f>IF(Trans_cr!C137="","",Trans_cr!C137-Trans_deb!C137)</f>
        <v>-986.73481929947911</v>
      </c>
      <c r="D137" s="26">
        <f>IF(Trans_cr!D137="","",Trans_cr!D137-Trans_deb!D137)</f>
        <v>-1005.7875620351915</v>
      </c>
      <c r="E137" s="26">
        <f>IF(Trans_cr!E137="","",Trans_cr!E137-Trans_deb!E137)</f>
        <v>-1228.1054965956257</v>
      </c>
      <c r="F137" s="26">
        <f>IF(Trans_cr!F137="","",Trans_cr!F137-Trans_deb!F137)</f>
        <v>-777.47803753947301</v>
      </c>
      <c r="G137" s="26">
        <f>IF(Trans_cr!G137="","",Trans_cr!G137-Trans_deb!G137)</f>
        <v>-997.57631029452568</v>
      </c>
      <c r="H137" s="26">
        <f>IF(Trans_cr!H137="","",Trans_cr!H137-Trans_deb!H137)</f>
        <v>-1075.6931560212745</v>
      </c>
      <c r="I137" s="26">
        <f>IF(Trans_cr!I137="","",Trans_cr!I137-Trans_deb!I137)</f>
        <v>-1071.7975071880196</v>
      </c>
      <c r="J137" s="26">
        <f>IF(Trans_cr!J137="","",Trans_cr!J137-Trans_deb!J137)</f>
        <v>-1086.3955580017496</v>
      </c>
      <c r="K137" s="26">
        <f>IF(Trans_cr!K137="","",Trans_cr!K137-Trans_deb!K137)</f>
        <v>-1176.8414960611753</v>
      </c>
      <c r="L137" s="26">
        <f>IF(Trans_cr!L137="","",Trans_cr!L137-Trans_deb!L137)</f>
        <v>-886.80198413127505</v>
      </c>
      <c r="M137" s="26">
        <f>IF(Trans_cr!M137="","",Trans_cr!M137-Trans_deb!M137)</f>
        <v>-755.33255195094034</v>
      </c>
      <c r="N137" s="26">
        <f>IF(Trans_cr!N137="","",Trans_cr!N137-Trans_deb!N137)</f>
        <v>-874.86811281749942</v>
      </c>
      <c r="O137" s="26">
        <f>IF(Trans_cr!O137="","",Trans_cr!O137-Trans_deb!O137)</f>
        <v>-994.96752134640064</v>
      </c>
      <c r="P137" s="26">
        <f>IF(Trans_cr!P137="","",Trans_cr!P137-Trans_deb!P137)</f>
        <v>-1033.7871959495378</v>
      </c>
      <c r="Q137" s="26">
        <f>IF(Trans_cr!Q137="","",Trans_cr!Q137-Trans_deb!Q137)</f>
        <v>-828.14753324879848</v>
      </c>
      <c r="S137" s="64">
        <f t="shared" si="20"/>
        <v>-0.19891875572308526</v>
      </c>
      <c r="T137" s="39"/>
      <c r="U137" s="39">
        <f>IF(L137="","",L137/GDP!O133/10)</f>
        <v>-0.50331383436473975</v>
      </c>
      <c r="V137" s="39">
        <f>IF(M137="","",M137/GDP!P133/10)</f>
        <v>-0.40617489464626849</v>
      </c>
      <c r="W137" s="39">
        <f>IF(N137="","",N137/GDP!Q133/10)</f>
        <v>-0.4292411236212591</v>
      </c>
      <c r="X137" s="39">
        <f>IF(O137="","",O137/GDP!R133/10)</f>
        <v>-0.4741847331628839</v>
      </c>
      <c r="Y137" s="39">
        <f>IF(P137="","",P137/GDP!S133/10)</f>
        <v>-0.49175407986781822</v>
      </c>
      <c r="Z137" s="39">
        <f>IF(Q137="","",Q137/GDP!T133/10)</f>
        <v>-0.39562003837971549</v>
      </c>
      <c r="AA137" s="39"/>
      <c r="AB137" s="59">
        <f t="shared" si="31"/>
        <v>0</v>
      </c>
      <c r="AC137" s="59">
        <f t="shared" ref="AC137:AC144" si="33">IF(Y137&gt;5, 1, 0)</f>
        <v>0</v>
      </c>
      <c r="AD137" s="59">
        <f t="shared" si="26"/>
        <v>0</v>
      </c>
      <c r="AE137" s="59" t="str">
        <f t="shared" si="32"/>
        <v/>
      </c>
      <c r="AF137" s="59">
        <f t="shared" si="27"/>
        <v>0</v>
      </c>
      <c r="AG137" s="39">
        <f t="shared" si="28"/>
        <v>-0.4741847331628839</v>
      </c>
      <c r="AI137" s="59" t="str">
        <f t="shared" si="29"/>
        <v/>
      </c>
      <c r="AJ137" s="20" t="str">
        <f t="shared" si="30"/>
        <v/>
      </c>
    </row>
    <row r="138" spans="1:36" x14ac:dyDescent="0.15">
      <c r="A138" s="12" t="s">
        <v>158</v>
      </c>
      <c r="B138" s="26">
        <f>IF(Trans_cr!B138="","",Trans_cr!B138-Trans_deb!B138)</f>
        <v>-200.10000000000002</v>
      </c>
      <c r="C138" s="26">
        <f>IF(Trans_cr!C138="","",Trans_cr!C138-Trans_deb!C138)</f>
        <v>-249.39999999999998</v>
      </c>
      <c r="D138" s="26">
        <f>IF(Trans_cr!D138="","",Trans_cr!D138-Trans_deb!D138)</f>
        <v>-318.5</v>
      </c>
      <c r="E138" s="26">
        <f>IF(Trans_cr!E138="","",Trans_cr!E138-Trans_deb!E138)</f>
        <v>-336.4</v>
      </c>
      <c r="F138" s="26">
        <f>IF(Trans_cr!F138="","",Trans_cr!F138-Trans_deb!F138)</f>
        <v>-286.3</v>
      </c>
      <c r="G138" s="26">
        <f>IF(Trans_cr!G138="","",Trans_cr!G138-Trans_deb!G138)</f>
        <v>-296.5</v>
      </c>
      <c r="H138" s="26">
        <f>IF(Trans_cr!H138="","",Trans_cr!H138-Trans_deb!H138)</f>
        <v>-322</v>
      </c>
      <c r="I138" s="26">
        <f>IF(Trans_cr!I138="","",Trans_cr!I138-Trans_deb!I138)</f>
        <v>-404.20000000000005</v>
      </c>
      <c r="J138" s="26">
        <f>IF(Trans_cr!J138="","",Trans_cr!J138-Trans_deb!J138)</f>
        <v>-413.6</v>
      </c>
      <c r="K138" s="26">
        <f>IF(Trans_cr!K138="","",Trans_cr!K138-Trans_deb!K138)</f>
        <v>-393.5</v>
      </c>
      <c r="L138" s="26">
        <f>IF(Trans_cr!L138="","",Trans_cr!L138-Trans_deb!L138)</f>
        <v>-432.3</v>
      </c>
      <c r="M138" s="26">
        <f>IF(Trans_cr!M138="","",Trans_cr!M138-Trans_deb!M138)</f>
        <v>-405</v>
      </c>
      <c r="N138" s="26">
        <f>IF(Trans_cr!N138="","",Trans_cr!N138-Trans_deb!N138)</f>
        <v>-404.8</v>
      </c>
      <c r="O138" s="26">
        <f>IF(Trans_cr!O138="","",Trans_cr!O138-Trans_deb!O138)</f>
        <v>-360.20000000000005</v>
      </c>
      <c r="P138" s="26">
        <f>IF(Trans_cr!P138="","",Trans_cr!P138-Trans_deb!P138)</f>
        <v>-333.90000000000003</v>
      </c>
      <c r="Q138" s="26">
        <f>IF(Trans_cr!Q138="","",Trans_cr!Q138-Trans_deb!Q138)</f>
        <v>-268.3</v>
      </c>
      <c r="S138" s="64">
        <f t="shared" ref="S138:S202" si="34">IF(Q138="", "", Q138/P138-1)</f>
        <v>-0.1964660077867626</v>
      </c>
      <c r="T138" s="39"/>
      <c r="U138" s="39">
        <f>IF(L138="","",L138/GDP!O134/10)</f>
        <v>-3.3888089817502496</v>
      </c>
      <c r="V138" s="39">
        <f>IF(M138="","",M138/GDP!P134/10)</f>
        <v>-3.0483174622631219</v>
      </c>
      <c r="W138" s="39">
        <f>IF(N138="","",N138/GDP!Q134/10)</f>
        <v>-2.9363091339042908</v>
      </c>
      <c r="X138" s="39">
        <f>IF(O138="","",O138/GDP!R134/10)</f>
        <v>-2.7654037700311056</v>
      </c>
      <c r="Y138" s="39">
        <f>IF(P138="","",P138/GDP!S134/10)</f>
        <v>-2.6446506477212184</v>
      </c>
      <c r="Z138" s="39">
        <f>IF(Q138="","",Q138/GDP!T134/10)</f>
        <v>-2.1259609616215722</v>
      </c>
      <c r="AA138" s="39"/>
      <c r="AB138" s="59">
        <f t="shared" si="31"/>
        <v>0</v>
      </c>
      <c r="AC138" s="59">
        <f t="shared" si="33"/>
        <v>0</v>
      </c>
      <c r="AD138" s="59">
        <f t="shared" si="26"/>
        <v>0</v>
      </c>
      <c r="AE138" s="59" t="str">
        <f t="shared" si="32"/>
        <v/>
      </c>
      <c r="AF138" s="59">
        <f t="shared" si="27"/>
        <v>0</v>
      </c>
      <c r="AG138" s="39">
        <f t="shared" si="28"/>
        <v>-2.7654037700311056</v>
      </c>
      <c r="AI138" s="59" t="str">
        <f t="shared" si="29"/>
        <v/>
      </c>
      <c r="AJ138" s="20" t="str">
        <f t="shared" si="30"/>
        <v/>
      </c>
    </row>
    <row r="139" spans="1:36" x14ac:dyDescent="0.15">
      <c r="A139" s="12" t="s">
        <v>159</v>
      </c>
      <c r="B139" s="26">
        <f>IF(Trans_cr!B139="","",Trans_cr!B139-Trans_deb!B139)</f>
        <v>-204.90144425038196</v>
      </c>
      <c r="C139" s="26">
        <f>IF(Trans_cr!C139="","",Trans_cr!C139-Trans_deb!C139)</f>
        <v>-218.03677800616208</v>
      </c>
      <c r="D139" s="26">
        <f>IF(Trans_cr!D139="","",Trans_cr!D139-Trans_deb!D139)</f>
        <v>-262.84817626406516</v>
      </c>
      <c r="E139" s="26">
        <f>IF(Trans_cr!E139="","",Trans_cr!E139-Trans_deb!E139)</f>
        <v>-389.14121945469589</v>
      </c>
      <c r="F139" s="26">
        <f>IF(Trans_cr!F139="","",Trans_cr!F139-Trans_deb!F139)</f>
        <v>-527.37075980745044</v>
      </c>
      <c r="G139" s="26">
        <f>IF(Trans_cr!G139="","",Trans_cr!G139-Trans_deb!G139)</f>
        <v>-537.06564584264083</v>
      </c>
      <c r="H139" s="26">
        <f>IF(Trans_cr!H139="","",Trans_cr!H139-Trans_deb!H139)</f>
        <v>-626.30000000000007</v>
      </c>
      <c r="I139" s="26">
        <f>IF(Trans_cr!I139="","",Trans_cr!I139-Trans_deb!I139)</f>
        <v>-573.59193872047331</v>
      </c>
      <c r="J139" s="26">
        <f>IF(Trans_cr!J139="","",Trans_cr!J139-Trans_deb!J139)</f>
        <v>-550.5126687064361</v>
      </c>
      <c r="K139" s="26">
        <f>IF(Trans_cr!K139="","",Trans_cr!K139-Trans_deb!K139)</f>
        <v>-600.58045128137178</v>
      </c>
      <c r="L139" s="26">
        <f>IF(Trans_cr!L139="","",Trans_cr!L139-Trans_deb!L139)</f>
        <v>-572.98319900626223</v>
      </c>
      <c r="M139" s="26">
        <f>IF(Trans_cr!M139="","",Trans_cr!M139-Trans_deb!M139)</f>
        <v>-478.41880467138179</v>
      </c>
      <c r="N139" s="26">
        <f>IF(Trans_cr!N139="","",Trans_cr!N139-Trans_deb!N139)</f>
        <v>-541.82650976383115</v>
      </c>
      <c r="O139" s="26">
        <f>IF(Trans_cr!O139="","",Trans_cr!O139-Trans_deb!O139)</f>
        <v>-631.13501706525528</v>
      </c>
      <c r="P139" s="26">
        <f>IF(Trans_cr!P139="","",Trans_cr!P139-Trans_deb!P139)</f>
        <v>-643.7128019709952</v>
      </c>
      <c r="Q139" s="26" t="str">
        <f>IF(Trans_cr!Q139="","",Trans_cr!Q139-Trans_deb!Q139)</f>
        <v/>
      </c>
      <c r="S139" s="64" t="str">
        <f t="shared" si="34"/>
        <v/>
      </c>
      <c r="T139" s="39"/>
      <c r="U139" s="39">
        <f>IF(L139="","",L139/GDP!O135/10)</f>
        <v>-5.9166661754423249</v>
      </c>
      <c r="V139" s="39">
        <f>IF(M139="","",M139/GDP!P135/10)</f>
        <v>-4.6222372419676132</v>
      </c>
      <c r="W139" s="39">
        <f>IF(N139="","",N139/GDP!Q135/10)</f>
        <v>-4.8441901260134639</v>
      </c>
      <c r="X139" s="39">
        <f>IF(O139="","",O139/GDP!R135/10)</f>
        <v>-4.9115774640917813</v>
      </c>
      <c r="Y139" s="39">
        <f>IF(P139="","",P139/GDP!S135/10)</f>
        <v>-4.9854130120840932</v>
      </c>
      <c r="Z139" s="39" t="str">
        <f>IF(Q139="","",Q139/GDP!T135/10)</f>
        <v/>
      </c>
      <c r="AA139" s="39"/>
      <c r="AB139" s="59">
        <f t="shared" si="31"/>
        <v>0</v>
      </c>
      <c r="AC139" s="59">
        <f t="shared" si="33"/>
        <v>0</v>
      </c>
      <c r="AD139" s="59">
        <f t="shared" si="26"/>
        <v>1</v>
      </c>
      <c r="AE139" s="59" t="str">
        <f t="shared" si="32"/>
        <v/>
      </c>
      <c r="AF139" s="59">
        <f t="shared" si="27"/>
        <v>0</v>
      </c>
      <c r="AG139" s="39">
        <f t="shared" si="28"/>
        <v>-4.9115774640917813</v>
      </c>
      <c r="AI139" s="59" t="str">
        <f t="shared" si="29"/>
        <v/>
      </c>
      <c r="AJ139" s="20" t="str">
        <f t="shared" si="30"/>
        <v/>
      </c>
    </row>
    <row r="140" spans="1:36" x14ac:dyDescent="0.15">
      <c r="A140" s="12" t="s">
        <v>160</v>
      </c>
      <c r="B140" s="26">
        <f>IF(Trans_cr!B140="","",Trans_cr!B140-Trans_deb!B140)</f>
        <v>-1478.1630580235324</v>
      </c>
      <c r="C140" s="26">
        <f>IF(Trans_cr!C140="","",Trans_cr!C140-Trans_deb!C140)</f>
        <v>-1488.1381507792321</v>
      </c>
      <c r="D140" s="26">
        <f>IF(Trans_cr!D140="","",Trans_cr!D140-Trans_deb!D140)</f>
        <v>-4172.3517200434908</v>
      </c>
      <c r="E140" s="26">
        <f>IF(Trans_cr!E140="","",Trans_cr!E140-Trans_deb!E140)</f>
        <v>-5697.8734322519522</v>
      </c>
      <c r="F140" s="26">
        <f>IF(Trans_cr!F140="","",Trans_cr!F140-Trans_deb!F140)</f>
        <v>-5015.3490608861703</v>
      </c>
      <c r="G140" s="26">
        <f>IF(Trans_cr!G140="","",Trans_cr!G140-Trans_deb!G140)</f>
        <v>-6535.638513076784</v>
      </c>
      <c r="H140" s="26">
        <f>IF(Trans_cr!H140="","",Trans_cr!H140-Trans_deb!H140)</f>
        <v>-6484.6111689333657</v>
      </c>
      <c r="I140" s="26">
        <f>IF(Trans_cr!I140="","",Trans_cr!I140-Trans_deb!I140)</f>
        <v>-8343.2135377922132</v>
      </c>
      <c r="J140" s="26">
        <f>IF(Trans_cr!J140="","",Trans_cr!J140-Trans_deb!J140)</f>
        <v>-7443.2732215922888</v>
      </c>
      <c r="K140" s="26">
        <f>IF(Trans_cr!K140="","",Trans_cr!K140-Trans_deb!K140)</f>
        <v>-7965.7000000000007</v>
      </c>
      <c r="L140" s="26">
        <f>IF(Trans_cr!L140="","",Trans_cr!L140-Trans_deb!L140)</f>
        <v>-5927.0146254379506</v>
      </c>
      <c r="M140" s="26">
        <f>IF(Trans_cr!M140="","",Trans_cr!M140-Trans_deb!M140)</f>
        <v>-4242.3065567452704</v>
      </c>
      <c r="N140" s="26">
        <f>IF(Trans_cr!N140="","",Trans_cr!N140-Trans_deb!N140)</f>
        <v>-3334.900844101312</v>
      </c>
      <c r="O140" s="26">
        <f>IF(Trans_cr!O140="","",Trans_cr!O140-Trans_deb!O140)</f>
        <v>-4968.0324788775952</v>
      </c>
      <c r="P140" s="26">
        <f>IF(Trans_cr!P140="","",Trans_cr!P140-Trans_deb!P140)</f>
        <v>-4882.7911292947956</v>
      </c>
      <c r="Q140" s="26">
        <f>IF(Trans_cr!Q140="","",Trans_cr!Q140-Trans_deb!Q140)</f>
        <v>-3284.8000622890531</v>
      </c>
      <c r="S140" s="64">
        <f t="shared" si="34"/>
        <v>-0.32727000289208252</v>
      </c>
      <c r="T140" s="39"/>
      <c r="U140" s="39">
        <f>IF(L140="","",L140/GDP!O136/10)</f>
        <v>-1.2036096853884026</v>
      </c>
      <c r="V140" s="39">
        <f>IF(M140="","",M140/GDP!P136/10)</f>
        <v>-1.0483913618352645</v>
      </c>
      <c r="W140" s="39">
        <f>IF(N140="","",N140/GDP!Q136/10)</f>
        <v>-0.88754250563931569</v>
      </c>
      <c r="X140" s="39">
        <f>IF(O140="","",O140/GDP!R136/10)</f>
        <v>-1.1779922410869441</v>
      </c>
      <c r="Y140" s="39">
        <f>IF(P140="","",P140/GDP!S136/10)</f>
        <v>-1.0896158228838491</v>
      </c>
      <c r="Z140" s="39">
        <f>IF(Q140="","",Q140/GDP!T136/10)</f>
        <v>-0.76493342775513062</v>
      </c>
      <c r="AA140" s="39"/>
      <c r="AB140" s="59">
        <f t="shared" si="31"/>
        <v>0</v>
      </c>
      <c r="AC140" s="59">
        <f t="shared" si="33"/>
        <v>0</v>
      </c>
      <c r="AD140" s="59">
        <f t="shared" si="26"/>
        <v>0</v>
      </c>
      <c r="AE140" s="59" t="str">
        <f t="shared" si="32"/>
        <v/>
      </c>
      <c r="AF140" s="59">
        <f t="shared" si="27"/>
        <v>0</v>
      </c>
      <c r="AG140" s="39">
        <f t="shared" si="28"/>
        <v>-1.1779922410869441</v>
      </c>
      <c r="AI140" s="59" t="str">
        <f t="shared" si="29"/>
        <v/>
      </c>
      <c r="AJ140" s="20" t="str">
        <f t="shared" si="30"/>
        <v/>
      </c>
    </row>
    <row r="141" spans="1:36" x14ac:dyDescent="0.15">
      <c r="A141" s="12" t="s">
        <v>161</v>
      </c>
      <c r="B141" s="26">
        <f>IF(Trans_cr!B141="","",Trans_cr!B141-Trans_deb!B141)</f>
        <v>-57.815076282404021</v>
      </c>
      <c r="C141" s="26">
        <f>IF(Trans_cr!C141="","",Trans_cr!C141-Trans_deb!C141)</f>
        <v>-42.022879066000002</v>
      </c>
      <c r="D141" s="26">
        <f>IF(Trans_cr!D141="","",Trans_cr!D141-Trans_deb!D141)</f>
        <v>-58.847729420829978</v>
      </c>
      <c r="E141" s="26">
        <f>IF(Trans_cr!E141="","",Trans_cr!E141-Trans_deb!E141)</f>
        <v>-69.419026610999992</v>
      </c>
      <c r="F141" s="26">
        <f>IF(Trans_cr!F141="","",Trans_cr!F141-Trans_deb!F141)</f>
        <v>-53.25901998599997</v>
      </c>
      <c r="G141" s="26">
        <f>IF(Trans_cr!G141="","",Trans_cr!G141-Trans_deb!G141)</f>
        <v>-27.949574430000041</v>
      </c>
      <c r="H141" s="26">
        <f>IF(Trans_cr!H141="","",Trans_cr!H141-Trans_deb!H141)</f>
        <v>-6.2887043353999843</v>
      </c>
      <c r="I141" s="26">
        <f>IF(Trans_cr!I141="","",Trans_cr!I141-Trans_deb!I141)</f>
        <v>-40.021234137000022</v>
      </c>
      <c r="J141" s="26">
        <f>IF(Trans_cr!J141="","",Trans_cr!J141-Trans_deb!J141)</f>
        <v>4.5960801200000105</v>
      </c>
      <c r="K141" s="26">
        <f>IF(Trans_cr!K141="","",Trans_cr!K141-Trans_deb!K141)</f>
        <v>14.072112642078423</v>
      </c>
      <c r="L141" s="26">
        <f>IF(Trans_cr!L141="","",Trans_cr!L141-Trans_deb!L141)</f>
        <v>48.080172387999994</v>
      </c>
      <c r="M141" s="26">
        <f>IF(Trans_cr!M141="","",Trans_cr!M141-Trans_deb!M141)</f>
        <v>53.708113480000009</v>
      </c>
      <c r="N141" s="26">
        <f>IF(Trans_cr!N141="","",Trans_cr!N141-Trans_deb!N141)</f>
        <v>47.023506402999999</v>
      </c>
      <c r="O141" s="26">
        <f>IF(Trans_cr!O141="","",Trans_cr!O141-Trans_deb!O141)</f>
        <v>72.583711021241015</v>
      </c>
      <c r="P141" s="26">
        <f>IF(Trans_cr!P141="","",Trans_cr!P141-Trans_deb!P141)</f>
        <v>52.676569445000098</v>
      </c>
      <c r="Q141" s="26">
        <f>IF(Trans_cr!Q141="","",Trans_cr!Q141-Trans_deb!Q141)</f>
        <v>56.242064226799982</v>
      </c>
      <c r="S141" s="64">
        <f t="shared" si="34"/>
        <v>6.7686541082039087E-2</v>
      </c>
      <c r="T141" s="39"/>
      <c r="U141" s="39">
        <f>IF(L141="","",L141/GDP!O137/10)</f>
        <v>0.47758829433459116</v>
      </c>
      <c r="V141" s="39">
        <f>IF(M141="","",M141/GDP!P137/10)</f>
        <v>0.502615936164171</v>
      </c>
      <c r="W141" s="39">
        <f>IF(N141="","",N141/GDP!Q137/10)</f>
        <v>0.41481275168440784</v>
      </c>
      <c r="X141" s="39">
        <f>IF(O141="","",O141/GDP!R137/10)</f>
        <v>0.57180710761681841</v>
      </c>
      <c r="Y141" s="39">
        <f>IF(P141="","",P141/GDP!S137/10)</f>
        <v>0.41974042830691871</v>
      </c>
      <c r="Z141" s="39">
        <f>IF(Q141="","",Q141/GDP!T137/10)</f>
        <v>0.45771752892555162</v>
      </c>
      <c r="AA141" s="39"/>
      <c r="AB141" s="59">
        <f t="shared" si="31"/>
        <v>0</v>
      </c>
      <c r="AC141" s="59">
        <f t="shared" si="33"/>
        <v>0</v>
      </c>
      <c r="AD141" s="59">
        <f t="shared" si="26"/>
        <v>0</v>
      </c>
      <c r="AE141" s="59" t="str">
        <f t="shared" si="32"/>
        <v/>
      </c>
      <c r="AF141" s="59">
        <f t="shared" si="27"/>
        <v>0</v>
      </c>
      <c r="AG141" s="39" t="str">
        <f t="shared" si="28"/>
        <v/>
      </c>
      <c r="AI141" s="59">
        <f t="shared" si="29"/>
        <v>0.57180710761681841</v>
      </c>
      <c r="AJ141" s="20" t="str">
        <f t="shared" si="30"/>
        <v/>
      </c>
    </row>
    <row r="142" spans="1:36" x14ac:dyDescent="0.15">
      <c r="A142" s="12" t="s">
        <v>162</v>
      </c>
      <c r="B142" s="26">
        <f>IF(Trans_cr!B142="","",Trans_cr!B142-Trans_deb!B142)</f>
        <v>7097.2844838224974</v>
      </c>
      <c r="C142" s="26">
        <f>IF(Trans_cr!C142="","",Trans_cr!C142-Trans_deb!C142)</f>
        <v>7176.7385456801949</v>
      </c>
      <c r="D142" s="26">
        <f>IF(Trans_cr!D142="","",Trans_cr!D142-Trans_deb!D142)</f>
        <v>4942.5336104550042</v>
      </c>
      <c r="E142" s="26">
        <f>IF(Trans_cr!E142="","",Trans_cr!E142-Trans_deb!E142)</f>
        <v>5227.9243063350441</v>
      </c>
      <c r="F142" s="26">
        <f>IF(Trans_cr!F142="","",Trans_cr!F142-Trans_deb!F142)</f>
        <v>8254.7117694521421</v>
      </c>
      <c r="G142" s="26">
        <f>IF(Trans_cr!G142="","",Trans_cr!G142-Trans_deb!G142)</f>
        <v>6980.3404852747844</v>
      </c>
      <c r="H142" s="26">
        <f>IF(Trans_cr!H142="","",Trans_cr!H142-Trans_deb!H142)</f>
        <v>9007.2073002085472</v>
      </c>
      <c r="I142" s="26">
        <f>IF(Trans_cr!I142="","",Trans_cr!I142-Trans_deb!I142)</f>
        <v>7354.8999999999978</v>
      </c>
      <c r="J142" s="26">
        <f>IF(Trans_cr!J142="","",Trans_cr!J142-Trans_deb!J142)</f>
        <v>8268.0031195702177</v>
      </c>
      <c r="K142" s="26">
        <f>IF(Trans_cr!K142="","",Trans_cr!K142-Trans_deb!K142)</f>
        <v>8451.1406636444281</v>
      </c>
      <c r="L142" s="26">
        <f>IF(Trans_cr!L142="","",Trans_cr!L142-Trans_deb!L142)</f>
        <v>7880.7015202522871</v>
      </c>
      <c r="M142" s="26">
        <f>IF(Trans_cr!M142="","",Trans_cr!M142-Trans_deb!M142)</f>
        <v>7421.0077363028031</v>
      </c>
      <c r="N142" s="26">
        <f>IF(Trans_cr!N142="","",Trans_cr!N142-Trans_deb!N142)</f>
        <v>7042.9745332140992</v>
      </c>
      <c r="O142" s="26">
        <f>IF(Trans_cr!O142="","",Trans_cr!O142-Trans_deb!O142)</f>
        <v>6140.0117650909197</v>
      </c>
      <c r="P142" s="26">
        <f>IF(Trans_cr!P142="","",Trans_cr!P142-Trans_deb!P142)</f>
        <v>6056.0385785757662</v>
      </c>
      <c r="Q142" s="26">
        <f>IF(Trans_cr!Q142="","",Trans_cr!Q142-Trans_deb!Q142)</f>
        <v>5708.0635154767715</v>
      </c>
      <c r="S142" s="64">
        <f t="shared" si="34"/>
        <v>-5.7459188640246461E-2</v>
      </c>
      <c r="T142" s="39"/>
      <c r="U142" s="39">
        <f>IF(L142="","",L142/GDP!O138/10)</f>
        <v>2.0426827001810204</v>
      </c>
      <c r="V142" s="39">
        <f>IF(M142="","",M142/GDP!P138/10)</f>
        <v>2.0120557502399352</v>
      </c>
      <c r="W142" s="39">
        <f>IF(N142="","",N142/GDP!Q138/10)</f>
        <v>1.7678417154845576</v>
      </c>
      <c r="X142" s="39">
        <f>IF(O142="","",O142/GDP!R138/10)</f>
        <v>1.4050380055601424</v>
      </c>
      <c r="Y142" s="39">
        <f>IF(P142="","",P142/GDP!S138/10)</f>
        <v>1.4934371239890818</v>
      </c>
      <c r="Z142" s="39">
        <f>IF(Q142="","",Q142/GDP!T138/10)</f>
        <v>1.5767736509502264</v>
      </c>
      <c r="AA142" s="39"/>
      <c r="AB142" s="59">
        <f t="shared" si="31"/>
        <v>0</v>
      </c>
      <c r="AC142" s="59">
        <f t="shared" si="33"/>
        <v>0</v>
      </c>
      <c r="AD142" s="59">
        <f t="shared" si="26"/>
        <v>0</v>
      </c>
      <c r="AE142" s="59" t="str">
        <f t="shared" si="32"/>
        <v/>
      </c>
      <c r="AF142" s="59">
        <f t="shared" si="27"/>
        <v>0</v>
      </c>
      <c r="AG142" s="39" t="str">
        <f t="shared" si="28"/>
        <v/>
      </c>
      <c r="AI142" s="59">
        <f t="shared" si="29"/>
        <v>1.4050380055601424</v>
      </c>
      <c r="AJ142" s="20" t="str">
        <f t="shared" si="30"/>
        <v/>
      </c>
    </row>
    <row r="143" spans="1:36" x14ac:dyDescent="0.15">
      <c r="A143" s="12" t="s">
        <v>163</v>
      </c>
      <c r="B143" s="26">
        <f>IF(Trans_cr!B143="","",Trans_cr!B143-Trans_deb!B143)</f>
        <v>-751.62548764629378</v>
      </c>
      <c r="C143" s="26">
        <f>IF(Trans_cr!C143="","",Trans_cr!C143-Trans_deb!C143)</f>
        <v>-915.4746423927179</v>
      </c>
      <c r="D143" s="26">
        <f>IF(Trans_cr!D143="","",Trans_cr!D143-Trans_deb!D143)</f>
        <v>-1334.2002600780236</v>
      </c>
      <c r="E143" s="26">
        <f>IF(Trans_cr!E143="","",Trans_cr!E143-Trans_deb!E143)</f>
        <v>-2067.6202860858252</v>
      </c>
      <c r="F143" s="26">
        <f>IF(Trans_cr!F143="","",Trans_cr!F143-Trans_deb!F143)</f>
        <v>-1534.4603381014304</v>
      </c>
      <c r="G143" s="26">
        <f>IF(Trans_cr!G143="","",Trans_cr!G143-Trans_deb!G143)</f>
        <v>-2140.4421326397919</v>
      </c>
      <c r="H143" s="26">
        <f>IF(Trans_cr!H143="","",Trans_cr!H143-Trans_deb!H143)</f>
        <v>-2206.4221333233445</v>
      </c>
      <c r="I143" s="26">
        <f>IF(Trans_cr!I143="","",Trans_cr!I143-Trans_deb!I143)</f>
        <v>-2550.8395864031545</v>
      </c>
      <c r="J143" s="26">
        <f>IF(Trans_cr!J143="","",Trans_cr!J143-Trans_deb!J143)</f>
        <v>-3313.5744083224972</v>
      </c>
      <c r="K143" s="26">
        <f>IF(Trans_cr!K143="","",Trans_cr!K143-Trans_deb!K143)</f>
        <v>-2840.8901404421322</v>
      </c>
      <c r="L143" s="26">
        <f>IF(Trans_cr!L143="","",Trans_cr!L143-Trans_deb!L143)</f>
        <v>-2687.771538413524</v>
      </c>
      <c r="M143" s="26">
        <f>IF(Trans_cr!M143="","",Trans_cr!M143-Trans_deb!M143)</f>
        <v>-2236.0796571703513</v>
      </c>
      <c r="N143" s="26">
        <f>IF(Trans_cr!N143="","",Trans_cr!N143-Trans_deb!N143)</f>
        <v>-2362.9690258258779</v>
      </c>
      <c r="O143" s="26">
        <f>IF(Trans_cr!O143="","",Trans_cr!O143-Trans_deb!O143)</f>
        <v>-2354.9789697845763</v>
      </c>
      <c r="P143" s="26">
        <f>IF(Trans_cr!P143="","",Trans_cr!P143-Trans_deb!P143)</f>
        <v>-1917.6664301385954</v>
      </c>
      <c r="Q143" s="26">
        <f>IF(Trans_cr!Q143="","",Trans_cr!Q143-Trans_deb!Q143)</f>
        <v>-1651.4954486345903</v>
      </c>
      <c r="S143" s="64">
        <f t="shared" si="34"/>
        <v>-0.13879941647868765</v>
      </c>
      <c r="T143" s="39"/>
      <c r="U143" s="39">
        <f>IF(L143="","",L143/GDP!O139/10)</f>
        <v>-3.8998779468291849</v>
      </c>
      <c r="V143" s="39">
        <f>IF(M143="","",M143/GDP!P139/10)</f>
        <v>-3.4148722388103581</v>
      </c>
      <c r="W143" s="39">
        <f>IF(N143="","",N143/GDP!Q139/10)</f>
        <v>-3.3470802634382517</v>
      </c>
      <c r="X143" s="39">
        <f>IF(O143="","",O143/GDP!R139/10)</f>
        <v>-2.9515150979900437</v>
      </c>
      <c r="Y143" s="39">
        <f>IF(P143="","",P143/GDP!S139/10)</f>
        <v>-2.5122923889016127</v>
      </c>
      <c r="Z143" s="39">
        <f>IF(Q143="","",Q143/GDP!T139/10)</f>
        <v>-2.6134566672380704</v>
      </c>
      <c r="AA143" s="39"/>
      <c r="AB143" s="59">
        <f t="shared" si="31"/>
        <v>0</v>
      </c>
      <c r="AC143" s="59">
        <f t="shared" si="33"/>
        <v>0</v>
      </c>
      <c r="AD143" s="59">
        <f t="shared" si="26"/>
        <v>0</v>
      </c>
      <c r="AE143" s="59" t="str">
        <f t="shared" si="32"/>
        <v/>
      </c>
      <c r="AF143" s="59">
        <f t="shared" si="27"/>
        <v>0</v>
      </c>
      <c r="AG143" s="39">
        <f t="shared" si="28"/>
        <v>-2.9515150979900437</v>
      </c>
      <c r="AI143" s="59" t="str">
        <f t="shared" si="29"/>
        <v/>
      </c>
      <c r="AJ143" s="20" t="str">
        <f t="shared" si="30"/>
        <v/>
      </c>
    </row>
    <row r="144" spans="1:36" x14ac:dyDescent="0.15">
      <c r="A144" s="12" t="s">
        <v>164</v>
      </c>
      <c r="B144" s="26">
        <f>IF(Trans_cr!B144="","",Trans_cr!B144-Trans_deb!B144)</f>
        <v>-1549</v>
      </c>
      <c r="C144" s="26">
        <f>IF(Trans_cr!C144="","",Trans_cr!C144-Trans_deb!C144)</f>
        <v>-1930</v>
      </c>
      <c r="D144" s="26">
        <f>IF(Trans_cr!D144="","",Trans_cr!D144-Trans_deb!D144)</f>
        <v>-2219</v>
      </c>
      <c r="E144" s="26">
        <f>IF(Trans_cr!E144="","",Trans_cr!E144-Trans_deb!E144)</f>
        <v>-2996</v>
      </c>
      <c r="F144" s="26">
        <f>IF(Trans_cr!F144="","",Trans_cr!F144-Trans_deb!F144)</f>
        <v>-2075</v>
      </c>
      <c r="G144" s="26">
        <f>IF(Trans_cr!G144="","",Trans_cr!G144-Trans_deb!G144)</f>
        <v>-2321</v>
      </c>
      <c r="H144" s="26">
        <f>IF(Trans_cr!H144="","",Trans_cr!H144-Trans_deb!H144)</f>
        <v>-2363</v>
      </c>
      <c r="I144" s="26">
        <f>IF(Trans_cr!I144="","",Trans_cr!I144-Trans_deb!I144)</f>
        <v>-1939.0038</v>
      </c>
      <c r="J144" s="26">
        <f>IF(Trans_cr!J144="","",Trans_cr!J144-Trans_deb!J144)</f>
        <v>-2278</v>
      </c>
      <c r="K144" s="26">
        <f>IF(Trans_cr!K144="","",Trans_cr!K144-Trans_deb!K144)</f>
        <v>-2707</v>
      </c>
      <c r="L144" s="26">
        <f>IF(Trans_cr!L144="","",Trans_cr!L144-Trans_deb!L144)</f>
        <v>-2537</v>
      </c>
      <c r="M144" s="26">
        <f>IF(Trans_cr!M144="","",Trans_cr!M144-Trans_deb!M144)</f>
        <v>-2363.8980000000001</v>
      </c>
      <c r="N144" s="26">
        <f>IF(Trans_cr!N144="","",Trans_cr!N144-Trans_deb!N144)</f>
        <v>-3080.6210000000001</v>
      </c>
      <c r="O144" s="26">
        <f>IF(Trans_cr!O144="","",Trans_cr!O144-Trans_deb!O144)</f>
        <v>-2857.9870000000001</v>
      </c>
      <c r="P144" s="26">
        <f>IF(Trans_cr!P144="","",Trans_cr!P144-Trans_deb!P144)</f>
        <v>-2746.9279999999999</v>
      </c>
      <c r="Q144" s="26">
        <f>IF(Trans_cr!Q144="","",Trans_cr!Q144-Trans_deb!Q144)</f>
        <v>-1936.9889999999998</v>
      </c>
      <c r="S144" s="64">
        <f t="shared" si="34"/>
        <v>-0.29485264994204441</v>
      </c>
      <c r="T144" s="39"/>
      <c r="U144" s="39">
        <f>IF(L144="","",L144/GDP!O140/10)</f>
        <v>-0.93903713598731575</v>
      </c>
      <c r="V144" s="39">
        <f>IF(M144="","",M144/GDP!P140/10)</f>
        <v>-0.85025141175911823</v>
      </c>
      <c r="W144" s="39">
        <f>IF(N144="","",N144/GDP!Q140/10)</f>
        <v>-1.0113564974781517</v>
      </c>
      <c r="X144" s="39">
        <f>IF(O144="","",O144/GDP!R140/10)</f>
        <v>-0.91288134965557555</v>
      </c>
      <c r="Y144" s="39">
        <f>IF(P144="","",P144/GDP!S140/10)</f>
        <v>-0.99187813324353014</v>
      </c>
      <c r="Z144" s="39">
        <f>IF(Q144="","",Q144/GDP!T140/10)</f>
        <v>-0.74008152363722091</v>
      </c>
      <c r="AA144" s="39"/>
      <c r="AB144" s="59">
        <f t="shared" si="31"/>
        <v>0</v>
      </c>
      <c r="AC144" s="59">
        <f t="shared" si="33"/>
        <v>0</v>
      </c>
      <c r="AD144" s="59">
        <f t="shared" si="26"/>
        <v>0</v>
      </c>
      <c r="AE144" s="59" t="str">
        <f t="shared" si="32"/>
        <v/>
      </c>
      <c r="AF144" s="59">
        <f t="shared" si="27"/>
        <v>0</v>
      </c>
      <c r="AG144" s="39">
        <f t="shared" si="28"/>
        <v>-0.91288134965557555</v>
      </c>
      <c r="AI144" s="59" t="str">
        <f t="shared" si="29"/>
        <v/>
      </c>
      <c r="AJ144" s="20" t="str">
        <f t="shared" si="30"/>
        <v/>
      </c>
    </row>
    <row r="145" spans="1:36" x14ac:dyDescent="0.15">
      <c r="A145" s="12" t="s">
        <v>165</v>
      </c>
      <c r="B145" s="26">
        <f>IF(Trans_cr!B145="","",Trans_cr!B145-Trans_deb!B145)</f>
        <v>-14.5</v>
      </c>
      <c r="C145" s="26">
        <f>IF(Trans_cr!C145="","",Trans_cr!C145-Trans_deb!C145)</f>
        <v>-16.160742764999998</v>
      </c>
      <c r="D145" s="26">
        <f>IF(Trans_cr!D145="","",Trans_cr!D145-Trans_deb!D145)</f>
        <v>-18.229930863974499</v>
      </c>
      <c r="E145" s="26">
        <f>IF(Trans_cr!E145="","",Trans_cr!E145-Trans_deb!E145)</f>
        <v>-20.730169651048421</v>
      </c>
      <c r="F145" s="26">
        <f>IF(Trans_cr!F145="","",Trans_cr!F145-Trans_deb!F145)</f>
        <v>-17.395911791407201</v>
      </c>
      <c r="G145" s="26">
        <f>IF(Trans_cr!G145="","",Trans_cr!G145-Trans_deb!G145)</f>
        <v>-19.216860339995598</v>
      </c>
      <c r="H145" s="26">
        <f>IF(Trans_cr!H145="","",Trans_cr!H145-Trans_deb!H145)</f>
        <v>-16.5902803820724</v>
      </c>
      <c r="I145" s="26">
        <f>IF(Trans_cr!I145="","",Trans_cr!I145-Trans_deb!I145)</f>
        <v>-19.946832194888401</v>
      </c>
      <c r="J145" s="26">
        <f>IF(Trans_cr!J145="","",Trans_cr!J145-Trans_deb!J145)</f>
        <v>-18.31264325389299</v>
      </c>
      <c r="K145" s="26">
        <f>IF(Trans_cr!K145="","",Trans_cr!K145-Trans_deb!K145)</f>
        <v>-18.483999127391051</v>
      </c>
      <c r="L145" s="26">
        <f>IF(Trans_cr!L145="","",Trans_cr!L145-Trans_deb!L145)</f>
        <v>-20.622603161828909</v>
      </c>
      <c r="M145" s="26">
        <f>IF(Trans_cr!M145="","",Trans_cr!M145-Trans_deb!M145)</f>
        <v>-20.34345025063713</v>
      </c>
      <c r="N145" s="26">
        <f>IF(Trans_cr!N145="","",Trans_cr!N145-Trans_deb!N145)</f>
        <v>-20.885746274907113</v>
      </c>
      <c r="O145" s="26">
        <f>IF(Trans_cr!O145="","",Trans_cr!O145-Trans_deb!O145)</f>
        <v>-16.882468907673534</v>
      </c>
      <c r="P145" s="26">
        <f>IF(Trans_cr!P145="","",Trans_cr!P145-Trans_deb!P145)</f>
        <v>-17.668018411767246</v>
      </c>
      <c r="Q145" s="26" t="str">
        <f>IF(Trans_cr!Q145="","",Trans_cr!Q145-Trans_deb!Q145)</f>
        <v/>
      </c>
      <c r="S145" s="64" t="str">
        <f t="shared" si="34"/>
        <v/>
      </c>
      <c r="T145" s="39"/>
      <c r="U145" s="39">
        <f>IF(L145="","",L145/GDP!O141/10)</f>
        <v>-7.3962590661331005</v>
      </c>
      <c r="V145" s="39">
        <f>IF(M145="","",M145/GDP!P141/10)</f>
        <v>-6.8554221556438391</v>
      </c>
      <c r="W145" s="39">
        <f>IF(N145="","",N145/GDP!Q141/10)</f>
        <v>-7.2629890165455269</v>
      </c>
      <c r="X145" s="39">
        <f>IF(O145="","",O145/GDP!R141/10)</f>
        <v>-5.9167969707743495</v>
      </c>
      <c r="Y145" s="39">
        <f>IF(P145="","",P145/GDP!S141/10)</f>
        <v>-6.3003444068260031</v>
      </c>
      <c r="Z145" s="39" t="str">
        <f>IF(Q145="","",Q145/GDP!T141/10)</f>
        <v/>
      </c>
      <c r="AA145" s="39"/>
      <c r="AB145" s="59">
        <f t="shared" si="31"/>
        <v>0</v>
      </c>
      <c r="AC145" s="59"/>
      <c r="AD145" s="59">
        <f t="shared" si="26"/>
        <v>1</v>
      </c>
      <c r="AE145" s="59" t="str">
        <f t="shared" si="32"/>
        <v/>
      </c>
      <c r="AF145" s="59">
        <f t="shared" si="27"/>
        <v>1</v>
      </c>
      <c r="AG145" s="39">
        <f t="shared" si="28"/>
        <v>-5.9167969707743495</v>
      </c>
      <c r="AI145" s="59" t="str">
        <f t="shared" si="29"/>
        <v/>
      </c>
      <c r="AJ145" s="20" t="str">
        <f t="shared" si="30"/>
        <v/>
      </c>
    </row>
    <row r="146" spans="1:36" x14ac:dyDescent="0.15">
      <c r="A146" s="12" t="s">
        <v>166</v>
      </c>
      <c r="B146" s="26">
        <f>IF(Trans_cr!B146="","",Trans_cr!B146-Trans_deb!B146)</f>
        <v>834.5</v>
      </c>
      <c r="C146" s="26">
        <f>IF(Trans_cr!C146="","",Trans_cr!C146-Trans_deb!C146)</f>
        <v>1267</v>
      </c>
      <c r="D146" s="26">
        <f>IF(Trans_cr!D146="","",Trans_cr!D146-Trans_deb!D146)</f>
        <v>1055.7000000000003</v>
      </c>
      <c r="E146" s="26">
        <f>IF(Trans_cr!E146="","",Trans_cr!E146-Trans_deb!E146)</f>
        <v>1218.8</v>
      </c>
      <c r="F146" s="26">
        <f>IF(Trans_cr!F146="","",Trans_cr!F146-Trans_deb!F146)</f>
        <v>1931.1000000000001</v>
      </c>
      <c r="G146" s="26">
        <f>IF(Trans_cr!G146="","",Trans_cr!G146-Trans_deb!G146)</f>
        <v>1894</v>
      </c>
      <c r="H146" s="26">
        <f>IF(Trans_cr!H146="","",Trans_cr!H146-Trans_deb!H146)</f>
        <v>1818.4</v>
      </c>
      <c r="I146" s="26">
        <f>IF(Trans_cr!I146="","",Trans_cr!I146-Trans_deb!I146)</f>
        <v>2445.2999999999997</v>
      </c>
      <c r="J146" s="26">
        <f>IF(Trans_cr!J146="","",Trans_cr!J146-Trans_deb!J146)</f>
        <v>2757.2999999999997</v>
      </c>
      <c r="K146" s="26">
        <f>IF(Trans_cr!K146="","",Trans_cr!K146-Trans_deb!K146)</f>
        <v>3312.2</v>
      </c>
      <c r="L146" s="26">
        <f>IF(Trans_cr!L146="","",Trans_cr!L146-Trans_deb!L146)</f>
        <v>3482.3</v>
      </c>
      <c r="M146" s="26">
        <f>IF(Trans_cr!M146="","",Trans_cr!M146-Trans_deb!M146)</f>
        <v>3737.4474999999998</v>
      </c>
      <c r="N146" s="26">
        <f>IF(Trans_cr!N146="","",Trans_cr!N146-Trans_deb!N146)</f>
        <v>4463.0595999999996</v>
      </c>
      <c r="O146" s="26">
        <f>IF(Trans_cr!O146="","",Trans_cr!O146-Trans_deb!O146)</f>
        <v>4773.1985349999995</v>
      </c>
      <c r="P146" s="26">
        <f>IF(Trans_cr!P146="","",Trans_cr!P146-Trans_deb!P146)</f>
        <v>5117.1241709999995</v>
      </c>
      <c r="Q146" s="26">
        <f>IF(Trans_cr!Q146="","",Trans_cr!Q146-Trans_deb!Q146)</f>
        <v>4248.1814109500001</v>
      </c>
      <c r="S146" s="64">
        <f t="shared" si="34"/>
        <v>-0.16981076304040299</v>
      </c>
      <c r="T146" s="39"/>
      <c r="U146" s="39">
        <f>IF(L146="","",L146/GDP!O142/10)</f>
        <v>6.4377690337818807</v>
      </c>
      <c r="V146" s="39">
        <f>IF(M146="","",M146/GDP!P142/10)</f>
        <v>6.4541465061015888</v>
      </c>
      <c r="W146" s="39">
        <f>IF(N146="","",N146/GDP!Q142/10)</f>
        <v>7.1750226140890305</v>
      </c>
      <c r="X146" s="39">
        <f>IF(O146="","",O146/GDP!R142/10)</f>
        <v>7.3514946501646801</v>
      </c>
      <c r="Y146" s="39">
        <f>IF(P146="","",P146/GDP!S142/10)</f>
        <v>7.6617571619331244</v>
      </c>
      <c r="Z146" s="39">
        <f>IF(Q146="","",Q146/GDP!T142/10)</f>
        <v>8.0248128966489141</v>
      </c>
      <c r="AA146" s="39"/>
      <c r="AB146" s="59">
        <f t="shared" si="31"/>
        <v>0</v>
      </c>
      <c r="AC146" s="59">
        <f>IF(Y146&gt;5, 1, 0)</f>
        <v>1</v>
      </c>
      <c r="AD146" s="59">
        <f t="shared" si="26"/>
        <v>0</v>
      </c>
      <c r="AE146" s="59">
        <f t="shared" si="32"/>
        <v>1</v>
      </c>
      <c r="AF146" s="59">
        <f t="shared" si="27"/>
        <v>0</v>
      </c>
      <c r="AG146" s="39" t="str">
        <f t="shared" si="28"/>
        <v/>
      </c>
      <c r="AI146" s="59">
        <f t="shared" si="29"/>
        <v>7.3514946501646801</v>
      </c>
      <c r="AJ146" s="20" t="str">
        <f t="shared" si="30"/>
        <v>Panama</v>
      </c>
    </row>
    <row r="147" spans="1:36" x14ac:dyDescent="0.15">
      <c r="A147" s="12" t="s">
        <v>167</v>
      </c>
      <c r="B147" s="26">
        <f>IF(Trans_cr!B147="","",Trans_cr!B147-Trans_deb!B147)</f>
        <v>-247.39580589122448</v>
      </c>
      <c r="C147" s="26">
        <f>IF(Trans_cr!C147="","",Trans_cr!C147-Trans_deb!C147)</f>
        <v>-332.94661857652511</v>
      </c>
      <c r="D147" s="26">
        <f>IF(Trans_cr!D147="","",Trans_cr!D147-Trans_deb!D147)</f>
        <v>-428.50550464186557</v>
      </c>
      <c r="E147" s="26">
        <f>IF(Trans_cr!E147="","",Trans_cr!E147-Trans_deb!E147)</f>
        <v>-490.46866945781818</v>
      </c>
      <c r="F147" s="26">
        <f>IF(Trans_cr!F147="","",Trans_cr!F147-Trans_deb!F147)</f>
        <v>-429.12709860370393</v>
      </c>
      <c r="G147" s="26">
        <f>IF(Trans_cr!G147="","",Trans_cr!G147-Trans_deb!G147)</f>
        <v>-569.44403285049907</v>
      </c>
      <c r="H147" s="26">
        <f>IF(Trans_cr!H147="","",Trans_cr!H147-Trans_deb!H147)</f>
        <v>-613.07012080404752</v>
      </c>
      <c r="I147" s="26">
        <f>IF(Trans_cr!I147="","",Trans_cr!I147-Trans_deb!I147)</f>
        <v>-706.30029292322342</v>
      </c>
      <c r="J147" s="26">
        <f>IF(Trans_cr!J147="","",Trans_cr!J147-Trans_deb!J147)</f>
        <v>-692.60286392717649</v>
      </c>
      <c r="K147" s="26">
        <f>IF(Trans_cr!K147="","",Trans_cr!K147-Trans_deb!K147)</f>
        <v>-512.51491066926712</v>
      </c>
      <c r="L147" s="26">
        <f>IF(Trans_cr!L147="","",Trans_cr!L147-Trans_deb!L147)</f>
        <v>-388.45402734190981</v>
      </c>
      <c r="M147" s="26">
        <f>IF(Trans_cr!M147="","",Trans_cr!M147-Trans_deb!M147)</f>
        <v>-260.61694231087142</v>
      </c>
      <c r="N147" s="26">
        <f>IF(Trans_cr!N147="","",Trans_cr!N147-Trans_deb!N147)</f>
        <v>-328.73667081813295</v>
      </c>
      <c r="O147" s="26">
        <f>IF(Trans_cr!O147="","",Trans_cr!O147-Trans_deb!O147)</f>
        <v>-301.33092538123924</v>
      </c>
      <c r="P147" s="26" t="str">
        <f>IF(Trans_cr!P147="","",Trans_cr!P147-Trans_deb!P147)</f>
        <v/>
      </c>
      <c r="Q147" s="26" t="str">
        <f>IF(Trans_cr!Q147="","",Trans_cr!Q147-Trans_deb!Q147)</f>
        <v/>
      </c>
      <c r="S147" s="64" t="str">
        <f t="shared" si="34"/>
        <v/>
      </c>
      <c r="T147" s="39"/>
      <c r="U147" s="39">
        <f>IF(L147="","",L147/GDP!O143/10)</f>
        <v>-1.7881791920407266</v>
      </c>
      <c r="V147" s="39">
        <f>IF(M147="","",M147/GDP!P143/10)</f>
        <v>-1.2554482980794763</v>
      </c>
      <c r="W147" s="39">
        <f>IF(N147="","",N147/GDP!Q143/10)</f>
        <v>-1.4454604018353483</v>
      </c>
      <c r="X147" s="39">
        <f>IF(O147="","",O147/GDP!R143/10)</f>
        <v>-1.2498285920608816</v>
      </c>
      <c r="Y147" s="39" t="str">
        <f>IF(P147="","",P147/GDP!S143/10)</f>
        <v/>
      </c>
      <c r="Z147" s="39" t="str">
        <f>IF(Q147="","",Q147/GDP!T143/10)</f>
        <v/>
      </c>
      <c r="AA147" s="39"/>
      <c r="AB147" s="59">
        <f t="shared" si="31"/>
        <v>0</v>
      </c>
      <c r="AC147" s="59"/>
      <c r="AD147" s="59">
        <f t="shared" si="26"/>
        <v>1</v>
      </c>
      <c r="AE147" s="59" t="str">
        <f t="shared" si="32"/>
        <v/>
      </c>
      <c r="AF147" s="59">
        <f t="shared" si="27"/>
        <v>0</v>
      </c>
      <c r="AG147" s="39">
        <f t="shared" si="28"/>
        <v>-1.2498285920608816</v>
      </c>
      <c r="AI147" s="59" t="str">
        <f t="shared" si="29"/>
        <v/>
      </c>
      <c r="AJ147" s="20"/>
    </row>
    <row r="148" spans="1:36" x14ac:dyDescent="0.15">
      <c r="A148" s="12" t="s">
        <v>168</v>
      </c>
      <c r="B148" s="26">
        <f>IF(Trans_cr!B148="","",Trans_cr!B148-Trans_deb!B148)</f>
        <v>-99.628699076752497</v>
      </c>
      <c r="C148" s="26">
        <f>IF(Trans_cr!C148="","",Trans_cr!C148-Trans_deb!C148)</f>
        <v>-113.33041611350468</v>
      </c>
      <c r="D148" s="26">
        <f>IF(Trans_cr!D148="","",Trans_cr!D148-Trans_deb!D148)</f>
        <v>-143.53079877795074</v>
      </c>
      <c r="E148" s="26">
        <f>IF(Trans_cr!E148="","",Trans_cr!E148-Trans_deb!E148)</f>
        <v>-172.22464456192745</v>
      </c>
      <c r="F148" s="26">
        <f>IF(Trans_cr!F148="","",Trans_cr!F148-Trans_deb!F148)</f>
        <v>-154.98824680770528</v>
      </c>
      <c r="G148" s="26">
        <f>IF(Trans_cr!G148="","",Trans_cr!G148-Trans_deb!G148)</f>
        <v>-253.11302582130261</v>
      </c>
      <c r="H148" s="26">
        <f>IF(Trans_cr!H148="","",Trans_cr!H148-Trans_deb!H148)</f>
        <v>-312.36190784700801</v>
      </c>
      <c r="I148" s="26">
        <f>IF(Trans_cr!I148="","",Trans_cr!I148-Trans_deb!I148)</f>
        <v>-298.92626735518485</v>
      </c>
      <c r="J148" s="26">
        <f>IF(Trans_cr!J148="","",Trans_cr!J148-Trans_deb!J148)</f>
        <v>-278.89462460733711</v>
      </c>
      <c r="K148" s="26">
        <f>IF(Trans_cr!K148="","",Trans_cr!K148-Trans_deb!K148)</f>
        <v>-313.91468893687386</v>
      </c>
      <c r="L148" s="26">
        <f>IF(Trans_cr!L148="","",Trans_cr!L148-Trans_deb!L148)</f>
        <v>-344.00818631445867</v>
      </c>
      <c r="M148" s="26">
        <f>IF(Trans_cr!M148="","",Trans_cr!M148-Trans_deb!M148)</f>
        <v>-309.31799353092936</v>
      </c>
      <c r="N148" s="26">
        <f>IF(Trans_cr!N148="","",Trans_cr!N148-Trans_deb!N148)</f>
        <v>-379.32351270811404</v>
      </c>
      <c r="O148" s="26">
        <f>IF(Trans_cr!O148="","",Trans_cr!O148-Trans_deb!O148)</f>
        <v>-433.09652594836081</v>
      </c>
      <c r="P148" s="26">
        <f>IF(Trans_cr!P148="","",Trans_cr!P148-Trans_deb!P148)</f>
        <v>-440.86777487261554</v>
      </c>
      <c r="Q148" s="26">
        <f>IF(Trans_cr!Q148="","",Trans_cr!Q148-Trans_deb!Q148)</f>
        <v>-253.22378025391589</v>
      </c>
      <c r="S148" s="64">
        <f t="shared" si="34"/>
        <v>-0.42562420143526603</v>
      </c>
      <c r="T148" s="39"/>
      <c r="U148" s="39">
        <f>IF(L148="","",L148/GDP!O144/10)</f>
        <v>-0.95000040366819893</v>
      </c>
      <c r="V148" s="39">
        <f>IF(M148="","",M148/GDP!P144/10)</f>
        <v>-0.85708463467311446</v>
      </c>
      <c r="W148" s="39">
        <f>IF(N148="","",N148/GDP!Q144/10)</f>
        <v>-0.97269597676613484</v>
      </c>
      <c r="X148" s="39">
        <f>IF(O148="","",O148/GDP!R144/10)</f>
        <v>-1.0766729532407011</v>
      </c>
      <c r="Y148" s="39">
        <f>IF(P148="","",P148/GDP!S144/10)</f>
        <v>-1.1630264166956705</v>
      </c>
      <c r="Z148" s="39">
        <f>IF(Q148="","",Q148/GDP!T144/10)</f>
        <v>-0.70990087152433468</v>
      </c>
      <c r="AA148" s="39"/>
      <c r="AB148" s="59">
        <f t="shared" si="31"/>
        <v>0</v>
      </c>
      <c r="AC148" s="59">
        <f t="shared" ref="AC148:AC168" si="35">IF(Y148&gt;5, 1, 0)</f>
        <v>0</v>
      </c>
      <c r="AD148" s="59">
        <f t="shared" si="26"/>
        <v>0</v>
      </c>
      <c r="AE148" s="59" t="str">
        <f t="shared" si="32"/>
        <v/>
      </c>
      <c r="AF148" s="59">
        <f t="shared" si="27"/>
        <v>0</v>
      </c>
      <c r="AG148" s="39">
        <f t="shared" si="28"/>
        <v>-1.0766729532407011</v>
      </c>
      <c r="AI148" s="59" t="str">
        <f t="shared" si="29"/>
        <v/>
      </c>
      <c r="AJ148" s="20" t="str">
        <f t="shared" ref="AJ148:AJ170" si="36">IF(AC148=1, A148, "")</f>
        <v/>
      </c>
    </row>
    <row r="149" spans="1:36" x14ac:dyDescent="0.15">
      <c r="A149" s="12" t="s">
        <v>169</v>
      </c>
      <c r="B149" s="26">
        <f>IF(Trans_cr!B149="","",Trans_cr!B149-Trans_deb!B149)</f>
        <v>-862.52201988783577</v>
      </c>
      <c r="C149" s="26">
        <f>IF(Trans_cr!C149="","",Trans_cr!C149-Trans_deb!C149)</f>
        <v>-874.222573120579</v>
      </c>
      <c r="D149" s="26">
        <f>IF(Trans_cr!D149="","",Trans_cr!D149-Trans_deb!D149)</f>
        <v>-1197.921946586582</v>
      </c>
      <c r="E149" s="26">
        <f>IF(Trans_cr!E149="","",Trans_cr!E149-Trans_deb!E149)</f>
        <v>-1741.4365024757874</v>
      </c>
      <c r="F149" s="26">
        <f>IF(Trans_cr!F149="","",Trans_cr!F149-Trans_deb!F149)</f>
        <v>-979.36854291378904</v>
      </c>
      <c r="G149" s="26">
        <f>IF(Trans_cr!G149="","",Trans_cr!G149-Trans_deb!G149)</f>
        <v>-1599.142062865661</v>
      </c>
      <c r="H149" s="26">
        <f>IF(Trans_cr!H149="","",Trans_cr!H149-Trans_deb!H149)</f>
        <v>-1530.6768975207738</v>
      </c>
      <c r="I149" s="26">
        <f>IF(Trans_cr!I149="","",Trans_cr!I149-Trans_deb!I149)</f>
        <v>-1627.6797370879558</v>
      </c>
      <c r="J149" s="26">
        <f>IF(Trans_cr!J149="","",Trans_cr!J149-Trans_deb!J149)</f>
        <v>-1366.6683575805255</v>
      </c>
      <c r="K149" s="26">
        <f>IF(Trans_cr!K149="","",Trans_cr!K149-Trans_deb!K149)</f>
        <v>-1439.6789393335309</v>
      </c>
      <c r="L149" s="26">
        <f>IF(Trans_cr!L149="","",Trans_cr!L149-Trans_deb!L149)</f>
        <v>-1404.049207529034</v>
      </c>
      <c r="M149" s="26">
        <f>IF(Trans_cr!M149="","",Trans_cr!M149-Trans_deb!M149)</f>
        <v>-1240.1927505735418</v>
      </c>
      <c r="N149" s="26">
        <f>IF(Trans_cr!N149="","",Trans_cr!N149-Trans_deb!N149)</f>
        <v>-1280.2506512796219</v>
      </c>
      <c r="O149" s="26">
        <f>IF(Trans_cr!O149="","",Trans_cr!O149-Trans_deb!O149)</f>
        <v>-1300.0947862471473</v>
      </c>
      <c r="P149" s="26">
        <f>IF(Trans_cr!P149="","",Trans_cr!P149-Trans_deb!P149)</f>
        <v>-1516.447213204887</v>
      </c>
      <c r="Q149" s="26">
        <f>IF(Trans_cr!Q149="","",Trans_cr!Q149-Trans_deb!Q149)</f>
        <v>-1765</v>
      </c>
      <c r="S149" s="64">
        <f t="shared" si="34"/>
        <v>0.16390467444614631</v>
      </c>
      <c r="T149" s="39"/>
      <c r="U149" s="39">
        <f>IF(L149="","",L149/GDP!O145/10)</f>
        <v>-0.7338917678318565</v>
      </c>
      <c r="V149" s="39">
        <f>IF(M149="","",M149/GDP!P145/10)</f>
        <v>-0.63616033865094201</v>
      </c>
      <c r="W149" s="39">
        <f>IF(N149="","",N149/GDP!Q145/10)</f>
        <v>-0.59807677102625512</v>
      </c>
      <c r="X149" s="39">
        <f>IF(O149="","",O149/GDP!R145/10)</f>
        <v>-0.57745928725755902</v>
      </c>
      <c r="Y149" s="39">
        <f>IF(P149="","",P149/GDP!S145/10)</f>
        <v>-0.65719395538951242</v>
      </c>
      <c r="Z149" s="39">
        <f>IF(Q149="","",Q149/GDP!T145/10)</f>
        <v>-0.866164772315139</v>
      </c>
      <c r="AA149" s="39"/>
      <c r="AB149" s="59">
        <f t="shared" si="31"/>
        <v>0</v>
      </c>
      <c r="AC149" s="59">
        <f t="shared" si="35"/>
        <v>0</v>
      </c>
      <c r="AD149" s="59">
        <f t="shared" si="26"/>
        <v>0</v>
      </c>
      <c r="AE149" s="59" t="str">
        <f t="shared" si="32"/>
        <v/>
      </c>
      <c r="AF149" s="59">
        <f t="shared" si="27"/>
        <v>0</v>
      </c>
      <c r="AG149" s="39">
        <f t="shared" si="28"/>
        <v>-0.57745928725755902</v>
      </c>
      <c r="AI149" s="59" t="str">
        <f t="shared" si="29"/>
        <v/>
      </c>
      <c r="AJ149" s="20" t="str">
        <f t="shared" si="36"/>
        <v/>
      </c>
    </row>
    <row r="150" spans="1:36" x14ac:dyDescent="0.15">
      <c r="A150" s="12" t="s">
        <v>170</v>
      </c>
      <c r="B150" s="26">
        <f>IF(Trans_cr!B150="","",Trans_cr!B150-Trans_deb!B150)</f>
        <v>-1261.4000000000001</v>
      </c>
      <c r="C150" s="26">
        <f>IF(Trans_cr!C150="","",Trans_cr!C150-Trans_deb!C150)</f>
        <v>-1444.4540950099999</v>
      </c>
      <c r="D150" s="26">
        <f>IF(Trans_cr!D150="","",Trans_cr!D150-Trans_deb!D150)</f>
        <v>-1444.6154753799997</v>
      </c>
      <c r="E150" s="26">
        <f>IF(Trans_cr!E150="","",Trans_cr!E150-Trans_deb!E150)</f>
        <v>-1852.5574020100003</v>
      </c>
      <c r="F150" s="26">
        <f>IF(Trans_cr!F150="","",Trans_cr!F150-Trans_deb!F150)</f>
        <v>-1595.0041140699998</v>
      </c>
      <c r="G150" s="26">
        <f>IF(Trans_cr!G150="","",Trans_cr!G150-Trans_deb!G150)</f>
        <v>-1973.8022316541267</v>
      </c>
      <c r="H150" s="26">
        <f>IF(Trans_cr!H150="","",Trans_cr!H150-Trans_deb!H150)</f>
        <v>-1782.777585481708</v>
      </c>
      <c r="I150" s="26">
        <f>IF(Trans_cr!I150="","",Trans_cr!I150-Trans_deb!I150)</f>
        <v>-2016.7415837666797</v>
      </c>
      <c r="J150" s="26">
        <f>IF(Trans_cr!J150="","",Trans_cr!J150-Trans_deb!J150)</f>
        <v>-1781.9159583606481</v>
      </c>
      <c r="K150" s="26">
        <f>IF(Trans_cr!K150="","",Trans_cr!K150-Trans_deb!K150)</f>
        <v>-1994.717518029966</v>
      </c>
      <c r="L150" s="26">
        <f>IF(Trans_cr!L150="","",Trans_cr!L150-Trans_deb!L150)</f>
        <v>-1922.2161077779065</v>
      </c>
      <c r="M150" s="26">
        <f>IF(Trans_cr!M150="","",Trans_cr!M150-Trans_deb!M150)</f>
        <v>-2441.3787139923152</v>
      </c>
      <c r="N150" s="26">
        <f>IF(Trans_cr!N150="","",Trans_cr!N150-Trans_deb!N150)</f>
        <v>-2532.7682584909703</v>
      </c>
      <c r="O150" s="26">
        <f>IF(Trans_cr!O150="","",Trans_cr!O150-Trans_deb!O150)</f>
        <v>-2652.9911192425725</v>
      </c>
      <c r="P150" s="26">
        <f>IF(Trans_cr!P150="","",Trans_cr!P150-Trans_deb!P150)</f>
        <v>-2280.3703368030624</v>
      </c>
      <c r="Q150" s="26">
        <f>IF(Trans_cr!Q150="","",Trans_cr!Q150-Trans_deb!Q150)</f>
        <v>-2351.377733082928</v>
      </c>
      <c r="S150" s="64">
        <f t="shared" si="34"/>
        <v>3.1138537076137229E-2</v>
      </c>
      <c r="T150" s="39"/>
      <c r="U150" s="39">
        <f>IF(L150="","",L150/GDP!O146/10)</f>
        <v>-0.62726105735646542</v>
      </c>
      <c r="V150" s="39">
        <f>IF(M150="","",M150/GDP!P146/10)</f>
        <v>-0.76621854734973094</v>
      </c>
      <c r="W150" s="39">
        <f>IF(N150="","",N150/GDP!Q146/10)</f>
        <v>-0.77105529181780608</v>
      </c>
      <c r="X150" s="39">
        <f>IF(O150="","",O150/GDP!R146/10)</f>
        <v>-0.76489928279380182</v>
      </c>
      <c r="Y150" s="39">
        <f>IF(P150="","",P150/GDP!S146/10)</f>
        <v>-0.60515621937324549</v>
      </c>
      <c r="Z150" s="39">
        <f>IF(Q150="","",Q150/GDP!T146/10)</f>
        <v>-0.65046942258252116</v>
      </c>
      <c r="AA150" s="39"/>
      <c r="AB150" s="59">
        <f t="shared" si="31"/>
        <v>0</v>
      </c>
      <c r="AC150" s="59">
        <f t="shared" si="35"/>
        <v>0</v>
      </c>
      <c r="AD150" s="59">
        <f t="shared" si="26"/>
        <v>0</v>
      </c>
      <c r="AE150" s="59" t="str">
        <f t="shared" si="32"/>
        <v/>
      </c>
      <c r="AF150" s="59">
        <f t="shared" si="27"/>
        <v>0</v>
      </c>
      <c r="AG150" s="39">
        <f t="shared" si="28"/>
        <v>-0.76489928279380182</v>
      </c>
      <c r="AI150" s="59" t="str">
        <f t="shared" si="29"/>
        <v/>
      </c>
      <c r="AJ150" s="20" t="str">
        <f t="shared" si="36"/>
        <v/>
      </c>
    </row>
    <row r="151" spans="1:36" x14ac:dyDescent="0.15">
      <c r="A151" s="12" t="s">
        <v>171</v>
      </c>
      <c r="B151" s="26">
        <f>IF(Trans_cr!B151="","",Trans_cr!B151-Trans_deb!B151)</f>
        <v>2854</v>
      </c>
      <c r="C151" s="26">
        <f>IF(Trans_cr!C151="","",Trans_cr!C151-Trans_deb!C151)</f>
        <v>3466</v>
      </c>
      <c r="D151" s="26">
        <f>IF(Trans_cr!D151="","",Trans_cr!D151-Trans_deb!D151)</f>
        <v>4640</v>
      </c>
      <c r="E151" s="26">
        <f>IF(Trans_cr!E151="","",Trans_cr!E151-Trans_deb!E151)</f>
        <v>5004</v>
      </c>
      <c r="F151" s="26">
        <f>IF(Trans_cr!F151="","",Trans_cr!F151-Trans_deb!F151)</f>
        <v>4298</v>
      </c>
      <c r="G151" s="26">
        <f>IF(Trans_cr!G151="","",Trans_cr!G151-Trans_deb!G151)</f>
        <v>3341</v>
      </c>
      <c r="H151" s="26">
        <f>IF(Trans_cr!H151="","",Trans_cr!H151-Trans_deb!H151)</f>
        <v>4811</v>
      </c>
      <c r="I151" s="26">
        <f>IF(Trans_cr!I151="","",Trans_cr!I151-Trans_deb!I151)</f>
        <v>4583</v>
      </c>
      <c r="J151" s="26">
        <f>IF(Trans_cr!J151="","",Trans_cr!J151-Trans_deb!J151)</f>
        <v>5676</v>
      </c>
      <c r="K151" s="26">
        <f>IF(Trans_cr!K151="","",Trans_cr!K151-Trans_deb!K151)</f>
        <v>6018</v>
      </c>
      <c r="L151" s="26">
        <f>IF(Trans_cr!L151="","",Trans_cr!L151-Trans_deb!L151)</f>
        <v>5526</v>
      </c>
      <c r="M151" s="26">
        <f>IF(Trans_cr!M151="","",Trans_cr!M151-Trans_deb!M151)</f>
        <v>6209</v>
      </c>
      <c r="N151" s="26">
        <f>IF(Trans_cr!N151="","",Trans_cr!N151-Trans_deb!N151)</f>
        <v>7543</v>
      </c>
      <c r="O151" s="26">
        <f>IF(Trans_cr!O151="","",Trans_cr!O151-Trans_deb!O151)</f>
        <v>9357</v>
      </c>
      <c r="P151" s="26">
        <f>IF(Trans_cr!P151="","",Trans_cr!P151-Trans_deb!P151)</f>
        <v>9940</v>
      </c>
      <c r="Q151" s="26">
        <f>IF(Trans_cr!Q151="","",Trans_cr!Q151-Trans_deb!Q151)</f>
        <v>10273</v>
      </c>
      <c r="S151" s="64">
        <f t="shared" si="34"/>
        <v>3.3501006036217307E-2</v>
      </c>
      <c r="T151" s="39"/>
      <c r="U151" s="39">
        <f>IF(L151="","",L151/GDP!O147/10)</f>
        <v>1.1573068855625357</v>
      </c>
      <c r="V151" s="39">
        <f>IF(M151="","",M151/GDP!P147/10)</f>
        <v>1.3147529848346657</v>
      </c>
      <c r="W151" s="39">
        <f>IF(N151="","",N151/GDP!Q147/10)</f>
        <v>1.4322782573653765</v>
      </c>
      <c r="X151" s="39">
        <f>IF(O151="","",O151/GDP!R147/10)</f>
        <v>1.5928613351998904</v>
      </c>
      <c r="Y151" s="39">
        <f>IF(P151="","",P151/GDP!S147/10)</f>
        <v>1.664451311900073</v>
      </c>
      <c r="Z151" s="39">
        <f>IF(Q151="","",Q151/GDP!T147/10)</f>
        <v>1.7239005826802185</v>
      </c>
      <c r="AA151" s="39"/>
      <c r="AB151" s="59">
        <f t="shared" si="31"/>
        <v>0</v>
      </c>
      <c r="AC151" s="59">
        <f t="shared" si="35"/>
        <v>0</v>
      </c>
      <c r="AD151" s="59">
        <f t="shared" si="26"/>
        <v>0</v>
      </c>
      <c r="AE151" s="59" t="str">
        <f t="shared" si="32"/>
        <v/>
      </c>
      <c r="AF151" s="59">
        <f t="shared" si="27"/>
        <v>0</v>
      </c>
      <c r="AG151" s="39" t="str">
        <f t="shared" si="28"/>
        <v/>
      </c>
      <c r="AI151" s="59">
        <f t="shared" si="29"/>
        <v>1.5928613351998904</v>
      </c>
      <c r="AJ151" s="20" t="str">
        <f t="shared" si="36"/>
        <v/>
      </c>
    </row>
    <row r="152" spans="1:36" x14ac:dyDescent="0.15">
      <c r="A152" s="12" t="s">
        <v>172</v>
      </c>
      <c r="B152" s="26">
        <f>IF(Trans_cr!B152="","",Trans_cr!B152-Trans_deb!B152)</f>
        <v>617.957202395693</v>
      </c>
      <c r="C152" s="26">
        <f>IF(Trans_cr!C152="","",Trans_cr!C152-Trans_deb!C152)</f>
        <v>1406.9033025995514</v>
      </c>
      <c r="D152" s="26">
        <f>IF(Trans_cr!D152="","",Trans_cr!D152-Trans_deb!D152)</f>
        <v>2135.8658826240694</v>
      </c>
      <c r="E152" s="26">
        <f>IF(Trans_cr!E152="","",Trans_cr!E152-Trans_deb!E152)</f>
        <v>2696.5918579362174</v>
      </c>
      <c r="F152" s="26">
        <f>IF(Trans_cr!F152="","",Trans_cr!F152-Trans_deb!F152)</f>
        <v>2052.3113948569044</v>
      </c>
      <c r="G152" s="26">
        <f>IF(Trans_cr!G152="","",Trans_cr!G152-Trans_deb!G152)</f>
        <v>2131.4901523809526</v>
      </c>
      <c r="H152" s="26">
        <f>IF(Trans_cr!H152="","",Trans_cr!H152-Trans_deb!H152)</f>
        <v>2494.5726293425296</v>
      </c>
      <c r="I152" s="26">
        <f>IF(Trans_cr!I152="","",Trans_cr!I152-Trans_deb!I152)</f>
        <v>2748.6496974565807</v>
      </c>
      <c r="J152" s="26">
        <f>IF(Trans_cr!J152="","",Trans_cr!J152-Trans_deb!J152)</f>
        <v>3157.0413704768043</v>
      </c>
      <c r="K152" s="26">
        <f>IF(Trans_cr!K152="","",Trans_cr!K152-Trans_deb!K152)</f>
        <v>3162.3004615970358</v>
      </c>
      <c r="L152" s="26">
        <f>IF(Trans_cr!L152="","",Trans_cr!L152-Trans_deb!L152)</f>
        <v>2686.0972196526095</v>
      </c>
      <c r="M152" s="26">
        <f>IF(Trans_cr!M152="","",Trans_cr!M152-Trans_deb!M152)</f>
        <v>2822.0802174199894</v>
      </c>
      <c r="N152" s="26">
        <f>IF(Trans_cr!N152="","",Trans_cr!N152-Trans_deb!N152)</f>
        <v>3348.281607578866</v>
      </c>
      <c r="O152" s="26">
        <f>IF(Trans_cr!O152="","",Trans_cr!O152-Trans_deb!O152)</f>
        <v>3809.9863302014719</v>
      </c>
      <c r="P152" s="26">
        <f>IF(Trans_cr!P152="","",Trans_cr!P152-Trans_deb!P152)</f>
        <v>3676.8033877705684</v>
      </c>
      <c r="Q152" s="26">
        <f>IF(Trans_cr!Q152="","",Trans_cr!Q152-Trans_deb!Q152)</f>
        <v>2105.8914233726241</v>
      </c>
      <c r="S152" s="64">
        <f t="shared" si="34"/>
        <v>-0.42724937907285476</v>
      </c>
      <c r="T152" s="39"/>
      <c r="U152" s="39">
        <f>IF(L152="","",L152/GDP!O148/10)</f>
        <v>1.3469932777465925</v>
      </c>
      <c r="V152" s="39">
        <f>IF(M152="","",M152/GDP!P148/10)</f>
        <v>1.3674911363894027</v>
      </c>
      <c r="W152" s="39">
        <f>IF(N152="","",N152/GDP!Q148/10)</f>
        <v>1.5131449315049905</v>
      </c>
      <c r="X152" s="39">
        <f>IF(O152="","",O152/GDP!R148/10)</f>
        <v>1.5716276058478393</v>
      </c>
      <c r="Y152" s="39">
        <f>IF(P152="","",P152/GDP!S148/10)</f>
        <v>1.534961910965452</v>
      </c>
      <c r="Z152" s="39">
        <f>IF(Q152="","",Q152/GDP!T148/10)</f>
        <v>0.91141070576588989</v>
      </c>
      <c r="AA152" s="39"/>
      <c r="AB152" s="59">
        <f t="shared" si="31"/>
        <v>0</v>
      </c>
      <c r="AC152" s="59">
        <f t="shared" si="35"/>
        <v>0</v>
      </c>
      <c r="AD152" s="59">
        <f t="shared" si="26"/>
        <v>0</v>
      </c>
      <c r="AE152" s="59" t="str">
        <f t="shared" si="32"/>
        <v/>
      </c>
      <c r="AF152" s="59">
        <f t="shared" si="27"/>
        <v>0</v>
      </c>
      <c r="AG152" s="39" t="str">
        <f t="shared" si="28"/>
        <v/>
      </c>
      <c r="AI152" s="59">
        <f t="shared" si="29"/>
        <v>1.5716276058478393</v>
      </c>
      <c r="AJ152" s="20" t="str">
        <f t="shared" si="36"/>
        <v/>
      </c>
    </row>
    <row r="153" spans="1:36" x14ac:dyDescent="0.15">
      <c r="A153" s="12" t="s">
        <v>173</v>
      </c>
      <c r="B153" s="26" t="str">
        <f>IF(Trans_cr!B153="","",Trans_cr!B153-Trans_deb!B153)</f>
        <v/>
      </c>
      <c r="C153" s="26" t="str">
        <f>IF(Trans_cr!C153="","",Trans_cr!C153-Trans_deb!C153)</f>
        <v/>
      </c>
      <c r="D153" s="26" t="str">
        <f>IF(Trans_cr!D153="","",Trans_cr!D153-Trans_deb!D153)</f>
        <v/>
      </c>
      <c r="E153" s="26" t="str">
        <f>IF(Trans_cr!E153="","",Trans_cr!E153-Trans_deb!E153)</f>
        <v/>
      </c>
      <c r="F153" s="26" t="str">
        <f>IF(Trans_cr!F153="","",Trans_cr!F153-Trans_deb!F153)</f>
        <v/>
      </c>
      <c r="G153" s="26" t="str">
        <f>IF(Trans_cr!G153="","",Trans_cr!G153-Trans_deb!G153)</f>
        <v/>
      </c>
      <c r="H153" s="26">
        <f>IF(Trans_cr!H153="","",Trans_cr!H153-Trans_deb!H153)</f>
        <v>-5916.7857142857147</v>
      </c>
      <c r="I153" s="26">
        <f>IF(Trans_cr!I153="","",Trans_cr!I153-Trans_deb!I153)</f>
        <v>-5216.2087912087891</v>
      </c>
      <c r="J153" s="26">
        <f>IF(Trans_cr!J153="","",Trans_cr!J153-Trans_deb!J153)</f>
        <v>-4640.7967032967017</v>
      </c>
      <c r="K153" s="26">
        <f>IF(Trans_cr!K153="","",Trans_cr!K153-Trans_deb!K153)</f>
        <v>-5688.1868131868132</v>
      </c>
      <c r="L153" s="26">
        <f>IF(Trans_cr!L153="","",Trans_cr!L153-Trans_deb!L153)</f>
        <v>-4046.4285714285697</v>
      </c>
      <c r="M153" s="26">
        <f>IF(Trans_cr!M153="","",Trans_cr!M153-Trans_deb!M153)</f>
        <v>-3346.9780219780205</v>
      </c>
      <c r="N153" s="26">
        <f>IF(Trans_cr!N153="","",Trans_cr!N153-Trans_deb!N153)</f>
        <v>-690.10989010989033</v>
      </c>
      <c r="O153" s="26">
        <f>IF(Trans_cr!O153="","",Trans_cr!O153-Trans_deb!O153)</f>
        <v>-1389.2857142857156</v>
      </c>
      <c r="P153" s="26">
        <f>IF(Trans_cr!P153="","",Trans_cr!P153-Trans_deb!P153)</f>
        <v>-3296.9780219780241</v>
      </c>
      <c r="Q153" s="26">
        <f>IF(Trans_cr!Q153="","",Trans_cr!Q153-Trans_deb!Q153)</f>
        <v>-4285.989010989013</v>
      </c>
      <c r="S153" s="64">
        <f t="shared" si="34"/>
        <v>0.29997500208315953</v>
      </c>
      <c r="T153" s="39"/>
      <c r="U153" s="39">
        <f>IF(L153="","",L153/GDP!O149/10)</f>
        <v>-2.5018132158380784</v>
      </c>
      <c r="V153" s="39">
        <f>IF(M153="","",M153/GDP!P149/10)</f>
        <v>-2.2058464073292825</v>
      </c>
      <c r="W153" s="39">
        <f>IF(N153="","",N153/GDP!Q149/10)</f>
        <v>-0.42837580427045674</v>
      </c>
      <c r="X153" s="39">
        <f>IF(O153="","",O153/GDP!R149/10)</f>
        <v>-0.75778463751610947</v>
      </c>
      <c r="Y153" s="39">
        <f>IF(P153="","",P153/GDP!S149/10)</f>
        <v>-1.8750126943405907</v>
      </c>
      <c r="Z153" s="39">
        <f>IF(Q153="","",Q153/GDP!T149/10)</f>
        <v>-2.9188026192703478</v>
      </c>
      <c r="AA153" s="39"/>
      <c r="AB153" s="59">
        <f t="shared" si="31"/>
        <v>0</v>
      </c>
      <c r="AC153" s="59">
        <f t="shared" si="35"/>
        <v>0</v>
      </c>
      <c r="AD153" s="59">
        <f t="shared" si="26"/>
        <v>0</v>
      </c>
      <c r="AE153" s="59" t="str">
        <f t="shared" si="32"/>
        <v/>
      </c>
      <c r="AF153" s="59">
        <f t="shared" si="27"/>
        <v>0</v>
      </c>
      <c r="AG153" s="39">
        <f t="shared" si="28"/>
        <v>-0.75778463751610947</v>
      </c>
      <c r="AI153" s="59" t="str">
        <f t="shared" si="29"/>
        <v/>
      </c>
      <c r="AJ153" s="20" t="str">
        <f t="shared" si="36"/>
        <v/>
      </c>
    </row>
    <row r="154" spans="1:36" x14ac:dyDescent="0.15">
      <c r="A154" s="12" t="s">
        <v>174</v>
      </c>
      <c r="B154" s="26">
        <f>IF(Trans_cr!B154="","",Trans_cr!B154-Trans_deb!B154)</f>
        <v>-313.5</v>
      </c>
      <c r="C154" s="26">
        <f>IF(Trans_cr!C154="","",Trans_cr!C154-Trans_deb!C154)</f>
        <v>-188.3762214694234</v>
      </c>
      <c r="D154" s="26">
        <f>IF(Trans_cr!D154="","",Trans_cr!D154-Trans_deb!D154)</f>
        <v>-577.44295304848447</v>
      </c>
      <c r="E154" s="26">
        <f>IF(Trans_cr!E154="","",Trans_cr!E154-Trans_deb!E154)</f>
        <v>174.33346364177396</v>
      </c>
      <c r="F154" s="26">
        <f>IF(Trans_cr!F154="","",Trans_cr!F154-Trans_deb!F154)</f>
        <v>232.63399012389618</v>
      </c>
      <c r="G154" s="26">
        <f>IF(Trans_cr!G154="","",Trans_cr!G154-Trans_deb!G154)</f>
        <v>1047.2081734614735</v>
      </c>
      <c r="H154" s="26">
        <f>IF(Trans_cr!H154="","",Trans_cr!H154-Trans_deb!H154)</f>
        <v>1254.2318551558894</v>
      </c>
      <c r="I154" s="26">
        <f>IF(Trans_cr!I154="","",Trans_cr!I154-Trans_deb!I154)</f>
        <v>1521.2371225626362</v>
      </c>
      <c r="J154" s="26">
        <f>IF(Trans_cr!J154="","",Trans_cr!J154-Trans_deb!J154)</f>
        <v>3220.1314459595833</v>
      </c>
      <c r="K154" s="26">
        <f>IF(Trans_cr!K154="","",Trans_cr!K154-Trans_deb!K154)</f>
        <v>3837.7577789540105</v>
      </c>
      <c r="L154" s="26">
        <f>IF(Trans_cr!L154="","",Trans_cr!L154-Trans_deb!L154)</f>
        <v>3875.0603794304184</v>
      </c>
      <c r="M154" s="26">
        <f>IF(Trans_cr!M154="","",Trans_cr!M154-Trans_deb!M154)</f>
        <v>4158.9427602461274</v>
      </c>
      <c r="N154" s="26">
        <f>IF(Trans_cr!N154="","",Trans_cr!N154-Trans_deb!N154)</f>
        <v>4509.3964286951559</v>
      </c>
      <c r="O154" s="26">
        <f>IF(Trans_cr!O154="","",Trans_cr!O154-Trans_deb!O154)</f>
        <v>4695.2877088812711</v>
      </c>
      <c r="P154" s="26">
        <f>IF(Trans_cr!P154="","",Trans_cr!P154-Trans_deb!P154)</f>
        <v>4857.250516470689</v>
      </c>
      <c r="Q154" s="26">
        <f>IF(Trans_cr!Q154="","",Trans_cr!Q154-Trans_deb!Q154)</f>
        <v>4664.8211461545015</v>
      </c>
      <c r="S154" s="64">
        <f t="shared" si="34"/>
        <v>-3.9616933420186906E-2</v>
      </c>
      <c r="T154" s="39"/>
      <c r="U154" s="39">
        <f>IF(L154="","",L154/GDP!O150/10)</f>
        <v>2.1802989582548946</v>
      </c>
      <c r="V154" s="39">
        <f>IF(M154="","",M154/GDP!P150/10)</f>
        <v>2.2106797446061406</v>
      </c>
      <c r="W154" s="39">
        <f>IF(N154="","",N154/GDP!Q150/10)</f>
        <v>2.1301297405947537</v>
      </c>
      <c r="X154" s="39">
        <f>IF(O154="","",O154/GDP!R150/10)</f>
        <v>1.9445697263580493</v>
      </c>
      <c r="Y154" s="39">
        <f>IF(P154="","",P154/GDP!S150/10)</f>
        <v>1.9452704674210342</v>
      </c>
      <c r="Z154" s="39">
        <f>IF(Q154="","",Q154/GDP!T150/10)</f>
        <v>1.8755610418741564</v>
      </c>
      <c r="AA154" s="39"/>
      <c r="AB154" s="59">
        <f t="shared" si="31"/>
        <v>0</v>
      </c>
      <c r="AC154" s="59">
        <f t="shared" si="35"/>
        <v>0</v>
      </c>
      <c r="AD154" s="59">
        <f t="shared" si="26"/>
        <v>0</v>
      </c>
      <c r="AE154" s="59" t="str">
        <f t="shared" si="32"/>
        <v/>
      </c>
      <c r="AF154" s="59">
        <f t="shared" si="27"/>
        <v>0</v>
      </c>
      <c r="AG154" s="39" t="str">
        <f t="shared" si="28"/>
        <v/>
      </c>
      <c r="AI154" s="59">
        <f t="shared" si="29"/>
        <v>1.9445697263580493</v>
      </c>
      <c r="AJ154" s="20" t="str">
        <f t="shared" si="36"/>
        <v/>
      </c>
    </row>
    <row r="155" spans="1:36" x14ac:dyDescent="0.15">
      <c r="A155" s="12" t="s">
        <v>175</v>
      </c>
      <c r="B155" s="26">
        <f>IF(Trans_cr!B155="","",Trans_cr!B155-Trans_deb!B155)</f>
        <v>4092.4800000000005</v>
      </c>
      <c r="C155" s="26">
        <f>IF(Trans_cr!C155="","",Trans_cr!C155-Trans_deb!C155)</f>
        <v>3607.9699999999993</v>
      </c>
      <c r="D155" s="26">
        <f>IF(Trans_cr!D155="","",Trans_cr!D155-Trans_deb!D155)</f>
        <v>2634.24</v>
      </c>
      <c r="E155" s="26">
        <f>IF(Trans_cr!E155="","",Trans_cr!E155-Trans_deb!E155)</f>
        <v>2208.33</v>
      </c>
      <c r="F155" s="26">
        <f>IF(Trans_cr!F155="","",Trans_cr!F155-Trans_deb!F155)</f>
        <v>3021.2100000000009</v>
      </c>
      <c r="G155" s="26">
        <f>IF(Trans_cr!G155="","",Trans_cr!G155-Trans_deb!G155)</f>
        <v>2971.09</v>
      </c>
      <c r="H155" s="26">
        <f>IF(Trans_cr!H155="","",Trans_cr!H155-Trans_deb!H155)</f>
        <v>1935.0599999999995</v>
      </c>
      <c r="I155" s="26">
        <f>IF(Trans_cr!I155="","",Trans_cr!I155-Trans_deb!I155)</f>
        <v>2718.0999999999985</v>
      </c>
      <c r="J155" s="26">
        <f>IF(Trans_cr!J155="","",Trans_cr!J155-Trans_deb!J155)</f>
        <v>3241.9900000000016</v>
      </c>
      <c r="K155" s="26">
        <f>IF(Trans_cr!K155="","",Trans_cr!K155-Trans_deb!K155)</f>
        <v>5122.2400000000016</v>
      </c>
      <c r="L155" s="26">
        <f>IF(Trans_cr!L155="","",Trans_cr!L155-Trans_deb!L155)</f>
        <v>4566.3500000000004</v>
      </c>
      <c r="M155" s="26">
        <f>IF(Trans_cr!M155="","",Trans_cr!M155-Trans_deb!M155)</f>
        <v>5305.8900000000012</v>
      </c>
      <c r="N155" s="26">
        <f>IF(Trans_cr!N155="","",Trans_cr!N155-Trans_deb!N155)</f>
        <v>5321.92</v>
      </c>
      <c r="O155" s="26">
        <f>IF(Trans_cr!O155="","",Trans_cr!O155-Trans_deb!O155)</f>
        <v>6805.9699999999993</v>
      </c>
      <c r="P155" s="26">
        <f>IF(Trans_cr!P155="","",Trans_cr!P155-Trans_deb!P155)</f>
        <v>5163</v>
      </c>
      <c r="Q155" s="26">
        <f>IF(Trans_cr!Q155="","",Trans_cr!Q155-Trans_deb!Q155)</f>
        <v>4664.0200000000004</v>
      </c>
      <c r="S155" s="64">
        <f t="shared" si="34"/>
        <v>-9.6645361224094395E-2</v>
      </c>
      <c r="T155" s="39"/>
      <c r="U155" s="39">
        <f>IF(L155="","",L155/GDP!O151/10)</f>
        <v>0.33657671500593905</v>
      </c>
      <c r="V155" s="39">
        <f>IF(M155="","",M155/GDP!P151/10)</f>
        <v>0.41431289994983678</v>
      </c>
      <c r="W155" s="39">
        <f>IF(N155="","",N155/GDP!Q151/10)</f>
        <v>0.33786955043615208</v>
      </c>
      <c r="X155" s="39">
        <f>IF(O155="","",O155/GDP!R151/10)</f>
        <v>0.41173315576317782</v>
      </c>
      <c r="Y155" s="39">
        <f>IF(P155="","",P155/GDP!S151/10)</f>
        <v>0.30549390833207324</v>
      </c>
      <c r="Z155" s="39">
        <f>IF(Q155="","",Q155/GDP!T151/10)</f>
        <v>0.3154410974357198</v>
      </c>
      <c r="AA155" s="39"/>
      <c r="AB155" s="59">
        <f t="shared" si="31"/>
        <v>0</v>
      </c>
      <c r="AC155" s="59">
        <f t="shared" si="35"/>
        <v>0</v>
      </c>
      <c r="AD155" s="59">
        <f t="shared" si="26"/>
        <v>0</v>
      </c>
      <c r="AE155" s="59" t="str">
        <f t="shared" si="32"/>
        <v/>
      </c>
      <c r="AF155" s="59">
        <f t="shared" si="27"/>
        <v>0</v>
      </c>
      <c r="AG155" s="39" t="str">
        <f t="shared" si="28"/>
        <v/>
      </c>
      <c r="AI155" s="59">
        <f t="shared" si="29"/>
        <v>0.41173315576317782</v>
      </c>
      <c r="AJ155" s="20" t="str">
        <f t="shared" si="36"/>
        <v/>
      </c>
    </row>
    <row r="156" spans="1:36" x14ac:dyDescent="0.15">
      <c r="A156" s="12" t="s">
        <v>176</v>
      </c>
      <c r="B156" s="26" t="str">
        <f>IF(Trans_cr!B156="","",Trans_cr!B156-Trans_deb!B156)</f>
        <v/>
      </c>
      <c r="C156" s="26" t="str">
        <f>IF(Trans_cr!C156="","",Trans_cr!C156-Trans_deb!C156)</f>
        <v/>
      </c>
      <c r="D156" s="26" t="str">
        <f>IF(Trans_cr!D156="","",Trans_cr!D156-Trans_deb!D156)</f>
        <v/>
      </c>
      <c r="E156" s="26" t="str">
        <f>IF(Trans_cr!E156="","",Trans_cr!E156-Trans_deb!E156)</f>
        <v/>
      </c>
      <c r="F156" s="26" t="str">
        <f>IF(Trans_cr!F156="","",Trans_cr!F156-Trans_deb!F156)</f>
        <v/>
      </c>
      <c r="G156" s="26">
        <f>IF(Trans_cr!G156="","",Trans_cr!G156-Trans_deb!G156)</f>
        <v>-321.40000000000003</v>
      </c>
      <c r="H156" s="26">
        <f>IF(Trans_cr!H156="","",Trans_cr!H156-Trans_deb!H156)</f>
        <v>-355.02356415552254</v>
      </c>
      <c r="I156" s="26">
        <f>IF(Trans_cr!I156="","",Trans_cr!I156-Trans_deb!I156)</f>
        <v>-265.03833518046281</v>
      </c>
      <c r="J156" s="26">
        <f>IF(Trans_cr!J156="","",Trans_cr!J156-Trans_deb!J156)</f>
        <v>-309.20220065915413</v>
      </c>
      <c r="K156" s="26">
        <f>IF(Trans_cr!K156="","",Trans_cr!K156-Trans_deb!K156)</f>
        <v>-331.4980512207955</v>
      </c>
      <c r="L156" s="26">
        <f>IF(Trans_cr!L156="","",Trans_cr!L156-Trans_deb!L156)</f>
        <v>-336.62384155314601</v>
      </c>
      <c r="M156" s="26">
        <f>IF(Trans_cr!M156="","",Trans_cr!M156-Trans_deb!M156)</f>
        <v>-345.26668032206197</v>
      </c>
      <c r="N156" s="26">
        <f>IF(Trans_cr!N156="","",Trans_cr!N156-Trans_deb!N156)</f>
        <v>-323.62570069915034</v>
      </c>
      <c r="O156" s="26">
        <f>IF(Trans_cr!O156="","",Trans_cr!O156-Trans_deb!O156)</f>
        <v>-306.98023685422504</v>
      </c>
      <c r="P156" s="26">
        <f>IF(Trans_cr!P156="","",Trans_cr!P156-Trans_deb!P156)</f>
        <v>-238.44834770527001</v>
      </c>
      <c r="Q156" s="26" t="str">
        <f>IF(Trans_cr!Q156="","",Trans_cr!Q156-Trans_deb!Q156)</f>
        <v/>
      </c>
      <c r="S156" s="64" t="str">
        <f t="shared" si="34"/>
        <v/>
      </c>
      <c r="T156" s="39"/>
      <c r="U156" s="39">
        <f>IF(L156="","",L156/GDP!O152/10)</f>
        <v>-3.9209194031077081</v>
      </c>
      <c r="V156" s="39">
        <f>IF(M156="","",M156/GDP!P152/10)</f>
        <v>-3.9530610212724255</v>
      </c>
      <c r="W156" s="39">
        <f>IF(N156="","",N156/GDP!Q152/10)</f>
        <v>-3.4975876576547664</v>
      </c>
      <c r="X156" s="39">
        <f>IF(O156="","",O156/GDP!R152/10)</f>
        <v>-3.1882005813248919</v>
      </c>
      <c r="Y156" s="39">
        <f>IF(P156="","",P156/GDP!S152/10)</f>
        <v>-2.3555482890290285</v>
      </c>
      <c r="Z156" s="39" t="str">
        <f>IF(Q156="","",Q156/GDP!T152/10)</f>
        <v/>
      </c>
      <c r="AA156" s="39"/>
      <c r="AB156" s="59">
        <f t="shared" si="31"/>
        <v>0</v>
      </c>
      <c r="AC156" s="59">
        <f t="shared" si="35"/>
        <v>0</v>
      </c>
      <c r="AD156" s="59">
        <f t="shared" si="26"/>
        <v>1</v>
      </c>
      <c r="AE156" s="59" t="str">
        <f t="shared" si="32"/>
        <v/>
      </c>
      <c r="AF156" s="59">
        <f t="shared" si="27"/>
        <v>0</v>
      </c>
      <c r="AG156" s="39">
        <f t="shared" si="28"/>
        <v>-3.1882005813248919</v>
      </c>
      <c r="AI156" s="59" t="str">
        <f t="shared" si="29"/>
        <v/>
      </c>
      <c r="AJ156" s="20" t="str">
        <f t="shared" si="36"/>
        <v/>
      </c>
    </row>
    <row r="157" spans="1:36" x14ac:dyDescent="0.15">
      <c r="A157" s="12" t="s">
        <v>177</v>
      </c>
      <c r="B157" s="26">
        <f>IF(Trans_cr!B157="","",Trans_cr!B157-Trans_deb!B157)</f>
        <v>-19.700000000000003</v>
      </c>
      <c r="C157" s="26">
        <f>IF(Trans_cr!C157="","",Trans_cr!C157-Trans_deb!C157)</f>
        <v>-28.459560630843448</v>
      </c>
      <c r="D157" s="26">
        <f>IF(Trans_cr!D157="","",Trans_cr!D157-Trans_deb!D157)</f>
        <v>-22.987647054774094</v>
      </c>
      <c r="E157" s="26">
        <f>IF(Trans_cr!E157="","",Trans_cr!E157-Trans_deb!E157)</f>
        <v>-26.663905442004804</v>
      </c>
      <c r="F157" s="26">
        <f>IF(Trans_cr!F157="","",Trans_cr!F157-Trans_deb!F157)</f>
        <v>-21.883587227275282</v>
      </c>
      <c r="G157" s="26">
        <f>IF(Trans_cr!G157="","",Trans_cr!G157-Trans_deb!G157)</f>
        <v>-28.86278840134613</v>
      </c>
      <c r="H157" s="26">
        <f>IF(Trans_cr!H157="","",Trans_cr!H157-Trans_deb!H157)</f>
        <v>-34.290623736858919</v>
      </c>
      <c r="I157" s="26">
        <f>IF(Trans_cr!I157="","",Trans_cr!I157-Trans_deb!I157)</f>
        <v>-37.16264942358832</v>
      </c>
      <c r="J157" s="26">
        <f>IF(Trans_cr!J157="","",Trans_cr!J157-Trans_deb!J157)</f>
        <v>-37.424786977965688</v>
      </c>
      <c r="K157" s="26">
        <f>IF(Trans_cr!K157="","",Trans_cr!K157-Trans_deb!K157)</f>
        <v>-25.142963384042073</v>
      </c>
      <c r="L157" s="26">
        <f>IF(Trans_cr!L157="","",Trans_cr!L157-Trans_deb!L157)</f>
        <v>-23.834273158266932</v>
      </c>
      <c r="M157" s="26">
        <f>IF(Trans_cr!M157="","",Trans_cr!M157-Trans_deb!M157)</f>
        <v>-24.839896227647962</v>
      </c>
      <c r="N157" s="26">
        <f>IF(Trans_cr!N157="","",Trans_cr!N157-Trans_deb!N157)</f>
        <v>-12.120812389752079</v>
      </c>
      <c r="O157" s="26">
        <f>IF(Trans_cr!O157="","",Trans_cr!O157-Trans_deb!O157)</f>
        <v>-24.888577074504344</v>
      </c>
      <c r="P157" s="26">
        <f>IF(Trans_cr!P157="","",Trans_cr!P157-Trans_deb!P157)</f>
        <v>-19.674410657767165</v>
      </c>
      <c r="Q157" s="26" t="str">
        <f>IF(Trans_cr!Q157="","",Trans_cr!Q157-Trans_deb!Q157)</f>
        <v/>
      </c>
      <c r="S157" s="64" t="str">
        <f t="shared" si="34"/>
        <v/>
      </c>
      <c r="T157" s="39"/>
      <c r="U157" s="39">
        <f>IF(L157="","",L157/GDP!O153/10)</f>
        <v>-3.0235097838382479</v>
      </c>
      <c r="V157" s="39">
        <f>IF(M157="","",M157/GDP!P153/10)</f>
        <v>-3.1073897171211078</v>
      </c>
      <c r="W157" s="39">
        <f>IF(N157="","",N157/GDP!Q153/10)</f>
        <v>-1.4565639176467795</v>
      </c>
      <c r="X157" s="39">
        <f>IF(O157="","",O157/GDP!R153/10)</f>
        <v>-2.9743279500808355</v>
      </c>
      <c r="Y157" s="39">
        <f>IF(P157="","",P157/GDP!S153/10)</f>
        <v>-2.3085079053212825</v>
      </c>
      <c r="Z157" s="39" t="str">
        <f>IF(Q157="","",Q157/GDP!T153/10)</f>
        <v/>
      </c>
      <c r="AA157" s="39"/>
      <c r="AB157" s="59">
        <f t="shared" si="31"/>
        <v>0</v>
      </c>
      <c r="AC157" s="59">
        <f t="shared" si="35"/>
        <v>0</v>
      </c>
      <c r="AD157" s="59">
        <f t="shared" si="26"/>
        <v>1</v>
      </c>
      <c r="AE157" s="59" t="str">
        <f t="shared" si="32"/>
        <v/>
      </c>
      <c r="AF157" s="59">
        <f t="shared" si="27"/>
        <v>0</v>
      </c>
      <c r="AG157" s="39">
        <f t="shared" si="28"/>
        <v>-2.9743279500808355</v>
      </c>
      <c r="AI157" s="59" t="str">
        <f t="shared" si="29"/>
        <v/>
      </c>
      <c r="AJ157" s="20" t="str">
        <f t="shared" si="36"/>
        <v/>
      </c>
    </row>
    <row r="158" spans="1:36" x14ac:dyDescent="0.15">
      <c r="A158" s="12" t="s">
        <v>178</v>
      </c>
      <c r="B158" s="26">
        <f>IF(Trans_cr!B158="","",Trans_cr!B158-Trans_deb!B158)</f>
        <v>-8.5789574647169129</v>
      </c>
      <c r="C158" s="26">
        <f>IF(Trans_cr!C158="","",Trans_cr!C158-Trans_deb!C158)</f>
        <v>-13.466080843997261</v>
      </c>
      <c r="D158" s="26">
        <f>IF(Trans_cr!D158="","",Trans_cr!D158-Trans_deb!D158)</f>
        <v>-13.478645182247801</v>
      </c>
      <c r="E158" s="26">
        <f>IF(Trans_cr!E158="","",Trans_cr!E158-Trans_deb!E158)</f>
        <v>-17.147755462892555</v>
      </c>
      <c r="F158" s="26">
        <f>IF(Trans_cr!F158="","",Trans_cr!F158-Trans_deb!F158)</f>
        <v>-15.625478830768886</v>
      </c>
      <c r="G158" s="26">
        <f>IF(Trans_cr!G158="","",Trans_cr!G158-Trans_deb!G158)</f>
        <v>-19.560347267051903</v>
      </c>
      <c r="H158" s="26">
        <f>IF(Trans_cr!H158="","",Trans_cr!H158-Trans_deb!H158)</f>
        <v>-23.97609749489478</v>
      </c>
      <c r="I158" s="26">
        <f>IF(Trans_cr!I158="","",Trans_cr!I158-Trans_deb!I158)</f>
        <v>-19.875113073197461</v>
      </c>
      <c r="J158" s="26">
        <f>IF(Trans_cr!J158="","",Trans_cr!J158-Trans_deb!J158)</f>
        <v>-20.281537455495716</v>
      </c>
      <c r="K158" s="26">
        <f>IF(Trans_cr!K158="","",Trans_cr!K158-Trans_deb!K158)</f>
        <v>-25.844203509261739</v>
      </c>
      <c r="L158" s="26">
        <f>IF(Trans_cr!L158="","",Trans_cr!L158-Trans_deb!L158)</f>
        <v>-24.155081927355258</v>
      </c>
      <c r="M158" s="26">
        <f>IF(Trans_cr!M158="","",Trans_cr!M158-Trans_deb!M158)</f>
        <v>-24.875227487346127</v>
      </c>
      <c r="N158" s="26">
        <f>IF(Trans_cr!N158="","",Trans_cr!N158-Trans_deb!N158)</f>
        <v>-23.59592073837106</v>
      </c>
      <c r="O158" s="26">
        <f>IF(Trans_cr!O158="","",Trans_cr!O158-Trans_deb!O158)</f>
        <v>-20.608854172584838</v>
      </c>
      <c r="P158" s="26">
        <f>IF(Trans_cr!P158="","",Trans_cr!P158-Trans_deb!P158)</f>
        <v>-19.217459172883153</v>
      </c>
      <c r="Q158" s="26">
        <f>IF(Trans_cr!Q158="","",Trans_cr!Q158-Trans_deb!Q158)</f>
        <v>-17.719016573029865</v>
      </c>
      <c r="S158" s="64">
        <f t="shared" si="34"/>
        <v>-7.797298208743797E-2</v>
      </c>
      <c r="T158" s="39"/>
      <c r="U158" s="39">
        <f>IF(L158="","",L158/GDP!O154/10)</f>
        <v>-7.5895930885329266</v>
      </c>
      <c r="V158" s="39">
        <f>IF(M158="","",M158/GDP!P154/10)</f>
        <v>-7.1574038906954387</v>
      </c>
      <c r="W158" s="39">
        <f>IF(N158="","",N158/GDP!Q154/10)</f>
        <v>-6.2782749432441332</v>
      </c>
      <c r="X158" s="39">
        <f>IF(O158="","",O158/GDP!R154/10)</f>
        <v>-4.9583076453574559</v>
      </c>
      <c r="Y158" s="39">
        <f>IF(P158="","",P158/GDP!S154/10)</f>
        <v>-4.5559074642943278</v>
      </c>
      <c r="Z158" s="39">
        <f>IF(Q158="","",Q158/GDP!T154/10)</f>
        <v>-4.2377107798924083</v>
      </c>
      <c r="AA158" s="39"/>
      <c r="AB158" s="59">
        <f t="shared" si="31"/>
        <v>0</v>
      </c>
      <c r="AC158" s="59">
        <f t="shared" si="35"/>
        <v>0</v>
      </c>
      <c r="AD158" s="59">
        <f t="shared" si="26"/>
        <v>0</v>
      </c>
      <c r="AE158" s="59" t="str">
        <f t="shared" si="32"/>
        <v/>
      </c>
      <c r="AF158" s="59">
        <f t="shared" si="27"/>
        <v>0</v>
      </c>
      <c r="AG158" s="39">
        <f t="shared" si="28"/>
        <v>-4.9583076453574559</v>
      </c>
      <c r="AI158" s="59" t="str">
        <f t="shared" si="29"/>
        <v/>
      </c>
      <c r="AJ158" s="20" t="str">
        <f t="shared" si="36"/>
        <v/>
      </c>
    </row>
    <row r="159" spans="1:36" x14ac:dyDescent="0.15">
      <c r="A159" s="12" t="s">
        <v>179</v>
      </c>
      <c r="B159" s="26">
        <f>IF(Trans_cr!B159="","",Trans_cr!B159-Trans_deb!B159)</f>
        <v>-2969.2000000000003</v>
      </c>
      <c r="C159" s="26">
        <f>IF(Trans_cr!C159="","",Trans_cr!C159-Trans_deb!C159)</f>
        <v>-3312.586666666667</v>
      </c>
      <c r="D159" s="26">
        <f>IF(Trans_cr!D159="","",Trans_cr!D159-Trans_deb!D159)</f>
        <v>-7338.48</v>
      </c>
      <c r="E159" s="26">
        <f>IF(Trans_cr!E159="","",Trans_cr!E159-Trans_deb!E159)</f>
        <v>-13266.510378666666</v>
      </c>
      <c r="F159" s="26">
        <f>IF(Trans_cr!F159="","",Trans_cr!F159-Trans_deb!F159)</f>
        <v>-9462.3165333333327</v>
      </c>
      <c r="G159" s="26">
        <f>IF(Trans_cr!G159="","",Trans_cr!G159-Trans_deb!G159)</f>
        <v>-10687.013546666667</v>
      </c>
      <c r="H159" s="26">
        <f>IF(Trans_cr!H159="","",Trans_cr!H159-Trans_deb!H159)</f>
        <v>-13372.261253333334</v>
      </c>
      <c r="I159" s="26">
        <f>IF(Trans_cr!I159="","",Trans_cr!I159-Trans_deb!I159)</f>
        <v>-15595.628506666668</v>
      </c>
      <c r="J159" s="26">
        <f>IF(Trans_cr!J159="","",Trans_cr!J159-Trans_deb!J159)</f>
        <v>-16583.249226666667</v>
      </c>
      <c r="K159" s="26">
        <f>IF(Trans_cr!K159="","",Trans_cr!K159-Trans_deb!K159)</f>
        <v>-17040.460956373332</v>
      </c>
      <c r="L159" s="26">
        <f>IF(Trans_cr!L159="","",Trans_cr!L159-Trans_deb!L159)</f>
        <v>-17244.02797333333</v>
      </c>
      <c r="M159" s="26">
        <f>IF(Trans_cr!M159="","",Trans_cr!M159-Trans_deb!M159)</f>
        <v>-11970.381188541332</v>
      </c>
      <c r="N159" s="26">
        <f>IF(Trans_cr!N159="","",Trans_cr!N159-Trans_deb!N159)</f>
        <v>-11497.349639156373</v>
      </c>
      <c r="O159" s="26">
        <f>IF(Trans_cr!O159="","",Trans_cr!O159-Trans_deb!O159)</f>
        <v>-11206.127146666668</v>
      </c>
      <c r="P159" s="26">
        <f>IF(Trans_cr!P159="","",Trans_cr!P159-Trans_deb!P159)</f>
        <v>-12933.795570002349</v>
      </c>
      <c r="Q159" s="26">
        <f>IF(Trans_cr!Q159="","",Trans_cr!Q159-Trans_deb!Q159)</f>
        <v>-11537.08787514659</v>
      </c>
      <c r="S159" s="64">
        <f t="shared" si="34"/>
        <v>-0.10798900348287355</v>
      </c>
      <c r="T159" s="39"/>
      <c r="U159" s="39">
        <f>IF(L159="","",L159/GDP!O155/10)</f>
        <v>-2.6356138188839142</v>
      </c>
      <c r="V159" s="39">
        <f>IF(M159="","",M159/GDP!P155/10)</f>
        <v>-1.8560585390742013</v>
      </c>
      <c r="W159" s="39">
        <f>IF(N159="","",N159/GDP!Q155/10)</f>
        <v>-1.6697036478080549</v>
      </c>
      <c r="X159" s="39">
        <f>IF(O159="","",O159/GDP!R155/10)</f>
        <v>-1.4247700059729929</v>
      </c>
      <c r="Y159" s="39">
        <f>IF(P159="","",P159/GDP!S155/10)</f>
        <v>-1.6310638664268571</v>
      </c>
      <c r="Z159" s="39">
        <f>IF(Q159="","",Q159/GDP!T155/10)</f>
        <v>-1.6478779239847996</v>
      </c>
      <c r="AA159" s="39"/>
      <c r="AB159" s="59">
        <f t="shared" si="31"/>
        <v>0</v>
      </c>
      <c r="AC159" s="59">
        <f t="shared" si="35"/>
        <v>0</v>
      </c>
      <c r="AD159" s="59">
        <f t="shared" si="26"/>
        <v>0</v>
      </c>
      <c r="AE159" s="59" t="str">
        <f t="shared" si="32"/>
        <v/>
      </c>
      <c r="AF159" s="59">
        <f t="shared" si="27"/>
        <v>0</v>
      </c>
      <c r="AG159" s="39">
        <f t="shared" si="28"/>
        <v>-1.4247700059729929</v>
      </c>
      <c r="AI159" s="59" t="str">
        <f t="shared" si="29"/>
        <v/>
      </c>
      <c r="AJ159" s="20" t="str">
        <f t="shared" si="36"/>
        <v/>
      </c>
    </row>
    <row r="160" spans="1:36" x14ac:dyDescent="0.15">
      <c r="A160" s="12" t="s">
        <v>180</v>
      </c>
      <c r="B160" s="26">
        <f>IF(Trans_cr!B160="","",Trans_cr!B160-Trans_deb!B160)</f>
        <v>-309.7</v>
      </c>
      <c r="C160" s="26">
        <f>IF(Trans_cr!C160="","",Trans_cr!C160-Trans_deb!C160)</f>
        <v>-358.25195220382494</v>
      </c>
      <c r="D160" s="26">
        <f>IF(Trans_cr!D160="","",Trans_cr!D160-Trans_deb!D160)</f>
        <v>-465.84682899019617</v>
      </c>
      <c r="E160" s="26">
        <f>IF(Trans_cr!E160="","",Trans_cr!E160-Trans_deb!E160)</f>
        <v>-626.23312568030417</v>
      </c>
      <c r="F160" s="26">
        <f>IF(Trans_cr!F160="","",Trans_cr!F160-Trans_deb!F160)</f>
        <v>-548.67873372892609</v>
      </c>
      <c r="G160" s="26">
        <f>IF(Trans_cr!G160="","",Trans_cr!G160-Trans_deb!G160)</f>
        <v>-490.20374430031387</v>
      </c>
      <c r="H160" s="26">
        <f>IF(Trans_cr!H160="","",Trans_cr!H160-Trans_deb!H160)</f>
        <v>-569.72049433652319</v>
      </c>
      <c r="I160" s="26">
        <f>IF(Trans_cr!I160="","",Trans_cr!I160-Trans_deb!I160)</f>
        <v>-615.87211110135991</v>
      </c>
      <c r="J160" s="26">
        <f>IF(Trans_cr!J160="","",Trans_cr!J160-Trans_deb!J160)</f>
        <v>-651.35609436351046</v>
      </c>
      <c r="K160" s="26">
        <f>IF(Trans_cr!K160="","",Trans_cr!K160-Trans_deb!K160)</f>
        <v>-644.915610833389</v>
      </c>
      <c r="L160" s="26">
        <f>IF(Trans_cr!L160="","",Trans_cr!L160-Trans_deb!L160)</f>
        <v>-576.15926945007686</v>
      </c>
      <c r="M160" s="26">
        <f>IF(Trans_cr!M160="","",Trans_cr!M160-Trans_deb!M160)</f>
        <v>-552.13162292632614</v>
      </c>
      <c r="N160" s="26">
        <f>IF(Trans_cr!N160="","",Trans_cr!N160-Trans_deb!N160)</f>
        <v>-670.7312026880536</v>
      </c>
      <c r="O160" s="26">
        <f>IF(Trans_cr!O160="","",Trans_cr!O160-Trans_deb!O160)</f>
        <v>-773.77899075892765</v>
      </c>
      <c r="P160" s="26" t="str">
        <f>IF(Trans_cr!P160="","",Trans_cr!P160-Trans_deb!P160)</f>
        <v/>
      </c>
      <c r="Q160" s="26" t="str">
        <f>IF(Trans_cr!Q160="","",Trans_cr!Q160-Trans_deb!Q160)</f>
        <v/>
      </c>
      <c r="S160" s="64" t="str">
        <f t="shared" si="34"/>
        <v/>
      </c>
      <c r="T160" s="39"/>
      <c r="U160" s="39">
        <f>IF(L160="","",L160/GDP!O156/10)</f>
        <v>-3.2411167481502567</v>
      </c>
      <c r="V160" s="39">
        <f>IF(M160="","",M160/GDP!P156/10)</f>
        <v>-2.9006037978065575</v>
      </c>
      <c r="W160" s="39">
        <f>IF(N160="","",N160/GDP!Q156/10)</f>
        <v>-3.1956086252731271</v>
      </c>
      <c r="X160" s="39">
        <f>IF(O160="","",O160/GDP!R156/10)</f>
        <v>-3.3457552781875131</v>
      </c>
      <c r="Y160" s="39" t="str">
        <f>IF(P160="","",P160/GDP!S156/10)</f>
        <v/>
      </c>
      <c r="Z160" s="39" t="str">
        <f>IF(Q160="","",Q160/GDP!T156/10)</f>
        <v/>
      </c>
      <c r="AA160" s="39"/>
      <c r="AB160" s="59">
        <f t="shared" si="31"/>
        <v>0</v>
      </c>
      <c r="AC160" s="59">
        <f t="shared" si="35"/>
        <v>1</v>
      </c>
      <c r="AD160" s="59">
        <f t="shared" si="26"/>
        <v>1</v>
      </c>
      <c r="AE160" s="59">
        <f t="shared" si="32"/>
        <v>0</v>
      </c>
      <c r="AF160" s="59">
        <f t="shared" si="27"/>
        <v>0</v>
      </c>
      <c r="AG160" s="39">
        <f t="shared" si="28"/>
        <v>-3.3457552781875131</v>
      </c>
      <c r="AI160" s="59" t="str">
        <f t="shared" si="29"/>
        <v/>
      </c>
      <c r="AJ160" s="20" t="str">
        <f t="shared" si="36"/>
        <v>Senegal</v>
      </c>
    </row>
    <row r="161" spans="1:36" x14ac:dyDescent="0.15">
      <c r="A161" s="12" t="s">
        <v>181</v>
      </c>
      <c r="B161" s="26" t="str">
        <f>IF(Trans_cr!B161="","",Trans_cr!B161-Trans_deb!B161)</f>
        <v/>
      </c>
      <c r="C161" s="26" t="str">
        <f>IF(Trans_cr!C161="","",Trans_cr!C161-Trans_deb!C161)</f>
        <v/>
      </c>
      <c r="D161" s="26">
        <f>IF(Trans_cr!D161="","",Trans_cr!D161-Trans_deb!D161)</f>
        <v>-281.39999999999998</v>
      </c>
      <c r="E161" s="26">
        <f>IF(Trans_cr!E161="","",Trans_cr!E161-Trans_deb!E161)</f>
        <v>-321.48864660614231</v>
      </c>
      <c r="F161" s="26">
        <f>IF(Trans_cr!F161="","",Trans_cr!F161-Trans_deb!F161)</f>
        <v>-198.79808613043281</v>
      </c>
      <c r="G161" s="26">
        <f>IF(Trans_cr!G161="","",Trans_cr!G161-Trans_deb!G161)</f>
        <v>-207.31718073730963</v>
      </c>
      <c r="H161" s="26">
        <f>IF(Trans_cr!H161="","",Trans_cr!H161-Trans_deb!H161)</f>
        <v>-139.65200648462417</v>
      </c>
      <c r="I161" s="26">
        <f>IF(Trans_cr!I161="","",Trans_cr!I161-Trans_deb!I161)</f>
        <v>-102.02100939246293</v>
      </c>
      <c r="J161" s="26">
        <f>IF(Trans_cr!J161="","",Trans_cr!J161-Trans_deb!J161)</f>
        <v>-38.042603075037505</v>
      </c>
      <c r="K161" s="26">
        <f>IF(Trans_cr!K161="","",Trans_cr!K161-Trans_deb!K161)</f>
        <v>-15.005703688010954</v>
      </c>
      <c r="L161" s="26">
        <f>IF(Trans_cr!L161="","",Trans_cr!L161-Trans_deb!L161)</f>
        <v>54.867295499754391</v>
      </c>
      <c r="M161" s="26">
        <f>IF(Trans_cr!M161="","",Trans_cr!M161-Trans_deb!M161)</f>
        <v>82.039815239799509</v>
      </c>
      <c r="N161" s="26">
        <f>IF(Trans_cr!N161="","",Trans_cr!N161-Trans_deb!N161)</f>
        <v>74.226195073936651</v>
      </c>
      <c r="O161" s="26">
        <f>IF(Trans_cr!O161="","",Trans_cr!O161-Trans_deb!O161)</f>
        <v>-67.675834576456509</v>
      </c>
      <c r="P161" s="26">
        <f>IF(Trans_cr!P161="","",Trans_cr!P161-Trans_deb!P161)</f>
        <v>-158.55436773950692</v>
      </c>
      <c r="Q161" s="26">
        <f>IF(Trans_cr!Q161="","",Trans_cr!Q161-Trans_deb!Q161)</f>
        <v>-256.24638705770303</v>
      </c>
      <c r="S161" s="64">
        <f t="shared" si="34"/>
        <v>0.61614208874205767</v>
      </c>
      <c r="T161" s="39"/>
      <c r="U161" s="39">
        <f>IF(L161="","",L161/GDP!O157/10)</f>
        <v>0.1383582907479666</v>
      </c>
      <c r="V161" s="39">
        <f>IF(M161="","",M161/GDP!P157/10)</f>
        <v>0.20160836935964185</v>
      </c>
      <c r="W161" s="39">
        <f>IF(N161="","",N161/GDP!Q157/10)</f>
        <v>0.1680121012178197</v>
      </c>
      <c r="X161" s="39">
        <f>IF(O161="","",O161/GDP!R157/10)</f>
        <v>-0.13363931161439163</v>
      </c>
      <c r="Y161" s="39">
        <f>IF(P161="","",P161/GDP!S157/10)</f>
        <v>-0.30802185176217167</v>
      </c>
      <c r="Z161" s="39">
        <f>IF(Q161="","",Q161/GDP!T157/10)</f>
        <v>-0.48384765412013231</v>
      </c>
      <c r="AA161" s="39"/>
      <c r="AB161" s="59">
        <f t="shared" si="31"/>
        <v>0</v>
      </c>
      <c r="AC161" s="59">
        <f t="shared" si="35"/>
        <v>0</v>
      </c>
      <c r="AD161" s="59">
        <f t="shared" si="26"/>
        <v>0</v>
      </c>
      <c r="AE161" s="59" t="str">
        <f t="shared" si="32"/>
        <v/>
      </c>
      <c r="AF161" s="59">
        <f t="shared" si="27"/>
        <v>0</v>
      </c>
      <c r="AG161" s="39">
        <f t="shared" si="28"/>
        <v>-0.13363931161439163</v>
      </c>
      <c r="AI161" s="59" t="str">
        <f t="shared" si="29"/>
        <v/>
      </c>
      <c r="AJ161" s="20" t="str">
        <f t="shared" si="36"/>
        <v/>
      </c>
    </row>
    <row r="162" spans="1:36" x14ac:dyDescent="0.15">
      <c r="A162" s="12" t="s">
        <v>182</v>
      </c>
      <c r="B162" s="26">
        <f>IF(Trans_cr!B162="","",Trans_cr!B162-Trans_deb!B162)</f>
        <v>25.624258328878923</v>
      </c>
      <c r="C162" s="26">
        <f>IF(Trans_cr!C162="","",Trans_cr!C162-Trans_deb!C162)</f>
        <v>32.913314450204084</v>
      </c>
      <c r="D162" s="26">
        <f>IF(Trans_cr!D162="","",Trans_cr!D162-Trans_deb!D162)</f>
        <v>11.399999999999991</v>
      </c>
      <c r="E162" s="26">
        <f>IF(Trans_cr!E162="","",Trans_cr!E162-Trans_deb!E162)</f>
        <v>33.934393560317403</v>
      </c>
      <c r="F162" s="26">
        <f>IF(Trans_cr!F162="","",Trans_cr!F162-Trans_deb!F162)</f>
        <v>25.517040405492295</v>
      </c>
      <c r="G162" s="26">
        <f>IF(Trans_cr!G162="","",Trans_cr!G162-Trans_deb!G162)</f>
        <v>1.5155667876977077</v>
      </c>
      <c r="H162" s="26">
        <f>IF(Trans_cr!H162="","",Trans_cr!H162-Trans_deb!H162)</f>
        <v>10.3176816325348</v>
      </c>
      <c r="I162" s="26">
        <f>IF(Trans_cr!I162="","",Trans_cr!I162-Trans_deb!I162)</f>
        <v>-23.333708446619482</v>
      </c>
      <c r="J162" s="26">
        <f>IF(Trans_cr!J162="","",Trans_cr!J162-Trans_deb!J162)</f>
        <v>-7.6866574628222963</v>
      </c>
      <c r="K162" s="26">
        <f>IF(Trans_cr!K162="","",Trans_cr!K162-Trans_deb!K162)</f>
        <v>18.101988266370341</v>
      </c>
      <c r="L162" s="26">
        <f>IF(Trans_cr!L162="","",Trans_cr!L162-Trans_deb!L162)</f>
        <v>37.312060199536802</v>
      </c>
      <c r="M162" s="26">
        <f>IF(Trans_cr!M162="","",Trans_cr!M162-Trans_deb!M162)</f>
        <v>22.201244335762084</v>
      </c>
      <c r="N162" s="26">
        <f>IF(Trans_cr!N162="","",Trans_cr!N162-Trans_deb!N162)</f>
        <v>26.393292826832152</v>
      </c>
      <c r="O162" s="26">
        <f>IF(Trans_cr!O162="","",Trans_cr!O162-Trans_deb!O162)</f>
        <v>-32.963350823185806</v>
      </c>
      <c r="P162" s="26">
        <f>IF(Trans_cr!P162="","",Trans_cr!P162-Trans_deb!P162)</f>
        <v>-55.832387312639497</v>
      </c>
      <c r="Q162" s="26">
        <f>IF(Trans_cr!Q162="","",Trans_cr!Q162-Trans_deb!Q162)</f>
        <v>-30.090334616420478</v>
      </c>
      <c r="S162" s="64">
        <f t="shared" si="34"/>
        <v>-0.46105950211431246</v>
      </c>
      <c r="T162" s="39"/>
      <c r="U162" s="39">
        <f>IF(L162="","",L162/GDP!O158/10)</f>
        <v>2.7091943860808296</v>
      </c>
      <c r="V162" s="39">
        <f>IF(M162="","",M162/GDP!P158/10)</f>
        <v>1.5572992039821283</v>
      </c>
      <c r="W162" s="39">
        <f>IF(N162="","",N162/GDP!Q158/10)</f>
        <v>1.7269346617429853</v>
      </c>
      <c r="X162" s="39">
        <f>IF(O162="","",O162/GDP!R158/10)</f>
        <v>-2.1381879748727726</v>
      </c>
      <c r="Y162" s="39">
        <f>IF(P162="","",P162/GDP!S158/10)</f>
        <v>-3.5335235551928341</v>
      </c>
      <c r="Z162" s="39">
        <f>IF(Q162="","",Q162/GDP!T158/10)</f>
        <v>-2.6595211456987888</v>
      </c>
      <c r="AA162" s="39"/>
      <c r="AB162" s="59">
        <f t="shared" si="31"/>
        <v>0</v>
      </c>
      <c r="AC162" s="59">
        <f t="shared" si="35"/>
        <v>0</v>
      </c>
      <c r="AD162" s="59">
        <f t="shared" si="26"/>
        <v>0</v>
      </c>
      <c r="AE162" s="59" t="str">
        <f t="shared" si="32"/>
        <v/>
      </c>
      <c r="AF162" s="59">
        <f t="shared" si="27"/>
        <v>0</v>
      </c>
      <c r="AG162" s="39">
        <f t="shared" si="28"/>
        <v>-2.1381879748727726</v>
      </c>
      <c r="AI162" s="59" t="str">
        <f t="shared" si="29"/>
        <v/>
      </c>
      <c r="AJ162" s="20" t="str">
        <f t="shared" si="36"/>
        <v/>
      </c>
    </row>
    <row r="163" spans="1:36" x14ac:dyDescent="0.15">
      <c r="A163" s="12" t="s">
        <v>183</v>
      </c>
      <c r="B163" s="26">
        <f>IF(Trans_cr!B163="","",Trans_cr!B163-Trans_deb!B163)</f>
        <v>-31.128036499327045</v>
      </c>
      <c r="C163" s="26">
        <f>IF(Trans_cr!C163="","",Trans_cr!C163-Trans_deb!C163)</f>
        <v>-32.48705407037518</v>
      </c>
      <c r="D163" s="26">
        <f>IF(Trans_cr!D163="","",Trans_cr!D163-Trans_deb!D163)</f>
        <v>-36.737611806746855</v>
      </c>
      <c r="E163" s="26">
        <f>IF(Trans_cr!E163="","",Trans_cr!E163-Trans_deb!E163)</f>
        <v>-42.76057370162485</v>
      </c>
      <c r="F163" s="26">
        <f>IF(Trans_cr!F163="","",Trans_cr!F163-Trans_deb!F163)</f>
        <v>-64.265227618116739</v>
      </c>
      <c r="G163" s="26">
        <f>IF(Trans_cr!G163="","",Trans_cr!G163-Trans_deb!G163)</f>
        <v>-92.654790561722962</v>
      </c>
      <c r="H163" s="26">
        <f>IF(Trans_cr!H163="","",Trans_cr!H163-Trans_deb!H163)</f>
        <v>-216.6215679353017</v>
      </c>
      <c r="I163" s="26">
        <f>IF(Trans_cr!I163="","",Trans_cr!I163-Trans_deb!I163)</f>
        <v>-224.41912646307452</v>
      </c>
      <c r="J163" s="26">
        <f>IF(Trans_cr!J163="","",Trans_cr!J163-Trans_deb!J163)</f>
        <v>-214.09239021733396</v>
      </c>
      <c r="K163" s="26">
        <f>IF(Trans_cr!K163="","",Trans_cr!K163-Trans_deb!K163)</f>
        <v>-157.32725836328731</v>
      </c>
      <c r="L163" s="26">
        <f>IF(Trans_cr!L163="","",Trans_cr!L163-Trans_deb!L163)</f>
        <v>-124.60502366277001</v>
      </c>
      <c r="M163" s="26">
        <f>IF(Trans_cr!M163="","",Trans_cr!M163-Trans_deb!M163)</f>
        <v>-116.4</v>
      </c>
      <c r="N163" s="26">
        <f>IF(Trans_cr!N163="","",Trans_cr!N163-Trans_deb!N163)</f>
        <v>-137.03904004009055</v>
      </c>
      <c r="O163" s="26">
        <f>IF(Trans_cr!O163="","",Trans_cr!O163-Trans_deb!O163)</f>
        <v>-133.32580832608463</v>
      </c>
      <c r="P163" s="26">
        <f>IF(Trans_cr!P163="","",Trans_cr!P163-Trans_deb!P163)</f>
        <v>-159.30297057387332</v>
      </c>
      <c r="Q163" s="26" t="str">
        <f>IF(Trans_cr!Q163="","",Trans_cr!Q163-Trans_deb!Q163)</f>
        <v/>
      </c>
      <c r="S163" s="64" t="str">
        <f t="shared" si="34"/>
        <v/>
      </c>
      <c r="T163" s="39"/>
      <c r="U163" s="39">
        <f>IF(L163="","",L163/GDP!O159/10)</f>
        <v>-2.9303320550445</v>
      </c>
      <c r="V163" s="39">
        <f>IF(M163="","",M163/GDP!P159/10)</f>
        <v>-3.0197767934871247</v>
      </c>
      <c r="W163" s="39">
        <f>IF(N163="","",N163/GDP!Q159/10)</f>
        <v>-3.6909339084166133</v>
      </c>
      <c r="X163" s="39">
        <f>IF(O163="","",O163/GDP!R159/10)</f>
        <v>-3.2638135223809703</v>
      </c>
      <c r="Y163" s="39">
        <f>IF(P163="","",P163/GDP!S159/10)</f>
        <v>-3.8676098491128301</v>
      </c>
      <c r="Z163" s="39" t="str">
        <f>IF(Q163="","",Q163/GDP!T159/10)</f>
        <v/>
      </c>
      <c r="AA163" s="39"/>
      <c r="AB163" s="59">
        <f t="shared" si="31"/>
        <v>0</v>
      </c>
      <c r="AC163" s="59">
        <f t="shared" si="35"/>
        <v>0</v>
      </c>
      <c r="AD163" s="59">
        <f t="shared" si="26"/>
        <v>1</v>
      </c>
      <c r="AE163" s="59" t="str">
        <f t="shared" si="32"/>
        <v/>
      </c>
      <c r="AF163" s="59">
        <f t="shared" si="27"/>
        <v>0</v>
      </c>
      <c r="AG163" s="39">
        <f t="shared" si="28"/>
        <v>-3.2638135223809703</v>
      </c>
      <c r="AI163" s="59" t="str">
        <f t="shared" si="29"/>
        <v/>
      </c>
      <c r="AJ163" s="20" t="str">
        <f t="shared" si="36"/>
        <v/>
      </c>
    </row>
    <row r="164" spans="1:36" x14ac:dyDescent="0.15">
      <c r="A164" s="12" t="s">
        <v>184</v>
      </c>
      <c r="B164" s="26">
        <f>IF(Trans_cr!B164="","",Trans_cr!B164-Trans_deb!B164)</f>
        <v>-718.21785360768627</v>
      </c>
      <c r="C164" s="26">
        <f>IF(Trans_cr!C164="","",Trans_cr!C164-Trans_deb!C164)</f>
        <v>-520.03440463203515</v>
      </c>
      <c r="D164" s="26">
        <f>IF(Trans_cr!D164="","",Trans_cr!D164-Trans_deb!D164)</f>
        <v>2115.8492957232411</v>
      </c>
      <c r="E164" s="26">
        <f>IF(Trans_cr!E164="","",Trans_cr!E164-Trans_deb!E164)</f>
        <v>6570.8229254585276</v>
      </c>
      <c r="F164" s="26">
        <f>IF(Trans_cr!F164="","",Trans_cr!F164-Trans_deb!F164)</f>
        <v>5229.0980144288442</v>
      </c>
      <c r="G164" s="26">
        <f>IF(Trans_cr!G164="","",Trans_cr!G164-Trans_deb!G164)</f>
        <v>9023.4872051876191</v>
      </c>
      <c r="H164" s="26">
        <f>IF(Trans_cr!H164="","",Trans_cr!H164-Trans_deb!H164)</f>
        <v>9328.8480187632958</v>
      </c>
      <c r="I164" s="26">
        <f>IF(Trans_cr!I164="","",Trans_cr!I164-Trans_deb!I164)</f>
        <v>8864.616263931508</v>
      </c>
      <c r="J164" s="26">
        <f>IF(Trans_cr!J164="","",Trans_cr!J164-Trans_deb!J164)</f>
        <v>6833.0536242307935</v>
      </c>
      <c r="K164" s="26">
        <f>IF(Trans_cr!K164="","",Trans_cr!K164-Trans_deb!K164)</f>
        <v>4811.5701827078592</v>
      </c>
      <c r="L164" s="26">
        <f>IF(Trans_cr!L164="","",Trans_cr!L164-Trans_deb!L164)</f>
        <v>-1101.5947484225253</v>
      </c>
      <c r="M164" s="26">
        <f>IF(Trans_cr!M164="","",Trans_cr!M164-Trans_deb!M164)</f>
        <v>-2037.716629784416</v>
      </c>
      <c r="N164" s="26">
        <f>IF(Trans_cr!N164="","",Trans_cr!N164-Trans_deb!N164)</f>
        <v>-2702.1018520194775</v>
      </c>
      <c r="O164" s="26">
        <f>IF(Trans_cr!O164="","",Trans_cr!O164-Trans_deb!O164)</f>
        <v>-1177.7512804196158</v>
      </c>
      <c r="P164" s="26">
        <f>IF(Trans_cr!P164="","",Trans_cr!P164-Trans_deb!P164)</f>
        <v>-2140.5872974178274</v>
      </c>
      <c r="Q164" s="26">
        <f>IF(Trans_cr!Q164="","",Trans_cr!Q164-Trans_deb!Q164)</f>
        <v>511.76246761169023</v>
      </c>
      <c r="S164" s="64">
        <f t="shared" si="34"/>
        <v>-1.2390757285297473</v>
      </c>
      <c r="T164" s="39"/>
      <c r="U164" s="39">
        <f>IF(L164="","",L164/GDP!O160/10)</f>
        <v>-0.35766232189797853</v>
      </c>
      <c r="V164" s="39">
        <f>IF(M164="","",M164/GDP!P160/10)</f>
        <v>-0.63927735866189972</v>
      </c>
      <c r="W164" s="39">
        <f>IF(N164="","",N164/GDP!Q160/10)</f>
        <v>-0.78702293932344536</v>
      </c>
      <c r="X164" s="39">
        <f>IF(O164="","",O164/GDP!R160/10)</f>
        <v>-0.31326248931519601</v>
      </c>
      <c r="Y164" s="39">
        <f>IF(P164="","",P164/GDP!S160/10)</f>
        <v>-0.57175373230573157</v>
      </c>
      <c r="Z164" s="39">
        <f>IF(Q164="","",Q164/GDP!T160/10)</f>
        <v>0.15052699244018936</v>
      </c>
      <c r="AA164" s="39"/>
      <c r="AB164" s="59">
        <f t="shared" si="31"/>
        <v>0</v>
      </c>
      <c r="AC164" s="59">
        <f t="shared" si="35"/>
        <v>0</v>
      </c>
      <c r="AD164" s="59">
        <f t="shared" si="26"/>
        <v>0</v>
      </c>
      <c r="AE164" s="59" t="str">
        <f t="shared" si="32"/>
        <v/>
      </c>
      <c r="AF164" s="59">
        <f t="shared" si="27"/>
        <v>0</v>
      </c>
      <c r="AG164" s="39">
        <f t="shared" si="28"/>
        <v>-0.31326248931519601</v>
      </c>
      <c r="AI164" s="59" t="str">
        <f t="shared" si="29"/>
        <v/>
      </c>
      <c r="AJ164" s="20" t="str">
        <f t="shared" si="36"/>
        <v/>
      </c>
    </row>
    <row r="165" spans="1:36" x14ac:dyDescent="0.15">
      <c r="A165" s="12" t="s">
        <v>185</v>
      </c>
      <c r="B165" s="26" t="str">
        <f>IF(Trans_cr!B165="","",Trans_cr!B165-Trans_deb!B165)</f>
        <v/>
      </c>
      <c r="C165" s="26" t="str">
        <f>IF(Trans_cr!C165="","",Trans_cr!C165-Trans_deb!C165)</f>
        <v/>
      </c>
      <c r="D165" s="26" t="str">
        <f>IF(Trans_cr!D165="","",Trans_cr!D165-Trans_deb!D165)</f>
        <v/>
      </c>
      <c r="E165" s="26" t="str">
        <f>IF(Trans_cr!E165="","",Trans_cr!E165-Trans_deb!E165)</f>
        <v/>
      </c>
      <c r="F165" s="26" t="str">
        <f>IF(Trans_cr!F165="","",Trans_cr!F165-Trans_deb!F165)</f>
        <v/>
      </c>
      <c r="G165" s="26" t="str">
        <f>IF(Trans_cr!G165="","",Trans_cr!G165-Trans_deb!G165)</f>
        <v/>
      </c>
      <c r="H165" s="26">
        <f>IF(Trans_cr!H165="","",Trans_cr!H165-Trans_deb!H165)</f>
        <v>-11.700000000000003</v>
      </c>
      <c r="I165" s="26">
        <f>IF(Trans_cr!I165="","",Trans_cr!I165-Trans_deb!I165)</f>
        <v>-18.92178770949721</v>
      </c>
      <c r="J165" s="26">
        <f>IF(Trans_cr!J165="","",Trans_cr!J165-Trans_deb!J165)</f>
        <v>-22.106145251396647</v>
      </c>
      <c r="K165" s="26">
        <f>IF(Trans_cr!K165="","",Trans_cr!K165-Trans_deb!K165)</f>
        <v>-29.117318435754193</v>
      </c>
      <c r="L165" s="26">
        <f>IF(Trans_cr!L165="","",Trans_cr!L165-Trans_deb!L165)</f>
        <v>-19.765363128491625</v>
      </c>
      <c r="M165" s="26">
        <f>IF(Trans_cr!M165="","",Trans_cr!M165-Trans_deb!M165)</f>
        <v>-3.3910614525139735</v>
      </c>
      <c r="N165" s="26">
        <f>IF(Trans_cr!N165="","",Trans_cr!N165-Trans_deb!N165)</f>
        <v>10.067039106145252</v>
      </c>
      <c r="O165" s="26">
        <f>IF(Trans_cr!O165="","",Trans_cr!O165-Trans_deb!O165)</f>
        <v>11.524729240223461</v>
      </c>
      <c r="P165" s="26">
        <f>IF(Trans_cr!P165="","",Trans_cr!P165-Trans_deb!P165)</f>
        <v>22.196133296089378</v>
      </c>
      <c r="Q165" s="26">
        <f>IF(Trans_cr!Q165="","",Trans_cr!Q165-Trans_deb!Q165)</f>
        <v>9.9842242011173248</v>
      </c>
      <c r="S165" s="64">
        <f t="shared" si="34"/>
        <v>-0.55018182365680812</v>
      </c>
      <c r="T165" s="39"/>
      <c r="U165" s="39">
        <f>IF(L165="","",L165/GDP!O161/10)</f>
        <v>-1.8534234375818657</v>
      </c>
      <c r="V165" s="39">
        <f>IF(M165="","",M165/GDP!P161/10)</f>
        <v>-0.31631057842626581</v>
      </c>
      <c r="W165" s="39">
        <f>IF(N165="","",N165/GDP!Q161/10)</f>
        <v>0.99280464557645476</v>
      </c>
      <c r="X165" s="39">
        <f>IF(O165="","",O165/GDP!R161/10)</f>
        <v>1.2080428972980568</v>
      </c>
      <c r="Y165" s="39">
        <f>IF(P165="","",P165/GDP!S161/10)</f>
        <v>2.1998149946570247</v>
      </c>
      <c r="Z165" s="39">
        <f>IF(Q165="","",Q165/GDP!T161/10)</f>
        <v>1.0287711696153863</v>
      </c>
      <c r="AA165" s="39"/>
      <c r="AB165" s="59">
        <f t="shared" si="31"/>
        <v>0</v>
      </c>
      <c r="AC165" s="59">
        <f t="shared" si="35"/>
        <v>0</v>
      </c>
      <c r="AD165" s="59">
        <f t="shared" si="26"/>
        <v>0</v>
      </c>
      <c r="AE165" s="59" t="str">
        <f t="shared" si="32"/>
        <v/>
      </c>
      <c r="AF165" s="59">
        <f t="shared" si="27"/>
        <v>0</v>
      </c>
      <c r="AG165" s="39" t="str">
        <f t="shared" si="28"/>
        <v/>
      </c>
      <c r="AI165" s="59">
        <f t="shared" si="29"/>
        <v>1.2080428972980568</v>
      </c>
      <c r="AJ165" s="20" t="str">
        <f t="shared" si="36"/>
        <v/>
      </c>
    </row>
    <row r="166" spans="1:36" x14ac:dyDescent="0.15">
      <c r="A166" s="12" t="s">
        <v>186</v>
      </c>
      <c r="B166" s="26" t="str">
        <f>IF(Trans_cr!B166="","",Trans_cr!B166-Trans_deb!B166)</f>
        <v/>
      </c>
      <c r="C166" s="26" t="str">
        <f>IF(Trans_cr!C166="","",Trans_cr!C166-Trans_deb!C166)</f>
        <v/>
      </c>
      <c r="D166" s="26" t="str">
        <f>IF(Trans_cr!D166="","",Trans_cr!D166-Trans_deb!D166)</f>
        <v/>
      </c>
      <c r="E166" s="26">
        <f>IF(Trans_cr!E166="","",Trans_cr!E166-Trans_deb!E166)</f>
        <v>549.58406006578798</v>
      </c>
      <c r="F166" s="26">
        <f>IF(Trans_cr!F166="","",Trans_cr!F166-Trans_deb!F166)</f>
        <v>151.07684023782485</v>
      </c>
      <c r="G166" s="26">
        <f>IF(Trans_cr!G166="","",Trans_cr!G166-Trans_deb!G166)</f>
        <v>-36.342149456749212</v>
      </c>
      <c r="H166" s="26">
        <f>IF(Trans_cr!H166="","",Trans_cr!H166-Trans_deb!H166)</f>
        <v>34.764299634997315</v>
      </c>
      <c r="I166" s="26">
        <f>IF(Trans_cr!I166="","",Trans_cr!I166-Trans_deb!I166)</f>
        <v>122.08668071666239</v>
      </c>
      <c r="J166" s="26">
        <f>IF(Trans_cr!J166="","",Trans_cr!J166-Trans_deb!J166)</f>
        <v>499.3368427255341</v>
      </c>
      <c r="K166" s="26">
        <f>IF(Trans_cr!K166="","",Trans_cr!K166-Trans_deb!K166)</f>
        <v>413.10139572910475</v>
      </c>
      <c r="L166" s="26">
        <f>IF(Trans_cr!L166="","",Trans_cr!L166-Trans_deb!L166)</f>
        <v>306.76321166780599</v>
      </c>
      <c r="M166" s="26">
        <f>IF(Trans_cr!M166="","",Trans_cr!M166-Trans_deb!M166)</f>
        <v>469.34167042768831</v>
      </c>
      <c r="N166" s="26">
        <f>IF(Trans_cr!N166="","",Trans_cr!N166-Trans_deb!N166)</f>
        <v>464.91036365768741</v>
      </c>
      <c r="O166" s="26">
        <f>IF(Trans_cr!O166="","",Trans_cr!O166-Trans_deb!O166)</f>
        <v>334.22323818321456</v>
      </c>
      <c r="P166" s="26">
        <f>IF(Trans_cr!P166="","",Trans_cr!P166-Trans_deb!P166)</f>
        <v>368.97279796931934</v>
      </c>
      <c r="Q166" s="26">
        <f>IF(Trans_cr!Q166="","",Trans_cr!Q166-Trans_deb!Q166)</f>
        <v>621.82859976446753</v>
      </c>
      <c r="S166" s="64">
        <f t="shared" si="34"/>
        <v>0.68529659418463029</v>
      </c>
      <c r="T166" s="39"/>
      <c r="U166" s="39">
        <f>IF(L166="","",L166/GDP!O162/10)</f>
        <v>0.34657798577708815</v>
      </c>
      <c r="V166" s="39">
        <f>IF(M166="","",M166/GDP!P162/10)</f>
        <v>0.52328437979999953</v>
      </c>
      <c r="W166" s="39">
        <f>IF(N166="","",N166/GDP!Q162/10)</f>
        <v>0.48726868779827337</v>
      </c>
      <c r="X166" s="39">
        <f>IF(O166="","",O166/GDP!R162/10)</f>
        <v>0.31657671612622024</v>
      </c>
      <c r="Y166" s="39">
        <f>IF(P166="","",P166/GDP!S162/10)</f>
        <v>0.35096577712935384</v>
      </c>
      <c r="Z166" s="39">
        <f>IF(Q166="","",Q166/GDP!T162/10)</f>
        <v>0.59510529447948746</v>
      </c>
      <c r="AA166" s="39"/>
      <c r="AB166" s="59">
        <f t="shared" si="31"/>
        <v>0</v>
      </c>
      <c r="AC166" s="59">
        <f t="shared" si="35"/>
        <v>0</v>
      </c>
      <c r="AD166" s="59">
        <f t="shared" si="26"/>
        <v>0</v>
      </c>
      <c r="AE166" s="59" t="str">
        <f t="shared" si="32"/>
        <v/>
      </c>
      <c r="AF166" s="59">
        <f t="shared" si="27"/>
        <v>0</v>
      </c>
      <c r="AG166" s="39" t="str">
        <f t="shared" si="28"/>
        <v/>
      </c>
      <c r="AI166" s="59">
        <f t="shared" si="29"/>
        <v>0.31657671612622024</v>
      </c>
      <c r="AJ166" s="20" t="str">
        <f t="shared" si="36"/>
        <v/>
      </c>
    </row>
    <row r="167" spans="1:36" x14ac:dyDescent="0.15">
      <c r="A167" s="12" t="s">
        <v>187</v>
      </c>
      <c r="B167" s="26">
        <f>IF(Trans_cr!B167="","",Trans_cr!B167-Trans_deb!B167)</f>
        <v>497.40000000000009</v>
      </c>
      <c r="C167" s="26">
        <f>IF(Trans_cr!C167="","",Trans_cr!C167-Trans_deb!C167)</f>
        <v>574.23854122493356</v>
      </c>
      <c r="D167" s="26">
        <f>IF(Trans_cr!D167="","",Trans_cr!D167-Trans_deb!D167)</f>
        <v>721.70348684515977</v>
      </c>
      <c r="E167" s="26">
        <f>IF(Trans_cr!E167="","",Trans_cr!E167-Trans_deb!E167)</f>
        <v>822.99999999999977</v>
      </c>
      <c r="F167" s="26">
        <f>IF(Trans_cr!F167="","",Trans_cr!F167-Trans_deb!F167)</f>
        <v>610.71959861909045</v>
      </c>
      <c r="G167" s="26">
        <f>IF(Trans_cr!G167="","",Trans_cr!G167-Trans_deb!G167)</f>
        <v>653.79097847676735</v>
      </c>
      <c r="H167" s="26">
        <f>IF(Trans_cr!H167="","",Trans_cr!H167-Trans_deb!H167)</f>
        <v>813.32771880498433</v>
      </c>
      <c r="I167" s="26">
        <f>IF(Trans_cr!I167="","",Trans_cr!I167-Trans_deb!I167)</f>
        <v>812.36940496032742</v>
      </c>
      <c r="J167" s="26">
        <f>IF(Trans_cr!J167="","",Trans_cr!J167-Trans_deb!J167)</f>
        <v>875.90964482236052</v>
      </c>
      <c r="K167" s="26">
        <f>IF(Trans_cr!K167="","",Trans_cr!K167-Trans_deb!K167)</f>
        <v>949.71361530731429</v>
      </c>
      <c r="L167" s="26">
        <f>IF(Trans_cr!L167="","",Trans_cr!L167-Trans_deb!L167)</f>
        <v>896.36321124750225</v>
      </c>
      <c r="M167" s="26">
        <f>IF(Trans_cr!M167="","",Trans_cr!M167-Trans_deb!M167)</f>
        <v>1020.7419483263127</v>
      </c>
      <c r="N167" s="26">
        <f>IF(Trans_cr!N167="","",Trans_cr!N167-Trans_deb!N167)</f>
        <v>1208.998189760476</v>
      </c>
      <c r="O167" s="26">
        <f>IF(Trans_cr!O167="","",Trans_cr!O167-Trans_deb!O167)</f>
        <v>1563.250044527146</v>
      </c>
      <c r="P167" s="26">
        <f>IF(Trans_cr!P167="","",Trans_cr!P167-Trans_deb!P167)</f>
        <v>1485.1810997880159</v>
      </c>
      <c r="Q167" s="26">
        <f>IF(Trans_cr!Q167="","",Trans_cr!Q167-Trans_deb!Q167)</f>
        <v>1373.2908347620426</v>
      </c>
      <c r="S167" s="64">
        <f t="shared" si="34"/>
        <v>-7.5337792166856765E-2</v>
      </c>
      <c r="T167" s="39"/>
      <c r="U167" s="39">
        <f>IF(L167="","",L167/GDP!O163/10)</f>
        <v>2.0791639339348524</v>
      </c>
      <c r="V167" s="39">
        <f>IF(M167="","",M167/GDP!P163/10)</f>
        <v>2.2807602053845386</v>
      </c>
      <c r="W167" s="39">
        <f>IF(N167="","",N167/GDP!Q163/10)</f>
        <v>2.4892108004764832</v>
      </c>
      <c r="X167" s="39">
        <f>IF(O167="","",O167/GDP!R163/10)</f>
        <v>2.8849531569264939</v>
      </c>
      <c r="Y167" s="39">
        <f>IF(P167="","",P167/GDP!S163/10)</f>
        <v>2.7411905001155805</v>
      </c>
      <c r="Z167" s="39">
        <f>IF(Q167="","",Q167/GDP!T163/10)</f>
        <v>2.5990570905485737</v>
      </c>
      <c r="AA167" s="39"/>
      <c r="AB167" s="59">
        <f t="shared" si="31"/>
        <v>0</v>
      </c>
      <c r="AC167" s="59">
        <f t="shared" si="35"/>
        <v>0</v>
      </c>
      <c r="AD167" s="59">
        <f t="shared" si="26"/>
        <v>0</v>
      </c>
      <c r="AE167" s="59" t="str">
        <f t="shared" si="32"/>
        <v/>
      </c>
      <c r="AF167" s="59">
        <f t="shared" si="27"/>
        <v>0</v>
      </c>
      <c r="AG167" s="39" t="str">
        <f t="shared" si="28"/>
        <v/>
      </c>
      <c r="AI167" s="59">
        <f t="shared" si="29"/>
        <v>2.8849531569264939</v>
      </c>
      <c r="AJ167" s="20" t="str">
        <f t="shared" si="36"/>
        <v/>
      </c>
    </row>
    <row r="168" spans="1:36" x14ac:dyDescent="0.15">
      <c r="A168" s="12" t="s">
        <v>188</v>
      </c>
      <c r="B168" s="26">
        <f>IF(Trans_cr!B168="","",Trans_cr!B168-Trans_deb!B168)</f>
        <v>-22.688446728983429</v>
      </c>
      <c r="C168" s="26">
        <f>IF(Trans_cr!C168="","",Trans_cr!C168-Trans_deb!C168)</f>
        <v>-7.6000000000000014</v>
      </c>
      <c r="D168" s="26">
        <f>IF(Trans_cr!D168="","",Trans_cr!D168-Trans_deb!D168)</f>
        <v>-17.839174030492188</v>
      </c>
      <c r="E168" s="26">
        <f>IF(Trans_cr!E168="","",Trans_cr!E168-Trans_deb!E168)</f>
        <v>-32.99866879353975</v>
      </c>
      <c r="F168" s="26">
        <f>IF(Trans_cr!F168="","",Trans_cr!F168-Trans_deb!F168)</f>
        <v>-21.768774717835157</v>
      </c>
      <c r="G168" s="26">
        <f>IF(Trans_cr!G168="","",Trans_cr!G168-Trans_deb!G168)</f>
        <v>-12.773674196990811</v>
      </c>
      <c r="H168" s="26">
        <f>IF(Trans_cr!H168="","",Trans_cr!H168-Trans_deb!H168)</f>
        <v>-30.043173121080869</v>
      </c>
      <c r="I168" s="26">
        <f>IF(Trans_cr!I168="","",Trans_cr!I168-Trans_deb!I168)</f>
        <v>-22.743141449849059</v>
      </c>
      <c r="J168" s="26">
        <f>IF(Trans_cr!J168="","",Trans_cr!J168-Trans_deb!J168)</f>
        <v>-33.076116540468647</v>
      </c>
      <c r="K168" s="26">
        <f>IF(Trans_cr!K168="","",Trans_cr!K168-Trans_deb!K168)</f>
        <v>-44.70640071399675</v>
      </c>
      <c r="L168" s="26">
        <f>IF(Trans_cr!L168="","",Trans_cr!L168-Trans_deb!L168)</f>
        <v>-30.778269695411563</v>
      </c>
      <c r="M168" s="26">
        <f>IF(Trans_cr!M168="","",Trans_cr!M168-Trans_deb!M168)</f>
        <v>-21.373607717064793</v>
      </c>
      <c r="N168" s="26">
        <f>IF(Trans_cr!N168="","",Trans_cr!N168-Trans_deb!N168)</f>
        <v>-21.359111097046807</v>
      </c>
      <c r="O168" s="26">
        <f>IF(Trans_cr!O168="","",Trans_cr!O168-Trans_deb!O168)</f>
        <v>-24.101853960325791</v>
      </c>
      <c r="P168" s="26">
        <f>IF(Trans_cr!P168="","",Trans_cr!P168-Trans_deb!P168)</f>
        <v>-19.989646210316465</v>
      </c>
      <c r="Q168" s="26">
        <f>IF(Trans_cr!Q168="","",Trans_cr!Q168-Trans_deb!Q168)</f>
        <v>-15.365004456413594</v>
      </c>
      <c r="S168" s="64">
        <f t="shared" si="34"/>
        <v>-0.23135185611820075</v>
      </c>
      <c r="T168" s="39"/>
      <c r="U168" s="39">
        <f>IF(L168="","",L168/GDP!O164/10)</f>
        <v>-2.3470380664670549</v>
      </c>
      <c r="V168" s="39">
        <f>IF(M168="","",M168/GDP!P164/10)</f>
        <v>-1.5476021227340333</v>
      </c>
      <c r="W168" s="39">
        <f>IF(N168="","",N168/GDP!Q164/10)</f>
        <v>-1.4653688438659314</v>
      </c>
      <c r="X168" s="39">
        <f>IF(O168="","",O168/GDP!R164/10)</f>
        <v>-1.5389890915325946</v>
      </c>
      <c r="Y168" s="39">
        <f>IF(P168="","",P168/GDP!S164/10)</f>
        <v>-1.2663506258386197</v>
      </c>
      <c r="Z168" s="39">
        <f>IF(Q168="","",Q168/GDP!T164/10)</f>
        <v>-0.980418427053946</v>
      </c>
      <c r="AA168" s="39"/>
      <c r="AB168" s="59">
        <f t="shared" si="31"/>
        <v>0</v>
      </c>
      <c r="AC168" s="59">
        <f t="shared" si="35"/>
        <v>0</v>
      </c>
      <c r="AD168" s="59">
        <f t="shared" si="26"/>
        <v>0</v>
      </c>
      <c r="AE168" s="59" t="str">
        <f t="shared" si="32"/>
        <v/>
      </c>
      <c r="AF168" s="59">
        <f t="shared" si="27"/>
        <v>0</v>
      </c>
      <c r="AG168" s="39">
        <f t="shared" si="28"/>
        <v>-1.5389890915325946</v>
      </c>
      <c r="AI168" s="59" t="str">
        <f t="shared" si="29"/>
        <v/>
      </c>
      <c r="AJ168" s="20" t="str">
        <f t="shared" si="36"/>
        <v/>
      </c>
    </row>
    <row r="169" spans="1:36" x14ac:dyDescent="0.15">
      <c r="A169" s="12" t="s">
        <v>189</v>
      </c>
      <c r="B169" s="26" t="str">
        <f>IF(Trans_cr!B169="","",Trans_cr!B169-Trans_deb!B169)</f>
        <v/>
      </c>
      <c r="C169" s="26" t="str">
        <f>IF(Trans_cr!C169="","",Trans_cr!C169-Trans_deb!C169)</f>
        <v/>
      </c>
      <c r="D169" s="26" t="str">
        <f>IF(Trans_cr!D169="","",Trans_cr!D169-Trans_deb!D169)</f>
        <v/>
      </c>
      <c r="E169" s="26" t="str">
        <f>IF(Trans_cr!E169="","",Trans_cr!E169-Trans_deb!E169)</f>
        <v/>
      </c>
      <c r="F169" s="26" t="str">
        <f>IF(Trans_cr!F169="","",Trans_cr!F169-Trans_deb!F169)</f>
        <v/>
      </c>
      <c r="G169" s="26" t="str">
        <f>IF(Trans_cr!G169="","",Trans_cr!G169-Trans_deb!G169)</f>
        <v/>
      </c>
      <c r="H169" s="26" t="str">
        <f>IF(Trans_cr!H169="","",Trans_cr!H169-Trans_deb!H169)</f>
        <v/>
      </c>
      <c r="I169" s="26" t="str">
        <f>IF(Trans_cr!I169="","",Trans_cr!I169-Trans_deb!I169)</f>
        <v/>
      </c>
      <c r="J169" s="26" t="str">
        <f>IF(Trans_cr!J169="","",Trans_cr!J169-Trans_deb!J169)</f>
        <v/>
      </c>
      <c r="K169" s="26" t="str">
        <f>IF(Trans_cr!K169="","",Trans_cr!K169-Trans_deb!K169)</f>
        <v/>
      </c>
      <c r="L169" s="26" t="str">
        <f>IF(Trans_cr!L169="","",Trans_cr!L169-Trans_deb!L169)</f>
        <v/>
      </c>
      <c r="M169" s="26" t="str">
        <f>IF(Trans_cr!M169="","",Trans_cr!M169-Trans_deb!M169)</f>
        <v/>
      </c>
      <c r="N169" s="26" t="str">
        <f>IF(Trans_cr!N169="","",Trans_cr!N169-Trans_deb!N169)</f>
        <v/>
      </c>
      <c r="O169" s="26" t="str">
        <f>IF(Trans_cr!O169="","",Trans_cr!O169-Trans_deb!O169)</f>
        <v/>
      </c>
      <c r="P169" s="26" t="str">
        <f>IF(Trans_cr!P169="","",Trans_cr!P169-Trans_deb!P169)</f>
        <v/>
      </c>
      <c r="Q169" s="26" t="str">
        <f>IF(Trans_cr!Q169="","",Trans_cr!Q169-Trans_deb!Q169)</f>
        <v/>
      </c>
      <c r="S169" s="64" t="str">
        <f t="shared" si="34"/>
        <v/>
      </c>
      <c r="T169" s="39"/>
      <c r="U169" s="39" t="str">
        <f>IF(L169="","",L169/GDP!O165/10)</f>
        <v/>
      </c>
      <c r="V169" s="39" t="str">
        <f>IF(M169="","",M169/GDP!P165/10)</f>
        <v/>
      </c>
      <c r="W169" s="39" t="str">
        <f>IF(N169="","",N169/GDP!Q165/10)</f>
        <v/>
      </c>
      <c r="X169" s="39" t="str">
        <f>IF(O169="","",O169/GDP!R165/10)</f>
        <v/>
      </c>
      <c r="Y169" s="39" t="str">
        <f>IF(P169="","",P169/GDP!S165/10)</f>
        <v/>
      </c>
      <c r="Z169" s="39" t="str">
        <f>IF(Q169="","",Q169/GDP!T165/10)</f>
        <v/>
      </c>
      <c r="AA169" s="39"/>
      <c r="AB169" s="59">
        <f t="shared" si="31"/>
        <v>1</v>
      </c>
      <c r="AC169" s="59"/>
      <c r="AD169" s="59">
        <f t="shared" si="26"/>
        <v>1</v>
      </c>
      <c r="AE169" s="59" t="str">
        <f t="shared" si="32"/>
        <v/>
      </c>
      <c r="AF169" s="59">
        <f t="shared" si="27"/>
        <v>0</v>
      </c>
      <c r="AG169" s="39" t="str">
        <f t="shared" si="28"/>
        <v/>
      </c>
      <c r="AI169" s="59" t="str">
        <f t="shared" si="29"/>
        <v/>
      </c>
      <c r="AJ169" s="20" t="str">
        <f t="shared" si="36"/>
        <v/>
      </c>
    </row>
    <row r="170" spans="1:36" x14ac:dyDescent="0.15">
      <c r="A170" s="12" t="s">
        <v>190</v>
      </c>
      <c r="B170" s="26">
        <f>IF(Trans_cr!B170="","",Trans_cr!B170-Trans_deb!B170)</f>
        <v>-3307.3575926578442</v>
      </c>
      <c r="C170" s="26">
        <f>IF(Trans_cr!C170="","",Trans_cr!C170-Trans_deb!C170)</f>
        <v>-4394.5899715889145</v>
      </c>
      <c r="D170" s="26">
        <f>IF(Trans_cr!D170="","",Trans_cr!D170-Trans_deb!D170)</f>
        <v>-4799.0372370456589</v>
      </c>
      <c r="E170" s="26">
        <f>IF(Trans_cr!E170="","",Trans_cr!E170-Trans_deb!E170)</f>
        <v>-4957.2820395496874</v>
      </c>
      <c r="F170" s="26">
        <f>IF(Trans_cr!F170="","",Trans_cr!F170-Trans_deb!F170)</f>
        <v>-3541.9966780450841</v>
      </c>
      <c r="G170" s="26">
        <f>IF(Trans_cr!G170="","",Trans_cr!G170-Trans_deb!G170)</f>
        <v>-4073.1955915922122</v>
      </c>
      <c r="H170" s="26">
        <f>IF(Trans_cr!H170="","",Trans_cr!H170-Trans_deb!H170)</f>
        <v>-5015.7446752092383</v>
      </c>
      <c r="I170" s="26">
        <f>IF(Trans_cr!I170="","",Trans_cr!I170-Trans_deb!I170)</f>
        <v>-4954.5057951646686</v>
      </c>
      <c r="J170" s="26">
        <f>IF(Trans_cr!J170="","",Trans_cr!J170-Trans_deb!J170)</f>
        <v>-4642.6575335692778</v>
      </c>
      <c r="K170" s="26">
        <f>IF(Trans_cr!K170="","",Trans_cr!K170-Trans_deb!K170)</f>
        <v>-4498.5394132831698</v>
      </c>
      <c r="L170" s="26">
        <f>IF(Trans_cr!L170="","",Trans_cr!L170-Trans_deb!L170)</f>
        <v>-3984.2493632656797</v>
      </c>
      <c r="M170" s="26">
        <f>IF(Trans_cr!M170="","",Trans_cr!M170-Trans_deb!M170)</f>
        <v>-3481.4492380416536</v>
      </c>
      <c r="N170" s="26">
        <f>IF(Trans_cr!N170="","",Trans_cr!N170-Trans_deb!N170)</f>
        <v>-4042.6685495030729</v>
      </c>
      <c r="O170" s="26">
        <f>IF(Trans_cr!O170="","",Trans_cr!O170-Trans_deb!O170)</f>
        <v>-4610.8409876294572</v>
      </c>
      <c r="P170" s="26">
        <f>IF(Trans_cr!P170="","",Trans_cr!P170-Trans_deb!P170)</f>
        <v>-4406.4330116223355</v>
      </c>
      <c r="Q170" s="26">
        <f>IF(Trans_cr!Q170="","",Trans_cr!Q170-Trans_deb!Q170)</f>
        <v>-2755.1874880836704</v>
      </c>
      <c r="S170" s="64">
        <f t="shared" si="34"/>
        <v>-0.3747351926565925</v>
      </c>
      <c r="T170" s="39"/>
      <c r="U170" s="39">
        <f>IF(L170="","",L170/GDP!O166/10)</f>
        <v>-1.2545747120167532</v>
      </c>
      <c r="V170" s="39">
        <f>IF(M170="","",M170/GDP!P166/10)</f>
        <v>-1.1750827618639532</v>
      </c>
      <c r="W170" s="39">
        <f>IF(N170="","",N170/GDP!Q166/10)</f>
        <v>-1.1569213712117254</v>
      </c>
      <c r="X170" s="39">
        <f>IF(O170="","",O170/GDP!R166/10)</f>
        <v>-1.2524848179859984</v>
      </c>
      <c r="Y170" s="39">
        <f>IF(P170="","",P170/GDP!S166/10)</f>
        <v>-1.2541283350032939</v>
      </c>
      <c r="Z170" s="39">
        <f>IF(Q170="","",Q170/GDP!T166/10)</f>
        <v>-0.91215373503490993</v>
      </c>
      <c r="AA170" s="39"/>
      <c r="AB170" s="59">
        <f t="shared" si="31"/>
        <v>0</v>
      </c>
      <c r="AC170" s="59">
        <f t="shared" ref="AC170:AC180" si="37">IF(Y170&gt;5, 1, 0)</f>
        <v>0</v>
      </c>
      <c r="AD170" s="59">
        <f t="shared" si="26"/>
        <v>0</v>
      </c>
      <c r="AE170" s="59" t="str">
        <f t="shared" si="32"/>
        <v/>
      </c>
      <c r="AF170" s="59">
        <f t="shared" si="27"/>
        <v>0</v>
      </c>
      <c r="AG170" s="39">
        <f t="shared" si="28"/>
        <v>-1.2524848179859984</v>
      </c>
      <c r="AI170" s="59" t="str">
        <f t="shared" si="29"/>
        <v/>
      </c>
      <c r="AJ170" s="20" t="str">
        <f t="shared" si="36"/>
        <v/>
      </c>
    </row>
    <row r="171" spans="1:36" x14ac:dyDescent="0.15">
      <c r="A171" s="12" t="s">
        <v>191</v>
      </c>
      <c r="B171" s="26" t="str">
        <f>IF(Trans_cr!B171="","",Trans_cr!B171-Trans_deb!B171)</f>
        <v/>
      </c>
      <c r="C171" s="26" t="str">
        <f>IF(Trans_cr!C171="","",Trans_cr!C171-Trans_deb!C171)</f>
        <v/>
      </c>
      <c r="D171" s="26" t="str">
        <f>IF(Trans_cr!D171="","",Trans_cr!D171-Trans_deb!D171)</f>
        <v/>
      </c>
      <c r="E171" s="26" t="str">
        <f>IF(Trans_cr!E171="","",Trans_cr!E171-Trans_deb!E171)</f>
        <v/>
      </c>
      <c r="F171" s="26" t="str">
        <f>IF(Trans_cr!F171="","",Trans_cr!F171-Trans_deb!F171)</f>
        <v/>
      </c>
      <c r="G171" s="26" t="str">
        <f>IF(Trans_cr!G171="","",Trans_cr!G171-Trans_deb!G171)</f>
        <v/>
      </c>
      <c r="H171" s="26" t="str">
        <f>IF(Trans_cr!H171="","",Trans_cr!H171-Trans_deb!H171)</f>
        <v/>
      </c>
      <c r="I171" s="26" t="str">
        <f>IF(Trans_cr!I171="","",Trans_cr!I171-Trans_deb!I171)</f>
        <v/>
      </c>
      <c r="J171" s="26" t="str">
        <f>IF(Trans_cr!J171="","",Trans_cr!J171-Trans_deb!J171)</f>
        <v/>
      </c>
      <c r="K171" s="26">
        <f>IF(Trans_cr!K171="","",Trans_cr!K171-Trans_deb!K171)</f>
        <v>-201.2</v>
      </c>
      <c r="L171" s="26">
        <f>IF(Trans_cr!L171="","",Trans_cr!L171-Trans_deb!L171)</f>
        <v>-727.62</v>
      </c>
      <c r="M171" s="26">
        <f>IF(Trans_cr!M171="","",Trans_cr!M171-Trans_deb!M171)</f>
        <v>-312.47999999999996</v>
      </c>
      <c r="N171" s="26">
        <f>IF(Trans_cr!N171="","",Trans_cr!N171-Trans_deb!N171)</f>
        <v>-276.2</v>
      </c>
      <c r="O171" s="26">
        <f>IF(Trans_cr!O171="","",Trans_cr!O171-Trans_deb!O171)</f>
        <v>-493.62</v>
      </c>
      <c r="P171" s="26" t="str">
        <f>IF(Trans_cr!P171="","",Trans_cr!P171-Trans_deb!P171)</f>
        <v/>
      </c>
      <c r="Q171" s="26" t="str">
        <f>IF(Trans_cr!Q171="","",Trans_cr!Q171-Trans_deb!Q171)</f>
        <v/>
      </c>
      <c r="S171" s="64" t="str">
        <f t="shared" si="34"/>
        <v/>
      </c>
      <c r="T171" s="39"/>
      <c r="U171" s="39">
        <f>IF(L171="","",L171/GDP!O167/10)</f>
        <v>-4.9158917406983029</v>
      </c>
      <c r="V171" s="39">
        <f>IF(M171="","",M171/GDP!P167/10)</f>
        <v>-8.9266535411192685</v>
      </c>
      <c r="W171" s="39">
        <f>IF(N171="","",N171/GDP!Q167/10)</f>
        <v>-7.903012346824843</v>
      </c>
      <c r="X171" s="39">
        <f>IF(O171="","",O171/GDP!R167/10)</f>
        <v>-10.594900068209359</v>
      </c>
      <c r="Y171" s="39" t="str">
        <f>IF(P171="","",P171/GDP!S167/10)</f>
        <v/>
      </c>
      <c r="Z171" s="39" t="str">
        <f>IF(Q171="","",Q171/GDP!T167/10)</f>
        <v/>
      </c>
      <c r="AA171" s="39"/>
      <c r="AB171" s="59">
        <f t="shared" si="31"/>
        <v>0</v>
      </c>
      <c r="AC171" s="59">
        <f t="shared" si="37"/>
        <v>1</v>
      </c>
      <c r="AD171" s="59">
        <f t="shared" si="26"/>
        <v>1</v>
      </c>
      <c r="AE171" s="59">
        <f t="shared" si="32"/>
        <v>0</v>
      </c>
      <c r="AF171" s="59">
        <f t="shared" si="27"/>
        <v>1</v>
      </c>
      <c r="AG171" s="39">
        <f t="shared" si="28"/>
        <v>-10.594900068209359</v>
      </c>
      <c r="AI171" s="59" t="str">
        <f t="shared" si="29"/>
        <v/>
      </c>
      <c r="AJ171" s="20"/>
    </row>
    <row r="172" spans="1:36" x14ac:dyDescent="0.15">
      <c r="A172" s="12" t="s">
        <v>192</v>
      </c>
      <c r="B172" s="26" t="str">
        <f>IF(Trans_cr!B172="","",Trans_cr!B172-Trans_deb!B172)</f>
        <v/>
      </c>
      <c r="C172" s="26" t="str">
        <f>IF(Trans_cr!C172="","",Trans_cr!C172-Trans_deb!C172)</f>
        <v/>
      </c>
      <c r="D172" s="26" t="str">
        <f>IF(Trans_cr!D172="","",Trans_cr!D172-Trans_deb!D172)</f>
        <v/>
      </c>
      <c r="E172" s="26" t="str">
        <f>IF(Trans_cr!E172="","",Trans_cr!E172-Trans_deb!E172)</f>
        <v/>
      </c>
      <c r="F172" s="26" t="str">
        <f>IF(Trans_cr!F172="","",Trans_cr!F172-Trans_deb!F172)</f>
        <v/>
      </c>
      <c r="G172" s="26" t="str">
        <f>IF(Trans_cr!G172="","",Trans_cr!G172-Trans_deb!G172)</f>
        <v/>
      </c>
      <c r="H172" s="26" t="str">
        <f>IF(Trans_cr!H172="","",Trans_cr!H172-Trans_deb!H172)</f>
        <v/>
      </c>
      <c r="I172" s="26" t="str">
        <f>IF(Trans_cr!I172="","",Trans_cr!I172-Trans_deb!I172)</f>
        <v/>
      </c>
      <c r="J172" s="26">
        <f>IF(Trans_cr!J172="","",Trans_cr!J172-Trans_deb!J172)</f>
        <v>5695.169020123476</v>
      </c>
      <c r="K172" s="26">
        <f>IF(Trans_cr!K172="","",Trans_cr!K172-Trans_deb!K172)</f>
        <v>4283.8011425979294</v>
      </c>
      <c r="L172" s="26">
        <f>IF(Trans_cr!L172="","",Trans_cr!L172-Trans_deb!L172)</f>
        <v>3794.1565744239706</v>
      </c>
      <c r="M172" s="26">
        <f>IF(Trans_cr!M172="","",Trans_cr!M172-Trans_deb!M172)</f>
        <v>4554.1489834803342</v>
      </c>
      <c r="N172" s="26">
        <f>IF(Trans_cr!N172="","",Trans_cr!N172-Trans_deb!N172)</f>
        <v>5173.0090415207305</v>
      </c>
      <c r="O172" s="26">
        <f>IF(Trans_cr!O172="","",Trans_cr!O172-Trans_deb!O172)</f>
        <v>5442.2373958333392</v>
      </c>
      <c r="P172" s="26">
        <f>IF(Trans_cr!P172="","",Trans_cr!P172-Trans_deb!P172)</f>
        <v>6326.6836009740346</v>
      </c>
      <c r="Q172" s="26">
        <f>IF(Trans_cr!Q172="","",Trans_cr!Q172-Trans_deb!Q172)</f>
        <v>5900.4702253316827</v>
      </c>
      <c r="S172" s="64">
        <f t="shared" si="34"/>
        <v>-6.7367581899738682E-2</v>
      </c>
      <c r="T172" s="39"/>
      <c r="U172" s="39">
        <f>IF(L172="","",L172/GDP!O168/10)</f>
        <v>0.31731118063291486</v>
      </c>
      <c r="V172" s="39">
        <f>IF(M172="","",M172/GDP!P168/10)</f>
        <v>0.36948317992128599</v>
      </c>
      <c r="W172" s="39">
        <f>IF(N172="","",N172/GDP!Q168/10)</f>
        <v>0.39426135596922152</v>
      </c>
      <c r="X172" s="39">
        <f>IF(O172="","",O172/GDP!R168/10)</f>
        <v>0.3825022620050858</v>
      </c>
      <c r="Y172" s="39">
        <f>IF(P172="","",P172/GDP!S168/10)</f>
        <v>0.45396687879290704</v>
      </c>
      <c r="Z172" s="39">
        <f>IF(Q172="","",Q172/GDP!T168/10)</f>
        <v>0.46091173273542685</v>
      </c>
      <c r="AA172" s="39"/>
      <c r="AB172" s="59">
        <f t="shared" si="31"/>
        <v>0</v>
      </c>
      <c r="AC172" s="59">
        <f t="shared" si="37"/>
        <v>0</v>
      </c>
      <c r="AD172" s="59">
        <f t="shared" si="26"/>
        <v>0</v>
      </c>
      <c r="AE172" s="59" t="str">
        <f t="shared" si="32"/>
        <v/>
      </c>
      <c r="AF172" s="59">
        <f t="shared" si="27"/>
        <v>0</v>
      </c>
      <c r="AG172" s="39" t="str">
        <f t="shared" si="28"/>
        <v/>
      </c>
      <c r="AI172" s="59">
        <f t="shared" si="29"/>
        <v>0.3825022620050858</v>
      </c>
      <c r="AJ172" s="20" t="str">
        <f t="shared" ref="AJ172:AJ196" si="38">IF(AC172=1, A172, "")</f>
        <v/>
      </c>
    </row>
    <row r="173" spans="1:36" x14ac:dyDescent="0.15">
      <c r="A173" s="12" t="s">
        <v>193</v>
      </c>
      <c r="B173" s="26">
        <f>IF(Trans_cr!B173="","",Trans_cr!B173-Trans_deb!B173)</f>
        <v>-594.09049000000005</v>
      </c>
      <c r="C173" s="26">
        <f>IF(Trans_cr!C173="","",Trans_cr!C173-Trans_deb!C173)</f>
        <v>-711.76099999999997</v>
      </c>
      <c r="D173" s="26">
        <f>IF(Trans_cr!D173="","",Trans_cr!D173-Trans_deb!D173)</f>
        <v>-775.28500000000008</v>
      </c>
      <c r="E173" s="26">
        <f>IF(Trans_cr!E173="","",Trans_cr!E173-Trans_deb!E173)</f>
        <v>-969.50799999999992</v>
      </c>
      <c r="F173" s="26">
        <f>IF(Trans_cr!F173="","",Trans_cr!F173-Trans_deb!F173)</f>
        <v>-683.79399999999998</v>
      </c>
      <c r="G173" s="26">
        <f>IF(Trans_cr!G173="","",Trans_cr!G173-Trans_deb!G173)</f>
        <v>-865.90550000000007</v>
      </c>
      <c r="H173" s="26">
        <f>IF(Trans_cr!H173="","",Trans_cr!H173-Trans_deb!H173)</f>
        <v>-1385.2429</v>
      </c>
      <c r="I173" s="26">
        <f>IF(Trans_cr!I173="","",Trans_cr!I173-Trans_deb!I173)</f>
        <v>461.5</v>
      </c>
      <c r="J173" s="26">
        <f>IF(Trans_cr!J173="","",Trans_cr!J173-Trans_deb!J173)</f>
        <v>401.67626265943795</v>
      </c>
      <c r="K173" s="26">
        <f>IF(Trans_cr!K173="","",Trans_cr!K173-Trans_deb!K173)</f>
        <v>461.59145012622707</v>
      </c>
      <c r="L173" s="26">
        <f>IF(Trans_cr!L173="","",Trans_cr!L173-Trans_deb!L173)</f>
        <v>526.05000195335583</v>
      </c>
      <c r="M173" s="26">
        <f>IF(Trans_cr!M173="","",Trans_cr!M173-Trans_deb!M173)</f>
        <v>632.00033955319668</v>
      </c>
      <c r="N173" s="26">
        <f>IF(Trans_cr!N173="","",Trans_cr!N173-Trans_deb!N173)</f>
        <v>652.27387673175713</v>
      </c>
      <c r="O173" s="26">
        <f>IF(Trans_cr!O173="","",Trans_cr!O173-Trans_deb!O173)</f>
        <v>749.75</v>
      </c>
      <c r="P173" s="26">
        <f>IF(Trans_cr!P173="","",Trans_cr!P173-Trans_deb!P173)</f>
        <v>629.67000000000007</v>
      </c>
      <c r="Q173" s="26">
        <f>IF(Trans_cr!Q173="","",Trans_cr!Q173-Trans_deb!Q173)</f>
        <v>114.43999935980219</v>
      </c>
      <c r="S173" s="64">
        <f t="shared" si="34"/>
        <v>-0.81825400708338947</v>
      </c>
      <c r="T173" s="39"/>
      <c r="U173" s="39">
        <f>IF(L173="","",L173/GDP!O169/10)</f>
        <v>0.65301873300640345</v>
      </c>
      <c r="V173" s="39">
        <f>IF(M173="","",M173/GDP!P169/10)</f>
        <v>0.76708583100525729</v>
      </c>
      <c r="W173" s="39">
        <f>IF(N173="","",N173/GDP!Q169/10)</f>
        <v>0.74612301962126093</v>
      </c>
      <c r="X173" s="39">
        <f>IF(O173="","",O173/GDP!R169/10)</f>
        <v>0.85274210655474092</v>
      </c>
      <c r="Y173" s="39">
        <f>IF(P173="","",P173/GDP!S169/10)</f>
        <v>0.74980465030792731</v>
      </c>
      <c r="Z173" s="39">
        <f>IF(Q173="","",Q173/GDP!T169/10)</f>
        <v>0.14180996453493336</v>
      </c>
      <c r="AA173" s="39"/>
      <c r="AB173" s="59">
        <f t="shared" si="31"/>
        <v>0</v>
      </c>
      <c r="AC173" s="59">
        <f t="shared" si="37"/>
        <v>0</v>
      </c>
      <c r="AD173" s="59">
        <f t="shared" si="26"/>
        <v>0</v>
      </c>
      <c r="AE173" s="59" t="str">
        <f t="shared" si="32"/>
        <v/>
      </c>
      <c r="AF173" s="59">
        <f t="shared" si="27"/>
        <v>0</v>
      </c>
      <c r="AG173" s="39" t="str">
        <f t="shared" si="28"/>
        <v/>
      </c>
      <c r="AI173" s="59">
        <f t="shared" si="29"/>
        <v>0.85274210655474092</v>
      </c>
      <c r="AJ173" s="20" t="str">
        <f t="shared" si="38"/>
        <v/>
      </c>
    </row>
    <row r="174" spans="1:36" x14ac:dyDescent="0.15">
      <c r="A174" s="12" t="s">
        <v>194</v>
      </c>
      <c r="B174" s="26">
        <f>IF(Trans_cr!B174="","",Trans_cr!B174-Trans_deb!B174)</f>
        <v>-26.999166296296295</v>
      </c>
      <c r="C174" s="26">
        <f>IF(Trans_cr!C174="","",Trans_cr!C174-Trans_deb!C174)</f>
        <v>-31.679810000000003</v>
      </c>
      <c r="D174" s="26">
        <f>IF(Trans_cr!D174="","",Trans_cr!D174-Trans_deb!D174)</f>
        <v>-30.317598148148143</v>
      </c>
      <c r="E174" s="26">
        <f>IF(Trans_cr!E174="","",Trans_cr!E174-Trans_deb!E174)</f>
        <v>-47.476130370370363</v>
      </c>
      <c r="F174" s="26">
        <f>IF(Trans_cr!F174="","",Trans_cr!F174-Trans_deb!F174)</f>
        <v>-29.238207407407405</v>
      </c>
      <c r="G174" s="26">
        <f>IF(Trans_cr!G174="","",Trans_cr!G174-Trans_deb!G174)</f>
        <v>-30.924382962962966</v>
      </c>
      <c r="H174" s="26">
        <f>IF(Trans_cr!H174="","",Trans_cr!H174-Trans_deb!H174)</f>
        <v>-30.373406666666661</v>
      </c>
      <c r="I174" s="26">
        <f>IF(Trans_cr!I174="","",Trans_cr!I174-Trans_deb!I174)</f>
        <v>-28.360273333333335</v>
      </c>
      <c r="J174" s="26">
        <f>IF(Trans_cr!J174="","",Trans_cr!J174-Trans_deb!J174)</f>
        <v>-30.671431111111108</v>
      </c>
      <c r="K174" s="26">
        <f>IF(Trans_cr!K174="","",Trans_cr!K174-Trans_deb!K174)</f>
        <v>-32.769777208376304</v>
      </c>
      <c r="L174" s="26">
        <f>IF(Trans_cr!L174="","",Trans_cr!L174-Trans_deb!L174)</f>
        <v>-34.570611924351212</v>
      </c>
      <c r="M174" s="26">
        <f>IF(Trans_cr!M174="","",Trans_cr!M174-Trans_deb!M174)</f>
        <v>-34.469519203945765</v>
      </c>
      <c r="N174" s="26">
        <f>IF(Trans_cr!N174="","",Trans_cr!N174-Trans_deb!N174)</f>
        <v>-33.647448557806435</v>
      </c>
      <c r="O174" s="26">
        <f>IF(Trans_cr!O174="","",Trans_cr!O174-Trans_deb!O174)</f>
        <v>-37.415127486526274</v>
      </c>
      <c r="P174" s="26">
        <f>IF(Trans_cr!P174="","",Trans_cr!P174-Trans_deb!P174)</f>
        <v>-41.222268662615463</v>
      </c>
      <c r="Q174" s="26">
        <f>IF(Trans_cr!Q174="","",Trans_cr!Q174-Trans_deb!Q174)</f>
        <v>-31.70154354982256</v>
      </c>
      <c r="S174" s="64">
        <f t="shared" si="34"/>
        <v>-0.23096072636650544</v>
      </c>
      <c r="T174" s="39"/>
      <c r="U174" s="39">
        <f>IF(L174="","",L174/GDP!O170/10)</f>
        <v>-3.6070906929510529</v>
      </c>
      <c r="V174" s="39">
        <f>IF(M174="","",M174/GDP!P170/10)</f>
        <v>-3.4175405026137122</v>
      </c>
      <c r="W174" s="39">
        <f>IF(N174="","",N174/GDP!Q170/10)</f>
        <v>-3.1753204615668387</v>
      </c>
      <c r="X174" s="39">
        <f>IF(O174="","",O174/GDP!R170/10)</f>
        <v>-3.4691582440036077</v>
      </c>
      <c r="Y174" s="39">
        <f>IF(P174="","",P174/GDP!S170/10)</f>
        <v>-3.5417101967026334</v>
      </c>
      <c r="Z174" s="39">
        <f>IF(Q174="","",Q174/GDP!T170/10)</f>
        <v>-3.2151348466626311</v>
      </c>
      <c r="AA174" s="39"/>
      <c r="AB174" s="59">
        <f t="shared" si="31"/>
        <v>0</v>
      </c>
      <c r="AC174" s="59">
        <f t="shared" si="37"/>
        <v>0</v>
      </c>
      <c r="AD174" s="59">
        <f t="shared" si="26"/>
        <v>0</v>
      </c>
      <c r="AE174" s="59" t="str">
        <f t="shared" si="32"/>
        <v/>
      </c>
      <c r="AF174" s="59">
        <f t="shared" si="27"/>
        <v>0</v>
      </c>
      <c r="AG174" s="39">
        <f t="shared" si="28"/>
        <v>-3.4691582440036077</v>
      </c>
      <c r="AI174" s="59" t="str">
        <f t="shared" si="29"/>
        <v/>
      </c>
      <c r="AJ174" s="20" t="str">
        <f t="shared" si="38"/>
        <v/>
      </c>
    </row>
    <row r="175" spans="1:36" x14ac:dyDescent="0.15">
      <c r="A175" s="12" t="s">
        <v>195</v>
      </c>
      <c r="B175" s="26">
        <f>IF(Trans_cr!B175="","",Trans_cr!B175-Trans_deb!B175)</f>
        <v>-51.850845185185179</v>
      </c>
      <c r="C175" s="26">
        <f>IF(Trans_cr!C175="","",Trans_cr!C175-Trans_deb!C175)</f>
        <v>-58.864838148148145</v>
      </c>
      <c r="D175" s="26">
        <f>IF(Trans_cr!D175="","",Trans_cr!D175-Trans_deb!D175)</f>
        <v>-63.423620740740731</v>
      </c>
      <c r="E175" s="26">
        <f>IF(Trans_cr!E175="","",Trans_cr!E175-Trans_deb!E175)</f>
        <v>-75.966651111111105</v>
      </c>
      <c r="F175" s="26">
        <f>IF(Trans_cr!F175="","",Trans_cr!F175-Trans_deb!F175)</f>
        <v>-56.199789259259248</v>
      </c>
      <c r="G175" s="26">
        <f>IF(Trans_cr!G175="","",Trans_cr!G175-Trans_deb!G175)</f>
        <v>-62.527576296296289</v>
      </c>
      <c r="H175" s="26">
        <f>IF(Trans_cr!H175="","",Trans_cr!H175-Trans_deb!H175)</f>
        <v>-70.986302592592594</v>
      </c>
      <c r="I175" s="26">
        <f>IF(Trans_cr!I175="","",Trans_cr!I175-Trans_deb!I175)</f>
        <v>-63.718592592592586</v>
      </c>
      <c r="J175" s="26">
        <f>IF(Trans_cr!J175="","",Trans_cr!J175-Trans_deb!J175)</f>
        <v>-59.092188148148146</v>
      </c>
      <c r="K175" s="26">
        <f>IF(Trans_cr!K175="","",Trans_cr!K175-Trans_deb!K175)</f>
        <v>-69.809784668518517</v>
      </c>
      <c r="L175" s="26">
        <f>IF(Trans_cr!L175="","",Trans_cr!L175-Trans_deb!L175)</f>
        <v>-72.077978445777461</v>
      </c>
      <c r="M175" s="26">
        <f>IF(Trans_cr!M175="","",Trans_cr!M175-Trans_deb!M175)</f>
        <v>-75.571785322700066</v>
      </c>
      <c r="N175" s="26">
        <f>IF(Trans_cr!N175="","",Trans_cr!N175-Trans_deb!N175)</f>
        <v>-83.694352935689608</v>
      </c>
      <c r="O175" s="26">
        <f>IF(Trans_cr!O175="","",Trans_cr!O175-Trans_deb!O175)</f>
        <v>-84.591064530334876</v>
      </c>
      <c r="P175" s="26">
        <f>IF(Trans_cr!P175="","",Trans_cr!P175-Trans_deb!P175)</f>
        <v>-78.626217013277426</v>
      </c>
      <c r="Q175" s="26">
        <f>IF(Trans_cr!Q175="","",Trans_cr!Q175-Trans_deb!Q175)</f>
        <v>-56.560726355166153</v>
      </c>
      <c r="S175" s="64">
        <f t="shared" si="34"/>
        <v>-0.28063782662194114</v>
      </c>
      <c r="T175" s="39"/>
      <c r="U175" s="39">
        <f>IF(L175="","",L175/GDP!O171/10)</f>
        <v>-3.9822557855311933</v>
      </c>
      <c r="V175" s="39">
        <f>IF(M175="","",M175/GDP!P171/10)</f>
        <v>-4.0509912215411275</v>
      </c>
      <c r="W175" s="39">
        <f>IF(N175="","",N175/GDP!Q171/10)</f>
        <v>-4.1914838729129373</v>
      </c>
      <c r="X175" s="39">
        <f>IF(O175="","",O175/GDP!R171/10)</f>
        <v>-4.0961671457168505</v>
      </c>
      <c r="Y175" s="39">
        <f>IF(P175="","",P175/GDP!S171/10)</f>
        <v>-3.7108991275888989</v>
      </c>
      <c r="Z175" s="39">
        <f>IF(Q175="","",Q175/GDP!T171/10)</f>
        <v>-3.4983720779729319</v>
      </c>
      <c r="AA175" s="39"/>
      <c r="AB175" s="59">
        <f t="shared" si="31"/>
        <v>0</v>
      </c>
      <c r="AC175" s="59">
        <f t="shared" si="37"/>
        <v>0</v>
      </c>
      <c r="AD175" s="59">
        <f t="shared" si="26"/>
        <v>0</v>
      </c>
      <c r="AE175" s="59" t="str">
        <f t="shared" si="32"/>
        <v/>
      </c>
      <c r="AF175" s="59">
        <f t="shared" si="27"/>
        <v>0</v>
      </c>
      <c r="AG175" s="39">
        <f t="shared" si="28"/>
        <v>-4.0961671457168505</v>
      </c>
      <c r="AI175" s="59" t="str">
        <f t="shared" si="29"/>
        <v/>
      </c>
      <c r="AJ175" s="20" t="str">
        <f t="shared" si="38"/>
        <v/>
      </c>
    </row>
    <row r="176" spans="1:36" x14ac:dyDescent="0.15">
      <c r="A176" s="12" t="s">
        <v>196</v>
      </c>
      <c r="B176" s="26">
        <f>IF(Trans_cr!B176="","",Trans_cr!B176-Trans_deb!B176)</f>
        <v>-23.724647037037037</v>
      </c>
      <c r="C176" s="26">
        <f>IF(Trans_cr!C176="","",Trans_cr!C176-Trans_deb!C176)</f>
        <v>-26.301651851851844</v>
      </c>
      <c r="D176" s="26">
        <f>IF(Trans_cr!D176="","",Trans_cr!D176-Trans_deb!D176)</f>
        <v>-33.452360370370371</v>
      </c>
      <c r="E176" s="26">
        <f>IF(Trans_cr!E176="","",Trans_cr!E176-Trans_deb!E176)</f>
        <v>-40.426354444444442</v>
      </c>
      <c r="F176" s="26">
        <f>IF(Trans_cr!F176="","",Trans_cr!F176-Trans_deb!F176)</f>
        <v>-37.295240740740738</v>
      </c>
      <c r="G176" s="26">
        <f>IF(Trans_cr!G176="","",Trans_cr!G176-Trans_deb!G176)</f>
        <v>-34.87669259259259</v>
      </c>
      <c r="H176" s="26">
        <f>IF(Trans_cr!H176="","",Trans_cr!H176-Trans_deb!H176)</f>
        <v>-34.46660962962963</v>
      </c>
      <c r="I176" s="26">
        <f>IF(Trans_cr!I176="","",Trans_cr!I176-Trans_deb!I176)</f>
        <v>-38.822677777777777</v>
      </c>
      <c r="J176" s="26">
        <f>IF(Trans_cr!J176="","",Trans_cr!J176-Trans_deb!J176)</f>
        <v>-40.538603333333327</v>
      </c>
      <c r="K176" s="26">
        <f>IF(Trans_cr!K176="","",Trans_cr!K176-Trans_deb!K176)</f>
        <v>-42.561650481481472</v>
      </c>
      <c r="L176" s="26">
        <f>IF(Trans_cr!L176="","",Trans_cr!L176-Trans_deb!L176)</f>
        <v>-42.942534419647274</v>
      </c>
      <c r="M176" s="26">
        <f>IF(Trans_cr!M176="","",Trans_cr!M176-Trans_deb!M176)</f>
        <v>-41.755636113128944</v>
      </c>
      <c r="N176" s="26">
        <f>IF(Trans_cr!N176="","",Trans_cr!N176-Trans_deb!N176)</f>
        <v>-35.993034084309251</v>
      </c>
      <c r="O176" s="26">
        <f>IF(Trans_cr!O176="","",Trans_cr!O176-Trans_deb!O176)</f>
        <v>-37.549760775930565</v>
      </c>
      <c r="P176" s="26">
        <f>IF(Trans_cr!P176="","",Trans_cr!P176-Trans_deb!P176)</f>
        <v>-32.596486368937541</v>
      </c>
      <c r="Q176" s="26">
        <f>IF(Trans_cr!Q176="","",Trans_cr!Q176-Trans_deb!Q176)</f>
        <v>-25.026982455184175</v>
      </c>
      <c r="S176" s="64">
        <f t="shared" si="34"/>
        <v>-0.23221840010850492</v>
      </c>
      <c r="T176" s="39"/>
      <c r="U176" s="39">
        <f>IF(L176="","",L176/GDP!O172/10)</f>
        <v>-5.6847411198897637</v>
      </c>
      <c r="V176" s="39">
        <f>IF(M176="","",M176/GDP!P172/10)</f>
        <v>-5.3917921674947467</v>
      </c>
      <c r="W176" s="39">
        <f>IF(N176="","",N176/GDP!Q172/10)</f>
        <v>-4.543555132949721</v>
      </c>
      <c r="X176" s="39">
        <f>IF(O176="","",O176/GDP!R172/10)</f>
        <v>-4.628344727712383</v>
      </c>
      <c r="Y176" s="39">
        <f>IF(P176="","",P176/GDP!S172/10)</f>
        <v>-3.9524377878033077</v>
      </c>
      <c r="Z176" s="39">
        <f>IF(Q176="","",Q176/GDP!T172/10)</f>
        <v>-3.1698083212693513</v>
      </c>
      <c r="AA176" s="39"/>
      <c r="AB176" s="59">
        <f t="shared" si="31"/>
        <v>0</v>
      </c>
      <c r="AC176" s="59">
        <f t="shared" si="37"/>
        <v>0</v>
      </c>
      <c r="AD176" s="59">
        <f t="shared" si="26"/>
        <v>0</v>
      </c>
      <c r="AE176" s="59" t="str">
        <f t="shared" si="32"/>
        <v/>
      </c>
      <c r="AF176" s="59">
        <f t="shared" si="27"/>
        <v>0</v>
      </c>
      <c r="AG176" s="39">
        <f t="shared" si="28"/>
        <v>-4.628344727712383</v>
      </c>
      <c r="AI176" s="59" t="str">
        <f t="shared" si="29"/>
        <v/>
      </c>
      <c r="AJ176" s="20" t="str">
        <f t="shared" si="38"/>
        <v/>
      </c>
    </row>
    <row r="177" spans="1:36" x14ac:dyDescent="0.15">
      <c r="A177" s="12" t="s">
        <v>197</v>
      </c>
      <c r="B177" s="26">
        <f>IF(Trans_cr!B177="","",Trans_cr!B177-Trans_deb!B177)</f>
        <v>-546.24963119470897</v>
      </c>
      <c r="C177" s="26">
        <f>IF(Trans_cr!C177="","",Trans_cr!C177-Trans_deb!C177)</f>
        <v>-788.61397918268676</v>
      </c>
      <c r="D177" s="26">
        <f>IF(Trans_cr!D177="","",Trans_cr!D177-Trans_deb!D177)</f>
        <v>-867.06649517033168</v>
      </c>
      <c r="E177" s="26">
        <f>IF(Trans_cr!E177="","",Trans_cr!E177-Trans_deb!E177)</f>
        <v>-917.73460745672037</v>
      </c>
      <c r="F177" s="26">
        <f>IF(Trans_cr!F177="","",Trans_cr!F177-Trans_deb!F177)</f>
        <v>-961.26633235332383</v>
      </c>
      <c r="G177" s="26">
        <f>IF(Trans_cr!G177="","",Trans_cr!G177-Trans_deb!G177)</f>
        <v>-999.8</v>
      </c>
      <c r="H177" s="26">
        <f>IF(Trans_cr!H177="","",Trans_cr!H177-Trans_deb!H177)</f>
        <v>-903.60417523990031</v>
      </c>
      <c r="I177" s="26">
        <f>IF(Trans_cr!I177="","",Trans_cr!I177-Trans_deb!I177)</f>
        <v>-908.86345616272604</v>
      </c>
      <c r="J177" s="26">
        <f>IF(Trans_cr!J177="","",Trans_cr!J177-Trans_deb!J177)</f>
        <v>-875.68689969130412</v>
      </c>
      <c r="K177" s="26">
        <f>IF(Trans_cr!K177="","",Trans_cr!K177-Trans_deb!K177)</f>
        <v>-504.92526555330102</v>
      </c>
      <c r="L177" s="26">
        <f>IF(Trans_cr!L177="","",Trans_cr!L177-Trans_deb!L177)</f>
        <v>-432.10487744639295</v>
      </c>
      <c r="M177" s="26">
        <f>IF(Trans_cr!M177="","",Trans_cr!M177-Trans_deb!M177)</f>
        <v>-576.07515177913888</v>
      </c>
      <c r="N177" s="26">
        <f>IF(Trans_cr!N177="","",Trans_cr!N177-Trans_deb!N177)</f>
        <v>-512.0007272911497</v>
      </c>
      <c r="O177" s="26">
        <f>IF(Trans_cr!O177="","",Trans_cr!O177-Trans_deb!O177)</f>
        <v>-375.91410585310001</v>
      </c>
      <c r="P177" s="26">
        <f>IF(Trans_cr!P177="","",Trans_cr!P177-Trans_deb!P177)</f>
        <v>-544.0126207531431</v>
      </c>
      <c r="Q177" s="26" t="str">
        <f>IF(Trans_cr!Q177="","",Trans_cr!Q177-Trans_deb!Q177)</f>
        <v/>
      </c>
      <c r="S177" s="64" t="str">
        <f t="shared" si="34"/>
        <v/>
      </c>
      <c r="T177" s="39"/>
      <c r="U177" s="39">
        <f>IF(L177="","",L177/GDP!O173/10)</f>
        <v>-0.66956025499261229</v>
      </c>
      <c r="V177" s="39">
        <f>IF(M177="","",M177/GDP!P173/10)</f>
        <v>-0.88786710449116257</v>
      </c>
      <c r="W177" s="39">
        <f>IF(N177="","",N177/GDP!Q173/10)</f>
        <v>-1.0703050189720602</v>
      </c>
      <c r="X177" s="39">
        <f>IF(O177="","",O177/GDP!R173/10)</f>
        <v>-1.0473663232466754</v>
      </c>
      <c r="Y177" s="39">
        <f>IF(P177="","",P177/GDP!S173/10)</f>
        <v>-1.6208325002047244</v>
      </c>
      <c r="Z177" s="39" t="str">
        <f>IF(Q177="","",Q177/GDP!T173/10)</f>
        <v/>
      </c>
      <c r="AA177" s="39"/>
      <c r="AB177" s="59">
        <f t="shared" si="31"/>
        <v>0</v>
      </c>
      <c r="AC177" s="59">
        <f t="shared" si="37"/>
        <v>0</v>
      </c>
      <c r="AD177" s="59">
        <f t="shared" si="26"/>
        <v>1</v>
      </c>
      <c r="AE177" s="59" t="str">
        <f t="shared" si="32"/>
        <v/>
      </c>
      <c r="AF177" s="59">
        <f t="shared" si="27"/>
        <v>0</v>
      </c>
      <c r="AG177" s="39">
        <f t="shared" si="28"/>
        <v>-1.0473663232466754</v>
      </c>
      <c r="AI177" s="59" t="str">
        <f t="shared" si="29"/>
        <v/>
      </c>
      <c r="AJ177" s="20" t="str">
        <f t="shared" si="38"/>
        <v/>
      </c>
    </row>
    <row r="178" spans="1:36" x14ac:dyDescent="0.15">
      <c r="A178" s="12" t="s">
        <v>198</v>
      </c>
      <c r="B178" s="26">
        <f>IF(Trans_cr!B178="","",Trans_cr!B178-Trans_deb!B178)</f>
        <v>-64.84</v>
      </c>
      <c r="C178" s="26">
        <f>IF(Trans_cr!C178="","",Trans_cr!C178-Trans_deb!C178)</f>
        <v>-38.479999999999997</v>
      </c>
      <c r="D178" s="26">
        <f>IF(Trans_cr!D178="","",Trans_cr!D178-Trans_deb!D178)</f>
        <v>-45.279999999999994</v>
      </c>
      <c r="E178" s="26">
        <f>IF(Trans_cr!E178="","",Trans_cr!E178-Trans_deb!E178)</f>
        <v>-71.06</v>
      </c>
      <c r="F178" s="26">
        <f>IF(Trans_cr!F178="","",Trans_cr!F178-Trans_deb!F178)</f>
        <v>-44.07</v>
      </c>
      <c r="G178" s="26">
        <f>IF(Trans_cr!G178="","",Trans_cr!G178-Trans_deb!G178)</f>
        <v>-42.33</v>
      </c>
      <c r="H178" s="26">
        <f>IF(Trans_cr!H178="","",Trans_cr!H178-Trans_deb!H178)</f>
        <v>-80.3248835562285</v>
      </c>
      <c r="I178" s="26">
        <f>IF(Trans_cr!I178="","",Trans_cr!I178-Trans_deb!I178)</f>
        <v>-67.829465610999989</v>
      </c>
      <c r="J178" s="26">
        <f>IF(Trans_cr!J178="","",Trans_cr!J178-Trans_deb!J178)</f>
        <v>-67.61048605562101</v>
      </c>
      <c r="K178" s="26">
        <f>IF(Trans_cr!K178="","",Trans_cr!K178-Trans_deb!K178)</f>
        <v>-51.495554857244542</v>
      </c>
      <c r="L178" s="26">
        <f>IF(Trans_cr!L178="","",Trans_cr!L178-Trans_deb!L178)</f>
        <v>-40.690249748903796</v>
      </c>
      <c r="M178" s="26">
        <f>IF(Trans_cr!M178="","",Trans_cr!M178-Trans_deb!M178)</f>
        <v>-10.691240047902333</v>
      </c>
      <c r="N178" s="26">
        <f>IF(Trans_cr!N178="","",Trans_cr!N178-Trans_deb!N178)</f>
        <v>-45.230515498493453</v>
      </c>
      <c r="O178" s="26">
        <f>IF(Trans_cr!O178="","",Trans_cr!O178-Trans_deb!O178)</f>
        <v>-62.349979196584577</v>
      </c>
      <c r="P178" s="26">
        <f>IF(Trans_cr!P178="","",Trans_cr!P178-Trans_deb!P178)</f>
        <v>-68.4417314475903</v>
      </c>
      <c r="Q178" s="26">
        <f>IF(Trans_cr!Q178="","",Trans_cr!Q178-Trans_deb!Q178)</f>
        <v>-62.447266633671092</v>
      </c>
      <c r="S178" s="64">
        <f t="shared" si="34"/>
        <v>-8.758493812374557E-2</v>
      </c>
      <c r="T178" s="39"/>
      <c r="U178" s="39">
        <f>IF(L178="","",L178/GDP!O174/10)</f>
        <v>-0.84993263799808427</v>
      </c>
      <c r="V178" s="39">
        <f>IF(M178="","",M178/GDP!P174/10)</f>
        <v>-0.34168273386165404</v>
      </c>
      <c r="W178" s="39">
        <f>IF(N178="","",N178/GDP!Q174/10)</f>
        <v>-1.406344246066036</v>
      </c>
      <c r="X178" s="39">
        <f>IF(O178="","",O178/GDP!R174/10)</f>
        <v>-1.7996333103508491</v>
      </c>
      <c r="Y178" s="39">
        <f>IF(P178="","",P178/GDP!S174/10)</f>
        <v>-1.8511205276896603</v>
      </c>
      <c r="Z178" s="39">
        <f>IF(Q178="","",Q178/GDP!T174/10)</f>
        <v>-2.5907309338896001</v>
      </c>
      <c r="AA178" s="39"/>
      <c r="AB178" s="59">
        <f t="shared" si="31"/>
        <v>0</v>
      </c>
      <c r="AC178" s="59">
        <f t="shared" si="37"/>
        <v>0</v>
      </c>
      <c r="AD178" s="59">
        <f t="shared" si="26"/>
        <v>0</v>
      </c>
      <c r="AE178" s="59" t="str">
        <f t="shared" si="32"/>
        <v/>
      </c>
      <c r="AF178" s="59">
        <f t="shared" si="27"/>
        <v>0</v>
      </c>
      <c r="AG178" s="39">
        <f t="shared" si="28"/>
        <v>-1.7996333103508491</v>
      </c>
      <c r="AI178" s="59" t="str">
        <f t="shared" si="29"/>
        <v/>
      </c>
      <c r="AJ178" s="20" t="str">
        <f t="shared" si="38"/>
        <v/>
      </c>
    </row>
    <row r="179" spans="1:36" x14ac:dyDescent="0.15">
      <c r="A179" s="12" t="s">
        <v>199</v>
      </c>
      <c r="B179" s="26">
        <f>IF(Trans_cr!B179="","",Trans_cr!B179-Trans_deb!B179)</f>
        <v>-423.21620342341885</v>
      </c>
      <c r="C179" s="26">
        <f>IF(Trans_cr!C179="","",Trans_cr!C179-Trans_deb!C179)</f>
        <v>-708.84879214138891</v>
      </c>
      <c r="D179" s="26">
        <f>IF(Trans_cr!D179="","",Trans_cr!D179-Trans_deb!D179)</f>
        <v>-1447.4377433438876</v>
      </c>
      <c r="E179" s="26">
        <f>IF(Trans_cr!E179="","",Trans_cr!E179-Trans_deb!E179)</f>
        <v>-1168.1139084829283</v>
      </c>
      <c r="F179" s="26">
        <f>IF(Trans_cr!F179="","",Trans_cr!F179-Trans_deb!F179)</f>
        <v>117.96385776259012</v>
      </c>
      <c r="G179" s="26">
        <f>IF(Trans_cr!G179="","",Trans_cr!G179-Trans_deb!G179)</f>
        <v>-1258.1778516509039</v>
      </c>
      <c r="H179" s="26">
        <f>IF(Trans_cr!H179="","",Trans_cr!H179-Trans_deb!H179)</f>
        <v>-1328.6999999999989</v>
      </c>
      <c r="I179" s="26">
        <f>IF(Trans_cr!I179="","",Trans_cr!I179-Trans_deb!I179)</f>
        <v>-1285.1197728703064</v>
      </c>
      <c r="J179" s="26">
        <f>IF(Trans_cr!J179="","",Trans_cr!J179-Trans_deb!J179)</f>
        <v>-1517.6552634461877</v>
      </c>
      <c r="K179" s="26">
        <f>IF(Trans_cr!K179="","",Trans_cr!K179-Trans_deb!K179)</f>
        <v>-2149.933659473043</v>
      </c>
      <c r="L179" s="26">
        <f>IF(Trans_cr!L179="","",Trans_cr!L179-Trans_deb!L179)</f>
        <v>-512.4624368786117</v>
      </c>
      <c r="M179" s="26">
        <f>IF(Trans_cr!M179="","",Trans_cr!M179-Trans_deb!M179)</f>
        <v>-835.33348755930092</v>
      </c>
      <c r="N179" s="26">
        <f>IF(Trans_cr!N179="","",Trans_cr!N179-Trans_deb!N179)</f>
        <v>-960.56527946178903</v>
      </c>
      <c r="O179" s="26">
        <f>IF(Trans_cr!O179="","",Trans_cr!O179-Trans_deb!O179)</f>
        <v>-1991.3300247516636</v>
      </c>
      <c r="P179" s="26">
        <f>IF(Trans_cr!P179="","",Trans_cr!P179-Trans_deb!P179)</f>
        <v>-1896.7599547513655</v>
      </c>
      <c r="Q179" s="26">
        <f>IF(Trans_cr!Q179="","",Trans_cr!Q179-Trans_deb!Q179)</f>
        <v>-920.50602719041126</v>
      </c>
      <c r="S179" s="64">
        <f t="shared" si="34"/>
        <v>-0.51469556024495744</v>
      </c>
      <c r="T179" s="39"/>
      <c r="U179" s="39">
        <f>IF(L179="","",L179/GDP!O175/10)</f>
        <v>-0.10145686011480466</v>
      </c>
      <c r="V179" s="39">
        <f>IF(M179="","",M179/GDP!P175/10)</f>
        <v>-0.16199474838048325</v>
      </c>
      <c r="W179" s="39">
        <f>IF(N179="","",N179/GDP!Q175/10)</f>
        <v>-0.17754750271996145</v>
      </c>
      <c r="X179" s="39">
        <f>IF(O179="","",O179/GDP!R175/10)</f>
        <v>-0.3585040539657377</v>
      </c>
      <c r="Y179" s="39">
        <f>IF(P179="","",P179/GDP!S175/10)</f>
        <v>-0.3570147864293301</v>
      </c>
      <c r="Z179" s="39">
        <f>IF(Q179="","",Q179/GDP!T175/10)</f>
        <v>-0.17122193729821036</v>
      </c>
      <c r="AA179" s="39"/>
      <c r="AB179" s="59">
        <f t="shared" si="31"/>
        <v>0</v>
      </c>
      <c r="AC179" s="59">
        <f t="shared" si="37"/>
        <v>0</v>
      </c>
      <c r="AD179" s="59">
        <f t="shared" si="26"/>
        <v>0</v>
      </c>
      <c r="AE179" s="59" t="str">
        <f t="shared" si="32"/>
        <v/>
      </c>
      <c r="AF179" s="59">
        <f t="shared" si="27"/>
        <v>0</v>
      </c>
      <c r="AG179" s="39">
        <f t="shared" si="28"/>
        <v>-0.3585040539657377</v>
      </c>
      <c r="AI179" s="59" t="str">
        <f t="shared" si="29"/>
        <v/>
      </c>
      <c r="AJ179" s="20" t="str">
        <f t="shared" si="38"/>
        <v/>
      </c>
    </row>
    <row r="180" spans="1:36" x14ac:dyDescent="0.15">
      <c r="A180" s="12" t="s">
        <v>200</v>
      </c>
      <c r="B180" s="26">
        <f>IF(Trans_cr!B180="","",Trans_cr!B180-Trans_deb!B180)</f>
        <v>874.83123675910247</v>
      </c>
      <c r="C180" s="26">
        <f>IF(Trans_cr!C180="","",Trans_cr!C180-Trans_deb!C180)</f>
        <v>1072.7628734060354</v>
      </c>
      <c r="D180" s="26">
        <f>IF(Trans_cr!D180="","",Trans_cr!D180-Trans_deb!D180)</f>
        <v>1605.5950477122951</v>
      </c>
      <c r="E180" s="26">
        <f>IF(Trans_cr!E180="","",Trans_cr!E180-Trans_deb!E180)</f>
        <v>1935.015753772881</v>
      </c>
      <c r="F180" s="26">
        <f>IF(Trans_cr!F180="","",Trans_cr!F180-Trans_deb!F180)</f>
        <v>906.14837741342126</v>
      </c>
      <c r="G180" s="26">
        <f>IF(Trans_cr!G180="","",Trans_cr!G180-Trans_deb!G180)</f>
        <v>63.601514984042296</v>
      </c>
      <c r="H180" s="26">
        <f>IF(Trans_cr!H180="","",Trans_cr!H180-Trans_deb!H180)</f>
        <v>-0.52132093638465449</v>
      </c>
      <c r="I180" s="26">
        <f>IF(Trans_cr!I180="","",Trans_cr!I180-Trans_deb!I180)</f>
        <v>469.32351937720341</v>
      </c>
      <c r="J180" s="26">
        <f>IF(Trans_cr!J180="","",Trans_cr!J180-Trans_deb!J180)</f>
        <v>391.16303740459443</v>
      </c>
      <c r="K180" s="26">
        <f>IF(Trans_cr!K180="","",Trans_cr!K180-Trans_deb!K180)</f>
        <v>1243.7196657520417</v>
      </c>
      <c r="L180" s="26">
        <f>IF(Trans_cr!L180="","",Trans_cr!L180-Trans_deb!L180)</f>
        <v>2159.070928169629</v>
      </c>
      <c r="M180" s="26">
        <f>IF(Trans_cr!M180="","",Trans_cr!M180-Trans_deb!M180)</f>
        <v>1670.0613428311935</v>
      </c>
      <c r="N180" s="26">
        <f>IF(Trans_cr!N180="","",Trans_cr!N180-Trans_deb!N180)</f>
        <v>1987.6265714437613</v>
      </c>
      <c r="O180" s="26">
        <f>IF(Trans_cr!O180="","",Trans_cr!O180-Trans_deb!O180)</f>
        <v>1717.2866825289584</v>
      </c>
      <c r="P180" s="26">
        <f>IF(Trans_cr!P180="","",Trans_cr!P180-Trans_deb!P180)</f>
        <v>1622.2538738907806</v>
      </c>
      <c r="Q180" s="26">
        <f>IF(Trans_cr!Q180="","",Trans_cr!Q180-Trans_deb!Q180)</f>
        <v>918.87166686855744</v>
      </c>
      <c r="S180" s="64">
        <f t="shared" si="34"/>
        <v>-0.43358331167688668</v>
      </c>
      <c r="T180" s="39"/>
      <c r="U180" s="39">
        <f>IF(L180="","",L180/GDP!O176/10)</f>
        <v>0.3074665242828063</v>
      </c>
      <c r="V180" s="39">
        <f>IF(M180="","",M180/GDP!P176/10)</f>
        <v>0.24013859706503102</v>
      </c>
      <c r="W180" s="39">
        <f>IF(N180="","",N180/GDP!Q176/10)</f>
        <v>0.28202255739531623</v>
      </c>
      <c r="X180" s="39">
        <f>IF(O180="","",O180/GDP!R176/10)</f>
        <v>0.23318797849678705</v>
      </c>
      <c r="Y180" s="39">
        <f>IF(P180="","",P180/GDP!S176/10)</f>
        <v>0.22156041612592864</v>
      </c>
      <c r="Z180" s="39">
        <f>IF(Q180="","",Q180/GDP!T176/10)</f>
        <v>0.12275762090853988</v>
      </c>
      <c r="AA180" s="39"/>
      <c r="AB180" s="59">
        <f t="shared" si="31"/>
        <v>0</v>
      </c>
      <c r="AC180" s="59">
        <f t="shared" si="37"/>
        <v>0</v>
      </c>
      <c r="AD180" s="59">
        <f t="shared" si="26"/>
        <v>0</v>
      </c>
      <c r="AE180" s="59" t="str">
        <f t="shared" si="32"/>
        <v/>
      </c>
      <c r="AF180" s="59">
        <f t="shared" si="27"/>
        <v>0</v>
      </c>
      <c r="AG180" s="39" t="str">
        <f t="shared" si="28"/>
        <v/>
      </c>
      <c r="AI180" s="59">
        <f t="shared" si="29"/>
        <v>0.23318797849678705</v>
      </c>
      <c r="AJ180" s="20" t="str">
        <f t="shared" si="38"/>
        <v/>
      </c>
    </row>
    <row r="181" spans="1:36" x14ac:dyDescent="0.15">
      <c r="A181" s="12" t="s">
        <v>201</v>
      </c>
      <c r="B181" s="26">
        <f>IF(Trans_cr!B181="","",Trans_cr!B181-Trans_deb!B181)</f>
        <v>-1183</v>
      </c>
      <c r="C181" s="26">
        <f>IF(Trans_cr!C181="","",Trans_cr!C181-Trans_deb!C181)</f>
        <v>-1038</v>
      </c>
      <c r="D181" s="26">
        <f>IF(Trans_cr!D181="","",Trans_cr!D181-Trans_deb!D181)</f>
        <v>-1462.9582664670702</v>
      </c>
      <c r="E181" s="26">
        <f>IF(Trans_cr!E181="","",Trans_cr!E181-Trans_deb!E181)</f>
        <v>-1250.46858502649</v>
      </c>
      <c r="F181" s="26">
        <f>IF(Trans_cr!F181="","",Trans_cr!F181-Trans_deb!F181)</f>
        <v>-998.24095383277017</v>
      </c>
      <c r="G181" s="26">
        <f>IF(Trans_cr!G181="","",Trans_cr!G181-Trans_deb!G181)</f>
        <v>-1065.8099646756864</v>
      </c>
      <c r="H181" s="26" t="str">
        <f>IF(Trans_cr!H181="","",Trans_cr!H181-Trans_deb!H181)</f>
        <v/>
      </c>
      <c r="I181" s="26" t="str">
        <f>IF(Trans_cr!I181="","",Trans_cr!I181-Trans_deb!I181)</f>
        <v/>
      </c>
      <c r="J181" s="26" t="str">
        <f>IF(Trans_cr!J181="","",Trans_cr!J181-Trans_deb!J181)</f>
        <v/>
      </c>
      <c r="K181" s="26" t="str">
        <f>IF(Trans_cr!K181="","",Trans_cr!K181-Trans_deb!K181)</f>
        <v/>
      </c>
      <c r="L181" s="26" t="str">
        <f>IF(Trans_cr!L181="","",Trans_cr!L181-Trans_deb!L181)</f>
        <v/>
      </c>
      <c r="M181" s="26" t="str">
        <f>IF(Trans_cr!M181="","",Trans_cr!M181-Trans_deb!M181)</f>
        <v/>
      </c>
      <c r="N181" s="26" t="str">
        <f>IF(Trans_cr!N181="","",Trans_cr!N181-Trans_deb!N181)</f>
        <v/>
      </c>
      <c r="O181" s="26" t="str">
        <f>IF(Trans_cr!O181="","",Trans_cr!O181-Trans_deb!O181)</f>
        <v/>
      </c>
      <c r="P181" s="26" t="str">
        <f>IF(Trans_cr!P181="","",Trans_cr!P181-Trans_deb!P181)</f>
        <v/>
      </c>
      <c r="Q181" s="26" t="str">
        <f>IF(Trans_cr!Q181="","",Trans_cr!Q181-Trans_deb!Q181)</f>
        <v/>
      </c>
      <c r="S181" s="64" t="str">
        <f t="shared" si="34"/>
        <v/>
      </c>
      <c r="T181" s="39"/>
      <c r="U181" s="39" t="str">
        <f>IF(L181="","",L181/GDP!O177/10)</f>
        <v/>
      </c>
      <c r="V181" s="39" t="str">
        <f>IF(M181="","",M181/GDP!P177/10)</f>
        <v/>
      </c>
      <c r="W181" s="39" t="str">
        <f>IF(N181="","",N181/GDP!Q177/10)</f>
        <v/>
      </c>
      <c r="X181" s="39" t="str">
        <f>IF(O181="","",O181/GDP!R177/10)</f>
        <v/>
      </c>
      <c r="Y181" s="39" t="str">
        <f>IF(P181="","",P181/GDP!S177/10)</f>
        <v/>
      </c>
      <c r="Z181" s="39" t="str">
        <f>IF(Q181="","",Q181/GDP!T177/10)</f>
        <v/>
      </c>
      <c r="AA181" s="39"/>
      <c r="AB181" s="59">
        <f t="shared" si="31"/>
        <v>1</v>
      </c>
      <c r="AC181" s="59"/>
      <c r="AD181" s="59">
        <f t="shared" si="26"/>
        <v>1</v>
      </c>
      <c r="AE181" s="59" t="str">
        <f t="shared" si="32"/>
        <v/>
      </c>
      <c r="AF181" s="59">
        <f t="shared" si="27"/>
        <v>0</v>
      </c>
      <c r="AG181" s="39" t="str">
        <f t="shared" si="28"/>
        <v/>
      </c>
      <c r="AI181" s="59" t="str">
        <f t="shared" si="29"/>
        <v/>
      </c>
      <c r="AJ181" s="20" t="str">
        <f t="shared" si="38"/>
        <v/>
      </c>
    </row>
    <row r="182" spans="1:36" x14ac:dyDescent="0.15">
      <c r="A182" s="12" t="s">
        <v>202</v>
      </c>
      <c r="B182" s="26">
        <f>IF(Trans_cr!B182="","",Trans_cr!B182-Trans_deb!B182)</f>
        <v>-2224</v>
      </c>
      <c r="C182" s="26">
        <f>IF(Trans_cr!C182="","",Trans_cr!C182-Trans_deb!C182)</f>
        <v>-2522</v>
      </c>
      <c r="D182" s="26">
        <f>IF(Trans_cr!D182="","",Trans_cr!D182-Trans_deb!D182)</f>
        <v>-852</v>
      </c>
      <c r="E182" s="26">
        <f>IF(Trans_cr!E182="","",Trans_cr!E182-Trans_deb!E182)</f>
        <v>-1736</v>
      </c>
      <c r="F182" s="26">
        <f>IF(Trans_cr!F182="","",Trans_cr!F182-Trans_deb!F182)</f>
        <v>-1240</v>
      </c>
      <c r="G182" s="26">
        <f>IF(Trans_cr!G182="","",Trans_cr!G182-Trans_deb!G182)</f>
        <v>378</v>
      </c>
      <c r="H182" s="26">
        <f>IF(Trans_cr!H182="","",Trans_cr!H182-Trans_deb!H182)</f>
        <v>238</v>
      </c>
      <c r="I182" s="26">
        <f>IF(Trans_cr!I182="","",Trans_cr!I182-Trans_deb!I182)</f>
        <v>231</v>
      </c>
      <c r="J182" s="26">
        <f>IF(Trans_cr!J182="","",Trans_cr!J182-Trans_deb!J182)</f>
        <v>224</v>
      </c>
      <c r="K182" s="26">
        <f>IF(Trans_cr!K182="","",Trans_cr!K182-Trans_deb!K182)</f>
        <v>664</v>
      </c>
      <c r="L182" s="26">
        <f>IF(Trans_cr!L182="","",Trans_cr!L182-Trans_deb!L182)</f>
        <v>-328</v>
      </c>
      <c r="M182" s="26">
        <f>IF(Trans_cr!M182="","",Trans_cr!M182-Trans_deb!M182)</f>
        <v>-2139</v>
      </c>
      <c r="N182" s="26">
        <f>IF(Trans_cr!N182="","",Trans_cr!N182-Trans_deb!N182)</f>
        <v>-1307</v>
      </c>
      <c r="O182" s="26">
        <f>IF(Trans_cr!O182="","",Trans_cr!O182-Trans_deb!O182)</f>
        <v>-1499</v>
      </c>
      <c r="P182" s="26">
        <f>IF(Trans_cr!P182="","",Trans_cr!P182-Trans_deb!P182)</f>
        <v>-1297</v>
      </c>
      <c r="Q182" s="26">
        <f>IF(Trans_cr!Q182="","",Trans_cr!Q182-Trans_deb!Q182)</f>
        <v>1108</v>
      </c>
      <c r="S182" s="64">
        <f t="shared" si="34"/>
        <v>-1.8542791056283732</v>
      </c>
      <c r="T182" s="39"/>
      <c r="U182" s="39">
        <f>IF(L182="","",L182/GDP!O178/10)</f>
        <v>-6.1364047153888004E-2</v>
      </c>
      <c r="V182" s="39">
        <f>IF(M182="","",M182/GDP!P178/10)</f>
        <v>-0.39386404126670083</v>
      </c>
      <c r="W182" s="39">
        <f>IF(N182="","",N182/GDP!Q178/10)</f>
        <v>-0.22125046346118643</v>
      </c>
      <c r="X182" s="39">
        <f>IF(O182="","",O182/GDP!R178/10)</f>
        <v>-0.24606140516911151</v>
      </c>
      <c r="Y182" s="39">
        <f>IF(P182="","",P182/GDP!S178/10)</f>
        <v>-0.21186988528999695</v>
      </c>
      <c r="Z182" s="39">
        <f>IF(Q182="","",Q182/GDP!T178/10)</f>
        <v>0.16574175711663847</v>
      </c>
      <c r="AA182" s="39"/>
      <c r="AB182" s="59">
        <f t="shared" si="31"/>
        <v>0</v>
      </c>
      <c r="AC182" s="59"/>
      <c r="AD182" s="59">
        <f t="shared" si="26"/>
        <v>0</v>
      </c>
      <c r="AE182" s="59" t="str">
        <f t="shared" si="32"/>
        <v/>
      </c>
      <c r="AF182" s="59">
        <f t="shared" si="27"/>
        <v>0</v>
      </c>
      <c r="AG182" s="39">
        <f t="shared" si="28"/>
        <v>-0.24606140516911151</v>
      </c>
      <c r="AI182" s="59" t="str">
        <f t="shared" si="29"/>
        <v/>
      </c>
      <c r="AJ182" s="20" t="str">
        <f t="shared" si="38"/>
        <v/>
      </c>
    </row>
    <row r="183" spans="1:36" x14ac:dyDescent="0.15">
      <c r="A183" s="12" t="s">
        <v>203</v>
      </c>
      <c r="B183" s="26">
        <f>IF(Trans_cr!B183="","",Trans_cr!B183-Trans_deb!B183)</f>
        <v>-122.6876</v>
      </c>
      <c r="C183" s="26">
        <f>IF(Trans_cr!C183="","",Trans_cr!C183-Trans_deb!C183)</f>
        <v>-33.251300000000001</v>
      </c>
      <c r="D183" s="26">
        <f>IF(Trans_cr!D183="","",Trans_cr!D183-Trans_deb!D183)</f>
        <v>-79.489199999999983</v>
      </c>
      <c r="E183" s="26">
        <f>IF(Trans_cr!E183="","",Trans_cr!E183-Trans_deb!E183)</f>
        <v>-131.9554</v>
      </c>
      <c r="F183" s="26">
        <f>IF(Trans_cr!F183="","",Trans_cr!F183-Trans_deb!F183)</f>
        <v>-72.150612499999994</v>
      </c>
      <c r="G183" s="26">
        <f>IF(Trans_cr!G183="","",Trans_cr!G183-Trans_deb!G183)</f>
        <v>-182.3</v>
      </c>
      <c r="H183" s="26">
        <f>IF(Trans_cr!H183="","",Trans_cr!H183-Trans_deb!H183)</f>
        <v>-100.26092336199997</v>
      </c>
      <c r="I183" s="26">
        <f>IF(Trans_cr!I183="","",Trans_cr!I183-Trans_deb!I183)</f>
        <v>-174.74675254841401</v>
      </c>
      <c r="J183" s="26">
        <f>IF(Trans_cr!J183="","",Trans_cr!J183-Trans_deb!J183)</f>
        <v>-252.53034863999994</v>
      </c>
      <c r="K183" s="26">
        <f>IF(Trans_cr!K183="","",Trans_cr!K183-Trans_deb!K183)</f>
        <v>-238.87204288909399</v>
      </c>
      <c r="L183" s="26">
        <f>IF(Trans_cr!L183="","",Trans_cr!L183-Trans_deb!L183)</f>
        <v>-188.58935126940003</v>
      </c>
      <c r="M183" s="26">
        <f>IF(Trans_cr!M183="","",Trans_cr!M183-Trans_deb!M183)</f>
        <v>-129.69125740418204</v>
      </c>
      <c r="N183" s="26">
        <f>IF(Trans_cr!N183="","",Trans_cr!N183-Trans_deb!N183)</f>
        <v>-101.67488503852803</v>
      </c>
      <c r="O183" s="26">
        <f>IF(Trans_cr!O183="","",Trans_cr!O183-Trans_deb!O183)</f>
        <v>-160.55182059866002</v>
      </c>
      <c r="P183" s="26">
        <f>IF(Trans_cr!P183="","",Trans_cr!P183-Trans_deb!P183)</f>
        <v>-190.54259386800038</v>
      </c>
      <c r="Q183" s="26">
        <f>IF(Trans_cr!Q183="","",Trans_cr!Q183-Trans_deb!Q183)</f>
        <v>-238.97289458255102</v>
      </c>
      <c r="S183" s="64">
        <f t="shared" si="34"/>
        <v>0.25417047039939566</v>
      </c>
      <c r="T183" s="39"/>
      <c r="U183" s="39">
        <f>IF(L183="","",L183/GDP!O179/10)</f>
        <v>-2.4003236170505908</v>
      </c>
      <c r="V183" s="39">
        <f>IF(M183="","",M183/GDP!P179/10)</f>
        <v>-1.8652951539991605</v>
      </c>
      <c r="W183" s="39">
        <f>IF(N183="","",N183/GDP!Q179/10)</f>
        <v>-1.4231751398214001</v>
      </c>
      <c r="X183" s="39">
        <f>IF(O183="","",O183/GDP!R179/10)</f>
        <v>-2.1348672681115555</v>
      </c>
      <c r="Y183" s="39">
        <f>IF(P183="","",P183/GDP!S179/10)</f>
        <v>-2.3475797368716607</v>
      </c>
      <c r="Z183" s="39">
        <f>IF(Q183="","",Q183/GDP!T179/10)</f>
        <v>-2.9883329261079967</v>
      </c>
      <c r="AA183" s="39"/>
      <c r="AB183" s="59">
        <f t="shared" si="31"/>
        <v>0</v>
      </c>
      <c r="AC183" s="59">
        <f t="shared" ref="AC183:AC191" si="39">IF(Y183&gt;5, 1, 0)</f>
        <v>0</v>
      </c>
      <c r="AD183" s="59">
        <f t="shared" si="26"/>
        <v>0</v>
      </c>
      <c r="AE183" s="59" t="str">
        <f t="shared" si="32"/>
        <v/>
      </c>
      <c r="AF183" s="59">
        <f t="shared" si="27"/>
        <v>0</v>
      </c>
      <c r="AG183" s="39">
        <f t="shared" si="28"/>
        <v>-2.1348672681115555</v>
      </c>
      <c r="AI183" s="59" t="str">
        <f t="shared" si="29"/>
        <v/>
      </c>
      <c r="AJ183" s="20" t="str">
        <f t="shared" si="38"/>
        <v/>
      </c>
    </row>
    <row r="184" spans="1:36" x14ac:dyDescent="0.15">
      <c r="A184" s="12" t="s">
        <v>204</v>
      </c>
      <c r="B184" s="26">
        <f>IF(Trans_cr!B184="","",Trans_cr!B184-Trans_deb!B184)</f>
        <v>-96.629662929896995</v>
      </c>
      <c r="C184" s="26">
        <f>IF(Trans_cr!C184="","",Trans_cr!C184-Trans_deb!C184)</f>
        <v>-74.610210869168043</v>
      </c>
      <c r="D184" s="26">
        <f>IF(Trans_cr!D184="","",Trans_cr!D184-Trans_deb!D184)</f>
        <v>-153.09182019531295</v>
      </c>
      <c r="E184" s="26">
        <f>IF(Trans_cr!E184="","",Trans_cr!E184-Trans_deb!E184)</f>
        <v>-334.39725580043006</v>
      </c>
      <c r="F184" s="26">
        <f>IF(Trans_cr!F184="","",Trans_cr!F184-Trans_deb!F184)</f>
        <v>-270.45938113673799</v>
      </c>
      <c r="G184" s="26">
        <f>IF(Trans_cr!G184="","",Trans_cr!G184-Trans_deb!G184)</f>
        <v>-273.59999999999997</v>
      </c>
      <c r="H184" s="26">
        <f>IF(Trans_cr!H184="","",Trans_cr!H184-Trans_deb!H184)</f>
        <v>-421.90499999999997</v>
      </c>
      <c r="I184" s="26">
        <f>IF(Trans_cr!I184="","",Trans_cr!I184-Trans_deb!I184)</f>
        <v>-405.7896701258511</v>
      </c>
      <c r="J184" s="26">
        <f>IF(Trans_cr!J184="","",Trans_cr!J184-Trans_deb!J184)</f>
        <v>-326.06303807249981</v>
      </c>
      <c r="K184" s="26">
        <f>IF(Trans_cr!K184="","",Trans_cr!K184-Trans_deb!K184)</f>
        <v>-239.9354790616851</v>
      </c>
      <c r="L184" s="26">
        <f>IF(Trans_cr!L184="","",Trans_cr!L184-Trans_deb!L184)</f>
        <v>-22.18698046054692</v>
      </c>
      <c r="M184" s="26">
        <f>IF(Trans_cr!M184="","",Trans_cr!M184-Trans_deb!M184)</f>
        <v>159.90450181790402</v>
      </c>
      <c r="N184" s="26">
        <f>IF(Trans_cr!N184="","",Trans_cr!N184-Trans_deb!N184)</f>
        <v>368.70757466806185</v>
      </c>
      <c r="O184" s="26">
        <f>IF(Trans_cr!O184="","",Trans_cr!O184-Trans_deb!O184)</f>
        <v>634.59549584200397</v>
      </c>
      <c r="P184" s="26">
        <f>IF(Trans_cr!P184="","",Trans_cr!P184-Trans_deb!P184)</f>
        <v>693.3724233412911</v>
      </c>
      <c r="Q184" s="26" t="str">
        <f>IF(Trans_cr!Q184="","",Trans_cr!Q184-Trans_deb!Q184)</f>
        <v/>
      </c>
      <c r="S184" s="64" t="str">
        <f t="shared" si="34"/>
        <v/>
      </c>
      <c r="T184" s="39"/>
      <c r="U184" s="39">
        <f>IF(L184="","",L184/GDP!O180/10)</f>
        <v>-4.682346682170186E-2</v>
      </c>
      <c r="V184" s="39">
        <f>IF(M184="","",M184/GDP!P180/10)</f>
        <v>0.32126335244625348</v>
      </c>
      <c r="W184" s="39">
        <f>IF(N184="","",N184/GDP!Q180/10)</f>
        <v>0.69271148008975847</v>
      </c>
      <c r="X184" s="39">
        <f>IF(O184="","",O184/GDP!R180/10)</f>
        <v>1.1192387351129627</v>
      </c>
      <c r="Y184" s="39">
        <f>IF(P184="","",P184/GDP!S180/10)</f>
        <v>1.1402189126284212</v>
      </c>
      <c r="Z184" s="39" t="str">
        <f>IF(Q184="","",Q184/GDP!T180/10)</f>
        <v/>
      </c>
      <c r="AA184" s="39"/>
      <c r="AB184" s="59">
        <f t="shared" si="31"/>
        <v>0</v>
      </c>
      <c r="AC184" s="59">
        <f t="shared" si="39"/>
        <v>0</v>
      </c>
      <c r="AD184" s="59">
        <f t="shared" si="26"/>
        <v>1</v>
      </c>
      <c r="AE184" s="59" t="str">
        <f t="shared" si="32"/>
        <v/>
      </c>
      <c r="AF184" s="59">
        <f t="shared" si="27"/>
        <v>0</v>
      </c>
      <c r="AG184" s="39" t="str">
        <f t="shared" si="28"/>
        <v/>
      </c>
      <c r="AI184" s="59">
        <f t="shared" si="29"/>
        <v>1.1192387351129627</v>
      </c>
      <c r="AJ184" s="20" t="str">
        <f t="shared" si="38"/>
        <v/>
      </c>
    </row>
    <row r="185" spans="1:36" x14ac:dyDescent="0.15">
      <c r="A185" s="12" t="s">
        <v>205</v>
      </c>
      <c r="B185" s="26">
        <f>IF(Trans_cr!B185="","",Trans_cr!B185-Trans_deb!B185)</f>
        <v>-9812.6</v>
      </c>
      <c r="C185" s="26">
        <f>IF(Trans_cr!C185="","",Trans_cr!C185-Trans_deb!C185)</f>
        <v>-10771.38999999997</v>
      </c>
      <c r="D185" s="26">
        <f>IF(Trans_cr!D185="","",Trans_cr!D185-Trans_deb!D185)</f>
        <v>-11692.150000000001</v>
      </c>
      <c r="E185" s="26">
        <f>IF(Trans_cr!E185="","",Trans_cr!E185-Trans_deb!E185)</f>
        <v>-15690.660000000033</v>
      </c>
      <c r="F185" s="26">
        <f>IF(Trans_cr!F185="","",Trans_cr!F185-Trans_deb!F185)</f>
        <v>-9165.3199999999924</v>
      </c>
      <c r="G185" s="26">
        <f>IF(Trans_cr!G185="","",Trans_cr!G185-Trans_deb!G185)</f>
        <v>-12944.310000000001</v>
      </c>
      <c r="H185" s="26">
        <f>IF(Trans_cr!H185="","",Trans_cr!H185-Trans_deb!H185)</f>
        <v>-15263.810000000001</v>
      </c>
      <c r="I185" s="26">
        <f>IF(Trans_cr!I185="","",Trans_cr!I185-Trans_deb!I185)</f>
        <v>-15836.218875086628</v>
      </c>
      <c r="J185" s="26">
        <f>IF(Trans_cr!J185="","",Trans_cr!J185-Trans_deb!J185)</f>
        <v>-15203.572973113169</v>
      </c>
      <c r="K185" s="26">
        <f>IF(Trans_cr!K185="","",Trans_cr!K185-Trans_deb!K185)</f>
        <v>-13340.68478224456</v>
      </c>
      <c r="L185" s="26">
        <f>IF(Trans_cr!L185="","",Trans_cr!L185-Trans_deb!L185)</f>
        <v>-9918.7862723993803</v>
      </c>
      <c r="M185" s="26">
        <f>IF(Trans_cr!M185="","",Trans_cr!M185-Trans_deb!M185)</f>
        <v>-9338.9957693444794</v>
      </c>
      <c r="N185" s="26">
        <f>IF(Trans_cr!N185="","",Trans_cr!N185-Trans_deb!N185)</f>
        <v>-9955.4788434490074</v>
      </c>
      <c r="O185" s="26">
        <f>IF(Trans_cr!O185="","",Trans_cr!O185-Trans_deb!O185)</f>
        <v>-11240.433187917262</v>
      </c>
      <c r="P185" s="26">
        <f>IF(Trans_cr!P185="","",Trans_cr!P185-Trans_deb!P185)</f>
        <v>-11695.320596971716</v>
      </c>
      <c r="Q185" s="26">
        <f>IF(Trans_cr!Q185="","",Trans_cr!Q185-Trans_deb!Q185)</f>
        <v>-14949.521155665105</v>
      </c>
      <c r="S185" s="64">
        <f t="shared" si="34"/>
        <v>0.27824808492517961</v>
      </c>
      <c r="T185" s="39"/>
      <c r="U185" s="39">
        <f>IF(L185="","",L185/GDP!O181/10)</f>
        <v>-2.4726366275664811</v>
      </c>
      <c r="V185" s="39">
        <f>IF(M185="","",M185/GDP!P181/10)</f>
        <v>-2.2585393693930458</v>
      </c>
      <c r="W185" s="39">
        <f>IF(N185="","",N185/GDP!Q181/10)</f>
        <v>-2.1807157974054543</v>
      </c>
      <c r="X185" s="39">
        <f>IF(O185="","",O185/GDP!R181/10)</f>
        <v>-2.2196608284840047</v>
      </c>
      <c r="Y185" s="39">
        <f>IF(P185="","",P185/GDP!S181/10)</f>
        <v>-2.1490472938392542</v>
      </c>
      <c r="Z185" s="39">
        <f>IF(Q185="","",Q185/GDP!T181/10)</f>
        <v>-2.979701192434919</v>
      </c>
      <c r="AA185" s="39"/>
      <c r="AB185" s="59">
        <f t="shared" si="31"/>
        <v>0</v>
      </c>
      <c r="AC185" s="59">
        <f t="shared" si="39"/>
        <v>0</v>
      </c>
      <c r="AD185" s="59">
        <f t="shared" si="26"/>
        <v>0</v>
      </c>
      <c r="AE185" s="59" t="str">
        <f t="shared" si="32"/>
        <v/>
      </c>
      <c r="AF185" s="59">
        <f t="shared" si="27"/>
        <v>0</v>
      </c>
      <c r="AG185" s="39">
        <f t="shared" si="28"/>
        <v>-2.2196608284840047</v>
      </c>
      <c r="AI185" s="59" t="str">
        <f t="shared" si="29"/>
        <v/>
      </c>
      <c r="AJ185" s="20" t="str">
        <f t="shared" si="38"/>
        <v/>
      </c>
    </row>
    <row r="186" spans="1:36" x14ac:dyDescent="0.15">
      <c r="A186" s="12" t="s">
        <v>206</v>
      </c>
      <c r="B186" s="26" t="str">
        <f>IF(Trans_cr!B186="","",Trans_cr!B186-Trans_deb!B186)</f>
        <v/>
      </c>
      <c r="C186" s="26">
        <f>IF(Trans_cr!C186="","",Trans_cr!C186-Trans_deb!C186)</f>
        <v>-9.4826004796842103</v>
      </c>
      <c r="D186" s="26">
        <f>IF(Trans_cr!D186="","",Trans_cr!D186-Trans_deb!D186)</f>
        <v>-20.149852120986097</v>
      </c>
      <c r="E186" s="26">
        <f>IF(Trans_cr!E186="","",Trans_cr!E186-Trans_deb!E186)</f>
        <v>-18.3782180263158</v>
      </c>
      <c r="F186" s="26">
        <f>IF(Trans_cr!F186="","",Trans_cr!F186-Trans_deb!F186)</f>
        <v>-38.814174934388802</v>
      </c>
      <c r="G186" s="26">
        <f>IF(Trans_cr!G186="","",Trans_cr!G186-Trans_deb!G186)</f>
        <v>-41.200130504847898</v>
      </c>
      <c r="H186" s="26">
        <f>IF(Trans_cr!H186="","",Trans_cr!H186-Trans_deb!H186)</f>
        <v>-46.545044393544096</v>
      </c>
      <c r="I186" s="26">
        <f>IF(Trans_cr!I186="","",Trans_cr!I186-Trans_deb!I186)</f>
        <v>-74.924922463728208</v>
      </c>
      <c r="J186" s="26">
        <f>IF(Trans_cr!J186="","",Trans_cr!J186-Trans_deb!J186)</f>
        <v>-75.258867528728388</v>
      </c>
      <c r="K186" s="26">
        <f>IF(Trans_cr!K186="","",Trans_cr!K186-Trans_deb!K186)</f>
        <v>-80.879625868124904</v>
      </c>
      <c r="L186" s="26">
        <f>IF(Trans_cr!L186="","",Trans_cr!L186-Trans_deb!L186)</f>
        <v>-70.2</v>
      </c>
      <c r="M186" s="26">
        <f>IF(Trans_cr!M186="","",Trans_cr!M186-Trans_deb!M186)</f>
        <v>-61.527800000000006</v>
      </c>
      <c r="N186" s="26">
        <f>IF(Trans_cr!N186="","",Trans_cr!N186-Trans_deb!N186)</f>
        <v>-71.237788013045702</v>
      </c>
      <c r="O186" s="26">
        <f>IF(Trans_cr!O186="","",Trans_cr!O186-Trans_deb!O186)</f>
        <v>-65.118406622210799</v>
      </c>
      <c r="P186" s="26">
        <f>IF(Trans_cr!P186="","",Trans_cr!P186-Trans_deb!P186)</f>
        <v>-64.386430486408599</v>
      </c>
      <c r="Q186" s="26">
        <f>IF(Trans_cr!Q186="","",Trans_cr!Q186-Trans_deb!Q186)</f>
        <v>-49.075183404056588</v>
      </c>
      <c r="S186" s="64">
        <f t="shared" si="34"/>
        <v>-0.23780239045219442</v>
      </c>
      <c r="T186" s="39"/>
      <c r="U186" s="39">
        <f>IF(L186="","",L186/GDP!O182/10)</f>
        <v>-4.4028804076286923</v>
      </c>
      <c r="V186" s="39">
        <f>IF(M186="","",M186/GDP!P182/10)</f>
        <v>-3.7275826981330917</v>
      </c>
      <c r="W186" s="39">
        <f>IF(N186="","",N186/GDP!Q182/10)</f>
        <v>-4.454204501964445</v>
      </c>
      <c r="X186" s="39">
        <f>IF(O186="","",O186/GDP!R182/10)</f>
        <v>-4.1745379562537757</v>
      </c>
      <c r="Y186" s="39">
        <f>IF(P186="","",P186/GDP!S182/10)</f>
        <v>-3.1907247742927605</v>
      </c>
      <c r="Z186" s="39">
        <f>IF(Q186="","",Q186/GDP!T182/10)</f>
        <v>-2.7394785833560595</v>
      </c>
      <c r="AA186" s="39"/>
      <c r="AB186" s="59">
        <f t="shared" si="31"/>
        <v>0</v>
      </c>
      <c r="AC186" s="59">
        <f t="shared" si="39"/>
        <v>0</v>
      </c>
      <c r="AD186" s="59">
        <f t="shared" si="26"/>
        <v>0</v>
      </c>
      <c r="AE186" s="59" t="str">
        <f t="shared" si="32"/>
        <v/>
      </c>
      <c r="AF186" s="59">
        <f t="shared" si="27"/>
        <v>0</v>
      </c>
      <c r="AG186" s="39">
        <f t="shared" si="28"/>
        <v>-4.1745379562537757</v>
      </c>
      <c r="AI186" s="59" t="str">
        <f t="shared" si="29"/>
        <v/>
      </c>
      <c r="AJ186" s="20" t="str">
        <f t="shared" si="38"/>
        <v/>
      </c>
    </row>
    <row r="187" spans="1:36" x14ac:dyDescent="0.15">
      <c r="A187" s="12" t="s">
        <v>207</v>
      </c>
      <c r="B187" s="26">
        <f>IF(Trans_cr!B187="","",Trans_cr!B187-Trans_deb!B187)</f>
        <v>-105.86542377345376</v>
      </c>
      <c r="C187" s="26">
        <f>IF(Trans_cr!C187="","",Trans_cr!C187-Trans_deb!C187)</f>
        <v>-116.82619896802761</v>
      </c>
      <c r="D187" s="26">
        <f>IF(Trans_cr!D187="","",Trans_cr!D187-Trans_deb!D187)</f>
        <v>-110.23878586733065</v>
      </c>
      <c r="E187" s="26">
        <f>IF(Trans_cr!E187="","",Trans_cr!E187-Trans_deb!E187)</f>
        <v>-144.5560403826014</v>
      </c>
      <c r="F187" s="26">
        <f>IF(Trans_cr!F187="","",Trans_cr!F187-Trans_deb!F187)</f>
        <v>-142.9235380806212</v>
      </c>
      <c r="G187" s="26">
        <f>IF(Trans_cr!G187="","",Trans_cr!G187-Trans_deb!G187)</f>
        <v>-115.91484457060486</v>
      </c>
      <c r="H187" s="26">
        <f>IF(Trans_cr!H187="","",Trans_cr!H187-Trans_deb!H187)</f>
        <v>-44.300000000000011</v>
      </c>
      <c r="I187" s="26">
        <f>IF(Trans_cr!I187="","",Trans_cr!I187-Trans_deb!I187)</f>
        <v>-97.375757101593308</v>
      </c>
      <c r="J187" s="26">
        <f>IF(Trans_cr!J187="","",Trans_cr!J187-Trans_deb!J187)</f>
        <v>-111.27499578344757</v>
      </c>
      <c r="K187" s="26">
        <f>IF(Trans_cr!K187="","",Trans_cr!K187-Trans_deb!K187)</f>
        <v>-75.847441597560277</v>
      </c>
      <c r="L187" s="26">
        <f>IF(Trans_cr!L187="","",Trans_cr!L187-Trans_deb!L187)</f>
        <v>-62.022551338130967</v>
      </c>
      <c r="M187" s="26">
        <f>IF(Trans_cr!M187="","",Trans_cr!M187-Trans_deb!M187)</f>
        <v>-48.13055823392213</v>
      </c>
      <c r="N187" s="26">
        <f>IF(Trans_cr!N187="","",Trans_cr!N187-Trans_deb!N187)</f>
        <v>-63.160547265722983</v>
      </c>
      <c r="O187" s="26">
        <f>IF(Trans_cr!O187="","",Trans_cr!O187-Trans_deb!O187)</f>
        <v>-80.468141301848902</v>
      </c>
      <c r="P187" s="26">
        <f>IF(Trans_cr!P187="","",Trans_cr!P187-Trans_deb!P187)</f>
        <v>-76.967319243950641</v>
      </c>
      <c r="Q187" s="26" t="str">
        <f>IF(Trans_cr!Q187="","",Trans_cr!Q187-Trans_deb!Q187)</f>
        <v/>
      </c>
      <c r="S187" s="64" t="str">
        <f t="shared" si="34"/>
        <v/>
      </c>
      <c r="T187" s="39"/>
      <c r="U187" s="39">
        <f>IF(L187="","",L187/GDP!O183/10)</f>
        <v>-1.0994069330118381</v>
      </c>
      <c r="V187" s="39">
        <f>IF(M187="","",M187/GDP!P183/10)</f>
        <v>-0.79818464202134665</v>
      </c>
      <c r="W187" s="39">
        <f>IF(N187="","",N187/GDP!Q183/10)</f>
        <v>-0.98792396985999853</v>
      </c>
      <c r="X187" s="39">
        <f>IF(O187="","",O187/GDP!R183/10)</f>
        <v>-1.1306242084461027</v>
      </c>
      <c r="Y187" s="39">
        <f>IF(P187="","",P187/GDP!S183/10)</f>
        <v>-1.0659028644534814</v>
      </c>
      <c r="Z187" s="39" t="str">
        <f>IF(Q187="","",Q187/GDP!T183/10)</f>
        <v/>
      </c>
      <c r="AA187" s="39"/>
      <c r="AB187" s="59">
        <f t="shared" si="31"/>
        <v>0</v>
      </c>
      <c r="AC187" s="59">
        <f t="shared" si="39"/>
        <v>0</v>
      </c>
      <c r="AD187" s="59">
        <f t="shared" si="26"/>
        <v>1</v>
      </c>
      <c r="AE187" s="59" t="str">
        <f t="shared" si="32"/>
        <v/>
      </c>
      <c r="AF187" s="59">
        <f t="shared" si="27"/>
        <v>0</v>
      </c>
      <c r="AG187" s="39">
        <f t="shared" si="28"/>
        <v>-1.1306242084461027</v>
      </c>
      <c r="AI187" s="59" t="str">
        <f t="shared" si="29"/>
        <v/>
      </c>
      <c r="AJ187" s="20" t="str">
        <f t="shared" si="38"/>
        <v/>
      </c>
    </row>
    <row r="188" spans="1:36" x14ac:dyDescent="0.15">
      <c r="A188" s="12" t="s">
        <v>208</v>
      </c>
      <c r="B188" s="26">
        <f>IF(Trans_cr!B188="","",Trans_cr!B188-Trans_deb!B188)</f>
        <v>-18.741060574959796</v>
      </c>
      <c r="C188" s="26">
        <f>IF(Trans_cr!C188="","",Trans_cr!C188-Trans_deb!C188)</f>
        <v>-15.705812139951119</v>
      </c>
      <c r="D188" s="26">
        <f>IF(Trans_cr!D188="","",Trans_cr!D188-Trans_deb!D188)</f>
        <v>-15.435535387759545</v>
      </c>
      <c r="E188" s="26">
        <f>IF(Trans_cr!E188="","",Trans_cr!E188-Trans_deb!E188)</f>
        <v>-20.726772854014786</v>
      </c>
      <c r="F188" s="26">
        <f>IF(Trans_cr!F188="","",Trans_cr!F188-Trans_deb!F188)</f>
        <v>-22.559220511965005</v>
      </c>
      <c r="G188" s="26">
        <f>IF(Trans_cr!G188="","",Trans_cr!G188-Trans_deb!G188)</f>
        <v>-19.72338454153094</v>
      </c>
      <c r="H188" s="26">
        <f>IF(Trans_cr!H188="","",Trans_cr!H188-Trans_deb!H188)</f>
        <v>-17.2</v>
      </c>
      <c r="I188" s="26">
        <f>IF(Trans_cr!I188="","",Trans_cr!I188-Trans_deb!I188)</f>
        <v>-18.525594788869405</v>
      </c>
      <c r="J188" s="26">
        <f>IF(Trans_cr!J188="","",Trans_cr!J188-Trans_deb!J188)</f>
        <v>-13.12694454914147</v>
      </c>
      <c r="K188" s="26">
        <f>IF(Trans_cr!K188="","",Trans_cr!K188-Trans_deb!K188)</f>
        <v>-10.919063753408913</v>
      </c>
      <c r="L188" s="26">
        <f>IF(Trans_cr!L188="","",Trans_cr!L188-Trans_deb!L188)</f>
        <v>-15.91660170155631</v>
      </c>
      <c r="M188" s="26">
        <f>IF(Trans_cr!M188="","",Trans_cr!M188-Trans_deb!M188)</f>
        <v>-14.620190045673647</v>
      </c>
      <c r="N188" s="26">
        <f>IF(Trans_cr!N188="","",Trans_cr!N188-Trans_deb!N188)</f>
        <v>-12.986519562539485</v>
      </c>
      <c r="O188" s="26">
        <f>IF(Trans_cr!O188="","",Trans_cr!O188-Trans_deb!O188)</f>
        <v>-14.511164414068627</v>
      </c>
      <c r="P188" s="26">
        <f>IF(Trans_cr!P188="","",Trans_cr!P188-Trans_deb!P188)</f>
        <v>-13.321865865709032</v>
      </c>
      <c r="Q188" s="26">
        <f>IF(Trans_cr!Q188="","",Trans_cr!Q188-Trans_deb!Q188)</f>
        <v>-12.890857560758398</v>
      </c>
      <c r="S188" s="64">
        <f t="shared" si="34"/>
        <v>-3.2353448780779615E-2</v>
      </c>
      <c r="T188" s="39"/>
      <c r="U188" s="39">
        <f>IF(L188="","",L188/GDP!O184/10)</f>
        <v>-3.6422169143555982</v>
      </c>
      <c r="V188" s="39">
        <f>IF(M188="","",M188/GDP!P184/10)</f>
        <v>-3.4764539544795063</v>
      </c>
      <c r="W188" s="39">
        <f>IF(N188="","",N188/GDP!Q184/10)</f>
        <v>-2.8208613447358499</v>
      </c>
      <c r="X188" s="39">
        <f>IF(O188="","",O188/GDP!R184/10)</f>
        <v>-2.9867024905290007</v>
      </c>
      <c r="Y188" s="39">
        <f>IF(P188="","",P188/GDP!S184/10)</f>
        <v>-2.5779393353084017</v>
      </c>
      <c r="Z188" s="39">
        <f>IF(Q188="","",Q188/GDP!T184/10)</f>
        <v>-2.5100659625689539</v>
      </c>
      <c r="AA188" s="39"/>
      <c r="AB188" s="59">
        <f t="shared" si="31"/>
        <v>0</v>
      </c>
      <c r="AC188" s="59">
        <f t="shared" si="39"/>
        <v>0</v>
      </c>
      <c r="AD188" s="59">
        <f t="shared" si="26"/>
        <v>0</v>
      </c>
      <c r="AE188" s="59" t="str">
        <f t="shared" si="32"/>
        <v/>
      </c>
      <c r="AF188" s="59">
        <f t="shared" si="27"/>
        <v>0</v>
      </c>
      <c r="AG188" s="39">
        <f t="shared" si="28"/>
        <v>-2.9867024905290007</v>
      </c>
      <c r="AI188" s="59" t="str">
        <f t="shared" si="29"/>
        <v/>
      </c>
      <c r="AJ188" s="20" t="str">
        <f t="shared" si="38"/>
        <v/>
      </c>
    </row>
    <row r="189" spans="1:36" x14ac:dyDescent="0.15">
      <c r="A189" s="12" t="s">
        <v>209</v>
      </c>
      <c r="B189" s="26">
        <f>IF(Trans_cr!B189="","",Trans_cr!B189-Trans_deb!B189)</f>
        <v>23.799999999999983</v>
      </c>
      <c r="C189" s="26">
        <f>IF(Trans_cr!C189="","",Trans_cr!C189-Trans_deb!C189)</f>
        <v>41.800000000000011</v>
      </c>
      <c r="D189" s="26">
        <f>IF(Trans_cr!D189="","",Trans_cr!D189-Trans_deb!D189)</f>
        <v>57.5</v>
      </c>
      <c r="E189" s="26">
        <f>IF(Trans_cr!E189="","",Trans_cr!E189-Trans_deb!E189)</f>
        <v>89.300000000000011</v>
      </c>
      <c r="F189" s="26">
        <f>IF(Trans_cr!F189="","",Trans_cr!F189-Trans_deb!F189)</f>
        <v>85.299999999999983</v>
      </c>
      <c r="G189" s="26">
        <f>IF(Trans_cr!G189="","",Trans_cr!G189-Trans_deb!G189)</f>
        <v>99.799999999999983</v>
      </c>
      <c r="H189" s="26">
        <f>IF(Trans_cr!H189="","",Trans_cr!H189-Trans_deb!H189)</f>
        <v>-454.00000000000006</v>
      </c>
      <c r="I189" s="26">
        <f>IF(Trans_cr!I189="","",Trans_cr!I189-Trans_deb!I189)</f>
        <v>-153.89211677681203</v>
      </c>
      <c r="J189" s="26">
        <f>IF(Trans_cr!J189="","",Trans_cr!J189-Trans_deb!J189)</f>
        <v>-231.60711761034304</v>
      </c>
      <c r="K189" s="26">
        <f>IF(Trans_cr!K189="","",Trans_cr!K189-Trans_deb!K189)</f>
        <v>-187.45283384352899</v>
      </c>
      <c r="L189" s="26">
        <f>IF(Trans_cr!L189="","",Trans_cr!L189-Trans_deb!L189)</f>
        <v>-343.90203138053255</v>
      </c>
      <c r="M189" s="26">
        <f>IF(Trans_cr!M189="","",Trans_cr!M189-Trans_deb!M189)</f>
        <v>-295.84152955289477</v>
      </c>
      <c r="N189" s="26">
        <f>IF(Trans_cr!N189="","",Trans_cr!N189-Trans_deb!N189)</f>
        <v>-275.08002975863366</v>
      </c>
      <c r="O189" s="26">
        <f>IF(Trans_cr!O189="","",Trans_cr!O189-Trans_deb!O189)</f>
        <v>-431.34813169462302</v>
      </c>
      <c r="P189" s="26">
        <f>IF(Trans_cr!P189="","",Trans_cr!P189-Trans_deb!P189)</f>
        <v>-449.61729332820005</v>
      </c>
      <c r="Q189" s="26">
        <f>IF(Trans_cr!Q189="","",Trans_cr!Q189-Trans_deb!Q189)</f>
        <v>-361.29233731702908</v>
      </c>
      <c r="S189" s="64">
        <f t="shared" si="34"/>
        <v>-0.19644474828217473</v>
      </c>
      <c r="T189" s="39"/>
      <c r="U189" s="39">
        <f>IF(L189="","",L189/GDP!O185/10)</f>
        <v>-1.3778277213213264</v>
      </c>
      <c r="V189" s="39">
        <f>IF(M189="","",M189/GDP!P185/10)</f>
        <v>-1.3210577245691497</v>
      </c>
      <c r="W189" s="39">
        <f>IF(N189="","",N189/GDP!Q185/10)</f>
        <v>-1.2288414729701469</v>
      </c>
      <c r="X189" s="39">
        <f>IF(O189="","",O189/GDP!R185/10)</f>
        <v>-1.8215678809169547</v>
      </c>
      <c r="Y189" s="39">
        <f>IF(P189="","",P189/GDP!S185/10)</f>
        <v>-1.9373166858600026</v>
      </c>
      <c r="Z189" s="39">
        <f>IF(Q189="","",Q189/GDP!T185/10)</f>
        <v>-1.6784556834553399</v>
      </c>
      <c r="AA189" s="39"/>
      <c r="AB189" s="59">
        <f t="shared" si="31"/>
        <v>0</v>
      </c>
      <c r="AC189" s="59">
        <f t="shared" si="39"/>
        <v>0</v>
      </c>
      <c r="AD189" s="59">
        <f t="shared" si="26"/>
        <v>0</v>
      </c>
      <c r="AE189" s="59" t="str">
        <f t="shared" si="32"/>
        <v/>
      </c>
      <c r="AF189" s="59">
        <f t="shared" si="27"/>
        <v>0</v>
      </c>
      <c r="AG189" s="39">
        <f t="shared" si="28"/>
        <v>-1.8215678809169547</v>
      </c>
      <c r="AI189" s="59" t="str">
        <f t="shared" si="29"/>
        <v/>
      </c>
      <c r="AJ189" s="20" t="str">
        <f t="shared" si="38"/>
        <v/>
      </c>
    </row>
    <row r="190" spans="1:36" x14ac:dyDescent="0.15">
      <c r="A190" s="12" t="s">
        <v>210</v>
      </c>
      <c r="B190" s="26">
        <f>IF(Trans_cr!B190="","",Trans_cr!B190-Trans_deb!B190)</f>
        <v>29.134444929733263</v>
      </c>
      <c r="C190" s="26">
        <f>IF(Trans_cr!C190="","",Trans_cr!C190-Trans_deb!C190)</f>
        <v>8.4896977892974519</v>
      </c>
      <c r="D190" s="26">
        <f>IF(Trans_cr!D190="","",Trans_cr!D190-Trans_deb!D190)</f>
        <v>-22.63223272178584</v>
      </c>
      <c r="E190" s="26">
        <f>IF(Trans_cr!E190="","",Trans_cr!E190-Trans_deb!E190)</f>
        <v>29.704376525967746</v>
      </c>
      <c r="F190" s="26">
        <f>IF(Trans_cr!F190="","",Trans_cr!F190-Trans_deb!F190)</f>
        <v>-102.20140341782235</v>
      </c>
      <c r="G190" s="26">
        <f>IF(Trans_cr!G190="","",Trans_cr!G190-Trans_deb!G190)</f>
        <v>-56.308509151879207</v>
      </c>
      <c r="H190" s="26">
        <f>IF(Trans_cr!H190="","",Trans_cr!H190-Trans_deb!H190)</f>
        <v>-263.67693892289344</v>
      </c>
      <c r="I190" s="26">
        <f>IF(Trans_cr!I190="","",Trans_cr!I190-Trans_deb!I190)</f>
        <v>-163.7757633638696</v>
      </c>
      <c r="J190" s="26">
        <f>IF(Trans_cr!J190="","",Trans_cr!J190-Trans_deb!J190)</f>
        <v>-402.66927918177748</v>
      </c>
      <c r="K190" s="26">
        <f>IF(Trans_cr!K190="","",Trans_cr!K190-Trans_deb!K190)</f>
        <v>-495.3244879025724</v>
      </c>
      <c r="L190" s="26">
        <f>IF(Trans_cr!L190="","",Trans_cr!L190-Trans_deb!L190)</f>
        <v>-487.86082966927961</v>
      </c>
      <c r="M190" s="26">
        <f>IF(Trans_cr!M190="","",Trans_cr!M190-Trans_deb!M190)</f>
        <v>-338.40256979252399</v>
      </c>
      <c r="N190" s="26">
        <f>IF(Trans_cr!N190="","",Trans_cr!N190-Trans_deb!N190)</f>
        <v>-376.86640420761137</v>
      </c>
      <c r="O190" s="26">
        <f>IF(Trans_cr!O190="","",Trans_cr!O190-Trans_deb!O190)</f>
        <v>-326.91484270709952</v>
      </c>
      <c r="P190" s="26">
        <f>IF(Trans_cr!P190="","",Trans_cr!P190-Trans_deb!P190)</f>
        <v>-287.9942748741953</v>
      </c>
      <c r="Q190" s="26">
        <f>IF(Trans_cr!Q190="","",Trans_cr!Q190-Trans_deb!Q190)</f>
        <v>-567.28190753312083</v>
      </c>
      <c r="S190" s="64">
        <f t="shared" si="34"/>
        <v>0.96976800244007255</v>
      </c>
      <c r="T190" s="39"/>
      <c r="U190" s="39">
        <f>IF(L190="","",L190/GDP!O186/10)</f>
        <v>-1.130028683181459</v>
      </c>
      <c r="V190" s="39">
        <f>IF(M190="","",M190/GDP!P186/10)</f>
        <v>-0.80956323788289186</v>
      </c>
      <c r="W190" s="39">
        <f>IF(N190="","",N190/GDP!Q186/10)</f>
        <v>-0.95104085347869849</v>
      </c>
      <c r="X190" s="39">
        <f>IF(O190="","",O190/GDP!R186/10)</f>
        <v>-0.81445778790211798</v>
      </c>
      <c r="Y190" s="39">
        <f>IF(P190="","",P190/GDP!S186/10)</f>
        <v>-0.73526539632695465</v>
      </c>
      <c r="Z190" s="39">
        <f>IF(Q190="","",Q190/GDP!T186/10)</f>
        <v>-1.4342218010236756</v>
      </c>
      <c r="AA190" s="39"/>
      <c r="AB190" s="59">
        <f t="shared" si="31"/>
        <v>0</v>
      </c>
      <c r="AC190" s="59">
        <f t="shared" si="39"/>
        <v>0</v>
      </c>
      <c r="AD190" s="59">
        <f t="shared" si="26"/>
        <v>0</v>
      </c>
      <c r="AE190" s="59" t="str">
        <f t="shared" si="32"/>
        <v/>
      </c>
      <c r="AF190" s="59">
        <f t="shared" si="27"/>
        <v>0</v>
      </c>
      <c r="AG190" s="39">
        <f t="shared" si="28"/>
        <v>-0.81445778790211798</v>
      </c>
      <c r="AI190" s="59" t="str">
        <f t="shared" si="29"/>
        <v/>
      </c>
      <c r="AJ190" s="20" t="str">
        <f t="shared" si="38"/>
        <v/>
      </c>
    </row>
    <row r="191" spans="1:36" x14ac:dyDescent="0.15">
      <c r="A191" s="12" t="s">
        <v>211</v>
      </c>
      <c r="B191" s="26">
        <f>IF(Trans_cr!B191="","",Trans_cr!B191-Trans_deb!B191)</f>
        <v>-70</v>
      </c>
      <c r="C191" s="26">
        <f>IF(Trans_cr!C191="","",Trans_cr!C191-Trans_deb!C191)</f>
        <v>298</v>
      </c>
      <c r="D191" s="26">
        <f>IF(Trans_cr!D191="","",Trans_cr!D191-Trans_deb!D191)</f>
        <v>-430</v>
      </c>
      <c r="E191" s="26">
        <f>IF(Trans_cr!E191="","",Trans_cr!E191-Trans_deb!E191)</f>
        <v>244</v>
      </c>
      <c r="F191" s="26">
        <f>IF(Trans_cr!F191="","",Trans_cr!F191-Trans_deb!F191)</f>
        <v>1837</v>
      </c>
      <c r="G191" s="26">
        <f>IF(Trans_cr!G191="","",Trans_cr!G191-Trans_deb!G191)</f>
        <v>1339</v>
      </c>
      <c r="H191" s="26">
        <f>IF(Trans_cr!H191="","",Trans_cr!H191-Trans_deb!H191)</f>
        <v>2401</v>
      </c>
      <c r="I191" s="26">
        <f>IF(Trans_cr!I191="","",Trans_cr!I191-Trans_deb!I191)</f>
        <v>3705</v>
      </c>
      <c r="J191" s="26">
        <f>IF(Trans_cr!J191="","",Trans_cr!J191-Trans_deb!J191)</f>
        <v>15415</v>
      </c>
      <c r="K191" s="26">
        <f>IF(Trans_cr!K191="","",Trans_cr!K191-Trans_deb!K191)</f>
        <v>16567</v>
      </c>
      <c r="L191" s="26">
        <f>IF(Trans_cr!L191="","",Trans_cr!L191-Trans_deb!L191)</f>
        <v>14415</v>
      </c>
      <c r="M191" s="26">
        <f>IF(Trans_cr!M191="","",Trans_cr!M191-Trans_deb!M191)</f>
        <v>12681</v>
      </c>
      <c r="N191" s="26">
        <f>IF(Trans_cr!N191="","",Trans_cr!N191-Trans_deb!N191)</f>
        <v>14272</v>
      </c>
      <c r="O191" s="26">
        <f>IF(Trans_cr!O191="","",Trans_cr!O191-Trans_deb!O191)</f>
        <v>14890</v>
      </c>
      <c r="P191" s="26">
        <f>IF(Trans_cr!P191="","",Trans_cr!P191-Trans_deb!P191)</f>
        <v>14587</v>
      </c>
      <c r="Q191" s="26">
        <f>IF(Trans_cr!Q191="","",Trans_cr!Q191-Trans_deb!Q191)</f>
        <v>5670</v>
      </c>
      <c r="S191" s="64">
        <f t="shared" si="34"/>
        <v>-0.61129773085624184</v>
      </c>
      <c r="T191" s="39"/>
      <c r="U191" s="39">
        <f>IF(L191="","",L191/GDP!O187/10)</f>
        <v>1.6682653752983811</v>
      </c>
      <c r="V191" s="39">
        <f>IF(M191="","",M191/GDP!P187/10)</f>
        <v>1.4587928806065475</v>
      </c>
      <c r="W191" s="39">
        <f>IF(N191="","",N191/GDP!Q187/10)</f>
        <v>1.6615985336200474</v>
      </c>
      <c r="X191" s="39">
        <f>IF(O191="","",O191/GDP!R187/10)</f>
        <v>1.9099570116225333</v>
      </c>
      <c r="Y191" s="39">
        <f>IF(P191="","",P191/GDP!S187/10)</f>
        <v>1.9169713907254582</v>
      </c>
      <c r="Z191" s="39">
        <f>IF(Q191="","",Q191/GDP!T187/10)</f>
        <v>0.79197644978531989</v>
      </c>
      <c r="AA191" s="39"/>
      <c r="AB191" s="59">
        <f t="shared" si="31"/>
        <v>0</v>
      </c>
      <c r="AC191" s="59">
        <f t="shared" si="39"/>
        <v>0</v>
      </c>
      <c r="AD191" s="59">
        <f t="shared" si="26"/>
        <v>0</v>
      </c>
      <c r="AE191" s="59" t="str">
        <f t="shared" si="32"/>
        <v/>
      </c>
      <c r="AF191" s="59">
        <f t="shared" si="27"/>
        <v>0</v>
      </c>
      <c r="AG191" s="39" t="str">
        <f t="shared" si="28"/>
        <v/>
      </c>
      <c r="AI191" s="59">
        <f t="shared" si="29"/>
        <v>1.9099570116225333</v>
      </c>
      <c r="AJ191" s="20" t="str">
        <f t="shared" si="38"/>
        <v/>
      </c>
    </row>
    <row r="192" spans="1:36" x14ac:dyDescent="0.15">
      <c r="A192" s="12" t="s">
        <v>212</v>
      </c>
      <c r="B192" s="26" t="str">
        <f>IF(Trans_cr!B192="","",Trans_cr!B192-Trans_deb!B192)</f>
        <v/>
      </c>
      <c r="C192" s="26" t="str">
        <f>IF(Trans_cr!C192="","",Trans_cr!C192-Trans_deb!C192)</f>
        <v/>
      </c>
      <c r="D192" s="26" t="str">
        <f>IF(Trans_cr!D192="","",Trans_cr!D192-Trans_deb!D192)</f>
        <v/>
      </c>
      <c r="E192" s="26" t="str">
        <f>IF(Trans_cr!E192="","",Trans_cr!E192-Trans_deb!E192)</f>
        <v/>
      </c>
      <c r="F192" s="26" t="str">
        <f>IF(Trans_cr!F192="","",Trans_cr!F192-Trans_deb!F192)</f>
        <v/>
      </c>
      <c r="G192" s="26" t="str">
        <f>IF(Trans_cr!G192="","",Trans_cr!G192-Trans_deb!G192)</f>
        <v/>
      </c>
      <c r="H192" s="26" t="str">
        <f>IF(Trans_cr!H192="","",Trans_cr!H192-Trans_deb!H192)</f>
        <v/>
      </c>
      <c r="I192" s="26" t="str">
        <f>IF(Trans_cr!I192="","",Trans_cr!I192-Trans_deb!I192)</f>
        <v/>
      </c>
      <c r="J192" s="26" t="str">
        <f>IF(Trans_cr!J192="","",Trans_cr!J192-Trans_deb!J192)</f>
        <v/>
      </c>
      <c r="K192" s="26" t="str">
        <f>IF(Trans_cr!K192="","",Trans_cr!K192-Trans_deb!K192)</f>
        <v/>
      </c>
      <c r="L192" s="26" t="str">
        <f>IF(Trans_cr!L192="","",Trans_cr!L192-Trans_deb!L192)</f>
        <v/>
      </c>
      <c r="M192" s="26" t="str">
        <f>IF(Trans_cr!M192="","",Trans_cr!M192-Trans_deb!M192)</f>
        <v/>
      </c>
      <c r="N192" s="26" t="str">
        <f>IF(Trans_cr!N192="","",Trans_cr!N192-Trans_deb!N192)</f>
        <v/>
      </c>
      <c r="O192" s="26" t="str">
        <f>IF(Trans_cr!O192="","",Trans_cr!O192-Trans_deb!O192)</f>
        <v/>
      </c>
      <c r="P192" s="26" t="str">
        <f>IF(Trans_cr!P192="","",Trans_cr!P192-Trans_deb!P192)</f>
        <v/>
      </c>
      <c r="Q192" s="26" t="str">
        <f>IF(Trans_cr!Q192="","",Trans_cr!Q192-Trans_deb!Q192)</f>
        <v/>
      </c>
      <c r="S192" s="64" t="str">
        <f t="shared" si="34"/>
        <v/>
      </c>
      <c r="T192" s="39"/>
      <c r="U192" s="39" t="str">
        <f>IF(L192="","",L192/GDP!O188/10)</f>
        <v/>
      </c>
      <c r="V192" s="39" t="str">
        <f>IF(M192="","",M192/GDP!P188/10)</f>
        <v/>
      </c>
      <c r="W192" s="39" t="str">
        <f>IF(N192="","",N192/GDP!Q188/10)</f>
        <v/>
      </c>
      <c r="X192" s="39" t="str">
        <f>IF(O192="","",O192/GDP!R188/10)</f>
        <v/>
      </c>
      <c r="Y192" s="39" t="str">
        <f>IF(P192="","",P192/GDP!S188/10)</f>
        <v/>
      </c>
      <c r="Z192" s="39" t="str">
        <f>IF(Q192="","",Q192/GDP!T188/10)</f>
        <v/>
      </c>
      <c r="AA192" s="39"/>
      <c r="AB192" s="59">
        <f t="shared" si="31"/>
        <v>1</v>
      </c>
      <c r="AC192" s="59"/>
      <c r="AD192" s="59">
        <f t="shared" si="26"/>
        <v>1</v>
      </c>
      <c r="AE192" s="59" t="str">
        <f t="shared" si="32"/>
        <v/>
      </c>
      <c r="AF192" s="59">
        <f t="shared" si="27"/>
        <v>0</v>
      </c>
      <c r="AG192" s="39" t="str">
        <f t="shared" si="28"/>
        <v/>
      </c>
      <c r="AI192" s="59" t="str">
        <f t="shared" si="29"/>
        <v/>
      </c>
      <c r="AJ192" s="20" t="str">
        <f t="shared" si="38"/>
        <v/>
      </c>
    </row>
    <row r="193" spans="1:36" x14ac:dyDescent="0.15">
      <c r="A193" s="12" t="s">
        <v>213</v>
      </c>
      <c r="B193" s="26" t="str">
        <f>IF(Trans_cr!B193="","",Trans_cr!B193-Trans_deb!B193)</f>
        <v/>
      </c>
      <c r="C193" s="26" t="str">
        <f>IF(Trans_cr!C193="","",Trans_cr!C193-Trans_deb!C193)</f>
        <v/>
      </c>
      <c r="D193" s="26" t="str">
        <f>IF(Trans_cr!D193="","",Trans_cr!D193-Trans_deb!D193)</f>
        <v/>
      </c>
      <c r="E193" s="26" t="str">
        <f>IF(Trans_cr!E193="","",Trans_cr!E193-Trans_deb!E193)</f>
        <v/>
      </c>
      <c r="F193" s="26" t="str">
        <f>IF(Trans_cr!F193="","",Trans_cr!F193-Trans_deb!F193)</f>
        <v/>
      </c>
      <c r="G193" s="26" t="str">
        <f>IF(Trans_cr!G193="","",Trans_cr!G193-Trans_deb!G193)</f>
        <v/>
      </c>
      <c r="H193" s="26" t="str">
        <f>IF(Trans_cr!H193="","",Trans_cr!H193-Trans_deb!H193)</f>
        <v/>
      </c>
      <c r="I193" s="26" t="str">
        <f>IF(Trans_cr!I193="","",Trans_cr!I193-Trans_deb!I193)</f>
        <v/>
      </c>
      <c r="J193" s="26" t="str">
        <f>IF(Trans_cr!J193="","",Trans_cr!J193-Trans_deb!J193)</f>
        <v/>
      </c>
      <c r="K193" s="26">
        <f>IF(Trans_cr!K193="","",Trans_cr!K193-Trans_deb!K193)</f>
        <v>-22.900000000000002</v>
      </c>
      <c r="L193" s="26">
        <f>IF(Trans_cr!L193="","",Trans_cr!L193-Trans_deb!L193)</f>
        <v>-21.943085440999997</v>
      </c>
      <c r="M193" s="26">
        <f>IF(Trans_cr!M193="","",Trans_cr!M193-Trans_deb!M193)</f>
        <v>-19.696224139999995</v>
      </c>
      <c r="N193" s="26">
        <f>IF(Trans_cr!N193="","",Trans_cr!N193-Trans_deb!N193)</f>
        <v>-25.809284049999995</v>
      </c>
      <c r="O193" s="26">
        <f>IF(Trans_cr!O193="","",Trans_cr!O193-Trans_deb!O193)</f>
        <v>-28.057201790000001</v>
      </c>
      <c r="P193" s="26" t="str">
        <f>IF(Trans_cr!P193="","",Trans_cr!P193-Trans_deb!P193)</f>
        <v/>
      </c>
      <c r="Q193" s="26" t="str">
        <f>IF(Trans_cr!Q193="","",Trans_cr!Q193-Trans_deb!Q193)</f>
        <v/>
      </c>
      <c r="S193" s="64" t="str">
        <f t="shared" si="34"/>
        <v/>
      </c>
      <c r="T193" s="39"/>
      <c r="U193" s="39">
        <f>IF(L193="","",L193/GDP!O189/10)</f>
        <v>-2.3292415044529595</v>
      </c>
      <c r="V193" s="39">
        <f>IF(M193="","",M193/GDP!P189/10)</f>
        <v>-1.907716997433289</v>
      </c>
      <c r="W193" s="39">
        <f>IF(N193="","",N193/GDP!Q189/10)</f>
        <v>-2.5244563171845806</v>
      </c>
      <c r="X193" s="39">
        <f>IF(O193="","",O193/GDP!R189/10)</f>
        <v>-2.5204550737526725</v>
      </c>
      <c r="Y193" s="39" t="str">
        <f>IF(P193="","",P193/GDP!S189/10)</f>
        <v/>
      </c>
      <c r="Z193" s="39" t="str">
        <f>IF(Q193="","",Q193/GDP!T189/10)</f>
        <v/>
      </c>
      <c r="AA193" s="39"/>
      <c r="AB193" s="59">
        <f t="shared" si="31"/>
        <v>0</v>
      </c>
      <c r="AC193" s="59">
        <f t="shared" ref="AC193:AC202" si="40">IF(Y193&gt;5, 1, 0)</f>
        <v>1</v>
      </c>
      <c r="AD193" s="59">
        <f t="shared" si="26"/>
        <v>1</v>
      </c>
      <c r="AE193" s="59">
        <f t="shared" si="32"/>
        <v>0</v>
      </c>
      <c r="AF193" s="59">
        <f t="shared" si="27"/>
        <v>0</v>
      </c>
      <c r="AG193" s="39">
        <f t="shared" si="28"/>
        <v>-2.5204550737526725</v>
      </c>
      <c r="AI193" s="59" t="str">
        <f t="shared" si="29"/>
        <v/>
      </c>
      <c r="AJ193" s="20" t="str">
        <f t="shared" si="38"/>
        <v>Turks and Caicos Islands</v>
      </c>
    </row>
    <row r="194" spans="1:36" x14ac:dyDescent="0.15">
      <c r="A194" s="12" t="s">
        <v>214</v>
      </c>
      <c r="B194" s="26">
        <f>IF(Trans_cr!B194="","",Trans_cr!B194-Trans_deb!B194)</f>
        <v>-2.5929540926813668</v>
      </c>
      <c r="C194" s="26">
        <f>IF(Trans_cr!C194="","",Trans_cr!C194-Trans_deb!C194)</f>
        <v>-2.7530455776096296</v>
      </c>
      <c r="D194" s="26">
        <f>IF(Trans_cr!D194="","",Trans_cr!D194-Trans_deb!D194)</f>
        <v>-2.8775964256010829</v>
      </c>
      <c r="E194" s="26">
        <f>IF(Trans_cr!E194="","",Trans_cr!E194-Trans_deb!E194)</f>
        <v>-4.4982801291456527</v>
      </c>
      <c r="F194" s="26">
        <f>IF(Trans_cr!F194="","",Trans_cr!F194-Trans_deb!F194)</f>
        <v>-3.8674471314672396</v>
      </c>
      <c r="G194" s="26">
        <f>IF(Trans_cr!G194="","",Trans_cr!G194-Trans_deb!G194)</f>
        <v>-4.9741729220975834</v>
      </c>
      <c r="H194" s="26">
        <f>IF(Trans_cr!H194="","",Trans_cr!H194-Trans_deb!H194)</f>
        <v>-5.0080468944715086</v>
      </c>
      <c r="I194" s="26">
        <f>IF(Trans_cr!I194="","",Trans_cr!I194-Trans_deb!I194)</f>
        <v>-4.7904313676629169</v>
      </c>
      <c r="J194" s="26">
        <f>IF(Trans_cr!J194="","",Trans_cr!J194-Trans_deb!J194)</f>
        <v>-4.2979090885487405</v>
      </c>
      <c r="K194" s="26">
        <f>IF(Trans_cr!K194="","",Trans_cr!K194-Trans_deb!K194)</f>
        <v>-5.1983306907717388</v>
      </c>
      <c r="L194" s="26">
        <f>IF(Trans_cr!L194="","",Trans_cr!L194-Trans_deb!L194)</f>
        <v>-6.799341713400997</v>
      </c>
      <c r="M194" s="26">
        <f>IF(Trans_cr!M194="","",Trans_cr!M194-Trans_deb!M194)</f>
        <v>-7.1093906726267786</v>
      </c>
      <c r="N194" s="26">
        <f>IF(Trans_cr!N194="","",Trans_cr!N194-Trans_deb!N194)</f>
        <v>-7.840860739295068</v>
      </c>
      <c r="O194" s="26">
        <f>IF(Trans_cr!O194="","",Trans_cr!O194-Trans_deb!O194)</f>
        <v>-7.2982571749389127</v>
      </c>
      <c r="P194" s="26">
        <f>IF(Trans_cr!P194="","",Trans_cr!P194-Trans_deb!P194)</f>
        <v>-6.6530566962613991</v>
      </c>
      <c r="Q194" s="26" t="str">
        <f>IF(Trans_cr!Q194="","",Trans_cr!Q194-Trans_deb!Q194)</f>
        <v/>
      </c>
      <c r="S194" s="64" t="str">
        <f t="shared" si="34"/>
        <v/>
      </c>
      <c r="T194" s="39"/>
      <c r="U194" s="39">
        <f>IF(L194="","",L194/GDP!O190/10)</f>
        <v>-18.471427424517639</v>
      </c>
      <c r="V194" s="39">
        <f>IF(M194="","",M194/GDP!P190/10)</f>
        <v>-17.20462894888751</v>
      </c>
      <c r="W194" s="39">
        <f>IF(N194="","",N194/GDP!Q190/10)</f>
        <v>-17.309836522391045</v>
      </c>
      <c r="X194" s="39">
        <f>IF(O194="","",O194/GDP!R190/10)</f>
        <v>-15.150655639823423</v>
      </c>
      <c r="Y194" s="39">
        <f>IF(P194="","",P194/GDP!S190/10)</f>
        <v>-12.275008279463552</v>
      </c>
      <c r="Z194" s="39" t="str">
        <f>IF(Q194="","",Q194/GDP!T190/10)</f>
        <v/>
      </c>
      <c r="AA194" s="39"/>
      <c r="AB194" s="59">
        <f t="shared" si="31"/>
        <v>0</v>
      </c>
      <c r="AC194" s="59">
        <f t="shared" si="40"/>
        <v>0</v>
      </c>
      <c r="AD194" s="59">
        <f t="shared" si="26"/>
        <v>1</v>
      </c>
      <c r="AE194" s="59" t="str">
        <f t="shared" si="32"/>
        <v/>
      </c>
      <c r="AF194" s="59">
        <f t="shared" si="27"/>
        <v>1</v>
      </c>
      <c r="AG194" s="39">
        <f t="shared" si="28"/>
        <v>-15.150655639823423</v>
      </c>
      <c r="AI194" s="59" t="str">
        <f t="shared" si="29"/>
        <v/>
      </c>
      <c r="AJ194" s="20" t="str">
        <f t="shared" si="38"/>
        <v/>
      </c>
    </row>
    <row r="195" spans="1:36" x14ac:dyDescent="0.15">
      <c r="A195" s="12" t="s">
        <v>215</v>
      </c>
      <c r="B195" s="26">
        <f>IF(Trans_cr!B195="","",Trans_cr!B195-Trans_deb!B195)</f>
        <v>-347.18416528339907</v>
      </c>
      <c r="C195" s="26">
        <f>IF(Trans_cr!C195="","",Trans_cr!C195-Trans_deb!C195)</f>
        <v>-465.61065195553539</v>
      </c>
      <c r="D195" s="26">
        <f>IF(Trans_cr!D195="","",Trans_cr!D195-Trans_deb!D195)</f>
        <v>-615.42094122316394</v>
      </c>
      <c r="E195" s="26">
        <f>IF(Trans_cr!E195="","",Trans_cr!E195-Trans_deb!E195)</f>
        <v>-845.93294192956148</v>
      </c>
      <c r="F195" s="26">
        <f>IF(Trans_cr!F195="","",Trans_cr!F195-Trans_deb!F195)</f>
        <v>-850.02923460194097</v>
      </c>
      <c r="G195" s="26">
        <f>IF(Trans_cr!G195="","",Trans_cr!G195-Trans_deb!G195)</f>
        <v>-1017.0697387082415</v>
      </c>
      <c r="H195" s="26">
        <f>IF(Trans_cr!H195="","",Trans_cr!H195-Trans_deb!H195)</f>
        <v>-1031.2888965120135</v>
      </c>
      <c r="I195" s="26">
        <f>IF(Trans_cr!I195="","",Trans_cr!I195-Trans_deb!I195)</f>
        <v>-1068.4154100315761</v>
      </c>
      <c r="J195" s="26">
        <f>IF(Trans_cr!J195="","",Trans_cr!J195-Trans_deb!J195)</f>
        <v>-975.23286000668963</v>
      </c>
      <c r="K195" s="26">
        <f>IF(Trans_cr!K195="","",Trans_cr!K195-Trans_deb!K195)</f>
        <v>-980.52539836525193</v>
      </c>
      <c r="L195" s="26">
        <f>IF(Trans_cr!L195="","",Trans_cr!L195-Trans_deb!L195)</f>
        <v>-996.01408250971258</v>
      </c>
      <c r="M195" s="26">
        <f>IF(Trans_cr!M195="","",Trans_cr!M195-Trans_deb!M195)</f>
        <v>-872.41174972141891</v>
      </c>
      <c r="N195" s="26">
        <f>IF(Trans_cr!N195="","",Trans_cr!N195-Trans_deb!N195)</f>
        <v>-1040.6061982767019</v>
      </c>
      <c r="O195" s="26">
        <f>IF(Trans_cr!O195="","",Trans_cr!O195-Trans_deb!O195)</f>
        <v>-1238.6599730150319</v>
      </c>
      <c r="P195" s="26">
        <f>IF(Trans_cr!P195="","",Trans_cr!P195-Trans_deb!P195)</f>
        <v>-1378.0371991594486</v>
      </c>
      <c r="Q195" s="26">
        <f>IF(Trans_cr!Q195="","",Trans_cr!Q195-Trans_deb!Q195)</f>
        <v>-1302.5983544661194</v>
      </c>
      <c r="S195" s="64">
        <f t="shared" si="34"/>
        <v>-5.4743692506518782E-2</v>
      </c>
      <c r="T195" s="39"/>
      <c r="U195" s="39">
        <f>IF(L195="","",L195/GDP!O191/10)</f>
        <v>-3.6291042413294319</v>
      </c>
      <c r="V195" s="39">
        <f>IF(M195="","",M195/GDP!P191/10)</f>
        <v>-2.951933140278912</v>
      </c>
      <c r="W195" s="39">
        <f>IF(N195="","",N195/GDP!Q191/10)</f>
        <v>-3.3154534341680169</v>
      </c>
      <c r="X195" s="39">
        <f>IF(O195="","",O195/GDP!R191/10)</f>
        <v>-3.623220261221602</v>
      </c>
      <c r="Y195" s="39">
        <f>IF(P195="","",P195/GDP!S191/10)</f>
        <v>-3.6273148219410887</v>
      </c>
      <c r="Z195" s="39">
        <f>IF(Q195="","",Q195/GDP!T191/10)</f>
        <v>-3.4332009247266306</v>
      </c>
      <c r="AA195" s="39"/>
      <c r="AB195" s="59">
        <f t="shared" si="31"/>
        <v>0</v>
      </c>
      <c r="AC195" s="59">
        <f t="shared" si="40"/>
        <v>0</v>
      </c>
      <c r="AD195" s="59">
        <f t="shared" si="26"/>
        <v>0</v>
      </c>
      <c r="AE195" s="59" t="str">
        <f t="shared" si="32"/>
        <v/>
      </c>
      <c r="AF195" s="59">
        <f t="shared" si="27"/>
        <v>0</v>
      </c>
      <c r="AG195" s="39">
        <f t="shared" si="28"/>
        <v>-3.623220261221602</v>
      </c>
      <c r="AI195" s="59" t="str">
        <f t="shared" si="29"/>
        <v/>
      </c>
      <c r="AJ195" s="20" t="str">
        <f t="shared" si="38"/>
        <v/>
      </c>
    </row>
    <row r="196" spans="1:36" x14ac:dyDescent="0.15">
      <c r="A196" s="12" t="s">
        <v>216</v>
      </c>
      <c r="B196" s="26">
        <f>IF(Trans_cr!B196="","",Trans_cr!B196-Trans_deb!B196)</f>
        <v>2510</v>
      </c>
      <c r="C196" s="26">
        <f>IF(Trans_cr!C196="","",Trans_cr!C196-Trans_deb!C196)</f>
        <v>2242</v>
      </c>
      <c r="D196" s="26">
        <f>IF(Trans_cr!D196="","",Trans_cr!D196-Trans_deb!D196)</f>
        <v>2318</v>
      </c>
      <c r="E196" s="26">
        <f>IF(Trans_cr!E196="","",Trans_cr!E196-Trans_deb!E196)</f>
        <v>1063</v>
      </c>
      <c r="F196" s="26">
        <f>IF(Trans_cr!F196="","",Trans_cr!F196-Trans_deb!F196)</f>
        <v>2846</v>
      </c>
      <c r="G196" s="26">
        <f>IF(Trans_cr!G196="","",Trans_cr!G196-Trans_deb!G196)</f>
        <v>3908</v>
      </c>
      <c r="H196" s="26">
        <f>IF(Trans_cr!H196="","",Trans_cr!H196-Trans_deb!H196)</f>
        <v>5517</v>
      </c>
      <c r="I196" s="26">
        <f>IF(Trans_cr!I196="","",Trans_cr!I196-Trans_deb!I196)</f>
        <v>4681</v>
      </c>
      <c r="J196" s="26">
        <f>IF(Trans_cr!J196="","",Trans_cr!J196-Trans_deb!J196)</f>
        <v>4437</v>
      </c>
      <c r="K196" s="26">
        <f>IF(Trans_cr!K196="","",Trans_cr!K196-Trans_deb!K196)</f>
        <v>3504</v>
      </c>
      <c r="L196" s="26">
        <f>IF(Trans_cr!L196="","",Trans_cr!L196-Trans_deb!L196)</f>
        <v>3375</v>
      </c>
      <c r="M196" s="26">
        <f>IF(Trans_cr!M196="","",Trans_cr!M196-Trans_deb!M196)</f>
        <v>3414</v>
      </c>
      <c r="N196" s="26">
        <f>IF(Trans_cr!N196="","",Trans_cr!N196-Trans_deb!N196)</f>
        <v>3813</v>
      </c>
      <c r="O196" s="26">
        <f>IF(Trans_cr!O196="","",Trans_cr!O196-Trans_deb!O196)</f>
        <v>3712</v>
      </c>
      <c r="P196" s="26">
        <f>IF(Trans_cr!P196="","",Trans_cr!P196-Trans_deb!P196)</f>
        <v>3737</v>
      </c>
      <c r="Q196" s="26">
        <f>IF(Trans_cr!Q196="","",Trans_cr!Q196-Trans_deb!Q196)</f>
        <v>3199</v>
      </c>
      <c r="S196" s="64">
        <f t="shared" si="34"/>
        <v>-0.14396574792614392</v>
      </c>
      <c r="T196" s="39"/>
      <c r="U196" s="39">
        <f>IF(L196="","",L196/GDP!O192/10)</f>
        <v>3.7297179060093866</v>
      </c>
      <c r="V196" s="39">
        <f>IF(M196="","",M196/GDP!P192/10)</f>
        <v>3.6586590872070346</v>
      </c>
      <c r="W196" s="39">
        <f>IF(N196="","",N196/GDP!Q192/10)</f>
        <v>3.400661597344846</v>
      </c>
      <c r="X196" s="39">
        <f>IF(O196="","",O196/GDP!R192/10)</f>
        <v>2.8351695341766674</v>
      </c>
      <c r="Y196" s="39">
        <f>IF(P196="","",P196/GDP!S192/10)</f>
        <v>2.4282791920929112</v>
      </c>
      <c r="Z196" s="39">
        <f>IF(Q196="","",Q196/GDP!T192/10)</f>
        <v>2.1109548452399269</v>
      </c>
      <c r="AA196" s="39"/>
      <c r="AB196" s="59">
        <f t="shared" si="31"/>
        <v>0</v>
      </c>
      <c r="AC196" s="59">
        <f t="shared" si="40"/>
        <v>0</v>
      </c>
      <c r="AD196" s="59">
        <f t="shared" si="26"/>
        <v>0</v>
      </c>
      <c r="AE196" s="59" t="str">
        <f t="shared" si="32"/>
        <v/>
      </c>
      <c r="AF196" s="59">
        <f t="shared" si="27"/>
        <v>0</v>
      </c>
      <c r="AG196" s="39" t="str">
        <f t="shared" si="28"/>
        <v/>
      </c>
      <c r="AI196" s="39">
        <f t="shared" si="29"/>
        <v>2.8351695341766674</v>
      </c>
      <c r="AJ196" s="20" t="str">
        <f t="shared" si="38"/>
        <v/>
      </c>
    </row>
    <row r="197" spans="1:36" x14ac:dyDescent="0.15">
      <c r="A197" s="12" t="s">
        <v>303</v>
      </c>
      <c r="B197" s="26"/>
      <c r="C197" s="26"/>
      <c r="D197" s="26"/>
      <c r="E197" s="26"/>
      <c r="F197" s="26"/>
      <c r="G197" s="26"/>
      <c r="H197" s="26"/>
      <c r="I197" s="26">
        <f>IF(Trans_cr!I197="","",Trans_cr!I197-Trans_deb!I197)</f>
        <v>-4383.934649421376</v>
      </c>
      <c r="J197" s="26">
        <f>IF(Trans_cr!J197="","",Trans_cr!J197-Trans_deb!J197)</f>
        <v>-1606.5350578624912</v>
      </c>
      <c r="K197" s="26">
        <f>IF(Trans_cr!K197="","",Trans_cr!K197-Trans_deb!K197)</f>
        <v>7406.3989108236892</v>
      </c>
      <c r="L197" s="26">
        <f>IF(Trans_cr!L197="","",Trans_cr!L197-Trans_deb!L197)</f>
        <v>9666.4397549353325</v>
      </c>
      <c r="M197" s="26">
        <f>IF(Trans_cr!M197="","",Trans_cr!M197-Trans_deb!M197)</f>
        <v>11354.663036078964</v>
      </c>
      <c r="N197" s="26">
        <f>IF(Trans_cr!N197="","",Trans_cr!N197-Trans_deb!N197)</f>
        <v>13505.786249149081</v>
      </c>
      <c r="O197" s="26">
        <f>IF(Trans_cr!O197="","",Trans_cr!O197-Trans_deb!O197)</f>
        <v>13369.639210347174</v>
      </c>
      <c r="P197" s="26">
        <f>IF(Trans_cr!P197="","",Trans_cr!P197-Trans_deb!P197)</f>
        <v>13805.309734513274</v>
      </c>
      <c r="Q197" s="26">
        <f>IF(Trans_cr!Q197="","",Trans_cr!Q197-Trans_deb!Q197)</f>
        <v>8250.5105513955059</v>
      </c>
      <c r="S197" s="64">
        <f t="shared" si="34"/>
        <v>-0.4023668639053255</v>
      </c>
      <c r="T197"/>
      <c r="U197" s="39">
        <f>IF(L197="","",L197/GDP!O193/10)</f>
        <v>2.6991045815589576</v>
      </c>
      <c r="V197" s="39">
        <f>IF(M197="","",M197/GDP!P193/10)</f>
        <v>3.1801764425951453</v>
      </c>
      <c r="W197" s="39">
        <f>IF(N197="","",N197/GDP!Q193/10)</f>
        <v>3.5024884615601897</v>
      </c>
      <c r="X197" s="39">
        <f>IF(O197="","",O197/GDP!R193/10)</f>
        <v>3.1665468194262165</v>
      </c>
      <c r="Y197" s="39">
        <f>IF(P197="","",P197/GDP!S193/10)</f>
        <v>3.2780631625227508</v>
      </c>
      <c r="Z197" s="39">
        <f>IF(Q197="","",Q197/GDP!T193/10)</f>
        <v>2.3288150690026814</v>
      </c>
      <c r="AB197" s="83">
        <f t="shared" ref="AB197" si="41">IF(X197="",1,0)</f>
        <v>0</v>
      </c>
      <c r="AC197" s="83">
        <f t="shared" si="40"/>
        <v>0</v>
      </c>
      <c r="AD197" s="83">
        <f t="shared" si="26"/>
        <v>0</v>
      </c>
      <c r="AE197" s="83" t="str">
        <f t="shared" ref="AE197" si="42">IF(AC197=1,AC197-AD197,"")</f>
        <v/>
      </c>
      <c r="AF197" s="83">
        <f t="shared" si="27"/>
        <v>0</v>
      </c>
      <c r="AG197" s="39" t="str">
        <f t="shared" si="28"/>
        <v/>
      </c>
      <c r="AI197" s="39">
        <f t="shared" si="29"/>
        <v>3.1665468194262165</v>
      </c>
    </row>
    <row r="198" spans="1:36" x14ac:dyDescent="0.15">
      <c r="A198" s="12" t="s">
        <v>217</v>
      </c>
      <c r="B198" s="26">
        <f>IF(Trans_cr!B198="","",Trans_cr!B198-Trans_deb!B198)</f>
        <v>-4570.410612877884</v>
      </c>
      <c r="C198" s="26">
        <f>IF(Trans_cr!C198="","",Trans_cr!C198-Trans_deb!C198)</f>
        <v>-4746.880102772775</v>
      </c>
      <c r="D198" s="26">
        <f>IF(Trans_cr!D198="","",Trans_cr!D198-Trans_deb!D198)</f>
        <v>-3421.4268205959015</v>
      </c>
      <c r="E198" s="26">
        <f>IF(Trans_cr!E198="","",Trans_cr!E198-Trans_deb!E198)</f>
        <v>-91.514395665581105</v>
      </c>
      <c r="F198" s="26">
        <f>IF(Trans_cr!F198="","",Trans_cr!F198-Trans_deb!F198)</f>
        <v>-937.91004215821886</v>
      </c>
      <c r="G198" s="26">
        <f>IF(Trans_cr!G198="","",Trans_cr!G198-Trans_deb!G198)</f>
        <v>-1244.198337225258</v>
      </c>
      <c r="H198" s="26">
        <f>IF(Trans_cr!H198="","",Trans_cr!H198-Trans_deb!H198)</f>
        <v>-445.16866788366679</v>
      </c>
      <c r="I198" s="26">
        <f>IF(Trans_cr!I198="","",Trans_cr!I198-Trans_deb!I198)</f>
        <v>1606.1240881278063</v>
      </c>
      <c r="J198" s="26">
        <f>IF(Trans_cr!J198="","",Trans_cr!J198-Trans_deb!J198)</f>
        <v>159.26831934485381</v>
      </c>
      <c r="K198" s="26">
        <f>IF(Trans_cr!K198="","",Trans_cr!K198-Trans_deb!K198)</f>
        <v>-1287.2947403917497</v>
      </c>
      <c r="L198" s="26">
        <f>IF(Trans_cr!L198="","",Trans_cr!L198-Trans_deb!L198)</f>
        <v>-2020.7377271339792</v>
      </c>
      <c r="M198" s="26">
        <f>IF(Trans_cr!M198="","",Trans_cr!M198-Trans_deb!M198)</f>
        <v>-1150.304754386827</v>
      </c>
      <c r="N198" s="26">
        <f>IF(Trans_cr!N198="","",Trans_cr!N198-Trans_deb!N198)</f>
        <v>-435.28301956631913</v>
      </c>
      <c r="O198" s="26">
        <f>IF(Trans_cr!O198="","",Trans_cr!O198-Trans_deb!O198)</f>
        <v>-2476.4371973329689</v>
      </c>
      <c r="P198" s="26">
        <f>IF(Trans_cr!P198="","",Trans_cr!P198-Trans_deb!P198)</f>
        <v>3557.201532958672</v>
      </c>
      <c r="Q198" s="26">
        <f>IF(Trans_cr!Q198="","",Trans_cr!Q198-Trans_deb!Q198)</f>
        <v>-1161.312130217997</v>
      </c>
      <c r="S198" s="64">
        <f t="shared" si="34"/>
        <v>-1.3264679044631147</v>
      </c>
      <c r="T198" s="39"/>
      <c r="U198" s="39">
        <f>IF(L198="","",L198/GDP!O194/10)</f>
        <v>-6.8886455170801317E-2</v>
      </c>
      <c r="V198" s="39">
        <f>IF(M198="","",M198/GDP!P194/10)</f>
        <v>-4.2552784380892057E-2</v>
      </c>
      <c r="W198" s="39">
        <f>IF(N198="","",N198/GDP!Q194/10)</f>
        <v>-1.633512940902012E-2</v>
      </c>
      <c r="X198" s="39">
        <f>IF(O198="","",O198/GDP!R194/10)</f>
        <v>-8.6558978302134076E-2</v>
      </c>
      <c r="Y198" s="39">
        <f>IF(P198="","",P198/GDP!S194/10)</f>
        <v>0.12554970057620762</v>
      </c>
      <c r="Z198" s="39">
        <f>IF(Q198="","",Q198/GDP!T194/10)</f>
        <v>-4.285793192123305E-2</v>
      </c>
      <c r="AA198" s="39"/>
      <c r="AB198" s="59">
        <f t="shared" si="31"/>
        <v>0</v>
      </c>
      <c r="AC198" s="59">
        <f t="shared" si="40"/>
        <v>0</v>
      </c>
      <c r="AD198" s="59">
        <f t="shared" ref="AD198:AD207" si="43">IF(Z198="", 1, 0)</f>
        <v>0</v>
      </c>
      <c r="AE198" s="59" t="str">
        <f t="shared" si="32"/>
        <v/>
      </c>
      <c r="AF198" s="59">
        <f t="shared" ref="AF198:AF208" si="44">IF(X198&lt;-5, 1, 0)</f>
        <v>0</v>
      </c>
      <c r="AG198" s="39">
        <f t="shared" ref="AG198:AG208" si="45">IF(X198&lt;0, X198, "")</f>
        <v>-8.6558978302134076E-2</v>
      </c>
      <c r="AI198" s="59" t="str">
        <f t="shared" ref="AI198:AI208" si="46">IF(X198&gt;0, X198, "")</f>
        <v/>
      </c>
      <c r="AJ198" s="20" t="str">
        <f t="shared" ref="AJ198:AJ208" si="47">IF(AC198=1, A198, "")</f>
        <v/>
      </c>
    </row>
    <row r="199" spans="1:36" x14ac:dyDescent="0.15">
      <c r="A199" s="12" t="s">
        <v>218</v>
      </c>
      <c r="B199" s="26">
        <f>IF(Trans_cr!B199="","",Trans_cr!B199-Trans_deb!B199)</f>
        <v>-20419</v>
      </c>
      <c r="C199" s="26">
        <f>IF(Trans_cr!C199="","",Trans_cr!C199-Trans_deb!C199)</f>
        <v>-18322</v>
      </c>
      <c r="D199" s="26">
        <f>IF(Trans_cr!D199="","",Trans_cr!D199-Trans_deb!D199)</f>
        <v>-15262</v>
      </c>
      <c r="E199" s="26">
        <f>IF(Trans_cr!E199="","",Trans_cr!E199-Trans_deb!E199)</f>
        <v>-14599</v>
      </c>
      <c r="F199" s="26">
        <f>IF(Trans_cr!F199="","",Trans_cr!F199-Trans_deb!F199)</f>
        <v>-9981</v>
      </c>
      <c r="G199" s="26">
        <f>IF(Trans_cr!G199="","",Trans_cr!G199-Trans_deb!G199)</f>
        <v>-12036</v>
      </c>
      <c r="H199" s="26">
        <f>IF(Trans_cr!H199="","",Trans_cr!H199-Trans_deb!H199)</f>
        <v>-12093</v>
      </c>
      <c r="I199" s="26">
        <f>IF(Trans_cr!I199="","",Trans_cr!I199-Trans_deb!I199)</f>
        <v>-11083</v>
      </c>
      <c r="J199" s="26">
        <f>IF(Trans_cr!J199="","",Trans_cr!J199-Trans_deb!J199)</f>
        <v>-4436</v>
      </c>
      <c r="K199" s="26">
        <f>IF(Trans_cr!K199="","",Trans_cr!K199-Trans_deb!K199)</f>
        <v>-9120</v>
      </c>
      <c r="L199" s="26">
        <f>IF(Trans_cr!L199="","",Trans_cr!L199-Trans_deb!L199)</f>
        <v>-15123</v>
      </c>
      <c r="M199" s="26">
        <f>IF(Trans_cr!M199="","",Trans_cr!M199-Trans_deb!M199)</f>
        <v>-10613</v>
      </c>
      <c r="N199" s="26">
        <f>IF(Trans_cr!N199="","",Trans_cr!N199-Trans_deb!N199)</f>
        <v>-10168</v>
      </c>
      <c r="O199" s="26">
        <f>IF(Trans_cr!O199="","",Trans_cr!O199-Trans_deb!O199)</f>
        <v>-17335</v>
      </c>
      <c r="P199" s="26">
        <f>IF(Trans_cr!P199="","",Trans_cr!P199-Trans_deb!P199)</f>
        <v>-21782</v>
      </c>
      <c r="Q199" s="26">
        <f>IF(Trans_cr!Q199="","",Trans_cr!Q199-Trans_deb!Q199)</f>
        <v>-15705</v>
      </c>
      <c r="S199" s="64">
        <f t="shared" si="34"/>
        <v>-0.27899182811495726</v>
      </c>
      <c r="T199" s="39"/>
      <c r="U199" s="39">
        <f>IF(L199="","",L199/GDP!O195/10)</f>
        <v>-8.2918912398633651E-2</v>
      </c>
      <c r="V199" s="39">
        <f>IF(M199="","",M199/GDP!P195/10)</f>
        <v>-5.6617462696918128E-2</v>
      </c>
      <c r="W199" s="39">
        <f>IF(N199="","",N199/GDP!Q195/10)</f>
        <v>-5.2028925995146601E-2</v>
      </c>
      <c r="X199" s="39">
        <f>IF(O199="","",O199/GDP!R195/10)</f>
        <v>-8.4102004305770334E-2</v>
      </c>
      <c r="Y199" s="39">
        <f>IF(P199="","",P199/GDP!S195/10)</f>
        <v>-0.10162726327932452</v>
      </c>
      <c r="Z199" s="39">
        <f>IF(Q199="","",Q199/GDP!T195/10)</f>
        <v>-7.5012358769711338E-2</v>
      </c>
      <c r="AA199" s="39"/>
      <c r="AB199" s="59">
        <f t="shared" si="31"/>
        <v>0</v>
      </c>
      <c r="AC199" s="59">
        <f t="shared" si="40"/>
        <v>0</v>
      </c>
      <c r="AD199" s="59">
        <f t="shared" si="43"/>
        <v>0</v>
      </c>
      <c r="AE199" s="59" t="str">
        <f t="shared" si="32"/>
        <v/>
      </c>
      <c r="AF199" s="59">
        <f t="shared" si="44"/>
        <v>0</v>
      </c>
      <c r="AG199" s="39">
        <f t="shared" si="45"/>
        <v>-8.4102004305770334E-2</v>
      </c>
      <c r="AI199" s="59" t="str">
        <f t="shared" si="46"/>
        <v/>
      </c>
      <c r="AJ199" s="20" t="str">
        <f t="shared" si="47"/>
        <v/>
      </c>
    </row>
    <row r="200" spans="1:36" x14ac:dyDescent="0.15">
      <c r="A200" s="12" t="s">
        <v>219</v>
      </c>
      <c r="B200" s="26">
        <f>IF(Trans_cr!B200="","",Trans_cr!B200-Trans_deb!B200)</f>
        <v>45.332734461433688</v>
      </c>
      <c r="C200" s="26">
        <f>IF(Trans_cr!C200="","",Trans_cr!C200-Trans_deb!C200)</f>
        <v>32.265321921192992</v>
      </c>
      <c r="D200" s="26">
        <f>IF(Trans_cr!D200="","",Trans_cr!D200-Trans_deb!D200)</f>
        <v>12.685928583792929</v>
      </c>
      <c r="E200" s="26">
        <f>IF(Trans_cr!E200="","",Trans_cr!E200-Trans_deb!E200)</f>
        <v>31.670421858688769</v>
      </c>
      <c r="F200" s="26">
        <f>IF(Trans_cr!F200="","",Trans_cr!F200-Trans_deb!F200)</f>
        <v>-77.440076818975115</v>
      </c>
      <c r="G200" s="26">
        <f>IF(Trans_cr!G200="","",Trans_cr!G200-Trans_deb!G200)</f>
        <v>-173.07311879058295</v>
      </c>
      <c r="H200" s="26">
        <f>IF(Trans_cr!H200="","",Trans_cr!H200-Trans_deb!H200)</f>
        <v>-159.73111900160006</v>
      </c>
      <c r="I200" s="26">
        <f>IF(Trans_cr!I200="","",Trans_cr!I200-Trans_deb!I200)</f>
        <v>-713.10000000000014</v>
      </c>
      <c r="J200" s="26">
        <f>IF(Trans_cr!J200="","",Trans_cr!J200-Trans_deb!J200)</f>
        <v>-854.71072623619591</v>
      </c>
      <c r="K200" s="26">
        <f>IF(Trans_cr!K200="","",Trans_cr!K200-Trans_deb!K200)</f>
        <v>-963.10861537462984</v>
      </c>
      <c r="L200" s="26">
        <f>IF(Trans_cr!L200="","",Trans_cr!L200-Trans_deb!L200)</f>
        <v>-640.03106121211704</v>
      </c>
      <c r="M200" s="26">
        <f>IF(Trans_cr!M200="","",Trans_cr!M200-Trans_deb!M200)</f>
        <v>-463.76115247504197</v>
      </c>
      <c r="N200" s="26">
        <f>IF(Trans_cr!N200="","",Trans_cr!N200-Trans_deb!N200)</f>
        <v>-549.32218715370402</v>
      </c>
      <c r="O200" s="26">
        <f>IF(Trans_cr!O200="","",Trans_cr!O200-Trans_deb!O200)</f>
        <v>-693.25544691473806</v>
      </c>
      <c r="P200" s="26">
        <f>IF(Trans_cr!P200="","",Trans_cr!P200-Trans_deb!P200)</f>
        <v>-604.58896559202299</v>
      </c>
      <c r="Q200" s="26">
        <f>IF(Trans_cr!Q200="","",Trans_cr!Q200-Trans_deb!Q200)</f>
        <v>-547.02334602489657</v>
      </c>
      <c r="S200" s="64">
        <f t="shared" si="34"/>
        <v>-9.5214472713304077E-2</v>
      </c>
      <c r="T200" s="39"/>
      <c r="U200" s="39">
        <f>IF(L200="","",L200/GDP!O196/10)</f>
        <v>-1.1058982535095194</v>
      </c>
      <c r="V200" s="39">
        <f>IF(M200="","",M200/GDP!P196/10)</f>
        <v>-0.81025384491193742</v>
      </c>
      <c r="W200" s="39">
        <f>IF(N200="","",N200/GDP!Q196/10)</f>
        <v>-0.85518758520264682</v>
      </c>
      <c r="X200" s="39">
        <f>IF(O200="","",O200/GDP!R196/10)</f>
        <v>-1.070409286099183</v>
      </c>
      <c r="Y200" s="39">
        <f>IF(P200="","",P200/GDP!S196/10)</f>
        <v>-0.97181651509547429</v>
      </c>
      <c r="Z200" s="39">
        <f>IF(Q200="","",Q200/GDP!T196/10)</f>
        <v>-0.98190200773715264</v>
      </c>
      <c r="AA200" s="39"/>
      <c r="AB200" s="59">
        <f t="shared" ref="AB200:AB208" si="48">IF(X200="",1,0)</f>
        <v>0</v>
      </c>
      <c r="AC200" s="59">
        <f t="shared" si="40"/>
        <v>0</v>
      </c>
      <c r="AD200" s="59">
        <f t="shared" si="43"/>
        <v>0</v>
      </c>
      <c r="AE200" s="59" t="str">
        <f t="shared" ref="AE200:AE207" si="49">IF(AC200=1,AC200-AD200,"")</f>
        <v/>
      </c>
      <c r="AF200" s="59">
        <f t="shared" si="44"/>
        <v>0</v>
      </c>
      <c r="AG200" s="39">
        <f t="shared" si="45"/>
        <v>-1.070409286099183</v>
      </c>
      <c r="AI200" s="59" t="str">
        <f t="shared" si="46"/>
        <v/>
      </c>
      <c r="AJ200" s="20" t="str">
        <f t="shared" si="47"/>
        <v/>
      </c>
    </row>
    <row r="201" spans="1:36" x14ac:dyDescent="0.15">
      <c r="A201" s="12" t="s">
        <v>220</v>
      </c>
      <c r="B201" s="26" t="str">
        <f>IF(Trans_cr!B201="","",Trans_cr!B201-Trans_deb!B201)</f>
        <v/>
      </c>
      <c r="C201" s="26" t="str">
        <f>IF(Trans_cr!C201="","",Trans_cr!C201-Trans_deb!C201)</f>
        <v/>
      </c>
      <c r="D201" s="26" t="str">
        <f>IF(Trans_cr!D201="","",Trans_cr!D201-Trans_deb!D201)</f>
        <v/>
      </c>
      <c r="E201" s="26" t="str">
        <f>IF(Trans_cr!E201="","",Trans_cr!E201-Trans_deb!E201)</f>
        <v/>
      </c>
      <c r="F201" s="26" t="str">
        <f>IF(Trans_cr!F201="","",Trans_cr!F201-Trans_deb!F201)</f>
        <v/>
      </c>
      <c r="G201" s="26">
        <f>IF(Trans_cr!G201="","",Trans_cr!G201-Trans_deb!G201)</f>
        <v>-589.48866971382381</v>
      </c>
      <c r="H201" s="26">
        <f>IF(Trans_cr!H201="","",Trans_cr!H201-Trans_deb!H201)</f>
        <v>-361.12613637306686</v>
      </c>
      <c r="I201" s="26">
        <f>IF(Trans_cr!I201="","",Trans_cr!I201-Trans_deb!I201)</f>
        <v>-154.67086750981821</v>
      </c>
      <c r="J201" s="26">
        <f>IF(Trans_cr!J201="","",Trans_cr!J201-Trans_deb!J201)</f>
        <v>-140.71053580594003</v>
      </c>
      <c r="K201" s="26">
        <f>IF(Trans_cr!K201="","",Trans_cr!K201-Trans_deb!K201)</f>
        <v>-206.85655303906492</v>
      </c>
      <c r="L201" s="26">
        <f>IF(Trans_cr!L201="","",Trans_cr!L201-Trans_deb!L201)</f>
        <v>71.086715083763238</v>
      </c>
      <c r="M201" s="26">
        <f>IF(Trans_cr!M201="","",Trans_cr!M201-Trans_deb!M201)</f>
        <v>-724.3</v>
      </c>
      <c r="N201" s="26">
        <f>IF(Trans_cr!N201="","",Trans_cr!N201-Trans_deb!N201)</f>
        <v>-803.27412757934917</v>
      </c>
      <c r="O201" s="26">
        <f>IF(Trans_cr!O201="","",Trans_cr!O201-Trans_deb!O201)</f>
        <v>-1160.179606821627</v>
      </c>
      <c r="P201" s="26">
        <f>IF(Trans_cr!P201="","",Trans_cr!P201-Trans_deb!P201)</f>
        <v>-1266.5047115151681</v>
      </c>
      <c r="Q201" s="26">
        <f>IF(Trans_cr!Q201="","",Trans_cr!Q201-Trans_deb!Q201)</f>
        <v>-825.70032324279714</v>
      </c>
      <c r="S201" s="64">
        <f t="shared" si="34"/>
        <v>-0.34804796560529161</v>
      </c>
      <c r="T201" s="39"/>
      <c r="U201" s="39">
        <f>IF(L201="","",L201/GDP!O197/10)</f>
        <v>8.7394535386972255E-2</v>
      </c>
      <c r="V201" s="39">
        <f>IF(M201="","",M201/GDP!P197/10)</f>
        <v>-0.89064594272223108</v>
      </c>
      <c r="W201" s="39">
        <f>IF(N201="","",N201/GDP!Q197/10)</f>
        <v>-1.3814541207273794</v>
      </c>
      <c r="X201" s="39">
        <f>IF(O201="","",O201/GDP!R197/10)</f>
        <v>-2.3029489198094941</v>
      </c>
      <c r="Y201" s="39">
        <f>IF(P201="","",P201/GDP!S197/10)</f>
        <v>-2.1939935410649758</v>
      </c>
      <c r="Z201" s="39">
        <f>IF(Q201="","",Q201/GDP!T197/10)</f>
        <v>-1.430874299453778</v>
      </c>
      <c r="AA201" s="39"/>
      <c r="AB201" s="59">
        <f t="shared" si="48"/>
        <v>0</v>
      </c>
      <c r="AC201" s="59">
        <f t="shared" si="40"/>
        <v>0</v>
      </c>
      <c r="AD201" s="59">
        <f t="shared" si="43"/>
        <v>0</v>
      </c>
      <c r="AE201" s="59" t="str">
        <f t="shared" si="49"/>
        <v/>
      </c>
      <c r="AF201" s="59">
        <f t="shared" si="44"/>
        <v>0</v>
      </c>
      <c r="AG201" s="39">
        <f t="shared" si="45"/>
        <v>-2.3029489198094941</v>
      </c>
      <c r="AI201" s="59" t="str">
        <f t="shared" si="46"/>
        <v/>
      </c>
      <c r="AJ201" s="20" t="str">
        <f t="shared" si="47"/>
        <v/>
      </c>
    </row>
    <row r="202" spans="1:36" x14ac:dyDescent="0.15">
      <c r="A202" s="12" t="s">
        <v>221</v>
      </c>
      <c r="B202" s="26">
        <f>IF(Trans_cr!B202="","",Trans_cr!B202-Trans_deb!B202)</f>
        <v>-17.072137594807305</v>
      </c>
      <c r="C202" s="26">
        <f>IF(Trans_cr!C202="","",Trans_cr!C202-Trans_deb!C202)</f>
        <v>-19.858705043619103</v>
      </c>
      <c r="D202" s="26">
        <f>IF(Trans_cr!D202="","",Trans_cr!D202-Trans_deb!D202)</f>
        <v>-13.427402619431788</v>
      </c>
      <c r="E202" s="26">
        <f>IF(Trans_cr!E202="","",Trans_cr!E202-Trans_deb!E202)</f>
        <v>-56.582500438987601</v>
      </c>
      <c r="F202" s="26">
        <f>IF(Trans_cr!F202="","",Trans_cr!F202-Trans_deb!F202)</f>
        <v>-33.680459156905833</v>
      </c>
      <c r="G202" s="26">
        <f>IF(Trans_cr!G202="","",Trans_cr!G202-Trans_deb!G202)</f>
        <v>-35.099999999999994</v>
      </c>
      <c r="H202" s="26">
        <f>IF(Trans_cr!H202="","",Trans_cr!H202-Trans_deb!H202)</f>
        <v>-40.57300880778498</v>
      </c>
      <c r="I202" s="26">
        <f>IF(Trans_cr!I202="","",Trans_cr!I202-Trans_deb!I202)</f>
        <v>-39.56329641774105</v>
      </c>
      <c r="J202" s="26">
        <f>IF(Trans_cr!J202="","",Trans_cr!J202-Trans_deb!J202)</f>
        <v>-39.095626016695078</v>
      </c>
      <c r="K202" s="26">
        <f>IF(Trans_cr!K202="","",Trans_cr!K202-Trans_deb!K202)</f>
        <v>-30.812842027512026</v>
      </c>
      <c r="L202" s="26">
        <f>IF(Trans_cr!L202="","",Trans_cr!L202-Trans_deb!L202)</f>
        <v>-73.215071831136129</v>
      </c>
      <c r="M202" s="26">
        <f>IF(Trans_cr!M202="","",Trans_cr!M202-Trans_deb!M202)</f>
        <v>-51.804609290449555</v>
      </c>
      <c r="N202" s="26">
        <f>IF(Trans_cr!N202="","",Trans_cr!N202-Trans_deb!N202)</f>
        <v>-57.043571449886223</v>
      </c>
      <c r="O202" s="26">
        <f>IF(Trans_cr!O202="","",Trans_cr!O202-Trans_deb!O202)</f>
        <v>-34.070614617295945</v>
      </c>
      <c r="P202" s="26">
        <f>IF(Trans_cr!P202="","",Trans_cr!P202-Trans_deb!P202)</f>
        <v>-37.925891674413272</v>
      </c>
      <c r="Q202" s="26">
        <f>IF(Trans_cr!Q202="","",Trans_cr!Q202-Trans_deb!Q202)</f>
        <v>-46.675592708861473</v>
      </c>
      <c r="S202" s="64">
        <f t="shared" si="34"/>
        <v>0.23070521609782468</v>
      </c>
      <c r="T202" s="39"/>
      <c r="U202" s="39">
        <f>IF(L202="","",L202/GDP!O198/10)</f>
        <v>-9.8346354380592071</v>
      </c>
      <c r="V202" s="39">
        <f>IF(M202="","",M202/GDP!P198/10)</f>
        <v>-6.6852464112502359</v>
      </c>
      <c r="W202" s="39">
        <f>IF(N202="","",N202/GDP!Q198/10)</f>
        <v>-6.4789158498657171</v>
      </c>
      <c r="X202" s="39">
        <f>IF(O202="","",O202/GDP!R198/10)</f>
        <v>-3.6694479918820768</v>
      </c>
      <c r="Y202" s="39">
        <f>IF(P202="","",P202/GDP!S198/10)</f>
        <v>-4.1063287435000388</v>
      </c>
      <c r="Z202" s="39">
        <f>IF(Q202="","",Q202/GDP!T198/10)</f>
        <v>-5.4022408243800992</v>
      </c>
      <c r="AA202" s="39"/>
      <c r="AB202" s="59">
        <f t="shared" si="48"/>
        <v>0</v>
      </c>
      <c r="AC202" s="59">
        <f t="shared" si="40"/>
        <v>0</v>
      </c>
      <c r="AD202" s="59">
        <f t="shared" si="43"/>
        <v>0</v>
      </c>
      <c r="AE202" s="59" t="str">
        <f t="shared" si="49"/>
        <v/>
      </c>
      <c r="AF202" s="59">
        <f t="shared" si="44"/>
        <v>0</v>
      </c>
      <c r="AG202" s="39">
        <f t="shared" si="45"/>
        <v>-3.6694479918820768</v>
      </c>
      <c r="AI202" s="59" t="str">
        <f t="shared" si="46"/>
        <v/>
      </c>
      <c r="AJ202" s="20" t="str">
        <f t="shared" si="47"/>
        <v/>
      </c>
    </row>
    <row r="203" spans="1:36" x14ac:dyDescent="0.15">
      <c r="A203" s="12" t="s">
        <v>222</v>
      </c>
      <c r="B203" s="26">
        <f>IF(Trans_cr!B203="","",Trans_cr!B203-Trans_deb!B203)</f>
        <v>-1795</v>
      </c>
      <c r="C203" s="26">
        <f>IF(Trans_cr!C203="","",Trans_cr!C203-Trans_deb!C203)</f>
        <v>-2251</v>
      </c>
      <c r="D203" s="26">
        <f>IF(Trans_cr!D203="","",Trans_cr!D203-Trans_deb!D203)</f>
        <v>-3502</v>
      </c>
      <c r="E203" s="26">
        <f>IF(Trans_cr!E203="","",Trans_cr!E203-Trans_deb!E203)</f>
        <v>-3877</v>
      </c>
      <c r="F203" s="26">
        <f>IF(Trans_cr!F203="","",Trans_cr!F203-Trans_deb!F203)</f>
        <v>-3688</v>
      </c>
      <c r="G203" s="26">
        <f>IF(Trans_cr!G203="","",Trans_cr!G203-Trans_deb!G203)</f>
        <v>-3962</v>
      </c>
      <c r="H203" s="26">
        <f>IF(Trans_cr!H203="","",Trans_cr!H203-Trans_deb!H203)</f>
        <v>-4795</v>
      </c>
      <c r="I203" s="26">
        <f>IF(Trans_cr!I203="","",Trans_cr!I203-Trans_deb!I203)</f>
        <v>-6471</v>
      </c>
      <c r="J203" s="26">
        <f>IF(Trans_cr!J203="","",Trans_cr!J203-Trans_deb!J203)</f>
        <v>-5482</v>
      </c>
      <c r="K203" s="26">
        <f>IF(Trans_cr!K203="","",Trans_cr!K203-Trans_deb!K203)</f>
        <v>-4432</v>
      </c>
      <c r="L203" s="26">
        <f>IF(Trans_cr!L203="","",Trans_cr!L203-Trans_deb!L203)</f>
        <v>-3202</v>
      </c>
      <c r="M203" s="26">
        <f>IF(Trans_cr!M203="","",Trans_cr!M203-Trans_deb!M203)</f>
        <v>-2086</v>
      </c>
      <c r="N203" s="26" t="str">
        <f>IF(Trans_cr!N203="","",Trans_cr!N203-Trans_deb!N203)</f>
        <v/>
      </c>
      <c r="O203" s="26" t="str">
        <f>IF(Trans_cr!O203="","",Trans_cr!O203-Trans_deb!O203)</f>
        <v/>
      </c>
      <c r="P203" s="26" t="str">
        <f>IF(Trans_cr!P203="","",Trans_cr!P203-Trans_deb!P203)</f>
        <v/>
      </c>
      <c r="Q203" s="26" t="str">
        <f>IF(Trans_cr!Q203="","",Trans_cr!Q203-Trans_deb!Q203)</f>
        <v/>
      </c>
      <c r="S203" s="64" t="str">
        <f t="shared" ref="S203:S208" si="50">IF(Q203="", "", Q203/P203-1)</f>
        <v/>
      </c>
      <c r="T203" s="39"/>
      <c r="U203" s="39">
        <f>IF(L203="","",L203/GDP!O199/10)</f>
        <v>-0.9895077993176038</v>
      </c>
      <c r="V203" s="39">
        <f>IF(M203="","",M203/GDP!P199/10)</f>
        <v>-0.74700423530547977</v>
      </c>
      <c r="W203" s="39" t="str">
        <f>IF(N203="","",N203/GDP!Q199/10)</f>
        <v/>
      </c>
      <c r="X203" s="39" t="str">
        <f>IF(O203="","",O203/GDP!R199/10)</f>
        <v/>
      </c>
      <c r="Y203" s="39" t="str">
        <f>IF(P203="","",P203/GDP!S199/10)</f>
        <v/>
      </c>
      <c r="Z203" s="39" t="str">
        <f>IF(Q203="","",Q203/GDP!T199/10)</f>
        <v/>
      </c>
      <c r="AA203" s="39"/>
      <c r="AB203" s="59">
        <f t="shared" si="48"/>
        <v>1</v>
      </c>
      <c r="AC203" s="59"/>
      <c r="AD203" s="59">
        <f t="shared" si="43"/>
        <v>1</v>
      </c>
      <c r="AE203" s="59" t="str">
        <f t="shared" si="49"/>
        <v/>
      </c>
      <c r="AF203" s="59">
        <f t="shared" si="44"/>
        <v>0</v>
      </c>
      <c r="AG203" s="39" t="str">
        <f t="shared" si="45"/>
        <v/>
      </c>
      <c r="AI203" s="59" t="str">
        <f t="shared" si="46"/>
        <v/>
      </c>
      <c r="AJ203" s="20" t="str">
        <f t="shared" si="47"/>
        <v/>
      </c>
    </row>
    <row r="204" spans="1:36" x14ac:dyDescent="0.15">
      <c r="A204" s="12" t="s">
        <v>223</v>
      </c>
      <c r="B204" s="26" t="str">
        <f>IF(Trans_cr!B204="","",Trans_cr!B204-Trans_deb!B204)</f>
        <v/>
      </c>
      <c r="C204" s="26" t="str">
        <f>IF(Trans_cr!C204="","",Trans_cr!C204-Trans_deb!C204)</f>
        <v/>
      </c>
      <c r="D204" s="26" t="str">
        <f>IF(Trans_cr!D204="","",Trans_cr!D204-Trans_deb!D204)</f>
        <v/>
      </c>
      <c r="E204" s="26" t="str">
        <f>IF(Trans_cr!E204="","",Trans_cr!E204-Trans_deb!E204)</f>
        <v/>
      </c>
      <c r="F204" s="26" t="str">
        <f>IF(Trans_cr!F204="","",Trans_cr!F204-Trans_deb!F204)</f>
        <v/>
      </c>
      <c r="G204" s="26" t="str">
        <f>IF(Trans_cr!G204="","",Trans_cr!G204-Trans_deb!G204)</f>
        <v/>
      </c>
      <c r="H204" s="26" t="str">
        <f>IF(Trans_cr!H204="","",Trans_cr!H204-Trans_deb!H204)</f>
        <v/>
      </c>
      <c r="I204" s="26" t="str">
        <f>IF(Trans_cr!I204="","",Trans_cr!I204-Trans_deb!I204)</f>
        <v/>
      </c>
      <c r="J204" s="26" t="str">
        <f>IF(Trans_cr!J204="","",Trans_cr!J204-Trans_deb!J204)</f>
        <v/>
      </c>
      <c r="K204" s="26" t="str">
        <f>IF(Trans_cr!K204="","",Trans_cr!K204-Trans_deb!K204)</f>
        <v/>
      </c>
      <c r="L204" s="26" t="str">
        <f>IF(Trans_cr!L204="","",Trans_cr!L204-Trans_deb!L204)</f>
        <v/>
      </c>
      <c r="M204" s="26" t="str">
        <f>IF(Trans_cr!M204="","",Trans_cr!M204-Trans_deb!M204)</f>
        <v/>
      </c>
      <c r="N204" s="26" t="str">
        <f>IF(Trans_cr!N204="","",Trans_cr!N204-Trans_deb!N204)</f>
        <v/>
      </c>
      <c r="O204" s="26" t="str">
        <f>IF(Trans_cr!O204="","",Trans_cr!O204-Trans_deb!O204)</f>
        <v/>
      </c>
      <c r="P204" s="26" t="str">
        <f>IF(Trans_cr!P204="","",Trans_cr!P204-Trans_deb!P204)</f>
        <v/>
      </c>
      <c r="Q204" s="26" t="str">
        <f>IF(Trans_cr!Q204="","",Trans_cr!Q204-Trans_deb!Q204)</f>
        <v/>
      </c>
      <c r="S204" s="64" t="str">
        <f t="shared" si="50"/>
        <v/>
      </c>
      <c r="T204" s="39"/>
      <c r="U204" s="39" t="str">
        <f>IF(L204="","",L204/GDP!O200/10)</f>
        <v/>
      </c>
      <c r="V204" s="39" t="str">
        <f>IF(M204="","",M204/GDP!P200/10)</f>
        <v/>
      </c>
      <c r="W204" s="39" t="str">
        <f>IF(N204="","",N204/GDP!Q200/10)</f>
        <v/>
      </c>
      <c r="X204" s="39" t="str">
        <f>IF(O204="","",O204/GDP!R200/10)</f>
        <v/>
      </c>
      <c r="Y204" s="39" t="str">
        <f>IF(P204="","",P204/GDP!S200/10)</f>
        <v/>
      </c>
      <c r="Z204" s="39" t="str">
        <f>IF(Q204="","",Q204/GDP!T200/10)</f>
        <v/>
      </c>
      <c r="AA204" s="39"/>
      <c r="AB204" s="59">
        <f t="shared" si="48"/>
        <v>1</v>
      </c>
      <c r="AC204" s="59"/>
      <c r="AD204" s="59">
        <f t="shared" si="43"/>
        <v>1</v>
      </c>
      <c r="AE204" s="59" t="str">
        <f t="shared" si="49"/>
        <v/>
      </c>
      <c r="AF204" s="59">
        <f t="shared" si="44"/>
        <v>0</v>
      </c>
      <c r="AG204" s="39" t="str">
        <f t="shared" si="45"/>
        <v/>
      </c>
      <c r="AI204" s="59" t="str">
        <f t="shared" si="46"/>
        <v/>
      </c>
      <c r="AJ204" s="20" t="str">
        <f t="shared" si="47"/>
        <v/>
      </c>
    </row>
    <row r="205" spans="1:36" x14ac:dyDescent="0.15">
      <c r="A205" s="12" t="s">
        <v>224</v>
      </c>
      <c r="B205" s="26">
        <f>IF(Trans_cr!B205="","",Trans_cr!B205-Trans_deb!B205)</f>
        <v>-68.966360008286884</v>
      </c>
      <c r="C205" s="26">
        <f>IF(Trans_cr!C205="","",Trans_cr!C205-Trans_deb!C205)</f>
        <v>-57.580149802224895</v>
      </c>
      <c r="D205" s="26">
        <f>IF(Trans_cr!D205="","",Trans_cr!D205-Trans_deb!D205)</f>
        <v>-62.701340415923504</v>
      </c>
      <c r="E205" s="26">
        <f>IF(Trans_cr!E205="","",Trans_cr!E205-Trans_deb!E205)</f>
        <v>-56.961347317231599</v>
      </c>
      <c r="F205" s="26">
        <f>IF(Trans_cr!F205="","",Trans_cr!F205-Trans_deb!F205)</f>
        <v>-74.826404698377218</v>
      </c>
      <c r="G205" s="26">
        <f>IF(Trans_cr!G205="","",Trans_cr!G205-Trans_deb!G205)</f>
        <v>-77.127859611771399</v>
      </c>
      <c r="H205" s="26">
        <f>IF(Trans_cr!H205="","",Trans_cr!H205-Trans_deb!H205)</f>
        <v>-104.06702193578511</v>
      </c>
      <c r="I205" s="26">
        <f>IF(Trans_cr!I205="","",Trans_cr!I205-Trans_deb!I205)</f>
        <v>-133.0447904129349</v>
      </c>
      <c r="J205" s="26">
        <f>IF(Trans_cr!J205="","",Trans_cr!J205-Trans_deb!J205)</f>
        <v>-113.70006410405561</v>
      </c>
      <c r="K205" s="26">
        <f>IF(Trans_cr!K205="","",Trans_cr!K205-Trans_deb!K205)</f>
        <v>-148.03502041428126</v>
      </c>
      <c r="L205" s="26">
        <f>IF(Trans_cr!L205="","",Trans_cr!L205-Trans_deb!L205)</f>
        <v>-322.74237764177502</v>
      </c>
      <c r="M205" s="26">
        <f>IF(Trans_cr!M205="","",Trans_cr!M205-Trans_deb!M205)</f>
        <v>-322.85053463920678</v>
      </c>
      <c r="N205" s="26">
        <f>IF(Trans_cr!N205="","",Trans_cr!N205-Trans_deb!N205)</f>
        <v>-331.97787187910234</v>
      </c>
      <c r="O205" s="26">
        <f>IF(Trans_cr!O205="","",Trans_cr!O205-Trans_deb!O205)</f>
        <v>-399.65743246092808</v>
      </c>
      <c r="P205" s="26">
        <f>IF(Trans_cr!P205="","",Trans_cr!P205-Trans_deb!P205)</f>
        <v>-401.20325582180755</v>
      </c>
      <c r="Q205" s="26" t="str">
        <f>IF(Trans_cr!Q205="","",Trans_cr!Q205-Trans_deb!Q205)</f>
        <v/>
      </c>
      <c r="S205" s="64" t="str">
        <f t="shared" si="50"/>
        <v/>
      </c>
      <c r="T205" s="39"/>
      <c r="U205" s="39">
        <f>IF(L205="","",L205/GDP!O201/10)</f>
        <v>-2.309856414372442</v>
      </c>
      <c r="V205" s="39">
        <f>IF(M205="","",M205/GDP!P201/10)</f>
        <v>-2.095697188253514</v>
      </c>
      <c r="W205" s="39">
        <f>IF(N205="","",N205/GDP!Q201/10)</f>
        <v>-2.058394542901179</v>
      </c>
      <c r="X205" s="39">
        <f>IF(O205="","",O205/GDP!R201/10)</f>
        <v>-2.4554110346198099</v>
      </c>
      <c r="Y205" s="39">
        <f>IF(P205="","",P205/GDP!S201/10)</f>
        <v>-2.3416304655896774</v>
      </c>
      <c r="Z205" s="39" t="str">
        <f>IF(Q205="","",Q205/GDP!T201/10)</f>
        <v/>
      </c>
      <c r="AA205" s="39"/>
      <c r="AB205" s="59">
        <f t="shared" si="48"/>
        <v>0</v>
      </c>
      <c r="AC205" s="59">
        <f>IF(Y205&gt;5, 1, 0)</f>
        <v>0</v>
      </c>
      <c r="AD205" s="59">
        <f t="shared" si="43"/>
        <v>1</v>
      </c>
      <c r="AE205" s="59" t="str">
        <f t="shared" si="49"/>
        <v/>
      </c>
      <c r="AF205" s="59">
        <f t="shared" si="44"/>
        <v>0</v>
      </c>
      <c r="AG205" s="39">
        <f t="shared" si="45"/>
        <v>-2.4554110346198099</v>
      </c>
      <c r="AI205" s="59" t="str">
        <f t="shared" si="46"/>
        <v/>
      </c>
      <c r="AJ205" s="20" t="str">
        <f t="shared" si="47"/>
        <v/>
      </c>
    </row>
    <row r="206" spans="1:36" x14ac:dyDescent="0.15">
      <c r="A206" s="12" t="s">
        <v>227</v>
      </c>
      <c r="B206" s="26">
        <f>IF(Trans_cr!B206="","",Trans_cr!B206-Trans_deb!B206)</f>
        <v>-547.06998310393999</v>
      </c>
      <c r="C206" s="26">
        <f>IF(Trans_cr!C206="","",Trans_cr!C206-Trans_deb!C206)</f>
        <v>-705.43999999999994</v>
      </c>
      <c r="D206" s="26">
        <f>IF(Trans_cr!D206="","",Trans_cr!D206-Trans_deb!D206)</f>
        <v>-869.03</v>
      </c>
      <c r="E206" s="26">
        <f>IF(Trans_cr!E206="","",Trans_cr!E206-Trans_deb!E206)</f>
        <v>-1062.9100000000001</v>
      </c>
      <c r="F206" s="26">
        <f>IF(Trans_cr!F206="","",Trans_cr!F206-Trans_deb!F206)</f>
        <v>-896.33999999999992</v>
      </c>
      <c r="G206" s="26">
        <f>IF(Trans_cr!G206="","",Trans_cr!G206-Trans_deb!G206)</f>
        <v>-847.71</v>
      </c>
      <c r="H206" s="26">
        <f>IF(Trans_cr!H206="","",Trans_cr!H206-Trans_deb!H206)</f>
        <v>-853.85207816968386</v>
      </c>
      <c r="I206" s="26">
        <f>IF(Trans_cr!I206="","",Trans_cr!I206-Trans_deb!I206)</f>
        <v>-1136.0748613601577</v>
      </c>
      <c r="J206" s="26">
        <f>IF(Trans_cr!J206="","",Trans_cr!J206-Trans_deb!J206)</f>
        <v>-1072.9181570156518</v>
      </c>
      <c r="K206" s="26">
        <f>IF(Trans_cr!K206="","",Trans_cr!K206-Trans_deb!K206)</f>
        <v>-1251.2806830215209</v>
      </c>
      <c r="L206" s="26">
        <f>IF(Trans_cr!L206="","",Trans_cr!L206-Trans_deb!L206)</f>
        <v>-658.32762052999999</v>
      </c>
      <c r="M206" s="26">
        <f>IF(Trans_cr!M206="","",Trans_cr!M206-Trans_deb!M206)</f>
        <v>-699.46431944000005</v>
      </c>
      <c r="N206" s="26" t="str">
        <f>IF(Trans_cr!N206="","",Trans_cr!N206-Trans_deb!N206)</f>
        <v/>
      </c>
      <c r="O206" s="26" t="str">
        <f>IF(Trans_cr!O206="","",Trans_cr!O206-Trans_deb!O206)</f>
        <v/>
      </c>
      <c r="P206" s="26" t="str">
        <f>IF(Trans_cr!P206="","",Trans_cr!P206-Trans_deb!P206)</f>
        <v/>
      </c>
      <c r="Q206" s="26" t="str">
        <f>IF(Trans_cr!Q206="","",Trans_cr!Q206-Trans_deb!Q206)</f>
        <v/>
      </c>
      <c r="S206" s="64" t="str">
        <f t="shared" si="50"/>
        <v/>
      </c>
      <c r="T206" s="39"/>
      <c r="U206" s="39">
        <f>IF(L206="","",L206/GDP!O202/10)</f>
        <v>-1.5510096183440472</v>
      </c>
      <c r="V206" s="39">
        <f>IF(M206="","",M206/GDP!P202/10)</f>
        <v>-2.2611633640023037</v>
      </c>
      <c r="W206" s="39" t="str">
        <f>IF(N206="","",N206/GDP!Q202/10)</f>
        <v/>
      </c>
      <c r="X206" s="39" t="str">
        <f>IF(O206="","",O206/GDP!R202/10)</f>
        <v/>
      </c>
      <c r="Y206" s="39" t="str">
        <f>IF(P206="","",P206/GDP!S202/10)</f>
        <v/>
      </c>
      <c r="Z206" s="39" t="str">
        <f>IF(Q206="","",Q206/GDP!T202/10)</f>
        <v/>
      </c>
      <c r="AA206" s="39"/>
      <c r="AB206" s="59">
        <f t="shared" si="48"/>
        <v>1</v>
      </c>
      <c r="AC206" s="59"/>
      <c r="AD206" s="59">
        <f t="shared" si="43"/>
        <v>1</v>
      </c>
      <c r="AE206" s="59" t="str">
        <f t="shared" si="49"/>
        <v/>
      </c>
      <c r="AF206" s="59">
        <f t="shared" si="44"/>
        <v>0</v>
      </c>
      <c r="AG206" s="39" t="str">
        <f t="shared" si="45"/>
        <v/>
      </c>
      <c r="AI206" s="59" t="str">
        <f t="shared" si="46"/>
        <v/>
      </c>
      <c r="AJ206" s="20" t="str">
        <f t="shared" si="47"/>
        <v/>
      </c>
    </row>
    <row r="207" spans="1:36" x14ac:dyDescent="0.15">
      <c r="A207" s="12" t="s">
        <v>229</v>
      </c>
      <c r="B207" s="26">
        <f>IF(Trans_cr!B207="","",Trans_cr!B207-Trans_deb!B207)</f>
        <v>-233.3</v>
      </c>
      <c r="C207" s="26">
        <f>IF(Trans_cr!C207="","",Trans_cr!C207-Trans_deb!C207)</f>
        <v>-259.65706210961594</v>
      </c>
      <c r="D207" s="26">
        <f>IF(Trans_cr!D207="","",Trans_cr!D207-Trans_deb!D207)</f>
        <v>-340.07741619235338</v>
      </c>
      <c r="E207" s="26">
        <f>IF(Trans_cr!E207="","",Trans_cr!E207-Trans_deb!E207)</f>
        <v>-409.0129976367769</v>
      </c>
      <c r="F207" s="26">
        <f>IF(Trans_cr!F207="","",Trans_cr!F207-Trans_deb!F207)</f>
        <v>-318.93695001336278</v>
      </c>
      <c r="G207" s="26">
        <f>IF(Trans_cr!G207="","",Trans_cr!G207-Trans_deb!G207)</f>
        <v>-429.47853459549088</v>
      </c>
      <c r="H207" s="26">
        <f>IF(Trans_cr!H207="","",Trans_cr!H207-Trans_deb!H207)</f>
        <v>-613.32368494554294</v>
      </c>
      <c r="I207" s="26">
        <f>IF(Trans_cr!I207="","",Trans_cr!I207-Trans_deb!I207)</f>
        <v>-767.68858114001614</v>
      </c>
      <c r="J207" s="26">
        <f>IF(Trans_cr!J207="","",Trans_cr!J207-Trans_deb!J207)</f>
        <v>-872.42112890035764</v>
      </c>
      <c r="K207" s="26">
        <f>IF(Trans_cr!K207="","",Trans_cr!K207-Trans_deb!K207)</f>
        <v>-841.70268328048792</v>
      </c>
      <c r="L207" s="26">
        <f>IF(Trans_cr!L207="","",Trans_cr!L207-Trans_deb!L207)</f>
        <v>-781.60191669931191</v>
      </c>
      <c r="M207" s="26">
        <f>IF(Trans_cr!M207="","",Trans_cr!M207-Trans_deb!M207)</f>
        <v>-730.92483905968879</v>
      </c>
      <c r="N207" s="26">
        <f>IF(Trans_cr!N207="","",Trans_cr!N207-Trans_deb!N207)</f>
        <v>-792.52742975591946</v>
      </c>
      <c r="O207" s="26">
        <f>IF(Trans_cr!O207="","",Trans_cr!O207-Trans_deb!O207)</f>
        <v>-903.58359788378857</v>
      </c>
      <c r="P207" s="26">
        <f>IF(Trans_cr!P207="","",Trans_cr!P207-Trans_deb!P207)</f>
        <v>-774.81690970832381</v>
      </c>
      <c r="Q207" s="26">
        <f>IF(Trans_cr!Q207="","",Trans_cr!Q207-Trans_deb!Q207)</f>
        <v>-606.53111464311019</v>
      </c>
      <c r="S207" s="64">
        <f t="shared" si="50"/>
        <v>-0.21719427255216206</v>
      </c>
      <c r="T207" s="39"/>
      <c r="U207" s="39">
        <f>IF(L207="","",L207/GDP!O203/10)</f>
        <v>-3.678965958371907</v>
      </c>
      <c r="V207" s="39">
        <f>IF(M207="","",M207/GDP!P203/10)</f>
        <v>-3.4863835496304931</v>
      </c>
      <c r="W207" s="39">
        <f>IF(N207="","",N207/GDP!Q203/10)</f>
        <v>-3.0630762789293824</v>
      </c>
      <c r="X207" s="39">
        <f>IF(O207="","",O207/GDP!R203/10)</f>
        <v>-3.4341766025386335</v>
      </c>
      <c r="Y207" s="39">
        <f>IF(P207="","",P207/GDP!S203/10)</f>
        <v>-3.3241578495622988</v>
      </c>
      <c r="Z207" s="39">
        <f>IF(Q207="","",Q207/GDP!T203/10)</f>
        <v>-3.1393793180326552</v>
      </c>
      <c r="AA207" s="39"/>
      <c r="AB207" s="59">
        <f t="shared" si="48"/>
        <v>0</v>
      </c>
      <c r="AC207" s="59">
        <f>IF(Y207&gt;5, 1, 0)</f>
        <v>0</v>
      </c>
      <c r="AD207" s="59">
        <f t="shared" si="43"/>
        <v>0</v>
      </c>
      <c r="AE207" s="59" t="str">
        <f t="shared" si="49"/>
        <v/>
      </c>
      <c r="AF207" s="59">
        <f t="shared" si="44"/>
        <v>0</v>
      </c>
      <c r="AG207" s="39">
        <f t="shared" si="45"/>
        <v>-3.4341766025386335</v>
      </c>
      <c r="AI207" s="59" t="str">
        <f t="shared" si="46"/>
        <v/>
      </c>
      <c r="AJ207" s="20" t="str">
        <f t="shared" si="47"/>
        <v/>
      </c>
    </row>
    <row r="208" spans="1:36" x14ac:dyDescent="0.15">
      <c r="A208" s="18" t="s">
        <v>230</v>
      </c>
      <c r="B208" s="26" t="str">
        <f>IF(Trans_cr!B208="","",Trans_cr!B208-Trans_deb!B208)</f>
        <v/>
      </c>
      <c r="C208" s="26" t="str">
        <f>IF(Trans_cr!C208="","",Trans_cr!C208-Trans_deb!C208)</f>
        <v/>
      </c>
      <c r="D208" s="26" t="str">
        <f>IF(Trans_cr!D208="","",Trans_cr!D208-Trans_deb!D208)</f>
        <v/>
      </c>
      <c r="E208" s="26" t="str">
        <f>IF(Trans_cr!E208="","",Trans_cr!E208-Trans_deb!E208)</f>
        <v/>
      </c>
      <c r="F208" s="26">
        <f>IF(Trans_cr!F208="","",Trans_cr!F208-Trans_deb!F208)</f>
        <v>-418.4</v>
      </c>
      <c r="G208" s="26">
        <f>IF(Trans_cr!G208="","",Trans_cr!G208-Trans_deb!G208)</f>
        <v>-636.97642294784271</v>
      </c>
      <c r="H208" s="26">
        <f>IF(Trans_cr!H208="","",Trans_cr!H208-Trans_deb!H208)</f>
        <v>-923.69061227383304</v>
      </c>
      <c r="I208" s="26">
        <f>IF(Trans_cr!I208="","",Trans_cr!I208-Trans_deb!I208)</f>
        <v>-858.30650578634084</v>
      </c>
      <c r="J208" s="26">
        <f>IF(Trans_cr!J208="","",Trans_cr!J208-Trans_deb!J208)</f>
        <v>-864.24969356401857</v>
      </c>
      <c r="K208" s="26">
        <f>IF(Trans_cr!K208="","",Trans_cr!K208-Trans_deb!K208)</f>
        <v>-904.73211946295123</v>
      </c>
      <c r="L208" s="26">
        <f>IF(Trans_cr!L208="","",Trans_cr!L208-Trans_deb!L208)</f>
        <v>-364.66651283321721</v>
      </c>
      <c r="M208" s="26">
        <f>IF(Trans_cr!M208="","",Trans_cr!M208-Trans_deb!M208)</f>
        <v>-281.12855857084793</v>
      </c>
      <c r="N208" s="26">
        <f>IF(Trans_cr!N208="","",Trans_cr!N208-Trans_deb!N208)</f>
        <v>-94.038753319999984</v>
      </c>
      <c r="O208" s="26" t="str">
        <f>IF(Trans_cr!O208="","",Trans_cr!O208-Trans_deb!O208)</f>
        <v/>
      </c>
      <c r="P208" s="26" t="str">
        <f>IF(Trans_cr!P208="","",Trans_cr!P208-Trans_deb!P208)</f>
        <v/>
      </c>
      <c r="Q208" s="26" t="str">
        <f>IF(Trans_cr!Q208="","",Trans_cr!Q208-Trans_deb!Q208)</f>
        <v/>
      </c>
      <c r="S208" s="64" t="str">
        <f t="shared" si="50"/>
        <v/>
      </c>
      <c r="T208" s="39"/>
      <c r="U208" s="39">
        <f>IF(L208="","",L208/GDP!O204/10)</f>
        <v>-1.8267119813315493</v>
      </c>
      <c r="V208" s="39">
        <f>IF(M208="","",M208/GDP!P204/10)</f>
        <v>-1.4018765176702075</v>
      </c>
      <c r="W208" s="39">
        <f>IF(N208="","",N208/GDP!Q204/10)</f>
        <v>-0.4295892499357799</v>
      </c>
      <c r="X208" s="39" t="str">
        <f>IF(O208="","",O208/GDP!R204/10)</f>
        <v/>
      </c>
      <c r="Y208" s="39" t="str">
        <f>IF(P208="","",P208/GDP!S204/10)</f>
        <v/>
      </c>
      <c r="Z208" s="39" t="str">
        <f>IF(Q208="","",Q208/GDP!T204/10)</f>
        <v/>
      </c>
      <c r="AA208" s="39"/>
      <c r="AB208" s="59">
        <f t="shared" si="48"/>
        <v>1</v>
      </c>
      <c r="AC208" s="59"/>
      <c r="AD208" s="59"/>
      <c r="AE208" s="59"/>
      <c r="AF208" s="59">
        <f t="shared" si="44"/>
        <v>0</v>
      </c>
      <c r="AG208" s="39" t="str">
        <f t="shared" si="45"/>
        <v/>
      </c>
      <c r="AI208" s="59" t="str">
        <f t="shared" si="46"/>
        <v/>
      </c>
      <c r="AJ208" s="20" t="str">
        <f t="shared" si="47"/>
        <v/>
      </c>
    </row>
    <row r="209" spans="1:35" x14ac:dyDescent="0.15">
      <c r="A209" s="60"/>
      <c r="B209" s="26"/>
      <c r="C209" s="26"/>
      <c r="D209" s="26"/>
      <c r="E209" s="26"/>
      <c r="F209" s="26"/>
      <c r="G209" s="26"/>
      <c r="H209" s="26"/>
      <c r="I209" s="26"/>
      <c r="J209" s="26"/>
      <c r="Q209" s="26"/>
      <c r="S209" s="59"/>
      <c r="T209" s="59"/>
    </row>
    <row r="210" spans="1:35" x14ac:dyDescent="0.1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S210" s="67">
        <f>MEDIAN(S6:S208)</f>
        <v>-0.21131119876827409</v>
      </c>
      <c r="T210" s="59"/>
      <c r="Z210" s="39">
        <f>MAX(Y6:Y208)</f>
        <v>7.6617571619331244</v>
      </c>
      <c r="AA210" s="39"/>
      <c r="AB210" s="39"/>
      <c r="AC210" s="77">
        <f>SUM(AC6:AC208)</f>
        <v>12</v>
      </c>
      <c r="AD210" s="77">
        <f t="shared" ref="AD210:AF210" si="51">SUM(AD6:AD208)</f>
        <v>58</v>
      </c>
      <c r="AE210">
        <f t="shared" si="51"/>
        <v>3</v>
      </c>
      <c r="AF210">
        <f t="shared" si="51"/>
        <v>10</v>
      </c>
      <c r="AG210" s="41">
        <f>AVERAGE(AG6:AG208)</f>
        <v>-2.4650938892263254</v>
      </c>
      <c r="AH210" s="41"/>
      <c r="AI210" s="41">
        <f>AVERAGE(AI6:AI208)</f>
        <v>1.8384873955999543</v>
      </c>
    </row>
    <row r="211" spans="1:35" x14ac:dyDescent="0.15">
      <c r="A211" s="60" t="s">
        <v>232</v>
      </c>
      <c r="S211" s="67">
        <f>AVERAGE(S6:S208)</f>
        <v>4.0619878524619599</v>
      </c>
      <c r="T211" s="59"/>
      <c r="AG211" s="41">
        <f>MEDIAN(AG6:AG208)</f>
        <v>-1.8285879359720254</v>
      </c>
      <c r="AH211" s="41"/>
      <c r="AI211" s="41">
        <f>MEDIAN(AI6:AI208)</f>
        <v>1.3679997216267767</v>
      </c>
    </row>
    <row r="212" spans="1:35" x14ac:dyDescent="0.15">
      <c r="K212" s="26">
        <f t="shared" ref="K212:P212" si="52">(SUM(K6:K208)-K68)/1000</f>
        <v>-152.21870476286085</v>
      </c>
      <c r="L212" s="26">
        <f t="shared" si="52"/>
        <v>-129.23706086696913</v>
      </c>
      <c r="M212" s="26">
        <f t="shared" si="52"/>
        <v>-120.12234943511669</v>
      </c>
      <c r="N212" s="26">
        <f t="shared" si="52"/>
        <v>-117.23860529353286</v>
      </c>
      <c r="O212" s="26">
        <f t="shared" si="52"/>
        <v>-146.63261817325233</v>
      </c>
      <c r="P212" s="26">
        <f t="shared" si="52"/>
        <v>-129.715885253376</v>
      </c>
      <c r="S212" s="59"/>
      <c r="T212" s="59"/>
    </row>
    <row r="213" spans="1:35" x14ac:dyDescent="0.15">
      <c r="S213" s="59"/>
      <c r="T213" s="59"/>
    </row>
    <row r="214" spans="1:35" x14ac:dyDescent="0.15">
      <c r="S214" s="59"/>
      <c r="T214" s="59"/>
    </row>
  </sheetData>
  <conditionalFormatting sqref="Y6:Y208">
    <cfRule type="cellIs" dxfId="2" priority="1" operator="between">
      <formula>3</formula>
      <formula>5</formula>
    </cfRule>
    <cfRule type="cellIs" dxfId="1" priority="2" operator="between">
      <formula>5</formula>
      <formula>15</formula>
    </cfRule>
    <cfRule type="cellIs" dxfId="0" priority="3" operator="between">
      <formula>5</formula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D090-0CAD-4C9A-98EA-DD8A00277D85}">
  <dimension ref="A1:AK217"/>
  <sheetViews>
    <sheetView showGridLines="0" workbookViewId="0">
      <pane xSplit="1" ySplit="5" topLeftCell="O190" activePane="bottomRight" state="frozen"/>
      <selection pane="topRight"/>
      <selection pane="bottomLeft"/>
      <selection pane="bottomRight" activeCell="R198" sqref="R198"/>
    </sheetView>
  </sheetViews>
  <sheetFormatPr baseColWidth="10" defaultColWidth="10.1640625" defaultRowHeight="14.5" customHeight="1" x14ac:dyDescent="0.15"/>
  <cols>
    <col min="1" max="1" width="34" style="20" customWidth="1"/>
    <col min="2" max="2" width="11.1640625" style="20" customWidth="1"/>
    <col min="3" max="4" width="10.33203125" style="20" customWidth="1"/>
    <col min="5" max="5" width="10.83203125" style="20" customWidth="1"/>
    <col min="6" max="6" width="11.6640625" style="20" customWidth="1"/>
    <col min="7" max="10" width="10.33203125" style="20" customWidth="1"/>
    <col min="11" max="11" width="10.83203125" style="20" customWidth="1"/>
    <col min="12" max="17" width="10.33203125" style="20" customWidth="1"/>
    <col min="18" max="18" width="9.5" style="20" customWidth="1"/>
    <col min="19" max="21" width="10.33203125" style="20" customWidth="1"/>
    <col min="22" max="22" width="11.5" style="20" customWidth="1"/>
    <col min="23" max="25" width="10.33203125" style="20" customWidth="1"/>
    <col min="26" max="28" width="11.5" style="20" customWidth="1"/>
    <col min="29" max="29" width="10.33203125" style="20" customWidth="1"/>
    <col min="30" max="33" width="11.5" style="20" customWidth="1"/>
    <col min="34" max="16384" width="10.1640625" style="20"/>
  </cols>
  <sheetData>
    <row r="1" spans="1:33" ht="19.5" customHeight="1" x14ac:dyDescent="0.15">
      <c r="A1" s="112" t="s">
        <v>512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21"/>
      <c r="O1" s="21"/>
      <c r="P1" s="21"/>
      <c r="Q1" s="21"/>
      <c r="R1" s="21"/>
      <c r="S1" s="21"/>
      <c r="T1" s="21"/>
      <c r="U1" s="21"/>
      <c r="V1" s="83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customHeight="1" x14ac:dyDescent="0.15">
      <c r="A2" s="35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83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3" spans="1:33" ht="11.25" customHeight="1" x14ac:dyDescent="0.15">
      <c r="A3" s="35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83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</row>
    <row r="4" spans="1:33" ht="17.25" customHeight="1" x14ac:dyDescent="0.15">
      <c r="A4" s="114" t="s">
        <v>2</v>
      </c>
      <c r="B4" s="114"/>
      <c r="C4" s="34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87" t="s">
        <v>776</v>
      </c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</row>
    <row r="5" spans="1:33" ht="14.25" customHeight="1" x14ac:dyDescent="0.15">
      <c r="A5" s="32"/>
      <c r="B5" s="31" t="s">
        <v>3</v>
      </c>
      <c r="C5" s="30" t="s">
        <v>4</v>
      </c>
      <c r="D5" s="30" t="s">
        <v>5</v>
      </c>
      <c r="E5" s="30" t="s">
        <v>6</v>
      </c>
      <c r="F5" s="30" t="s">
        <v>7</v>
      </c>
      <c r="G5" s="30" t="s">
        <v>8</v>
      </c>
      <c r="H5" s="30" t="s">
        <v>9</v>
      </c>
      <c r="I5" s="30" t="s">
        <v>10</v>
      </c>
      <c r="J5" s="30" t="s">
        <v>11</v>
      </c>
      <c r="K5" s="30" t="s">
        <v>12</v>
      </c>
      <c r="L5" s="30" t="s">
        <v>13</v>
      </c>
      <c r="M5" s="30" t="s">
        <v>14</v>
      </c>
      <c r="N5" s="30" t="s">
        <v>15</v>
      </c>
      <c r="O5" s="30" t="s">
        <v>16</v>
      </c>
      <c r="P5" s="30" t="s">
        <v>17</v>
      </c>
      <c r="Q5" s="29" t="s">
        <v>18</v>
      </c>
      <c r="R5" s="21"/>
      <c r="S5" s="21"/>
      <c r="T5" s="21"/>
      <c r="U5" s="21"/>
      <c r="V5" s="83">
        <v>2020</v>
      </c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spans="1:33" ht="14.25" customHeight="1" x14ac:dyDescent="0.15">
      <c r="A6" s="28" t="s">
        <v>19</v>
      </c>
      <c r="B6" s="26"/>
      <c r="C6" s="26"/>
      <c r="D6" s="26"/>
      <c r="E6" s="26">
        <v>-2415.6</v>
      </c>
      <c r="F6" s="26">
        <v>-2807.1376196595816</v>
      </c>
      <c r="G6" s="26">
        <v>-4252.3742042178364</v>
      </c>
      <c r="H6" s="26">
        <v>-5189.7704310796998</v>
      </c>
      <c r="I6" s="26">
        <v>-7515.8621397700499</v>
      </c>
      <c r="J6" s="26">
        <v>-8020.2772897568602</v>
      </c>
      <c r="K6" s="26">
        <v>-6106.2448797012994</v>
      </c>
      <c r="L6" s="26">
        <v>-6668.3176507087901</v>
      </c>
      <c r="M6" s="26">
        <v>-5594.9762115990197</v>
      </c>
      <c r="N6" s="26">
        <v>-5932.25186545208</v>
      </c>
      <c r="O6" s="26">
        <v>-5745.5365828807699</v>
      </c>
      <c r="P6" s="26">
        <v>-5294.3556372852699</v>
      </c>
      <c r="Q6" s="26">
        <v>-5100.906449097477</v>
      </c>
      <c r="R6" s="21"/>
      <c r="S6" s="21"/>
      <c r="T6" s="21"/>
      <c r="U6" s="21"/>
      <c r="V6" s="83">
        <f t="shared" ref="V6:V37" si="0">IF(Q6="", 0, 1)</f>
        <v>1</v>
      </c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33" ht="14.25" customHeight="1" x14ac:dyDescent="0.15">
      <c r="A7" s="27" t="s">
        <v>20</v>
      </c>
      <c r="B7" s="24">
        <v>-1923.340854613107</v>
      </c>
      <c r="C7" s="24">
        <v>-2276.1418124496104</v>
      </c>
      <c r="D7" s="24">
        <v>-3059.8615880083753</v>
      </c>
      <c r="E7" s="24">
        <v>-3810.6</v>
      </c>
      <c r="F7" s="24">
        <v>-3392.763361182142</v>
      </c>
      <c r="G7" s="24">
        <v>-3036.521620002884</v>
      </c>
      <c r="H7" s="24">
        <v>-3498.2876862540552</v>
      </c>
      <c r="I7" s="24">
        <v>-2858.4722777710981</v>
      </c>
      <c r="J7" s="24">
        <v>-2611.5360094332609</v>
      </c>
      <c r="K7" s="24">
        <v>-2930.5541403454704</v>
      </c>
      <c r="L7" s="24">
        <v>-2548.0302680757577</v>
      </c>
      <c r="M7" s="24">
        <v>-2881.3042584374771</v>
      </c>
      <c r="N7" s="24">
        <v>-3204.5897134355841</v>
      </c>
      <c r="O7" s="24">
        <v>-3381.2967405519285</v>
      </c>
      <c r="P7" s="24">
        <v>-3517.3616301517914</v>
      </c>
      <c r="Q7" s="24">
        <v>-3419.8846485433164</v>
      </c>
      <c r="R7" s="21"/>
      <c r="S7" s="21"/>
      <c r="T7" s="21"/>
      <c r="U7" s="21"/>
      <c r="V7" s="83">
        <f t="shared" si="0"/>
        <v>1</v>
      </c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1:33" ht="14.25" customHeight="1" x14ac:dyDescent="0.15">
      <c r="A8" s="27" t="s">
        <v>21</v>
      </c>
      <c r="B8" s="26">
        <v>26516.999999998778</v>
      </c>
      <c r="C8" s="26">
        <v>34220.000000001593</v>
      </c>
      <c r="D8" s="26">
        <v>34081.918031537658</v>
      </c>
      <c r="E8" s="26">
        <v>40082.572964280269</v>
      </c>
      <c r="F8" s="26">
        <v>7789.8762820614138</v>
      </c>
      <c r="G8" s="26">
        <v>18301.3</v>
      </c>
      <c r="H8" s="26">
        <v>25978.556382497038</v>
      </c>
      <c r="I8" s="26">
        <v>19930.067045544361</v>
      </c>
      <c r="J8" s="26">
        <v>9945.2017429660937</v>
      </c>
      <c r="K8" s="26">
        <v>576.13921227139667</v>
      </c>
      <c r="L8" s="26">
        <v>-17812.024818578109</v>
      </c>
      <c r="M8" s="26">
        <v>-19999.945988006661</v>
      </c>
      <c r="N8" s="26">
        <v>-14241.146081152612</v>
      </c>
      <c r="O8" s="26">
        <v>-7160.5734480952342</v>
      </c>
      <c r="P8" s="26">
        <v>-9007.461227506903</v>
      </c>
      <c r="Q8" s="26">
        <v>-13001.709769260286</v>
      </c>
      <c r="R8" s="21"/>
      <c r="S8" s="21"/>
      <c r="T8" s="21"/>
      <c r="U8" s="21"/>
      <c r="V8" s="83">
        <f t="shared" si="0"/>
        <v>1</v>
      </c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33" ht="14.25" customHeight="1" x14ac:dyDescent="0.15">
      <c r="A9" s="27" t="s">
        <v>22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>
        <v>-1343.8</v>
      </c>
      <c r="Q9" s="24"/>
      <c r="R9" s="21"/>
      <c r="S9" s="21"/>
      <c r="T9" s="21"/>
      <c r="U9" s="21"/>
      <c r="V9" s="83">
        <f t="shared" si="0"/>
        <v>0</v>
      </c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3" ht="14.25" customHeight="1" x14ac:dyDescent="0.15">
      <c r="A10" s="27" t="s">
        <v>23</v>
      </c>
      <c r="B10" s="26">
        <v>15756.173956528</v>
      </c>
      <c r="C10" s="26">
        <v>23084.603431746</v>
      </c>
      <c r="D10" s="26">
        <v>30734.729604529999</v>
      </c>
      <c r="E10" s="26">
        <v>42931.755130518999</v>
      </c>
      <c r="F10" s="26">
        <v>18168</v>
      </c>
      <c r="G10" s="26">
        <v>33927.995188519999</v>
      </c>
      <c r="H10" s="26">
        <v>47081.836430758201</v>
      </c>
      <c r="I10" s="26">
        <v>47389.426685280101</v>
      </c>
      <c r="J10" s="26">
        <v>41915.531034313499</v>
      </c>
      <c r="K10" s="26">
        <v>30589.613989416761</v>
      </c>
      <c r="L10" s="26">
        <v>12488.593164324015</v>
      </c>
      <c r="M10" s="26">
        <v>14548.384197709142</v>
      </c>
      <c r="N10" s="26">
        <v>20150.211603709802</v>
      </c>
      <c r="O10" s="26">
        <v>24959.919442242001</v>
      </c>
      <c r="P10" s="26">
        <v>20598.502994263341</v>
      </c>
      <c r="Q10" s="26">
        <v>11394.296844843571</v>
      </c>
      <c r="R10" s="21"/>
      <c r="S10" s="21"/>
      <c r="T10" s="21"/>
      <c r="U10" s="21"/>
      <c r="V10" s="83">
        <f t="shared" si="0"/>
        <v>1</v>
      </c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 spans="1:33" ht="14.25" customHeight="1" x14ac:dyDescent="0.15">
      <c r="A11" s="27" t="s">
        <v>24</v>
      </c>
      <c r="B11" s="24">
        <v>-99.288057777777766</v>
      </c>
      <c r="C11" s="24">
        <v>-184.84606851851851</v>
      </c>
      <c r="D11" s="24">
        <v>-208.99335296296294</v>
      </c>
      <c r="E11" s="24">
        <v>-227.69161111111111</v>
      </c>
      <c r="F11" s="24">
        <v>-125.50811296296297</v>
      </c>
      <c r="G11" s="24">
        <v>-119.44465385185185</v>
      </c>
      <c r="H11" s="24">
        <v>-121.79005333333333</v>
      </c>
      <c r="I11" s="24">
        <v>-121.8041095185185</v>
      </c>
      <c r="J11" s="24">
        <v>-123.35693088888887</v>
      </c>
      <c r="K11" s="24">
        <v>-143.40739842503703</v>
      </c>
      <c r="L11" s="24">
        <v>-164.95128843570367</v>
      </c>
      <c r="M11" s="24">
        <v>-159.90495108082959</v>
      </c>
      <c r="N11" s="24">
        <v>-147.81226955724631</v>
      </c>
      <c r="O11" s="72">
        <v>-249.19963034333298</v>
      </c>
      <c r="P11" s="72">
        <v>-231.80029153791952</v>
      </c>
      <c r="Q11" s="72">
        <v>-124.73274074074074</v>
      </c>
      <c r="R11" s="21"/>
      <c r="S11" s="21"/>
      <c r="T11" s="21"/>
      <c r="U11" s="21"/>
      <c r="V11" s="83">
        <f t="shared" si="0"/>
        <v>1</v>
      </c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spans="1:33" ht="14.25" customHeight="1" x14ac:dyDescent="0.15">
      <c r="A12" s="27" t="s">
        <v>25</v>
      </c>
      <c r="B12" s="26">
        <v>-372.68454518518513</v>
      </c>
      <c r="C12" s="26">
        <v>-485.7063333333333</v>
      </c>
      <c r="D12" s="26">
        <v>-589.6273611111111</v>
      </c>
      <c r="E12" s="26">
        <v>-604.50011296296282</v>
      </c>
      <c r="F12" s="26">
        <v>-428.16565592592593</v>
      </c>
      <c r="G12" s="26">
        <v>-408.16817185185181</v>
      </c>
      <c r="H12" s="26">
        <v>-374.56949074074072</v>
      </c>
      <c r="I12" s="26">
        <v>-424.50536259259252</v>
      </c>
      <c r="J12" s="26">
        <v>-430.18329666666665</v>
      </c>
      <c r="K12" s="26">
        <v>-433.64431983559257</v>
      </c>
      <c r="L12" s="26">
        <v>-358.53705590474067</v>
      </c>
      <c r="M12" s="26">
        <v>-393.09077473333326</v>
      </c>
      <c r="N12" s="26">
        <v>-456.69461962944865</v>
      </c>
      <c r="O12" s="72">
        <v>-579.75414281851829</v>
      </c>
      <c r="P12" s="72">
        <v>-567.25585185185184</v>
      </c>
      <c r="Q12" s="72">
        <v>-349.04496296296298</v>
      </c>
      <c r="R12" s="21"/>
      <c r="S12" s="21"/>
      <c r="T12" s="21"/>
      <c r="U12" s="21"/>
      <c r="V12" s="83">
        <f t="shared" si="0"/>
        <v>1</v>
      </c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3" ht="14.25" customHeight="1" x14ac:dyDescent="0.15">
      <c r="A13" s="27" t="s">
        <v>26</v>
      </c>
      <c r="B13" s="24">
        <v>13134.05</v>
      </c>
      <c r="C13" s="24">
        <v>14029.6</v>
      </c>
      <c r="D13" s="24">
        <v>13552.062</v>
      </c>
      <c r="E13" s="24">
        <v>15563.272000000001</v>
      </c>
      <c r="F13" s="24">
        <v>18644.849999999999</v>
      </c>
      <c r="G13" s="24">
        <v>14147.109298490001</v>
      </c>
      <c r="H13" s="24">
        <v>12350.93108679</v>
      </c>
      <c r="I13" s="24">
        <v>15040.912786540021</v>
      </c>
      <c r="J13" s="24">
        <v>4635.2352409099303</v>
      </c>
      <c r="K13" s="24">
        <v>5541.4698128999999</v>
      </c>
      <c r="L13" s="24">
        <v>-785.17639262</v>
      </c>
      <c r="M13" s="24">
        <v>4416.1569416000002</v>
      </c>
      <c r="N13" s="24">
        <v>-5447.0631075400997</v>
      </c>
      <c r="O13" s="24">
        <v>-743.22767819009823</v>
      </c>
      <c r="P13" s="24">
        <v>18227.671927050302</v>
      </c>
      <c r="Q13" s="24">
        <v>14630.595230460071</v>
      </c>
      <c r="R13" s="21"/>
      <c r="S13" s="21"/>
      <c r="T13" s="21"/>
      <c r="U13" s="21"/>
      <c r="V13" s="83">
        <f t="shared" si="0"/>
        <v>1</v>
      </c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 spans="1:33" ht="14.25" customHeight="1" x14ac:dyDescent="0.15">
      <c r="A14" s="27" t="s">
        <v>27</v>
      </c>
      <c r="B14" s="26">
        <v>-634.67216130999998</v>
      </c>
      <c r="C14" s="26">
        <v>-946.96546320799996</v>
      </c>
      <c r="D14" s="26">
        <v>-1716.8702689249999</v>
      </c>
      <c r="E14" s="26">
        <v>-2816.3265532249998</v>
      </c>
      <c r="F14" s="26">
        <v>-2089.9818610000002</v>
      </c>
      <c r="G14" s="26">
        <v>-2065.7302085091042</v>
      </c>
      <c r="H14" s="26">
        <v>-2109.832448615281</v>
      </c>
      <c r="I14" s="26">
        <v>-2111.9103163619511</v>
      </c>
      <c r="J14" s="26">
        <v>-2196.1613732017204</v>
      </c>
      <c r="K14" s="26">
        <v>-2055.4021939770587</v>
      </c>
      <c r="L14" s="26">
        <v>-1186.4006739457832</v>
      </c>
      <c r="M14" s="26">
        <v>-976.862645585574</v>
      </c>
      <c r="N14" s="26">
        <v>-1400.8652840772399</v>
      </c>
      <c r="O14" s="26">
        <v>-1724.4399464625521</v>
      </c>
      <c r="P14" s="26">
        <v>-1727.9198349005242</v>
      </c>
      <c r="Q14" s="26">
        <v>-1356.2383009193179</v>
      </c>
      <c r="R14" s="21"/>
      <c r="S14" s="21"/>
      <c r="T14" s="21"/>
      <c r="U14" s="21"/>
      <c r="V14" s="83">
        <f t="shared" si="0"/>
        <v>1</v>
      </c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 spans="1:33" ht="14.25" customHeight="1" x14ac:dyDescent="0.15">
      <c r="A15" s="27" t="s">
        <v>28</v>
      </c>
      <c r="B15" s="24">
        <v>119.97683512605546</v>
      </c>
      <c r="C15" s="24">
        <v>-7.3167992536723609</v>
      </c>
      <c r="D15" s="24">
        <v>80.558659217877391</v>
      </c>
      <c r="E15" s="24">
        <v>-561.39664804469248</v>
      </c>
      <c r="F15" s="24">
        <v>-501.3407821229049</v>
      </c>
      <c r="G15" s="24">
        <v>-1129.7206703910613</v>
      </c>
      <c r="H15" s="24">
        <v>-736.59217877094966</v>
      </c>
      <c r="I15" s="24">
        <v>-656.03351955307244</v>
      </c>
      <c r="J15" s="24">
        <v>-1097.7446117318434</v>
      </c>
      <c r="K15" s="24">
        <v>-1090.6603966480448</v>
      </c>
      <c r="L15" s="24">
        <v>-919.5237530726256</v>
      </c>
      <c r="M15" s="24">
        <v>-854.3</v>
      </c>
      <c r="N15" s="24">
        <v>-989.41438823453973</v>
      </c>
      <c r="O15" s="24">
        <v>-1037.1481226728267</v>
      </c>
      <c r="P15" s="24">
        <v>-1073.6957286672921</v>
      </c>
      <c r="Q15" s="24">
        <v>-773.99029206187538</v>
      </c>
      <c r="R15" s="21"/>
      <c r="S15" s="21"/>
      <c r="T15" s="21"/>
      <c r="U15" s="21"/>
      <c r="V15" s="83">
        <f t="shared" si="0"/>
        <v>1</v>
      </c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 spans="1:33" ht="14.25" customHeight="1" x14ac:dyDescent="0.15">
      <c r="A16" s="27" t="s">
        <v>29</v>
      </c>
      <c r="B16" s="26">
        <v>-14265.351923115692</v>
      </c>
      <c r="C16" s="26">
        <v>-12120.550586743144</v>
      </c>
      <c r="D16" s="26">
        <v>-21163.684115717038</v>
      </c>
      <c r="E16" s="26">
        <v>-7787.2111187960199</v>
      </c>
      <c r="F16" s="26">
        <v>-7474.9469513336089</v>
      </c>
      <c r="G16" s="26">
        <v>11335.460382781326</v>
      </c>
      <c r="H16" s="26">
        <v>22743.776294612795</v>
      </c>
      <c r="I16" s="26">
        <v>-8275.9001075486885</v>
      </c>
      <c r="J16" s="26">
        <v>7310.5474716932358</v>
      </c>
      <c r="K16" s="26">
        <v>2190.228897702877</v>
      </c>
      <c r="L16" s="26">
        <v>-19012.929787972596</v>
      </c>
      <c r="M16" s="26">
        <v>-5795.4649106480401</v>
      </c>
      <c r="N16" s="26">
        <v>10502.593366510993</v>
      </c>
      <c r="O16" s="26">
        <v>20942.65510540059</v>
      </c>
      <c r="P16" s="26">
        <v>48013.770177622522</v>
      </c>
      <c r="Q16" s="26">
        <v>40278.035700423083</v>
      </c>
      <c r="R16" s="21"/>
      <c r="S16" s="21"/>
      <c r="T16" s="21"/>
      <c r="U16" s="21"/>
      <c r="V16" s="83">
        <f t="shared" si="0"/>
        <v>1</v>
      </c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 spans="1:33" ht="14.25" customHeight="1" x14ac:dyDescent="0.15">
      <c r="A17" s="27" t="s">
        <v>30</v>
      </c>
      <c r="B17" s="24">
        <v>954.20373209101842</v>
      </c>
      <c r="C17" s="24">
        <v>3233.3</v>
      </c>
      <c r="D17" s="24">
        <v>5333.4585488461535</v>
      </c>
      <c r="E17" s="24">
        <v>2562.6922053015023</v>
      </c>
      <c r="F17" s="24">
        <v>-676.87522713959993</v>
      </c>
      <c r="G17" s="24">
        <v>-1840.8242142857134</v>
      </c>
      <c r="H17" s="24">
        <v>-5046.8570012716418</v>
      </c>
      <c r="I17" s="24">
        <v>-4061.46792228599</v>
      </c>
      <c r="J17" s="24">
        <v>-1344.818487204197</v>
      </c>
      <c r="K17" s="24">
        <v>1029.0255166880463</v>
      </c>
      <c r="L17" s="24">
        <v>2541.8791665296089</v>
      </c>
      <c r="M17" s="24">
        <v>2946.0919231884432</v>
      </c>
      <c r="N17" s="24">
        <v>1200.5867265544123</v>
      </c>
      <c r="O17" s="24">
        <v>2562.7894054853573</v>
      </c>
      <c r="P17" s="24">
        <v>3333.3637881223003</v>
      </c>
      <c r="Q17" s="24">
        <v>6052.7461649832758</v>
      </c>
      <c r="R17" s="21"/>
      <c r="S17" s="21"/>
      <c r="T17" s="21"/>
      <c r="U17" s="21"/>
      <c r="V17" s="83">
        <f t="shared" si="0"/>
        <v>1</v>
      </c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spans="1:33" ht="14.25" customHeight="1" x14ac:dyDescent="0.15">
      <c r="A18" s="27" t="s">
        <v>31</v>
      </c>
      <c r="B18" s="26">
        <v>3246.4209999999998</v>
      </c>
      <c r="C18" s="26">
        <v>7795.2129999999997</v>
      </c>
      <c r="D18" s="26">
        <v>15023.035</v>
      </c>
      <c r="E18" s="26">
        <v>22915.511999999999</v>
      </c>
      <c r="F18" s="26">
        <v>14544.894</v>
      </c>
      <c r="G18" s="26">
        <v>19434.185000000001</v>
      </c>
      <c r="H18" s="26">
        <v>24128.432000000001</v>
      </c>
      <c r="I18" s="26">
        <v>21913.644</v>
      </c>
      <c r="J18" s="26">
        <v>20608.2</v>
      </c>
      <c r="K18" s="26">
        <v>18927.656999999999</v>
      </c>
      <c r="L18" s="26">
        <v>5812.4229999999998</v>
      </c>
      <c r="M18" s="26">
        <v>4206.335</v>
      </c>
      <c r="N18" s="26">
        <v>6114.7430000000004</v>
      </c>
      <c r="O18" s="26">
        <v>9841.3279999999995</v>
      </c>
      <c r="P18" s="26">
        <v>8532.9449999999997</v>
      </c>
      <c r="Q18" s="26">
        <v>2511.5940000000001</v>
      </c>
      <c r="R18" s="21"/>
      <c r="S18" s="21"/>
      <c r="T18" s="21"/>
      <c r="U18" s="21"/>
      <c r="V18" s="83">
        <f t="shared" si="0"/>
        <v>1</v>
      </c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 spans="1:33" ht="14.25" customHeight="1" x14ac:dyDescent="0.15">
      <c r="A19" s="27" t="s">
        <v>32</v>
      </c>
      <c r="B19" s="24">
        <v>-1828.299458185</v>
      </c>
      <c r="C19" s="24">
        <v>-2062.96</v>
      </c>
      <c r="D19" s="24">
        <v>-2155.0482511209998</v>
      </c>
      <c r="E19" s="24">
        <v>-2243.2190000000001</v>
      </c>
      <c r="F19" s="24">
        <v>-1825.1130000000001</v>
      </c>
      <c r="G19" s="24">
        <v>-1889.0640000000001</v>
      </c>
      <c r="H19" s="24">
        <v>-2132.1170000000002</v>
      </c>
      <c r="I19" s="24">
        <v>-2401.4479999999999</v>
      </c>
      <c r="J19" s="24">
        <v>-2211.0320000000002</v>
      </c>
      <c r="K19" s="24">
        <v>-2510.2966784704399</v>
      </c>
      <c r="L19" s="24">
        <v>-2433.5032035680397</v>
      </c>
      <c r="M19" s="24">
        <v>-2150.222359968503</v>
      </c>
      <c r="N19" s="24">
        <v>-2538.4044938700799</v>
      </c>
      <c r="O19" s="24">
        <v>-2675.0803383469729</v>
      </c>
      <c r="P19" s="24">
        <v>-2404.0531612825444</v>
      </c>
      <c r="Q19" s="24">
        <v>-1824.3465000000001</v>
      </c>
      <c r="R19" s="21"/>
      <c r="S19" s="21"/>
      <c r="T19" s="21"/>
      <c r="U19" s="21"/>
      <c r="V19" s="83">
        <f t="shared" si="0"/>
        <v>1</v>
      </c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 spans="1:33" ht="14.25" customHeight="1" x14ac:dyDescent="0.15">
      <c r="A20" s="27" t="s">
        <v>33</v>
      </c>
      <c r="B20" s="26">
        <v>1371.2765957446784</v>
      </c>
      <c r="C20" s="26">
        <v>2246.1968085106391</v>
      </c>
      <c r="D20" s="26">
        <v>2708.1117021276586</v>
      </c>
      <c r="E20" s="26">
        <v>3069.4148936170209</v>
      </c>
      <c r="F20" s="26">
        <v>2260.6382978723391</v>
      </c>
      <c r="G20" s="26">
        <v>2456.6489361702138</v>
      </c>
      <c r="H20" s="26">
        <v>7544.4148936170213</v>
      </c>
      <c r="I20" s="26">
        <v>3372.0744680851062</v>
      </c>
      <c r="J20" s="26">
        <v>4322.3404255319147</v>
      </c>
      <c r="K20" s="26">
        <v>3713.3510638297871</v>
      </c>
      <c r="L20" s="26">
        <v>830.9</v>
      </c>
      <c r="M20" s="26">
        <v>-803.72340425532184</v>
      </c>
      <c r="N20" s="26">
        <v>-700.00000000000273</v>
      </c>
      <c r="O20" s="26">
        <v>-1066.4893617021278</v>
      </c>
      <c r="P20" s="72">
        <v>856.38297872340422</v>
      </c>
      <c r="Q20" s="72">
        <v>-127.12765957446808</v>
      </c>
      <c r="R20" s="21"/>
      <c r="S20" s="21"/>
      <c r="T20" s="21"/>
      <c r="U20" s="21"/>
      <c r="V20" s="83">
        <f t="shared" si="0"/>
        <v>1</v>
      </c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 spans="1:33" ht="14.25" customHeight="1" x14ac:dyDescent="0.15">
      <c r="A21" s="27" t="s">
        <v>34</v>
      </c>
      <c r="B21" s="24">
        <v>-3289.2</v>
      </c>
      <c r="C21" s="24">
        <v>-3011.8574689726065</v>
      </c>
      <c r="D21" s="24">
        <v>-4332.0988532109695</v>
      </c>
      <c r="E21" s="24">
        <v>-6112.7334690552925</v>
      </c>
      <c r="F21" s="24">
        <v>-4625.9964804098863</v>
      </c>
      <c r="G21" s="24">
        <v>-5872.2280673040814</v>
      </c>
      <c r="H21" s="24">
        <v>-8070.1768261226143</v>
      </c>
      <c r="I21" s="24">
        <v>-7266.4786734303989</v>
      </c>
      <c r="J21" s="24">
        <v>-6362.3801110357417</v>
      </c>
      <c r="K21" s="24">
        <v>-7481.914473343435</v>
      </c>
      <c r="L21" s="24">
        <v>-6120.2422442542802</v>
      </c>
      <c r="M21" s="24">
        <v>-6243.937554117013</v>
      </c>
      <c r="N21" s="24">
        <v>-12965.813782118115</v>
      </c>
      <c r="O21" s="24">
        <v>-17284.133891570604</v>
      </c>
      <c r="P21" s="24">
        <v>-15928.569464426959</v>
      </c>
      <c r="Q21" s="24">
        <v>-16381.953175233126</v>
      </c>
      <c r="R21" s="21"/>
      <c r="S21" s="21"/>
      <c r="T21" s="21"/>
      <c r="U21" s="21"/>
      <c r="V21" s="83">
        <f t="shared" si="0"/>
        <v>1</v>
      </c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ht="14.25" customHeight="1" x14ac:dyDescent="0.15">
      <c r="A22" s="27" t="s">
        <v>35</v>
      </c>
      <c r="B22" s="26">
        <v>-991.26910500323493</v>
      </c>
      <c r="C22" s="26">
        <v>-912.08201610264507</v>
      </c>
      <c r="D22" s="26">
        <v>-965.751417191325</v>
      </c>
      <c r="E22" s="26">
        <v>-1050.16211327511</v>
      </c>
      <c r="F22" s="26">
        <v>-866.37973636879508</v>
      </c>
      <c r="G22" s="26">
        <v>-761.44602660565499</v>
      </c>
      <c r="H22" s="26">
        <v>-879.28916727976002</v>
      </c>
      <c r="I22" s="26">
        <v>-840.01293253257506</v>
      </c>
      <c r="J22" s="26">
        <v>-776.14083936650002</v>
      </c>
      <c r="K22" s="26">
        <v>-658.19450575433507</v>
      </c>
      <c r="L22" s="26">
        <v>-590.87948472757489</v>
      </c>
      <c r="M22" s="26">
        <v>-569.48730443396994</v>
      </c>
      <c r="N22" s="26"/>
      <c r="O22" s="26"/>
      <c r="P22" s="26"/>
      <c r="Q22" s="26"/>
      <c r="R22" s="21"/>
      <c r="S22" s="21"/>
      <c r="T22" s="21"/>
      <c r="U22" s="21"/>
      <c r="V22" s="83">
        <f t="shared" si="0"/>
        <v>0</v>
      </c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</row>
    <row r="23" spans="1:33" ht="14.25" customHeight="1" x14ac:dyDescent="0.15">
      <c r="A23" s="27" t="s">
        <v>36</v>
      </c>
      <c r="B23" s="24">
        <v>-859.7</v>
      </c>
      <c r="C23" s="24">
        <v>-2454.5</v>
      </c>
      <c r="D23" s="24">
        <v>-4274.8</v>
      </c>
      <c r="E23" s="24">
        <v>-6494.1</v>
      </c>
      <c r="F23" s="24">
        <v>-7104.9</v>
      </c>
      <c r="G23" s="24">
        <v>-9288.7000000000007</v>
      </c>
      <c r="H23" s="24">
        <v>-3466.8000000000047</v>
      </c>
      <c r="I23" s="24">
        <v>565.39999999999475</v>
      </c>
      <c r="J23" s="24">
        <v>-4593.3999999999996</v>
      </c>
      <c r="K23" s="24">
        <v>-2635.3999999999955</v>
      </c>
      <c r="L23" s="24">
        <v>-2142.5</v>
      </c>
      <c r="M23" s="24">
        <v>-2511.3000000000002</v>
      </c>
      <c r="N23" s="24">
        <v>-2978.9</v>
      </c>
      <c r="O23" s="24">
        <v>-2502.8000000000002</v>
      </c>
      <c r="P23" s="24">
        <v>-4192.7</v>
      </c>
      <c r="Q23" s="24">
        <v>-1968.7999999999961</v>
      </c>
      <c r="R23" s="21"/>
      <c r="S23" s="21"/>
      <c r="T23" s="21"/>
      <c r="U23" s="21"/>
      <c r="V23" s="83">
        <f t="shared" si="0"/>
        <v>1</v>
      </c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 spans="1:33" ht="14.25" customHeight="1" x14ac:dyDescent="0.15">
      <c r="A24" s="27" t="s">
        <v>37</v>
      </c>
      <c r="B24" s="26">
        <v>3871.6692883505602</v>
      </c>
      <c r="C24" s="26">
        <v>2862.5281795041133</v>
      </c>
      <c r="D24" s="26">
        <v>2360.7601689004368</v>
      </c>
      <c r="E24" s="26">
        <v>-14341.1</v>
      </c>
      <c r="F24" s="26">
        <v>-4480.2801046746899</v>
      </c>
      <c r="G24" s="26">
        <v>-4736.1436897547037</v>
      </c>
      <c r="H24" s="26">
        <v>-13472.908473687763</v>
      </c>
      <c r="I24" s="26">
        <v>-12420.649680071358</v>
      </c>
      <c r="J24" s="26">
        <v>-8825.3236615182468</v>
      </c>
      <c r="K24" s="26">
        <v>-7023.0692635798587</v>
      </c>
      <c r="L24" s="26">
        <v>1851.1492808401308</v>
      </c>
      <c r="M24" s="26">
        <v>1924.9922277173064</v>
      </c>
      <c r="N24" s="26">
        <v>2705.9697135909219</v>
      </c>
      <c r="O24" s="26">
        <v>-503.51558534798073</v>
      </c>
      <c r="P24" s="26">
        <v>3854.157776839842</v>
      </c>
      <c r="Q24" s="26">
        <v>1286.9220172468515</v>
      </c>
      <c r="R24" s="21"/>
      <c r="S24" s="21"/>
      <c r="T24" s="21"/>
      <c r="U24" s="21"/>
      <c r="V24" s="83">
        <f t="shared" si="0"/>
        <v>1</v>
      </c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ht="14.25" customHeight="1" x14ac:dyDescent="0.15">
      <c r="A25" s="27" t="s">
        <v>39</v>
      </c>
      <c r="B25" s="26">
        <v>-236.16486899180001</v>
      </c>
      <c r="C25" s="26">
        <v>-188.94428538720001</v>
      </c>
      <c r="D25" s="26">
        <v>-218.45318104421452</v>
      </c>
      <c r="E25" s="26">
        <v>-308.26576905712596</v>
      </c>
      <c r="F25" s="26">
        <v>-236.55634413057501</v>
      </c>
      <c r="G25" s="26">
        <v>-171.493846596418</v>
      </c>
      <c r="H25" s="26">
        <v>-174.6</v>
      </c>
      <c r="I25" s="26">
        <v>-209.12549719196502</v>
      </c>
      <c r="J25" s="26">
        <v>-267.83329908016401</v>
      </c>
      <c r="K25" s="26">
        <v>-336.84536704197899</v>
      </c>
      <c r="L25" s="26">
        <v>-423.353128448353</v>
      </c>
      <c r="M25" s="26">
        <v>-473.32875673647044</v>
      </c>
      <c r="N25" s="26">
        <v>-389.92884768786951</v>
      </c>
      <c r="O25" s="26">
        <v>-465.98642957470753</v>
      </c>
      <c r="P25" s="26">
        <v>-543.22452081138658</v>
      </c>
      <c r="Q25" s="26">
        <v>-442.43380089670097</v>
      </c>
      <c r="R25" s="21"/>
      <c r="S25" s="21"/>
      <c r="T25" s="21"/>
      <c r="U25" s="21"/>
      <c r="V25" s="83">
        <f t="shared" si="0"/>
        <v>1</v>
      </c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 spans="1:33" ht="14.25" customHeight="1" x14ac:dyDescent="0.15">
      <c r="A26" s="27" t="s">
        <v>40</v>
      </c>
      <c r="B26" s="24">
        <v>-285.36389492978816</v>
      </c>
      <c r="C26" s="24">
        <v>-306.77859653641178</v>
      </c>
      <c r="D26" s="24">
        <v>-555.56679300923906</v>
      </c>
      <c r="E26" s="24">
        <v>-609.98649041829378</v>
      </c>
      <c r="F26" s="24">
        <v>-515.271930188331</v>
      </c>
      <c r="G26" s="24">
        <v>-494.12456583790458</v>
      </c>
      <c r="H26" s="24">
        <v>-550.29999999999995</v>
      </c>
      <c r="I26" s="24">
        <v>-559.43835868290523</v>
      </c>
      <c r="J26" s="24">
        <v>-612.00490019087692</v>
      </c>
      <c r="K26" s="24">
        <v>-711.40438581175817</v>
      </c>
      <c r="L26" s="24">
        <v>-523.66690486071298</v>
      </c>
      <c r="M26" s="24">
        <v>-110.68575513417039</v>
      </c>
      <c r="N26" s="24">
        <v>-343.61780887179788</v>
      </c>
      <c r="O26" s="24">
        <v>-555.55428490780628</v>
      </c>
      <c r="P26" s="24">
        <v>-449.42241535846648</v>
      </c>
      <c r="Q26" s="24"/>
      <c r="R26" s="21"/>
      <c r="S26" s="21"/>
      <c r="T26" s="21"/>
      <c r="U26" s="21"/>
      <c r="V26" s="83">
        <f t="shared" si="0"/>
        <v>0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 spans="1:33" ht="14.25" customHeight="1" x14ac:dyDescent="0.15">
      <c r="A27" s="27" t="s">
        <v>41</v>
      </c>
      <c r="B27" s="26"/>
      <c r="C27" s="26">
        <v>-1068.9000000000001</v>
      </c>
      <c r="D27" s="26">
        <v>-1140.4658513792588</v>
      </c>
      <c r="E27" s="26">
        <v>-1135.671150798398</v>
      </c>
      <c r="F27" s="26">
        <v>-1035.67976241416</v>
      </c>
      <c r="G27" s="26">
        <v>-973.35068586013199</v>
      </c>
      <c r="H27" s="26">
        <v>-887.77864828029203</v>
      </c>
      <c r="I27" s="26">
        <v>-889.21746747302495</v>
      </c>
      <c r="J27" s="26">
        <v>-998.83463899773506</v>
      </c>
      <c r="K27" s="26">
        <v>-948.01162599136808</v>
      </c>
      <c r="L27" s="26">
        <v>-918.25410830999999</v>
      </c>
      <c r="M27" s="26">
        <v>-960.83608837666702</v>
      </c>
      <c r="N27" s="26">
        <v>-1075.78902246442</v>
      </c>
      <c r="O27" s="26">
        <v>-1083.8154403972039</v>
      </c>
      <c r="P27" s="26">
        <v>-1133.9996119503051</v>
      </c>
      <c r="Q27" s="72">
        <v>-915</v>
      </c>
      <c r="R27" s="21"/>
      <c r="S27" s="21"/>
      <c r="T27" s="21"/>
      <c r="U27" s="21"/>
      <c r="V27" s="83">
        <f t="shared" si="0"/>
        <v>1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 spans="1:33" ht="14.25" customHeight="1" x14ac:dyDescent="0.15">
      <c r="A28" s="27" t="s">
        <v>42</v>
      </c>
      <c r="B28" s="24"/>
      <c r="C28" s="24">
        <v>-122.9</v>
      </c>
      <c r="D28" s="24">
        <v>79.6537333572156</v>
      </c>
      <c r="E28" s="24">
        <v>-46.06815728941384</v>
      </c>
      <c r="F28" s="24">
        <v>-65.495446670777881</v>
      </c>
      <c r="G28" s="24">
        <v>-273.37261260218122</v>
      </c>
      <c r="H28" s="24">
        <v>-464.30129623549459</v>
      </c>
      <c r="I28" s="24">
        <v>-385.54706494265702</v>
      </c>
      <c r="J28" s="24">
        <v>-379.0043959868745</v>
      </c>
      <c r="K28" s="24">
        <v>-394.1495298177262</v>
      </c>
      <c r="L28" s="24">
        <v>-427.04337555171725</v>
      </c>
      <c r="M28" s="24">
        <v>-533.36293697559961</v>
      </c>
      <c r="N28" s="24">
        <v>-470.45853827005487</v>
      </c>
      <c r="O28" s="24">
        <v>-417.46578623851912</v>
      </c>
      <c r="P28" s="24">
        <v>-401.16337727588297</v>
      </c>
      <c r="Q28" s="24">
        <v>-311.01484452956862</v>
      </c>
      <c r="R28" s="21"/>
      <c r="S28" s="21"/>
      <c r="T28" s="21"/>
      <c r="U28" s="21"/>
      <c r="V28" s="83">
        <f t="shared" si="0"/>
        <v>1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</row>
    <row r="29" spans="1:33" ht="14.25" customHeight="1" x14ac:dyDescent="0.15">
      <c r="A29" s="27" t="s">
        <v>43</v>
      </c>
      <c r="B29" s="26">
        <v>439.636456732049</v>
      </c>
      <c r="C29" s="26">
        <v>1029.854430620589</v>
      </c>
      <c r="D29" s="26">
        <v>1019.3532245549121</v>
      </c>
      <c r="E29" s="26">
        <v>1507.3592531345898</v>
      </c>
      <c r="F29" s="26">
        <v>566.26</v>
      </c>
      <c r="G29" s="26">
        <v>1122.5263669448</v>
      </c>
      <c r="H29" s="26">
        <v>1048.46858958443</v>
      </c>
      <c r="I29" s="26">
        <v>3135.3392208417199</v>
      </c>
      <c r="J29" s="26">
        <v>2809.51921017213</v>
      </c>
      <c r="K29" s="26">
        <v>2915.9</v>
      </c>
      <c r="L29" s="26">
        <v>-387.88061164231146</v>
      </c>
      <c r="M29" s="26">
        <v>-900.82647737475861</v>
      </c>
      <c r="N29" s="26">
        <v>-547.03156104618893</v>
      </c>
      <c r="O29" s="26">
        <v>-459.90787646604701</v>
      </c>
      <c r="P29" s="26">
        <v>-235.65829540084499</v>
      </c>
      <c r="Q29" s="26">
        <v>450.40928512108746</v>
      </c>
      <c r="R29" s="21"/>
      <c r="S29" s="21"/>
      <c r="T29" s="21"/>
      <c r="U29" s="21"/>
      <c r="V29" s="83">
        <f t="shared" si="0"/>
        <v>1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t="14.25" customHeight="1" x14ac:dyDescent="0.15">
      <c r="A30" s="27" t="s">
        <v>44</v>
      </c>
      <c r="B30" s="24">
        <v>-4898.9154854247945</v>
      </c>
      <c r="C30" s="24">
        <v>-4297.9587874777526</v>
      </c>
      <c r="D30" s="24">
        <v>-5967.9</v>
      </c>
      <c r="E30" s="24">
        <v>-7669.0488172508676</v>
      </c>
      <c r="F30" s="24">
        <v>-5298.4894839679055</v>
      </c>
      <c r="G30" s="24">
        <v>-4860.2828317983067</v>
      </c>
      <c r="H30" s="24">
        <v>-5568.2545240992986</v>
      </c>
      <c r="I30" s="24">
        <v>-5104.7461563684565</v>
      </c>
      <c r="J30" s="24">
        <v>-4826.3103500145853</v>
      </c>
      <c r="K30" s="24">
        <v>-5337.148709693668</v>
      </c>
      <c r="L30" s="24">
        <v>-4067.3751885652305</v>
      </c>
      <c r="M30" s="24">
        <v>-4010.7270108557277</v>
      </c>
      <c r="N30" s="24">
        <v>-4290.8287330613639</v>
      </c>
      <c r="O30" s="24">
        <v>-4535.7135468088773</v>
      </c>
      <c r="P30" s="24">
        <v>-4558.6456315930609</v>
      </c>
      <c r="Q30" s="24">
        <v>-3693.7656622528202</v>
      </c>
      <c r="R30" s="21"/>
      <c r="S30" s="21"/>
      <c r="T30" s="21"/>
      <c r="U30" s="21"/>
      <c r="V30" s="83">
        <f t="shared" si="0"/>
        <v>1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4.25" customHeight="1" x14ac:dyDescent="0.15">
      <c r="A31" s="27" t="s">
        <v>45</v>
      </c>
      <c r="B31" s="26">
        <v>1587.8475673034638</v>
      </c>
      <c r="C31" s="26">
        <v>1742.390537708179</v>
      </c>
      <c r="D31" s="26">
        <v>1155.5406066415198</v>
      </c>
      <c r="E31" s="26">
        <v>-377.03614493884243</v>
      </c>
      <c r="F31" s="26">
        <v>-1310.4750862254066</v>
      </c>
      <c r="G31" s="26">
        <v>-987.8</v>
      </c>
      <c r="H31" s="26">
        <v>-790.8411488161596</v>
      </c>
      <c r="I31" s="26">
        <v>-2269.878084252216</v>
      </c>
      <c r="J31" s="26">
        <v>-194.3743721986998</v>
      </c>
      <c r="K31" s="26">
        <v>720.42522891414319</v>
      </c>
      <c r="L31" s="26">
        <v>-702.39181580025809</v>
      </c>
      <c r="M31" s="26">
        <v>1475.8338074485005</v>
      </c>
      <c r="N31" s="26">
        <v>812.89976172969602</v>
      </c>
      <c r="O31" s="26">
        <v>486.16625089865272</v>
      </c>
      <c r="P31" s="26">
        <v>-1082.2677843214192</v>
      </c>
      <c r="Q31" s="72">
        <v>-2021.96933097954</v>
      </c>
      <c r="R31" s="21"/>
      <c r="S31" s="21"/>
      <c r="T31" s="21"/>
      <c r="U31" s="21"/>
      <c r="V31" s="83">
        <f t="shared" si="0"/>
        <v>1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4.25" customHeight="1" x14ac:dyDescent="0.15">
      <c r="A32" s="27" t="s">
        <v>46</v>
      </c>
      <c r="B32" s="24">
        <v>43721.595990000002</v>
      </c>
      <c r="C32" s="24">
        <v>45177.703888999997</v>
      </c>
      <c r="D32" s="24">
        <v>38498.297635000003</v>
      </c>
      <c r="E32" s="24">
        <v>23506.952459</v>
      </c>
      <c r="F32" s="24">
        <v>24790.315360000001</v>
      </c>
      <c r="G32" s="24">
        <v>18357.900000000001</v>
      </c>
      <c r="H32" s="24">
        <v>27525.074203134998</v>
      </c>
      <c r="I32" s="24">
        <v>16908.389495079999</v>
      </c>
      <c r="J32" s="24">
        <v>368.97722708999441</v>
      </c>
      <c r="K32" s="24">
        <v>-6738.9437759250004</v>
      </c>
      <c r="L32" s="24">
        <v>17444.951648525002</v>
      </c>
      <c r="M32" s="24">
        <v>44543.606248160002</v>
      </c>
      <c r="N32" s="24">
        <v>57325.034678129996</v>
      </c>
      <c r="O32" s="24">
        <v>43372.772617714996</v>
      </c>
      <c r="P32" s="24">
        <v>26546.72933233498</v>
      </c>
      <c r="Q32" s="24">
        <v>32369.598361335</v>
      </c>
      <c r="R32" s="21"/>
      <c r="S32" s="21"/>
      <c r="T32" s="21"/>
      <c r="U32" s="21"/>
      <c r="V32" s="83">
        <f t="shared" si="0"/>
        <v>1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3" ht="14.25" customHeight="1" x14ac:dyDescent="0.15">
      <c r="A33" s="27" t="s">
        <v>47</v>
      </c>
      <c r="B33" s="26">
        <v>4829.1558031550867</v>
      </c>
      <c r="C33" s="26">
        <v>6038.6066361727508</v>
      </c>
      <c r="D33" s="26">
        <v>5699.8102494676768</v>
      </c>
      <c r="E33" s="26">
        <v>7840.014233326754</v>
      </c>
      <c r="F33" s="26">
        <v>4889.4508863380643</v>
      </c>
      <c r="G33" s="26">
        <v>6231.6</v>
      </c>
      <c r="H33" s="26">
        <v>8619.6057089708374</v>
      </c>
      <c r="I33" s="26">
        <v>8765.6479178000336</v>
      </c>
      <c r="J33" s="26">
        <v>6923.7530371684379</v>
      </c>
      <c r="K33" s="26">
        <v>7443.4755145264153</v>
      </c>
      <c r="L33" s="26">
        <v>2909.6881957860314</v>
      </c>
      <c r="M33" s="26">
        <v>2153.264280111021</v>
      </c>
      <c r="N33" s="26">
        <v>2402.7806468320914</v>
      </c>
      <c r="O33" s="26">
        <v>2364.6783292470664</v>
      </c>
      <c r="P33" s="26">
        <v>2210.515469651004</v>
      </c>
      <c r="Q33" s="26">
        <v>1359.1732523830915</v>
      </c>
      <c r="R33" s="21"/>
      <c r="S33" s="21"/>
      <c r="T33" s="21"/>
      <c r="U33" s="21"/>
      <c r="V33" s="83">
        <f t="shared" si="0"/>
        <v>1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3" ht="14.25" customHeight="1" x14ac:dyDescent="0.15">
      <c r="A34" s="27" t="s">
        <v>48</v>
      </c>
      <c r="B34" s="24">
        <v>-5413.4455250333503</v>
      </c>
      <c r="C34" s="24">
        <v>-6975.4690397224194</v>
      </c>
      <c r="D34" s="24">
        <v>-10507.45686884858</v>
      </c>
      <c r="E34" s="24">
        <v>-12605.078320333991</v>
      </c>
      <c r="F34" s="24">
        <v>-5773.2808729299004</v>
      </c>
      <c r="G34" s="24">
        <v>-4779.1000000000004</v>
      </c>
      <c r="H34" s="24">
        <v>-3726.58</v>
      </c>
      <c r="I34" s="24">
        <v>-5143.9799999999996</v>
      </c>
      <c r="J34" s="24">
        <v>-3898.49</v>
      </c>
      <c r="K34" s="24">
        <v>-3686.29</v>
      </c>
      <c r="L34" s="24">
        <v>-2909.39</v>
      </c>
      <c r="M34" s="24">
        <v>-1094.8800000000001</v>
      </c>
      <c r="N34" s="24">
        <v>-866.56</v>
      </c>
      <c r="O34" s="24">
        <v>-3200.73</v>
      </c>
      <c r="P34" s="24">
        <v>-3255.64</v>
      </c>
      <c r="Q34" s="24">
        <v>-2175.33</v>
      </c>
      <c r="R34" s="21"/>
      <c r="S34" s="21"/>
      <c r="T34" s="21"/>
      <c r="U34" s="21"/>
      <c r="V34" s="83">
        <f t="shared" si="0"/>
        <v>1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1:33" ht="14.25" customHeight="1" x14ac:dyDescent="0.15">
      <c r="A35" s="27" t="s">
        <v>49</v>
      </c>
      <c r="B35" s="26">
        <v>-553.80629438027393</v>
      </c>
      <c r="C35" s="26">
        <v>-483.10034572029366</v>
      </c>
      <c r="D35" s="26">
        <v>-600.46542670435201</v>
      </c>
      <c r="E35" s="26">
        <v>-891.97749561185094</v>
      </c>
      <c r="F35" s="26">
        <v>-482.79433377314098</v>
      </c>
      <c r="G35" s="26">
        <v>-132.54802047491975</v>
      </c>
      <c r="H35" s="26">
        <v>30.1</v>
      </c>
      <c r="I35" s="26">
        <v>212.47802020916572</v>
      </c>
      <c r="J35" s="26">
        <v>-665.7942507329783</v>
      </c>
      <c r="K35" s="26">
        <v>-260.53081588173092</v>
      </c>
      <c r="L35" s="26">
        <v>-241.41267922644889</v>
      </c>
      <c r="M35" s="26">
        <v>-0.6378609827377365</v>
      </c>
      <c r="N35" s="26">
        <v>-5.3473932787380578</v>
      </c>
      <c r="O35" s="26">
        <v>290.07598763818959</v>
      </c>
      <c r="P35" s="26">
        <v>365.79104194790523</v>
      </c>
      <c r="Q35" s="26"/>
      <c r="R35" s="21"/>
      <c r="S35" s="21"/>
      <c r="T35" s="21"/>
      <c r="U35" s="21"/>
      <c r="V35" s="83">
        <f t="shared" si="0"/>
        <v>0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1:33" ht="14.25" customHeight="1" x14ac:dyDescent="0.15">
      <c r="A36" s="27" t="s">
        <v>50</v>
      </c>
      <c r="B36" s="24">
        <v>-128.1</v>
      </c>
      <c r="C36" s="24">
        <v>-186.02854049908191</v>
      </c>
      <c r="D36" s="24">
        <v>-195.28442604269023</v>
      </c>
      <c r="E36" s="24">
        <v>-265.8216553078417</v>
      </c>
      <c r="F36" s="24">
        <v>-274.6128443350047</v>
      </c>
      <c r="G36" s="24">
        <v>-337.15804341261304</v>
      </c>
      <c r="H36" s="24">
        <v>-428.48824546286079</v>
      </c>
      <c r="I36" s="24">
        <v>-576.34700731236319</v>
      </c>
      <c r="J36" s="24">
        <v>-581.54512946457157</v>
      </c>
      <c r="K36" s="24">
        <v>-523.34407313698421</v>
      </c>
      <c r="L36" s="24">
        <v>-482.99020610959889</v>
      </c>
      <c r="M36" s="24">
        <v>-402.4897660700895</v>
      </c>
      <c r="N36" s="24">
        <v>-475.13358453027809</v>
      </c>
      <c r="O36" s="24">
        <v>-495.92342152062525</v>
      </c>
      <c r="P36" s="24"/>
      <c r="Q36" s="24"/>
      <c r="R36" s="21"/>
      <c r="S36" s="21"/>
      <c r="T36" s="21"/>
      <c r="U36" s="21"/>
      <c r="V36" s="83">
        <f t="shared" si="0"/>
        <v>0</v>
      </c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1:33" ht="14.25" customHeight="1" x14ac:dyDescent="0.15">
      <c r="A37" s="27" t="s">
        <v>51</v>
      </c>
      <c r="B37" s="26">
        <v>-350.11468521885939</v>
      </c>
      <c r="C37" s="26">
        <v>-458.79982205636668</v>
      </c>
      <c r="D37" s="26">
        <v>-661.84005771209672</v>
      </c>
      <c r="E37" s="26">
        <v>-713.01125880988502</v>
      </c>
      <c r="F37" s="26">
        <v>-670.56884768257328</v>
      </c>
      <c r="G37" s="26">
        <v>-682.91692589253501</v>
      </c>
      <c r="H37" s="26">
        <v>-843.62240098948905</v>
      </c>
      <c r="I37" s="26">
        <v>-650.4</v>
      </c>
      <c r="J37" s="26">
        <v>-616.29996364750286</v>
      </c>
      <c r="K37" s="26">
        <v>-601.73193741349553</v>
      </c>
      <c r="L37" s="26">
        <v>-470.61641381786683</v>
      </c>
      <c r="M37" s="26">
        <v>-532.00369111616908</v>
      </c>
      <c r="N37" s="26">
        <v>-659.8095614086584</v>
      </c>
      <c r="O37" s="26">
        <v>-685.90849427556998</v>
      </c>
      <c r="P37" s="26">
        <v>-663.06392434733891</v>
      </c>
      <c r="Q37" s="26">
        <v>-659.38504693189475</v>
      </c>
      <c r="R37" s="21"/>
      <c r="S37" s="21"/>
      <c r="T37" s="21"/>
      <c r="U37" s="21"/>
      <c r="V37" s="83">
        <f t="shared" si="0"/>
        <v>1</v>
      </c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1:33" ht="14.25" customHeight="1" x14ac:dyDescent="0.15">
      <c r="A38" s="27" t="s">
        <v>52</v>
      </c>
      <c r="B38" s="24">
        <v>-1010.2890162464391</v>
      </c>
      <c r="C38" s="24">
        <v>-1078.8533379161993</v>
      </c>
      <c r="D38" s="24">
        <v>-1268.120581296469</v>
      </c>
      <c r="E38" s="24">
        <v>-1583.5880206269494</v>
      </c>
      <c r="F38" s="24">
        <v>-1828.4874182506219</v>
      </c>
      <c r="G38" s="24">
        <v>-2684.6</v>
      </c>
      <c r="H38" s="24">
        <v>-3107.1340356181258</v>
      </c>
      <c r="I38" s="24">
        <v>-3527.816486589863</v>
      </c>
      <c r="J38" s="24">
        <v>-3635.7534328829538</v>
      </c>
      <c r="K38" s="24">
        <v>-3853.45041429824</v>
      </c>
      <c r="L38" s="24">
        <v>-3948.8414236548469</v>
      </c>
      <c r="M38" s="24">
        <v>-3846.4916454286822</v>
      </c>
      <c r="N38" s="24">
        <v>-4277.9766615591698</v>
      </c>
      <c r="O38" s="24">
        <v>-5843.7653912086498</v>
      </c>
      <c r="P38" s="24">
        <v>-7255.4587671713898</v>
      </c>
      <c r="Q38" s="24">
        <v>-3593.2910363897868</v>
      </c>
      <c r="R38" s="21"/>
      <c r="S38" s="21"/>
      <c r="T38" s="21"/>
      <c r="U38" s="21"/>
      <c r="V38" s="83">
        <f t="shared" ref="V38:V60" si="1">IF(Q38="", 0, 1)</f>
        <v>1</v>
      </c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1:33" ht="14.25" customHeight="1" x14ac:dyDescent="0.15">
      <c r="A39" s="27" t="s">
        <v>53</v>
      </c>
      <c r="B39" s="26">
        <v>381.80712580518167</v>
      </c>
      <c r="C39" s="26">
        <v>681.07110954098471</v>
      </c>
      <c r="D39" s="26">
        <v>735.73796915310811</v>
      </c>
      <c r="E39" s="26">
        <v>485.70623290546291</v>
      </c>
      <c r="F39" s="26">
        <v>-208.63357880463627</v>
      </c>
      <c r="G39" s="26">
        <v>-312.93814787656481</v>
      </c>
      <c r="H39" s="26">
        <v>-580.33060485381577</v>
      </c>
      <c r="I39" s="26">
        <v>-274.0872837337991</v>
      </c>
      <c r="J39" s="26">
        <v>-197.33739287248315</v>
      </c>
      <c r="K39" s="26">
        <v>-449.4110498694493</v>
      </c>
      <c r="L39" s="26">
        <v>-372.11712953364298</v>
      </c>
      <c r="M39" s="26">
        <v>-237.2</v>
      </c>
      <c r="N39" s="26">
        <v>-226.75499776162917</v>
      </c>
      <c r="O39" s="26">
        <v>-533.02689216295971</v>
      </c>
      <c r="P39" s="26">
        <v>-736.82776506177265</v>
      </c>
      <c r="Q39" s="26"/>
      <c r="R39" s="21"/>
      <c r="S39" s="21"/>
      <c r="T39" s="21"/>
      <c r="U39" s="21"/>
      <c r="V39" s="83">
        <f t="shared" si="1"/>
        <v>0</v>
      </c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 spans="1:33" ht="14.25" customHeight="1" x14ac:dyDescent="0.15">
      <c r="A40" s="27" t="s">
        <v>54</v>
      </c>
      <c r="B40" s="24">
        <v>50584.058885227307</v>
      </c>
      <c r="C40" s="24">
        <v>41771.546320028057</v>
      </c>
      <c r="D40" s="24">
        <v>42050.053468042694</v>
      </c>
      <c r="E40" s="24">
        <v>42578.539710644989</v>
      </c>
      <c r="F40" s="24">
        <v>-6152.6984464032221</v>
      </c>
      <c r="G40" s="24">
        <v>-9366.8341769953076</v>
      </c>
      <c r="H40" s="24">
        <v>399.52822997529552</v>
      </c>
      <c r="I40" s="24">
        <v>-12533.624908311776</v>
      </c>
      <c r="J40" s="24">
        <v>-6985.2934001240437</v>
      </c>
      <c r="K40" s="24">
        <v>5082.9477801915391</v>
      </c>
      <c r="L40" s="24">
        <v>-18615.268413866201</v>
      </c>
      <c r="M40" s="24">
        <v>-19170.157630645244</v>
      </c>
      <c r="N40" s="24">
        <v>-19083.00296472013</v>
      </c>
      <c r="O40" s="24">
        <v>-15326.811255515817</v>
      </c>
      <c r="P40" s="24">
        <v>-11575.59087330404</v>
      </c>
      <c r="Q40" s="24">
        <v>-27923.907204816252</v>
      </c>
      <c r="R40" s="21"/>
      <c r="S40" s="21"/>
      <c r="T40" s="21"/>
      <c r="U40" s="21"/>
      <c r="V40" s="83">
        <f t="shared" si="1"/>
        <v>1</v>
      </c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 spans="1:33" ht="14.25" customHeight="1" x14ac:dyDescent="0.15">
      <c r="A41" s="27" t="s">
        <v>55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>
        <v>-283.8</v>
      </c>
      <c r="N41" s="26">
        <v>-622.28857469464913</v>
      </c>
      <c r="O41" s="26">
        <v>-818.68477511380843</v>
      </c>
      <c r="P41" s="26">
        <v>-927.79722385464709</v>
      </c>
      <c r="Q41" s="26"/>
      <c r="R41" s="21"/>
      <c r="S41" s="21"/>
      <c r="T41" s="21"/>
      <c r="U41" s="21"/>
      <c r="V41" s="83">
        <f t="shared" si="1"/>
        <v>0</v>
      </c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</row>
    <row r="42" spans="1:33" ht="14.25" customHeight="1" x14ac:dyDescent="0.15">
      <c r="A42" s="27" t="s">
        <v>58</v>
      </c>
      <c r="B42" s="24">
        <v>11300.419677727208</v>
      </c>
      <c r="C42" s="24">
        <v>22897.166104781452</v>
      </c>
      <c r="D42" s="24">
        <v>24083.102890798098</v>
      </c>
      <c r="E42" s="24">
        <v>6054.6934814452397</v>
      </c>
      <c r="F42" s="24">
        <v>15320.813003163459</v>
      </c>
      <c r="G42" s="24">
        <v>15892.5031242239</v>
      </c>
      <c r="H42" s="24">
        <v>10772.31257900765</v>
      </c>
      <c r="I42" s="24">
        <v>2608.3571931446668</v>
      </c>
      <c r="J42" s="24">
        <v>2015.4353528001109</v>
      </c>
      <c r="K42" s="24">
        <v>6465.8483903803963</v>
      </c>
      <c r="L42" s="24">
        <v>3426.1244452013866</v>
      </c>
      <c r="M42" s="24">
        <v>4863.5987629933034</v>
      </c>
      <c r="N42" s="24">
        <v>7350.9278340963301</v>
      </c>
      <c r="O42" s="24">
        <v>4210.8646482778358</v>
      </c>
      <c r="P42" s="24">
        <v>2952.6078379555465</v>
      </c>
      <c r="Q42" s="24">
        <v>18368.868004813005</v>
      </c>
      <c r="R42" s="21"/>
      <c r="S42" s="21"/>
      <c r="T42" s="21"/>
      <c r="U42" s="21"/>
      <c r="V42" s="83">
        <f t="shared" si="1"/>
        <v>1</v>
      </c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</row>
    <row r="43" spans="1:33" ht="14.25" customHeight="1" x14ac:dyDescent="0.15">
      <c r="A43" s="27" t="s">
        <v>59</v>
      </c>
      <c r="B43" s="26">
        <v>31067.637830382551</v>
      </c>
      <c r="C43" s="26">
        <v>30856.959323250267</v>
      </c>
      <c r="D43" s="26">
        <v>26860.969916269012</v>
      </c>
      <c r="E43" s="26">
        <v>25029.002700261422</v>
      </c>
      <c r="F43" s="26">
        <v>13288.275707807232</v>
      </c>
      <c r="G43" s="26">
        <v>3292.1437092649153</v>
      </c>
      <c r="H43" s="26">
        <v>-7481.9742060914159</v>
      </c>
      <c r="I43" s="26">
        <v>-18912.698210319075</v>
      </c>
      <c r="J43" s="26">
        <v>-27920.889805611965</v>
      </c>
      <c r="K43" s="26">
        <v>-32358.676195231721</v>
      </c>
      <c r="L43" s="26">
        <v>-22870.031241646648</v>
      </c>
      <c r="M43" s="26">
        <v>-16704.48641308468</v>
      </c>
      <c r="N43" s="26">
        <v>-22927.264441208688</v>
      </c>
      <c r="O43" s="26">
        <v>-32271.922448017922</v>
      </c>
      <c r="P43" s="26">
        <v>-15361.570826419958</v>
      </c>
      <c r="Q43" s="26">
        <v>-5338.8565515582122</v>
      </c>
      <c r="R43" s="21"/>
      <c r="S43" s="21"/>
      <c r="T43" s="21"/>
      <c r="U43" s="21"/>
      <c r="V43" s="83">
        <f t="shared" si="1"/>
        <v>1</v>
      </c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 spans="1:33" ht="14.25" customHeight="1" x14ac:dyDescent="0.15">
      <c r="A44" s="27" t="s">
        <v>60</v>
      </c>
      <c r="B44" s="24">
        <v>-2342.7954930043384</v>
      </c>
      <c r="C44" s="24">
        <v>-3244.5953332861041</v>
      </c>
      <c r="D44" s="24">
        <v>-4744.5866233236948</v>
      </c>
      <c r="E44" s="24">
        <v>-5253.9841611445972</v>
      </c>
      <c r="F44" s="24">
        <v>-4461.4408938956631</v>
      </c>
      <c r="G44" s="24">
        <v>-5676.1118302157347</v>
      </c>
      <c r="H44" s="24">
        <v>-7758.1075444352373</v>
      </c>
      <c r="I44" s="24">
        <v>-9017.1418630743829</v>
      </c>
      <c r="J44" s="24">
        <v>-10716.115435142032</v>
      </c>
      <c r="K44" s="24">
        <v>-12389.857351258506</v>
      </c>
      <c r="L44" s="24">
        <v>-11968.437091487143</v>
      </c>
      <c r="M44" s="24">
        <v>-10297.024429495985</v>
      </c>
      <c r="N44" s="24">
        <v>-10665.383358212886</v>
      </c>
      <c r="O44" s="24">
        <v>-10834.072217997855</v>
      </c>
      <c r="P44" s="24">
        <v>-10403.233159591158</v>
      </c>
      <c r="Q44" s="24"/>
      <c r="R44" s="21"/>
      <c r="S44" s="21"/>
      <c r="T44" s="21"/>
      <c r="U44" s="21"/>
      <c r="V44" s="83">
        <f t="shared" si="1"/>
        <v>0</v>
      </c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 spans="1:33" ht="14.25" customHeight="1" x14ac:dyDescent="0.15">
      <c r="A45" s="27" t="s">
        <v>61</v>
      </c>
      <c r="B45" s="26">
        <v>130128.7</v>
      </c>
      <c r="C45" s="26">
        <v>215686.12028952461</v>
      </c>
      <c r="D45" s="26">
        <v>302846.26437735301</v>
      </c>
      <c r="E45" s="26">
        <v>344467.61730654305</v>
      </c>
      <c r="F45" s="26">
        <v>235476.7072600855</v>
      </c>
      <c r="G45" s="26">
        <v>238086.46948791199</v>
      </c>
      <c r="H45" s="26">
        <v>228700.75263392419</v>
      </c>
      <c r="I45" s="26">
        <v>311569.75315518002</v>
      </c>
      <c r="J45" s="26">
        <v>358981.29773986904</v>
      </c>
      <c r="K45" s="26">
        <v>435041.62180211343</v>
      </c>
      <c r="L45" s="26">
        <v>576191.07236571296</v>
      </c>
      <c r="M45" s="26">
        <v>488882.99935909902</v>
      </c>
      <c r="N45" s="26">
        <v>475941.41313388001</v>
      </c>
      <c r="O45" s="26">
        <v>380073.51863200043</v>
      </c>
      <c r="P45" s="26">
        <v>392993.32822290697</v>
      </c>
      <c r="Q45" s="26">
        <v>515000.21111955016</v>
      </c>
      <c r="R45" s="21"/>
      <c r="S45" s="21"/>
      <c r="T45" s="21"/>
      <c r="U45" s="21"/>
      <c r="V45" s="83">
        <f t="shared" si="1"/>
        <v>1</v>
      </c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 spans="1:33" ht="14.25" customHeight="1" x14ac:dyDescent="0.15">
      <c r="A46" s="27" t="s">
        <v>62</v>
      </c>
      <c r="B46" s="24">
        <v>1614.29644273739</v>
      </c>
      <c r="C46" s="24">
        <v>356.22789228736639</v>
      </c>
      <c r="D46" s="24">
        <v>-560.51960549880596</v>
      </c>
      <c r="E46" s="24">
        <v>964.58057357818097</v>
      </c>
      <c r="F46" s="24">
        <v>2549.2596790161328</v>
      </c>
      <c r="G46" s="24">
        <v>2356.0827261809</v>
      </c>
      <c r="H46" s="24">
        <v>6136.6459063332704</v>
      </c>
      <c r="I46" s="24">
        <v>4955.5741796430366</v>
      </c>
      <c r="J46" s="24">
        <v>3179.2243242230402</v>
      </c>
      <c r="K46" s="24">
        <v>-4640.5954624342003</v>
      </c>
      <c r="L46" s="24">
        <v>-13478.638990228639</v>
      </c>
      <c r="M46" s="24">
        <v>-9175.7158284589405</v>
      </c>
      <c r="N46" s="24">
        <v>-4470.3351997367199</v>
      </c>
      <c r="O46" s="24">
        <v>-5274.6864293236395</v>
      </c>
      <c r="P46" s="24">
        <v>-8628.9379184724294</v>
      </c>
      <c r="Q46" s="24">
        <v>-8017.2010099819599</v>
      </c>
      <c r="R46" s="21"/>
      <c r="S46" s="21"/>
      <c r="T46" s="21"/>
      <c r="U46" s="21"/>
      <c r="V46" s="83">
        <f t="shared" si="1"/>
        <v>1</v>
      </c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</row>
    <row r="47" spans="1:33" ht="14.25" customHeight="1" x14ac:dyDescent="0.15">
      <c r="A47" s="27" t="s">
        <v>63</v>
      </c>
      <c r="B47" s="26">
        <v>-78.208337545898942</v>
      </c>
      <c r="C47" s="26">
        <v>-87.509745224512031</v>
      </c>
      <c r="D47" s="26">
        <v>-111.53623184855195</v>
      </c>
      <c r="E47" s="26">
        <v>-166.74397212141764</v>
      </c>
      <c r="F47" s="26">
        <v>-151.28433950966519</v>
      </c>
      <c r="G47" s="26">
        <v>-154.91537382033457</v>
      </c>
      <c r="H47" s="26">
        <v>-173.90953329770264</v>
      </c>
      <c r="I47" s="26">
        <v>-198.32308106436005</v>
      </c>
      <c r="J47" s="26"/>
      <c r="K47" s="26">
        <v>-214.77773215850075</v>
      </c>
      <c r="L47" s="26">
        <v>-168.34781035138329</v>
      </c>
      <c r="M47" s="26">
        <v>-153.37256996057724</v>
      </c>
      <c r="N47" s="26">
        <v>-171.19339146376299</v>
      </c>
      <c r="O47" s="26">
        <v>-203.63421666422386</v>
      </c>
      <c r="P47" s="26">
        <v>-199.92241999180837</v>
      </c>
      <c r="Q47" s="26"/>
      <c r="R47" s="21"/>
      <c r="S47" s="21"/>
      <c r="T47" s="21"/>
      <c r="U47" s="21"/>
      <c r="V47" s="83">
        <f t="shared" si="1"/>
        <v>0</v>
      </c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3" ht="14.25" customHeight="1" x14ac:dyDescent="0.15">
      <c r="A48" s="27" t="s">
        <v>64</v>
      </c>
      <c r="B48" s="24">
        <v>-287.60000000000002</v>
      </c>
      <c r="C48" s="24">
        <v>-186.9</v>
      </c>
      <c r="D48" s="24">
        <v>890.7</v>
      </c>
      <c r="E48" s="24">
        <v>144</v>
      </c>
      <c r="F48" s="24">
        <v>-578</v>
      </c>
      <c r="G48" s="24">
        <v>435.4</v>
      </c>
      <c r="H48" s="24">
        <v>556.29999999999995</v>
      </c>
      <c r="I48" s="24">
        <v>66.131256066570103</v>
      </c>
      <c r="J48" s="24">
        <v>804.52691937822101</v>
      </c>
      <c r="K48" s="24">
        <v>-385.09717391880099</v>
      </c>
      <c r="L48" s="24">
        <v>-289.83589446654202</v>
      </c>
      <c r="M48" s="24">
        <v>-263.26526674124898</v>
      </c>
      <c r="N48" s="24">
        <v>208.152922613328</v>
      </c>
      <c r="O48" s="24">
        <v>994.15682641932312</v>
      </c>
      <c r="P48" s="24">
        <v>399.63195043943796</v>
      </c>
      <c r="Q48" s="24">
        <v>1923.4417626233301</v>
      </c>
      <c r="R48" s="21"/>
      <c r="S48" s="21"/>
      <c r="T48" s="21"/>
      <c r="U48" s="21"/>
      <c r="V48" s="83">
        <f t="shared" si="1"/>
        <v>1</v>
      </c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 spans="1:33" ht="14.25" customHeight="1" x14ac:dyDescent="0.15">
      <c r="A49" s="27" t="s">
        <v>65</v>
      </c>
      <c r="B49" s="26">
        <v>3439.8285936869793</v>
      </c>
      <c r="C49" s="26">
        <v>4062.2302104373066</v>
      </c>
      <c r="D49" s="26">
        <v>2051</v>
      </c>
      <c r="E49" s="26">
        <v>4807.446927580414</v>
      </c>
      <c r="F49" s="26">
        <v>2128.4184222995373</v>
      </c>
      <c r="G49" s="26">
        <v>4561.1887925428182</v>
      </c>
      <c r="H49" s="26">
        <v>6739.2516754911767</v>
      </c>
      <c r="I49" s="26">
        <v>5883.563847577273</v>
      </c>
      <c r="J49" s="26">
        <v>4638.7394265508283</v>
      </c>
      <c r="K49" s="26">
        <v>3464.2034794362012</v>
      </c>
      <c r="L49" s="26">
        <v>-1108.9484253201906</v>
      </c>
      <c r="M49" s="26">
        <v>-715.35945229223307</v>
      </c>
      <c r="N49" s="26"/>
      <c r="O49" s="26"/>
      <c r="P49" s="26"/>
      <c r="Q49" s="26"/>
      <c r="R49" s="21"/>
      <c r="S49" s="21"/>
      <c r="T49" s="21"/>
      <c r="U49" s="21"/>
      <c r="V49" s="83">
        <f t="shared" si="1"/>
        <v>0</v>
      </c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 spans="1:33" ht="14.25" customHeight="1" x14ac:dyDescent="0.15">
      <c r="A50" s="27" t="s">
        <v>66</v>
      </c>
      <c r="B50" s="24">
        <v>-2046.0852697073351</v>
      </c>
      <c r="C50" s="24">
        <v>-2532.5400005623596</v>
      </c>
      <c r="D50" s="24">
        <v>-3455.2413065943597</v>
      </c>
      <c r="E50" s="24">
        <v>-5145.1598535765397</v>
      </c>
      <c r="F50" s="24">
        <v>-2581.9214259077403</v>
      </c>
      <c r="G50" s="24">
        <v>-3547.8740275983228</v>
      </c>
      <c r="H50" s="24">
        <v>-5027.3297955611897</v>
      </c>
      <c r="I50" s="24">
        <v>-5347.9732881383106</v>
      </c>
      <c r="J50" s="24">
        <v>-5558.8168312338803</v>
      </c>
      <c r="K50" s="24">
        <v>-5328.7621298385402</v>
      </c>
      <c r="L50" s="24">
        <v>-4607.0901321560896</v>
      </c>
      <c r="M50" s="24">
        <v>-4426.0656254577907</v>
      </c>
      <c r="N50" s="24">
        <v>-4367.0468808938858</v>
      </c>
      <c r="O50" s="24">
        <v>-4619.8660552883794</v>
      </c>
      <c r="P50" s="24">
        <v>-3952.82394444691</v>
      </c>
      <c r="Q50" s="24">
        <v>-2153.1429435560026</v>
      </c>
      <c r="R50" s="21"/>
      <c r="S50" s="21"/>
      <c r="T50" s="21"/>
      <c r="U50" s="21"/>
      <c r="V50" s="83">
        <f t="shared" si="1"/>
        <v>1</v>
      </c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 spans="1:33" ht="14.25" customHeight="1" x14ac:dyDescent="0.15">
      <c r="A51" s="27" t="s">
        <v>67</v>
      </c>
      <c r="B51" s="26">
        <v>2493.1875777066589</v>
      </c>
      <c r="C51" s="26">
        <v>3155.4080072752217</v>
      </c>
      <c r="D51" s="26">
        <v>2614.4776567693657</v>
      </c>
      <c r="E51" s="26">
        <v>3382.8265594207273</v>
      </c>
      <c r="F51" s="26">
        <v>4273.8840377170964</v>
      </c>
      <c r="G51" s="26">
        <v>3625.1232397939361</v>
      </c>
      <c r="H51" s="26">
        <v>5976.3</v>
      </c>
      <c r="I51" s="26">
        <v>3066.5338158635568</v>
      </c>
      <c r="J51" s="26">
        <v>2994.9832360340238</v>
      </c>
      <c r="K51" s="26">
        <v>3878.0844132509396</v>
      </c>
      <c r="L51" s="26">
        <v>3169.8120314053949</v>
      </c>
      <c r="M51" s="26">
        <v>3067.5076033605919</v>
      </c>
      <c r="N51" s="26">
        <v>3374.3011191907972</v>
      </c>
      <c r="O51" s="26">
        <v>2202.6758110615178</v>
      </c>
      <c r="P51" s="26">
        <v>3151.3264573197885</v>
      </c>
      <c r="Q51" s="26"/>
      <c r="R51" s="21"/>
      <c r="S51" s="21"/>
      <c r="T51" s="21"/>
      <c r="U51" s="21"/>
      <c r="V51" s="83">
        <f t="shared" si="1"/>
        <v>0</v>
      </c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 spans="1:33" ht="14.25" customHeight="1" x14ac:dyDescent="0.15">
      <c r="A52" s="27" t="s">
        <v>68</v>
      </c>
      <c r="B52" s="24">
        <v>-9498.9091218723115</v>
      </c>
      <c r="C52" s="24">
        <v>-10661.122679255936</v>
      </c>
      <c r="D52" s="24">
        <v>-13154.516212361365</v>
      </c>
      <c r="E52" s="24">
        <v>-15907.666930891199</v>
      </c>
      <c r="F52" s="24">
        <v>-10385.377076815452</v>
      </c>
      <c r="G52" s="24">
        <v>-7838.1801309747962</v>
      </c>
      <c r="H52" s="24">
        <v>-8894.2482124891903</v>
      </c>
      <c r="I52" s="24">
        <v>-8092.6597736053782</v>
      </c>
      <c r="J52" s="24">
        <v>-8718.0248621775063</v>
      </c>
      <c r="K52" s="24">
        <v>-8843.5048559185598</v>
      </c>
      <c r="L52" s="24">
        <v>-7909.0905189376963</v>
      </c>
      <c r="M52" s="24">
        <v>-8437.2503019629421</v>
      </c>
      <c r="N52" s="24">
        <v>-9517.2279696307523</v>
      </c>
      <c r="O52" s="24">
        <v>-11405.806859488644</v>
      </c>
      <c r="P52" s="24">
        <v>-11525.128213219326</v>
      </c>
      <c r="Q52" s="24">
        <v>-9779.4909278890918</v>
      </c>
      <c r="R52" s="21"/>
      <c r="S52" s="21"/>
      <c r="T52" s="21"/>
      <c r="U52" s="21"/>
      <c r="V52" s="83">
        <f t="shared" si="1"/>
        <v>1</v>
      </c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</row>
    <row r="53" spans="1:33" ht="14.25" customHeight="1" x14ac:dyDescent="0.15">
      <c r="A53" s="27" t="s">
        <v>69</v>
      </c>
      <c r="B53" s="26"/>
      <c r="C53" s="26"/>
      <c r="D53" s="26"/>
      <c r="E53" s="26"/>
      <c r="F53" s="26"/>
      <c r="G53" s="26"/>
      <c r="H53" s="26">
        <v>-1908.7</v>
      </c>
      <c r="I53" s="26">
        <v>-2019.7486033519551</v>
      </c>
      <c r="J53" s="26">
        <v>-2024.36312849162</v>
      </c>
      <c r="K53" s="26">
        <v>-2053.2737430167595</v>
      </c>
      <c r="L53" s="26">
        <v>-1837.7597765363128</v>
      </c>
      <c r="M53" s="26">
        <v>-1787.68156424581</v>
      </c>
      <c r="N53" s="26">
        <v>-1681.9726651508379</v>
      </c>
      <c r="O53" s="26">
        <v>-1942.1915940391061</v>
      </c>
      <c r="P53" s="26">
        <v>-1804.5860931620111</v>
      </c>
      <c r="Q53" s="26">
        <v>-1400.6103066368717</v>
      </c>
      <c r="R53" s="21"/>
      <c r="S53" s="21"/>
      <c r="T53" s="21"/>
      <c r="U53" s="21"/>
      <c r="V53" s="83">
        <f t="shared" si="1"/>
        <v>1</v>
      </c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</row>
    <row r="54" spans="1:33" ht="14.25" customHeight="1" x14ac:dyDescent="0.15">
      <c r="A54" s="27" t="s">
        <v>70</v>
      </c>
      <c r="B54" s="24"/>
      <c r="C54" s="24"/>
      <c r="D54" s="24"/>
      <c r="E54" s="24"/>
      <c r="F54" s="24"/>
      <c r="G54" s="24"/>
      <c r="H54" s="24">
        <v>-1302.4000000000001</v>
      </c>
      <c r="I54" s="24">
        <v>-1382.4860335195528</v>
      </c>
      <c r="J54" s="24">
        <v>-1264.4692737430166</v>
      </c>
      <c r="K54" s="24">
        <v>-1173.6312849162011</v>
      </c>
      <c r="L54" s="24">
        <v>-1111.1955307262569</v>
      </c>
      <c r="M54" s="24">
        <v>-1064.0391061452515</v>
      </c>
      <c r="N54" s="24">
        <v>-1043.7827210167595</v>
      </c>
      <c r="O54" s="24">
        <v>-1171.0468547597766</v>
      </c>
      <c r="P54" s="24">
        <v>-1062.9546173575418</v>
      </c>
      <c r="Q54" s="24">
        <v>-939.15630465921788</v>
      </c>
      <c r="R54" s="21"/>
      <c r="S54" s="21"/>
      <c r="T54" s="21"/>
      <c r="U54" s="21"/>
      <c r="V54" s="83">
        <f t="shared" si="1"/>
        <v>1</v>
      </c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</row>
    <row r="55" spans="1:33" ht="14.25" customHeight="1" x14ac:dyDescent="0.15">
      <c r="A55" s="27" t="s">
        <v>71</v>
      </c>
      <c r="B55" s="26">
        <v>-3740.4661401415356</v>
      </c>
      <c r="C55" s="26">
        <v>-4319.230208736235</v>
      </c>
      <c r="D55" s="26">
        <v>-5959.8787397866281</v>
      </c>
      <c r="E55" s="26">
        <v>-8436.6</v>
      </c>
      <c r="F55" s="26">
        <v>-5622.3438505183822</v>
      </c>
      <c r="G55" s="26">
        <v>-6193.9526924529155</v>
      </c>
      <c r="H55" s="26">
        <v>-5933.5148399862455</v>
      </c>
      <c r="I55" s="26">
        <v>-4860.0027192435073</v>
      </c>
      <c r="J55" s="26">
        <v>-4243.7697026821588</v>
      </c>
      <c r="K55" s="26">
        <v>-4367.5533367975522</v>
      </c>
      <c r="L55" s="26">
        <v>-3586.3498762331828</v>
      </c>
      <c r="M55" s="26">
        <v>-4612.7905282195579</v>
      </c>
      <c r="N55" s="26">
        <v>-5632.6083294833106</v>
      </c>
      <c r="O55" s="26">
        <v>-5302.5964295702333</v>
      </c>
      <c r="P55" s="26">
        <v>-5183.9056148701784</v>
      </c>
      <c r="Q55" s="26">
        <v>-4796.9187331046905</v>
      </c>
      <c r="R55" s="21"/>
      <c r="S55" s="21"/>
      <c r="T55" s="21"/>
      <c r="U55" s="21"/>
      <c r="V55" s="83">
        <f t="shared" si="1"/>
        <v>1</v>
      </c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</row>
    <row r="56" spans="1:33" ht="14.25" customHeight="1" x14ac:dyDescent="0.15">
      <c r="A56" s="27" t="s">
        <v>72</v>
      </c>
      <c r="B56" s="24">
        <v>860.61374902776026</v>
      </c>
      <c r="C56" s="24">
        <v>1036.6798278922242</v>
      </c>
      <c r="D56" s="24">
        <v>435.52017409103013</v>
      </c>
      <c r="E56" s="24">
        <v>-69.619926175149686</v>
      </c>
      <c r="F56" s="24">
        <v>3365.6675210165204</v>
      </c>
      <c r="G56" s="24">
        <v>2098.9958269930362</v>
      </c>
      <c r="H56" s="24">
        <v>4276.5401158657778</v>
      </c>
      <c r="I56" s="24">
        <v>6338.7648660517852</v>
      </c>
      <c r="J56" s="24">
        <v>8526.6888163970998</v>
      </c>
      <c r="K56" s="24">
        <v>10720.948284356564</v>
      </c>
      <c r="L56" s="24">
        <v>7630.8922779097657</v>
      </c>
      <c r="M56" s="24">
        <v>10608.518671247455</v>
      </c>
      <c r="N56" s="24">
        <v>10900.437549222126</v>
      </c>
      <c r="O56" s="24">
        <v>9379.1742329883327</v>
      </c>
      <c r="P56" s="24">
        <v>10481.750351734217</v>
      </c>
      <c r="Q56" s="24">
        <v>12478.728144459297</v>
      </c>
      <c r="R56" s="21"/>
      <c r="S56" s="21"/>
      <c r="T56" s="21"/>
      <c r="U56" s="21"/>
      <c r="V56" s="83">
        <f t="shared" si="1"/>
        <v>1</v>
      </c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</row>
    <row r="57" spans="1:33" ht="14.25" customHeight="1" x14ac:dyDescent="0.15">
      <c r="A57" s="27" t="s">
        <v>74</v>
      </c>
      <c r="B57" s="24">
        <v>9118</v>
      </c>
      <c r="C57" s="24">
        <v>5460.6386934605616</v>
      </c>
      <c r="D57" s="24">
        <v>2728.8172591410748</v>
      </c>
      <c r="E57" s="24">
        <v>4800.86762701922</v>
      </c>
      <c r="F57" s="24">
        <v>12990.287001826546</v>
      </c>
      <c r="G57" s="24">
        <v>15924.479830463661</v>
      </c>
      <c r="H57" s="24">
        <v>16787.147946439341</v>
      </c>
      <c r="I57" s="24">
        <v>14132.405596986275</v>
      </c>
      <c r="J57" s="24">
        <v>15272.340617165988</v>
      </c>
      <c r="K57" s="24">
        <v>15892.494840095418</v>
      </c>
      <c r="L57" s="24">
        <v>14375.236791105537</v>
      </c>
      <c r="M57" s="24">
        <v>17011.347970731083</v>
      </c>
      <c r="N57" s="24">
        <v>15009.657155991021</v>
      </c>
      <c r="O57" s="24">
        <v>12829.124195635006</v>
      </c>
      <c r="P57" s="24">
        <v>18440.1235441055</v>
      </c>
      <c r="Q57" s="24">
        <v>18682.870853643944</v>
      </c>
      <c r="R57" s="21"/>
      <c r="S57" s="21"/>
      <c r="T57" s="21"/>
      <c r="U57" s="21"/>
      <c r="V57" s="83">
        <f t="shared" si="1"/>
        <v>1</v>
      </c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</row>
    <row r="58" spans="1:33" ht="14.25" customHeight="1" x14ac:dyDescent="0.15">
      <c r="A58" s="27" t="s">
        <v>75</v>
      </c>
      <c r="B58" s="26">
        <v>-237.81657766949317</v>
      </c>
      <c r="C58" s="26">
        <v>-280.5464745303031</v>
      </c>
      <c r="D58" s="26">
        <v>-415.16196735332346</v>
      </c>
      <c r="E58" s="26">
        <v>-505.3201366186326</v>
      </c>
      <c r="F58" s="26">
        <v>-373.3436116159599</v>
      </c>
      <c r="G58" s="26">
        <v>-288.75597143837808</v>
      </c>
      <c r="H58" s="26">
        <v>-417.87971033248738</v>
      </c>
      <c r="I58" s="26">
        <v>-446.43570540341318</v>
      </c>
      <c r="J58" s="26">
        <v>-866.34668947395085</v>
      </c>
      <c r="K58" s="26">
        <v>113.22241040732384</v>
      </c>
      <c r="L58" s="26">
        <v>135.16691893473481</v>
      </c>
      <c r="M58" s="26">
        <v>-594.60615233990359</v>
      </c>
      <c r="N58" s="26">
        <v>-413.64835894463823</v>
      </c>
      <c r="O58" s="26">
        <v>-80.817686148513801</v>
      </c>
      <c r="P58" s="26">
        <v>-141.95846298411513</v>
      </c>
      <c r="Q58" s="26">
        <v>-126.60856060904455</v>
      </c>
      <c r="R58" s="21"/>
      <c r="S58" s="21"/>
      <c r="T58" s="21"/>
      <c r="U58" s="21"/>
      <c r="V58" s="83">
        <f t="shared" si="1"/>
        <v>1</v>
      </c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</row>
    <row r="59" spans="1:33" ht="14.25" customHeight="1" x14ac:dyDescent="0.15">
      <c r="A59" s="27" t="s">
        <v>76</v>
      </c>
      <c r="B59" s="24">
        <v>-103.02285296296296</v>
      </c>
      <c r="C59" s="24">
        <v>-102.60890296296296</v>
      </c>
      <c r="D59" s="24">
        <v>-133.32600370370369</v>
      </c>
      <c r="E59" s="24">
        <v>-173.4919011111111</v>
      </c>
      <c r="F59" s="24">
        <v>-161.40984666666668</v>
      </c>
      <c r="G59" s="24">
        <v>-159.67824666666667</v>
      </c>
      <c r="H59" s="24">
        <v>-162.76696925925924</v>
      </c>
      <c r="I59" s="24">
        <v>-144.72125851851851</v>
      </c>
      <c r="J59" s="24">
        <v>-137.60236444444442</v>
      </c>
      <c r="K59" s="24">
        <v>-164.13025487407407</v>
      </c>
      <c r="L59" s="24">
        <v>-160.48019629259258</v>
      </c>
      <c r="M59" s="24">
        <v>-162.56143050740738</v>
      </c>
      <c r="N59" s="72">
        <v>-161.25313474074071</v>
      </c>
      <c r="O59" s="72">
        <v>-272.94744630370366</v>
      </c>
      <c r="P59" s="72">
        <v>-262.77751222222219</v>
      </c>
      <c r="Q59" s="72">
        <v>-172.52965860711109</v>
      </c>
      <c r="R59" s="21"/>
      <c r="S59" s="21"/>
      <c r="T59" s="21"/>
      <c r="U59" s="21"/>
      <c r="V59" s="83">
        <f t="shared" si="1"/>
        <v>1</v>
      </c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</row>
    <row r="60" spans="1:33" ht="14.25" customHeight="1" x14ac:dyDescent="0.15">
      <c r="A60" s="27" t="s">
        <v>77</v>
      </c>
      <c r="B60" s="26">
        <v>-5971.2</v>
      </c>
      <c r="C60" s="26">
        <v>-7627.4</v>
      </c>
      <c r="D60" s="26">
        <v>-8462.2000000000007</v>
      </c>
      <c r="E60" s="26">
        <v>-11170.6</v>
      </c>
      <c r="F60" s="26">
        <v>-8256.7999999999993</v>
      </c>
      <c r="G60" s="26">
        <v>-8393.9</v>
      </c>
      <c r="H60" s="26">
        <v>-8940</v>
      </c>
      <c r="I60" s="26">
        <v>-8737.7999999999993</v>
      </c>
      <c r="J60" s="26">
        <v>-7376.8</v>
      </c>
      <c r="K60" s="26">
        <v>-7374.2</v>
      </c>
      <c r="L60" s="26">
        <v>-7464.7</v>
      </c>
      <c r="M60" s="26">
        <v>-7559</v>
      </c>
      <c r="N60" s="26">
        <v>-7599.7</v>
      </c>
      <c r="O60" s="26">
        <v>-9559.2000000000007</v>
      </c>
      <c r="P60" s="26">
        <v>-9075.1</v>
      </c>
      <c r="Q60" s="26">
        <v>-6749.2</v>
      </c>
      <c r="R60" s="21"/>
      <c r="S60" s="21"/>
      <c r="T60" s="21"/>
      <c r="U60" s="21"/>
      <c r="V60" s="83">
        <f t="shared" si="1"/>
        <v>1</v>
      </c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</row>
    <row r="61" spans="1:33" ht="14.25" customHeight="1" x14ac:dyDescent="0.15">
      <c r="A61" s="27" t="s">
        <v>78</v>
      </c>
      <c r="B61" s="24">
        <v>-1487.3573370370368</v>
      </c>
      <c r="C61" s="24">
        <v>-1844.966605185185</v>
      </c>
      <c r="D61" s="24">
        <v>-2104.5863522222216</v>
      </c>
      <c r="E61" s="24">
        <v>-2280.3409374074072</v>
      </c>
      <c r="F61" s="24">
        <v>-1700.8609802222222</v>
      </c>
      <c r="G61" s="24">
        <v>-1758.1956625925923</v>
      </c>
      <c r="H61" s="24">
        <v>-1792.9912746666662</v>
      </c>
      <c r="I61" s="24">
        <v>-1765.575267148148</v>
      </c>
      <c r="J61" s="24">
        <v>-1762.8190345777775</v>
      </c>
      <c r="K61" s="24">
        <v>-1986.9356794137809</v>
      </c>
      <c r="L61" s="24">
        <v>-1888.6796038591963</v>
      </c>
      <c r="M61" s="24">
        <v>-2064.957680931198</v>
      </c>
      <c r="N61" s="72">
        <v>-2153.0519412249801</v>
      </c>
      <c r="O61" s="72">
        <v>-2611.5698960682726</v>
      </c>
      <c r="P61" s="72">
        <v>-2496.0058609615712</v>
      </c>
      <c r="Q61" s="72">
        <v>-1855.1744615541074</v>
      </c>
      <c r="R61" s="21"/>
      <c r="S61" s="21"/>
      <c r="T61" s="21"/>
      <c r="U61" s="21"/>
      <c r="V61" s="58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</row>
    <row r="62" spans="1:33" ht="14.25" customHeight="1" x14ac:dyDescent="0.15">
      <c r="A62" s="27" t="s">
        <v>79</v>
      </c>
      <c r="B62" s="26">
        <v>758.34070899264998</v>
      </c>
      <c r="C62" s="26">
        <v>1768.4061483552207</v>
      </c>
      <c r="D62" s="26">
        <v>1823.0250496261806</v>
      </c>
      <c r="E62" s="26">
        <v>1548.6646699934106</v>
      </c>
      <c r="F62" s="26">
        <v>143.58037667390965</v>
      </c>
      <c r="G62" s="26">
        <v>-1503.9816882554808</v>
      </c>
      <c r="H62" s="26">
        <v>-302.61416866658021</v>
      </c>
      <c r="I62" s="26">
        <v>49.949414054638865</v>
      </c>
      <c r="J62" s="26">
        <v>-528.55404745506951</v>
      </c>
      <c r="K62" s="26">
        <v>-63.492992806738854</v>
      </c>
      <c r="L62" s="26">
        <v>-1649.7939909274496</v>
      </c>
      <c r="M62" s="26">
        <v>1567.3</v>
      </c>
      <c r="N62" s="26">
        <v>280.98249520672243</v>
      </c>
      <c r="O62" s="26">
        <v>-225.98233218785509</v>
      </c>
      <c r="P62" s="26">
        <v>1025.1319524648816</v>
      </c>
      <c r="Q62" s="26">
        <v>3330.5776058747738</v>
      </c>
      <c r="R62" s="21"/>
      <c r="S62" s="21"/>
      <c r="T62" s="21"/>
      <c r="U62" s="21"/>
      <c r="V62" s="83">
        <f t="shared" ref="V62:V67" si="2">IF(Q62="", 0, 1)</f>
        <v>1</v>
      </c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</row>
    <row r="63" spans="1:33" ht="14.25" customHeight="1" x14ac:dyDescent="0.15">
      <c r="A63" s="27" t="s">
        <v>80</v>
      </c>
      <c r="B63" s="24">
        <v>-7745</v>
      </c>
      <c r="C63" s="24">
        <v>-8437.899999999996</v>
      </c>
      <c r="D63" s="24">
        <v>-14899.7</v>
      </c>
      <c r="E63" s="24">
        <v>-19758.900000000001</v>
      </c>
      <c r="F63" s="24">
        <v>-16817.599999999999</v>
      </c>
      <c r="G63" s="24">
        <v>-20120.3</v>
      </c>
      <c r="H63" s="24">
        <v>-19398.099999999999</v>
      </c>
      <c r="I63" s="24">
        <v>-25515.9</v>
      </c>
      <c r="J63" s="24">
        <v>-22384.400000000001</v>
      </c>
      <c r="K63" s="24">
        <v>-31177.7</v>
      </c>
      <c r="L63" s="24">
        <v>-31389</v>
      </c>
      <c r="M63" s="24">
        <v>-31047.8</v>
      </c>
      <c r="N63" s="24">
        <v>-29064.7</v>
      </c>
      <c r="O63" s="24">
        <v>-29589.5805</v>
      </c>
      <c r="P63" s="24">
        <v>-29285.480499999991</v>
      </c>
      <c r="Q63" s="24">
        <v>-29233.930499999999</v>
      </c>
      <c r="R63" s="21"/>
      <c r="S63" s="21"/>
      <c r="T63" s="21"/>
      <c r="U63" s="21"/>
      <c r="V63" s="83">
        <f t="shared" si="2"/>
        <v>1</v>
      </c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</row>
    <row r="64" spans="1:33" ht="14.25" customHeight="1" x14ac:dyDescent="0.15">
      <c r="A64" s="27" t="s">
        <v>81</v>
      </c>
      <c r="B64" s="26">
        <v>-3529.4</v>
      </c>
      <c r="C64" s="26">
        <v>-4084.13</v>
      </c>
      <c r="D64" s="26">
        <v>-4740.3</v>
      </c>
      <c r="E64" s="26">
        <v>-5113.3100000000004</v>
      </c>
      <c r="F64" s="26">
        <v>-3506.3849863292198</v>
      </c>
      <c r="G64" s="26">
        <v>-4022.2176354869698</v>
      </c>
      <c r="H64" s="26">
        <v>-4772.1820578287397</v>
      </c>
      <c r="I64" s="26">
        <v>-4916.8123603042095</v>
      </c>
      <c r="J64" s="26">
        <v>-5289.2527608137198</v>
      </c>
      <c r="K64" s="26">
        <v>-5286.5734418770198</v>
      </c>
      <c r="L64" s="26">
        <v>-4970.3513123821895</v>
      </c>
      <c r="M64" s="26">
        <v>-4653.6261470497302</v>
      </c>
      <c r="N64" s="26">
        <v>-4844.94129454831</v>
      </c>
      <c r="O64" s="26">
        <v>-5640.2572098609307</v>
      </c>
      <c r="P64" s="26">
        <v>-5710.6763599584292</v>
      </c>
      <c r="Q64" s="26">
        <v>-5204.4861736052708</v>
      </c>
      <c r="R64" s="21"/>
      <c r="S64" s="21"/>
      <c r="T64" s="21"/>
      <c r="U64" s="21"/>
      <c r="V64" s="83">
        <f t="shared" si="2"/>
        <v>1</v>
      </c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</row>
    <row r="65" spans="1:33" ht="14.25" customHeight="1" x14ac:dyDescent="0.15">
      <c r="A65" s="27" t="s">
        <v>84</v>
      </c>
      <c r="B65" s="24">
        <v>-1920.0642107982485</v>
      </c>
      <c r="C65" s="24">
        <v>-3002.3651348160229</v>
      </c>
      <c r="D65" s="24">
        <v>-3490.9578923325057</v>
      </c>
      <c r="E65" s="24">
        <v>-3092.3332601910743</v>
      </c>
      <c r="F65" s="24">
        <v>-1003.8761995564818</v>
      </c>
      <c r="G65" s="24">
        <v>-534.99508586233708</v>
      </c>
      <c r="H65" s="24">
        <v>-496.34978158678229</v>
      </c>
      <c r="I65" s="24">
        <v>-1633.2812484953947</v>
      </c>
      <c r="J65" s="24">
        <v>-1227.4362057804765</v>
      </c>
      <c r="K65" s="24">
        <v>-1321.1173080679205</v>
      </c>
      <c r="L65" s="24">
        <v>-973.43170057736415</v>
      </c>
      <c r="M65" s="24">
        <v>-901.92390206377422</v>
      </c>
      <c r="N65" s="24">
        <v>-1030.343910729913</v>
      </c>
      <c r="O65" s="24">
        <v>-1432.3263009636926</v>
      </c>
      <c r="P65" s="24">
        <v>-994.14349361315112</v>
      </c>
      <c r="Q65" s="24">
        <v>-131.02220836263376</v>
      </c>
      <c r="R65" s="21"/>
      <c r="S65" s="21"/>
      <c r="T65" s="21"/>
      <c r="U65" s="21"/>
      <c r="V65" s="83">
        <f t="shared" si="2"/>
        <v>1</v>
      </c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</row>
    <row r="66" spans="1:33" ht="14.25" customHeight="1" x14ac:dyDescent="0.15">
      <c r="A66" s="27" t="s">
        <v>85</v>
      </c>
      <c r="B66" s="26">
        <v>-178.58239690931725</v>
      </c>
      <c r="C66" s="26">
        <v>-245.74000279601216</v>
      </c>
      <c r="D66" s="26">
        <v>-308.83261710997226</v>
      </c>
      <c r="E66" s="26">
        <v>-40.100949418290135</v>
      </c>
      <c r="F66" s="26">
        <v>-131.18998881794715</v>
      </c>
      <c r="G66" s="26">
        <v>-148.63638963196254</v>
      </c>
      <c r="H66" s="26">
        <v>-239.7</v>
      </c>
      <c r="I66" s="26">
        <v>-104.86003494291941</v>
      </c>
      <c r="J66" s="26">
        <v>130.79135827344311</v>
      </c>
      <c r="K66" s="26">
        <v>165.38407160721866</v>
      </c>
      <c r="L66" s="26">
        <v>176.92921056597703</v>
      </c>
      <c r="M66" s="26">
        <v>186.70374418476504</v>
      </c>
      <c r="N66" s="26">
        <v>185.7446041528375</v>
      </c>
      <c r="O66" s="26">
        <v>20.209851779570894</v>
      </c>
      <c r="P66" s="26">
        <v>257.66838166759567</v>
      </c>
      <c r="Q66" s="26">
        <v>240.82550273298577</v>
      </c>
      <c r="R66" s="21"/>
      <c r="S66" s="21"/>
      <c r="T66" s="21"/>
      <c r="U66" s="21"/>
      <c r="V66" s="83">
        <f t="shared" si="2"/>
        <v>1</v>
      </c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</row>
    <row r="67" spans="1:33" ht="14.25" customHeight="1" x14ac:dyDescent="0.15">
      <c r="A67" s="27" t="s">
        <v>86</v>
      </c>
      <c r="B67" s="24">
        <v>-2783.508632221487</v>
      </c>
      <c r="C67" s="24">
        <v>-3050.022984133298</v>
      </c>
      <c r="D67" s="24">
        <v>-3804.8504699975983</v>
      </c>
      <c r="E67" s="24">
        <v>-5487.7492419147884</v>
      </c>
      <c r="F67" s="24">
        <v>-5124.3712930379979</v>
      </c>
      <c r="G67" s="24">
        <v>-4885.0321084046973</v>
      </c>
      <c r="H67" s="24">
        <v>-5299.4928819996603</v>
      </c>
      <c r="I67" s="24">
        <v>-7289.316453330769</v>
      </c>
      <c r="J67" s="24">
        <v>-7776.3269214043348</v>
      </c>
      <c r="K67" s="24">
        <v>-10349.841945130882</v>
      </c>
      <c r="L67" s="24">
        <v>-12056.904316123344</v>
      </c>
      <c r="M67" s="24">
        <v>-11917.264575238078</v>
      </c>
      <c r="N67" s="24">
        <v>-11205.951331486725</v>
      </c>
      <c r="O67" s="24">
        <v>-11020.751506103237</v>
      </c>
      <c r="P67" s="24">
        <v>-10310.360727925861</v>
      </c>
      <c r="Q67" s="24">
        <v>-8509.2088592334185</v>
      </c>
      <c r="R67" s="21"/>
      <c r="S67" s="21"/>
      <c r="T67" s="21"/>
      <c r="U67" s="21"/>
      <c r="V67" s="83">
        <f t="shared" si="2"/>
        <v>1</v>
      </c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</row>
    <row r="68" spans="1:33" ht="14.25" customHeight="1" x14ac:dyDescent="0.15">
      <c r="A68" s="27" t="s">
        <v>87</v>
      </c>
      <c r="B68" s="26">
        <v>65381.63533319781</v>
      </c>
      <c r="C68" s="26">
        <v>29308.120652721787</v>
      </c>
      <c r="D68" s="26">
        <v>75745.119920178156</v>
      </c>
      <c r="E68" s="26">
        <v>-26352.799999999999</v>
      </c>
      <c r="F68" s="26">
        <v>70755.663724939572</v>
      </c>
      <c r="G68" s="26">
        <v>43507.2874327561</v>
      </c>
      <c r="H68" s="26">
        <v>39242.620213000526</v>
      </c>
      <c r="I68" s="26">
        <v>164974.22364353013</v>
      </c>
      <c r="J68" s="26">
        <v>263455.81400597357</v>
      </c>
      <c r="K68" s="26">
        <v>305574.73060664046</v>
      </c>
      <c r="L68" s="26">
        <v>385386.84922488191</v>
      </c>
      <c r="M68" s="26">
        <v>401456.30333906773</v>
      </c>
      <c r="N68" s="26">
        <v>393608.875340375</v>
      </c>
      <c r="O68" s="26">
        <v>341138.88710637426</v>
      </c>
      <c r="P68" s="26">
        <v>351950.63369748439</v>
      </c>
      <c r="Q68" s="26">
        <v>392198.00195412396</v>
      </c>
      <c r="R68" s="21"/>
      <c r="S68" s="21"/>
      <c r="T68" s="21"/>
      <c r="U68" s="21"/>
      <c r="V68" s="58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</row>
    <row r="69" spans="1:33" ht="14.25" customHeight="1" x14ac:dyDescent="0.15">
      <c r="A69" s="27" t="s">
        <v>88</v>
      </c>
      <c r="B69" s="24">
        <v>-75.6325438967731</v>
      </c>
      <c r="C69" s="24">
        <v>-100.89062991255499</v>
      </c>
      <c r="D69" s="24">
        <v>-225.55080580519603</v>
      </c>
      <c r="E69" s="24">
        <v>-89.607591451631066</v>
      </c>
      <c r="F69" s="24">
        <v>13.060645995043039</v>
      </c>
      <c r="G69" s="24">
        <v>90.419571191707021</v>
      </c>
      <c r="H69" s="24">
        <v>56.966108542261004</v>
      </c>
      <c r="I69" s="24"/>
      <c r="J69" s="24"/>
      <c r="K69" s="24"/>
      <c r="L69" s="24"/>
      <c r="M69" s="24"/>
      <c r="N69" s="24"/>
      <c r="O69" s="24"/>
      <c r="P69" s="24"/>
      <c r="Q69" s="24"/>
      <c r="R69" s="21"/>
      <c r="S69" s="21"/>
      <c r="T69" s="21"/>
      <c r="U69" s="21"/>
      <c r="V69" s="83">
        <f t="shared" ref="V69:V100" si="3">IF(Q69="", 0, 1)</f>
        <v>0</v>
      </c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</row>
    <row r="70" spans="1:33" ht="14.25" customHeight="1" x14ac:dyDescent="0.15">
      <c r="A70" s="27" t="s">
        <v>89</v>
      </c>
      <c r="B70" s="26">
        <v>-684.7</v>
      </c>
      <c r="C70" s="26">
        <v>-896.40217483150684</v>
      </c>
      <c r="D70" s="26">
        <v>-852.77793899079882</v>
      </c>
      <c r="E70" s="26">
        <v>-1081.208974879564</v>
      </c>
      <c r="F70" s="26">
        <v>-629.47933041590454</v>
      </c>
      <c r="G70" s="26">
        <v>-738.75416705702742</v>
      </c>
      <c r="H70" s="26">
        <v>-854.70023758375658</v>
      </c>
      <c r="I70" s="26">
        <v>-769.4648042835355</v>
      </c>
      <c r="J70" s="26">
        <v>-1157.8408897885208</v>
      </c>
      <c r="K70" s="26">
        <v>-1028.4245838475729</v>
      </c>
      <c r="L70" s="26">
        <v>-909.25625097120758</v>
      </c>
      <c r="M70" s="26">
        <v>-998.71953063918693</v>
      </c>
      <c r="N70" s="26">
        <v>-1092.4144979371893</v>
      </c>
      <c r="O70" s="26">
        <v>-1349.8578764540121</v>
      </c>
      <c r="P70" s="26">
        <v>-1384.1957236068645</v>
      </c>
      <c r="Q70" s="26">
        <v>-656.41573916021969</v>
      </c>
      <c r="R70" s="21"/>
      <c r="S70" s="21"/>
      <c r="T70" s="21"/>
      <c r="U70" s="21"/>
      <c r="V70" s="83">
        <f t="shared" si="3"/>
        <v>1</v>
      </c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</row>
    <row r="71" spans="1:33" ht="14.25" customHeight="1" x14ac:dyDescent="0.15">
      <c r="A71" s="27" t="s">
        <v>90</v>
      </c>
      <c r="B71" s="24">
        <v>14772.5</v>
      </c>
      <c r="C71" s="24">
        <v>16512.150488342988</v>
      </c>
      <c r="D71" s="24">
        <v>21683.815551277137</v>
      </c>
      <c r="E71" s="24">
        <v>19115.291007267231</v>
      </c>
      <c r="F71" s="24">
        <v>13478.421050546043</v>
      </c>
      <c r="G71" s="24">
        <v>9840.9644168831146</v>
      </c>
      <c r="H71" s="24">
        <v>3342.8900649756451</v>
      </c>
      <c r="I71" s="24">
        <v>3149.2682851054678</v>
      </c>
      <c r="J71" s="24">
        <v>3118.8462507973632</v>
      </c>
      <c r="K71" s="24">
        <v>1843.0306492073676</v>
      </c>
      <c r="L71" s="24">
        <v>2107.8053370400644</v>
      </c>
      <c r="M71" s="24">
        <v>48.692356415212274</v>
      </c>
      <c r="N71" s="24">
        <v>1688.6788205210894</v>
      </c>
      <c r="O71" s="24">
        <v>332.73212489926948</v>
      </c>
      <c r="P71" s="24">
        <v>2578.7483138798684</v>
      </c>
      <c r="Q71" s="24">
        <v>3534.7636770820882</v>
      </c>
      <c r="R71" s="21"/>
      <c r="S71" s="21"/>
      <c r="T71" s="21"/>
      <c r="U71" s="21"/>
      <c r="V71" s="83">
        <f t="shared" si="3"/>
        <v>1</v>
      </c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</row>
    <row r="72" spans="1:33" ht="14.25" customHeight="1" x14ac:dyDescent="0.15">
      <c r="A72" s="27" t="s">
        <v>91</v>
      </c>
      <c r="B72" s="26">
        <v>-19194.469793490895</v>
      </c>
      <c r="C72" s="26">
        <v>-27305.300917710072</v>
      </c>
      <c r="D72" s="26">
        <v>-45898.193443675656</v>
      </c>
      <c r="E72" s="26">
        <v>-71360.709201609294</v>
      </c>
      <c r="F72" s="26">
        <v>-50697.034287699593</v>
      </c>
      <c r="G72" s="26">
        <v>-63521.453980597827</v>
      </c>
      <c r="H72" s="26">
        <v>-90358.200049540508</v>
      </c>
      <c r="I72" s="26">
        <v>-69611.528578908343</v>
      </c>
      <c r="J72" s="26">
        <v>-56628.976455433905</v>
      </c>
      <c r="K72" s="26">
        <v>-56490.401093285574</v>
      </c>
      <c r="L72" s="26">
        <v>-32061.697861141492</v>
      </c>
      <c r="M72" s="26">
        <v>-35747.477329604117</v>
      </c>
      <c r="N72" s="26">
        <v>-51541.127195790759</v>
      </c>
      <c r="O72" s="26">
        <v>-60733.808101168637</v>
      </c>
      <c r="P72" s="26">
        <v>-52359.798072789607</v>
      </c>
      <c r="Q72" s="26">
        <v>-67741.312349947446</v>
      </c>
      <c r="R72" s="21"/>
      <c r="S72" s="21"/>
      <c r="T72" s="21"/>
      <c r="U72" s="21"/>
      <c r="V72" s="83">
        <f t="shared" si="3"/>
        <v>1</v>
      </c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</row>
    <row r="73" spans="1:33" ht="14.25" customHeight="1" x14ac:dyDescent="0.15">
      <c r="A73" s="27" t="s">
        <v>92</v>
      </c>
      <c r="B73" s="24">
        <v>-1388.9212056083909</v>
      </c>
      <c r="C73" s="24">
        <v>-1414.2877780202807</v>
      </c>
      <c r="D73" s="24">
        <v>-1593.6140575390446</v>
      </c>
      <c r="E73" s="24">
        <v>-1962.7</v>
      </c>
      <c r="F73" s="24">
        <v>-1525.5994306070322</v>
      </c>
      <c r="G73" s="24">
        <v>-1578.6025479123921</v>
      </c>
      <c r="H73" s="24">
        <v>-1626.0098087591359</v>
      </c>
      <c r="I73" s="24">
        <v>-1570.4152965985763</v>
      </c>
      <c r="J73" s="24">
        <v>-1632.8569542026421</v>
      </c>
      <c r="K73" s="24">
        <v>-1580.1231020099706</v>
      </c>
      <c r="L73" s="24">
        <v>-1371.3226824449796</v>
      </c>
      <c r="M73" s="24">
        <v>-1309.8714463851798</v>
      </c>
      <c r="N73" s="24"/>
      <c r="O73" s="24"/>
      <c r="P73" s="24"/>
      <c r="Q73" s="24"/>
      <c r="R73" s="21"/>
      <c r="S73" s="21"/>
      <c r="T73" s="21"/>
      <c r="U73" s="21"/>
      <c r="V73" s="83">
        <f t="shared" si="3"/>
        <v>0</v>
      </c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</row>
    <row r="74" spans="1:33" ht="14.25" customHeight="1" x14ac:dyDescent="0.15">
      <c r="A74" s="27" t="s">
        <v>93</v>
      </c>
      <c r="B74" s="26">
        <v>4098.0313775190107</v>
      </c>
      <c r="C74" s="26"/>
      <c r="D74" s="26">
        <v>4945.4455078310657</v>
      </c>
      <c r="E74" s="26">
        <v>6959.6398887664272</v>
      </c>
      <c r="F74" s="26">
        <v>3798.9182916179611</v>
      </c>
      <c r="G74" s="26">
        <v>5731.8710062244127</v>
      </c>
      <c r="H74" s="26">
        <v>6494.8274700743277</v>
      </c>
      <c r="I74" s="26">
        <v>6137.2526153078661</v>
      </c>
      <c r="J74" s="26">
        <v>5309.2984397675382</v>
      </c>
      <c r="K74" s="26">
        <v>4438.3507968041913</v>
      </c>
      <c r="L74" s="26">
        <v>1941.2696864870104</v>
      </c>
      <c r="M74" s="26"/>
      <c r="N74" s="26"/>
      <c r="O74" s="26"/>
      <c r="P74" s="26"/>
      <c r="Q74" s="26"/>
      <c r="R74" s="21"/>
      <c r="S74" s="21"/>
      <c r="T74" s="21"/>
      <c r="U74" s="21"/>
      <c r="V74" s="83">
        <f t="shared" si="3"/>
        <v>0</v>
      </c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</row>
    <row r="75" spans="1:33" ht="14.25" customHeight="1" x14ac:dyDescent="0.15">
      <c r="A75" s="27" t="s">
        <v>94</v>
      </c>
      <c r="B75" s="24">
        <v>-118.28299296715258</v>
      </c>
      <c r="C75" s="24">
        <v>-113.35110566358074</v>
      </c>
      <c r="D75" s="24">
        <v>-145.23935621821101</v>
      </c>
      <c r="E75" s="24">
        <v>-68.71163912410799</v>
      </c>
      <c r="F75" s="24">
        <v>-85.752141475770145</v>
      </c>
      <c r="G75" s="24">
        <v>-105.838655776012</v>
      </c>
      <c r="H75" s="24">
        <v>-178.50103185436669</v>
      </c>
      <c r="I75" s="24">
        <v>-200.0857228681414</v>
      </c>
      <c r="J75" s="24">
        <v>-166.87977728623247</v>
      </c>
      <c r="K75" s="24">
        <v>-206.55456917521084</v>
      </c>
      <c r="L75" s="24">
        <v>-228.63220159015358</v>
      </c>
      <c r="M75" s="24">
        <v>-209.96575460671872</v>
      </c>
      <c r="N75" s="24">
        <v>-297.16444095889619</v>
      </c>
      <c r="O75" s="24">
        <v>-368.73103708822225</v>
      </c>
      <c r="P75" s="24"/>
      <c r="Q75" s="24"/>
      <c r="R75" s="21"/>
      <c r="S75" s="21"/>
      <c r="T75" s="21"/>
      <c r="U75" s="21"/>
      <c r="V75" s="83">
        <f t="shared" si="3"/>
        <v>0</v>
      </c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</row>
    <row r="76" spans="1:33" ht="14.25" customHeight="1" x14ac:dyDescent="0.15">
      <c r="A76" s="27" t="s">
        <v>95</v>
      </c>
      <c r="B76" s="26">
        <v>-1217.5056098499999</v>
      </c>
      <c r="C76" s="26">
        <v>-2056.53359606</v>
      </c>
      <c r="D76" s="26">
        <v>-2888.7520336500002</v>
      </c>
      <c r="E76" s="26">
        <v>-3836.8782292300002</v>
      </c>
      <c r="F76" s="26">
        <v>-2416.7336884199999</v>
      </c>
      <c r="G76" s="26">
        <v>-2628.0895500400002</v>
      </c>
      <c r="H76" s="26">
        <v>-3499.6145017700001</v>
      </c>
      <c r="I76" s="26">
        <v>-4226.1088051500001</v>
      </c>
      <c r="J76" s="26">
        <v>-3506.2457865199999</v>
      </c>
      <c r="K76" s="26">
        <v>-4285.6419627499999</v>
      </c>
      <c r="L76" s="26">
        <v>-3951.9416998699999</v>
      </c>
      <c r="M76" s="26">
        <v>-3882.5297201799999</v>
      </c>
      <c r="N76" s="26">
        <v>-3809.1993194000001</v>
      </c>
      <c r="O76" s="26">
        <v>-4115.7764414699996</v>
      </c>
      <c r="P76" s="26">
        <v>-3736.4429224299997</v>
      </c>
      <c r="Q76" s="26">
        <v>-3151.7098409200003</v>
      </c>
      <c r="R76" s="21"/>
      <c r="S76" s="21"/>
      <c r="T76" s="21"/>
      <c r="U76" s="21"/>
      <c r="V76" s="83">
        <f t="shared" si="3"/>
        <v>1</v>
      </c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</row>
    <row r="77" spans="1:33" ht="14.25" customHeight="1" x14ac:dyDescent="0.15">
      <c r="A77" s="27" t="s">
        <v>96</v>
      </c>
      <c r="B77" s="24">
        <v>195440.96814433666</v>
      </c>
      <c r="C77" s="24">
        <v>202361.3568547013</v>
      </c>
      <c r="D77" s="24">
        <v>276455.0985417827</v>
      </c>
      <c r="E77" s="24">
        <v>273317.52515344572</v>
      </c>
      <c r="F77" s="24">
        <v>197429.64953769257</v>
      </c>
      <c r="G77" s="24">
        <v>213267.59757301578</v>
      </c>
      <c r="H77" s="24">
        <v>226801.91504307336</v>
      </c>
      <c r="I77" s="24">
        <v>256215.56415746026</v>
      </c>
      <c r="J77" s="24">
        <v>270629.12040228338</v>
      </c>
      <c r="K77" s="24">
        <v>291485.56773916364</v>
      </c>
      <c r="L77" s="24">
        <v>275591.82130730286</v>
      </c>
      <c r="M77" s="24">
        <v>279767.6614968853</v>
      </c>
      <c r="N77" s="24">
        <v>288052.51053060911</v>
      </c>
      <c r="O77" s="24">
        <v>266362.21186018374</v>
      </c>
      <c r="P77" s="24">
        <v>242478.83762345818</v>
      </c>
      <c r="Q77" s="24">
        <v>217500.18815816144</v>
      </c>
      <c r="R77" s="21"/>
      <c r="S77" s="21"/>
      <c r="T77" s="21"/>
      <c r="U77" s="21"/>
      <c r="V77" s="83">
        <f t="shared" si="3"/>
        <v>1</v>
      </c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</row>
    <row r="78" spans="1:33" ht="14.25" customHeight="1" x14ac:dyDescent="0.15">
      <c r="A78" s="27" t="s">
        <v>97</v>
      </c>
      <c r="B78" s="26">
        <v>-2545.11386808925</v>
      </c>
      <c r="C78" s="26">
        <v>-3027.0004960791703</v>
      </c>
      <c r="D78" s="26">
        <v>-3893.9757472740503</v>
      </c>
      <c r="E78" s="26">
        <v>-4998.7688030424006</v>
      </c>
      <c r="F78" s="26">
        <v>-2206.56</v>
      </c>
      <c r="G78" s="26">
        <v>-2962.02</v>
      </c>
      <c r="H78" s="26">
        <v>-3052.3</v>
      </c>
      <c r="I78" s="26">
        <v>-4210.8160268716138</v>
      </c>
      <c r="J78" s="26">
        <v>-3848.3176115311098</v>
      </c>
      <c r="K78" s="26">
        <v>-1383.2510771360373</v>
      </c>
      <c r="L78" s="26">
        <v>-3143.8665444915837</v>
      </c>
      <c r="M78" s="26">
        <v>-1773.3267613482838</v>
      </c>
      <c r="N78" s="26">
        <v>1187.08</v>
      </c>
      <c r="O78" s="26">
        <v>1808.6448375356879</v>
      </c>
      <c r="P78" s="26">
        <v>2256.82517300379</v>
      </c>
      <c r="Q78" s="26">
        <v>2042.9662191387479</v>
      </c>
      <c r="R78" s="21"/>
      <c r="S78" s="21"/>
      <c r="T78" s="21"/>
      <c r="U78" s="21"/>
      <c r="V78" s="83">
        <f t="shared" si="3"/>
        <v>1</v>
      </c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</row>
    <row r="79" spans="1:33" ht="14.25" customHeight="1" x14ac:dyDescent="0.15">
      <c r="A79" s="27" t="s">
        <v>98</v>
      </c>
      <c r="B79" s="24">
        <v>-34218.73882624651</v>
      </c>
      <c r="C79" s="24">
        <v>-44050.578971577925</v>
      </c>
      <c r="D79" s="24">
        <v>-56914.603182560757</v>
      </c>
      <c r="E79" s="24">
        <v>-64899.521188128456</v>
      </c>
      <c r="F79" s="24">
        <v>-42891.9</v>
      </c>
      <c r="G79" s="24">
        <v>-37541.321399733948</v>
      </c>
      <c r="H79" s="24">
        <v>-37909.431516480428</v>
      </c>
      <c r="I79" s="24">
        <v>-25272.646680225163</v>
      </c>
      <c r="J79" s="24">
        <v>-27615.840125301376</v>
      </c>
      <c r="K79" s="24">
        <v>-29549.383718553909</v>
      </c>
      <c r="L79" s="24">
        <v>-19602.740553720905</v>
      </c>
      <c r="M79" s="24">
        <v>-19858.20421358871</v>
      </c>
      <c r="N79" s="24">
        <v>-22389.144869127271</v>
      </c>
      <c r="O79" s="24">
        <v>-26532.107326620473</v>
      </c>
      <c r="P79" s="24">
        <v>-25572.17005601024</v>
      </c>
      <c r="Q79" s="24">
        <v>-21135.301378405027</v>
      </c>
      <c r="R79" s="21"/>
      <c r="S79" s="21"/>
      <c r="T79" s="21"/>
      <c r="U79" s="21"/>
      <c r="V79" s="83">
        <f t="shared" si="3"/>
        <v>1</v>
      </c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</row>
    <row r="80" spans="1:33" ht="14.25" customHeight="1" x14ac:dyDescent="0.15">
      <c r="A80" s="27" t="s">
        <v>99</v>
      </c>
      <c r="B80" s="26">
        <v>-267.09782592592586</v>
      </c>
      <c r="C80" s="26">
        <v>-264.79969259259258</v>
      </c>
      <c r="D80" s="26">
        <v>-287.15734740740737</v>
      </c>
      <c r="E80" s="26">
        <v>-298.29660962962959</v>
      </c>
      <c r="F80" s="26">
        <v>-227.58472962962961</v>
      </c>
      <c r="G80" s="26">
        <v>-254.44668814814813</v>
      </c>
      <c r="H80" s="26">
        <v>-258.14174407407404</v>
      </c>
      <c r="I80" s="26">
        <v>-257.50179629629628</v>
      </c>
      <c r="J80" s="26">
        <v>-277.70413481481478</v>
      </c>
      <c r="K80" s="26">
        <v>-258.98668280325921</v>
      </c>
      <c r="L80" s="26">
        <v>-263.36109263362965</v>
      </c>
      <c r="M80" s="26">
        <v>-269.15428002897778</v>
      </c>
      <c r="N80" s="72">
        <v>-328.54474015783694</v>
      </c>
      <c r="O80" s="72">
        <v>-365.38889803703699</v>
      </c>
      <c r="P80" s="72">
        <v>-367.36976731577994</v>
      </c>
      <c r="Q80" s="72">
        <v>-319.33056122232693</v>
      </c>
      <c r="R80" s="21"/>
      <c r="S80" s="21"/>
      <c r="T80" s="21"/>
      <c r="U80" s="21"/>
      <c r="V80" s="83">
        <f t="shared" si="3"/>
        <v>1</v>
      </c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</row>
    <row r="81" spans="1:33" ht="14.25" customHeight="1" x14ac:dyDescent="0.15">
      <c r="A81" s="27" t="s">
        <v>100</v>
      </c>
      <c r="B81" s="24">
        <v>-4190.6000000000004</v>
      </c>
      <c r="C81" s="24">
        <v>-4852.3</v>
      </c>
      <c r="D81" s="24">
        <v>-5487</v>
      </c>
      <c r="E81" s="24">
        <v>-5765.1</v>
      </c>
      <c r="F81" s="24">
        <v>-3865.3673600000002</v>
      </c>
      <c r="G81" s="24">
        <v>-4682.5675199999996</v>
      </c>
      <c r="H81" s="24">
        <v>-5339.9511300000004</v>
      </c>
      <c r="I81" s="24">
        <v>-6428.2007400000002</v>
      </c>
      <c r="J81" s="24">
        <v>-6749.0277800000003</v>
      </c>
      <c r="K81" s="24">
        <v>-6782.0691900000002</v>
      </c>
      <c r="L81" s="24">
        <v>-6439.1532999999999</v>
      </c>
      <c r="M81" s="24">
        <v>-6077.0636699999995</v>
      </c>
      <c r="N81" s="24">
        <v>-6791.4591300000002</v>
      </c>
      <c r="O81" s="24">
        <v>-7984.8668399999997</v>
      </c>
      <c r="P81" s="24">
        <v>-7966.9060399999998</v>
      </c>
      <c r="Q81" s="24">
        <v>-5926.7183800000003</v>
      </c>
      <c r="R81" s="21"/>
      <c r="S81" s="21"/>
      <c r="T81" s="21"/>
      <c r="U81" s="21"/>
      <c r="V81" s="83">
        <f t="shared" si="3"/>
        <v>1</v>
      </c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</row>
    <row r="82" spans="1:33" ht="14.25" customHeight="1" x14ac:dyDescent="0.15">
      <c r="A82" s="27" t="s">
        <v>101</v>
      </c>
      <c r="B82" s="26">
        <v>103.31</v>
      </c>
      <c r="C82" s="26">
        <v>81.94</v>
      </c>
      <c r="D82" s="26">
        <v>-3.24</v>
      </c>
      <c r="E82" s="26">
        <v>-22.22</v>
      </c>
      <c r="F82" s="26">
        <v>-4.8</v>
      </c>
      <c r="G82" s="26">
        <v>72.720000000000098</v>
      </c>
      <c r="H82" s="26">
        <v>-668.76</v>
      </c>
      <c r="I82" s="26">
        <v>-316.39</v>
      </c>
      <c r="J82" s="26">
        <v>-252.79</v>
      </c>
      <c r="K82" s="26">
        <v>-306.0760646225479</v>
      </c>
      <c r="L82" s="26">
        <v>-410.60693770710532</v>
      </c>
      <c r="M82" s="26">
        <v>-2015.08031238338</v>
      </c>
      <c r="N82" s="26">
        <v>1111.03</v>
      </c>
      <c r="O82" s="26">
        <v>592.42999999999995</v>
      </c>
      <c r="P82" s="26">
        <v>475.35</v>
      </c>
      <c r="Q82" s="26"/>
      <c r="R82" s="21"/>
      <c r="S82" s="21"/>
      <c r="T82" s="21"/>
      <c r="U82" s="21"/>
      <c r="V82" s="83">
        <f t="shared" si="3"/>
        <v>0</v>
      </c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</row>
    <row r="83" spans="1:33" ht="14.25" customHeight="1" x14ac:dyDescent="0.15">
      <c r="A83" s="27" t="s">
        <v>102</v>
      </c>
      <c r="B83" s="24">
        <v>-16.309800159077501</v>
      </c>
      <c r="C83" s="24">
        <v>-52.905953835288706</v>
      </c>
      <c r="D83" s="24">
        <v>-60.9</v>
      </c>
      <c r="E83" s="24">
        <v>-70.660788959480001</v>
      </c>
      <c r="F83" s="24">
        <v>-80.680683459484001</v>
      </c>
      <c r="G83" s="24">
        <v>-69.970423823436008</v>
      </c>
      <c r="H83" s="24">
        <v>-2.2171543341565001</v>
      </c>
      <c r="I83" s="24">
        <v>-50.402766455378</v>
      </c>
      <c r="J83" s="24">
        <v>-30.038860973069102</v>
      </c>
      <c r="K83" s="24">
        <v>-48.1955690496874</v>
      </c>
      <c r="L83" s="24">
        <v>45.314265478426904</v>
      </c>
      <c r="M83" s="24">
        <v>27.491129999999998</v>
      </c>
      <c r="N83" s="24">
        <v>48.740155040112533</v>
      </c>
      <c r="O83" s="24">
        <v>46.280788384413079</v>
      </c>
      <c r="P83" s="24">
        <v>-86.428312253640826</v>
      </c>
      <c r="Q83" s="24"/>
      <c r="R83" s="21"/>
      <c r="S83" s="21"/>
      <c r="T83" s="21"/>
      <c r="U83" s="21"/>
      <c r="V83" s="83">
        <f t="shared" si="3"/>
        <v>0</v>
      </c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</row>
    <row r="84" spans="1:33" ht="14.25" customHeight="1" x14ac:dyDescent="0.15">
      <c r="A84" s="27" t="s">
        <v>103</v>
      </c>
      <c r="B84" s="26">
        <v>-171.44900000000001</v>
      </c>
      <c r="C84" s="26">
        <v>-230.155</v>
      </c>
      <c r="D84" s="26">
        <v>-307.97300000000001</v>
      </c>
      <c r="E84" s="26">
        <v>-522.09260210000002</v>
      </c>
      <c r="F84" s="26">
        <v>-411.21458239999998</v>
      </c>
      <c r="G84" s="26">
        <v>-534.0988665991099</v>
      </c>
      <c r="H84" s="26">
        <v>-641.44590748000007</v>
      </c>
      <c r="I84" s="26">
        <v>-581.28127726677985</v>
      </c>
      <c r="J84" s="26">
        <v>-499.7903613533299</v>
      </c>
      <c r="K84" s="26">
        <v>-624.07976513260007</v>
      </c>
      <c r="L84" s="26">
        <v>-201.6</v>
      </c>
      <c r="M84" s="26">
        <v>93.780461220959239</v>
      </c>
      <c r="N84" s="26">
        <v>10.68657270379437</v>
      </c>
      <c r="O84" s="26">
        <v>-710.20601891743502</v>
      </c>
      <c r="P84" s="26">
        <v>-1021.894636885928</v>
      </c>
      <c r="Q84" s="26"/>
      <c r="R84" s="21"/>
      <c r="S84" s="21"/>
      <c r="T84" s="21"/>
      <c r="U84" s="21"/>
      <c r="V84" s="83">
        <f t="shared" si="3"/>
        <v>0</v>
      </c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</row>
    <row r="85" spans="1:33" ht="14.25" customHeight="1" x14ac:dyDescent="0.15">
      <c r="A85" s="27" t="s">
        <v>104</v>
      </c>
      <c r="B85" s="24">
        <v>-848.89</v>
      </c>
      <c r="C85" s="24">
        <v>-1053.02</v>
      </c>
      <c r="D85" s="24">
        <v>-1182.1199999999999</v>
      </c>
      <c r="E85" s="24">
        <v>-1617.5410480089099</v>
      </c>
      <c r="F85" s="24">
        <v>-1481.1320458459911</v>
      </c>
      <c r="G85" s="24">
        <v>-2446.6883647729196</v>
      </c>
      <c r="H85" s="24">
        <v>-2546.3714935102703</v>
      </c>
      <c r="I85" s="24">
        <v>-2300.4852770849725</v>
      </c>
      <c r="J85" s="24">
        <v>-2425.733160788433</v>
      </c>
      <c r="K85" s="24">
        <v>-2705.2222308965361</v>
      </c>
      <c r="L85" s="24">
        <v>-2425.0922198073258</v>
      </c>
      <c r="M85" s="24">
        <v>-2188.3224626311012</v>
      </c>
      <c r="N85" s="24">
        <v>-2625.6972795519341</v>
      </c>
      <c r="O85" s="24">
        <v>-3405.8519733574553</v>
      </c>
      <c r="P85" s="24">
        <v>-2996.5989525923446</v>
      </c>
      <c r="Q85" s="24"/>
      <c r="R85" s="21"/>
      <c r="S85" s="21"/>
      <c r="T85" s="21"/>
      <c r="U85" s="21"/>
      <c r="V85" s="83">
        <f t="shared" si="3"/>
        <v>0</v>
      </c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</row>
    <row r="86" spans="1:33" ht="14.25" customHeight="1" x14ac:dyDescent="0.15">
      <c r="A86" s="27" t="s">
        <v>105</v>
      </c>
      <c r="B86" s="26">
        <v>-2570.2515583793174</v>
      </c>
      <c r="C86" s="26">
        <v>-3110.1417502497729</v>
      </c>
      <c r="D86" s="26">
        <v>-4164.5151267058172</v>
      </c>
      <c r="E86" s="26">
        <v>-5360.4786427124245</v>
      </c>
      <c r="F86" s="26">
        <v>-3470.127020649004</v>
      </c>
      <c r="G86" s="26">
        <v>-3774.0022063983847</v>
      </c>
      <c r="H86" s="26">
        <v>-4378.3815062407357</v>
      </c>
      <c r="I86" s="26">
        <v>-4200.3531036017375</v>
      </c>
      <c r="J86" s="26">
        <v>-4468.6565936633642</v>
      </c>
      <c r="K86" s="26">
        <v>-4426.8210390660242</v>
      </c>
      <c r="L86" s="26">
        <v>-4668.1049894506396</v>
      </c>
      <c r="M86" s="26">
        <v>-4225.9921903876557</v>
      </c>
      <c r="N86" s="26">
        <v>-4212.9940113722769</v>
      </c>
      <c r="O86" s="26">
        <v>-5376.4730192126717</v>
      </c>
      <c r="P86" s="26">
        <v>-5140.5191496940724</v>
      </c>
      <c r="Q86" s="26">
        <v>-3820.2030773111715</v>
      </c>
      <c r="R86" s="21"/>
      <c r="S86" s="21"/>
      <c r="T86" s="21"/>
      <c r="U86" s="21"/>
      <c r="V86" s="83">
        <f t="shared" si="3"/>
        <v>1</v>
      </c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</row>
    <row r="87" spans="1:33" ht="14.25" customHeight="1" x14ac:dyDescent="0.15">
      <c r="A87" s="27" t="s">
        <v>106</v>
      </c>
      <c r="B87" s="24">
        <v>-2523.1033295424177</v>
      </c>
      <c r="C87" s="24">
        <v>-2751.5789731793852</v>
      </c>
      <c r="D87" s="24">
        <v>-731.3641883901239</v>
      </c>
      <c r="E87" s="24">
        <v>-1463.5054957176869</v>
      </c>
      <c r="F87" s="24">
        <v>3653.8746176959303</v>
      </c>
      <c r="G87" s="24">
        <v>3350.7627264433659</v>
      </c>
      <c r="H87" s="24">
        <v>3971.2936999670596</v>
      </c>
      <c r="I87" s="24">
        <v>3730.9856778279095</v>
      </c>
      <c r="J87" s="24">
        <v>4429.253940371932</v>
      </c>
      <c r="K87" s="24">
        <v>2836.6660265277987</v>
      </c>
      <c r="L87" s="24">
        <v>4504.456526119995</v>
      </c>
      <c r="M87" s="24">
        <v>4390.7990848037589</v>
      </c>
      <c r="N87" s="24">
        <v>1896.0371715676586</v>
      </c>
      <c r="O87" s="24">
        <v>-1925.7594461760777</v>
      </c>
      <c r="P87" s="24">
        <v>-3379.2479466678005</v>
      </c>
      <c r="Q87" s="24">
        <v>-929.94784380364251</v>
      </c>
      <c r="R87" s="21"/>
      <c r="S87" s="21"/>
      <c r="T87" s="21"/>
      <c r="U87" s="21"/>
      <c r="V87" s="83">
        <f t="shared" si="3"/>
        <v>1</v>
      </c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</row>
    <row r="88" spans="1:33" ht="14.25" customHeight="1" x14ac:dyDescent="0.15">
      <c r="A88" s="27" t="s">
        <v>107</v>
      </c>
      <c r="B88" s="26">
        <v>-1783.2440107491198</v>
      </c>
      <c r="C88" s="26">
        <v>-2691.3618940856436</v>
      </c>
      <c r="D88" s="26">
        <v>-2096.8245054933186</v>
      </c>
      <c r="E88" s="26">
        <v>-990.57745576614764</v>
      </c>
      <c r="F88" s="26">
        <v>349.95770894050668</v>
      </c>
      <c r="G88" s="26">
        <v>523.79150585494688</v>
      </c>
      <c r="H88" s="26">
        <v>315.6761055558311</v>
      </c>
      <c r="I88" s="26">
        <v>98.616633856453362</v>
      </c>
      <c r="J88" s="26">
        <v>62.488328430556443</v>
      </c>
      <c r="K88" s="26">
        <v>-65.457299217918035</v>
      </c>
      <c r="L88" s="26">
        <v>-244.56243283464391</v>
      </c>
      <c r="M88" s="26">
        <v>-799.30918006338072</v>
      </c>
      <c r="N88" s="26">
        <v>-1525.1006048965755</v>
      </c>
      <c r="O88" s="26">
        <v>-1459.8254719670338</v>
      </c>
      <c r="P88" s="26">
        <v>-857.0809852020268</v>
      </c>
      <c r="Q88" s="26">
        <v>-667.34466719179761</v>
      </c>
      <c r="R88" s="21"/>
      <c r="S88" s="21"/>
      <c r="T88" s="21"/>
      <c r="U88" s="21"/>
      <c r="V88" s="83">
        <f t="shared" si="3"/>
        <v>1</v>
      </c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</row>
    <row r="89" spans="1:33" ht="14.25" customHeight="1" x14ac:dyDescent="0.15">
      <c r="A89" s="27" t="s">
        <v>108</v>
      </c>
      <c r="B89" s="24">
        <v>-32288.927607998907</v>
      </c>
      <c r="C89" s="24">
        <v>-42695.648387861263</v>
      </c>
      <c r="D89" s="24">
        <v>-55081.319692838828</v>
      </c>
      <c r="E89" s="24">
        <v>-124851.42088079968</v>
      </c>
      <c r="F89" s="24">
        <v>-107269.4</v>
      </c>
      <c r="G89" s="24">
        <v>-129179.00273922677</v>
      </c>
      <c r="H89" s="24">
        <v>-167456.55919364947</v>
      </c>
      <c r="I89" s="24">
        <v>-201668.37707513422</v>
      </c>
      <c r="J89" s="24">
        <v>-162576.46320291172</v>
      </c>
      <c r="K89" s="24">
        <v>-144047.35669690088</v>
      </c>
      <c r="L89" s="24">
        <v>-136884.24892258734</v>
      </c>
      <c r="M89" s="24">
        <v>-107475.54927598382</v>
      </c>
      <c r="N89" s="24">
        <v>-148134.48499710779</v>
      </c>
      <c r="O89" s="24">
        <v>-186691.64928793791</v>
      </c>
      <c r="P89" s="24">
        <v>-157678.0107631791</v>
      </c>
      <c r="Q89" s="24">
        <v>-95245.521486376441</v>
      </c>
      <c r="R89" s="21"/>
      <c r="S89" s="21"/>
      <c r="T89" s="21"/>
      <c r="U89" s="21"/>
      <c r="V89" s="83">
        <f t="shared" si="3"/>
        <v>1</v>
      </c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</row>
    <row r="90" spans="1:33" ht="14.25" customHeight="1" x14ac:dyDescent="0.15">
      <c r="A90" s="27" t="s">
        <v>109</v>
      </c>
      <c r="B90" s="26">
        <v>17610.89</v>
      </c>
      <c r="C90" s="26">
        <v>32197.86</v>
      </c>
      <c r="D90" s="26">
        <v>34525.719992494007</v>
      </c>
      <c r="E90" s="26">
        <v>24542.404510885899</v>
      </c>
      <c r="F90" s="26">
        <v>32287.432062569154</v>
      </c>
      <c r="G90" s="26">
        <v>31002.7</v>
      </c>
      <c r="H90" s="26">
        <v>33824.995304482771</v>
      </c>
      <c r="I90" s="26">
        <v>8679.5947186448811</v>
      </c>
      <c r="J90" s="26">
        <v>5833.2324786168001</v>
      </c>
      <c r="K90" s="26">
        <v>6982.56977734674</v>
      </c>
      <c r="L90" s="26">
        <v>14048.569144213532</v>
      </c>
      <c r="M90" s="26">
        <v>15317.98971911288</v>
      </c>
      <c r="N90" s="26">
        <v>18813.932315726059</v>
      </c>
      <c r="O90" s="26">
        <v>-228.30271277437544</v>
      </c>
      <c r="P90" s="26">
        <v>3507.7339122496473</v>
      </c>
      <c r="Q90" s="26">
        <v>28214.007004120118</v>
      </c>
      <c r="R90" s="21"/>
      <c r="S90" s="21"/>
      <c r="T90" s="21"/>
      <c r="U90" s="21"/>
      <c r="V90" s="83">
        <f t="shared" si="3"/>
        <v>1</v>
      </c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</row>
    <row r="91" spans="1:33" ht="14.25" customHeight="1" x14ac:dyDescent="0.15">
      <c r="A91" s="27" t="s">
        <v>111</v>
      </c>
      <c r="B91" s="26">
        <v>3695.2</v>
      </c>
      <c r="C91" s="26">
        <v>11821.9</v>
      </c>
      <c r="D91" s="26">
        <v>22964.5</v>
      </c>
      <c r="E91" s="26">
        <v>33966.800000000003</v>
      </c>
      <c r="F91" s="26">
        <v>4144.5</v>
      </c>
      <c r="G91" s="26">
        <v>14432.3</v>
      </c>
      <c r="H91" s="26">
        <v>39051</v>
      </c>
      <c r="I91" s="26">
        <v>44052</v>
      </c>
      <c r="J91" s="26">
        <v>36765.1</v>
      </c>
      <c r="K91" s="26">
        <v>35558</v>
      </c>
      <c r="L91" s="26">
        <v>10990.38577787</v>
      </c>
      <c r="M91" s="26">
        <v>12221.3</v>
      </c>
      <c r="N91" s="26">
        <v>25373.5</v>
      </c>
      <c r="O91" s="26">
        <v>47484.2</v>
      </c>
      <c r="P91" s="26">
        <v>32167.599999999999</v>
      </c>
      <c r="Q91" s="26">
        <v>5883.2</v>
      </c>
      <c r="R91" s="21"/>
      <c r="S91" s="21"/>
      <c r="T91" s="21"/>
      <c r="U91" s="21"/>
      <c r="V91" s="83">
        <f t="shared" si="3"/>
        <v>1</v>
      </c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</row>
    <row r="92" spans="1:33" ht="14.25" customHeight="1" x14ac:dyDescent="0.15">
      <c r="A92" s="27" t="s">
        <v>112</v>
      </c>
      <c r="B92" s="24">
        <v>40017.994163727111</v>
      </c>
      <c r="C92" s="24">
        <v>38113.65075113318</v>
      </c>
      <c r="D92" s="24">
        <v>39236.005523047454</v>
      </c>
      <c r="E92" s="24">
        <v>45519.984660121889</v>
      </c>
      <c r="F92" s="24">
        <v>55494.181498154554</v>
      </c>
      <c r="G92" s="24">
        <v>56654.462130447297</v>
      </c>
      <c r="H92" s="24">
        <v>60316.632292748858</v>
      </c>
      <c r="I92" s="24">
        <v>47356.205305223433</v>
      </c>
      <c r="J92" s="24">
        <v>45759.993465135107</v>
      </c>
      <c r="K92" s="24">
        <v>54175</v>
      </c>
      <c r="L92" s="24">
        <v>125778.29115702256</v>
      </c>
      <c r="M92" s="24">
        <v>117313.00500928184</v>
      </c>
      <c r="N92" s="24">
        <v>123713.64263292779</v>
      </c>
      <c r="O92" s="24">
        <v>129048.22535884641</v>
      </c>
      <c r="P92" s="72">
        <v>133357.40098039195</v>
      </c>
      <c r="Q92" s="72">
        <v>158494.55866614834</v>
      </c>
      <c r="R92" s="21"/>
      <c r="S92" s="21"/>
      <c r="T92" s="21"/>
      <c r="U92" s="21"/>
      <c r="V92" s="83">
        <f t="shared" si="3"/>
        <v>1</v>
      </c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</row>
    <row r="93" spans="1:33" ht="14.25" customHeight="1" x14ac:dyDescent="0.15">
      <c r="A93" s="27" t="s">
        <v>113</v>
      </c>
      <c r="B93" s="26">
        <v>-3161.6000000000026</v>
      </c>
      <c r="C93" s="26">
        <v>-3388.7</v>
      </c>
      <c r="D93" s="26">
        <v>-4698.1000000000022</v>
      </c>
      <c r="E93" s="26">
        <v>-5844</v>
      </c>
      <c r="F93" s="26">
        <v>730.89999999999714</v>
      </c>
      <c r="G93" s="26">
        <v>-1990.0000000000041</v>
      </c>
      <c r="H93" s="26">
        <v>-9461.6</v>
      </c>
      <c r="I93" s="26">
        <v>-9686.7000000000007</v>
      </c>
      <c r="J93" s="26">
        <v>-7650.7</v>
      </c>
      <c r="K93" s="26">
        <v>-7852.4</v>
      </c>
      <c r="L93" s="26">
        <v>-3345.2</v>
      </c>
      <c r="M93" s="26">
        <v>-7991.2</v>
      </c>
      <c r="N93" s="26">
        <v>-10735.3</v>
      </c>
      <c r="O93" s="26">
        <v>-17453.8</v>
      </c>
      <c r="P93" s="26">
        <v>-16172.3</v>
      </c>
      <c r="Q93" s="26">
        <v>-10898.3</v>
      </c>
      <c r="R93" s="21"/>
      <c r="S93" s="21"/>
      <c r="T93" s="21"/>
      <c r="U93" s="21"/>
      <c r="V93" s="83">
        <f t="shared" si="3"/>
        <v>1</v>
      </c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</row>
    <row r="94" spans="1:33" ht="14.25" customHeight="1" x14ac:dyDescent="0.15">
      <c r="A94" s="27" t="s">
        <v>114</v>
      </c>
      <c r="B94" s="24">
        <v>-520.36186260182171</v>
      </c>
      <c r="C94" s="24">
        <v>-13369.139297443393</v>
      </c>
      <c r="D94" s="24">
        <v>3057.1339147254994</v>
      </c>
      <c r="E94" s="24">
        <v>-2906.0037674761738</v>
      </c>
      <c r="F94" s="24">
        <v>866.19525579571405</v>
      </c>
      <c r="G94" s="24">
        <v>-26631.476574891782</v>
      </c>
      <c r="H94" s="24">
        <v>-22220.611318770265</v>
      </c>
      <c r="I94" s="24">
        <v>23926.500133675603</v>
      </c>
      <c r="J94" s="24">
        <v>50635.46694677708</v>
      </c>
      <c r="K94" s="24">
        <v>65127.558362990887</v>
      </c>
      <c r="L94" s="24">
        <v>58475.193357621509</v>
      </c>
      <c r="M94" s="24">
        <v>65758.927216374781</v>
      </c>
      <c r="N94" s="24">
        <v>61798.029411254764</v>
      </c>
      <c r="O94" s="24">
        <v>54147.567457152116</v>
      </c>
      <c r="P94" s="24">
        <v>67305.56148541678</v>
      </c>
      <c r="Q94" s="24">
        <v>77314.936040981775</v>
      </c>
      <c r="R94" s="21"/>
      <c r="S94" s="21"/>
      <c r="T94" s="21"/>
      <c r="U94" s="21"/>
      <c r="V94" s="83">
        <f t="shared" si="3"/>
        <v>1</v>
      </c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</row>
    <row r="95" spans="1:33" ht="14.25" customHeight="1" x14ac:dyDescent="0.15">
      <c r="A95" s="27" t="s">
        <v>115</v>
      </c>
      <c r="B95" s="26">
        <v>-2581.1915747122002</v>
      </c>
      <c r="C95" s="26">
        <v>-2943.4142910136698</v>
      </c>
      <c r="D95" s="26">
        <v>-3841.3132329999999</v>
      </c>
      <c r="E95" s="26">
        <v>-4802.89558511631</v>
      </c>
      <c r="F95" s="26">
        <v>-3087.9335150000002</v>
      </c>
      <c r="G95" s="26">
        <v>-3259.0190387612201</v>
      </c>
      <c r="H95" s="26">
        <v>-4215.3</v>
      </c>
      <c r="I95" s="26">
        <v>-3905.6673585832427</v>
      </c>
      <c r="J95" s="26">
        <v>-3877.6926546502827</v>
      </c>
      <c r="K95" s="26">
        <v>-3758.9936760613632</v>
      </c>
      <c r="L95" s="26">
        <v>-3194.5193719286253</v>
      </c>
      <c r="M95" s="26">
        <v>-2883.6865093431179</v>
      </c>
      <c r="N95" s="26">
        <v>-3553.4623135182724</v>
      </c>
      <c r="O95" s="26">
        <v>-3514.7830184064233</v>
      </c>
      <c r="P95" s="26">
        <v>-4044.5603156557049</v>
      </c>
      <c r="Q95" s="26">
        <v>-2929.934288861396</v>
      </c>
      <c r="R95" s="21"/>
      <c r="S95" s="21"/>
      <c r="T95" s="21"/>
      <c r="U95" s="21"/>
      <c r="V95" s="83">
        <f t="shared" si="3"/>
        <v>1</v>
      </c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</row>
    <row r="96" spans="1:33" ht="14.25" customHeight="1" x14ac:dyDescent="0.15">
      <c r="A96" s="27" t="s">
        <v>116</v>
      </c>
      <c r="B96" s="24">
        <v>106964.12107628011</v>
      </c>
      <c r="C96" s="24">
        <v>95106.835108432366</v>
      </c>
      <c r="D96" s="24">
        <v>120600.66114506827</v>
      </c>
      <c r="E96" s="24">
        <v>55277.345660865416</v>
      </c>
      <c r="F96" s="24">
        <v>58091.528286808469</v>
      </c>
      <c r="G96" s="24">
        <v>108524.00032032245</v>
      </c>
      <c r="H96" s="24">
        <v>-4473.5921938074089</v>
      </c>
      <c r="I96" s="24">
        <v>-53483.855626717756</v>
      </c>
      <c r="J96" s="24">
        <v>-89648.250591352524</v>
      </c>
      <c r="K96" s="24">
        <v>-99824.695777401183</v>
      </c>
      <c r="L96" s="24">
        <v>-7334.9156446758179</v>
      </c>
      <c r="M96" s="24">
        <v>51162.728469520785</v>
      </c>
      <c r="N96" s="24">
        <v>43835.883340210166</v>
      </c>
      <c r="O96" s="24">
        <v>10587.297215719414</v>
      </c>
      <c r="P96" s="24">
        <v>1361.4461186131812</v>
      </c>
      <c r="Q96" s="24">
        <v>28806.274144040322</v>
      </c>
      <c r="R96" s="21"/>
      <c r="S96" s="21"/>
      <c r="T96" s="21"/>
      <c r="U96" s="21"/>
      <c r="V96" s="83">
        <f t="shared" si="3"/>
        <v>1</v>
      </c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</row>
    <row r="97" spans="1:33" ht="14.25" customHeight="1" x14ac:dyDescent="0.15">
      <c r="A97" s="27" t="s">
        <v>117</v>
      </c>
      <c r="B97" s="26">
        <v>-5015.863543399154</v>
      </c>
      <c r="C97" s="26">
        <v>-5055.9669111424546</v>
      </c>
      <c r="D97" s="26">
        <v>-6451.8465673336923</v>
      </c>
      <c r="E97" s="26">
        <v>-7164.8105642534247</v>
      </c>
      <c r="F97" s="26">
        <v>-6266.063380281691</v>
      </c>
      <c r="G97" s="26">
        <v>-6794.1</v>
      </c>
      <c r="H97" s="26">
        <v>-8819.2957746478878</v>
      </c>
      <c r="I97" s="26">
        <v>-10544.507042253521</v>
      </c>
      <c r="J97" s="26">
        <v>-11648.028169014086</v>
      </c>
      <c r="K97" s="26">
        <v>-11965.633802816903</v>
      </c>
      <c r="L97" s="26">
        <v>-10332.676056338029</v>
      </c>
      <c r="M97" s="26">
        <v>-9587.7464788732395</v>
      </c>
      <c r="N97" s="26">
        <v>-10694.647887323945</v>
      </c>
      <c r="O97" s="26">
        <v>-10302.112676056338</v>
      </c>
      <c r="P97" s="26">
        <v>-8887.0422535211273</v>
      </c>
      <c r="Q97" s="72">
        <f>-5103.7/0.71</f>
        <v>-7188.3098591549297</v>
      </c>
      <c r="R97" s="21"/>
      <c r="S97" s="21"/>
      <c r="T97" s="21"/>
      <c r="U97" s="21"/>
      <c r="V97" s="83">
        <f t="shared" si="3"/>
        <v>1</v>
      </c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</row>
    <row r="98" spans="1:33" ht="14.25" customHeight="1" x14ac:dyDescent="0.15">
      <c r="A98" s="27" t="s">
        <v>118</v>
      </c>
      <c r="B98" s="24">
        <v>10361.535935329901</v>
      </c>
      <c r="C98" s="24">
        <v>14691.741231937562</v>
      </c>
      <c r="D98" s="24">
        <v>15226.2256356742</v>
      </c>
      <c r="E98" s="24">
        <v>33611.995352127102</v>
      </c>
      <c r="F98" s="24">
        <v>15003.91823516727</v>
      </c>
      <c r="G98" s="24">
        <v>28500.173868206901</v>
      </c>
      <c r="H98" s="24">
        <v>44844.055363874701</v>
      </c>
      <c r="I98" s="24">
        <v>39836.747048839316</v>
      </c>
      <c r="J98" s="24">
        <v>35960.174248244599</v>
      </c>
      <c r="K98" s="24">
        <v>36618.922094503403</v>
      </c>
      <c r="L98" s="24">
        <v>11627.11171513348</v>
      </c>
      <c r="M98" s="24">
        <v>9253.3787370842892</v>
      </c>
      <c r="N98" s="24">
        <v>16727.806602490811</v>
      </c>
      <c r="O98" s="24">
        <v>25579.209193040471</v>
      </c>
      <c r="P98" s="24">
        <v>18130.46072137884</v>
      </c>
      <c r="Q98" s="24">
        <v>10506.175773892242</v>
      </c>
      <c r="R98" s="21"/>
      <c r="S98" s="21"/>
      <c r="T98" s="21"/>
      <c r="U98" s="21"/>
      <c r="V98" s="83">
        <f t="shared" si="3"/>
        <v>1</v>
      </c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</row>
    <row r="99" spans="1:33" ht="14.25" customHeight="1" x14ac:dyDescent="0.15">
      <c r="A99" s="27" t="s">
        <v>119</v>
      </c>
      <c r="B99" s="26">
        <v>-2127.0707995480971</v>
      </c>
      <c r="C99" s="26">
        <v>-3243.0795002869495</v>
      </c>
      <c r="D99" s="26">
        <v>-4245.5784600148527</v>
      </c>
      <c r="E99" s="26">
        <v>-5606.9491513172979</v>
      </c>
      <c r="F99" s="26">
        <v>-4969.1984356988196</v>
      </c>
      <c r="G99" s="26">
        <v>-6231.3158681471341</v>
      </c>
      <c r="H99" s="26">
        <v>-8355.2999999999993</v>
      </c>
      <c r="I99" s="26">
        <v>-9314.6046374068374</v>
      </c>
      <c r="J99" s="26">
        <v>-10243.201997135893</v>
      </c>
      <c r="K99" s="26">
        <v>-10710.174983650373</v>
      </c>
      <c r="L99" s="26">
        <v>-8378.5564853300784</v>
      </c>
      <c r="M99" s="26">
        <v>-7691.3789973419262</v>
      </c>
      <c r="N99" s="26">
        <v>-10187.168621480336</v>
      </c>
      <c r="O99" s="26">
        <v>-10199.616418551752</v>
      </c>
      <c r="P99" s="26">
        <v>-10682.885880341068</v>
      </c>
      <c r="Q99" s="26"/>
      <c r="R99" s="21"/>
      <c r="S99" s="21"/>
      <c r="T99" s="21"/>
      <c r="U99" s="21"/>
      <c r="V99" s="83">
        <f t="shared" si="3"/>
        <v>0</v>
      </c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</row>
    <row r="100" spans="1:33" ht="14.25" customHeight="1" x14ac:dyDescent="0.15">
      <c r="A100" s="27" t="s">
        <v>120</v>
      </c>
      <c r="B100" s="24"/>
      <c r="C100" s="24">
        <v>-57.2</v>
      </c>
      <c r="D100" s="24">
        <v>-56.970132774371429</v>
      </c>
      <c r="E100" s="24">
        <v>-62.878331179829836</v>
      </c>
      <c r="F100" s="24">
        <v>-59.448557342327305</v>
      </c>
      <c r="G100" s="24">
        <v>-63.83188003922799</v>
      </c>
      <c r="H100" s="24">
        <v>-77.204167058637623</v>
      </c>
      <c r="I100" s="24">
        <v>-93.890009738577305</v>
      </c>
      <c r="J100" s="24">
        <v>-97.254636050743443</v>
      </c>
      <c r="K100" s="24">
        <v>-93.288061788824734</v>
      </c>
      <c r="L100" s="24">
        <v>-89.421054880333912</v>
      </c>
      <c r="M100" s="24">
        <v>-95.735788997493884</v>
      </c>
      <c r="N100" s="24">
        <v>-98.49271981903</v>
      </c>
      <c r="O100" s="24">
        <v>-92.163319085701886</v>
      </c>
      <c r="P100" s="24">
        <v>-94.109116299518462</v>
      </c>
      <c r="Q100" s="24"/>
      <c r="R100" s="21"/>
      <c r="S100" s="21"/>
      <c r="T100" s="21"/>
      <c r="U100" s="21"/>
      <c r="V100" s="83">
        <f t="shared" si="3"/>
        <v>0</v>
      </c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</row>
    <row r="101" spans="1:33" ht="14.25" customHeight="1" x14ac:dyDescent="0.15">
      <c r="A101" s="27" t="s">
        <v>121</v>
      </c>
      <c r="B101" s="26">
        <v>32492.5</v>
      </c>
      <c r="C101" s="26">
        <v>24514.5</v>
      </c>
      <c r="D101" s="26">
        <v>32436.1</v>
      </c>
      <c r="E101" s="26">
        <v>11746.1</v>
      </c>
      <c r="F101" s="26">
        <v>48055.6</v>
      </c>
      <c r="G101" s="26">
        <v>47932.3</v>
      </c>
      <c r="H101" s="26">
        <v>28014.3</v>
      </c>
      <c r="I101" s="26">
        <v>48589.3</v>
      </c>
      <c r="J101" s="26">
        <v>80259</v>
      </c>
      <c r="K101" s="26">
        <v>86145</v>
      </c>
      <c r="L101" s="26">
        <v>120275</v>
      </c>
      <c r="M101" s="26">
        <v>116461.7</v>
      </c>
      <c r="N101" s="26">
        <v>113592.9</v>
      </c>
      <c r="O101" s="26">
        <v>110086.8</v>
      </c>
      <c r="P101" s="26">
        <v>79812.100000000006</v>
      </c>
      <c r="Q101" s="26">
        <v>81945.2</v>
      </c>
      <c r="R101" s="21"/>
      <c r="S101" s="21"/>
      <c r="T101" s="21"/>
      <c r="U101" s="21"/>
      <c r="V101" s="83">
        <f t="shared" ref="V101:V132" si="4">IF(Q101="", 0, 1)</f>
        <v>1</v>
      </c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</row>
    <row r="102" spans="1:33" ht="14.25" customHeight="1" x14ac:dyDescent="0.15">
      <c r="A102" s="27" t="s">
        <v>122</v>
      </c>
      <c r="B102" s="24">
        <v>-1343.6321233195429</v>
      </c>
      <c r="C102" s="24">
        <v>-1461.1824878458692</v>
      </c>
      <c r="D102" s="24">
        <v>-1896.3212953922805</v>
      </c>
      <c r="E102" s="24">
        <v>-2549.3800459212766</v>
      </c>
      <c r="F102" s="24">
        <v>-2308.0548891070966</v>
      </c>
      <c r="G102" s="24">
        <v>-2300.2634780237381</v>
      </c>
      <c r="H102" s="24">
        <v>-2849.6800326959669</v>
      </c>
      <c r="I102" s="24">
        <v>-2627.1770012824213</v>
      </c>
      <c r="J102" s="24">
        <v>-2651.5</v>
      </c>
      <c r="K102" s="24">
        <v>-2729.2645125346835</v>
      </c>
      <c r="L102" s="24">
        <v>-2337.1936386092393</v>
      </c>
      <c r="M102" s="24">
        <v>-2535.9626892573519</v>
      </c>
      <c r="N102" s="24">
        <v>-2796.59347207578</v>
      </c>
      <c r="O102" s="24">
        <v>-3224.8826709358991</v>
      </c>
      <c r="P102" s="24">
        <v>-3176.7077086251497</v>
      </c>
      <c r="Q102" s="24">
        <v>-2949.8874217494549</v>
      </c>
      <c r="R102" s="21"/>
      <c r="S102" s="21"/>
      <c r="T102" s="21"/>
      <c r="U102" s="21"/>
      <c r="V102" s="83">
        <f t="shared" si="4"/>
        <v>1</v>
      </c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</row>
    <row r="103" spans="1:33" ht="14.25" customHeight="1" x14ac:dyDescent="0.15">
      <c r="A103" s="27" t="s">
        <v>123</v>
      </c>
      <c r="B103" s="26">
        <v>30249.315068493153</v>
      </c>
      <c r="C103" s="26">
        <v>40213.149785100417</v>
      </c>
      <c r="D103" s="26">
        <v>42564.060086774458</v>
      </c>
      <c r="E103" s="26">
        <v>64004.406281033509</v>
      </c>
      <c r="F103" s="26">
        <v>35894.300000000003</v>
      </c>
      <c r="G103" s="26">
        <v>47560.853324174765</v>
      </c>
      <c r="H103" s="26">
        <v>80257.498924736938</v>
      </c>
      <c r="I103" s="26">
        <v>95401.317213869595</v>
      </c>
      <c r="J103" s="26">
        <v>90168.871325810018</v>
      </c>
      <c r="K103" s="26">
        <v>77406.650054496407</v>
      </c>
      <c r="L103" s="26">
        <v>27992.646495111989</v>
      </c>
      <c r="M103" s="26">
        <v>20054.202586856652</v>
      </c>
      <c r="N103" s="26">
        <v>25647.868158554349</v>
      </c>
      <c r="O103" s="26">
        <v>45710.575127335294</v>
      </c>
      <c r="P103" s="26">
        <v>35361.306233063129</v>
      </c>
      <c r="Q103" s="26">
        <v>15313.370569059238</v>
      </c>
      <c r="R103" s="21"/>
      <c r="S103" s="21"/>
      <c r="T103" s="21"/>
      <c r="U103" s="21"/>
      <c r="V103" s="83">
        <f t="shared" si="4"/>
        <v>1</v>
      </c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</row>
    <row r="104" spans="1:33" ht="14.25" customHeight="1" x14ac:dyDescent="0.15">
      <c r="A104" s="27" t="s">
        <v>124</v>
      </c>
      <c r="B104" s="24">
        <v>-418.70617434886702</v>
      </c>
      <c r="C104" s="24">
        <v>-886.45405408018803</v>
      </c>
      <c r="D104" s="24">
        <v>-1275.780609492024</v>
      </c>
      <c r="E104" s="24">
        <v>-1879.163553424906</v>
      </c>
      <c r="F104" s="24">
        <v>-1119.7715674800811</v>
      </c>
      <c r="G104" s="24">
        <v>-1333.1</v>
      </c>
      <c r="H104" s="24">
        <v>-1552.9981261004259</v>
      </c>
      <c r="I104" s="24">
        <v>-2581.8619984505199</v>
      </c>
      <c r="J104" s="24">
        <v>-2773.5079378601531</v>
      </c>
      <c r="K104" s="24">
        <v>-2823.4531999734904</v>
      </c>
      <c r="L104" s="24">
        <v>-2219.9605728449501</v>
      </c>
      <c r="M104" s="24">
        <v>-2136.3256481438402</v>
      </c>
      <c r="N104" s="24">
        <v>-2410.1790148141927</v>
      </c>
      <c r="O104" s="24">
        <v>-2993.78789984983</v>
      </c>
      <c r="P104" s="24">
        <v>-2624.3115857785433</v>
      </c>
      <c r="Q104" s="24"/>
      <c r="R104" s="21"/>
      <c r="S104" s="21"/>
      <c r="T104" s="21"/>
      <c r="U104" s="21"/>
      <c r="V104" s="83">
        <f t="shared" si="4"/>
        <v>0</v>
      </c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</row>
    <row r="105" spans="1:33" ht="14.25" customHeight="1" x14ac:dyDescent="0.15">
      <c r="A105" s="27" t="s">
        <v>125</v>
      </c>
      <c r="B105" s="26">
        <v>-328.89277677945103</v>
      </c>
      <c r="C105" s="26">
        <v>-178.16310939500002</v>
      </c>
      <c r="D105" s="26">
        <v>-141.93541443558101</v>
      </c>
      <c r="E105" s="26">
        <v>-311.26212495541404</v>
      </c>
      <c r="F105" s="26">
        <v>-408.40662796040596</v>
      </c>
      <c r="G105" s="26">
        <v>-314.02112093357903</v>
      </c>
      <c r="H105" s="26">
        <v>-568.88548024137197</v>
      </c>
      <c r="I105" s="26">
        <v>-855.2</v>
      </c>
      <c r="J105" s="26">
        <v>-786.45309187809505</v>
      </c>
      <c r="K105" s="26">
        <v>-1699.4199314304699</v>
      </c>
      <c r="L105" s="26">
        <v>-2022.0239589079858</v>
      </c>
      <c r="M105" s="26">
        <v>-1127.5939050700563</v>
      </c>
      <c r="N105" s="26">
        <v>-794.15910169030701</v>
      </c>
      <c r="O105" s="26">
        <v>-906.82171353370597</v>
      </c>
      <c r="P105" s="26">
        <v>-465.97041911711699</v>
      </c>
      <c r="Q105" s="26"/>
      <c r="R105" s="21"/>
      <c r="S105" s="21"/>
      <c r="T105" s="21"/>
      <c r="U105" s="21"/>
      <c r="V105" s="83">
        <f t="shared" si="4"/>
        <v>0</v>
      </c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</row>
    <row r="106" spans="1:33" ht="14.25" customHeight="1" x14ac:dyDescent="0.15">
      <c r="A106" s="27" t="s">
        <v>126</v>
      </c>
      <c r="B106" s="24">
        <v>-3301.1720307624632</v>
      </c>
      <c r="C106" s="24">
        <v>-5440.0598889538778</v>
      </c>
      <c r="D106" s="24">
        <v>-7273.0924905412521</v>
      </c>
      <c r="E106" s="24">
        <v>-6315.6120616568924</v>
      </c>
      <c r="F106" s="24">
        <v>-2274.4278826488262</v>
      </c>
      <c r="G106" s="24">
        <v>-2184.1941389610383</v>
      </c>
      <c r="H106" s="24">
        <v>-3691.9168929653642</v>
      </c>
      <c r="I106" s="24">
        <v>-3601.8607274751939</v>
      </c>
      <c r="J106" s="24">
        <v>-3669.2444847471711</v>
      </c>
      <c r="K106" s="24">
        <v>-3569.9784882153208</v>
      </c>
      <c r="L106" s="24">
        <v>-2713.3675296667902</v>
      </c>
      <c r="M106" s="24">
        <v>-2282.5925655689098</v>
      </c>
      <c r="N106" s="24">
        <v>-2770.2454421836183</v>
      </c>
      <c r="O106" s="24">
        <v>-2993.0132470787594</v>
      </c>
      <c r="P106" s="24">
        <v>-2994.4992515963254</v>
      </c>
      <c r="Q106" s="24">
        <v>-1676.8208327557545</v>
      </c>
      <c r="R106" s="21"/>
      <c r="S106" s="21"/>
      <c r="T106" s="21"/>
      <c r="U106" s="21"/>
      <c r="V106" s="83">
        <f t="shared" si="4"/>
        <v>1</v>
      </c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</row>
    <row r="107" spans="1:33" ht="14.25" customHeight="1" x14ac:dyDescent="0.15">
      <c r="A107" s="27" t="s">
        <v>127</v>
      </c>
      <c r="B107" s="26">
        <v>-6598.2277500355131</v>
      </c>
      <c r="C107" s="26">
        <v>-6211.186453452161</v>
      </c>
      <c r="D107" s="26">
        <v>-7888.8</v>
      </c>
      <c r="E107" s="26">
        <v>-11077.08</v>
      </c>
      <c r="F107" s="26">
        <v>-11207.240626990089</v>
      </c>
      <c r="G107" s="26">
        <v>-12499.049452356865</v>
      </c>
      <c r="H107" s="26">
        <v>-14057.889585122002</v>
      </c>
      <c r="I107" s="26">
        <v>-15529.9360858372</v>
      </c>
      <c r="J107" s="26">
        <v>-15905.713194389002</v>
      </c>
      <c r="K107" s="26">
        <v>-15935.712025183502</v>
      </c>
      <c r="L107" s="26">
        <v>-13645.575944099301</v>
      </c>
      <c r="M107" s="26">
        <v>-14020.0510216488</v>
      </c>
      <c r="N107" s="26">
        <v>-14459.339121703</v>
      </c>
      <c r="O107" s="26">
        <v>-14912.060612792282</v>
      </c>
      <c r="P107" s="26">
        <v>-13440.817300150586</v>
      </c>
      <c r="Q107" s="26"/>
      <c r="R107" s="21"/>
      <c r="S107" s="21"/>
      <c r="T107" s="21"/>
      <c r="U107" s="21"/>
      <c r="V107" s="83">
        <f t="shared" si="4"/>
        <v>0</v>
      </c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</row>
    <row r="108" spans="1:33" ht="14.25" customHeight="1" x14ac:dyDescent="0.15">
      <c r="A108" s="27" t="s">
        <v>128</v>
      </c>
      <c r="B108" s="24">
        <v>-655.1</v>
      </c>
      <c r="C108" s="24">
        <v>-640.87777408546071</v>
      </c>
      <c r="D108" s="24">
        <v>-676.46285409436177</v>
      </c>
      <c r="E108" s="24">
        <v>-647.61023239008216</v>
      </c>
      <c r="F108" s="24">
        <v>-849.19400027478741</v>
      </c>
      <c r="G108" s="24">
        <v>-1091.0440246118435</v>
      </c>
      <c r="H108" s="24">
        <v>-980.56114427111049</v>
      </c>
      <c r="I108" s="24">
        <v>-1281.7540387112413</v>
      </c>
      <c r="J108" s="24">
        <v>-1044.7796994410726</v>
      </c>
      <c r="K108" s="24">
        <v>-946.94901770747504</v>
      </c>
      <c r="L108" s="24">
        <v>-801.69518298822788</v>
      </c>
      <c r="M108" s="24">
        <v>-731.09923838618545</v>
      </c>
      <c r="N108" s="24">
        <v>-798.97683387262521</v>
      </c>
      <c r="O108" s="24">
        <v>-710.3984657878899</v>
      </c>
      <c r="P108" s="24">
        <v>-719.0925258533988</v>
      </c>
      <c r="Q108" s="24">
        <v>-712.79762251796615</v>
      </c>
      <c r="R108" s="21"/>
      <c r="S108" s="21"/>
      <c r="T108" s="21"/>
      <c r="U108" s="21"/>
      <c r="V108" s="83">
        <f t="shared" si="4"/>
        <v>1</v>
      </c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</row>
    <row r="109" spans="1:33" ht="14.25" customHeight="1" x14ac:dyDescent="0.15">
      <c r="A109" s="27" t="s">
        <v>129</v>
      </c>
      <c r="B109" s="26">
        <v>-174.11751871055307</v>
      </c>
      <c r="C109" s="26">
        <v>-286.45530117746739</v>
      </c>
      <c r="D109" s="26">
        <v>-302.28942494893818</v>
      </c>
      <c r="E109" s="26">
        <v>-479.83187870222361</v>
      </c>
      <c r="F109" s="26">
        <v>-379.02827838182003</v>
      </c>
      <c r="G109" s="26">
        <v>-315.7</v>
      </c>
      <c r="H109" s="26">
        <v>-694.39824954446999</v>
      </c>
      <c r="I109" s="26">
        <v>-1066.5979604931001</v>
      </c>
      <c r="J109" s="26">
        <v>-635.60786211554</v>
      </c>
      <c r="K109" s="26">
        <v>-1372.3309157967001</v>
      </c>
      <c r="L109" s="26">
        <v>-1268.0007366993</v>
      </c>
      <c r="M109" s="26">
        <v>-921.86976033370604</v>
      </c>
      <c r="N109" s="26">
        <v>-630.06835433964397</v>
      </c>
      <c r="O109" s="26">
        <v>-524.18660121246103</v>
      </c>
      <c r="P109" s="26">
        <v>-390.89819135181199</v>
      </c>
      <c r="Q109" s="26"/>
      <c r="R109" s="21"/>
      <c r="S109" s="21"/>
      <c r="T109" s="21"/>
      <c r="U109" s="21"/>
      <c r="V109" s="83">
        <f t="shared" si="4"/>
        <v>0</v>
      </c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</row>
    <row r="110" spans="1:33" ht="14.25" customHeight="1" x14ac:dyDescent="0.15">
      <c r="A110" s="27" t="s">
        <v>130</v>
      </c>
      <c r="B110" s="24">
        <v>17675</v>
      </c>
      <c r="C110" s="24">
        <v>24254</v>
      </c>
      <c r="D110" s="24">
        <v>29227.599999999999</v>
      </c>
      <c r="E110" s="24">
        <v>40291.800000000003</v>
      </c>
      <c r="F110" s="24">
        <v>15053</v>
      </c>
      <c r="G110" s="24">
        <v>24376</v>
      </c>
      <c r="H110" s="24">
        <v>7860</v>
      </c>
      <c r="I110" s="24">
        <v>35436.1</v>
      </c>
      <c r="J110" s="24">
        <v>11968.4</v>
      </c>
      <c r="K110" s="24">
        <v>-11118.7</v>
      </c>
      <c r="L110" s="24">
        <v>-5567.5</v>
      </c>
      <c r="M110" s="24">
        <v>-1902.9</v>
      </c>
      <c r="N110" s="24">
        <v>8308.4</v>
      </c>
      <c r="O110" s="24">
        <v>16044.2</v>
      </c>
      <c r="P110" s="24"/>
      <c r="Q110" s="24"/>
      <c r="R110" s="21"/>
      <c r="S110" s="21"/>
      <c r="T110" s="21"/>
      <c r="U110" s="21"/>
      <c r="V110" s="83">
        <f t="shared" si="4"/>
        <v>0</v>
      </c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</row>
    <row r="111" spans="1:33" ht="14.25" customHeight="1" x14ac:dyDescent="0.15">
      <c r="A111" s="27" t="s">
        <v>131</v>
      </c>
      <c r="B111" s="26">
        <v>-2914.9461335788542</v>
      </c>
      <c r="C111" s="26">
        <v>-4222.8526523545906</v>
      </c>
      <c r="D111" s="26">
        <v>-6115.5930483348393</v>
      </c>
      <c r="E111" s="26">
        <v>-6499.6971588023735</v>
      </c>
      <c r="F111" s="26">
        <v>-1438.9163557888287</v>
      </c>
      <c r="G111" s="26">
        <v>-2019.6196739090904</v>
      </c>
      <c r="H111" s="26">
        <v>-2864.5737918189225</v>
      </c>
      <c r="I111" s="26">
        <v>-1443.5063549371628</v>
      </c>
      <c r="J111" s="26">
        <v>-1318.4309655205386</v>
      </c>
      <c r="K111" s="26">
        <v>-1395.4470226589124</v>
      </c>
      <c r="L111" s="26">
        <v>-2365.7565306352058</v>
      </c>
      <c r="M111" s="26">
        <v>-2101.0009087958097</v>
      </c>
      <c r="N111" s="26">
        <v>-2307.1482699154158</v>
      </c>
      <c r="O111" s="26">
        <v>-3289.4482625274791</v>
      </c>
      <c r="P111" s="26">
        <v>-2633.7219325322012</v>
      </c>
      <c r="Q111" s="26">
        <v>-304.29524765495859</v>
      </c>
      <c r="R111" s="21"/>
      <c r="S111" s="21"/>
      <c r="T111" s="21"/>
      <c r="U111" s="21"/>
      <c r="V111" s="83">
        <f t="shared" si="4"/>
        <v>1</v>
      </c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</row>
    <row r="112" spans="1:33" ht="14.25" customHeight="1" x14ac:dyDescent="0.15">
      <c r="A112" s="27" t="s">
        <v>132</v>
      </c>
      <c r="B112" s="24">
        <v>-4265.8775902735415</v>
      </c>
      <c r="C112" s="24">
        <v>-3514.1137043870276</v>
      </c>
      <c r="D112" s="24">
        <v>-3590.2180562306421</v>
      </c>
      <c r="E112" s="24">
        <v>-4261.7805753963285</v>
      </c>
      <c r="F112" s="24">
        <v>-2376.7706422284564</v>
      </c>
      <c r="G112" s="24">
        <v>-414.9970131377172</v>
      </c>
      <c r="H112" s="24">
        <v>-425.19276485123265</v>
      </c>
      <c r="I112" s="24">
        <v>597.70090099403239</v>
      </c>
      <c r="J112" s="24">
        <v>1752.155829898511</v>
      </c>
      <c r="K112" s="24">
        <v>253.14077317953056</v>
      </c>
      <c r="L112" s="24">
        <v>-1672.997200573461</v>
      </c>
      <c r="M112" s="24">
        <v>-2285.3591889538802</v>
      </c>
      <c r="N112" s="24">
        <v>-1926.279605906939</v>
      </c>
      <c r="O112" s="24">
        <v>-2082.795491959881</v>
      </c>
      <c r="P112" s="24">
        <v>-1234.313391357977</v>
      </c>
      <c r="Q112" s="24">
        <v>2778.4146802467326</v>
      </c>
      <c r="R112" s="21"/>
      <c r="S112" s="21"/>
      <c r="T112" s="21"/>
      <c r="U112" s="21"/>
      <c r="V112" s="83">
        <f t="shared" si="4"/>
        <v>1</v>
      </c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</row>
    <row r="113" spans="1:33" ht="14.25" customHeight="1" x14ac:dyDescent="0.15">
      <c r="A113" s="27" t="s">
        <v>133</v>
      </c>
      <c r="B113" s="26">
        <v>-618.29999999999995</v>
      </c>
      <c r="C113" s="26">
        <v>-564.82853019275842</v>
      </c>
      <c r="D113" s="26">
        <v>-1004.646530043927</v>
      </c>
      <c r="E113" s="26">
        <v>-1898.458440519061</v>
      </c>
      <c r="F113" s="26">
        <v>-1649.9362929989481</v>
      </c>
      <c r="G113" s="26">
        <v>-1045.6164372246733</v>
      </c>
      <c r="H113" s="26">
        <v>-996.69970573920989</v>
      </c>
      <c r="I113" s="26">
        <v>-1113.8837614719907</v>
      </c>
      <c r="J113" s="26">
        <v>-945.22081335963583</v>
      </c>
      <c r="K113" s="26">
        <v>-548.38158610602522</v>
      </c>
      <c r="L113" s="26">
        <v>-328.8988949231163</v>
      </c>
      <c r="M113" s="26">
        <v>-266.09465194517804</v>
      </c>
      <c r="N113" s="26">
        <v>-449.92723541744868</v>
      </c>
      <c r="O113" s="26">
        <v>-457.53644028169674</v>
      </c>
      <c r="P113" s="26">
        <v>-844.36498445101586</v>
      </c>
      <c r="Q113" s="26"/>
      <c r="R113" s="21"/>
      <c r="S113" s="21"/>
      <c r="T113" s="21"/>
      <c r="U113" s="21"/>
      <c r="V113" s="83">
        <f t="shared" si="4"/>
        <v>0</v>
      </c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</row>
    <row r="114" spans="1:33" ht="14.25" customHeight="1" x14ac:dyDescent="0.15">
      <c r="A114" s="27" t="s">
        <v>134</v>
      </c>
      <c r="B114" s="24">
        <v>-608.5963973818408</v>
      </c>
      <c r="C114" s="24">
        <v>-439.64394921164234</v>
      </c>
      <c r="D114" s="24">
        <v>-582.11995708625261</v>
      </c>
      <c r="E114" s="24">
        <v>-868.50926454661135</v>
      </c>
      <c r="F114" s="24">
        <v>-739.97240669470659</v>
      </c>
      <c r="G114" s="24">
        <v>-1260.0697314047904</v>
      </c>
      <c r="H114" s="24">
        <v>-1114.5062159963413</v>
      </c>
      <c r="I114" s="24">
        <v>-1050.4733029431461</v>
      </c>
      <c r="J114" s="24">
        <v>-1428.2088258639751</v>
      </c>
      <c r="K114" s="24">
        <v>-1212.6824558098831</v>
      </c>
      <c r="L114" s="24">
        <v>-1066.2244735491299</v>
      </c>
      <c r="M114" s="24">
        <v>-1089.98424789039</v>
      </c>
      <c r="N114" s="24">
        <v>-1576.8547922776002</v>
      </c>
      <c r="O114" s="24">
        <v>-1658.35358439635</v>
      </c>
      <c r="P114" s="24">
        <v>-1857.2985569913199</v>
      </c>
      <c r="Q114" s="24"/>
      <c r="R114" s="21"/>
      <c r="S114" s="21"/>
      <c r="T114" s="21"/>
      <c r="U114" s="21"/>
      <c r="V114" s="83">
        <f t="shared" si="4"/>
        <v>0</v>
      </c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</row>
    <row r="115" spans="1:33" ht="14.25" customHeight="1" x14ac:dyDescent="0.15">
      <c r="A115" s="27" t="s">
        <v>135</v>
      </c>
      <c r="B115" s="26">
        <v>32981.557785639772</v>
      </c>
      <c r="C115" s="26">
        <v>38041.835538582862</v>
      </c>
      <c r="D115" s="26">
        <v>38113.020960772643</v>
      </c>
      <c r="E115" s="26">
        <v>50831.096977755435</v>
      </c>
      <c r="F115" s="26">
        <v>40731.049060033249</v>
      </c>
      <c r="G115" s="26">
        <v>38403.1</v>
      </c>
      <c r="H115" s="26">
        <v>45938.381870802827</v>
      </c>
      <c r="I115" s="26">
        <v>36643.050452158954</v>
      </c>
      <c r="J115" s="26">
        <v>30577.423644436334</v>
      </c>
      <c r="K115" s="26">
        <v>34605.096942472534</v>
      </c>
      <c r="L115" s="26">
        <v>27943.873214842406</v>
      </c>
      <c r="M115" s="26">
        <v>24534.516760760074</v>
      </c>
      <c r="N115" s="26">
        <v>27315.981201508152</v>
      </c>
      <c r="O115" s="26">
        <v>28425.817652205609</v>
      </c>
      <c r="P115" s="26">
        <v>30122.941693187906</v>
      </c>
      <c r="Q115" s="26">
        <v>33105.064816860649</v>
      </c>
      <c r="R115" s="21"/>
      <c r="S115" s="21"/>
      <c r="T115" s="21"/>
      <c r="U115" s="21"/>
      <c r="V115" s="83">
        <f t="shared" si="4"/>
        <v>1</v>
      </c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</row>
    <row r="116" spans="1:33" ht="14.25" customHeight="1" x14ac:dyDescent="0.15">
      <c r="A116" s="27" t="s">
        <v>136</v>
      </c>
      <c r="B116" s="24">
        <v>-493.843630930421</v>
      </c>
      <c r="C116" s="24">
        <v>-590.09556729975907</v>
      </c>
      <c r="D116" s="24">
        <v>-1077.8369719833902</v>
      </c>
      <c r="E116" s="24">
        <v>-1317.6417523692201</v>
      </c>
      <c r="F116" s="24">
        <v>-912.66793624301511</v>
      </c>
      <c r="G116" s="24">
        <v>-1044.3376658725801</v>
      </c>
      <c r="H116" s="24">
        <v>-1370.5</v>
      </c>
      <c r="I116" s="24">
        <v>-1261.3791613205901</v>
      </c>
      <c r="J116" s="24">
        <v>-1372.0252946795399</v>
      </c>
      <c r="K116" s="24">
        <v>-1659.9839496319898</v>
      </c>
      <c r="L116" s="24">
        <v>-1654.6538278805899</v>
      </c>
      <c r="M116" s="24">
        <v>-1838.672495473206</v>
      </c>
      <c r="N116" s="24">
        <v>-1908.1295867368151</v>
      </c>
      <c r="O116" s="24">
        <v>-2424.9375968742397</v>
      </c>
      <c r="P116" s="24">
        <v>-2392.38934711109</v>
      </c>
      <c r="Q116" s="24">
        <v>-1450.6795210328</v>
      </c>
      <c r="R116" s="21"/>
      <c r="S116" s="21"/>
      <c r="T116" s="21"/>
      <c r="U116" s="21"/>
      <c r="V116" s="83">
        <f t="shared" si="4"/>
        <v>1</v>
      </c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</row>
    <row r="117" spans="1:33" ht="14.25" customHeight="1" x14ac:dyDescent="0.15">
      <c r="A117" s="27" t="s">
        <v>137</v>
      </c>
      <c r="B117" s="26">
        <v>-142.69999999999999</v>
      </c>
      <c r="C117" s="26">
        <v>77.071643275092441</v>
      </c>
      <c r="D117" s="26">
        <v>-288.77444677637811</v>
      </c>
      <c r="E117" s="26">
        <v>-634.87419245220724</v>
      </c>
      <c r="F117" s="26">
        <v>-210.08657375758858</v>
      </c>
      <c r="G117" s="26">
        <v>-664.61795250455475</v>
      </c>
      <c r="H117" s="26">
        <v>-332.84229426459376</v>
      </c>
      <c r="I117" s="26">
        <v>111.67568967567607</v>
      </c>
      <c r="J117" s="26">
        <v>-248.55627214864336</v>
      </c>
      <c r="K117" s="26">
        <v>-508.26654522450906</v>
      </c>
      <c r="L117" s="26">
        <v>-475.60839164173012</v>
      </c>
      <c r="M117" s="26">
        <v>-576.86758304673833</v>
      </c>
      <c r="N117" s="26">
        <v>-703.59241448784178</v>
      </c>
      <c r="O117" s="26">
        <v>-382.57061111994477</v>
      </c>
      <c r="P117" s="26"/>
      <c r="Q117" s="26"/>
      <c r="R117" s="21"/>
      <c r="S117" s="21"/>
      <c r="T117" s="21"/>
      <c r="U117" s="21"/>
      <c r="V117" s="83">
        <f t="shared" si="4"/>
        <v>0</v>
      </c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</row>
    <row r="118" spans="1:33" ht="14.25" customHeight="1" x14ac:dyDescent="0.15">
      <c r="A118" s="27" t="s">
        <v>138</v>
      </c>
      <c r="B118" s="24">
        <v>-1146.4897687408791</v>
      </c>
      <c r="C118" s="24">
        <v>-1198.2262070327367</v>
      </c>
      <c r="D118" s="24">
        <v>-1277.7239141814193</v>
      </c>
      <c r="E118" s="24">
        <v>-1832.9677391870441</v>
      </c>
      <c r="F118" s="24">
        <v>-1564.2815341939222</v>
      </c>
      <c r="G118" s="24">
        <v>-1655.5499156443282</v>
      </c>
      <c r="H118" s="24">
        <v>-1685.4938938305372</v>
      </c>
      <c r="I118" s="24">
        <v>-1408.3077960816952</v>
      </c>
      <c r="J118" s="24">
        <v>-1506.7219703225555</v>
      </c>
      <c r="K118" s="24">
        <v>-1608.8275170239388</v>
      </c>
      <c r="L118" s="24">
        <v>-2192.0107820179587</v>
      </c>
      <c r="M118" s="24">
        <v>-2200.760342446496</v>
      </c>
      <c r="N118" s="24">
        <v>-1660.5676279317704</v>
      </c>
      <c r="O118" s="24">
        <v>-1745.9053689232026</v>
      </c>
      <c r="P118" s="24">
        <v>-1774.5743603483882</v>
      </c>
      <c r="Q118" s="24">
        <v>-1543.8534786796847</v>
      </c>
      <c r="R118" s="21"/>
      <c r="S118" s="21"/>
      <c r="T118" s="21"/>
      <c r="U118" s="21"/>
      <c r="V118" s="83">
        <f t="shared" si="4"/>
        <v>1</v>
      </c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</row>
    <row r="119" spans="1:33" ht="14.25" customHeight="1" x14ac:dyDescent="0.15">
      <c r="A119" s="27" t="s">
        <v>139</v>
      </c>
      <c r="B119" s="26">
        <v>-61.7</v>
      </c>
      <c r="C119" s="26">
        <v>-64.064827247332303</v>
      </c>
      <c r="D119" s="26">
        <v>-69.601890459612292</v>
      </c>
      <c r="E119" s="26">
        <v>-69.7770083152284</v>
      </c>
      <c r="F119" s="26">
        <v>-73.5231755948206</v>
      </c>
      <c r="G119" s="26">
        <v>-64.741901022805393</v>
      </c>
      <c r="H119" s="26">
        <v>-52.196524054646297</v>
      </c>
      <c r="I119" s="26">
        <v>-18.519730384033601</v>
      </c>
      <c r="J119" s="26">
        <v>-34.091489273463395</v>
      </c>
      <c r="K119" s="26">
        <v>-45.293244893967504</v>
      </c>
      <c r="L119" s="26">
        <v>-60.404858354579098</v>
      </c>
      <c r="M119" s="26">
        <v>-66.115665854579092</v>
      </c>
      <c r="N119" s="26">
        <v>-58.084682685112405</v>
      </c>
      <c r="O119" s="26">
        <v>-32.975737384353302</v>
      </c>
      <c r="P119" s="26"/>
      <c r="Q119" s="26"/>
      <c r="R119" s="21"/>
      <c r="S119" s="21"/>
      <c r="T119" s="21"/>
      <c r="U119" s="21"/>
      <c r="V119" s="83">
        <f t="shared" si="4"/>
        <v>0</v>
      </c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</row>
    <row r="120" spans="1:33" ht="14.25" customHeight="1" x14ac:dyDescent="0.15">
      <c r="A120" s="27" t="s">
        <v>140</v>
      </c>
      <c r="B120" s="24"/>
      <c r="C120" s="24"/>
      <c r="D120" s="24"/>
      <c r="E120" s="24"/>
      <c r="F120" s="24"/>
      <c r="G120" s="24"/>
      <c r="H120" s="24"/>
      <c r="I120" s="24">
        <v>-487.86766155232453</v>
      </c>
      <c r="J120" s="24">
        <v>-392.86392362558877</v>
      </c>
      <c r="K120" s="24">
        <v>-712.33029652045968</v>
      </c>
      <c r="L120" s="24">
        <v>-559.44177012114528</v>
      </c>
      <c r="M120" s="24">
        <v>-499.38143582595245</v>
      </c>
      <c r="N120" s="24">
        <v>-371.6</v>
      </c>
      <c r="O120" s="24">
        <v>-706.41377089854507</v>
      </c>
      <c r="P120" s="24">
        <v>-570.21611451048898</v>
      </c>
      <c r="Q120" s="24"/>
      <c r="R120" s="21"/>
      <c r="S120" s="21"/>
      <c r="T120" s="21"/>
      <c r="U120" s="21"/>
      <c r="V120" s="83">
        <f t="shared" si="4"/>
        <v>0</v>
      </c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</row>
    <row r="121" spans="1:33" ht="14.25" customHeight="1" x14ac:dyDescent="0.15">
      <c r="A121" s="27" t="s">
        <v>141</v>
      </c>
      <c r="B121" s="26">
        <v>-796.84678434016348</v>
      </c>
      <c r="C121" s="26">
        <v>-1079.9757951508475</v>
      </c>
      <c r="D121" s="26">
        <v>-1417.7582529693441</v>
      </c>
      <c r="E121" s="26">
        <v>-2002.0524862755733</v>
      </c>
      <c r="F121" s="26">
        <v>-1565.393401666031</v>
      </c>
      <c r="G121" s="26">
        <v>-1895.2454858472552</v>
      </c>
      <c r="H121" s="26">
        <v>-2352.362155146885</v>
      </c>
      <c r="I121" s="26">
        <v>-2455.6506049935633</v>
      </c>
      <c r="J121" s="26">
        <v>-2270.3000000000002</v>
      </c>
      <c r="K121" s="26">
        <v>-2260.0190300460786</v>
      </c>
      <c r="L121" s="26">
        <v>-1862.2903015227157</v>
      </c>
      <c r="M121" s="26">
        <v>-2031.0182777711277</v>
      </c>
      <c r="N121" s="26">
        <v>-2648.4553691295864</v>
      </c>
      <c r="O121" s="26">
        <v>-3015.0306785176781</v>
      </c>
      <c r="P121" s="26">
        <v>-3070.6690921826621</v>
      </c>
      <c r="Q121" s="72">
        <v>-2130.5853569274373</v>
      </c>
      <c r="R121" s="21"/>
      <c r="S121" s="21"/>
      <c r="T121" s="21"/>
      <c r="U121" s="21"/>
      <c r="V121" s="83">
        <f t="shared" si="4"/>
        <v>1</v>
      </c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</row>
    <row r="122" spans="1:33" ht="14.25" customHeight="1" x14ac:dyDescent="0.15">
      <c r="A122" s="27" t="s">
        <v>142</v>
      </c>
      <c r="B122" s="24">
        <v>-7662.5091869999696</v>
      </c>
      <c r="C122" s="24">
        <v>-6312.2</v>
      </c>
      <c r="D122" s="24">
        <v>-10311.37958000001</v>
      </c>
      <c r="E122" s="24">
        <v>-17614.987766999999</v>
      </c>
      <c r="F122" s="24">
        <v>-4925.5501539999996</v>
      </c>
      <c r="G122" s="24">
        <v>-2942.8595409999953</v>
      </c>
      <c r="H122" s="24">
        <v>-1205.0866800000201</v>
      </c>
      <c r="I122" s="24">
        <v>291.24213500001002</v>
      </c>
      <c r="J122" s="24">
        <v>-909.24003000000812</v>
      </c>
      <c r="K122" s="24">
        <v>-2795.2222489999999</v>
      </c>
      <c r="L122" s="24">
        <v>-14598.592631</v>
      </c>
      <c r="M122" s="24">
        <v>-13069.770435999952</v>
      </c>
      <c r="N122" s="24">
        <v>-10983.784712999999</v>
      </c>
      <c r="O122" s="24">
        <v>-13767.630490000009</v>
      </c>
      <c r="P122" s="24">
        <v>5167.3241639999405</v>
      </c>
      <c r="Q122" s="24">
        <v>33979.267490999999</v>
      </c>
      <c r="R122" s="21"/>
      <c r="S122" s="21"/>
      <c r="T122" s="21"/>
      <c r="U122" s="21"/>
      <c r="V122" s="83">
        <f t="shared" si="4"/>
        <v>1</v>
      </c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</row>
    <row r="123" spans="1:33" ht="14.25" customHeight="1" x14ac:dyDescent="0.15">
      <c r="A123" s="27" t="s">
        <v>143</v>
      </c>
      <c r="B123" s="26"/>
      <c r="C123" s="26"/>
      <c r="D123" s="26"/>
      <c r="E123" s="26"/>
      <c r="F123" s="26">
        <v>-108.4</v>
      </c>
      <c r="G123" s="26">
        <v>-102.9956</v>
      </c>
      <c r="H123" s="26">
        <v>-115.7642</v>
      </c>
      <c r="I123" s="26">
        <v>-99.189400000000006</v>
      </c>
      <c r="J123" s="26">
        <v>-86.438699999999997</v>
      </c>
      <c r="K123" s="26">
        <v>-66.358900000000006</v>
      </c>
      <c r="L123" s="26"/>
      <c r="M123" s="26"/>
      <c r="N123" s="26"/>
      <c r="O123" s="26"/>
      <c r="P123" s="26"/>
      <c r="Q123" s="26"/>
      <c r="R123" s="21"/>
      <c r="S123" s="21"/>
      <c r="T123" s="21"/>
      <c r="U123" s="21"/>
      <c r="V123" s="83">
        <f t="shared" si="4"/>
        <v>0</v>
      </c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</row>
    <row r="124" spans="1:33" ht="14.25" customHeight="1" x14ac:dyDescent="0.15">
      <c r="A124" s="27" t="s">
        <v>144</v>
      </c>
      <c r="B124" s="24">
        <v>-1232.7</v>
      </c>
      <c r="C124" s="24">
        <v>-1647.08</v>
      </c>
      <c r="D124" s="24">
        <v>-2382.96</v>
      </c>
      <c r="E124" s="24">
        <v>-3349.95</v>
      </c>
      <c r="F124" s="24">
        <v>-2057.1999999999998</v>
      </c>
      <c r="G124" s="24">
        <v>-2327.0887503566669</v>
      </c>
      <c r="H124" s="24">
        <v>-2984.553937836667</v>
      </c>
      <c r="I124" s="24">
        <v>-3067.87</v>
      </c>
      <c r="J124" s="24">
        <v>-3138.41</v>
      </c>
      <c r="K124" s="24">
        <v>-3040.71</v>
      </c>
      <c r="L124" s="24">
        <v>-2123.73</v>
      </c>
      <c r="M124" s="24">
        <v>-2078.69</v>
      </c>
      <c r="N124" s="24">
        <v>-2558.81</v>
      </c>
      <c r="O124" s="24">
        <v>-3294</v>
      </c>
      <c r="P124" s="24">
        <v>-3311.76</v>
      </c>
      <c r="Q124" s="24">
        <v>-3075.81</v>
      </c>
      <c r="R124" s="21"/>
      <c r="S124" s="21"/>
      <c r="T124" s="21"/>
      <c r="U124" s="21"/>
      <c r="V124" s="83">
        <f t="shared" si="4"/>
        <v>1</v>
      </c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</row>
    <row r="125" spans="1:33" ht="14.25" customHeight="1" x14ac:dyDescent="0.15">
      <c r="A125" s="27" t="s">
        <v>145</v>
      </c>
      <c r="B125" s="26">
        <v>-99.501098870000007</v>
      </c>
      <c r="C125" s="26">
        <v>136.1855492</v>
      </c>
      <c r="D125" s="26">
        <v>-52.420071840000013</v>
      </c>
      <c r="E125" s="26">
        <v>-629.46679074437407</v>
      </c>
      <c r="F125" s="26">
        <v>-178.19567036901</v>
      </c>
      <c r="G125" s="26">
        <v>-172.0125263293198</v>
      </c>
      <c r="H125" s="26">
        <v>-2669.1553034818821</v>
      </c>
      <c r="I125" s="26">
        <v>-3029.8076344701608</v>
      </c>
      <c r="J125" s="26">
        <v>-2608.1022263649561</v>
      </c>
      <c r="K125" s="26">
        <v>177.71124546578508</v>
      </c>
      <c r="L125" s="26">
        <v>562.6036464539502</v>
      </c>
      <c r="M125" s="26">
        <v>1337.7835513094858</v>
      </c>
      <c r="N125" s="26">
        <v>1489.7323640546558</v>
      </c>
      <c r="O125" s="26">
        <v>685.25414137397286</v>
      </c>
      <c r="P125" s="26">
        <v>1158.1123015602941</v>
      </c>
      <c r="Q125" s="26">
        <v>1755.558634246521</v>
      </c>
      <c r="R125" s="21"/>
      <c r="S125" s="21"/>
      <c r="T125" s="21"/>
      <c r="U125" s="21"/>
      <c r="V125" s="83">
        <f t="shared" si="4"/>
        <v>1</v>
      </c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</row>
    <row r="126" spans="1:33" ht="14.25" customHeight="1" x14ac:dyDescent="0.15">
      <c r="A126" s="27" t="s">
        <v>146</v>
      </c>
      <c r="B126" s="24"/>
      <c r="C126" s="24"/>
      <c r="D126" s="24">
        <v>-2128.0101722535856</v>
      </c>
      <c r="E126" s="24">
        <v>-3017.1158745936236</v>
      </c>
      <c r="F126" s="24">
        <v>-1864.7007603264942</v>
      </c>
      <c r="G126" s="24">
        <v>-1679.1</v>
      </c>
      <c r="H126" s="24">
        <v>-1819.0834268232268</v>
      </c>
      <c r="I126" s="24">
        <v>-1775.3796933263222</v>
      </c>
      <c r="J126" s="24">
        <v>-1764.1577029007854</v>
      </c>
      <c r="K126" s="24">
        <v>-1828.229562570152</v>
      </c>
      <c r="L126" s="24">
        <v>-1622.7716552406307</v>
      </c>
      <c r="M126" s="24">
        <v>-1838.0615681644292</v>
      </c>
      <c r="N126" s="24">
        <v>-2109.5528227881277</v>
      </c>
      <c r="O126" s="24">
        <v>-2413.9180353206757</v>
      </c>
      <c r="P126" s="24">
        <v>-2310.9453413877009</v>
      </c>
      <c r="Q126" s="24">
        <v>-1873.4353835423453</v>
      </c>
      <c r="R126" s="21"/>
      <c r="S126" s="21"/>
      <c r="T126" s="21"/>
      <c r="U126" s="21"/>
      <c r="V126" s="83">
        <f t="shared" si="4"/>
        <v>1</v>
      </c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</row>
    <row r="127" spans="1:33" ht="14.25" customHeight="1" x14ac:dyDescent="0.15">
      <c r="A127" s="27" t="s">
        <v>147</v>
      </c>
      <c r="B127" s="26">
        <v>-24.314485925925926</v>
      </c>
      <c r="C127" s="26">
        <v>-24.785999629629625</v>
      </c>
      <c r="D127" s="26">
        <v>-23.007103333333333</v>
      </c>
      <c r="E127" s="26">
        <v>-29.469791111111107</v>
      </c>
      <c r="F127" s="26">
        <v>-22.837830962962958</v>
      </c>
      <c r="G127" s="26">
        <v>-24.860581481481482</v>
      </c>
      <c r="H127" s="26">
        <v>-27.252553555555551</v>
      </c>
      <c r="I127" s="26">
        <v>-30.953143925925918</v>
      </c>
      <c r="J127" s="26">
        <v>-29.324957392592587</v>
      </c>
      <c r="K127" s="26">
        <v>-33.149033574074075</v>
      </c>
      <c r="L127" s="26">
        <v>-31.273284970370373</v>
      </c>
      <c r="M127" s="26">
        <v>-28.596243940740742</v>
      </c>
      <c r="N127" s="72">
        <v>-21.26134008888889</v>
      </c>
      <c r="O127" s="72">
        <v>-25.738792103703702</v>
      </c>
      <c r="P127" s="72">
        <v>-23.619909629629632</v>
      </c>
      <c r="Q127" s="72">
        <v>-21.887999999999995</v>
      </c>
      <c r="R127" s="21"/>
      <c r="S127" s="21"/>
      <c r="T127" s="21"/>
      <c r="U127" s="21"/>
      <c r="V127" s="83">
        <f t="shared" si="4"/>
        <v>1</v>
      </c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</row>
    <row r="128" spans="1:33" ht="14.25" customHeight="1" x14ac:dyDescent="0.15">
      <c r="A128" s="27" t="s">
        <v>148</v>
      </c>
      <c r="B128" s="24">
        <v>-9369.8510098018251</v>
      </c>
      <c r="C128" s="24">
        <v>-11344.583443907472</v>
      </c>
      <c r="D128" s="24">
        <v>-16069.347860107961</v>
      </c>
      <c r="E128" s="24">
        <v>-21398.348692094074</v>
      </c>
      <c r="F128" s="24">
        <v>-18861.25853444458</v>
      </c>
      <c r="G128" s="24">
        <v>-17317.872457476369</v>
      </c>
      <c r="H128" s="24">
        <v>-21387.270121498954</v>
      </c>
      <c r="I128" s="24">
        <v>-21884.983024514742</v>
      </c>
      <c r="J128" s="24">
        <v>-21591.857329297116</v>
      </c>
      <c r="K128" s="24">
        <v>-21055</v>
      </c>
      <c r="L128" s="24">
        <v>-14688.336713262372</v>
      </c>
      <c r="M128" s="24">
        <v>-17630.044669830721</v>
      </c>
      <c r="N128" s="24">
        <v>-18064.872732137079</v>
      </c>
      <c r="O128" s="24">
        <v>-20252.571152068456</v>
      </c>
      <c r="P128" s="24">
        <v>-19771.169646020935</v>
      </c>
      <c r="Q128" s="24">
        <v>-15507.308218018254</v>
      </c>
      <c r="R128" s="21"/>
      <c r="S128" s="21"/>
      <c r="T128" s="21"/>
      <c r="U128" s="21"/>
      <c r="V128" s="83">
        <f t="shared" si="4"/>
        <v>1</v>
      </c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</row>
    <row r="129" spans="1:33" ht="14.25" customHeight="1" x14ac:dyDescent="0.15">
      <c r="A129" s="27" t="s">
        <v>149</v>
      </c>
      <c r="B129" s="26">
        <v>-497.07047271791765</v>
      </c>
      <c r="C129" s="26">
        <v>-267.71020789171098</v>
      </c>
      <c r="D129" s="26">
        <v>-399.01181914497243</v>
      </c>
      <c r="E129" s="26">
        <v>-990.16486430670204</v>
      </c>
      <c r="F129" s="26">
        <v>-1274.822729994577</v>
      </c>
      <c r="G129" s="26">
        <v>-1179.1765138194551</v>
      </c>
      <c r="H129" s="26">
        <v>-2249.309574386727</v>
      </c>
      <c r="I129" s="26">
        <v>-4047.5182088350402</v>
      </c>
      <c r="J129" s="26">
        <v>-4356.8891940458207</v>
      </c>
      <c r="K129" s="26">
        <v>-4035.2736366049849</v>
      </c>
      <c r="L129" s="26">
        <v>-4163.2936808468075</v>
      </c>
      <c r="M129" s="26">
        <v>-1404.6612320502179</v>
      </c>
      <c r="N129" s="26">
        <v>-497.78647166144367</v>
      </c>
      <c r="O129" s="26">
        <v>-973.11521129600408</v>
      </c>
      <c r="P129" s="26">
        <v>-2083.64129518754</v>
      </c>
      <c r="Q129" s="26">
        <v>-2294.24961064531</v>
      </c>
      <c r="R129" s="21"/>
      <c r="S129" s="21"/>
      <c r="T129" s="21"/>
      <c r="U129" s="21"/>
      <c r="V129" s="83">
        <f t="shared" si="4"/>
        <v>1</v>
      </c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</row>
    <row r="130" spans="1:33" ht="14.25" customHeight="1" x14ac:dyDescent="0.15">
      <c r="A130" s="27" t="s">
        <v>150</v>
      </c>
      <c r="B130" s="24">
        <v>1983.9701922721581</v>
      </c>
      <c r="C130" s="24">
        <v>2152.1001031026171</v>
      </c>
      <c r="D130" s="24">
        <v>2748.8383432042178</v>
      </c>
      <c r="E130" s="24">
        <v>2939.9183369409207</v>
      </c>
      <c r="F130" s="24">
        <v>2588.1106569922181</v>
      </c>
      <c r="G130" s="24">
        <v>3477.2453942230445</v>
      </c>
      <c r="H130" s="24">
        <v>208.04754441799466</v>
      </c>
      <c r="I130" s="24">
        <v>591.684434348134</v>
      </c>
      <c r="J130" s="24">
        <v>-114</v>
      </c>
      <c r="K130" s="24">
        <v>-1872.4398987167683</v>
      </c>
      <c r="L130" s="24">
        <v>-3814.9432818209884</v>
      </c>
      <c r="M130" s="24">
        <v>-3577.6279356713981</v>
      </c>
      <c r="N130" s="24">
        <v>-5766.8349482525746</v>
      </c>
      <c r="O130" s="24">
        <v>-4131.8871064751529</v>
      </c>
      <c r="P130" s="24">
        <v>-2850.3336185281701</v>
      </c>
      <c r="Q130" s="24"/>
      <c r="R130" s="21"/>
      <c r="S130" s="21"/>
      <c r="T130" s="21"/>
      <c r="U130" s="21"/>
      <c r="V130" s="83">
        <f t="shared" si="4"/>
        <v>0</v>
      </c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</row>
    <row r="131" spans="1:33" ht="14.25" customHeight="1" x14ac:dyDescent="0.15">
      <c r="A131" s="27" t="s">
        <v>151</v>
      </c>
      <c r="B131" s="26">
        <v>-258.17813302981659</v>
      </c>
      <c r="C131" s="26">
        <v>102.35941907264542</v>
      </c>
      <c r="D131" s="26">
        <v>-179.16378971448904</v>
      </c>
      <c r="E131" s="26">
        <v>-959.45704056911609</v>
      </c>
      <c r="F131" s="26">
        <v>-1444.2</v>
      </c>
      <c r="G131" s="26">
        <v>-1306.5722959238358</v>
      </c>
      <c r="H131" s="26">
        <v>-1674.1709370993087</v>
      </c>
      <c r="I131" s="26">
        <v>-2293.2635381948235</v>
      </c>
      <c r="J131" s="26">
        <v>-2339.4950477559514</v>
      </c>
      <c r="K131" s="26">
        <v>-2933.9285047400749</v>
      </c>
      <c r="L131" s="26">
        <v>-3140.2677275534784</v>
      </c>
      <c r="M131" s="26">
        <v>-2412.4314474189814</v>
      </c>
      <c r="N131" s="26">
        <v>-1810.9406442349677</v>
      </c>
      <c r="O131" s="26">
        <v>-1555.3874341017072</v>
      </c>
      <c r="P131" s="26">
        <v>-1302.3196337327834</v>
      </c>
      <c r="Q131" s="26">
        <v>-907.5644352333087</v>
      </c>
      <c r="R131" s="21"/>
      <c r="S131" s="21"/>
      <c r="T131" s="21"/>
      <c r="U131" s="21"/>
      <c r="V131" s="83">
        <f t="shared" si="4"/>
        <v>1</v>
      </c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</row>
    <row r="132" spans="1:33" ht="14.25" customHeight="1" x14ac:dyDescent="0.15">
      <c r="A132" s="27" t="s">
        <v>152</v>
      </c>
      <c r="B132" s="24"/>
      <c r="C132" s="24"/>
      <c r="D132" s="24"/>
      <c r="E132" s="24">
        <v>10.5</v>
      </c>
      <c r="F132" s="24">
        <v>15.457423721199406</v>
      </c>
      <c r="G132" s="24">
        <v>6.1483784359786879</v>
      </c>
      <c r="H132" s="24">
        <v>8.9122771709502242</v>
      </c>
      <c r="I132" s="24">
        <v>30.412099825103425</v>
      </c>
      <c r="J132" s="24">
        <v>17.898976091659023</v>
      </c>
      <c r="K132" s="24">
        <v>-5.3873695714298258</v>
      </c>
      <c r="L132" s="24">
        <v>-43.164596799513994</v>
      </c>
      <c r="M132" s="24">
        <v>-21.522610858999471</v>
      </c>
      <c r="N132" s="24">
        <v>-34.323476677224448</v>
      </c>
      <c r="O132" s="24">
        <v>-48.716149018702161</v>
      </c>
      <c r="P132" s="24"/>
      <c r="Q132" s="24"/>
      <c r="R132" s="21"/>
      <c r="S132" s="21"/>
      <c r="T132" s="21"/>
      <c r="U132" s="21"/>
      <c r="V132" s="83">
        <f t="shared" si="4"/>
        <v>0</v>
      </c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</row>
    <row r="133" spans="1:33" ht="14.25" customHeight="1" x14ac:dyDescent="0.15">
      <c r="A133" s="27" t="s">
        <v>153</v>
      </c>
      <c r="B133" s="26">
        <v>-1373.5807741113538</v>
      </c>
      <c r="C133" s="26">
        <v>-1592.247110365478</v>
      </c>
      <c r="D133" s="26">
        <v>-2007.6422474833198</v>
      </c>
      <c r="E133" s="26">
        <v>-2532.7703438612593</v>
      </c>
      <c r="F133" s="26">
        <v>-3422.2905074457735</v>
      </c>
      <c r="G133" s="26">
        <v>-4108.6033293618621</v>
      </c>
      <c r="H133" s="26">
        <v>-4666.1174225714294</v>
      </c>
      <c r="I133" s="26">
        <v>-4945.525852753477</v>
      </c>
      <c r="J133" s="26">
        <v>-5539.3239761836849</v>
      </c>
      <c r="K133" s="26">
        <v>-6558.1241718655865</v>
      </c>
      <c r="L133" s="26">
        <v>-5697.5559048623845</v>
      </c>
      <c r="M133" s="26">
        <v>-8002.012574411453</v>
      </c>
      <c r="N133" s="26">
        <v>-9364.7023965338103</v>
      </c>
      <c r="O133" s="26">
        <v>-11915.635915301174</v>
      </c>
      <c r="P133" s="26">
        <v>-11008.46491774801</v>
      </c>
      <c r="Q133" s="26">
        <v>-8706.8470239876933</v>
      </c>
      <c r="R133" s="21"/>
      <c r="S133" s="21"/>
      <c r="T133" s="21"/>
      <c r="U133" s="21"/>
      <c r="V133" s="83">
        <f t="shared" ref="V133:V164" si="5">IF(Q133="", 0, 1)</f>
        <v>1</v>
      </c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</row>
    <row r="134" spans="1:33" ht="14.25" customHeight="1" x14ac:dyDescent="0.15">
      <c r="A134" s="27" t="s">
        <v>154</v>
      </c>
      <c r="B134" s="24">
        <v>-1386.7811173184357</v>
      </c>
      <c r="C134" s="24">
        <v>-1574.0888268156423</v>
      </c>
      <c r="D134" s="24">
        <v>-1929.7534636871508</v>
      </c>
      <c r="E134" s="24">
        <v>-2057.5426256983242</v>
      </c>
      <c r="F134" s="24">
        <v>-1853.1397206703912</v>
      </c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1"/>
      <c r="S134" s="21"/>
      <c r="T134" s="21"/>
      <c r="U134" s="21"/>
      <c r="V134" s="83">
        <f t="shared" si="5"/>
        <v>0</v>
      </c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</row>
    <row r="135" spans="1:33" ht="14.25" customHeight="1" x14ac:dyDescent="0.15">
      <c r="A135" s="27" t="s">
        <v>155</v>
      </c>
      <c r="B135" s="26">
        <v>63163.253915377907</v>
      </c>
      <c r="C135" s="26">
        <v>68605.423159252852</v>
      </c>
      <c r="D135" s="26">
        <v>80715.212651671056</v>
      </c>
      <c r="E135" s="26">
        <v>87835.387786537773</v>
      </c>
      <c r="F135" s="26">
        <v>75032.967655638829</v>
      </c>
      <c r="G135" s="26">
        <v>80025.080758585842</v>
      </c>
      <c r="H135" s="26">
        <v>90255.60021251344</v>
      </c>
      <c r="I135" s="26">
        <v>91437.763210806646</v>
      </c>
      <c r="J135" s="26">
        <v>100090.44597957988</v>
      </c>
      <c r="K135" s="26">
        <v>100837.52568018746</v>
      </c>
      <c r="L135" s="26">
        <v>72650.745573988082</v>
      </c>
      <c r="M135" s="26">
        <v>72644.563059338223</v>
      </c>
      <c r="N135" s="26">
        <v>81225.978808415297</v>
      </c>
      <c r="O135" s="26">
        <v>84612.327562381106</v>
      </c>
      <c r="P135" s="26">
        <v>67299.015119940581</v>
      </c>
      <c r="Q135" s="26">
        <v>74169.024239689446</v>
      </c>
      <c r="R135" s="21"/>
      <c r="S135" s="21"/>
      <c r="T135" s="21"/>
      <c r="U135" s="21"/>
      <c r="V135" s="83">
        <f t="shared" si="5"/>
        <v>1</v>
      </c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</row>
    <row r="136" spans="1:33" ht="14.25" customHeight="1" x14ac:dyDescent="0.15">
      <c r="A136" s="27" t="s">
        <v>156</v>
      </c>
      <c r="B136" s="24">
        <v>-549.27745463667748</v>
      </c>
      <c r="C136" s="24">
        <v>-588.6810434318752</v>
      </c>
      <c r="D136" s="24">
        <v>-467.69548614216302</v>
      </c>
      <c r="E136" s="24">
        <v>-1803.1</v>
      </c>
      <c r="F136" s="24">
        <v>-1374.8038904607788</v>
      </c>
      <c r="G136" s="24">
        <v>-1615.9445049536714</v>
      </c>
      <c r="H136" s="24">
        <v>-1726.3482501293547</v>
      </c>
      <c r="I136" s="24">
        <v>-1754.3368253682304</v>
      </c>
      <c r="J136" s="24">
        <v>-1829.7084718015499</v>
      </c>
      <c r="K136" s="24">
        <v>-1542.1078654452792</v>
      </c>
      <c r="L136" s="24">
        <v>-1341.3480695204894</v>
      </c>
      <c r="M136" s="24">
        <v>-931.90035601522789</v>
      </c>
      <c r="N136" s="24"/>
      <c r="O136" s="24"/>
      <c r="P136" s="24"/>
      <c r="Q136" s="24"/>
      <c r="R136" s="21"/>
      <c r="S136" s="21"/>
      <c r="T136" s="21"/>
      <c r="U136" s="21"/>
      <c r="V136" s="83">
        <f t="shared" si="5"/>
        <v>0</v>
      </c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</row>
    <row r="137" spans="1:33" ht="14.25" customHeight="1" x14ac:dyDescent="0.15">
      <c r="A137" s="27" t="s">
        <v>157</v>
      </c>
      <c r="B137" s="26">
        <v>-3042.805279195471</v>
      </c>
      <c r="C137" s="26">
        <v>-2512.4157690969218</v>
      </c>
      <c r="D137" s="26">
        <v>-2248.3516714803213</v>
      </c>
      <c r="E137" s="26">
        <v>-2141.7323455223154</v>
      </c>
      <c r="F137" s="26">
        <v>956.28242144829949</v>
      </c>
      <c r="G137" s="26">
        <v>2002.5905454811216</v>
      </c>
      <c r="H137" s="26">
        <v>2213.8002542045797</v>
      </c>
      <c r="I137" s="26">
        <v>54.284746766336021</v>
      </c>
      <c r="J137" s="26">
        <v>1053.8591362326763</v>
      </c>
      <c r="K137" s="26">
        <v>974.64640246205931</v>
      </c>
      <c r="L137" s="26">
        <v>-1327.7275093454987</v>
      </c>
      <c r="M137" s="26">
        <v>-1881.4168180384713</v>
      </c>
      <c r="N137" s="26">
        <v>-1502.6656070368381</v>
      </c>
      <c r="O137" s="26">
        <v>-3523.0585354013801</v>
      </c>
      <c r="P137" s="26">
        <v>-2414.9028132740223</v>
      </c>
      <c r="Q137" s="26">
        <v>1905.2561017080461</v>
      </c>
      <c r="R137" s="21"/>
      <c r="S137" s="21"/>
      <c r="T137" s="21"/>
      <c r="U137" s="21"/>
      <c r="V137" s="83">
        <f t="shared" si="5"/>
        <v>1</v>
      </c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</row>
    <row r="138" spans="1:33" ht="14.25" customHeight="1" x14ac:dyDescent="0.15">
      <c r="A138" s="27" t="s">
        <v>158</v>
      </c>
      <c r="B138" s="24">
        <v>-1524.2</v>
      </c>
      <c r="C138" s="24">
        <v>-1556.6</v>
      </c>
      <c r="D138" s="24">
        <v>-1850.9</v>
      </c>
      <c r="E138" s="24">
        <v>-2367</v>
      </c>
      <c r="F138" s="24">
        <v>-1605.9</v>
      </c>
      <c r="G138" s="24">
        <v>-1786.8</v>
      </c>
      <c r="H138" s="24">
        <v>-2253.5</v>
      </c>
      <c r="I138" s="24">
        <v>-2290.4</v>
      </c>
      <c r="J138" s="24">
        <v>-2234.9</v>
      </c>
      <c r="K138" s="24">
        <v>-2142.9</v>
      </c>
      <c r="L138" s="24">
        <v>-2514.1999999999998</v>
      </c>
      <c r="M138" s="24">
        <v>-2497</v>
      </c>
      <c r="N138" s="24">
        <v>-2369.6</v>
      </c>
      <c r="O138" s="24">
        <v>-1604.1</v>
      </c>
      <c r="P138" s="24">
        <v>-1055.9000000000001</v>
      </c>
      <c r="Q138" s="24">
        <v>-927.9</v>
      </c>
      <c r="R138" s="21"/>
      <c r="S138" s="21"/>
      <c r="T138" s="21"/>
      <c r="U138" s="21"/>
      <c r="V138" s="83">
        <f t="shared" si="5"/>
        <v>1</v>
      </c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</row>
    <row r="139" spans="1:33" ht="14.25" customHeight="1" x14ac:dyDescent="0.15">
      <c r="A139" s="27" t="s">
        <v>159</v>
      </c>
      <c r="B139" s="26">
        <v>-291.07551605015573</v>
      </c>
      <c r="C139" s="26">
        <v>-239.77958589825039</v>
      </c>
      <c r="D139" s="26">
        <v>-251.72902649554999</v>
      </c>
      <c r="E139" s="26">
        <v>-438.89009375686049</v>
      </c>
      <c r="F139" s="26">
        <v>-799.57954191297529</v>
      </c>
      <c r="G139" s="26">
        <v>-812.31742299165205</v>
      </c>
      <c r="H139" s="26">
        <v>-923.2</v>
      </c>
      <c r="I139" s="26">
        <v>-460.60538727612374</v>
      </c>
      <c r="J139" s="26">
        <v>-429.77558546087278</v>
      </c>
      <c r="K139" s="26">
        <v>-745.09415403089668</v>
      </c>
      <c r="L139" s="26">
        <v>-888.6934101487526</v>
      </c>
      <c r="M139" s="26">
        <v>-684.22996625990197</v>
      </c>
      <c r="N139" s="26">
        <v>-747.7153762668994</v>
      </c>
      <c r="O139" s="26">
        <v>-1079.3061706231858</v>
      </c>
      <c r="P139" s="26">
        <v>-1200.1057911221378</v>
      </c>
      <c r="Q139" s="26"/>
      <c r="R139" s="21"/>
      <c r="S139" s="21"/>
      <c r="T139" s="21"/>
      <c r="U139" s="21"/>
      <c r="V139" s="83">
        <f t="shared" si="5"/>
        <v>0</v>
      </c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</row>
    <row r="140" spans="1:33" ht="14.25" customHeight="1" x14ac:dyDescent="0.15">
      <c r="A140" s="27" t="s">
        <v>160</v>
      </c>
      <c r="B140" s="24">
        <v>29198.364163596409</v>
      </c>
      <c r="C140" s="24">
        <v>34946.52006062874</v>
      </c>
      <c r="D140" s="24">
        <v>37754.970589137403</v>
      </c>
      <c r="E140" s="24">
        <v>45913.700053879409</v>
      </c>
      <c r="F140" s="24">
        <v>25391.504843017534</v>
      </c>
      <c r="G140" s="24">
        <v>30098.2479020502</v>
      </c>
      <c r="H140" s="24">
        <v>32828.14757778927</v>
      </c>
      <c r="I140" s="24">
        <v>39190.291025129023</v>
      </c>
      <c r="J140" s="24">
        <v>42171.745820952143</v>
      </c>
      <c r="K140" s="24">
        <v>21059.599999999999</v>
      </c>
      <c r="L140" s="24">
        <v>-6447.0204383801502</v>
      </c>
      <c r="M140" s="24">
        <v>-536.05787769431117</v>
      </c>
      <c r="N140" s="24">
        <v>13148.15033939175</v>
      </c>
      <c r="O140" s="24">
        <v>20467.324945399701</v>
      </c>
      <c r="P140" s="24">
        <v>2867.5121504507342</v>
      </c>
      <c r="Q140" s="24">
        <v>-16401.761979116371</v>
      </c>
      <c r="R140" s="21"/>
      <c r="S140" s="21"/>
      <c r="T140" s="21"/>
      <c r="U140" s="21"/>
      <c r="V140" s="83">
        <f t="shared" si="5"/>
        <v>1</v>
      </c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</row>
    <row r="141" spans="1:33" ht="14.25" customHeight="1" x14ac:dyDescent="0.15">
      <c r="A141" s="27" t="s">
        <v>161</v>
      </c>
      <c r="B141" s="26">
        <v>-1235.3882202</v>
      </c>
      <c r="C141" s="26">
        <v>-1418.1037814921851</v>
      </c>
      <c r="D141" s="26">
        <v>-1875.6812575124061</v>
      </c>
      <c r="E141" s="26">
        <v>-2842.4525385506399</v>
      </c>
      <c r="F141" s="26">
        <v>-2421.8985338000002</v>
      </c>
      <c r="G141" s="26">
        <v>-2031.7047239799999</v>
      </c>
      <c r="H141" s="26">
        <v>-2641.5492174000001</v>
      </c>
      <c r="I141" s="26">
        <v>-2583.8546138564702</v>
      </c>
      <c r="J141" s="26">
        <v>-2474.12939147108</v>
      </c>
      <c r="K141" s="26">
        <v>-2468.6471156417597</v>
      </c>
      <c r="L141" s="26">
        <v>-2018.1180326181959</v>
      </c>
      <c r="M141" s="26">
        <v>-2008.761582373837</v>
      </c>
      <c r="N141" s="26">
        <v>-2013.9121337806769</v>
      </c>
      <c r="O141" s="26">
        <v>-2054.5034793319001</v>
      </c>
      <c r="P141" s="26">
        <v>-2204.99415008087</v>
      </c>
      <c r="Q141" s="26">
        <v>-2066.0918685575043</v>
      </c>
      <c r="R141" s="21"/>
      <c r="S141" s="21"/>
      <c r="T141" s="21"/>
      <c r="U141" s="21"/>
      <c r="V141" s="83">
        <f t="shared" si="5"/>
        <v>1</v>
      </c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</row>
    <row r="142" spans="1:33" ht="14.25" customHeight="1" x14ac:dyDescent="0.15">
      <c r="A142" s="27" t="s">
        <v>162</v>
      </c>
      <c r="B142" s="24">
        <v>48640.731741926051</v>
      </c>
      <c r="C142" s="24">
        <v>58076.486288774337</v>
      </c>
      <c r="D142" s="24">
        <v>57487.715906715915</v>
      </c>
      <c r="E142" s="24">
        <v>84838.13034435625</v>
      </c>
      <c r="F142" s="24">
        <v>48685.685218994462</v>
      </c>
      <c r="G142" s="24">
        <v>54080.788159680611</v>
      </c>
      <c r="H142" s="24">
        <v>73763.055993324539</v>
      </c>
      <c r="I142" s="24">
        <v>72026.3</v>
      </c>
      <c r="J142" s="24">
        <v>63703.57585394528</v>
      </c>
      <c r="K142" s="24">
        <v>52620.068476236447</v>
      </c>
      <c r="L142" s="24">
        <v>27485.551206729593</v>
      </c>
      <c r="M142" s="24">
        <v>12920.268385886626</v>
      </c>
      <c r="N142" s="24">
        <v>23202.559416254684</v>
      </c>
      <c r="O142" s="24">
        <v>33816.312280752158</v>
      </c>
      <c r="P142" s="24">
        <v>15670.38549869292</v>
      </c>
      <c r="Q142" s="24">
        <v>-77.076026467651843</v>
      </c>
      <c r="R142" s="21"/>
      <c r="S142" s="21"/>
      <c r="T142" s="21"/>
      <c r="U142" s="21"/>
      <c r="V142" s="83">
        <f t="shared" si="5"/>
        <v>1</v>
      </c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</row>
    <row r="143" spans="1:33" ht="14.25" customHeight="1" x14ac:dyDescent="0.15">
      <c r="A143" s="27" t="s">
        <v>163</v>
      </c>
      <c r="B143" s="26">
        <v>10663.198959687908</v>
      </c>
      <c r="C143" s="26">
        <v>11705.331599479843</v>
      </c>
      <c r="D143" s="26">
        <v>10348.504551365411</v>
      </c>
      <c r="E143" s="26">
        <v>17011.96358907672</v>
      </c>
      <c r="F143" s="26">
        <v>11599.739921976594</v>
      </c>
      <c r="G143" s="26">
        <v>18725.617685305591</v>
      </c>
      <c r="H143" s="26">
        <v>25595.048114434332</v>
      </c>
      <c r="I143" s="26">
        <v>26509.472041612487</v>
      </c>
      <c r="J143" s="26">
        <v>24386.040156046809</v>
      </c>
      <c r="K143" s="26">
        <v>25676.92007802341</v>
      </c>
      <c r="L143" s="26">
        <v>9118.5904562403102</v>
      </c>
      <c r="M143" s="26">
        <v>6257.5447204161264</v>
      </c>
      <c r="N143" s="26">
        <v>8764.4695383866037</v>
      </c>
      <c r="O143" s="26">
        <v>18084.975876117034</v>
      </c>
      <c r="P143" s="26">
        <v>18229.070868655061</v>
      </c>
      <c r="Q143" s="72">
        <v>11615.084525357606</v>
      </c>
      <c r="R143" s="21"/>
      <c r="S143" s="21"/>
      <c r="T143" s="21"/>
      <c r="U143" s="21"/>
      <c r="V143" s="83">
        <f t="shared" si="5"/>
        <v>1</v>
      </c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</row>
    <row r="144" spans="1:33" ht="14.25" customHeight="1" x14ac:dyDescent="0.15">
      <c r="A144" s="27" t="s">
        <v>164</v>
      </c>
      <c r="B144" s="24">
        <v>-6242.2</v>
      </c>
      <c r="C144" s="24">
        <v>-9532</v>
      </c>
      <c r="D144" s="24">
        <v>-10421</v>
      </c>
      <c r="E144" s="24">
        <v>-16908.5</v>
      </c>
      <c r="F144" s="24">
        <v>-10180</v>
      </c>
      <c r="G144" s="24">
        <v>-11362</v>
      </c>
      <c r="H144" s="24">
        <v>-12667</v>
      </c>
      <c r="I144" s="24">
        <v>-15593</v>
      </c>
      <c r="J144" s="24">
        <v>-16099</v>
      </c>
      <c r="K144" s="24">
        <v>-17898</v>
      </c>
      <c r="L144" s="24">
        <v>-17108</v>
      </c>
      <c r="M144" s="24">
        <v>-20380</v>
      </c>
      <c r="N144" s="24">
        <v>-29594</v>
      </c>
      <c r="O144" s="24">
        <v>-31911</v>
      </c>
      <c r="P144" s="24">
        <v>-22881</v>
      </c>
      <c r="Q144" s="24">
        <v>-21589</v>
      </c>
      <c r="R144" s="21"/>
      <c r="S144" s="21"/>
      <c r="T144" s="21"/>
      <c r="U144" s="21"/>
      <c r="V144" s="83">
        <f t="shared" si="5"/>
        <v>1</v>
      </c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</row>
    <row r="145" spans="1:33" ht="14.25" customHeight="1" x14ac:dyDescent="0.15">
      <c r="A145" s="27" t="s">
        <v>165</v>
      </c>
      <c r="B145" s="26">
        <v>-97.1</v>
      </c>
      <c r="C145" s="26">
        <v>-105.619923383452</v>
      </c>
      <c r="D145" s="26">
        <v>-99.0405828141553</v>
      </c>
      <c r="E145" s="26">
        <v>-108.31187356328499</v>
      </c>
      <c r="F145" s="26">
        <v>-85.903105026314009</v>
      </c>
      <c r="G145" s="26">
        <v>-91.099554453028304</v>
      </c>
      <c r="H145" s="26">
        <v>-112.219216847341</v>
      </c>
      <c r="I145" s="26">
        <v>-123.91755781402699</v>
      </c>
      <c r="J145" s="26">
        <v>-132.12845548290599</v>
      </c>
      <c r="K145" s="26">
        <v>-158.65019580751698</v>
      </c>
      <c r="L145" s="26">
        <v>-142.08347034954198</v>
      </c>
      <c r="M145" s="26">
        <v>-140.660561438028</v>
      </c>
      <c r="N145" s="26">
        <v>-143.70081969318602</v>
      </c>
      <c r="O145" s="72">
        <v>-138.15100798360896</v>
      </c>
      <c r="P145" s="72">
        <v>-145.04528856084443</v>
      </c>
      <c r="Q145" s="26"/>
      <c r="R145" s="21"/>
      <c r="S145" s="21"/>
      <c r="T145" s="21"/>
      <c r="U145" s="21"/>
      <c r="V145" s="83">
        <f t="shared" si="5"/>
        <v>0</v>
      </c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</row>
    <row r="146" spans="1:33" ht="14.25" customHeight="1" x14ac:dyDescent="0.15">
      <c r="A146" s="27" t="s">
        <v>166</v>
      </c>
      <c r="B146" s="24">
        <v>-1543.5</v>
      </c>
      <c r="C146" s="24">
        <v>-1724.68</v>
      </c>
      <c r="D146" s="24">
        <v>-3136.9</v>
      </c>
      <c r="E146" s="24">
        <v>-4157.8</v>
      </c>
      <c r="F146" s="24">
        <v>-2194.4</v>
      </c>
      <c r="G146" s="24">
        <v>-4563.5</v>
      </c>
      <c r="H146" s="24">
        <v>-6585.3</v>
      </c>
      <c r="I146" s="24">
        <v>-6639.8</v>
      </c>
      <c r="J146" s="24">
        <v>-6890.4</v>
      </c>
      <c r="K146" s="24">
        <v>-8942.2999999999993</v>
      </c>
      <c r="L146" s="24">
        <v>-8333.2000000000007</v>
      </c>
      <c r="M146" s="24">
        <v>-7760.9066000000003</v>
      </c>
      <c r="N146" s="24">
        <v>-8468.6322999999993</v>
      </c>
      <c r="O146" s="24">
        <v>-9206.63809502</v>
      </c>
      <c r="P146" s="24">
        <v>-7607.8591120000001</v>
      </c>
      <c r="Q146" s="24">
        <v>-2713.82847937</v>
      </c>
      <c r="R146" s="21"/>
      <c r="S146" s="21"/>
      <c r="T146" s="21"/>
      <c r="U146" s="21"/>
      <c r="V146" s="83">
        <f t="shared" si="5"/>
        <v>1</v>
      </c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</row>
    <row r="147" spans="1:33" ht="14.25" customHeight="1" x14ac:dyDescent="0.15">
      <c r="A147" s="27" t="s">
        <v>167</v>
      </c>
      <c r="B147" s="26">
        <v>1794.2694421527974</v>
      </c>
      <c r="C147" s="26">
        <v>2212.7649042675075</v>
      </c>
      <c r="D147" s="26">
        <v>2116.6219063594826</v>
      </c>
      <c r="E147" s="26">
        <v>2666.0419393862735</v>
      </c>
      <c r="F147" s="26">
        <v>1527.5441110299612</v>
      </c>
      <c r="G147" s="26">
        <v>2217.2994982692353</v>
      </c>
      <c r="H147" s="26">
        <v>2664.0725259822739</v>
      </c>
      <c r="I147" s="26">
        <v>1566.8472293543996</v>
      </c>
      <c r="J147" s="26">
        <v>528.1865649786746</v>
      </c>
      <c r="K147" s="26">
        <v>5192.5995463729951</v>
      </c>
      <c r="L147" s="26">
        <v>5890.1955792529443</v>
      </c>
      <c r="M147" s="26">
        <v>6117.8369919266452</v>
      </c>
      <c r="N147" s="26">
        <v>6891.6770982906128</v>
      </c>
      <c r="O147" s="26">
        <v>6994.6460994809868</v>
      </c>
      <c r="P147" s="26"/>
      <c r="Q147" s="26"/>
      <c r="R147" s="21"/>
      <c r="S147" s="21"/>
      <c r="T147" s="21"/>
      <c r="U147" s="21"/>
      <c r="V147" s="83">
        <f t="shared" si="5"/>
        <v>0</v>
      </c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</row>
    <row r="148" spans="1:33" ht="14.25" customHeight="1" x14ac:dyDescent="0.15">
      <c r="A148" s="27" t="s">
        <v>168</v>
      </c>
      <c r="B148" s="24">
        <v>1145.61970113899</v>
      </c>
      <c r="C148" s="24">
        <v>1097.2646873322999</v>
      </c>
      <c r="D148" s="24">
        <v>1359.9171810000103</v>
      </c>
      <c r="E148" s="24">
        <v>1011.4850437755089</v>
      </c>
      <c r="F148" s="24">
        <v>1098.4674172902098</v>
      </c>
      <c r="G148" s="24">
        <v>830.16159546632957</v>
      </c>
      <c r="H148" s="24">
        <v>776.8478853866992</v>
      </c>
      <c r="I148" s="24">
        <v>500.80722936750982</v>
      </c>
      <c r="J148" s="24">
        <v>1583.4123949131013</v>
      </c>
      <c r="K148" s="24">
        <v>928.10680356462865</v>
      </c>
      <c r="L148" s="24">
        <v>698.95209378586003</v>
      </c>
      <c r="M148" s="24">
        <v>2072.774460438719</v>
      </c>
      <c r="N148" s="24">
        <v>1692.9984071487302</v>
      </c>
      <c r="O148" s="24">
        <v>581.98321130492968</v>
      </c>
      <c r="P148" s="24">
        <v>213.36117505517959</v>
      </c>
      <c r="Q148" s="24">
        <v>1243.7628689999999</v>
      </c>
      <c r="R148" s="21"/>
      <c r="S148" s="21"/>
      <c r="T148" s="21"/>
      <c r="U148" s="21"/>
      <c r="V148" s="83">
        <f t="shared" si="5"/>
        <v>1</v>
      </c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</row>
    <row r="149" spans="1:33" ht="14.25" customHeight="1" x14ac:dyDescent="0.15">
      <c r="A149" s="27" t="s">
        <v>169</v>
      </c>
      <c r="B149" s="26">
        <v>5583.408147389835</v>
      </c>
      <c r="C149" s="26">
        <v>9361.8539191595337</v>
      </c>
      <c r="D149" s="26">
        <v>8835.4807949084443</v>
      </c>
      <c r="E149" s="26">
        <v>2940.2375484450567</v>
      </c>
      <c r="F149" s="26">
        <v>6153.4342902868084</v>
      </c>
      <c r="G149" s="26">
        <v>7411.8095864685483</v>
      </c>
      <c r="H149" s="26">
        <v>9927.1847490862965</v>
      </c>
      <c r="I149" s="26">
        <v>7131.3739345675949</v>
      </c>
      <c r="J149" s="26">
        <v>1157.1828323562927</v>
      </c>
      <c r="K149" s="26">
        <v>-1178.8113684259949</v>
      </c>
      <c r="L149" s="26">
        <v>-2547.668172486925</v>
      </c>
      <c r="M149" s="26">
        <v>2173.2645445387725</v>
      </c>
      <c r="N149" s="26">
        <v>7090.4233436804925</v>
      </c>
      <c r="O149" s="26">
        <v>7512.9961979630925</v>
      </c>
      <c r="P149" s="26">
        <v>7028.1827016754933</v>
      </c>
      <c r="Q149" s="72">
        <v>7750</v>
      </c>
      <c r="R149" s="21"/>
      <c r="S149" s="21"/>
      <c r="T149" s="21"/>
      <c r="U149" s="21"/>
      <c r="V149" s="83">
        <f t="shared" si="5"/>
        <v>1</v>
      </c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</row>
    <row r="150" spans="1:33" ht="14.25" customHeight="1" x14ac:dyDescent="0.15">
      <c r="A150" s="27" t="s">
        <v>170</v>
      </c>
      <c r="B150" s="24">
        <v>-12145.6</v>
      </c>
      <c r="C150" s="24">
        <v>-11459.15810315674</v>
      </c>
      <c r="D150" s="24">
        <v>-13966.1856995821</v>
      </c>
      <c r="E150" s="24">
        <v>-18645.616470403249</v>
      </c>
      <c r="F150" s="24">
        <v>-13860.144075515</v>
      </c>
      <c r="G150" s="24">
        <v>-16859.20120241135</v>
      </c>
      <c r="H150" s="24">
        <v>-20428.035854303398</v>
      </c>
      <c r="I150" s="24">
        <v>-18926.07715300678</v>
      </c>
      <c r="J150" s="24">
        <v>-17661.97580549572</v>
      </c>
      <c r="K150" s="24">
        <v>-17330.408069200348</v>
      </c>
      <c r="L150" s="24">
        <v>-23309.222497532319</v>
      </c>
      <c r="M150" s="24">
        <v>-35548.813858540903</v>
      </c>
      <c r="N150" s="24">
        <v>-40214.789305213468</v>
      </c>
      <c r="O150" s="24">
        <v>-50972.497468480797</v>
      </c>
      <c r="P150" s="24">
        <v>-49311.547543852095</v>
      </c>
      <c r="Q150" s="24">
        <v>-31838.837607296533</v>
      </c>
      <c r="R150" s="21"/>
      <c r="S150" s="21"/>
      <c r="T150" s="21"/>
      <c r="U150" s="21"/>
      <c r="V150" s="83">
        <f t="shared" si="5"/>
        <v>1</v>
      </c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</row>
    <row r="151" spans="1:33" ht="14.25" customHeight="1" x14ac:dyDescent="0.15">
      <c r="A151" s="27" t="s">
        <v>171</v>
      </c>
      <c r="B151" s="26">
        <v>-7057</v>
      </c>
      <c r="C151" s="26">
        <v>-11566</v>
      </c>
      <c r="D151" s="26">
        <v>-24879</v>
      </c>
      <c r="E151" s="26">
        <v>-36924</v>
      </c>
      <c r="F151" s="26">
        <v>-12170</v>
      </c>
      <c r="G151" s="26">
        <v>-15929</v>
      </c>
      <c r="H151" s="26">
        <v>-20134</v>
      </c>
      <c r="I151" s="26">
        <v>-12478</v>
      </c>
      <c r="J151" s="26">
        <v>-3582</v>
      </c>
      <c r="K151" s="26">
        <v>-7428</v>
      </c>
      <c r="L151" s="26">
        <v>883</v>
      </c>
      <c r="M151" s="26">
        <v>2262</v>
      </c>
      <c r="N151" s="26">
        <v>-463</v>
      </c>
      <c r="O151" s="26">
        <v>-7327</v>
      </c>
      <c r="P151" s="26">
        <v>1339</v>
      </c>
      <c r="Q151" s="26">
        <v>14262</v>
      </c>
      <c r="R151" s="21"/>
      <c r="S151" s="21"/>
      <c r="T151" s="21"/>
      <c r="U151" s="21"/>
      <c r="V151" s="83">
        <f t="shared" si="5"/>
        <v>1</v>
      </c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</row>
    <row r="152" spans="1:33" ht="14.25" customHeight="1" x14ac:dyDescent="0.15">
      <c r="A152" s="27" t="s">
        <v>172</v>
      </c>
      <c r="B152" s="24">
        <v>-22449.508545808687</v>
      </c>
      <c r="C152" s="24">
        <v>-23475.681591024069</v>
      </c>
      <c r="D152" s="24">
        <v>-27589.229717054121</v>
      </c>
      <c r="E152" s="24">
        <v>-35311.664808256966</v>
      </c>
      <c r="F152" s="24">
        <v>-25385.355969042634</v>
      </c>
      <c r="G152" s="24">
        <v>-25803.49197835497</v>
      </c>
      <c r="H152" s="24">
        <v>-20220.480929619836</v>
      </c>
      <c r="I152" s="24">
        <v>-12018.221040260571</v>
      </c>
      <c r="J152" s="24">
        <v>-10813.235609958969</v>
      </c>
      <c r="K152" s="24">
        <v>-12807.238884021748</v>
      </c>
      <c r="L152" s="24">
        <v>-10802.485226426819</v>
      </c>
      <c r="M152" s="24">
        <v>-11062.004202278462</v>
      </c>
      <c r="N152" s="24">
        <v>-15101.799690141766</v>
      </c>
      <c r="O152" s="24">
        <v>-18415.436455869996</v>
      </c>
      <c r="P152" s="24">
        <v>-18226.215737472972</v>
      </c>
      <c r="Q152" s="24">
        <v>-13861.469781546888</v>
      </c>
      <c r="R152" s="21"/>
      <c r="S152" s="21"/>
      <c r="T152" s="21"/>
      <c r="U152" s="21"/>
      <c r="V152" s="83">
        <f t="shared" si="5"/>
        <v>1</v>
      </c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</row>
    <row r="153" spans="1:33" ht="14.25" customHeight="1" x14ac:dyDescent="0.15">
      <c r="A153" s="27" t="s">
        <v>173</v>
      </c>
      <c r="B153" s="26"/>
      <c r="C153" s="26"/>
      <c r="D153" s="26"/>
      <c r="E153" s="26"/>
      <c r="F153" s="26"/>
      <c r="G153" s="26"/>
      <c r="H153" s="26">
        <v>87518.379120879123</v>
      </c>
      <c r="I153" s="26">
        <v>102166.66666666669</v>
      </c>
      <c r="J153" s="26">
        <v>101861.26373626373</v>
      </c>
      <c r="K153" s="26">
        <v>95557.142857142855</v>
      </c>
      <c r="L153" s="26">
        <v>48798.076923076929</v>
      </c>
      <c r="M153" s="26">
        <v>25374.725274725271</v>
      </c>
      <c r="N153" s="26">
        <v>36732.692307692305</v>
      </c>
      <c r="O153" s="26">
        <v>50981.318681318677</v>
      </c>
      <c r="P153" s="26">
        <v>41581.043956043955</v>
      </c>
      <c r="Q153" s="26">
        <v>27137.087912087914</v>
      </c>
      <c r="R153" s="21"/>
      <c r="S153" s="21"/>
      <c r="T153" s="21"/>
      <c r="U153" s="21"/>
      <c r="V153" s="83">
        <f t="shared" si="5"/>
        <v>1</v>
      </c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</row>
    <row r="154" spans="1:33" ht="14.25" customHeight="1" x14ac:dyDescent="0.15">
      <c r="A154" s="27" t="s">
        <v>174</v>
      </c>
      <c r="B154" s="24">
        <v>-14243.2</v>
      </c>
      <c r="C154" s="24">
        <v>-20243.950059827086</v>
      </c>
      <c r="D154" s="24">
        <v>-28895.086442884589</v>
      </c>
      <c r="E154" s="24">
        <v>-32389.433830030281</v>
      </c>
      <c r="F154" s="24">
        <v>-12590.893320763134</v>
      </c>
      <c r="G154" s="24">
        <v>-12739.052976357514</v>
      </c>
      <c r="H154" s="24">
        <v>-13077.681115879408</v>
      </c>
      <c r="I154" s="24">
        <v>-11889.742402233478</v>
      </c>
      <c r="J154" s="24">
        <v>-8069.1763511842537</v>
      </c>
      <c r="K154" s="24">
        <v>-8820.2759529905998</v>
      </c>
      <c r="L154" s="24">
        <v>-9006.4749364541294</v>
      </c>
      <c r="M154" s="24">
        <v>-10671.40966837089</v>
      </c>
      <c r="N154" s="24">
        <v>-14551.121334603615</v>
      </c>
      <c r="O154" s="24">
        <v>-18018.894602600016</v>
      </c>
      <c r="P154" s="24">
        <v>-19964.211367393917</v>
      </c>
      <c r="Q154" s="24">
        <v>-21929.649010559657</v>
      </c>
      <c r="R154" s="21"/>
      <c r="S154" s="21"/>
      <c r="T154" s="21"/>
      <c r="U154" s="21"/>
      <c r="V154" s="83">
        <f t="shared" si="5"/>
        <v>1</v>
      </c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</row>
    <row r="155" spans="1:33" ht="14.25" customHeight="1" x14ac:dyDescent="0.15">
      <c r="A155" s="27" t="s">
        <v>175</v>
      </c>
      <c r="B155" s="26">
        <v>116185.06</v>
      </c>
      <c r="C155" s="26">
        <v>134294.12</v>
      </c>
      <c r="D155" s="26">
        <v>123446.98</v>
      </c>
      <c r="E155" s="26">
        <v>177625.4</v>
      </c>
      <c r="F155" s="26">
        <v>113230.52</v>
      </c>
      <c r="G155" s="26">
        <v>146994.5</v>
      </c>
      <c r="H155" s="26">
        <v>196854.34</v>
      </c>
      <c r="I155" s="26">
        <v>191662.76</v>
      </c>
      <c r="J155" s="26">
        <v>180566.25</v>
      </c>
      <c r="K155" s="26">
        <v>188930.67</v>
      </c>
      <c r="L155" s="26">
        <v>148397.92000000001</v>
      </c>
      <c r="M155" s="26">
        <v>90214.69</v>
      </c>
      <c r="N155" s="26">
        <v>114557.53</v>
      </c>
      <c r="O155" s="26">
        <v>195057.81</v>
      </c>
      <c r="P155" s="26">
        <v>165844.68</v>
      </c>
      <c r="Q155" s="26">
        <v>93734.58</v>
      </c>
      <c r="R155" s="21"/>
      <c r="S155" s="21"/>
      <c r="T155" s="21"/>
      <c r="U155" s="21"/>
      <c r="V155" s="83">
        <f t="shared" si="5"/>
        <v>1</v>
      </c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</row>
    <row r="156" spans="1:33" ht="14.25" customHeight="1" x14ac:dyDescent="0.15">
      <c r="A156" s="27" t="s">
        <v>176</v>
      </c>
      <c r="B156" s="24"/>
      <c r="C156" s="24"/>
      <c r="D156" s="24"/>
      <c r="E156" s="24"/>
      <c r="F156" s="24"/>
      <c r="G156" s="24">
        <v>-786.7</v>
      </c>
      <c r="H156" s="24">
        <v>-1104.8406819260199</v>
      </c>
      <c r="I156" s="24">
        <v>-1273.6979973176001</v>
      </c>
      <c r="J156" s="24">
        <v>-1150.77822401208</v>
      </c>
      <c r="K156" s="24">
        <v>-1268.5693793197502</v>
      </c>
      <c r="L156" s="24">
        <v>-1236.6055944463799</v>
      </c>
      <c r="M156" s="24">
        <v>-1294.1432309645299</v>
      </c>
      <c r="N156" s="24">
        <v>-973.90152947148499</v>
      </c>
      <c r="O156" s="24">
        <v>-1154.517937325817</v>
      </c>
      <c r="P156" s="24">
        <v>-1472.8215216297281</v>
      </c>
      <c r="Q156" s="24"/>
      <c r="R156" s="21"/>
      <c r="S156" s="21"/>
      <c r="T156" s="21"/>
      <c r="U156" s="21"/>
      <c r="V156" s="83">
        <f t="shared" si="5"/>
        <v>0</v>
      </c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</row>
    <row r="157" spans="1:33" ht="14.25" customHeight="1" x14ac:dyDescent="0.15">
      <c r="A157" s="27" t="s">
        <v>177</v>
      </c>
      <c r="B157" s="26">
        <v>-175.2</v>
      </c>
      <c r="C157" s="26">
        <v>-208.50997404330397</v>
      </c>
      <c r="D157" s="26">
        <v>-213.20660539624529</v>
      </c>
      <c r="E157" s="26">
        <v>-237.73844186973764</v>
      </c>
      <c r="F157" s="26">
        <v>-196.31069942927033</v>
      </c>
      <c r="G157" s="26">
        <v>-256.85093168095136</v>
      </c>
      <c r="H157" s="26">
        <v>-322.54510694278264</v>
      </c>
      <c r="I157" s="26">
        <v>-277.25401367232655</v>
      </c>
      <c r="J157" s="26">
        <v>-301.42684975093511</v>
      </c>
      <c r="K157" s="26">
        <v>-313.81801031643994</v>
      </c>
      <c r="L157" s="26">
        <v>-263.99999317993996</v>
      </c>
      <c r="M157" s="26">
        <v>-276.32273043415773</v>
      </c>
      <c r="N157" s="26">
        <v>-283.37968839164353</v>
      </c>
      <c r="O157" s="26">
        <v>-290.52710583245664</v>
      </c>
      <c r="P157" s="72">
        <v>-306.45577783225065</v>
      </c>
      <c r="Q157" s="26"/>
      <c r="R157" s="21"/>
      <c r="S157" s="21"/>
      <c r="T157" s="21"/>
      <c r="U157" s="21"/>
      <c r="V157" s="83">
        <f t="shared" si="5"/>
        <v>0</v>
      </c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</row>
    <row r="158" spans="1:33" ht="14.25" customHeight="1" x14ac:dyDescent="0.15">
      <c r="A158" s="27" t="s">
        <v>178</v>
      </c>
      <c r="B158" s="24">
        <v>-34.809538696000004</v>
      </c>
      <c r="C158" s="24">
        <v>-51.528803631999999</v>
      </c>
      <c r="D158" s="24">
        <v>-58.055730261763294</v>
      </c>
      <c r="E158" s="24">
        <v>-84.321944128000013</v>
      </c>
      <c r="F158" s="24">
        <v>-74.557702259999999</v>
      </c>
      <c r="G158" s="24">
        <v>-85.261957752552306</v>
      </c>
      <c r="H158" s="24">
        <v>-104.7364294929734</v>
      </c>
      <c r="I158" s="24">
        <v>-104.01651251946491</v>
      </c>
      <c r="J158" s="24">
        <v>-115.7588180948115</v>
      </c>
      <c r="K158" s="24">
        <v>-127.40906877262711</v>
      </c>
      <c r="L158" s="24">
        <v>-107.6414220371063</v>
      </c>
      <c r="M158" s="24">
        <v>-105.46993352320951</v>
      </c>
      <c r="N158" s="24">
        <v>-112.084226320507</v>
      </c>
      <c r="O158" s="24">
        <v>-116.83362586325448</v>
      </c>
      <c r="P158" s="24">
        <v>-113.2439943548528</v>
      </c>
      <c r="Q158" s="24">
        <v>-102.79335596606471</v>
      </c>
      <c r="R158" s="21"/>
      <c r="S158" s="21"/>
      <c r="T158" s="21"/>
      <c r="U158" s="21"/>
      <c r="V158" s="83">
        <f t="shared" si="5"/>
        <v>1</v>
      </c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</row>
    <row r="159" spans="1:33" ht="14.25" customHeight="1" x14ac:dyDescent="0.15">
      <c r="A159" s="27" t="s">
        <v>179</v>
      </c>
      <c r="B159" s="26">
        <v>126018.8</v>
      </c>
      <c r="C159" s="26">
        <v>147194.52623853201</v>
      </c>
      <c r="D159" s="26">
        <v>150631.74578815681</v>
      </c>
      <c r="E159" s="26">
        <v>212026.92266666665</v>
      </c>
      <c r="F159" s="26">
        <v>105229.62666666668</v>
      </c>
      <c r="G159" s="26">
        <v>153711.53067493331</v>
      </c>
      <c r="H159" s="26">
        <v>244774.77600000001</v>
      </c>
      <c r="I159" s="26">
        <v>246570.44533333334</v>
      </c>
      <c r="J159" s="26">
        <v>222557.43466666667</v>
      </c>
      <c r="K159" s="26">
        <v>183994.89800746666</v>
      </c>
      <c r="L159" s="26">
        <v>44265.398933333337</v>
      </c>
      <c r="M159" s="26">
        <v>55764.063999999998</v>
      </c>
      <c r="N159" s="26">
        <v>98461.055152354675</v>
      </c>
      <c r="O159" s="26">
        <v>168749.48266666665</v>
      </c>
      <c r="P159" s="26">
        <v>121336.01056782933</v>
      </c>
      <c r="Q159" s="26">
        <v>47944.237333333338</v>
      </c>
      <c r="R159" s="21"/>
      <c r="S159" s="21"/>
      <c r="T159" s="21"/>
      <c r="U159" s="21"/>
      <c r="V159" s="83">
        <f t="shared" si="5"/>
        <v>1</v>
      </c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</row>
    <row r="160" spans="1:33" ht="14.25" customHeight="1" x14ac:dyDescent="0.15">
      <c r="A160" s="27" t="s">
        <v>180</v>
      </c>
      <c r="B160" s="24">
        <v>-1292</v>
      </c>
      <c r="C160" s="24">
        <v>-1594.1790760495492</v>
      </c>
      <c r="D160" s="24">
        <v>-2475.4837661077004</v>
      </c>
      <c r="E160" s="24">
        <v>-3400.694751344698</v>
      </c>
      <c r="F160" s="24">
        <v>-2034.1555984412382</v>
      </c>
      <c r="G160" s="24">
        <v>-1919.9838650755116</v>
      </c>
      <c r="H160" s="24">
        <v>-2511.6635580512775</v>
      </c>
      <c r="I160" s="24">
        <v>-2877.1204456050946</v>
      </c>
      <c r="J160" s="24">
        <v>-2978.3814948603695</v>
      </c>
      <c r="K160" s="24">
        <v>-2801.4685480199341</v>
      </c>
      <c r="L160" s="24">
        <v>-2155.5882678719859</v>
      </c>
      <c r="M160" s="24">
        <v>-1965.3737163393873</v>
      </c>
      <c r="N160" s="24">
        <v>-2702.077124073111</v>
      </c>
      <c r="O160" s="24">
        <v>-3396.2031289927563</v>
      </c>
      <c r="P160" s="24"/>
      <c r="Q160" s="24"/>
      <c r="R160" s="21"/>
      <c r="S160" s="21"/>
      <c r="T160" s="21"/>
      <c r="U160" s="21"/>
      <c r="V160" s="83">
        <f t="shared" si="5"/>
        <v>0</v>
      </c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</row>
    <row r="161" spans="1:33" ht="14.25" customHeight="1" x14ac:dyDescent="0.15">
      <c r="A161" s="27" t="s">
        <v>181</v>
      </c>
      <c r="B161" s="26"/>
      <c r="C161" s="26"/>
      <c r="D161" s="26">
        <v>-9792</v>
      </c>
      <c r="E161" s="26">
        <v>-12501.036799707561</v>
      </c>
      <c r="F161" s="26">
        <v>-7048.3305781435593</v>
      </c>
      <c r="G161" s="26">
        <v>-6253.9954162906597</v>
      </c>
      <c r="H161" s="26">
        <v>-7629.4328383419879</v>
      </c>
      <c r="I161" s="26">
        <v>-7250.7840403600048</v>
      </c>
      <c r="J161" s="26">
        <v>-5527.6155046207077</v>
      </c>
      <c r="K161" s="26">
        <v>-5447.9229553828873</v>
      </c>
      <c r="L161" s="26">
        <v>-4042.0253102614356</v>
      </c>
      <c r="M161" s="26">
        <v>-3450.0984472780538</v>
      </c>
      <c r="N161" s="26">
        <v>-4533.4211853678262</v>
      </c>
      <c r="O161" s="26">
        <v>-5983.1266078190538</v>
      </c>
      <c r="P161" s="26">
        <v>-6289.188252478908</v>
      </c>
      <c r="Q161" s="26">
        <v>-5966.8307225383287</v>
      </c>
      <c r="R161" s="21"/>
      <c r="S161" s="21"/>
      <c r="T161" s="21"/>
      <c r="U161" s="21"/>
      <c r="V161" s="83">
        <f t="shared" si="5"/>
        <v>1</v>
      </c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</row>
    <row r="162" spans="1:33" ht="14.25" customHeight="1" x14ac:dyDescent="0.15">
      <c r="A162" s="27" t="s">
        <v>182</v>
      </c>
      <c r="B162" s="24">
        <v>-294.45189655454556</v>
      </c>
      <c r="C162" s="24">
        <v>-282.56397829578503</v>
      </c>
      <c r="D162" s="24">
        <v>-304.3</v>
      </c>
      <c r="E162" s="24">
        <v>-403.49988263666199</v>
      </c>
      <c r="F162" s="24">
        <v>-318.86901283637661</v>
      </c>
      <c r="G162" s="24">
        <v>-381.01561783819551</v>
      </c>
      <c r="H162" s="24">
        <v>-438.10803484491697</v>
      </c>
      <c r="I162" s="24">
        <v>-469.459060301134</v>
      </c>
      <c r="J162" s="24">
        <v>-445.41782471775599</v>
      </c>
      <c r="K162" s="24">
        <v>-541.9105033718489</v>
      </c>
      <c r="L162" s="24">
        <v>-473.00885884765563</v>
      </c>
      <c r="M162" s="24">
        <v>-531.86329969436895</v>
      </c>
      <c r="N162" s="24">
        <v>-590.329658358752</v>
      </c>
      <c r="O162" s="24">
        <v>-615.40389479318799</v>
      </c>
      <c r="P162" s="24">
        <v>-630.58031134045302</v>
      </c>
      <c r="Q162" s="24">
        <v>-433.0037650475532</v>
      </c>
      <c r="R162" s="21"/>
      <c r="S162" s="21"/>
      <c r="T162" s="21"/>
      <c r="U162" s="21"/>
      <c r="V162" s="83">
        <f t="shared" si="5"/>
        <v>1</v>
      </c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</row>
    <row r="163" spans="1:33" ht="14.25" customHeight="1" x14ac:dyDescent="0.15">
      <c r="A163" s="27" t="s">
        <v>183</v>
      </c>
      <c r="B163" s="26">
        <v>-178.03552117945907</v>
      </c>
      <c r="C163" s="26">
        <v>-88.690834701066734</v>
      </c>
      <c r="D163" s="26">
        <v>-108.29240851900094</v>
      </c>
      <c r="E163" s="26">
        <v>-199.71258047955496</v>
      </c>
      <c r="F163" s="26">
        <v>-349.85207506464803</v>
      </c>
      <c r="G163" s="26">
        <v>-520.57686981874747</v>
      </c>
      <c r="H163" s="26">
        <v>-1674.5059920182393</v>
      </c>
      <c r="I163" s="26">
        <v>-917.02431203475896</v>
      </c>
      <c r="J163" s="26">
        <v>-34.910643564167025</v>
      </c>
      <c r="K163" s="26">
        <v>-336.16995445826007</v>
      </c>
      <c r="L163" s="26">
        <v>-765.56177066443615</v>
      </c>
      <c r="M163" s="26">
        <v>-318.39999999999998</v>
      </c>
      <c r="N163" s="26">
        <v>-551.18239062179157</v>
      </c>
      <c r="O163" s="26">
        <v>-570.70415888717298</v>
      </c>
      <c r="P163" s="26">
        <v>-720.94337366434934</v>
      </c>
      <c r="Q163" s="26"/>
      <c r="R163" s="21"/>
      <c r="S163" s="21"/>
      <c r="T163" s="21"/>
      <c r="U163" s="21"/>
      <c r="V163" s="83">
        <f t="shared" si="5"/>
        <v>0</v>
      </c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</row>
    <row r="164" spans="1:33" ht="14.25" customHeight="1" x14ac:dyDescent="0.15">
      <c r="A164" s="27" t="s">
        <v>184</v>
      </c>
      <c r="B164" s="24">
        <v>47647.031433296434</v>
      </c>
      <c r="C164" s="24">
        <v>52327.620206427899</v>
      </c>
      <c r="D164" s="24">
        <v>58135.825829047091</v>
      </c>
      <c r="E164" s="24">
        <v>41396.721585692045</v>
      </c>
      <c r="F164" s="24">
        <v>47887.449577823791</v>
      </c>
      <c r="G164" s="24">
        <v>63234.890386930929</v>
      </c>
      <c r="H164" s="24">
        <v>75552.013457338777</v>
      </c>
      <c r="I164" s="24">
        <v>74953.175648536824</v>
      </c>
      <c r="J164" s="24">
        <v>78777.751138815627</v>
      </c>
      <c r="K164" s="24">
        <v>86694.921273825021</v>
      </c>
      <c r="L164" s="24">
        <v>92570.254396014032</v>
      </c>
      <c r="M164" s="24">
        <v>89974.685809906267</v>
      </c>
      <c r="N164" s="24">
        <v>101026.12379383385</v>
      </c>
      <c r="O164" s="24">
        <v>101579.89880205831</v>
      </c>
      <c r="P164" s="24">
        <v>96841.544542117175</v>
      </c>
      <c r="Q164" s="24">
        <v>93642.96456462238</v>
      </c>
      <c r="R164" s="21"/>
      <c r="S164" s="21"/>
      <c r="T164" s="21"/>
      <c r="U164" s="21"/>
      <c r="V164" s="83">
        <f t="shared" si="5"/>
        <v>1</v>
      </c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</row>
    <row r="165" spans="1:33" ht="14.25" customHeight="1" x14ac:dyDescent="0.15">
      <c r="A165" s="27" t="s">
        <v>185</v>
      </c>
      <c r="B165" s="26"/>
      <c r="C165" s="26"/>
      <c r="D165" s="26"/>
      <c r="E165" s="26"/>
      <c r="F165" s="26"/>
      <c r="G165" s="26"/>
      <c r="H165" s="26">
        <v>-606.20000000000005</v>
      </c>
      <c r="I165" s="26">
        <v>-637.26256983240228</v>
      </c>
      <c r="J165" s="26">
        <v>-759.8938547486033</v>
      </c>
      <c r="K165" s="26">
        <v>-879.64245810055866</v>
      </c>
      <c r="L165" s="26">
        <v>-726.56424581005581</v>
      </c>
      <c r="M165" s="26">
        <v>-723.64245810055866</v>
      </c>
      <c r="N165" s="26">
        <v>-638.18994413407813</v>
      </c>
      <c r="O165" s="26">
        <v>-771.14473927932954</v>
      </c>
      <c r="P165" s="26">
        <v>-741.63147580446935</v>
      </c>
      <c r="Q165" s="26">
        <v>-461.4540019776536</v>
      </c>
      <c r="R165" s="21"/>
      <c r="S165" s="21"/>
      <c r="T165" s="21"/>
      <c r="U165" s="21"/>
      <c r="V165" s="83">
        <f t="shared" ref="V165:V196" si="6">IF(Q165="", 0, 1)</f>
        <v>1</v>
      </c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</row>
    <row r="166" spans="1:33" ht="14.25" customHeight="1" x14ac:dyDescent="0.15">
      <c r="A166" s="27" t="s">
        <v>186</v>
      </c>
      <c r="B166" s="24">
        <v>-3468.0975923115102</v>
      </c>
      <c r="C166" s="24">
        <v>-3576.04957922228</v>
      </c>
      <c r="D166" s="24">
        <v>-1468.4977762907001</v>
      </c>
      <c r="E166" s="24">
        <v>-1737.2213780139648</v>
      </c>
      <c r="F166" s="24">
        <v>382.46437754093216</v>
      </c>
      <c r="G166" s="24">
        <v>-105.59258438772196</v>
      </c>
      <c r="H166" s="24">
        <v>-82.304494645024306</v>
      </c>
      <c r="I166" s="24">
        <v>3226.9982120228692</v>
      </c>
      <c r="J166" s="24">
        <v>3836.5529348513123</v>
      </c>
      <c r="K166" s="24">
        <v>3703.4938639869756</v>
      </c>
      <c r="L166" s="24">
        <v>890.1990360769222</v>
      </c>
      <c r="M166" s="24">
        <v>1408.4103112661132</v>
      </c>
      <c r="N166" s="24">
        <v>654.49538005811382</v>
      </c>
      <c r="O166" s="24">
        <v>-251.73168273916554</v>
      </c>
      <c r="P166" s="24">
        <v>-1086.2914517235711</v>
      </c>
      <c r="Q166" s="24">
        <v>758.21371023618815</v>
      </c>
      <c r="R166" s="21"/>
      <c r="S166" s="21"/>
      <c r="T166" s="21"/>
      <c r="U166" s="21"/>
      <c r="V166" s="83">
        <f t="shared" si="6"/>
        <v>1</v>
      </c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</row>
    <row r="167" spans="1:33" ht="14.25" customHeight="1" x14ac:dyDescent="0.15">
      <c r="A167" s="27" t="s">
        <v>187</v>
      </c>
      <c r="B167" s="26">
        <v>-1248.2</v>
      </c>
      <c r="C167" s="26">
        <v>-1005.9887304136448</v>
      </c>
      <c r="D167" s="26">
        <v>-1758.2876767674591</v>
      </c>
      <c r="E167" s="26">
        <v>-3096.9</v>
      </c>
      <c r="F167" s="26">
        <v>-614.2223114036135</v>
      </c>
      <c r="G167" s="26">
        <v>-1000.5681087884566</v>
      </c>
      <c r="H167" s="26">
        <v>-1348.5250086395283</v>
      </c>
      <c r="I167" s="26">
        <v>-110.56459371843407</v>
      </c>
      <c r="J167" s="26">
        <v>941.66101523792565</v>
      </c>
      <c r="K167" s="26">
        <v>1560.0280630208845</v>
      </c>
      <c r="L167" s="26">
        <v>1637.9197754165359</v>
      </c>
      <c r="M167" s="26">
        <v>1691.6607412217875</v>
      </c>
      <c r="N167" s="26">
        <v>1829.8668686390256</v>
      </c>
      <c r="O167" s="26">
        <v>1511.1643166845727</v>
      </c>
      <c r="P167" s="26">
        <v>1470.6891589561974</v>
      </c>
      <c r="Q167" s="26">
        <v>2702.8393920135222</v>
      </c>
      <c r="R167" s="21"/>
      <c r="S167" s="21"/>
      <c r="T167" s="21"/>
      <c r="U167" s="21"/>
      <c r="V167" s="83">
        <f t="shared" si="6"/>
        <v>1</v>
      </c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</row>
    <row r="168" spans="1:33" ht="14.25" customHeight="1" x14ac:dyDescent="0.15">
      <c r="A168" s="27" t="s">
        <v>188</v>
      </c>
      <c r="B168" s="24">
        <v>-80.33179537090237</v>
      </c>
      <c r="C168" s="24">
        <v>-81.400000000000006</v>
      </c>
      <c r="D168" s="24">
        <v>-96.681455325489225</v>
      </c>
      <c r="E168" s="24">
        <v>-68.754263545433673</v>
      </c>
      <c r="F168" s="24">
        <v>-74.13797385992487</v>
      </c>
      <c r="G168" s="24">
        <v>-136.37895108271599</v>
      </c>
      <c r="H168" s="24">
        <v>-3.3862940625227123</v>
      </c>
      <c r="I168" s="24">
        <v>65.58376906529611</v>
      </c>
      <c r="J168" s="24">
        <v>-16.771158114998212</v>
      </c>
      <c r="K168" s="24">
        <v>-4.8643822357369864</v>
      </c>
      <c r="L168" s="24">
        <v>-16.767693807916373</v>
      </c>
      <c r="M168" s="24">
        <v>12.781962175401604</v>
      </c>
      <c r="N168" s="24">
        <v>5.8539680403064827</v>
      </c>
      <c r="O168" s="24">
        <v>6.5363691916200182</v>
      </c>
      <c r="P168" s="24">
        <v>-36.35834411505904</v>
      </c>
      <c r="Q168" s="24">
        <v>-25.312485151491533</v>
      </c>
      <c r="R168" s="21"/>
      <c r="S168" s="21"/>
      <c r="T168" s="21"/>
      <c r="U168" s="21"/>
      <c r="V168" s="83">
        <f t="shared" si="6"/>
        <v>1</v>
      </c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</row>
    <row r="169" spans="1:33" ht="14.25" customHeight="1" x14ac:dyDescent="0.15">
      <c r="A169" s="27" t="s">
        <v>189</v>
      </c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1"/>
      <c r="S169" s="21"/>
      <c r="T169" s="21"/>
      <c r="U169" s="21"/>
      <c r="V169" s="83">
        <f t="shared" si="6"/>
        <v>0</v>
      </c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</row>
    <row r="170" spans="1:33" ht="14.25" customHeight="1" x14ac:dyDescent="0.15">
      <c r="A170" s="27" t="s">
        <v>190</v>
      </c>
      <c r="B170" s="24">
        <v>-311.04525746017265</v>
      </c>
      <c r="C170" s="24">
        <v>-3469.4878359857721</v>
      </c>
      <c r="D170" s="24">
        <v>-2570.4040924914616</v>
      </c>
      <c r="E170" s="24">
        <v>-1932.3917217020662</v>
      </c>
      <c r="F170" s="24">
        <v>3674.0651215273697</v>
      </c>
      <c r="G170" s="24">
        <v>8310.2518298619671</v>
      </c>
      <c r="H170" s="24">
        <v>6961.5466909328161</v>
      </c>
      <c r="I170" s="24">
        <v>-4443.3366719910591</v>
      </c>
      <c r="J170" s="24">
        <v>-7229.0251160348962</v>
      </c>
      <c r="K170" s="24">
        <v>-5099.2550237131554</v>
      </c>
      <c r="L170" s="24">
        <v>-3639.5810583769467</v>
      </c>
      <c r="M170" s="24">
        <v>2217.9559085039718</v>
      </c>
      <c r="N170" s="24">
        <v>4861.2584407065115</v>
      </c>
      <c r="O170" s="24">
        <v>1691.9688297013936</v>
      </c>
      <c r="P170" s="24">
        <v>2674.2939062578184</v>
      </c>
      <c r="Q170" s="24">
        <v>17483.812925830462</v>
      </c>
      <c r="R170" s="21"/>
      <c r="S170" s="21"/>
      <c r="T170" s="21"/>
      <c r="U170" s="21"/>
      <c r="V170" s="83">
        <f t="shared" si="6"/>
        <v>1</v>
      </c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</row>
    <row r="171" spans="1:33" ht="14.25" customHeight="1" x14ac:dyDescent="0.15">
      <c r="A171" s="27" t="s">
        <v>191</v>
      </c>
      <c r="B171" s="26"/>
      <c r="C171" s="26"/>
      <c r="D171" s="26"/>
      <c r="E171" s="26"/>
      <c r="F171" s="26"/>
      <c r="G171" s="26"/>
      <c r="H171" s="26"/>
      <c r="I171" s="26"/>
      <c r="J171" s="26"/>
      <c r="K171" s="26">
        <v>-1135.2</v>
      </c>
      <c r="L171" s="26">
        <v>185.24</v>
      </c>
      <c r="M171" s="26">
        <v>15.110000000000101</v>
      </c>
      <c r="N171" s="26">
        <v>821.5</v>
      </c>
      <c r="O171" s="26">
        <v>893.27</v>
      </c>
      <c r="P171" s="26">
        <v>888.18</v>
      </c>
      <c r="Q171" s="26"/>
      <c r="R171" s="21"/>
      <c r="S171" s="21"/>
      <c r="T171" s="21"/>
      <c r="U171" s="21"/>
      <c r="V171" s="83">
        <f t="shared" si="6"/>
        <v>0</v>
      </c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</row>
    <row r="172" spans="1:33" ht="14.25" customHeight="1" x14ac:dyDescent="0.15">
      <c r="A172" s="27" t="s">
        <v>192</v>
      </c>
      <c r="B172" s="24">
        <v>-88479.422268404596</v>
      </c>
      <c r="C172" s="24">
        <v>-108709.84370709522</v>
      </c>
      <c r="D172" s="24">
        <v>-129229.78819454246</v>
      </c>
      <c r="E172" s="24">
        <v>-130172.73689534917</v>
      </c>
      <c r="F172" s="24">
        <v>-58671.178612121075</v>
      </c>
      <c r="G172" s="24">
        <v>-63465.986981240952</v>
      </c>
      <c r="H172" s="24">
        <v>-59910.984885017533</v>
      </c>
      <c r="I172" s="24">
        <v>-35973.192060440539</v>
      </c>
      <c r="J172" s="24">
        <v>-16830.54430998144</v>
      </c>
      <c r="K172" s="24">
        <v>-28262.559441193131</v>
      </c>
      <c r="L172" s="24">
        <v>-22938.972889209537</v>
      </c>
      <c r="M172" s="24">
        <v>-15734.297750544925</v>
      </c>
      <c r="N172" s="24">
        <v>-25021.624575838305</v>
      </c>
      <c r="O172" s="24">
        <v>-34959.491248186874</v>
      </c>
      <c r="P172" s="24">
        <v>-29649.17975928037</v>
      </c>
      <c r="Q172" s="24">
        <v>-10270.262558123854</v>
      </c>
      <c r="R172" s="21"/>
      <c r="S172" s="21"/>
      <c r="T172" s="21"/>
      <c r="U172" s="21"/>
      <c r="V172" s="83">
        <f t="shared" si="6"/>
        <v>1</v>
      </c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</row>
    <row r="173" spans="1:33" ht="14.25" customHeight="1" x14ac:dyDescent="0.15">
      <c r="A173" s="27" t="s">
        <v>193</v>
      </c>
      <c r="B173" s="26">
        <v>-1630.1386</v>
      </c>
      <c r="C173" s="26">
        <v>-2345.0100000000002</v>
      </c>
      <c r="D173" s="26">
        <v>-2526.9499999999998</v>
      </c>
      <c r="E173" s="26">
        <v>-4571.4799999999996</v>
      </c>
      <c r="F173" s="26">
        <v>-2101.44</v>
      </c>
      <c r="G173" s="26">
        <v>-3480.0349999999999</v>
      </c>
      <c r="H173" s="26">
        <v>-7683.1090000000004</v>
      </c>
      <c r="I173" s="26">
        <v>-9416.7000000000007</v>
      </c>
      <c r="J173" s="26">
        <v>-7608.50387258714</v>
      </c>
      <c r="K173" s="26">
        <v>-8286.6965035017893</v>
      </c>
      <c r="L173" s="26">
        <v>-8388.0976642936184</v>
      </c>
      <c r="M173" s="26">
        <v>-8873.104252125353</v>
      </c>
      <c r="N173" s="26">
        <v>-9619.37772973356</v>
      </c>
      <c r="O173" s="26">
        <v>-10343.092701237681</v>
      </c>
      <c r="P173" s="26">
        <v>-7997.0677016036316</v>
      </c>
      <c r="Q173" s="72">
        <v>-6007.9487094550295</v>
      </c>
      <c r="R173" s="21"/>
      <c r="S173" s="21"/>
      <c r="T173" s="21"/>
      <c r="U173" s="21"/>
      <c r="V173" s="83">
        <f t="shared" si="6"/>
        <v>1</v>
      </c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</row>
    <row r="174" spans="1:33" ht="14.25" customHeight="1" x14ac:dyDescent="0.15">
      <c r="A174" s="27" t="s">
        <v>194</v>
      </c>
      <c r="B174" s="24">
        <v>-121.77049666666666</v>
      </c>
      <c r="C174" s="24">
        <v>-161.3591985185185</v>
      </c>
      <c r="D174" s="24">
        <v>-185.42682962962962</v>
      </c>
      <c r="E174" s="24">
        <v>-243.04378222222221</v>
      </c>
      <c r="F174" s="24">
        <v>-228.25564296296295</v>
      </c>
      <c r="G174" s="24">
        <v>-194.77389851851851</v>
      </c>
      <c r="H174" s="24">
        <v>-178.64200185185183</v>
      </c>
      <c r="I174" s="24">
        <v>-164.92649259259258</v>
      </c>
      <c r="J174" s="24">
        <v>-193.20285222222222</v>
      </c>
      <c r="K174" s="24">
        <v>-233.62921495762961</v>
      </c>
      <c r="L174" s="24">
        <v>-276.18260589362956</v>
      </c>
      <c r="M174" s="24">
        <v>-309.96320528038814</v>
      </c>
      <c r="N174" s="24">
        <v>-303.24521770471108</v>
      </c>
      <c r="O174" s="72">
        <v>-327.7464708147574</v>
      </c>
      <c r="P174" s="72">
        <v>-329.83409350315111</v>
      </c>
      <c r="Q174" s="72">
        <v>-242.73476065303512</v>
      </c>
      <c r="R174" s="21"/>
      <c r="S174" s="21"/>
      <c r="T174" s="21"/>
      <c r="U174" s="21"/>
      <c r="V174" s="83">
        <f t="shared" si="6"/>
        <v>1</v>
      </c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</row>
    <row r="175" spans="1:33" ht="14.25" customHeight="1" x14ac:dyDescent="0.15">
      <c r="A175" s="27" t="s">
        <v>195</v>
      </c>
      <c r="B175" s="26">
        <v>-329.35574925925926</v>
      </c>
      <c r="C175" s="26">
        <v>-424.3368048148148</v>
      </c>
      <c r="D175" s="26">
        <v>-440.48466999999999</v>
      </c>
      <c r="E175" s="26">
        <v>-432.35140222222219</v>
      </c>
      <c r="F175" s="26">
        <v>-266.64333888888893</v>
      </c>
      <c r="G175" s="26">
        <v>-344.1043381481482</v>
      </c>
      <c r="H175" s="26">
        <v>-420.96599666666663</v>
      </c>
      <c r="I175" s="26">
        <v>-353.93062888888886</v>
      </c>
      <c r="J175" s="26">
        <v>-291.33478777777782</v>
      </c>
      <c r="K175" s="26">
        <v>-457.6345160518519</v>
      </c>
      <c r="L175" s="26">
        <v>-388.16429708711109</v>
      </c>
      <c r="M175" s="26">
        <v>-485.81994340814799</v>
      </c>
      <c r="N175" s="26">
        <v>-482.83073591851849</v>
      </c>
      <c r="O175" s="72">
        <v>-509.35263290370364</v>
      </c>
      <c r="P175" s="72">
        <v>-444.40279259259256</v>
      </c>
      <c r="Q175" s="72">
        <v>-394.50295185185189</v>
      </c>
      <c r="R175" s="21"/>
      <c r="S175" s="21"/>
      <c r="T175" s="21"/>
      <c r="U175" s="21"/>
      <c r="V175" s="83">
        <f t="shared" si="6"/>
        <v>1</v>
      </c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</row>
    <row r="176" spans="1:33" ht="14.25" customHeight="1" x14ac:dyDescent="0.15">
      <c r="A176" s="27" t="s">
        <v>196</v>
      </c>
      <c r="B176" s="24">
        <v>-169.82332333333335</v>
      </c>
      <c r="C176" s="24">
        <v>-196.5236048148148</v>
      </c>
      <c r="D176" s="24">
        <v>-236.56368407407399</v>
      </c>
      <c r="E176" s="24">
        <v>-271.495727037037</v>
      </c>
      <c r="F176" s="24">
        <v>-240.45582185185185</v>
      </c>
      <c r="G176" s="24">
        <v>-252.71908259259257</v>
      </c>
      <c r="H176" s="24">
        <v>-248.86246666666665</v>
      </c>
      <c r="I176" s="24">
        <v>-267.23247407407405</v>
      </c>
      <c r="J176" s="24">
        <v>-280.10971037037035</v>
      </c>
      <c r="K176" s="24">
        <v>-269.97541405185189</v>
      </c>
      <c r="L176" s="24">
        <v>-248.47726731111112</v>
      </c>
      <c r="M176" s="24">
        <v>-248.38101883481477</v>
      </c>
      <c r="N176" s="24">
        <v>-246.51714375185185</v>
      </c>
      <c r="O176" s="72">
        <v>-265.49695836296297</v>
      </c>
      <c r="P176" s="72">
        <v>-256.8</v>
      </c>
      <c r="Q176" s="72">
        <v>-212.46296296296293</v>
      </c>
      <c r="R176" s="21"/>
      <c r="S176" s="21"/>
      <c r="T176" s="21"/>
      <c r="U176" s="21"/>
      <c r="V176" s="83">
        <f t="shared" si="6"/>
        <v>1</v>
      </c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</row>
    <row r="177" spans="1:33" ht="14.25" customHeight="1" x14ac:dyDescent="0.15">
      <c r="A177" s="27" t="s">
        <v>197</v>
      </c>
      <c r="B177" s="26">
        <v>-1121.713066</v>
      </c>
      <c r="C177" s="26">
        <v>-1448.1288</v>
      </c>
      <c r="D177" s="26">
        <v>1156.8352</v>
      </c>
      <c r="E177" s="26">
        <v>3441.1404000000002</v>
      </c>
      <c r="F177" s="26">
        <v>-270.89519999999999</v>
      </c>
      <c r="G177" s="26">
        <v>2564.9</v>
      </c>
      <c r="H177" s="26">
        <v>2065.8756790000002</v>
      </c>
      <c r="I177" s="26">
        <v>-4056.18084</v>
      </c>
      <c r="J177" s="26">
        <v>-3938.1678400000001</v>
      </c>
      <c r="K177" s="26">
        <v>-3652.1998800000001</v>
      </c>
      <c r="L177" s="26">
        <v>-5389.1925000000001</v>
      </c>
      <c r="M177" s="26">
        <v>-4385.9072999999999</v>
      </c>
      <c r="N177" s="26">
        <v>-4119.9206168467636</v>
      </c>
      <c r="O177" s="26">
        <v>-3580.3910370628</v>
      </c>
      <c r="P177" s="26">
        <v>-4619.9201377233403</v>
      </c>
      <c r="Q177" s="26"/>
      <c r="R177" s="21"/>
      <c r="S177" s="21"/>
      <c r="T177" s="21"/>
      <c r="U177" s="21"/>
      <c r="V177" s="83">
        <f t="shared" si="6"/>
        <v>0</v>
      </c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</row>
    <row r="178" spans="1:33" ht="14.25" customHeight="1" x14ac:dyDescent="0.15">
      <c r="A178" s="27" t="s">
        <v>198</v>
      </c>
      <c r="B178" s="24">
        <v>22.400000000000031</v>
      </c>
      <c r="C178" s="24">
        <v>271.89999999999998</v>
      </c>
      <c r="D178" s="24">
        <v>314.2</v>
      </c>
      <c r="E178" s="24">
        <v>336.8</v>
      </c>
      <c r="F178" s="24">
        <v>11.1</v>
      </c>
      <c r="G178" s="24">
        <v>686.19784032374093</v>
      </c>
      <c r="H178" s="24">
        <v>967.81070770012582</v>
      </c>
      <c r="I178" s="24">
        <v>728.77685418094109</v>
      </c>
      <c r="J178" s="24">
        <v>291.0846906678878</v>
      </c>
      <c r="K178" s="24">
        <v>183.21761226456721</v>
      </c>
      <c r="L178" s="24">
        <v>-307.37429410717226</v>
      </c>
      <c r="M178" s="24">
        <v>237.78415611166125</v>
      </c>
      <c r="N178" s="24">
        <v>774.46982474092101</v>
      </c>
      <c r="O178" s="24">
        <v>662.25033928993514</v>
      </c>
      <c r="P178" s="24">
        <v>531.7491956067646</v>
      </c>
      <c r="Q178" s="24">
        <v>1060.7788032275439</v>
      </c>
      <c r="R178" s="21"/>
      <c r="S178" s="21"/>
      <c r="T178" s="21"/>
      <c r="U178" s="21"/>
      <c r="V178" s="83">
        <f t="shared" si="6"/>
        <v>1</v>
      </c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</row>
    <row r="179" spans="1:33" ht="14.25" customHeight="1" x14ac:dyDescent="0.15">
      <c r="A179" s="27" t="s">
        <v>199</v>
      </c>
      <c r="B179" s="26">
        <v>25879.578678030732</v>
      </c>
      <c r="C179" s="26">
        <v>28898.06544928081</v>
      </c>
      <c r="D179" s="26">
        <v>29369.879697975281</v>
      </c>
      <c r="E179" s="26">
        <v>29628.422562209536</v>
      </c>
      <c r="F179" s="26">
        <v>19440.469865741245</v>
      </c>
      <c r="G179" s="26">
        <v>20391.075750578835</v>
      </c>
      <c r="H179" s="26">
        <v>22353.5</v>
      </c>
      <c r="I179" s="26">
        <v>21948.268080597332</v>
      </c>
      <c r="J179" s="26">
        <v>18144.36711771967</v>
      </c>
      <c r="K179" s="26">
        <v>16932.368220642078</v>
      </c>
      <c r="L179" s="26">
        <v>11489.835287323765</v>
      </c>
      <c r="M179" s="26">
        <v>8472.0883146173455</v>
      </c>
      <c r="N179" s="26">
        <v>11161.670201296309</v>
      </c>
      <c r="O179" s="26">
        <v>11155.631736114954</v>
      </c>
      <c r="P179" s="26">
        <v>20710.295160440117</v>
      </c>
      <c r="Q179" s="26">
        <v>25357.422010067483</v>
      </c>
      <c r="R179" s="21"/>
      <c r="S179" s="21"/>
      <c r="T179" s="21"/>
      <c r="U179" s="21"/>
      <c r="V179" s="83">
        <f t="shared" si="6"/>
        <v>1</v>
      </c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</row>
    <row r="180" spans="1:33" ht="14.25" customHeight="1" x14ac:dyDescent="0.15">
      <c r="A180" s="27" t="s">
        <v>200</v>
      </c>
      <c r="B180" s="24">
        <v>12084.922654013157</v>
      </c>
      <c r="C180" s="24">
        <v>16641.125119035314</v>
      </c>
      <c r="D180" s="24">
        <v>26695.617155729971</v>
      </c>
      <c r="E180" s="24">
        <v>32375.615530541232</v>
      </c>
      <c r="F180" s="24">
        <v>19090.362115214597</v>
      </c>
      <c r="G180" s="24">
        <v>43805.345565052347</v>
      </c>
      <c r="H180" s="24">
        <v>40549.621670875582</v>
      </c>
      <c r="I180" s="24">
        <v>50789.981920834514</v>
      </c>
      <c r="J180" s="24">
        <v>62501.518762882049</v>
      </c>
      <c r="K180" s="24">
        <v>61791.669153446826</v>
      </c>
      <c r="L180" s="24">
        <v>61202.429996129074</v>
      </c>
      <c r="M180" s="24">
        <v>61190.951424586958</v>
      </c>
      <c r="N180" s="24">
        <v>63824.702225238587</v>
      </c>
      <c r="O180" s="24">
        <v>73376.120137266145</v>
      </c>
      <c r="P180" s="24">
        <v>75540.973339430144</v>
      </c>
      <c r="Q180" s="24">
        <v>68025.429408303185</v>
      </c>
      <c r="R180" s="21"/>
      <c r="S180" s="21"/>
      <c r="T180" s="21"/>
      <c r="U180" s="21"/>
      <c r="V180" s="83">
        <f t="shared" si="6"/>
        <v>1</v>
      </c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</row>
    <row r="181" spans="1:33" ht="14.25" customHeight="1" x14ac:dyDescent="0.15">
      <c r="A181" s="27" t="s">
        <v>201</v>
      </c>
      <c r="B181" s="26">
        <v>-140</v>
      </c>
      <c r="C181" s="26">
        <v>885.8</v>
      </c>
      <c r="D181" s="26">
        <v>-521.12525895190049</v>
      </c>
      <c r="E181" s="26">
        <v>-773.23617723588177</v>
      </c>
      <c r="F181" s="26">
        <v>-3049.0705030259569</v>
      </c>
      <c r="G181" s="26">
        <v>-3602.979467425007</v>
      </c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1"/>
      <c r="S181" s="21"/>
      <c r="T181" s="21"/>
      <c r="U181" s="21"/>
      <c r="V181" s="83">
        <f t="shared" si="6"/>
        <v>0</v>
      </c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</row>
    <row r="182" spans="1:33" ht="14.25" customHeight="1" x14ac:dyDescent="0.15">
      <c r="A182" s="27" t="s">
        <v>202</v>
      </c>
      <c r="B182" s="72">
        <v>24510</v>
      </c>
      <c r="C182" s="72">
        <v>31431</v>
      </c>
      <c r="D182" s="72">
        <v>38464</v>
      </c>
      <c r="E182" s="72">
        <v>29126</v>
      </c>
      <c r="F182" s="72">
        <v>39372</v>
      </c>
      <c r="G182" s="72">
        <v>36886</v>
      </c>
      <c r="H182" s="72">
        <v>39648</v>
      </c>
      <c r="I182" s="72">
        <v>49290</v>
      </c>
      <c r="J182" s="72">
        <v>54578</v>
      </c>
      <c r="K182" s="72">
        <v>60249</v>
      </c>
      <c r="L182" s="72">
        <v>73139</v>
      </c>
      <c r="M182" s="72">
        <v>70960</v>
      </c>
      <c r="N182" s="72">
        <v>81258</v>
      </c>
      <c r="O182" s="72">
        <v>67034</v>
      </c>
      <c r="P182" s="72">
        <v>57671</v>
      </c>
      <c r="Q182" s="72">
        <v>74742</v>
      </c>
      <c r="R182" s="21"/>
      <c r="S182" s="21"/>
      <c r="T182" s="21"/>
      <c r="U182" s="21"/>
      <c r="V182" s="83">
        <f t="shared" si="6"/>
        <v>1</v>
      </c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</row>
    <row r="183" spans="1:33" ht="14.25" customHeight="1" x14ac:dyDescent="0.15">
      <c r="A183" s="27" t="s">
        <v>203</v>
      </c>
      <c r="B183" s="26">
        <v>-788.32478185599996</v>
      </c>
      <c r="C183" s="26">
        <v>-1220.856542756</v>
      </c>
      <c r="D183" s="26">
        <v>-2174.7871011500001</v>
      </c>
      <c r="E183" s="26">
        <v>-3036.0951638350002</v>
      </c>
      <c r="F183" s="26">
        <v>-2122.2054378379999</v>
      </c>
      <c r="G183" s="26">
        <v>-2474.6999999999998</v>
      </c>
      <c r="H183" s="26">
        <v>-3013.7843567043401</v>
      </c>
      <c r="I183" s="26">
        <v>-3581.5188724125128</v>
      </c>
      <c r="J183" s="26">
        <v>-3985.9725119631148</v>
      </c>
      <c r="K183" s="26">
        <v>-3071.9423681707262</v>
      </c>
      <c r="L183" s="26">
        <v>-2290.054218774294</v>
      </c>
      <c r="M183" s="26">
        <v>-1885.1334357284022</v>
      </c>
      <c r="N183" s="26">
        <v>-1516.7587529820271</v>
      </c>
      <c r="O183" s="26">
        <v>-1889.538718149573</v>
      </c>
      <c r="P183" s="26">
        <v>-1919.8924533306317</v>
      </c>
      <c r="Q183" s="26">
        <v>-1444.880656861523</v>
      </c>
      <c r="R183" s="21"/>
      <c r="S183" s="21"/>
      <c r="T183" s="21"/>
      <c r="U183" s="21"/>
      <c r="V183" s="83">
        <f t="shared" si="6"/>
        <v>1</v>
      </c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</row>
    <row r="184" spans="1:33" ht="14.25" customHeight="1" x14ac:dyDescent="0.15">
      <c r="A184" s="27" t="s">
        <v>204</v>
      </c>
      <c r="B184" s="24">
        <v>-1295.0738609284201</v>
      </c>
      <c r="C184" s="24">
        <v>-1946.48861048208</v>
      </c>
      <c r="D184" s="24">
        <v>-2634.0795780675203</v>
      </c>
      <c r="E184" s="24">
        <v>-3433.5125462673896</v>
      </c>
      <c r="F184" s="24">
        <v>-2536.0565768046599</v>
      </c>
      <c r="G184" s="24">
        <v>-2841.2</v>
      </c>
      <c r="H184" s="24">
        <v>-4729.5834554774501</v>
      </c>
      <c r="I184" s="24">
        <v>-4429.9191543181496</v>
      </c>
      <c r="J184" s="24">
        <v>-5771.0522485186102</v>
      </c>
      <c r="K184" s="24">
        <v>-5757.4966586168202</v>
      </c>
      <c r="L184" s="24">
        <v>-5016.3200662605204</v>
      </c>
      <c r="M184" s="24">
        <v>-3589.7807294637146</v>
      </c>
      <c r="N184" s="24">
        <v>-3354.6483243993052</v>
      </c>
      <c r="O184" s="24">
        <v>-3853.5050103008221</v>
      </c>
      <c r="P184" s="24">
        <v>-3222.3991168869848</v>
      </c>
      <c r="Q184" s="24"/>
      <c r="R184" s="21"/>
      <c r="S184" s="21"/>
      <c r="T184" s="21"/>
      <c r="U184" s="21"/>
      <c r="V184" s="83">
        <f t="shared" si="6"/>
        <v>0</v>
      </c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</row>
    <row r="185" spans="1:33" ht="14.25" customHeight="1" x14ac:dyDescent="0.15">
      <c r="A185" s="27" t="s">
        <v>205</v>
      </c>
      <c r="B185" s="26">
        <v>3401.9</v>
      </c>
      <c r="C185" s="26">
        <v>13669.570000000029</v>
      </c>
      <c r="D185" s="26">
        <v>26640.3</v>
      </c>
      <c r="E185" s="26">
        <v>17348.110000000019</v>
      </c>
      <c r="F185" s="26">
        <v>31202.27</v>
      </c>
      <c r="G185" s="26">
        <v>26677.71</v>
      </c>
      <c r="H185" s="26">
        <v>12185.61000000001</v>
      </c>
      <c r="I185" s="26">
        <v>30.070436826740266</v>
      </c>
      <c r="J185" s="26">
        <v>39.589416647630216</v>
      </c>
      <c r="K185" s="26">
        <v>17215.8778795615</v>
      </c>
      <c r="L185" s="26">
        <v>26116.490036839099</v>
      </c>
      <c r="M185" s="26">
        <v>35776.081543956054</v>
      </c>
      <c r="N185" s="26">
        <v>32581.233623818822</v>
      </c>
      <c r="O185" s="26">
        <v>22387.658665900748</v>
      </c>
      <c r="P185" s="26">
        <v>26724.5122845023</v>
      </c>
      <c r="Q185" s="26">
        <v>40855.578701250852</v>
      </c>
      <c r="R185" s="21"/>
      <c r="S185" s="21"/>
      <c r="T185" s="21"/>
      <c r="U185" s="21"/>
      <c r="V185" s="83">
        <f t="shared" si="6"/>
        <v>1</v>
      </c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</row>
    <row r="186" spans="1:33" ht="14.25" customHeight="1" x14ac:dyDescent="0.15">
      <c r="A186" s="27" t="s">
        <v>206</v>
      </c>
      <c r="B186" s="24"/>
      <c r="C186" s="24">
        <v>-91.352469823219195</v>
      </c>
      <c r="D186" s="24">
        <v>-169.016981706801</v>
      </c>
      <c r="E186" s="24">
        <v>-296.877162775263</v>
      </c>
      <c r="F186" s="24">
        <v>-323.02454770308731</v>
      </c>
      <c r="G186" s="24">
        <v>-280.36765437764859</v>
      </c>
      <c r="H186" s="24">
        <v>-373.2605696583193</v>
      </c>
      <c r="I186" s="24">
        <v>-638.35326802452801</v>
      </c>
      <c r="J186" s="24">
        <v>-678.53415287526593</v>
      </c>
      <c r="K186" s="24">
        <v>-748.75790662770908</v>
      </c>
      <c r="L186" s="24">
        <v>-634.9</v>
      </c>
      <c r="M186" s="24">
        <v>-538.57119999999998</v>
      </c>
      <c r="N186" s="24">
        <v>-664.487235295917</v>
      </c>
      <c r="O186" s="24">
        <v>-588.56791722350897</v>
      </c>
      <c r="P186" s="24">
        <v>-566.49848716042902</v>
      </c>
      <c r="Q186" s="24">
        <v>-509.93981896778905</v>
      </c>
      <c r="R186" s="21"/>
      <c r="S186" s="21"/>
      <c r="T186" s="21"/>
      <c r="U186" s="21"/>
      <c r="V186" s="83">
        <f t="shared" si="6"/>
        <v>1</v>
      </c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</row>
    <row r="187" spans="1:33" ht="14.25" customHeight="1" x14ac:dyDescent="0.15">
      <c r="A187" s="27" t="s">
        <v>207</v>
      </c>
      <c r="B187" s="26">
        <v>-283.44711619929774</v>
      </c>
      <c r="C187" s="26">
        <v>-318.99685703579053</v>
      </c>
      <c r="D187" s="26">
        <v>-395.60533142921253</v>
      </c>
      <c r="E187" s="26">
        <v>-456.48823339439417</v>
      </c>
      <c r="F187" s="26">
        <v>-413.79931857553265</v>
      </c>
      <c r="G187" s="26">
        <v>-448.67258892199885</v>
      </c>
      <c r="H187" s="26">
        <v>-842.1</v>
      </c>
      <c r="I187" s="26">
        <v>-557.93785826346198</v>
      </c>
      <c r="J187" s="26">
        <v>-870.71764264232934</v>
      </c>
      <c r="K187" s="26">
        <v>-887.87409657953481</v>
      </c>
      <c r="L187" s="26">
        <v>-1033.1337073480424</v>
      </c>
      <c r="M187" s="26">
        <v>-964.67641433037568</v>
      </c>
      <c r="N187" s="26">
        <v>-643.77134312912438</v>
      </c>
      <c r="O187" s="26">
        <v>-782.47342624768112</v>
      </c>
      <c r="P187" s="26">
        <v>-756.88114751903822</v>
      </c>
      <c r="Q187" s="26"/>
      <c r="R187" s="21"/>
      <c r="S187" s="21"/>
      <c r="T187" s="21"/>
      <c r="U187" s="21"/>
      <c r="V187" s="83">
        <f t="shared" si="6"/>
        <v>0</v>
      </c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</row>
    <row r="188" spans="1:33" ht="14.25" customHeight="1" x14ac:dyDescent="0.15">
      <c r="A188" s="27" t="s">
        <v>208</v>
      </c>
      <c r="B188" s="24">
        <v>-87.80541175606578</v>
      </c>
      <c r="C188" s="24">
        <v>-111.74718770173428</v>
      </c>
      <c r="D188" s="24">
        <v>-125.23690121567812</v>
      </c>
      <c r="E188" s="24">
        <v>-159.89967069227154</v>
      </c>
      <c r="F188" s="24">
        <v>-178.22961176319575</v>
      </c>
      <c r="G188" s="24">
        <v>-168.05635040913526</v>
      </c>
      <c r="H188" s="24">
        <v>-189.9</v>
      </c>
      <c r="I188" s="24">
        <v>-186.55861512781897</v>
      </c>
      <c r="J188" s="24">
        <v>-172.44646292430369</v>
      </c>
      <c r="K188" s="24">
        <v>-169.81270543199679</v>
      </c>
      <c r="L188" s="24">
        <v>-180.69229916306915</v>
      </c>
      <c r="M188" s="24">
        <v>-167.60400646078247</v>
      </c>
      <c r="N188" s="24">
        <v>-185.29202362651682</v>
      </c>
      <c r="O188" s="24">
        <v>-202.5467850453974</v>
      </c>
      <c r="P188" s="24">
        <v>-205.63734470322603</v>
      </c>
      <c r="Q188" s="24">
        <v>-191.26314222236425</v>
      </c>
      <c r="R188" s="21"/>
      <c r="S188" s="21"/>
      <c r="T188" s="21"/>
      <c r="U188" s="21"/>
      <c r="V188" s="83">
        <f t="shared" si="6"/>
        <v>1</v>
      </c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</row>
    <row r="189" spans="1:33" ht="14.25" customHeight="1" x14ac:dyDescent="0.15">
      <c r="A189" s="27" t="s">
        <v>209</v>
      </c>
      <c r="B189" s="26">
        <v>4271.9468096651699</v>
      </c>
      <c r="C189" s="26">
        <v>7573.8221937938997</v>
      </c>
      <c r="D189" s="26">
        <v>5535.3607806821001</v>
      </c>
      <c r="E189" s="26">
        <v>9069.6289226858989</v>
      </c>
      <c r="F189" s="26">
        <v>2241.3760472720901</v>
      </c>
      <c r="G189" s="26">
        <v>4737.9273221487001</v>
      </c>
      <c r="H189" s="26">
        <v>8908.2999999999993</v>
      </c>
      <c r="I189" s="26">
        <v>7498.9075670544098</v>
      </c>
      <c r="J189" s="26">
        <v>8635.5283731157306</v>
      </c>
      <c r="K189" s="26">
        <v>7379.9704834075301</v>
      </c>
      <c r="L189" s="26">
        <v>4197.3258817598544</v>
      </c>
      <c r="M189" s="26">
        <v>1415.6688485855479</v>
      </c>
      <c r="N189" s="26">
        <v>3192.9953963986</v>
      </c>
      <c r="O189" s="26">
        <v>4138.4059901119172</v>
      </c>
      <c r="P189" s="26">
        <v>2731.8307994439579</v>
      </c>
      <c r="Q189" s="26">
        <v>968.64292307042501</v>
      </c>
      <c r="R189" s="21"/>
      <c r="S189" s="21"/>
      <c r="T189" s="21"/>
      <c r="U189" s="21"/>
      <c r="V189" s="83">
        <f t="shared" si="6"/>
        <v>1</v>
      </c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</row>
    <row r="190" spans="1:33" ht="14.25" customHeight="1" x14ac:dyDescent="0.15">
      <c r="A190" s="27" t="s">
        <v>210</v>
      </c>
      <c r="B190" s="24">
        <v>-1903.2191763224869</v>
      </c>
      <c r="C190" s="24">
        <v>-2464.0408707574979</v>
      </c>
      <c r="D190" s="24">
        <v>-2831.6044822226468</v>
      </c>
      <c r="E190" s="24">
        <v>-3945.1632320417634</v>
      </c>
      <c r="F190" s="24">
        <v>-3636.0000740589885</v>
      </c>
      <c r="G190" s="24">
        <v>-4512.0162079083402</v>
      </c>
      <c r="H190" s="24">
        <v>-4746.6821362188875</v>
      </c>
      <c r="I190" s="24">
        <v>-6030.5719026607549</v>
      </c>
      <c r="J190" s="24">
        <v>-5835.5038751737675</v>
      </c>
      <c r="K190" s="24">
        <v>-6561.5032323619043</v>
      </c>
      <c r="L190" s="24">
        <v>-4944.6759701777855</v>
      </c>
      <c r="M190" s="24">
        <v>-4724.3680265669418</v>
      </c>
      <c r="N190" s="24">
        <v>-5226.241772321936</v>
      </c>
      <c r="O190" s="24">
        <v>-5870.9795229579522</v>
      </c>
      <c r="P190" s="24">
        <v>-5372.6557086547164</v>
      </c>
      <c r="Q190" s="72">
        <v>-3529.8844682547015</v>
      </c>
      <c r="R190" s="21"/>
      <c r="S190" s="21"/>
      <c r="T190" s="21"/>
      <c r="U190" s="21"/>
      <c r="V190" s="83">
        <f t="shared" si="6"/>
        <v>1</v>
      </c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</row>
    <row r="191" spans="1:33" ht="14.25" customHeight="1" x14ac:dyDescent="0.15">
      <c r="A191" s="27" t="s">
        <v>211</v>
      </c>
      <c r="B191" s="26">
        <v>-32936</v>
      </c>
      <c r="C191" s="26">
        <v>-40894</v>
      </c>
      <c r="D191" s="26">
        <v>-46831</v>
      </c>
      <c r="E191" s="26">
        <v>-52917</v>
      </c>
      <c r="F191" s="26">
        <v>-24762</v>
      </c>
      <c r="G191" s="26">
        <v>-56325</v>
      </c>
      <c r="H191" s="26">
        <v>-89160</v>
      </c>
      <c r="I191" s="26">
        <v>-65367</v>
      </c>
      <c r="J191" s="26">
        <v>-81885</v>
      </c>
      <c r="K191" s="26">
        <v>-66572</v>
      </c>
      <c r="L191" s="26">
        <v>-49009</v>
      </c>
      <c r="M191" s="26">
        <v>-39923</v>
      </c>
      <c r="N191" s="26">
        <v>-58575</v>
      </c>
      <c r="O191" s="26">
        <v>-40726</v>
      </c>
      <c r="P191" s="26">
        <v>-16751</v>
      </c>
      <c r="Q191" s="26">
        <v>-37874</v>
      </c>
      <c r="R191" s="21"/>
      <c r="S191" s="21"/>
      <c r="T191" s="21"/>
      <c r="U191" s="21"/>
      <c r="V191" s="83">
        <f t="shared" si="6"/>
        <v>1</v>
      </c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</row>
    <row r="192" spans="1:33" ht="14.25" customHeight="1" x14ac:dyDescent="0.15">
      <c r="A192" s="27" t="s">
        <v>212</v>
      </c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1"/>
      <c r="S192" s="21"/>
      <c r="T192" s="21"/>
      <c r="U192" s="21"/>
      <c r="V192" s="83">
        <f t="shared" si="6"/>
        <v>0</v>
      </c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</row>
    <row r="193" spans="1:37" ht="14.25" customHeight="1" x14ac:dyDescent="0.15">
      <c r="A193" s="27" t="s">
        <v>213</v>
      </c>
      <c r="B193" s="26"/>
      <c r="C193" s="26"/>
      <c r="D193" s="26"/>
      <c r="E193" s="26"/>
      <c r="F193" s="26"/>
      <c r="G193" s="26"/>
      <c r="H193" s="26"/>
      <c r="I193" s="26"/>
      <c r="J193" s="26"/>
      <c r="K193" s="26">
        <v>-397.7</v>
      </c>
      <c r="L193" s="26">
        <v>-390.241174</v>
      </c>
      <c r="M193" s="26">
        <v>-373.36700000000002</v>
      </c>
      <c r="N193" s="26">
        <v>-416.11189999999999</v>
      </c>
      <c r="O193" s="26">
        <v>-464.01240000000001</v>
      </c>
      <c r="P193" s="26"/>
      <c r="Q193" s="26"/>
      <c r="R193" s="21"/>
      <c r="S193" s="21"/>
      <c r="T193" s="21"/>
      <c r="U193" s="21"/>
      <c r="V193" s="83">
        <f t="shared" si="6"/>
        <v>0</v>
      </c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</row>
    <row r="194" spans="1:37" ht="14.25" customHeight="1" x14ac:dyDescent="0.15">
      <c r="A194" s="27" t="s">
        <v>214</v>
      </c>
      <c r="B194" s="24">
        <v>-10.361716733445027</v>
      </c>
      <c r="C194" s="24">
        <v>-9.2624957885970609</v>
      </c>
      <c r="D194" s="24">
        <v>-9.3591813048999128</v>
      </c>
      <c r="E194" s="24">
        <v>-9.0732566936374699</v>
      </c>
      <c r="F194" s="24">
        <v>-21.084426923266431</v>
      </c>
      <c r="G194" s="24">
        <v>-8.3959046736130087</v>
      </c>
      <c r="H194" s="24">
        <v>-10.624578778291658</v>
      </c>
      <c r="I194" s="24">
        <v>-1.5535486063418207</v>
      </c>
      <c r="J194" s="24">
        <v>-16.912020805896855</v>
      </c>
      <c r="K194" s="24">
        <v>-17.565571284154526</v>
      </c>
      <c r="L194" s="24">
        <v>-42.562456955780227</v>
      </c>
      <c r="M194" s="24">
        <v>-19.339219275552537</v>
      </c>
      <c r="N194" s="24">
        <v>-19.942426571710616</v>
      </c>
      <c r="O194" s="24">
        <v>-18.466411118793125</v>
      </c>
      <c r="P194" s="24">
        <v>-35.924002162353062</v>
      </c>
      <c r="Q194" s="24"/>
      <c r="R194" s="21"/>
      <c r="S194" s="21"/>
      <c r="T194" s="21"/>
      <c r="U194" s="21"/>
      <c r="V194" s="83">
        <f t="shared" si="6"/>
        <v>0</v>
      </c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</row>
    <row r="195" spans="1:37" ht="14.25" customHeight="1" x14ac:dyDescent="0.15">
      <c r="A195" s="27" t="s">
        <v>215</v>
      </c>
      <c r="B195" s="26">
        <v>-729.70950818029701</v>
      </c>
      <c r="C195" s="26">
        <v>-1027.9369460119069</v>
      </c>
      <c r="D195" s="26">
        <v>-1182.0231869602399</v>
      </c>
      <c r="E195" s="26">
        <v>-1835.1367877162199</v>
      </c>
      <c r="F195" s="26">
        <v>-1508.6807551750871</v>
      </c>
      <c r="G195" s="26">
        <v>-2211.7168819621929</v>
      </c>
      <c r="H195" s="26">
        <v>-2477.5917011726669</v>
      </c>
      <c r="I195" s="26">
        <v>-2451.0641346984758</v>
      </c>
      <c r="J195" s="26">
        <v>-2145.4031061282949</v>
      </c>
      <c r="K195" s="26">
        <v>-2374.8435804974429</v>
      </c>
      <c r="L195" s="26">
        <v>-2288.2051081931486</v>
      </c>
      <c r="M195" s="26">
        <v>-1597.1015509022964</v>
      </c>
      <c r="N195" s="26">
        <v>-1714.4359526554676</v>
      </c>
      <c r="O195" s="26">
        <v>-2463.5627872553382</v>
      </c>
      <c r="P195" s="72">
        <v>-2755.9993022375679</v>
      </c>
      <c r="Q195" s="72">
        <v>-2453.607773138046</v>
      </c>
      <c r="R195" s="21"/>
      <c r="S195" s="21"/>
      <c r="T195" s="21"/>
      <c r="U195" s="21"/>
      <c r="V195" s="83">
        <f t="shared" si="6"/>
        <v>1</v>
      </c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</row>
    <row r="196" spans="1:37" ht="14.25" customHeight="1" x14ac:dyDescent="0.15">
      <c r="A196" s="27" t="s">
        <v>216</v>
      </c>
      <c r="B196" s="24">
        <v>-2193</v>
      </c>
      <c r="C196" s="24">
        <v>-6046</v>
      </c>
      <c r="D196" s="24">
        <v>-11585</v>
      </c>
      <c r="E196" s="24">
        <v>-17452</v>
      </c>
      <c r="F196" s="24">
        <v>-5343</v>
      </c>
      <c r="G196" s="24">
        <v>-9597</v>
      </c>
      <c r="H196" s="24">
        <v>-18031</v>
      </c>
      <c r="I196" s="24">
        <v>-21846</v>
      </c>
      <c r="J196" s="24">
        <v>-22128</v>
      </c>
      <c r="K196" s="24">
        <v>-7128</v>
      </c>
      <c r="L196" s="24">
        <v>-3455</v>
      </c>
      <c r="M196" s="24">
        <v>-6942</v>
      </c>
      <c r="N196" s="24">
        <v>-9663</v>
      </c>
      <c r="O196" s="24">
        <v>-12714</v>
      </c>
      <c r="P196" s="24">
        <v>-14261</v>
      </c>
      <c r="Q196" s="24">
        <v>-6873</v>
      </c>
      <c r="R196" s="21"/>
      <c r="S196" s="21"/>
      <c r="T196" s="21"/>
      <c r="U196" s="21"/>
      <c r="V196" s="83">
        <f t="shared" si="6"/>
        <v>1</v>
      </c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</row>
    <row r="197" spans="1:37" ht="14.25" customHeight="1" x14ac:dyDescent="0.15">
      <c r="A197" s="27" t="s">
        <v>303</v>
      </c>
      <c r="B197" s="24"/>
      <c r="C197" s="24"/>
      <c r="D197" s="24"/>
      <c r="E197" s="24"/>
      <c r="F197" s="24"/>
      <c r="G197" s="24"/>
      <c r="H197" s="24"/>
      <c r="I197" s="72">
        <v>141674.60857726343</v>
      </c>
      <c r="J197" s="72">
        <v>141048.33219877467</v>
      </c>
      <c r="K197" s="72">
        <v>108427.50170183799</v>
      </c>
      <c r="L197" s="72">
        <v>76569.094622191973</v>
      </c>
      <c r="M197" s="72">
        <v>68427.501701837988</v>
      </c>
      <c r="N197" s="72">
        <v>67229.407760381218</v>
      </c>
      <c r="O197" s="72">
        <v>85663.716814159299</v>
      </c>
      <c r="P197" s="72">
        <v>80462.899931926484</v>
      </c>
      <c r="Q197" s="72">
        <v>62328.114363512599</v>
      </c>
      <c r="R197" s="83"/>
      <c r="S197" s="83"/>
      <c r="T197" s="83"/>
      <c r="U197" s="83"/>
      <c r="V197" s="83">
        <f t="shared" ref="V197:V208" si="7">IF(Q197="", 0, 1)</f>
        <v>1</v>
      </c>
      <c r="W197" s="88"/>
      <c r="X197" s="88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</row>
    <row r="198" spans="1:37" ht="14.25" customHeight="1" x14ac:dyDescent="0.15">
      <c r="A198" s="27" t="s">
        <v>217</v>
      </c>
      <c r="B198" s="26">
        <v>-127337.86317611065</v>
      </c>
      <c r="C198" s="26">
        <v>-145059.11278862011</v>
      </c>
      <c r="D198" s="26">
        <v>-178449.76470827815</v>
      </c>
      <c r="E198" s="26">
        <v>-168697.42738241993</v>
      </c>
      <c r="F198" s="26">
        <v>-132744.5330818317</v>
      </c>
      <c r="G198" s="26">
        <v>-147617.60597348094</v>
      </c>
      <c r="H198" s="26">
        <v>-155842.00533647373</v>
      </c>
      <c r="I198" s="26">
        <v>-168141.8898316978</v>
      </c>
      <c r="J198" s="26">
        <v>-186473.98163764161</v>
      </c>
      <c r="K198" s="26">
        <v>-198875.60629761626</v>
      </c>
      <c r="L198" s="26">
        <v>-177356.65824307135</v>
      </c>
      <c r="M198" s="26">
        <v>-179292.71920313613</v>
      </c>
      <c r="N198" s="26">
        <v>-174421.32857735635</v>
      </c>
      <c r="O198" s="26">
        <v>-182425.30485513617</v>
      </c>
      <c r="P198" s="26">
        <v>-167288.88237986912</v>
      </c>
      <c r="Q198" s="26">
        <v>-148740.1913451732</v>
      </c>
      <c r="R198" s="21"/>
      <c r="S198" s="21"/>
      <c r="T198" s="21"/>
      <c r="U198" s="21"/>
      <c r="V198" s="83">
        <f t="shared" si="7"/>
        <v>1</v>
      </c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</row>
    <row r="199" spans="1:37" ht="14.25" customHeight="1" x14ac:dyDescent="0.15">
      <c r="A199" s="27" t="s">
        <v>218</v>
      </c>
      <c r="B199" s="24">
        <v>-782805</v>
      </c>
      <c r="C199" s="24">
        <v>-837288</v>
      </c>
      <c r="D199" s="24">
        <v>-821193</v>
      </c>
      <c r="E199" s="24">
        <v>-832492</v>
      </c>
      <c r="F199" s="24">
        <v>-509696</v>
      </c>
      <c r="G199" s="24">
        <v>-648673</v>
      </c>
      <c r="H199" s="24">
        <v>-740997</v>
      </c>
      <c r="I199" s="24">
        <v>-741118</v>
      </c>
      <c r="J199" s="24">
        <v>-700538</v>
      </c>
      <c r="K199" s="24">
        <v>-749917</v>
      </c>
      <c r="L199" s="24">
        <v>-761866</v>
      </c>
      <c r="M199" s="24">
        <v>-749801</v>
      </c>
      <c r="N199" s="24">
        <v>-799340</v>
      </c>
      <c r="O199" s="24">
        <v>-878748</v>
      </c>
      <c r="P199" s="24">
        <v>-861514</v>
      </c>
      <c r="Q199" s="24">
        <v>-922026</v>
      </c>
      <c r="R199" s="21"/>
      <c r="S199" s="21"/>
      <c r="T199" s="21"/>
      <c r="U199" s="21"/>
      <c r="V199" s="83">
        <f t="shared" si="7"/>
        <v>1</v>
      </c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</row>
    <row r="200" spans="1:37" ht="14.25" customHeight="1" x14ac:dyDescent="0.15">
      <c r="A200" s="27" t="s">
        <v>219</v>
      </c>
      <c r="B200" s="26">
        <v>20.819494027351499</v>
      </c>
      <c r="C200" s="26">
        <v>-498.65105621565738</v>
      </c>
      <c r="D200" s="26">
        <v>-545.48582077492995</v>
      </c>
      <c r="E200" s="26">
        <v>-1714.2076248240903</v>
      </c>
      <c r="F200" s="26">
        <v>-503.8576270164902</v>
      </c>
      <c r="G200" s="26">
        <v>-527.00333995724031</v>
      </c>
      <c r="H200" s="26">
        <v>-1430.5385228868593</v>
      </c>
      <c r="I200" s="26">
        <v>347.9</v>
      </c>
      <c r="J200" s="26">
        <v>878.38572329054693</v>
      </c>
      <c r="K200" s="26">
        <v>1868.513872405086</v>
      </c>
      <c r="L200" s="26">
        <v>1329.0938764605851</v>
      </c>
      <c r="M200" s="26">
        <v>2049.9966838084401</v>
      </c>
      <c r="N200" s="26">
        <v>1975.51384258557</v>
      </c>
      <c r="O200" s="26">
        <v>2291.5779095040521</v>
      </c>
      <c r="P200" s="26">
        <v>3069.6621358696798</v>
      </c>
      <c r="Q200" s="26">
        <v>2256.3010893283899</v>
      </c>
      <c r="R200" s="21"/>
      <c r="S200" s="21"/>
      <c r="T200" s="21"/>
      <c r="U200" s="21"/>
      <c r="V200" s="83">
        <f t="shared" si="7"/>
        <v>1</v>
      </c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</row>
    <row r="201" spans="1:37" ht="14.25" customHeight="1" x14ac:dyDescent="0.15">
      <c r="A201" s="27" t="s">
        <v>220</v>
      </c>
      <c r="B201" s="24"/>
      <c r="C201" s="24"/>
      <c r="D201" s="24"/>
      <c r="E201" s="24"/>
      <c r="F201" s="24"/>
      <c r="G201" s="24">
        <v>912.96196680584046</v>
      </c>
      <c r="H201" s="24">
        <v>-67.941060870845789</v>
      </c>
      <c r="I201" s="24">
        <v>-2497.090927857214</v>
      </c>
      <c r="J201" s="24">
        <v>-2812.0843423728033</v>
      </c>
      <c r="K201" s="24">
        <v>-2957.8694520711579</v>
      </c>
      <c r="L201" s="24">
        <v>-2094.5007118403832</v>
      </c>
      <c r="M201" s="24">
        <v>-2392.1</v>
      </c>
      <c r="N201" s="24">
        <v>-2215.7868142673333</v>
      </c>
      <c r="O201" s="24">
        <v>-6866.8552607349793</v>
      </c>
      <c r="P201" s="24">
        <v>-7291.3253004299413</v>
      </c>
      <c r="Q201" s="24">
        <v>-6216.1484435453049</v>
      </c>
      <c r="R201" s="21"/>
      <c r="S201" s="21"/>
      <c r="T201" s="21"/>
      <c r="U201" s="21"/>
      <c r="V201" s="83">
        <f t="shared" si="7"/>
        <v>1</v>
      </c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</row>
    <row r="202" spans="1:37" ht="14.25" customHeight="1" x14ac:dyDescent="0.15">
      <c r="A202" s="27" t="s">
        <v>221</v>
      </c>
      <c r="B202" s="26">
        <v>-93.033382901518607</v>
      </c>
      <c r="C202" s="26">
        <v>-109.86002450630293</v>
      </c>
      <c r="D202" s="26">
        <v>-142.9313136629699</v>
      </c>
      <c r="E202" s="26">
        <v>-275.89146592043909</v>
      </c>
      <c r="F202" s="26">
        <v>-131.9323192498309</v>
      </c>
      <c r="G202" s="26">
        <v>-195</v>
      </c>
      <c r="H202" s="26">
        <v>-192.71884584658349</v>
      </c>
      <c r="I202" s="26">
        <v>-198.52966731295027</v>
      </c>
      <c r="J202" s="26">
        <v>-228.93962595166195</v>
      </c>
      <c r="K202" s="26">
        <v>-205.96612843717472</v>
      </c>
      <c r="L202" s="26">
        <v>-270.29862798954207</v>
      </c>
      <c r="M202" s="26">
        <v>-270.40084522718723</v>
      </c>
      <c r="N202" s="26">
        <v>-256.08944677686048</v>
      </c>
      <c r="O202" s="26">
        <v>-239.67785048733955</v>
      </c>
      <c r="P202" s="26">
        <v>-275.50190502630869</v>
      </c>
      <c r="Q202" s="26">
        <v>-207.45512813446399</v>
      </c>
      <c r="R202" s="21"/>
      <c r="S202" s="21"/>
      <c r="T202" s="21"/>
      <c r="U202" s="21"/>
      <c r="V202" s="83">
        <f t="shared" si="7"/>
        <v>1</v>
      </c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</row>
    <row r="203" spans="1:37" ht="14.25" customHeight="1" x14ac:dyDescent="0.15">
      <c r="A203" s="27" t="s">
        <v>222</v>
      </c>
      <c r="B203" s="24">
        <v>31710</v>
      </c>
      <c r="C203" s="24">
        <v>32027</v>
      </c>
      <c r="D203" s="24">
        <v>22825</v>
      </c>
      <c r="E203" s="24">
        <v>44884</v>
      </c>
      <c r="F203" s="24">
        <v>16930</v>
      </c>
      <c r="G203" s="24">
        <v>25181</v>
      </c>
      <c r="H203" s="24">
        <v>41200</v>
      </c>
      <c r="I203" s="24">
        <v>31956</v>
      </c>
      <c r="J203" s="24">
        <v>31598</v>
      </c>
      <c r="K203" s="24">
        <v>27449</v>
      </c>
      <c r="L203" s="24">
        <v>3956</v>
      </c>
      <c r="M203" s="24">
        <v>11061</v>
      </c>
      <c r="N203" s="24"/>
      <c r="O203" s="24"/>
      <c r="P203" s="24"/>
      <c r="Q203" s="24"/>
      <c r="R203" s="21"/>
      <c r="S203" s="21"/>
      <c r="T203" s="21"/>
      <c r="U203" s="21"/>
      <c r="V203" s="83">
        <f t="shared" si="7"/>
        <v>0</v>
      </c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</row>
    <row r="204" spans="1:37" ht="14.25" customHeight="1" x14ac:dyDescent="0.15">
      <c r="A204" s="27" t="s">
        <v>223</v>
      </c>
      <c r="B204" s="26">
        <v>-2439.1890000000094</v>
      </c>
      <c r="C204" s="26">
        <v>-2775.5590000000002</v>
      </c>
      <c r="D204" s="26">
        <v>-10438.1</v>
      </c>
      <c r="E204" s="26">
        <v>-12783</v>
      </c>
      <c r="F204" s="26">
        <v>-7607</v>
      </c>
      <c r="G204" s="26">
        <v>-5136</v>
      </c>
      <c r="H204" s="26">
        <v>-450</v>
      </c>
      <c r="I204" s="26">
        <v>9913</v>
      </c>
      <c r="J204" s="26">
        <v>8713</v>
      </c>
      <c r="K204" s="26">
        <v>12126</v>
      </c>
      <c r="L204" s="26">
        <v>7374</v>
      </c>
      <c r="M204" s="26">
        <v>11042</v>
      </c>
      <c r="N204" s="26">
        <v>10846</v>
      </c>
      <c r="O204" s="26">
        <v>16539.62900000003</v>
      </c>
      <c r="P204" s="26">
        <v>21494.247000000032</v>
      </c>
      <c r="Q204" s="26">
        <v>30773.870000000021</v>
      </c>
      <c r="R204" s="21"/>
      <c r="S204" s="21"/>
      <c r="T204" s="21"/>
      <c r="U204" s="21"/>
      <c r="V204" s="83">
        <f t="shared" si="7"/>
        <v>1</v>
      </c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</row>
    <row r="205" spans="1:37" ht="14.25" customHeight="1" x14ac:dyDescent="0.15">
      <c r="A205" s="27" t="s">
        <v>224</v>
      </c>
      <c r="B205" s="24">
        <v>-2618.4561141229701</v>
      </c>
      <c r="C205" s="24">
        <v>-2666.32221101389</v>
      </c>
      <c r="D205" s="24">
        <v>-2837.9298826692198</v>
      </c>
      <c r="E205" s="24">
        <v>-3132.0897936799697</v>
      </c>
      <c r="F205" s="24">
        <v>-3373.6720831724301</v>
      </c>
      <c r="G205" s="24">
        <v>-3454.5250350361298</v>
      </c>
      <c r="H205" s="24">
        <v>-3781.0084779959002</v>
      </c>
      <c r="I205" s="24">
        <v>-4137.0737721841733</v>
      </c>
      <c r="J205" s="24">
        <v>-4681.6290476536997</v>
      </c>
      <c r="K205" s="24">
        <v>-4853.2393220521699</v>
      </c>
      <c r="L205" s="24">
        <v>-4505.1392428691706</v>
      </c>
      <c r="M205" s="24">
        <v>-4751.3513358149794</v>
      </c>
      <c r="N205" s="24">
        <v>-4986.2516275142607</v>
      </c>
      <c r="O205" s="24">
        <v>-5393.7168351495102</v>
      </c>
      <c r="P205" s="24">
        <v>-5459.4381913244797</v>
      </c>
      <c r="Q205" s="24"/>
      <c r="R205" s="21"/>
      <c r="S205" s="21"/>
      <c r="T205" s="21"/>
      <c r="U205" s="21"/>
      <c r="V205" s="83">
        <f t="shared" si="7"/>
        <v>0</v>
      </c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</row>
    <row r="206" spans="1:37" ht="14.25" customHeight="1" x14ac:dyDescent="0.15">
      <c r="A206" s="27" t="s">
        <v>227</v>
      </c>
      <c r="B206" s="26">
        <v>1700.2943370538319</v>
      </c>
      <c r="C206" s="26">
        <v>1390.28</v>
      </c>
      <c r="D206" s="26">
        <v>-440.74</v>
      </c>
      <c r="E206" s="26">
        <v>-356.91</v>
      </c>
      <c r="F206" s="26">
        <v>-1986.7946740458196</v>
      </c>
      <c r="G206" s="26">
        <v>-824.64850534227082</v>
      </c>
      <c r="H206" s="26">
        <v>574.1709085451696</v>
      </c>
      <c r="I206" s="26">
        <v>-3546.1645319142699</v>
      </c>
      <c r="J206" s="26">
        <v>-2914.2951465249689</v>
      </c>
      <c r="K206" s="26">
        <v>-4776.5013731106501</v>
      </c>
      <c r="L206" s="26">
        <v>-4983.8965146818236</v>
      </c>
      <c r="M206" s="26">
        <v>-6325.4448000000002</v>
      </c>
      <c r="N206" s="26"/>
      <c r="O206" s="26"/>
      <c r="P206" s="26"/>
      <c r="Q206" s="26"/>
      <c r="R206" s="21"/>
      <c r="S206" s="21"/>
      <c r="T206" s="21"/>
      <c r="U206" s="21"/>
      <c r="V206" s="83">
        <f t="shared" si="7"/>
        <v>0</v>
      </c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</row>
    <row r="207" spans="1:37" ht="14.25" customHeight="1" x14ac:dyDescent="0.15">
      <c r="A207" s="27" t="s">
        <v>229</v>
      </c>
      <c r="B207" s="26">
        <v>117.5</v>
      </c>
      <c r="C207" s="26">
        <v>1349.0040855560001</v>
      </c>
      <c r="D207" s="26">
        <v>945.07882470000004</v>
      </c>
      <c r="E207" s="26">
        <v>458.87021860000004</v>
      </c>
      <c r="F207" s="26">
        <v>958.50768220938096</v>
      </c>
      <c r="G207" s="26">
        <v>2773.5877485666656</v>
      </c>
      <c r="H207" s="26">
        <v>2299.390819200345</v>
      </c>
      <c r="I207" s="26">
        <v>1595.2568035163788</v>
      </c>
      <c r="J207" s="26">
        <v>1648.0122648917502</v>
      </c>
      <c r="K207" s="26">
        <v>1625.3566609877382</v>
      </c>
      <c r="L207" s="26">
        <v>-74.259762401270294</v>
      </c>
      <c r="M207" s="26">
        <v>-3.7105352251001</v>
      </c>
      <c r="N207" s="26">
        <v>960.18067934885096</v>
      </c>
      <c r="O207" s="26">
        <v>513.90377556091346</v>
      </c>
      <c r="P207" s="26">
        <v>744.3454761467151</v>
      </c>
      <c r="Q207" s="26">
        <v>3216.0078069972537</v>
      </c>
      <c r="R207" s="23"/>
      <c r="S207" s="23"/>
      <c r="T207" s="23"/>
      <c r="U207" s="23"/>
      <c r="V207" s="83">
        <f t="shared" si="7"/>
        <v>1</v>
      </c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</row>
    <row r="208" spans="1:37" ht="14.25" customHeight="1" x14ac:dyDescent="0.15">
      <c r="A208" s="25" t="s">
        <v>230</v>
      </c>
      <c r="B208" s="24"/>
      <c r="C208" s="24"/>
      <c r="D208" s="24"/>
      <c r="E208" s="24"/>
      <c r="F208" s="24">
        <v>-1518.6</v>
      </c>
      <c r="G208" s="24">
        <v>-1799.98031420803</v>
      </c>
      <c r="H208" s="24">
        <v>-2888.3269759283698</v>
      </c>
      <c r="I208" s="24">
        <v>-2614.64906516061</v>
      </c>
      <c r="J208" s="24">
        <v>-2862.1994149267302</v>
      </c>
      <c r="K208" s="24">
        <v>-2551.6863105166799</v>
      </c>
      <c r="L208" s="24">
        <v>-2402.6211959184297</v>
      </c>
      <c r="M208" s="24">
        <v>-1499.9692175718999</v>
      </c>
      <c r="N208" s="24">
        <v>-1170.4966499450159</v>
      </c>
      <c r="O208" s="24"/>
      <c r="P208" s="24"/>
      <c r="Q208" s="24"/>
      <c r="R208" s="23"/>
      <c r="S208" s="23"/>
      <c r="T208" s="23"/>
      <c r="U208" s="23"/>
      <c r="V208" s="83">
        <f t="shared" si="7"/>
        <v>0</v>
      </c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</row>
    <row r="209" spans="1:33" ht="13.5" customHeight="1" x14ac:dyDescent="0.1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83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</row>
    <row r="210" spans="1:33" ht="14.25" customHeight="1" x14ac:dyDescent="0.15">
      <c r="A210" s="113" t="s">
        <v>231</v>
      </c>
      <c r="B210" s="113"/>
      <c r="C210" s="113"/>
      <c r="D210" s="113"/>
      <c r="E210" s="113"/>
      <c r="F210" s="113"/>
      <c r="G210" s="113"/>
      <c r="H210" s="113"/>
      <c r="I210" s="113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83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</row>
    <row r="211" spans="1:33" ht="14.25" customHeight="1" x14ac:dyDescent="0.15">
      <c r="A211" s="21" t="s">
        <v>232</v>
      </c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83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</row>
    <row r="212" spans="1:33" ht="14.25" customHeight="1" x14ac:dyDescent="0.15">
      <c r="A212" s="113" t="s">
        <v>233</v>
      </c>
      <c r="B212" s="113"/>
      <c r="C212" s="113"/>
      <c r="D212" s="113"/>
      <c r="E212" s="113"/>
      <c r="F212" s="113"/>
      <c r="G212" s="113"/>
      <c r="H212" s="113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83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</row>
    <row r="213" spans="1:33" ht="14.25" customHeight="1" x14ac:dyDescent="0.15">
      <c r="A213" s="119" t="s">
        <v>234</v>
      </c>
      <c r="B213" s="119"/>
      <c r="C213" s="119"/>
      <c r="D213" s="119"/>
      <c r="E213" s="119"/>
      <c r="F213" s="119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83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</row>
    <row r="214" spans="1:33" ht="14.25" customHeight="1" x14ac:dyDescent="0.15">
      <c r="A214" s="113" t="s">
        <v>511</v>
      </c>
      <c r="B214" s="113"/>
      <c r="C214" s="113"/>
      <c r="D214" s="113"/>
      <c r="E214" s="113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83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</row>
    <row r="216" spans="1:33" ht="14.5" customHeight="1" x14ac:dyDescent="0.15">
      <c r="A216" s="25" t="s">
        <v>769</v>
      </c>
      <c r="B216" s="36">
        <f t="shared" ref="B216" si="8">(SUM(B6:B208)-B68)/1000</f>
        <v>52.113174714612811</v>
      </c>
      <c r="C216" s="36">
        <f>(SUM(C6:C208)-C61-C68)/1000</f>
        <v>111.17820339666595</v>
      </c>
      <c r="D216" s="36">
        <f t="shared" ref="D216:Q216" si="9">(SUM(D6:D208)-D61-D68)/1000</f>
        <v>179.0639413353575</v>
      </c>
      <c r="E216" s="36">
        <f t="shared" si="9"/>
        <v>113.29070382632388</v>
      </c>
      <c r="F216" s="36">
        <f t="shared" si="9"/>
        <v>206.20929136994238</v>
      </c>
      <c r="G216" s="36">
        <f t="shared" si="9"/>
        <v>232.94214612773499</v>
      </c>
      <c r="H216" s="36">
        <f t="shared" si="9"/>
        <v>253.36582461675536</v>
      </c>
      <c r="I216" s="36">
        <f t="shared" si="9"/>
        <v>462.56999361285483</v>
      </c>
      <c r="J216" s="36">
        <f t="shared" si="9"/>
        <v>535.05514157022117</v>
      </c>
      <c r="K216" s="36">
        <f t="shared" si="9"/>
        <v>469.93074978992786</v>
      </c>
      <c r="L216" s="36">
        <f t="shared" si="9"/>
        <v>328.67325180660566</v>
      </c>
      <c r="M216" s="36">
        <f t="shared" si="9"/>
        <v>324.3112563408115</v>
      </c>
      <c r="N216" s="36">
        <f t="shared" si="9"/>
        <v>353.49671088451601</v>
      </c>
      <c r="O216" s="36">
        <f t="shared" si="9"/>
        <v>223.96793370224151</v>
      </c>
      <c r="P216" s="36">
        <f t="shared" si="9"/>
        <v>207.7731438427507</v>
      </c>
      <c r="Q216" s="36">
        <f t="shared" si="9"/>
        <v>387.39299081407637</v>
      </c>
      <c r="S216" s="64"/>
    </row>
    <row r="217" spans="1:33" ht="14.5" customHeight="1" x14ac:dyDescent="0.15">
      <c r="A217" s="25" t="s">
        <v>770</v>
      </c>
      <c r="C217" s="36">
        <f t="shared" ref="C217:Q217" si="10">SUMPRODUCT(C6:C208,$V6:$V208)/1000</f>
        <v>71.10306642725493</v>
      </c>
      <c r="D217" s="36">
        <f t="shared" si="10"/>
        <v>149.5747503273391</v>
      </c>
      <c r="E217" s="36">
        <f t="shared" si="10"/>
        <v>55.309977418243129</v>
      </c>
      <c r="F217" s="36">
        <f t="shared" si="10"/>
        <v>211.21922427768553</v>
      </c>
      <c r="G217" s="36">
        <f t="shared" si="10"/>
        <v>216.52160602239599</v>
      </c>
      <c r="H217" s="36">
        <f t="shared" si="10"/>
        <v>244.06668176101522</v>
      </c>
      <c r="I217" s="36">
        <f t="shared" si="10"/>
        <v>453.30131658518076</v>
      </c>
      <c r="J217" s="36">
        <f t="shared" si="10"/>
        <v>558.1598638188774</v>
      </c>
      <c r="K217" s="36">
        <f t="shared" si="10"/>
        <v>526.10584350304589</v>
      </c>
      <c r="L217" s="36">
        <f t="shared" si="10"/>
        <v>403.67618647133412</v>
      </c>
      <c r="M217" s="36">
        <f t="shared" si="10"/>
        <v>383.93614309921702</v>
      </c>
      <c r="N217" s="36">
        <f t="shared" si="10"/>
        <v>406.01668106918413</v>
      </c>
      <c r="O217" s="36">
        <f t="shared" si="10"/>
        <v>272.59910444753228</v>
      </c>
      <c r="P217" s="36">
        <f t="shared" si="10"/>
        <v>272.81956134501797</v>
      </c>
      <c r="Q217" s="36">
        <f t="shared" si="10"/>
        <v>387.39299081407569</v>
      </c>
      <c r="S217" s="64"/>
    </row>
  </sheetData>
  <mergeCells count="6">
    <mergeCell ref="A214:E214"/>
    <mergeCell ref="A213:F213"/>
    <mergeCell ref="A1:M1"/>
    <mergeCell ref="A210:I210"/>
    <mergeCell ref="A212:H212"/>
    <mergeCell ref="A4:B4"/>
  </mergeCells>
  <pageMargins left="0.39" right="0.39" top="0.39" bottom="0.39" header="0.39" footer="0.39"/>
  <pageSetup paperSize="9" fitToWidth="0" fitToHeight="0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8380-6C35-4176-842D-00AB801C7143}">
  <dimension ref="A1:AJ214"/>
  <sheetViews>
    <sheetView workbookViewId="0">
      <pane xSplit="1" ySplit="5" topLeftCell="V196" activePane="bottomRight" state="frozen"/>
      <selection pane="topRight" activeCell="B1" sqref="B1"/>
      <selection pane="bottomLeft" activeCell="A6" sqref="A6"/>
      <selection pane="bottomRight" activeCell="AJ197" sqref="AJ197"/>
    </sheetView>
  </sheetViews>
  <sheetFormatPr baseColWidth="10" defaultColWidth="8.83203125" defaultRowHeight="13" x14ac:dyDescent="0.15"/>
  <cols>
    <col min="1" max="1" width="34" customWidth="1"/>
    <col min="19" max="19" width="10.33203125" style="20" customWidth="1"/>
    <col min="35" max="35" width="8.6640625" style="41"/>
    <col min="36" max="36" width="9.6640625" customWidth="1"/>
  </cols>
  <sheetData>
    <row r="1" spans="1:36" x14ac:dyDescent="0.15">
      <c r="S1" s="76"/>
    </row>
    <row r="2" spans="1:36" x14ac:dyDescent="0.15">
      <c r="A2" s="2" t="s">
        <v>1</v>
      </c>
      <c r="S2" s="76"/>
    </row>
    <row r="3" spans="1:36" x14ac:dyDescent="0.15">
      <c r="A3" s="2"/>
      <c r="S3" s="76"/>
      <c r="AJ3" s="87"/>
    </row>
    <row r="4" spans="1:36" x14ac:dyDescent="0.15">
      <c r="S4" s="33"/>
      <c r="AJ4" s="87"/>
    </row>
    <row r="5" spans="1:36" ht="14.25" customHeight="1" x14ac:dyDescent="0.15">
      <c r="A5" s="5"/>
      <c r="B5" s="6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7" t="s">
        <v>15</v>
      </c>
      <c r="O5" s="7" t="s">
        <v>16</v>
      </c>
      <c r="P5" s="7" t="s">
        <v>17</v>
      </c>
      <c r="Q5" s="8" t="s">
        <v>18</v>
      </c>
      <c r="R5" s="1"/>
      <c r="S5" s="76"/>
      <c r="T5" s="1"/>
      <c r="U5" s="40"/>
      <c r="V5" s="1"/>
      <c r="W5" s="7" t="s">
        <v>13</v>
      </c>
      <c r="X5" s="7" t="s">
        <v>14</v>
      </c>
      <c r="Y5" s="7" t="s">
        <v>15</v>
      </c>
      <c r="Z5" s="7" t="s">
        <v>16</v>
      </c>
      <c r="AA5" s="7" t="s">
        <v>17</v>
      </c>
      <c r="AB5" s="7" t="s">
        <v>18</v>
      </c>
      <c r="AC5" s="1"/>
      <c r="AD5" s="1"/>
      <c r="AE5" s="40"/>
      <c r="AF5" s="1"/>
      <c r="AG5" s="1">
        <v>2018</v>
      </c>
      <c r="AH5" s="1"/>
      <c r="AI5" s="69"/>
      <c r="AJ5" s="40"/>
    </row>
    <row r="6" spans="1:36" s="20" customFormat="1" ht="14.25" customHeight="1" x14ac:dyDescent="0.15">
      <c r="A6" s="28" t="s">
        <v>19</v>
      </c>
      <c r="B6" s="26"/>
      <c r="C6" s="26"/>
      <c r="D6" s="26"/>
      <c r="E6" s="26">
        <f>Trans_cr!E6+Trav_cr!E6-SUM(Trans_deb!E6,Trav_deb!E6)</f>
        <v>-391.89999999999992</v>
      </c>
      <c r="F6" s="26">
        <f>Trans_cr!F6+Trav_cr!F6-SUM(Trans_deb!F6,Trav_deb!F6)</f>
        <v>-444.51532532418491</v>
      </c>
      <c r="G6" s="26">
        <f>Trans_cr!G6+Trav_cr!G6-SUM(Trans_deb!G6,Trav_deb!G6)</f>
        <v>-558.28299730079323</v>
      </c>
      <c r="H6" s="26">
        <f>Trans_cr!H6+Trav_cr!H6-SUM(Trans_deb!H6,Trav_deb!H6)</f>
        <v>-791.42793934142901</v>
      </c>
      <c r="I6" s="26">
        <f>Trans_cr!I6+Trav_cr!I6-SUM(Trans_deb!I6,Trav_deb!I6)</f>
        <v>-862.59710910665603</v>
      </c>
      <c r="J6" s="26">
        <f>Trans_cr!J6+Trav_cr!J6-SUM(Trans_deb!J6,Trav_deb!J6)</f>
        <v>-792.5380079923541</v>
      </c>
      <c r="K6" s="26">
        <f>Trans_cr!K6+Trav_cr!K6-SUM(Trans_deb!K6,Trav_deb!K6)</f>
        <v>-709.22922122996658</v>
      </c>
      <c r="L6" s="26">
        <f>Trans_cr!L6+Trav_cr!L6-SUM(Trans_deb!L6,Trav_deb!L6)</f>
        <v>-867.08386223687444</v>
      </c>
      <c r="M6" s="26">
        <f>Trans_cr!M6+Trav_cr!M6-SUM(Trans_deb!M6,Trav_deb!M6)</f>
        <v>-829.86178654776586</v>
      </c>
      <c r="N6" s="26">
        <f>Trans_cr!N6+Trav_cr!N6-SUM(Trans_deb!N6,Trav_deb!N6)</f>
        <v>-1004.2236716584813</v>
      </c>
      <c r="O6" s="26">
        <f>Trans_cr!O6+Trav_cr!O6-SUM(Trans_deb!O6,Trav_deb!O6)</f>
        <v>-955.96363249925537</v>
      </c>
      <c r="P6" s="26">
        <f>Trans_cr!P6+Trav_cr!P6-SUM(Trans_deb!P6,Trav_deb!P6)</f>
        <v>-872.03382303089074</v>
      </c>
      <c r="Q6" s="26">
        <f>Trans_cr!Q6+Trav_cr!Q6-SUM(Trans_deb!Q6,Trav_deb!Q6)</f>
        <v>-804.92268111568728</v>
      </c>
      <c r="R6" s="21"/>
      <c r="S6" s="64">
        <f>IF(Q6="", "", Q6/P6-1)</f>
        <v>-7.6959333620739812E-2</v>
      </c>
      <c r="T6" s="21"/>
      <c r="U6" s="76"/>
      <c r="V6" s="21"/>
      <c r="W6" s="39">
        <f>IF(L6="","",L6/GDP!O2/10)</f>
        <v>-4.2882611502845513</v>
      </c>
      <c r="X6" s="39">
        <f>IF(M6="","",M6/GDP!P2/10)</f>
        <v>-4.611870063621331</v>
      </c>
      <c r="Y6" s="39">
        <f>IF(N6="","",N6/GDP!Q2/10)</f>
        <v>-5.3106028885943042</v>
      </c>
      <c r="Z6" s="39">
        <f>IF(O6="","",O6/GDP!R2/10)</f>
        <v>-5.1950557031454005</v>
      </c>
      <c r="AA6" s="39">
        <f>IF(P6="","",P6/GDP!S2/10)</f>
        <v>-4.6198624678798685</v>
      </c>
      <c r="AB6" s="39">
        <f>IF(Q6="","",Q6/GDP!T2/10)</f>
        <v>-4.0682442077432501</v>
      </c>
      <c r="AC6" s="21">
        <f>IF(Z6="",1,0)</f>
        <v>0</v>
      </c>
      <c r="AD6" s="21">
        <f>IF(Z6&gt;10, 1, 0)</f>
        <v>0</v>
      </c>
      <c r="AE6" s="21"/>
      <c r="AF6" s="21">
        <f>IF(Z6&lt;-5, 1, 0)</f>
        <v>1</v>
      </c>
      <c r="AG6" s="39">
        <f>IF(Z6&lt;0, Z6, "")</f>
        <v>-5.1950557031454005</v>
      </c>
      <c r="AH6" s="21"/>
      <c r="AI6" s="39" t="str">
        <f>IF(Z6&gt;0, Z6, "")</f>
        <v/>
      </c>
      <c r="AJ6" s="83" t="str">
        <f>IF(AA6&gt;5, A6, "")</f>
        <v/>
      </c>
    </row>
    <row r="7" spans="1:36" x14ac:dyDescent="0.15">
      <c r="A7" s="12" t="s">
        <v>20</v>
      </c>
      <c r="B7" s="26">
        <f>Trans_cr!B7+Trav_cr!B7-SUM(Trans_deb!B7,Trav_deb!B7)</f>
        <v>-32.533466423760615</v>
      </c>
      <c r="C7" s="26">
        <f>Trans_cr!C7+Trav_cr!C7-SUM(Trans_deb!C7,Trav_deb!C7)</f>
        <v>-39.160115598746188</v>
      </c>
      <c r="D7" s="26">
        <f>Trans_cr!D7+Trav_cr!D7-SUM(Trans_deb!D7,Trav_deb!D7)</f>
        <v>22.903239536377441</v>
      </c>
      <c r="E7" s="26">
        <f>Trans_cr!E7+Trav_cr!E7-SUM(Trans_deb!E7,Trav_deb!E7)</f>
        <v>26.099999999999909</v>
      </c>
      <c r="F7" s="26">
        <f>Trans_cr!F7+Trav_cr!F7-SUM(Trans_deb!F7,Trav_deb!F7)</f>
        <v>179.14119347173232</v>
      </c>
      <c r="G7" s="26">
        <f>Trans_cr!G7+Trav_cr!G7-SUM(Trans_deb!G7,Trav_deb!G7)</f>
        <v>183.97171145310176</v>
      </c>
      <c r="H7" s="26">
        <f>Trans_cr!H7+Trav_cr!H7-SUM(Trans_deb!H7,Trav_deb!H7)</f>
        <v>5.0899377077919326</v>
      </c>
      <c r="I7" s="26">
        <f>Trans_cr!I7+Trav_cr!I7-SUM(Trans_deb!I7,Trav_deb!I7)</f>
        <v>125.43135669829462</v>
      </c>
      <c r="J7" s="26">
        <f>Trans_cr!J7+Trav_cr!J7-SUM(Trans_deb!J7,Trav_deb!J7)</f>
        <v>27.674805628983449</v>
      </c>
      <c r="K7" s="26">
        <f>Trans_cr!K7+Trav_cr!K7-SUM(Trans_deb!K7,Trav_deb!K7)</f>
        <v>75.742204389569906</v>
      </c>
      <c r="L7" s="26">
        <f>Trans_cr!L7+Trav_cr!L7-SUM(Trans_deb!L7,Trav_deb!L7)</f>
        <v>245.61548255129401</v>
      </c>
      <c r="M7" s="26">
        <f>Trans_cr!M7+Trav_cr!M7-SUM(Trans_deb!M7,Trav_deb!M7)</f>
        <v>398.6673759191292</v>
      </c>
      <c r="N7" s="26">
        <f>Trans_cr!N7+Trav_cr!N7-SUM(Trans_deb!N7,Trav_deb!N7)</f>
        <v>554.06372757047029</v>
      </c>
      <c r="O7" s="26">
        <f>Trans_cr!O7+Trav_cr!O7-SUM(Trans_deb!O7,Trav_deb!O7)</f>
        <v>559.76002018406689</v>
      </c>
      <c r="P7" s="26">
        <f>Trans_cr!P7+Trav_cr!P7-SUM(Trans_deb!P7,Trav_deb!P7)</f>
        <v>581.16283467884409</v>
      </c>
      <c r="Q7" s="26">
        <f>Trans_cr!Q7+Trav_cr!Q7-SUM(Trans_deb!Q7,Trav_deb!Q7)</f>
        <v>374.52399638470456</v>
      </c>
      <c r="S7" s="64">
        <f>IF(Q7="", "", Q7/P7-1)</f>
        <v>-0.35556099936832686</v>
      </c>
      <c r="W7" s="39">
        <f>IF(L7="","",L7/GDP!O3/10)</f>
        <v>2.1565690427970008</v>
      </c>
      <c r="X7" s="39">
        <f>IF(M7="","",M7/GDP!P3/10)</f>
        <v>3.3608200168221423</v>
      </c>
      <c r="Y7" s="39">
        <f>IF(N7="","",N7/GDP!Q3/10)</f>
        <v>4.2445853212724503</v>
      </c>
      <c r="Z7" s="39">
        <f>IF(O7="","",O7/GDP!R3/10)</f>
        <v>3.6954690036164082</v>
      </c>
      <c r="AA7" s="39">
        <f>IF(P7="","",P7/GDP!S3/10)</f>
        <v>3.8044112635780762</v>
      </c>
      <c r="AB7" s="39">
        <f>IF(Q7="","",Q7/GDP!T3/10)</f>
        <v>2.4725823337374888</v>
      </c>
      <c r="AC7" s="21">
        <f t="shared" ref="AC7:AC70" si="0">IF(Z7="",1,0)</f>
        <v>0</v>
      </c>
      <c r="AD7" s="21">
        <f t="shared" ref="AD7:AD70" si="1">IF(Z7&gt;10, 1, 0)</f>
        <v>0</v>
      </c>
      <c r="AE7" s="21"/>
      <c r="AF7" s="21">
        <f t="shared" ref="AF7:AF70" si="2">IF(Z7&lt;-5, 1, 0)</f>
        <v>0</v>
      </c>
      <c r="AG7" s="39" t="str">
        <f t="shared" ref="AG7:AG70" si="3">IF(Z7&lt;0, Z7, "")</f>
        <v/>
      </c>
      <c r="AI7" s="39">
        <f t="shared" ref="AI7:AI70" si="4">IF(Z7&gt;0, Z7, "")</f>
        <v>3.6954690036164082</v>
      </c>
      <c r="AJ7" s="83" t="str">
        <f t="shared" ref="AJ7:AJ70" si="5">IF(AA7&gt;5, A7, "")</f>
        <v/>
      </c>
    </row>
    <row r="8" spans="1:36" x14ac:dyDescent="0.15">
      <c r="A8" s="12" t="s">
        <v>21</v>
      </c>
      <c r="B8" s="26">
        <f>Trans_cr!B8+Trav_cr!B8-SUM(Trans_deb!B8,Trav_deb!B8)</f>
        <v>-1135.9999999999463</v>
      </c>
      <c r="C8" s="26">
        <f>Trans_cr!C8+Trav_cr!C8-SUM(Trans_deb!C8,Trav_deb!C8)</f>
        <v>-933.00000000004206</v>
      </c>
      <c r="D8" s="26">
        <f>Trans_cr!D8+Trav_cr!D8-SUM(Trans_deb!D8,Trav_deb!D8)</f>
        <v>-1310.5767156539014</v>
      </c>
      <c r="E8" s="26">
        <f>Trans_cr!E8+Trav_cr!E8-SUM(Trans_deb!E8,Trav_deb!E8)</f>
        <v>-2238.5656500478344</v>
      </c>
      <c r="F8" s="26">
        <f>Trans_cr!F8+Trav_cr!F8-SUM(Trans_deb!F8,Trav_deb!F8)</f>
        <v>-2361.1131684587344</v>
      </c>
      <c r="G8" s="26">
        <f>Trans_cr!G8+Trav_cr!G8-SUM(Trans_deb!G8,Trav_deb!G8)</f>
        <v>-2591.9</v>
      </c>
      <c r="H8" s="26">
        <f>Trans_cr!H8+Trav_cr!H8-SUM(Trans_deb!H8,Trav_deb!H8)</f>
        <v>-3022.1980150310878</v>
      </c>
      <c r="I8" s="26">
        <f>Trans_cr!I8+Trav_cr!I8-SUM(Trans_deb!I8,Trav_deb!I8)</f>
        <v>-3359.613149977542</v>
      </c>
      <c r="J8" s="26">
        <f>Trans_cr!J8+Trav_cr!J8-SUM(Trans_deb!J8,Trav_deb!J8)</f>
        <v>-3468.9180590768901</v>
      </c>
      <c r="K8" s="26">
        <f>Trans_cr!K8+Trav_cr!K8-SUM(Trans_deb!K8,Trav_deb!K8)</f>
        <v>-3568.0282608649236</v>
      </c>
      <c r="L8" s="26">
        <f>Trans_cr!L8+Trav_cr!L8-SUM(Trans_deb!L8,Trav_deb!L8)</f>
        <v>-3383.2249458620558</v>
      </c>
      <c r="M8" s="26">
        <f>Trans_cr!M8+Trav_cr!M8-SUM(Trans_deb!M8,Trav_deb!M8)</f>
        <v>-3205.6497631656557</v>
      </c>
      <c r="N8" s="26">
        <f>Trans_cr!N8+Trav_cr!N8-SUM(Trans_deb!N8,Trav_deb!N8)</f>
        <v>-3204.5306749107026</v>
      </c>
      <c r="O8" s="26">
        <f>Trans_cr!O8+Trav_cr!O8-SUM(Trans_deb!O8,Trav_deb!O8)</f>
        <v>-3226.0574187556535</v>
      </c>
      <c r="P8" s="26">
        <f>Trans_cr!P8+Trav_cr!P8-SUM(Trans_deb!P8,Trav_deb!P8)</f>
        <v>-3309.2958515374517</v>
      </c>
      <c r="Q8" s="26"/>
      <c r="S8" s="64" t="str">
        <f>IF(Q8="", "", Q8/P8-1)</f>
        <v/>
      </c>
      <c r="W8" s="39">
        <f>IF(L8="","",L8/GDP!O4/10)</f>
        <v>-2.0383424249575341</v>
      </c>
      <c r="X8" s="39">
        <f>IF(M8="","",M8/GDP!P4/10)</f>
        <v>-2.0031067837125831</v>
      </c>
      <c r="Y8" s="39">
        <f>IF(N8="","",N8/GDP!Q4/10)</f>
        <v>-1.8827233014807938</v>
      </c>
      <c r="Z8" s="39">
        <f>IF(O8="","",O8/GDP!R4/10)</f>
        <v>-1.8395984158972678</v>
      </c>
      <c r="AA8" s="39">
        <f>IF(P8="","",P8/GDP!S4/10)</f>
        <v>-1.9344640302338683</v>
      </c>
      <c r="AB8" s="39" t="str">
        <f>IF(Q8="","",Q8/GDP!T4/10)</f>
        <v/>
      </c>
      <c r="AC8" s="21">
        <f t="shared" si="0"/>
        <v>0</v>
      </c>
      <c r="AD8" s="21">
        <f t="shared" si="1"/>
        <v>0</v>
      </c>
      <c r="AE8" s="21"/>
      <c r="AF8" s="21">
        <f t="shared" si="2"/>
        <v>0</v>
      </c>
      <c r="AG8" s="39">
        <f t="shared" si="3"/>
        <v>-1.8395984158972678</v>
      </c>
      <c r="AI8" s="39" t="str">
        <f t="shared" si="4"/>
        <v/>
      </c>
      <c r="AJ8" s="83" t="str">
        <f t="shared" si="5"/>
        <v/>
      </c>
    </row>
    <row r="9" spans="1:36" x14ac:dyDescent="0.15">
      <c r="A9" s="12" t="s">
        <v>22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>
        <f>Trans_cr!P9+Trav_cr!P9-SUM(Trans_deb!P9,Trav_deb!P9)</f>
        <v>1661.1</v>
      </c>
      <c r="Q9" s="26"/>
      <c r="S9" s="64" t="str">
        <f>IF(Q9="", "", Q9/P9-1)</f>
        <v/>
      </c>
      <c r="W9" s="39" t="str">
        <f>IF(L9="","",L9/GDP!O5/10)</f>
        <v/>
      </c>
      <c r="X9" s="39" t="str">
        <f>IF(M9="","",M9/GDP!P5/10)</f>
        <v/>
      </c>
      <c r="Y9" s="39" t="str">
        <f>IF(N9="","",N9/GDP!Q5/10)</f>
        <v/>
      </c>
      <c r="Z9" s="39" t="str">
        <f>IF(O9="","",O9/GDP!R5/10)</f>
        <v/>
      </c>
      <c r="AA9" s="39">
        <f>IF(P9="","",P9/GDP!S5/10)</f>
        <v>52.6479659510019</v>
      </c>
      <c r="AB9" s="39" t="str">
        <f>IF(Q9="","",Q9/GDP!T5/10)</f>
        <v/>
      </c>
      <c r="AC9" s="21">
        <f t="shared" si="0"/>
        <v>1</v>
      </c>
      <c r="AD9" s="21"/>
      <c r="AE9" s="21"/>
      <c r="AF9" s="21">
        <f t="shared" si="2"/>
        <v>0</v>
      </c>
      <c r="AG9" s="39" t="str">
        <f t="shared" si="3"/>
        <v/>
      </c>
      <c r="AI9" s="39" t="str">
        <f t="shared" si="4"/>
        <v/>
      </c>
      <c r="AJ9" s="83" t="str">
        <f t="shared" si="5"/>
        <v>Andorra, Principality of</v>
      </c>
    </row>
    <row r="10" spans="1:36" x14ac:dyDescent="0.15">
      <c r="A10" s="12" t="s">
        <v>23</v>
      </c>
      <c r="B10" s="26">
        <f>Trans_cr!B10+Trav_cr!B10-SUM(Trans_deb!B10,Trav_deb!B10)</f>
        <v>-1287.9485353399998</v>
      </c>
      <c r="C10" s="26">
        <f>Trans_cr!C10+Trav_cr!C10-SUM(Trans_deb!C10,Trav_deb!C10)</f>
        <v>-1679.3450091099999</v>
      </c>
      <c r="D10" s="26">
        <f>Trans_cr!D10+Trav_cr!D10-SUM(Trans_deb!D10,Trav_deb!D10)</f>
        <v>-2475.20761072</v>
      </c>
      <c r="E10" s="26">
        <f>Trans_cr!E10+Trav_cr!E10-SUM(Trans_deb!E10,Trav_deb!E10)</f>
        <v>-3675.5874701400003</v>
      </c>
      <c r="F10" s="26">
        <f>Trans_cr!F10+Trav_cr!F10-SUM(Trans_deb!F10,Trav_deb!F10)</f>
        <v>-3721.9</v>
      </c>
      <c r="G10" s="26">
        <f>Trans_cr!G10+Trav_cr!G10-SUM(Trans_deb!G10,Trav_deb!G10)</f>
        <v>-2474.85488545</v>
      </c>
      <c r="H10" s="26">
        <f>Trans_cr!H10+Trav_cr!H10-SUM(Trans_deb!H10,Trav_deb!H10)</f>
        <v>-3136.9325501932121</v>
      </c>
      <c r="I10" s="26">
        <f>Trans_cr!I10+Trav_cr!I10-SUM(Trans_deb!I10,Trav_deb!I10)</f>
        <v>-3867.4108562735928</v>
      </c>
      <c r="J10" s="26">
        <f>Trans_cr!J10+Trav_cr!J10-SUM(Trans_deb!J10,Trav_deb!J10)</f>
        <v>-3665.3272081781624</v>
      </c>
      <c r="K10" s="26">
        <f>Trans_cr!K10+Trav_cr!K10-SUM(Trans_deb!K10,Trav_deb!K10)</f>
        <v>-4014.2493407918337</v>
      </c>
      <c r="L10" s="26">
        <f>Trans_cr!L10+Trav_cr!L10-SUM(Trans_deb!L10,Trav_deb!L10)</f>
        <v>-3016.3159827778445</v>
      </c>
      <c r="M10" s="26">
        <f>Trans_cr!M10+Trav_cr!M10-SUM(Trans_deb!M10,Trav_deb!M10)</f>
        <v>-3048.2171602184389</v>
      </c>
      <c r="N10" s="26">
        <f>Trans_cr!N10+Trav_cr!N10-SUM(Trans_deb!N10,Trav_deb!N10)</f>
        <v>-3181.4870770258422</v>
      </c>
      <c r="O10" s="26">
        <f>Trans_cr!O10+Trav_cr!O10-SUM(Trans_deb!O10,Trav_deb!O10)</f>
        <v>-3303.1397991643512</v>
      </c>
      <c r="P10" s="26">
        <f>Trans_cr!P10+Trav_cr!P10-SUM(Trans_deb!P10,Trav_deb!P10)</f>
        <v>-3178.5798775754724</v>
      </c>
      <c r="Q10" s="26">
        <f>Trans_cr!Q10+Trav_cr!Q10-SUM(Trans_deb!Q10,Trav_deb!Q10)</f>
        <v>-2634.996971138029</v>
      </c>
      <c r="S10" s="64">
        <f t="shared" ref="S10:S73" si="6">IF(Q10="", "", Q10/P10-1)</f>
        <v>-0.17101439239339566</v>
      </c>
      <c r="W10" s="39">
        <f>IF(L10="","",L10/GDP!O6/10)</f>
        <v>-2.59593880331379</v>
      </c>
      <c r="X10" s="39">
        <f>IF(M10="","",M10/GDP!P6/10)</f>
        <v>-3.0143435319089957</v>
      </c>
      <c r="Y10" s="39">
        <f>IF(N10="","",N10/GDP!Q6/10)</f>
        <v>-2.6073121674646584</v>
      </c>
      <c r="Z10" s="39">
        <f>IF(O10="","",O10/GDP!R6/10)</f>
        <v>-3.25904207277314</v>
      </c>
      <c r="AA10" s="39">
        <f>IF(P10="","",P10/GDP!S6/10)</f>
        <v>-3.7609414455467509</v>
      </c>
      <c r="AB10" s="39">
        <f>IF(Q10="","",Q10/GDP!T6/10)</f>
        <v>-4.5031842290148436</v>
      </c>
      <c r="AC10" s="21">
        <f t="shared" si="0"/>
        <v>0</v>
      </c>
      <c r="AD10" s="21">
        <f t="shared" si="1"/>
        <v>0</v>
      </c>
      <c r="AE10" s="21"/>
      <c r="AF10" s="21">
        <f t="shared" si="2"/>
        <v>0</v>
      </c>
      <c r="AG10" s="39">
        <f t="shared" si="3"/>
        <v>-3.25904207277314</v>
      </c>
      <c r="AI10" s="39" t="str">
        <f t="shared" si="4"/>
        <v/>
      </c>
      <c r="AJ10" s="83" t="str">
        <f t="shared" si="5"/>
        <v/>
      </c>
    </row>
    <row r="11" spans="1:36" x14ac:dyDescent="0.15">
      <c r="A11" s="12" t="s">
        <v>24</v>
      </c>
      <c r="B11" s="26">
        <f>Trans_cr!B11+Trav_cr!B11-SUM(Trans_deb!B11,Trav_deb!B11)</f>
        <v>61.647462962962976</v>
      </c>
      <c r="C11" s="26">
        <f>Trans_cr!C11+Trav_cr!C11-SUM(Trans_deb!C11,Trav_deb!C11)</f>
        <v>70.039499125925914</v>
      </c>
      <c r="D11" s="26">
        <f>Trans_cr!D11+Trav_cr!D11-SUM(Trans_deb!D11,Trav_deb!D11)</f>
        <v>70.553753333333333</v>
      </c>
      <c r="E11" s="26">
        <f>Trans_cr!E11+Trav_cr!E11-SUM(Trans_deb!E11,Trav_deb!E11)</f>
        <v>46.251073333333338</v>
      </c>
      <c r="F11" s="26">
        <f>Trans_cr!F11+Trav_cr!F11-SUM(Trans_deb!F11,Trav_deb!F11)</f>
        <v>60.504069259259268</v>
      </c>
      <c r="G11" s="26">
        <f>Trans_cr!G11+Trav_cr!G11-SUM(Trans_deb!G11,Trav_deb!G11)</f>
        <v>72.885958777777759</v>
      </c>
      <c r="H11" s="26">
        <f>Trans_cr!H11+Trav_cr!H11-SUM(Trans_deb!H11,Trav_deb!H11)</f>
        <v>88.583764444444427</v>
      </c>
      <c r="I11" s="26">
        <f>Trans_cr!I11+Trav_cr!I11-SUM(Trans_deb!I11,Trav_deb!I11)</f>
        <v>89.019469851851852</v>
      </c>
      <c r="J11" s="26">
        <f>Trans_cr!J11+Trav_cr!J11-SUM(Trans_deb!J11,Trav_deb!J11)</f>
        <v>98.61274766666665</v>
      </c>
      <c r="K11" s="26">
        <f>Trans_cr!K11+Trav_cr!K11-SUM(Trans_deb!K11,Trav_deb!K11)</f>
        <v>109.81682015412825</v>
      </c>
      <c r="L11" s="26">
        <f>Trans_cr!L11+Trav_cr!L11-SUM(Trans_deb!L11,Trav_deb!L11)</f>
        <v>110.85784351683851</v>
      </c>
      <c r="M11" s="26">
        <f>Trans_cr!M11+Trav_cr!M11-SUM(Trans_deb!M11,Trav_deb!M11)</f>
        <v>116.2174021622244</v>
      </c>
      <c r="N11" s="26">
        <f>Trans_cr!N11+Trav_cr!N11-SUM(Trans_deb!N11,Trav_deb!N11)</f>
        <v>125.77234056391565</v>
      </c>
      <c r="O11" s="26">
        <f>Trans_cr!O11+Trav_cr!O11-SUM(Trans_deb!O11,Trav_deb!O11)</f>
        <v>88.099387144444677</v>
      </c>
      <c r="P11" s="26">
        <f>Trans_cr!P11+Trav_cr!P11-SUM(Trans_deb!P11,Trav_deb!P11)</f>
        <v>136.95200545858864</v>
      </c>
      <c r="Q11" s="26">
        <f>Trans_cr!Q11+Trav_cr!Q11-SUM(Trans_deb!Q11,Trav_deb!Q11)</f>
        <v>33.531251765174261</v>
      </c>
      <c r="S11" s="64">
        <f t="shared" si="6"/>
        <v>-0.75516056407576015</v>
      </c>
      <c r="W11" s="39">
        <f>IF(L11="","",L11/GDP!O7/10)</f>
        <v>33.539081338293215</v>
      </c>
      <c r="X11" s="39">
        <f>IF(M11="","",M11/GDP!P7/10)</f>
        <v>36.283502444208722</v>
      </c>
      <c r="Y11" s="39">
        <f>IF(N11="","",N11/GDP!Q7/10)</f>
        <v>44.252563205005636</v>
      </c>
      <c r="Z11" s="39">
        <f>IF(O11="","",O11/GDP!R7/10)</f>
        <v>27.48937898441029</v>
      </c>
      <c r="AA11" s="39">
        <f>IF(P11="","",P11/GDP!S7/10)</f>
        <v>36.079386341638958</v>
      </c>
      <c r="AB11" s="39">
        <f>IF(Q11="","",Q11/GDP!T7/10)</f>
        <v>12.335728657887852</v>
      </c>
      <c r="AC11" s="21">
        <f t="shared" si="0"/>
        <v>0</v>
      </c>
      <c r="AD11" s="21">
        <f t="shared" si="1"/>
        <v>1</v>
      </c>
      <c r="AE11" s="21"/>
      <c r="AF11" s="21">
        <f t="shared" si="2"/>
        <v>0</v>
      </c>
      <c r="AG11" s="39" t="str">
        <f t="shared" si="3"/>
        <v/>
      </c>
      <c r="AI11" s="39">
        <f t="shared" si="4"/>
        <v>27.48937898441029</v>
      </c>
      <c r="AJ11" s="83" t="str">
        <f t="shared" si="5"/>
        <v>Anguilla</v>
      </c>
    </row>
    <row r="12" spans="1:36" x14ac:dyDescent="0.15">
      <c r="A12" s="12" t="s">
        <v>25</v>
      </c>
      <c r="B12" s="26">
        <f>Trans_cr!B12+Trav_cr!B12-SUM(Trans_deb!B12,Trav_deb!B12)</f>
        <v>276.01003777777777</v>
      </c>
      <c r="C12" s="26">
        <f>Trans_cr!C12+Trav_cr!C12-SUM(Trans_deb!C12,Trav_deb!C12)</f>
        <v>273.7055388888889</v>
      </c>
      <c r="D12" s="26">
        <f>Trans_cr!D12+Trav_cr!D12-SUM(Trans_deb!D12,Trav_deb!D12)</f>
        <v>279.77311407407404</v>
      </c>
      <c r="E12" s="26">
        <f>Trans_cr!E12+Trav_cr!E12-SUM(Trans_deb!E12,Trav_deb!E12)</f>
        <v>309.0090551851851</v>
      </c>
      <c r="F12" s="26">
        <f>Trans_cr!F12+Trav_cr!F12-SUM(Trans_deb!F12,Trav_deb!F12)</f>
        <v>319.39387962962962</v>
      </c>
      <c r="G12" s="26">
        <f>Trans_cr!G12+Trav_cr!G12-SUM(Trans_deb!G12,Trav_deb!G12)</f>
        <v>295.73659555555548</v>
      </c>
      <c r="H12" s="26">
        <f>Trans_cr!H12+Trav_cr!H12-SUM(Trans_deb!H12,Trav_deb!H12)</f>
        <v>305.2539744444444</v>
      </c>
      <c r="I12" s="26">
        <f>Trans_cr!I12+Trav_cr!I12-SUM(Trans_deb!I12,Trav_deb!I12)</f>
        <v>306.21631888888885</v>
      </c>
      <c r="J12" s="26">
        <f>Trans_cr!J12+Trav_cr!J12-SUM(Trans_deb!J12,Trav_deb!J12)</f>
        <v>284.04076555555548</v>
      </c>
      <c r="K12" s="26">
        <f>Trans_cr!K12+Trav_cr!K12-SUM(Trans_deb!K12,Trav_deb!K12)</f>
        <v>677.75745444004167</v>
      </c>
      <c r="L12" s="26">
        <f>Trans_cr!L12+Trav_cr!L12-SUM(Trans_deb!L12,Trav_deb!L12)</f>
        <v>684.11729002365382</v>
      </c>
      <c r="M12" s="26">
        <f>Trans_cr!M12+Trav_cr!M12-SUM(Trans_deb!M12,Trav_deb!M12)</f>
        <v>720.14127872256915</v>
      </c>
      <c r="N12" s="26">
        <f>Trans_cr!N12+Trav_cr!N12-SUM(Trans_deb!N12,Trav_deb!N12)</f>
        <v>686.94345847109366</v>
      </c>
      <c r="O12" s="26">
        <f>Trans_cr!O12+Trav_cr!O12-SUM(Trans_deb!O12,Trav_deb!O12)</f>
        <v>699.61762230554586</v>
      </c>
      <c r="P12" s="26">
        <f>Trans_cr!P12+Trav_cr!P12-SUM(Trans_deb!P12,Trav_deb!P12)</f>
        <v>830.89962031803509</v>
      </c>
      <c r="Q12" s="26">
        <f>Trans_cr!Q12+Trav_cr!Q12-SUM(Trans_deb!Q12,Trav_deb!Q12)</f>
        <v>349.1207793597066</v>
      </c>
      <c r="S12" s="64">
        <f t="shared" si="6"/>
        <v>-0.57982797100559846</v>
      </c>
      <c r="W12" s="39">
        <f>IF(L12="","",L12/GDP!O8/10)</f>
        <v>51.179426534700212</v>
      </c>
      <c r="X12" s="39">
        <f>IF(M12="","",M12/GDP!P8/10)</f>
        <v>50.128427672242367</v>
      </c>
      <c r="Y12" s="39">
        <f>IF(N12="","",N12/GDP!Q8/10)</f>
        <v>46.79510383045384</v>
      </c>
      <c r="Z12" s="39">
        <f>IF(O12="","",O12/GDP!R8/10)</f>
        <v>43.580429772357533</v>
      </c>
      <c r="AA12" s="39">
        <f>IF(P12="","",P12/GDP!S8/10)</f>
        <v>49.995185843988125</v>
      </c>
      <c r="AB12" s="39">
        <f>IF(Q12="","",Q12/GDP!T8/10)</f>
        <v>25.120061159412341</v>
      </c>
      <c r="AC12" s="21">
        <f t="shared" si="0"/>
        <v>0</v>
      </c>
      <c r="AD12" s="21">
        <f t="shared" si="1"/>
        <v>1</v>
      </c>
      <c r="AE12" s="21"/>
      <c r="AF12" s="21">
        <f t="shared" si="2"/>
        <v>0</v>
      </c>
      <c r="AG12" s="39" t="str">
        <f t="shared" si="3"/>
        <v/>
      </c>
      <c r="AI12" s="39">
        <f t="shared" si="4"/>
        <v>43.580429772357533</v>
      </c>
      <c r="AJ12" s="83" t="str">
        <f t="shared" si="5"/>
        <v>Antigua and Barbuda</v>
      </c>
    </row>
    <row r="13" spans="1:36" x14ac:dyDescent="0.15">
      <c r="A13" s="12" t="s">
        <v>26</v>
      </c>
      <c r="B13" s="26">
        <f>Trans_cr!B13+Trav_cr!B13-SUM(Trans_deb!B13,Trav_deb!B13)</f>
        <v>-744.61999999999989</v>
      </c>
      <c r="C13" s="26">
        <f>Trans_cr!C13+Trav_cr!C13-SUM(Trans_deb!C13,Trav_deb!C13)</f>
        <v>-592.79999999999927</v>
      </c>
      <c r="D13" s="26">
        <f>Trans_cr!D13+Trav_cr!D13-SUM(Trans_deb!D13,Trav_deb!D13)</f>
        <v>-894.57723208209609</v>
      </c>
      <c r="E13" s="26">
        <f>Trans_cr!E13+Trav_cr!E13-SUM(Trans_deb!E13,Trav_deb!E13)</f>
        <v>-2060.9273139362649</v>
      </c>
      <c r="F13" s="26">
        <f>Trans_cr!F13+Trav_cr!F13-SUM(Trans_deb!F13,Trav_deb!F13)</f>
        <v>-1688.007675179153</v>
      </c>
      <c r="G13" s="26">
        <f>Trans_cr!G13+Trav_cr!G13-SUM(Trans_deb!G13,Trav_deb!G13)</f>
        <v>-1670.1624587453607</v>
      </c>
      <c r="H13" s="26">
        <f>Trans_cr!H13+Trav_cr!H13-SUM(Trans_deb!H13,Trav_deb!H13)</f>
        <v>-2663.2130825534805</v>
      </c>
      <c r="I13" s="26">
        <f>Trans_cr!I13+Trav_cr!I13-SUM(Trans_deb!I13,Trav_deb!I13)</f>
        <v>-3504.3664891851495</v>
      </c>
      <c r="J13" s="26">
        <f>Trans_cr!J13+Trav_cr!J13-SUM(Trans_deb!J13,Trav_deb!J13)</f>
        <v>-3942.161588443254</v>
      </c>
      <c r="K13" s="26">
        <f>Trans_cr!K13+Trav_cr!K13-SUM(Trans_deb!K13,Trav_deb!K13)</f>
        <v>-2731.1324898615057</v>
      </c>
      <c r="L13" s="26">
        <f>Trans_cr!L13+Trav_cr!L13-SUM(Trans_deb!L13,Trav_deb!L13)</f>
        <v>-4209.7729716786307</v>
      </c>
      <c r="M13" s="26">
        <f>Trans_cr!M13+Trav_cr!M13-SUM(Trans_deb!M13,Trav_deb!M13)</f>
        <v>-7251.1800381991152</v>
      </c>
      <c r="N13" s="26">
        <f>Trans_cr!N13+Trav_cr!N13-SUM(Trans_deb!N13,Trav_deb!N13)</f>
        <v>-9260.6768053590895</v>
      </c>
      <c r="O13" s="26">
        <f>Trans_cr!O13+Trav_cr!O13-SUM(Trans_deb!O13,Trav_deb!O13)</f>
        <v>-8082.7459505617653</v>
      </c>
      <c r="P13" s="26">
        <f>Trans_cr!P13+Trav_cr!P13-SUM(Trans_deb!P13,Trav_deb!P13)</f>
        <v>-4591.2442971580294</v>
      </c>
      <c r="Q13" s="26">
        <f>Trans_cr!Q13+Trav_cr!Q13-SUM(Trans_deb!Q13,Trav_deb!Q13)</f>
        <v>-1540.7391808497496</v>
      </c>
      <c r="S13" s="64">
        <f t="shared" si="6"/>
        <v>-0.66441794835368184</v>
      </c>
      <c r="W13" s="39">
        <f>IF(L13="","",L13/GDP!O9/10)</f>
        <v>-0.65525403283423567</v>
      </c>
      <c r="X13" s="39">
        <f>IF(M13="","",M13/GDP!P9/10)</f>
        <v>-1.3023560166888468</v>
      </c>
      <c r="Y13" s="39">
        <f>IF(N13="","",N13/GDP!Q9/10)</f>
        <v>-1.4383027600703553</v>
      </c>
      <c r="Z13" s="39">
        <f>IF(O13="","",O13/GDP!R9/10)</f>
        <v>-1.5626570777360627</v>
      </c>
      <c r="AA13" s="39">
        <f>IF(P13="","",P13/GDP!S9/10)</f>
        <v>-1.0329985715866223</v>
      </c>
      <c r="AB13" s="39">
        <f>IF(Q13="","",Q13/GDP!T9/10)</f>
        <v>-0.40275637185969321</v>
      </c>
      <c r="AC13" s="21">
        <f t="shared" si="0"/>
        <v>0</v>
      </c>
      <c r="AD13" s="21">
        <f t="shared" si="1"/>
        <v>0</v>
      </c>
      <c r="AE13" s="21"/>
      <c r="AF13" s="21">
        <f t="shared" si="2"/>
        <v>0</v>
      </c>
      <c r="AG13" s="39">
        <f t="shared" si="3"/>
        <v>-1.5626570777360627</v>
      </c>
      <c r="AI13" s="39" t="str">
        <f t="shared" si="4"/>
        <v/>
      </c>
      <c r="AJ13" s="83" t="str">
        <f t="shared" si="5"/>
        <v/>
      </c>
    </row>
    <row r="14" spans="1:36" x14ac:dyDescent="0.15">
      <c r="A14" s="12" t="s">
        <v>27</v>
      </c>
      <c r="B14" s="26">
        <f>Trans_cr!B14+Trav_cr!B14-SUM(Trans_deb!B14,Trav_deb!B14)</f>
        <v>-102.96415989583994</v>
      </c>
      <c r="C14" s="26">
        <f>Trans_cr!C14+Trav_cr!C14-SUM(Trans_deb!C14,Trav_deb!C14)</f>
        <v>-23.307708975989613</v>
      </c>
      <c r="D14" s="26">
        <f>Trans_cr!D14+Trav_cr!D14-SUM(Trans_deb!D14,Trav_deb!D14)</f>
        <v>-123.12383880745597</v>
      </c>
      <c r="E14" s="26">
        <f>Trans_cr!E14+Trav_cr!E14-SUM(Trans_deb!E14,Trav_deb!E14)</f>
        <v>-247.89258062818794</v>
      </c>
      <c r="F14" s="26">
        <f>Trans_cr!F14+Trav_cr!F14-SUM(Trans_deb!F14,Trav_deb!F14)</f>
        <v>-186.76907652038199</v>
      </c>
      <c r="G14" s="26">
        <f>Trans_cr!G14+Trav_cr!G14-SUM(Trans_deb!G14,Trav_deb!G14)</f>
        <v>-223.98506979632998</v>
      </c>
      <c r="H14" s="26">
        <f>Trans_cr!H14+Trav_cr!H14-SUM(Trans_deb!H14,Trav_deb!H14)</f>
        <v>-248.40658594675403</v>
      </c>
      <c r="I14" s="26">
        <f>Trans_cr!I14+Trav_cr!I14-SUM(Trans_deb!I14,Trav_deb!I14)</f>
        <v>-284.54679569117764</v>
      </c>
      <c r="J14" s="26">
        <f>Trans_cr!J14+Trav_cr!J14-SUM(Trans_deb!J14,Trav_deb!J14)</f>
        <v>-356.84755282377228</v>
      </c>
      <c r="K14" s="26">
        <f>Trans_cr!K14+Trav_cr!K14-SUM(Trans_deb!K14,Trav_deb!K14)</f>
        <v>-341.98213702906605</v>
      </c>
      <c r="L14" s="26">
        <f>Trans_cr!L14+Trav_cr!L14-SUM(Trans_deb!L14,Trav_deb!L14)</f>
        <v>-257.45558941706031</v>
      </c>
      <c r="M14" s="26">
        <f>Trans_cr!M14+Trav_cr!M14-SUM(Trans_deb!M14,Trav_deb!M14)</f>
        <v>-143.32161634330919</v>
      </c>
      <c r="N14" s="26">
        <f>Trans_cr!N14+Trav_cr!N14-SUM(Trans_deb!N14,Trav_deb!N14)</f>
        <v>-161.99777711137449</v>
      </c>
      <c r="O14" s="26">
        <f>Trans_cr!O14+Trav_cr!O14-SUM(Trans_deb!O14,Trav_deb!O14)</f>
        <v>-255.31271623437829</v>
      </c>
      <c r="P14" s="26">
        <f>Trans_cr!P14+Trav_cr!P14-SUM(Trans_deb!P14,Trav_deb!P14)</f>
        <v>-334.16631404681243</v>
      </c>
      <c r="Q14" s="26">
        <f>Trans_cr!Q14+Trav_cr!Q14-SUM(Trans_deb!Q14,Trav_deb!Q14)</f>
        <v>-195.78927462617446</v>
      </c>
      <c r="S14" s="64">
        <f t="shared" si="6"/>
        <v>-0.41409631552883908</v>
      </c>
      <c r="W14" s="39">
        <f>IF(L14="","",L14/GDP!O10/10)</f>
        <v>-2.4395655757193619</v>
      </c>
      <c r="X14" s="39">
        <f>IF(M14="","",M14/GDP!P10/10)</f>
        <v>-1.3589964426435086</v>
      </c>
      <c r="Y14" s="39">
        <f>IF(N14="","",N14/GDP!Q10/10)</f>
        <v>-1.4053313168191379</v>
      </c>
      <c r="Z14" s="39">
        <f>IF(O14="","",O14/GDP!R10/10)</f>
        <v>-2.0493974266997435</v>
      </c>
      <c r="AA14" s="39">
        <f>IF(P14="","",P14/GDP!S10/10)</f>
        <v>-2.4440223020701066</v>
      </c>
      <c r="AB14" s="39">
        <f>IF(Q14="","",Q14/GDP!T10/10)</f>
        <v>-1.5867381496862125</v>
      </c>
      <c r="AC14" s="21">
        <f t="shared" si="0"/>
        <v>0</v>
      </c>
      <c r="AD14" s="21">
        <f t="shared" si="1"/>
        <v>0</v>
      </c>
      <c r="AE14" s="21"/>
      <c r="AF14" s="21">
        <f t="shared" si="2"/>
        <v>0</v>
      </c>
      <c r="AG14" s="39">
        <f t="shared" si="3"/>
        <v>-2.0493974266997435</v>
      </c>
      <c r="AI14" s="39" t="str">
        <f t="shared" si="4"/>
        <v/>
      </c>
      <c r="AJ14" s="83" t="str">
        <f t="shared" si="5"/>
        <v/>
      </c>
    </row>
    <row r="15" spans="1:36" x14ac:dyDescent="0.15">
      <c r="A15" s="12" t="s">
        <v>28</v>
      </c>
      <c r="B15" s="26">
        <f>Trans_cr!B15+Trav_cr!B15-SUM(Trans_deb!B15,Trav_deb!B15)</f>
        <v>768.95618842915144</v>
      </c>
      <c r="C15" s="26">
        <f>Trans_cr!C15+Trav_cr!C15-SUM(Trans_deb!C15,Trav_deb!C15)</f>
        <v>731.1892317513059</v>
      </c>
      <c r="D15" s="26">
        <f>Trans_cr!D15+Trav_cr!D15-SUM(Trans_deb!D15,Trav_deb!D15)</f>
        <v>848.99441340782141</v>
      </c>
      <c r="E15" s="26">
        <f>Trans_cr!E15+Trav_cr!E15-SUM(Trans_deb!E15,Trav_deb!E15)</f>
        <v>965.47486033519556</v>
      </c>
      <c r="F15" s="26">
        <f>Trans_cr!F15+Trav_cr!F15-SUM(Trans_deb!F15,Trav_deb!F15)</f>
        <v>910.83798882681549</v>
      </c>
      <c r="G15" s="26">
        <f>Trans_cr!G15+Trav_cr!G15-SUM(Trans_deb!G15,Trav_deb!G15)</f>
        <v>950.0558659217877</v>
      </c>
      <c r="H15" s="26">
        <f>Trans_cr!H15+Trav_cr!H15-SUM(Trans_deb!H15,Trav_deb!H15)</f>
        <v>952.01117318435752</v>
      </c>
      <c r="I15" s="26">
        <f>Trans_cr!I15+Trav_cr!I15-SUM(Trans_deb!I15,Trav_deb!I15)</f>
        <v>1052.5698324022344</v>
      </c>
      <c r="J15" s="26">
        <f>Trans_cr!J15+Trav_cr!J15-SUM(Trans_deb!J15,Trav_deb!J15)</f>
        <v>1117.8892296089384</v>
      </c>
      <c r="K15" s="26">
        <f>Trans_cr!K15+Trav_cr!K15-SUM(Trans_deb!K15,Trav_deb!K15)</f>
        <v>1264.0067739106146</v>
      </c>
      <c r="L15" s="26">
        <f>Trans_cr!L15+Trav_cr!L15-SUM(Trans_deb!L15,Trav_deb!L15)</f>
        <v>1307.6235413407821</v>
      </c>
      <c r="M15" s="26">
        <f>Trans_cr!M15+Trav_cr!M15-SUM(Trans_deb!M15,Trav_deb!M15)</f>
        <v>1445.7</v>
      </c>
      <c r="N15" s="26">
        <f>Trans_cr!N15+Trav_cr!N15-SUM(Trans_deb!N15,Trav_deb!N15)</f>
        <v>1524.5094399209902</v>
      </c>
      <c r="O15" s="26">
        <f>Trans_cr!O15+Trav_cr!O15-SUM(Trans_deb!O15,Trav_deb!O15)</f>
        <v>1653.1893550359541</v>
      </c>
      <c r="P15" s="26">
        <f>Trans_cr!P15+Trav_cr!P15-SUM(Trans_deb!P15,Trav_deb!P15)</f>
        <v>1700.8911115520264</v>
      </c>
      <c r="Q15" s="26">
        <f>Trans_cr!Q15+Trav_cr!Q15-SUM(Trans_deb!Q15,Trav_deb!Q15)</f>
        <v>724.233189743867</v>
      </c>
      <c r="S15" s="64">
        <f t="shared" si="6"/>
        <v>-0.57420367193110922</v>
      </c>
      <c r="W15" s="39">
        <f>IF(L15="","",L15/GDP!O11/10)</f>
        <v>44.133157459084394</v>
      </c>
      <c r="X15" s="39">
        <f>IF(M15="","",M15/GDP!P11/10)</f>
        <v>48.454278840401585</v>
      </c>
      <c r="Y15" s="39">
        <f>IF(N15="","",N15/GDP!Q11/10)</f>
        <v>49.298121804388231</v>
      </c>
      <c r="Z15" s="39">
        <f>IF(O15="","",O15/GDP!R11/10)</f>
        <v>51.626863150920677</v>
      </c>
      <c r="AA15" s="39">
        <f>IF(P15="","",P15/GDP!S11/10)</f>
        <v>50.899979561914719</v>
      </c>
      <c r="AB15" s="39">
        <f>IF(Q15="","",Q15/GDP!T11/10)</f>
        <v>29.469029456721035</v>
      </c>
      <c r="AC15" s="21">
        <f t="shared" si="0"/>
        <v>0</v>
      </c>
      <c r="AD15" s="21">
        <f t="shared" si="1"/>
        <v>1</v>
      </c>
      <c r="AE15" s="21"/>
      <c r="AF15" s="21">
        <f t="shared" si="2"/>
        <v>0</v>
      </c>
      <c r="AG15" s="39" t="str">
        <f t="shared" si="3"/>
        <v/>
      </c>
      <c r="AI15" s="39">
        <f t="shared" si="4"/>
        <v>51.626863150920677</v>
      </c>
      <c r="AJ15" s="83" t="str">
        <f t="shared" si="5"/>
        <v>Aruba, Kingdom of the Netherlands</v>
      </c>
    </row>
    <row r="16" spans="1:36" x14ac:dyDescent="0.15">
      <c r="A16" s="12" t="s">
        <v>29</v>
      </c>
      <c r="B16" s="26">
        <f>Trans_cr!B16+Trav_cr!B16-SUM(Trans_deb!B16,Trav_deb!B16)</f>
        <v>-90.203282313072123</v>
      </c>
      <c r="C16" s="26">
        <f>Trans_cr!C16+Trav_cr!C16-SUM(Trans_deb!C16,Trav_deb!C16)</f>
        <v>-480.12731111269022</v>
      </c>
      <c r="D16" s="26">
        <f>Trans_cr!D16+Trav_cr!D16-SUM(Trans_deb!D16,Trav_deb!D16)</f>
        <v>-1147.8553891608972</v>
      </c>
      <c r="E16" s="26">
        <f>Trans_cr!E16+Trav_cr!E16-SUM(Trans_deb!E16,Trav_deb!E16)</f>
        <v>-3202.1140936488882</v>
      </c>
      <c r="F16" s="26">
        <f>Trans_cr!F16+Trav_cr!F16-SUM(Trans_deb!F16,Trav_deb!F16)</f>
        <v>418.91112582445203</v>
      </c>
      <c r="G16" s="26">
        <f>Trans_cr!G16+Trav_cr!G16-SUM(Trans_deb!G16,Trav_deb!G16)</f>
        <v>-1691.6361680646587</v>
      </c>
      <c r="H16" s="26">
        <f>Trans_cr!H16+Trav_cr!H16-SUM(Trans_deb!H16,Trav_deb!H16)</f>
        <v>-4977.054233071307</v>
      </c>
      <c r="I16" s="26">
        <f>Trans_cr!I16+Trav_cr!I16-SUM(Trans_deb!I16,Trav_deb!I16)</f>
        <v>-7407.1390527909971</v>
      </c>
      <c r="J16" s="26">
        <f>Trans_cr!J16+Trav_cr!J16-SUM(Trans_deb!J16,Trav_deb!J16)</f>
        <v>-8201.2060332186156</v>
      </c>
      <c r="K16" s="26">
        <f>Trans_cr!K16+Trav_cr!K16-SUM(Trans_deb!K16,Trav_deb!K16)</f>
        <v>-5523.7008361474363</v>
      </c>
      <c r="L16" s="26">
        <f>Trans_cr!L16+Trav_cr!L16-SUM(Trans_deb!L16,Trav_deb!L16)</f>
        <v>-3194.2720436023301</v>
      </c>
      <c r="M16" s="26">
        <f>Trans_cr!M16+Trav_cr!M16-SUM(Trans_deb!M16,Trav_deb!M16)</f>
        <v>-666.24065993344993</v>
      </c>
      <c r="N16" s="26">
        <f>Trans_cr!N16+Trav_cr!N16-SUM(Trans_deb!N16,Trav_deb!N16)</f>
        <v>463.99816516218561</v>
      </c>
      <c r="O16" s="26">
        <f>Trans_cr!O16+Trav_cr!O16-SUM(Trans_deb!O16,Trav_deb!O16)</f>
        <v>-14.51243375530612</v>
      </c>
      <c r="P16" s="26">
        <f>Trans_cr!P16+Trav_cr!P16-SUM(Trans_deb!P16,Trav_deb!P16)</f>
        <v>2242.6079774893005</v>
      </c>
      <c r="Q16" s="26">
        <f>Trans_cr!Q16+Trav_cr!Q16-SUM(Trans_deb!Q16,Trav_deb!Q16)</f>
        <v>13164.788293088397</v>
      </c>
      <c r="S16" s="64">
        <f t="shared" si="6"/>
        <v>4.8703029799381001</v>
      </c>
      <c r="W16" s="39">
        <f>IF(L16="","",L16/GDP!O12/10)</f>
        <v>-0.25868379094768129</v>
      </c>
      <c r="X16" s="39">
        <f>IF(M16="","",M16/GDP!P12/10)</f>
        <v>-5.2615663104793819E-2</v>
      </c>
      <c r="Y16" s="39">
        <f>IF(N16="","",N16/GDP!Q12/10)</f>
        <v>3.3496735670868652E-2</v>
      </c>
      <c r="Z16" s="39">
        <f>IF(O16="","",O16/GDP!R12/10)</f>
        <v>-1.0210669998782969E-3</v>
      </c>
      <c r="AA16" s="39">
        <f>IF(P16="","",P16/GDP!S12/10)</f>
        <v>0.16106273194093262</v>
      </c>
      <c r="AB16" s="39">
        <f>IF(Q16="","",Q16/GDP!T12/10)</f>
        <v>0.96860863957942078</v>
      </c>
      <c r="AC16" s="21">
        <f t="shared" si="0"/>
        <v>0</v>
      </c>
      <c r="AD16" s="21">
        <f t="shared" si="1"/>
        <v>0</v>
      </c>
      <c r="AE16" s="21"/>
      <c r="AF16" s="21">
        <f t="shared" si="2"/>
        <v>0</v>
      </c>
      <c r="AG16" s="39">
        <f t="shared" si="3"/>
        <v>-1.0210669998782969E-3</v>
      </c>
      <c r="AI16" s="39" t="str">
        <f t="shared" si="4"/>
        <v/>
      </c>
      <c r="AJ16" s="83" t="str">
        <f t="shared" si="5"/>
        <v/>
      </c>
    </row>
    <row r="17" spans="1:36" x14ac:dyDescent="0.15">
      <c r="A17" s="12" t="s">
        <v>30</v>
      </c>
      <c r="B17" s="26">
        <f>Trans_cr!B17+Trav_cr!B17-SUM(Trans_deb!B17,Trav_deb!B17)</f>
        <v>7221.4713431847595</v>
      </c>
      <c r="C17" s="26">
        <f>Trans_cr!C17+Trav_cr!C17-SUM(Trans_deb!C17,Trav_deb!C17)</f>
        <v>8187.6000000000022</v>
      </c>
      <c r="D17" s="26">
        <f>Trans_cr!D17+Trav_cr!D17-SUM(Trans_deb!D17,Trav_deb!D17)</f>
        <v>9402.7063895417159</v>
      </c>
      <c r="E17" s="26">
        <f>Trans_cr!E17+Trav_cr!E17-SUM(Trans_deb!E17,Trav_deb!E17)</f>
        <v>11785.497948881966</v>
      </c>
      <c r="F17" s="26">
        <f>Trans_cr!F17+Trav_cr!F17-SUM(Trans_deb!F17,Trav_deb!F17)</f>
        <v>9843.7097611024001</v>
      </c>
      <c r="G17" s="26">
        <f>Trans_cr!G17+Trav_cr!G17-SUM(Trans_deb!G17,Trav_deb!G17)</f>
        <v>9591.4711301587449</v>
      </c>
      <c r="H17" s="26">
        <f>Trans_cr!H17+Trav_cr!H17-SUM(Trans_deb!H17,Trav_deb!H17)</f>
        <v>9374.9644844967479</v>
      </c>
      <c r="I17" s="26">
        <f>Trans_cr!I17+Trav_cr!I17-SUM(Trans_deb!I17,Trav_deb!I17)</f>
        <v>8750.4327550961752</v>
      </c>
      <c r="J17" s="26">
        <f>Trans_cr!J17+Trav_cr!J17-SUM(Trans_deb!J17,Trav_deb!J17)</f>
        <v>9675.3496013463955</v>
      </c>
      <c r="K17" s="26">
        <f>Trans_cr!K17+Trav_cr!K17-SUM(Trans_deb!K17,Trav_deb!K17)</f>
        <v>9142.1032471641302</v>
      </c>
      <c r="L17" s="26">
        <f>Trans_cr!L17+Trav_cr!L17-SUM(Trans_deb!L17,Trav_deb!L17)</f>
        <v>8587.2693693406691</v>
      </c>
      <c r="M17" s="26">
        <f>Trans_cr!M17+Trav_cr!M17-SUM(Trans_deb!M17,Trav_deb!M17)</f>
        <v>8984.4138766970573</v>
      </c>
      <c r="N17" s="26">
        <f>Trans_cr!N17+Trav_cr!N17-SUM(Trans_deb!N17,Trav_deb!N17)</f>
        <v>8922.5056860049444</v>
      </c>
      <c r="O17" s="26">
        <f>Trans_cr!O17+Trav_cr!O17-SUM(Trans_deb!O17,Trav_deb!O17)</f>
        <v>10526.906256703318</v>
      </c>
      <c r="P17" s="26">
        <f>Trans_cr!P17+Trav_cr!P17-SUM(Trans_deb!P17,Trav_deb!P17)</f>
        <v>11124.003530411261</v>
      </c>
      <c r="Q17" s="26">
        <f>Trans_cr!Q17+Trav_cr!Q17-SUM(Trans_deb!Q17,Trav_deb!Q17)</f>
        <v>8924.9788373352167</v>
      </c>
      <c r="S17" s="64">
        <f t="shared" si="6"/>
        <v>-0.19768284746262976</v>
      </c>
      <c r="W17" s="39">
        <f>IF(L17="","",L17/GDP!O13/10)</f>
        <v>2.2479180169027151</v>
      </c>
      <c r="X17" s="39">
        <f>IF(M17="","",M17/GDP!P13/10)</f>
        <v>2.2703497873714045</v>
      </c>
      <c r="Y17" s="39">
        <f>IF(N17="","",N17/GDP!Q13/10)</f>
        <v>2.1392244342655267</v>
      </c>
      <c r="Z17" s="39">
        <f>IF(O17="","",O17/GDP!R13/10)</f>
        <v>2.3120749892386061</v>
      </c>
      <c r="AA17" s="39">
        <f>IF(P17="","",P17/GDP!S13/10)</f>
        <v>2.4990760729077204</v>
      </c>
      <c r="AB17" s="39">
        <f>IF(Q17="","",Q17/GDP!T13/10)</f>
        <v>2.0726725633982714</v>
      </c>
      <c r="AC17" s="21">
        <f t="shared" si="0"/>
        <v>0</v>
      </c>
      <c r="AD17" s="21">
        <f t="shared" si="1"/>
        <v>0</v>
      </c>
      <c r="AE17" s="21"/>
      <c r="AF17" s="21">
        <f t="shared" si="2"/>
        <v>0</v>
      </c>
      <c r="AG17" s="39" t="str">
        <f t="shared" si="3"/>
        <v/>
      </c>
      <c r="AI17" s="39">
        <f t="shared" si="4"/>
        <v>2.3120749892386061</v>
      </c>
      <c r="AJ17" s="83" t="str">
        <f t="shared" si="5"/>
        <v/>
      </c>
    </row>
    <row r="18" spans="1:36" x14ac:dyDescent="0.15">
      <c r="A18" s="12" t="s">
        <v>31</v>
      </c>
      <c r="B18" s="26">
        <f>Trans_cr!B18+Trav_cr!B18-SUM(Trans_deb!B18,Trav_deb!B18)</f>
        <v>-225.99100000000004</v>
      </c>
      <c r="C18" s="26">
        <f>Trans_cr!C18+Trav_cr!C18-SUM(Trans_deb!C18,Trav_deb!C18)</f>
        <v>-165.93999999999994</v>
      </c>
      <c r="D18" s="26">
        <f>Trans_cr!D18+Trav_cr!D18-SUM(Trans_deb!D18,Trav_deb!D18)</f>
        <v>-4.6460000000000719</v>
      </c>
      <c r="E18" s="26">
        <f>Trans_cr!E18+Trav_cr!E18-SUM(Trans_deb!E18,Trav_deb!E18)</f>
        <v>-40.13799999999992</v>
      </c>
      <c r="F18" s="26">
        <f>Trans_cr!F18+Trav_cr!F18-SUM(Trans_deb!F18,Trav_deb!F18)</f>
        <v>-168.70399999999995</v>
      </c>
      <c r="G18" s="26">
        <f>Trans_cr!G18+Trav_cr!G18-SUM(Trans_deb!G18,Trav_deb!G18)</f>
        <v>-281.5469999999998</v>
      </c>
      <c r="H18" s="26">
        <f>Trans_cr!H18+Trav_cr!H18-SUM(Trans_deb!H18,Trav_deb!H18)</f>
        <v>-593.66700000000037</v>
      </c>
      <c r="I18" s="26">
        <f>Trans_cr!I18+Trav_cr!I18-SUM(Trans_deb!I18,Trav_deb!I18)</f>
        <v>-271.98699999999963</v>
      </c>
      <c r="J18" s="26">
        <f>Trans_cr!J18+Trav_cr!J18-SUM(Trans_deb!J18,Trav_deb!J18)</f>
        <v>-678.5</v>
      </c>
      <c r="K18" s="26">
        <f>Trans_cr!K18+Trav_cr!K18-SUM(Trans_deb!K18,Trav_deb!K18)</f>
        <v>-447.16800000000012</v>
      </c>
      <c r="L18" s="26">
        <f>Trans_cr!L18+Trav_cr!L18-SUM(Trans_deb!L18,Trav_deb!L18)</f>
        <v>215.05800000000045</v>
      </c>
      <c r="M18" s="26">
        <f>Trans_cr!M18+Trav_cr!M18-SUM(Trans_deb!M18,Trav_deb!M18)</f>
        <v>395.41399999999976</v>
      </c>
      <c r="N18" s="26">
        <f>Trans_cr!N18+Trav_cr!N18-SUM(Trans_deb!N18,Trav_deb!N18)</f>
        <v>276.44599999999946</v>
      </c>
      <c r="O18" s="26">
        <f>Trans_cr!O18+Trav_cr!O18-SUM(Trans_deb!O18,Trav_deb!O18)</f>
        <v>52.753999999999905</v>
      </c>
      <c r="P18" s="26">
        <f>Trans_cr!P18+Trav_cr!P18-SUM(Trans_deb!P18,Trav_deb!P18)</f>
        <v>-261.4548400442377</v>
      </c>
      <c r="Q18" s="26">
        <f>Trans_cr!Q18+Trav_cr!Q18-SUM(Trans_deb!Q18,Trav_deb!Q18)</f>
        <v>235.21499999999992</v>
      </c>
      <c r="S18" s="64">
        <f t="shared" si="6"/>
        <v>-1.8996391115199931</v>
      </c>
      <c r="W18" s="39">
        <f>IF(L18="","",L18/GDP!O14/10)</f>
        <v>0.4229744239610172</v>
      </c>
      <c r="X18" s="39">
        <f>IF(M18="","",M18/GDP!P14/10)</f>
        <v>1.0452506275527422</v>
      </c>
      <c r="Y18" s="39">
        <f>IF(N18="","",N18/GDP!Q14/10)</f>
        <v>0.66814458228718987</v>
      </c>
      <c r="Z18" s="39">
        <f>IF(O18="","",O18/GDP!R14/10)</f>
        <v>0.11197348049742775</v>
      </c>
      <c r="AA18" s="39">
        <f>IF(P18="","",P18/GDP!S14/10)</f>
        <v>-0.54415742715589199</v>
      </c>
      <c r="AB18" s="39">
        <f>IF(Q18="","",Q18/GDP!T14/10)</f>
        <v>0.55205488719105567</v>
      </c>
      <c r="AC18" s="21">
        <f t="shared" si="0"/>
        <v>0</v>
      </c>
      <c r="AD18" s="21">
        <f t="shared" si="1"/>
        <v>0</v>
      </c>
      <c r="AE18" s="21"/>
      <c r="AF18" s="21">
        <f t="shared" si="2"/>
        <v>0</v>
      </c>
      <c r="AG18" s="39" t="str">
        <f t="shared" si="3"/>
        <v/>
      </c>
      <c r="AI18" s="39">
        <f t="shared" si="4"/>
        <v>0.11197348049742775</v>
      </c>
      <c r="AJ18" s="83" t="str">
        <f t="shared" si="5"/>
        <v/>
      </c>
    </row>
    <row r="19" spans="1:36" x14ac:dyDescent="0.15">
      <c r="A19" s="12" t="s">
        <v>32</v>
      </c>
      <c r="B19" s="26">
        <f>Trans_cr!B19+Trav_cr!B19-SUM(Trans_deb!B19,Trav_deb!B19)</f>
        <v>1415.4638318664997</v>
      </c>
      <c r="C19" s="26">
        <f>Trans_cr!C19+Trav_cr!C19-SUM(Trans_deb!C19,Trav_deb!C19)</f>
        <v>1370.0599999999997</v>
      </c>
      <c r="D19" s="26">
        <f>Trans_cr!D19+Trav_cr!D19-SUM(Trans_deb!D19,Trav_deb!D19)</f>
        <v>1494.0201921267803</v>
      </c>
      <c r="E19" s="26">
        <f>Trans_cr!E19+Trav_cr!E19-SUM(Trans_deb!E19,Trav_deb!E19)</f>
        <v>1531.2713626</v>
      </c>
      <c r="F19" s="26">
        <f>Trans_cr!F19+Trav_cr!F19-SUM(Trans_deb!F19,Trav_deb!F19)</f>
        <v>1506.134</v>
      </c>
      <c r="G19" s="26">
        <f>Trans_cr!G19+Trav_cr!G19-SUM(Trans_deb!G19,Trav_deb!G19)</f>
        <v>1695.4410000000003</v>
      </c>
      <c r="H19" s="26">
        <f>Trans_cr!H19+Trav_cr!H19-SUM(Trans_deb!H19,Trav_deb!H19)</f>
        <v>1699.557</v>
      </c>
      <c r="I19" s="26">
        <f>Trans_cr!I19+Trav_cr!I19-SUM(Trans_deb!I19,Trav_deb!I19)</f>
        <v>1761.078</v>
      </c>
      <c r="J19" s="26">
        <f>Trans_cr!J19+Trav_cr!J19-SUM(Trans_deb!J19,Trav_deb!J19)</f>
        <v>1777.404</v>
      </c>
      <c r="K19" s="26">
        <f>Trans_cr!K19+Trav_cr!K19-SUM(Trans_deb!K19,Trav_deb!K19)</f>
        <v>1816.8755859671055</v>
      </c>
      <c r="L19" s="26">
        <f>Trans_cr!L19+Trav_cr!L19-SUM(Trans_deb!L19,Trav_deb!L19)</f>
        <v>2041.1037369461401</v>
      </c>
      <c r="M19" s="26">
        <f>Trans_cr!M19+Trav_cr!M19-SUM(Trans_deb!M19,Trav_deb!M19)</f>
        <v>2456.5926785518504</v>
      </c>
      <c r="N19" s="26">
        <f>Trans_cr!N19+Trav_cr!N19-SUM(Trans_deb!N19,Trav_deb!N19)</f>
        <v>2176.1902674086191</v>
      </c>
      <c r="O19" s="26">
        <f>Trans_cr!O19+Trav_cr!O19-SUM(Trans_deb!O19,Trav_deb!O19)</f>
        <v>2984.2736249081599</v>
      </c>
      <c r="P19" s="26">
        <f>Trans_cr!P19+Trav_cr!P19-SUM(Trans_deb!P19,Trav_deb!P19)</f>
        <v>3418.45107059985</v>
      </c>
      <c r="Q19" s="26">
        <f>Trans_cr!Q19+Trav_cr!Q19-SUM(Trans_deb!Q19,Trav_deb!Q19)</f>
        <v>691.75209999999993</v>
      </c>
      <c r="S19" s="64">
        <f t="shared" si="6"/>
        <v>-0.79764165532472719</v>
      </c>
      <c r="W19" s="39">
        <f>IF(L19="","",L19/GDP!O15/10)</f>
        <v>17.429242553421968</v>
      </c>
      <c r="X19" s="39">
        <f>IF(M19="","",M19/GDP!P15/10)</f>
        <v>20.594313438838501</v>
      </c>
      <c r="Y19" s="39">
        <f>IF(N19="","",N19/GDP!Q15/10)</f>
        <v>17.42248446771293</v>
      </c>
      <c r="Z19" s="39">
        <f>IF(O19="","",O19/GDP!R15/10)</f>
        <v>22.916992074305679</v>
      </c>
      <c r="AA19" s="39">
        <f>IF(P19="","",P19/GDP!S15/10)</f>
        <v>25.17491288331701</v>
      </c>
      <c r="AB19" s="39">
        <f>IF(Q19="","",Q19/GDP!T15/10)</f>
        <v>6.1490509294003344</v>
      </c>
      <c r="AC19" s="21">
        <f t="shared" si="0"/>
        <v>0</v>
      </c>
      <c r="AD19" s="21">
        <f t="shared" si="1"/>
        <v>1</v>
      </c>
      <c r="AE19" s="21"/>
      <c r="AF19" s="21">
        <f t="shared" si="2"/>
        <v>0</v>
      </c>
      <c r="AG19" s="39" t="str">
        <f t="shared" si="3"/>
        <v/>
      </c>
      <c r="AI19" s="39">
        <f t="shared" si="4"/>
        <v>22.916992074305679</v>
      </c>
      <c r="AJ19" s="83" t="str">
        <f t="shared" si="5"/>
        <v>Bahamas, The</v>
      </c>
    </row>
    <row r="20" spans="1:36" x14ac:dyDescent="0.15">
      <c r="A20" s="12" t="s">
        <v>33</v>
      </c>
      <c r="B20" s="26">
        <f>Trans_cr!B20+Trav_cr!B20-SUM(Trans_deb!B20,Trav_deb!B20)</f>
        <v>558.73429645390161</v>
      </c>
      <c r="C20" s="26">
        <f>Trans_cr!C20+Trav_cr!C20-SUM(Trans_deb!C20,Trav_deb!C20)</f>
        <v>640.61088111702134</v>
      </c>
      <c r="D20" s="26">
        <f>Trans_cr!D20+Trav_cr!D20-SUM(Trans_deb!D20,Trav_deb!D20)</f>
        <v>677.11436170212801</v>
      </c>
      <c r="E20" s="26">
        <f>Trans_cr!E20+Trav_cr!E20-SUM(Trans_deb!E20,Trav_deb!E20)</f>
        <v>518.67021276595733</v>
      </c>
      <c r="F20" s="26">
        <f>Trans_cr!F20+Trav_cr!F20-SUM(Trans_deb!F20,Trav_deb!F20)</f>
        <v>750.71808510638289</v>
      </c>
      <c r="G20" s="26">
        <f>Trans_cr!G20+Trav_cr!G20-SUM(Trans_deb!G20,Trav_deb!G20)</f>
        <v>899.52127659574467</v>
      </c>
      <c r="H20" s="26">
        <f>Trans_cr!H20+Trav_cr!H20-SUM(Trans_deb!H20,Trav_deb!H20)</f>
        <v>403.45744680851067</v>
      </c>
      <c r="I20" s="26">
        <f>Trans_cr!I20+Trav_cr!I20-SUM(Trans_deb!I20,Trav_deb!I20)</f>
        <v>-300.23936170212801</v>
      </c>
      <c r="J20" s="26">
        <f>Trans_cr!J20+Trav_cr!J20-SUM(Trans_deb!J20,Trav_deb!J20)</f>
        <v>-404.92021276595506</v>
      </c>
      <c r="K20" s="26">
        <f>Trans_cr!K20+Trav_cr!K20-SUM(Trans_deb!K20,Trav_deb!K20)</f>
        <v>-79.648936170212892</v>
      </c>
      <c r="L20" s="26">
        <f>Trans_cr!L20+Trav_cr!L20-SUM(Trans_deb!L20,Trav_deb!L20)</f>
        <v>252.80000000000018</v>
      </c>
      <c r="M20" s="26">
        <f>Trans_cr!M20+Trav_cr!M20-SUM(Trans_deb!M20,Trav_deb!M20)</f>
        <v>1055.9042553191512</v>
      </c>
      <c r="N20" s="26">
        <f>Trans_cr!N20+Trav_cr!N20-SUM(Trans_deb!N20,Trav_deb!N20)</f>
        <v>891.22340425531956</v>
      </c>
      <c r="O20" s="26">
        <f>Trans_cr!O20+Trav_cr!O20-SUM(Trans_deb!O20,Trav_deb!O20)</f>
        <v>1143.8829787234035</v>
      </c>
      <c r="P20" s="72">
        <f>SUM('Travel balance'!P20,Trans_balance!P20)</f>
        <v>727.12765957446777</v>
      </c>
      <c r="Q20" s="72">
        <f>SUM('Travel balance'!Q20,Trans_balance!Q20)</f>
        <v>-473.40425531914889</v>
      </c>
      <c r="S20" s="64">
        <f t="shared" si="6"/>
        <v>-1.6510607168983178</v>
      </c>
      <c r="W20" s="39">
        <f>IF(L20="","",L20/GDP!O16/10)</f>
        <v>0.81415395578944538</v>
      </c>
      <c r="X20" s="39">
        <f>IF(M20="","",M20/GDP!P16/10)</f>
        <v>3.2756479804626175</v>
      </c>
      <c r="Y20" s="39">
        <f>IF(N20="","",N20/GDP!Q16/10)</f>
        <v>2.512346183460501</v>
      </c>
      <c r="Z20" s="39">
        <f>IF(O20="","",O20/GDP!R16/10)</f>
        <v>3.0378820572839578</v>
      </c>
      <c r="AA20" s="39">
        <f>IF(P20="","",P20/GDP!S16/10)</f>
        <v>1.8899331679814622</v>
      </c>
      <c r="AB20" s="39">
        <f>IF(Q20="","",Q20/GDP!T16/10)</f>
        <v>-1.3963127263189943</v>
      </c>
      <c r="AC20" s="21">
        <f t="shared" si="0"/>
        <v>0</v>
      </c>
      <c r="AD20" s="21">
        <f t="shared" si="1"/>
        <v>0</v>
      </c>
      <c r="AE20" s="21"/>
      <c r="AF20" s="21">
        <f t="shared" si="2"/>
        <v>0</v>
      </c>
      <c r="AG20" s="39" t="str">
        <f t="shared" si="3"/>
        <v/>
      </c>
      <c r="AI20" s="39">
        <f t="shared" si="4"/>
        <v>3.0378820572839578</v>
      </c>
      <c r="AJ20" s="83"/>
    </row>
    <row r="21" spans="1:36" x14ac:dyDescent="0.15">
      <c r="A21" s="12" t="s">
        <v>34</v>
      </c>
      <c r="B21" s="26">
        <f>Trans_cr!B21+Trav_cr!B21-SUM(Trans_deb!B21,Trav_deb!B21)</f>
        <v>-1495.6</v>
      </c>
      <c r="C21" s="26">
        <f>Trans_cr!C21+Trav_cr!C21-SUM(Trans_deb!C21,Trav_deb!C21)</f>
        <v>-1575.7629874675793</v>
      </c>
      <c r="D21" s="26">
        <f>Trans_cr!D21+Trav_cr!D21-SUM(Trans_deb!D21,Trav_deb!D21)</f>
        <v>-2147.13243967271</v>
      </c>
      <c r="E21" s="26">
        <f>Trans_cr!E21+Trav_cr!E21-SUM(Trans_deb!E21,Trav_deb!E21)</f>
        <v>-3024.5163862879176</v>
      </c>
      <c r="F21" s="26">
        <f>Trans_cr!F21+Trav_cr!F21-SUM(Trans_deb!F21,Trav_deb!F21)</f>
        <v>-2683.2199089976484</v>
      </c>
      <c r="G21" s="26">
        <f>Trans_cr!G21+Trav_cr!G21-SUM(Trans_deb!G21,Trav_deb!G21)</f>
        <v>-3445.4586782375</v>
      </c>
      <c r="H21" s="26">
        <f>Trans_cr!H21+Trav_cr!H21-SUM(Trans_deb!H21,Trav_deb!H21)</f>
        <v>-4208.1505030553153</v>
      </c>
      <c r="I21" s="26">
        <f>Trans_cr!I21+Trav_cr!I21-SUM(Trans_deb!I21,Trav_deb!I21)</f>
        <v>-4098.8518705890547</v>
      </c>
      <c r="J21" s="26">
        <f>Trans_cr!J21+Trav_cr!J21-SUM(Trans_deb!J21,Trav_deb!J21)</f>
        <v>-4679.7284448395385</v>
      </c>
      <c r="K21" s="26">
        <f>Trans_cr!K21+Trav_cr!K21-SUM(Trans_deb!K21,Trav_deb!K21)</f>
        <v>-5154.5890254554515</v>
      </c>
      <c r="L21" s="26">
        <f>Trans_cr!L21+Trav_cr!L21-SUM(Trans_deb!L21,Trav_deb!L21)</f>
        <v>-5649.9986282414702</v>
      </c>
      <c r="M21" s="26">
        <f>Trans_cr!M21+Trav_cr!M21-SUM(Trans_deb!M21,Trav_deb!M21)</f>
        <v>-5257.2559194094938</v>
      </c>
      <c r="N21" s="26">
        <f>Trans_cr!N21+Trav_cr!N21-SUM(Trans_deb!N21,Trav_deb!N21)</f>
        <v>-5521.2589787517154</v>
      </c>
      <c r="O21" s="26">
        <f>Trans_cr!O21+Trav_cr!O21-SUM(Trans_deb!O21,Trav_deb!O21)</f>
        <v>-5399.6616589651794</v>
      </c>
      <c r="P21" s="26">
        <f>Trans_cr!P21+Trav_cr!P21-SUM(Trans_deb!P21,Trav_deb!P21)</f>
        <v>-5595.6603503503748</v>
      </c>
      <c r="Q21" s="26">
        <f>Trans_cr!Q21+Trav_cr!Q21-SUM(Trans_deb!Q21,Trav_deb!Q21)</f>
        <v>-4604.6798511723455</v>
      </c>
      <c r="S21" s="64">
        <f t="shared" si="6"/>
        <v>-0.17709804332851953</v>
      </c>
      <c r="W21" s="39">
        <f>IF(L21="","",L21/GDP!O17/10)</f>
        <v>-2.8952581609050276</v>
      </c>
      <c r="X21" s="39">
        <f>IF(M21="","",M21/GDP!P17/10)</f>
        <v>-2.3745777669140065</v>
      </c>
      <c r="Y21" s="39">
        <f>IF(N21="","",N21/GDP!Q17/10)</f>
        <v>-2.2112035669604229</v>
      </c>
      <c r="Z21" s="39">
        <f>IF(O21="","",O21/GDP!R17/10)</f>
        <v>-1.9757281059473855</v>
      </c>
      <c r="AA21" s="39">
        <f>IF(P21="","",P21/GDP!S17/10)</f>
        <v>-1.8504387509649156</v>
      </c>
      <c r="AB21" s="39">
        <f>IF(Q21="","",Q21/GDP!T17/10)</f>
        <v>-1.407069669528825</v>
      </c>
      <c r="AC21" s="21">
        <f t="shared" si="0"/>
        <v>0</v>
      </c>
      <c r="AD21" s="21">
        <f t="shared" si="1"/>
        <v>0</v>
      </c>
      <c r="AE21" s="21"/>
      <c r="AF21" s="21">
        <f t="shared" si="2"/>
        <v>0</v>
      </c>
      <c r="AG21" s="39">
        <f t="shared" si="3"/>
        <v>-1.9757281059473855</v>
      </c>
      <c r="AI21" s="39" t="str">
        <f t="shared" si="4"/>
        <v/>
      </c>
      <c r="AJ21" s="83" t="str">
        <f t="shared" si="5"/>
        <v/>
      </c>
    </row>
    <row r="22" spans="1:36" x14ac:dyDescent="0.15">
      <c r="A22" s="12" t="s">
        <v>35</v>
      </c>
      <c r="B22" s="26">
        <f>Trans_cr!B22+Trav_cr!B22-SUM(Trans_deb!B22,Trav_deb!B22)</f>
        <v>687.66470509473947</v>
      </c>
      <c r="C22" s="26">
        <f>Trans_cr!C22+Trav_cr!C22-SUM(Trans_deb!C22,Trav_deb!C22)</f>
        <v>843.31089424807533</v>
      </c>
      <c r="D22" s="26">
        <f>Trans_cr!D22+Trav_cr!D22-SUM(Trans_deb!D22,Trav_deb!D22)</f>
        <v>964.68791233142906</v>
      </c>
      <c r="E22" s="26">
        <f>Trans_cr!E22+Trav_cr!E22-SUM(Trans_deb!E22,Trav_deb!E22)</f>
        <v>971.85049551326074</v>
      </c>
      <c r="F22" s="26">
        <f>Trans_cr!F22+Trav_cr!F22-SUM(Trans_deb!F22,Trav_deb!F22)</f>
        <v>908.59398773713565</v>
      </c>
      <c r="G22" s="26">
        <f>Trans_cr!G22+Trav_cr!G22-SUM(Trans_deb!G22,Trav_deb!G22)</f>
        <v>839.07113554446767</v>
      </c>
      <c r="H22" s="26">
        <f>Trans_cr!H22+Trav_cr!H22-SUM(Trans_deb!H22,Trav_deb!H22)</f>
        <v>830.92995840845447</v>
      </c>
      <c r="I22" s="26">
        <f>Trans_cr!I22+Trav_cr!I22-SUM(Trans_deb!I22,Trav_deb!I22)</f>
        <v>802.35373255500008</v>
      </c>
      <c r="J22" s="26">
        <f>Trans_cr!J22+Trav_cr!J22-SUM(Trans_deb!J22,Trav_deb!J22)</f>
        <v>861.28309261762297</v>
      </c>
      <c r="K22" s="26">
        <f>Trans_cr!K22+Trav_cr!K22-SUM(Trans_deb!K22,Trav_deb!K22)</f>
        <v>767.04887036241996</v>
      </c>
      <c r="L22" s="26">
        <f>Trans_cr!L22+Trav_cr!L22-SUM(Trans_deb!L22,Trav_deb!L22)</f>
        <v>829.97614712486802</v>
      </c>
      <c r="M22" s="26">
        <f>Trans_cr!M22+Trav_cr!M22-SUM(Trans_deb!M22,Trav_deb!M22)</f>
        <v>944.29936520170395</v>
      </c>
      <c r="N22" s="26"/>
      <c r="O22" s="26"/>
      <c r="P22" s="26"/>
      <c r="Q22" s="26"/>
      <c r="S22" s="64" t="str">
        <f t="shared" si="6"/>
        <v/>
      </c>
      <c r="W22" s="39">
        <f>IF(L22="","",L22/GDP!O18/10)</f>
        <v>17.602874054594455</v>
      </c>
      <c r="X22" s="39">
        <f>IF(M22="","",M22/GDP!P18/10)</f>
        <v>19.550681733378006</v>
      </c>
      <c r="Y22" s="39" t="str">
        <f>IF(N22="","",N22/GDP!Q18/10)</f>
        <v/>
      </c>
      <c r="Z22" s="39" t="str">
        <f>IF(O22="","",O22/GDP!R18/10)</f>
        <v/>
      </c>
      <c r="AA22" s="39" t="str">
        <f>IF(P22="","",P22/GDP!S18/10)</f>
        <v/>
      </c>
      <c r="AB22" s="39" t="str">
        <f>IF(Q22="","",Q22/GDP!T18/10)</f>
        <v/>
      </c>
      <c r="AC22" s="21">
        <f t="shared" si="0"/>
        <v>1</v>
      </c>
      <c r="AD22" s="21"/>
      <c r="AE22" s="21"/>
      <c r="AF22" s="21">
        <f t="shared" si="2"/>
        <v>0</v>
      </c>
      <c r="AG22" s="39" t="str">
        <f t="shared" si="3"/>
        <v/>
      </c>
      <c r="AI22" s="39" t="str">
        <f t="shared" si="4"/>
        <v/>
      </c>
      <c r="AJ22" s="83" t="str">
        <f t="shared" si="5"/>
        <v>Barbados</v>
      </c>
    </row>
    <row r="23" spans="1:36" x14ac:dyDescent="0.15">
      <c r="A23" s="12" t="s">
        <v>36</v>
      </c>
      <c r="B23" s="26">
        <f>Trans_cr!B23+Trav_cr!B23-SUM(Trans_deb!B23,Trav_deb!B23)</f>
        <v>836.4</v>
      </c>
      <c r="C23" s="26">
        <f>Trans_cr!C23+Trav_cr!C23-SUM(Trans_deb!C23,Trav_deb!C23)</f>
        <v>734.49999999999977</v>
      </c>
      <c r="D23" s="26">
        <f>Trans_cr!D23+Trav_cr!D23-SUM(Trans_deb!D23,Trav_deb!D23)</f>
        <v>1180.1000000000001</v>
      </c>
      <c r="E23" s="26">
        <f>Trans_cr!E23+Trav_cr!E23-SUM(Trans_deb!E23,Trav_deb!E23)</f>
        <v>1380.8000000000002</v>
      </c>
      <c r="F23" s="26">
        <f>Trans_cr!F23+Trav_cr!F23-SUM(Trans_deb!F23,Trav_deb!F23)</f>
        <v>1194.7000000000003</v>
      </c>
      <c r="G23" s="26">
        <f>Trans_cr!G23+Trav_cr!G23-SUM(Trans_deb!G23,Trav_deb!G23)</f>
        <v>1437.2000000000003</v>
      </c>
      <c r="H23" s="26">
        <f>Trans_cr!H23+Trav_cr!H23-SUM(Trans_deb!H23,Trav_deb!H23)</f>
        <v>1926.4</v>
      </c>
      <c r="I23" s="26">
        <f>Trans_cr!I23+Trav_cr!I23-SUM(Trans_deb!I23,Trav_deb!I23)</f>
        <v>2022.9000000000005</v>
      </c>
      <c r="J23" s="26">
        <f>Trans_cr!J23+Trav_cr!J23-SUM(Trans_deb!J23,Trav_deb!J23)</f>
        <v>2073.1</v>
      </c>
      <c r="K23" s="26">
        <f>Trans_cr!K23+Trav_cr!K23-SUM(Trans_deb!K23,Trav_deb!K23)</f>
        <v>1958.1000000000004</v>
      </c>
      <c r="L23" s="26">
        <f>Trans_cr!L23+Trav_cr!L23-SUM(Trans_deb!L23,Trav_deb!L23)</f>
        <v>1542.7999999999997</v>
      </c>
      <c r="M23" s="26">
        <f>Trans_cr!M23+Trav_cr!M23-SUM(Trans_deb!M23,Trav_deb!M23)</f>
        <v>1562.6</v>
      </c>
      <c r="N23" s="26">
        <f>Trans_cr!N23+Trav_cr!N23-SUM(Trans_deb!N23,Trav_deb!N23)</f>
        <v>1738.8999999999996</v>
      </c>
      <c r="O23" s="26">
        <f>Trans_cr!O23+Trav_cr!O23-SUM(Trans_deb!O23,Trav_deb!O23)</f>
        <v>1905.3999999999996</v>
      </c>
      <c r="P23" s="26">
        <f>Trans_cr!P23+Trav_cr!P23-SUM(Trans_deb!P23,Trav_deb!P23)</f>
        <v>1851.7999999999997</v>
      </c>
      <c r="Q23" s="26">
        <f>Trans_cr!Q23+Trav_cr!Q23-SUM(Trans_deb!Q23,Trav_deb!Q23)</f>
        <v>1697.4</v>
      </c>
      <c r="S23" s="64">
        <f t="shared" si="6"/>
        <v>-8.3378334593368408E-2</v>
      </c>
      <c r="W23" s="39">
        <f>IF(L23="","",L23/GDP!O19/10)</f>
        <v>2.7389138519517902</v>
      </c>
      <c r="X23" s="39">
        <f>IF(M23="","",M23/GDP!P19/10)</f>
        <v>3.2756545367095269</v>
      </c>
      <c r="Y23" s="39">
        <f>IF(N23="","",N23/GDP!Q19/10)</f>
        <v>3.1776400365495072</v>
      </c>
      <c r="Z23" s="39">
        <f>IF(O23="","",O23/GDP!R19/10)</f>
        <v>3.1750616820514868</v>
      </c>
      <c r="AA23" s="39">
        <f>IF(P23="","",P23/GDP!S19/10)</f>
        <v>2.8748247422224962</v>
      </c>
      <c r="AB23" s="39">
        <f>IF(Q23="","",Q23/GDP!T19/10)</f>
        <v>2.8195748001981022</v>
      </c>
      <c r="AC23" s="21">
        <f t="shared" si="0"/>
        <v>0</v>
      </c>
      <c r="AD23" s="21">
        <f t="shared" si="1"/>
        <v>0</v>
      </c>
      <c r="AE23" s="21"/>
      <c r="AF23" s="21">
        <f t="shared" si="2"/>
        <v>0</v>
      </c>
      <c r="AG23" s="39" t="str">
        <f t="shared" si="3"/>
        <v/>
      </c>
      <c r="AI23" s="39">
        <f t="shared" si="4"/>
        <v>3.1750616820514868</v>
      </c>
      <c r="AJ23" s="83" t="str">
        <f t="shared" si="5"/>
        <v/>
      </c>
    </row>
    <row r="24" spans="1:36" x14ac:dyDescent="0.15">
      <c r="A24" s="12" t="s">
        <v>37</v>
      </c>
      <c r="B24" s="26">
        <f>Trans_cr!B24+Trav_cr!B24-SUM(Trans_deb!B24,Trav_deb!B24)</f>
        <v>-3075.2538583326059</v>
      </c>
      <c r="C24" s="26">
        <f>Trans_cr!C24+Trav_cr!C24-SUM(Trans_deb!C24,Trav_deb!C24)</f>
        <v>-2357.1757453078098</v>
      </c>
      <c r="D24" s="26">
        <f>Trans_cr!D24+Trav_cr!D24-SUM(Trans_deb!D24,Trav_deb!D24)</f>
        <v>-2178.3281556947768</v>
      </c>
      <c r="E24" s="26">
        <f>Trans_cr!E24+Trav_cr!E24-SUM(Trans_deb!E24,Trav_deb!E24)</f>
        <v>-1439.7000000000044</v>
      </c>
      <c r="F24" s="26">
        <f>Trans_cr!F24+Trav_cr!F24-SUM(Trans_deb!F24,Trav_deb!F24)</f>
        <v>-2972.6740858102567</v>
      </c>
      <c r="G24" s="26">
        <f>Trans_cr!G24+Trav_cr!G24-SUM(Trans_deb!G24,Trav_deb!G24)</f>
        <v>-2093.8131565656513</v>
      </c>
      <c r="H24" s="26">
        <f>Trans_cr!H24+Trav_cr!H24-SUM(Trans_deb!H24,Trav_deb!H24)</f>
        <v>-3016.3282831439356</v>
      </c>
      <c r="I24" s="26">
        <f>Trans_cr!I24+Trav_cr!I24-SUM(Trans_deb!I24,Trav_deb!I24)</f>
        <v>-3109.9327165074574</v>
      </c>
      <c r="J24" s="26">
        <f>Trans_cr!J24+Trav_cr!J24-SUM(Trans_deb!J24,Trav_deb!J24)</f>
        <v>-5720.1414897704744</v>
      </c>
      <c r="K24" s="26">
        <f>Trans_cr!K24+Trav_cr!K24-SUM(Trans_deb!K24,Trav_deb!K24)</f>
        <v>-7389.3670464754759</v>
      </c>
      <c r="L24" s="26">
        <f>Trans_cr!L24+Trav_cr!L24-SUM(Trans_deb!L24,Trav_deb!L24)</f>
        <v>-6370.5295571180468</v>
      </c>
      <c r="M24" s="26">
        <f>Trans_cr!M24+Trav_cr!M24-SUM(Trans_deb!M24,Trav_deb!M24)</f>
        <v>-8705.2391964196104</v>
      </c>
      <c r="N24" s="26">
        <f>Trans_cr!N24+Trav_cr!N24-SUM(Trans_deb!N24,Trav_deb!N24)</f>
        <v>-9787.0485439241238</v>
      </c>
      <c r="O24" s="26">
        <f>Trans_cr!O24+Trav_cr!O24-SUM(Trans_deb!O24,Trav_deb!O24)</f>
        <v>-11631.959921730791</v>
      </c>
      <c r="P24" s="26">
        <f>Trans_cr!P24+Trav_cr!P24-SUM(Trans_deb!P24,Trav_deb!P24)</f>
        <v>-11188.100575432916</v>
      </c>
      <c r="Q24" s="26">
        <f>Trans_cr!Q24+Trav_cr!Q24-SUM(Trans_deb!Q24,Trav_deb!Q24)</f>
        <v>-7414.4938028864999</v>
      </c>
      <c r="S24" s="64">
        <f t="shared" si="6"/>
        <v>-0.33728752678829033</v>
      </c>
      <c r="W24" s="39">
        <f>IF(L24="","",L24/GDP!O20/10)</f>
        <v>-1.3777601797197341</v>
      </c>
      <c r="X24" s="39">
        <f>IF(M24="","",M24/GDP!P20/10)</f>
        <v>-1.8290966811679994</v>
      </c>
      <c r="Y24" s="39">
        <f>IF(N24="","",N24/GDP!Q20/10)</f>
        <v>-1.9475916574941681</v>
      </c>
      <c r="Z24" s="39">
        <f>IF(O24="","",O24/GDP!R20/10)</f>
        <v>-2.1383047206022945</v>
      </c>
      <c r="AA24" s="39">
        <f>IF(P24="","",P24/GDP!S20/10)</f>
        <v>-2.0984623697602869</v>
      </c>
      <c r="AB24" s="39">
        <f>IF(Q24="","",Q24/GDP!T20/10)</f>
        <v>-1.4450747194092242</v>
      </c>
      <c r="AC24" s="21">
        <f t="shared" si="0"/>
        <v>0</v>
      </c>
      <c r="AD24" s="21">
        <f t="shared" si="1"/>
        <v>0</v>
      </c>
      <c r="AE24" s="21"/>
      <c r="AF24" s="21">
        <f t="shared" si="2"/>
        <v>0</v>
      </c>
      <c r="AG24" s="39">
        <f t="shared" si="3"/>
        <v>-2.1383047206022945</v>
      </c>
      <c r="AI24" s="39" t="str">
        <f t="shared" si="4"/>
        <v/>
      </c>
      <c r="AJ24" s="83" t="str">
        <f t="shared" si="5"/>
        <v/>
      </c>
    </row>
    <row r="25" spans="1:36" x14ac:dyDescent="0.15">
      <c r="A25" s="12" t="s">
        <v>39</v>
      </c>
      <c r="B25" s="26">
        <f>Trans_cr!B25+Trav_cr!B25-SUM(Trans_deb!B25,Trav_deb!B25)</f>
        <v>151.54449919295283</v>
      </c>
      <c r="C25" s="26">
        <f>Trans_cr!C25+Trav_cr!C25-SUM(Trans_deb!C25,Trav_deb!C25)</f>
        <v>192.79247489524323</v>
      </c>
      <c r="D25" s="26">
        <f>Trans_cr!D25+Trav_cr!D25-SUM(Trans_deb!D25,Trav_deb!D25)</f>
        <v>219.15268929845689</v>
      </c>
      <c r="E25" s="26">
        <f>Trans_cr!E25+Trav_cr!E25-SUM(Trans_deb!E25,Trav_deb!E25)</f>
        <v>193.29735928271381</v>
      </c>
      <c r="F25" s="26">
        <f>Trans_cr!F25+Trav_cr!F25-SUM(Trans_deb!F25,Trav_deb!F25)</f>
        <v>177.3027299950202</v>
      </c>
      <c r="G25" s="26">
        <f>Trans_cr!G25+Trav_cr!G25-SUM(Trans_deb!G25,Trav_deb!G25)</f>
        <v>189.8551300276398</v>
      </c>
      <c r="H25" s="26">
        <f>Trans_cr!H25+Trav_cr!H25-SUM(Trans_deb!H25,Trav_deb!H25)</f>
        <v>165.7</v>
      </c>
      <c r="I25" s="26">
        <f>Trans_cr!I25+Trav_cr!I25-SUM(Trans_deb!I25,Trav_deb!I25)</f>
        <v>210.88508222935093</v>
      </c>
      <c r="J25" s="26">
        <f>Trans_cr!J25+Trav_cr!J25-SUM(Trans_deb!J25,Trav_deb!J25)</f>
        <v>257.83761622679049</v>
      </c>
      <c r="K25" s="26">
        <f>Trans_cr!K25+Trav_cr!K25-SUM(Trans_deb!K25,Trav_deb!K25)</f>
        <v>273.96231838832341</v>
      </c>
      <c r="L25" s="26">
        <f>Trans_cr!L25+Trav_cr!L25-SUM(Trans_deb!L25,Trav_deb!L25)</f>
        <v>279.21079537418615</v>
      </c>
      <c r="M25" s="26">
        <f>Trans_cr!M25+Trav_cr!M25-SUM(Trans_deb!M25,Trav_deb!M25)</f>
        <v>298.32312780156366</v>
      </c>
      <c r="N25" s="26">
        <f>Trans_cr!N25+Trav_cr!N25-SUM(Trans_deb!N25,Trav_deb!N25)</f>
        <v>338.03317283059209</v>
      </c>
      <c r="O25" s="26">
        <f>Trans_cr!O25+Trav_cr!O25-SUM(Trans_deb!O25,Trav_deb!O25)</f>
        <v>390.03848141462134</v>
      </c>
      <c r="P25" s="26">
        <f>Trans_cr!P25+Trav_cr!P25-SUM(Trans_deb!P25,Trav_deb!P25)</f>
        <v>449.53338010538312</v>
      </c>
      <c r="Q25" s="26">
        <f>Trans_cr!Q25+Trav_cr!Q25-SUM(Trans_deb!Q25,Trav_deb!Q25)</f>
        <v>190.53417489833939</v>
      </c>
      <c r="S25" s="64">
        <f t="shared" si="6"/>
        <v>-0.57615121961872351</v>
      </c>
      <c r="W25" s="39">
        <f>IF(L25="","",L25/GDP!O21/10)</f>
        <v>16.217147853062265</v>
      </c>
      <c r="X25" s="39">
        <f>IF(M25="","",M25/GDP!P21/10)</f>
        <v>16.672578453154863</v>
      </c>
      <c r="Y25" s="39">
        <f>IF(N25="","",N25/GDP!Q21/10)</f>
        <v>18.188204205994992</v>
      </c>
      <c r="Z25" s="39">
        <f>IF(O25="","",O25/GDP!R21/10)</f>
        <v>20.35797926741645</v>
      </c>
      <c r="AA25" s="39">
        <f>IF(P25="","",P25/GDP!S21/10)</f>
        <v>22.674863861111508</v>
      </c>
      <c r="AB25" s="39">
        <f>IF(Q25="","",Q25/GDP!T21/10)</f>
        <v>11.169118370949672</v>
      </c>
      <c r="AC25" s="21">
        <f t="shared" si="0"/>
        <v>0</v>
      </c>
      <c r="AD25" s="21">
        <f t="shared" si="1"/>
        <v>1</v>
      </c>
      <c r="AE25" s="21"/>
      <c r="AF25" s="21">
        <f t="shared" si="2"/>
        <v>0</v>
      </c>
      <c r="AG25" s="39" t="str">
        <f t="shared" si="3"/>
        <v/>
      </c>
      <c r="AI25" s="39">
        <f t="shared" si="4"/>
        <v>20.35797926741645</v>
      </c>
      <c r="AJ25" s="83" t="str">
        <f t="shared" si="5"/>
        <v>Belize</v>
      </c>
    </row>
    <row r="26" spans="1:36" x14ac:dyDescent="0.15">
      <c r="A26" s="12" t="s">
        <v>40</v>
      </c>
      <c r="B26" s="26">
        <f>Trans_cr!B26+Trav_cr!B26-SUM(Trans_deb!B26,Trav_deb!B26)</f>
        <v>-64.966252650529299</v>
      </c>
      <c r="C26" s="26">
        <f>Trans_cr!C26+Trav_cr!C26-SUM(Trans_deb!C26,Trav_deb!C26)</f>
        <v>-105.68968551471576</v>
      </c>
      <c r="D26" s="26">
        <f>Trans_cr!D26+Trav_cr!D26-SUM(Trans_deb!D26,Trav_deb!D26)</f>
        <v>-148.55618661039111</v>
      </c>
      <c r="E26" s="26">
        <f>Trans_cr!E26+Trav_cr!E26-SUM(Trans_deb!E26,Trav_deb!E26)</f>
        <v>-125.78249952574072</v>
      </c>
      <c r="F26" s="26">
        <f>Trans_cr!F26+Trav_cr!F26-SUM(Trans_deb!F26,Trav_deb!F26)</f>
        <v>-194.34250079583151</v>
      </c>
      <c r="G26" s="26">
        <f>Trans_cr!G26+Trav_cr!G26-SUM(Trans_deb!G26,Trav_deb!G26)</f>
        <v>-118.3603054265248</v>
      </c>
      <c r="H26" s="26">
        <f>Trans_cr!H26+Trav_cr!H26-SUM(Trans_deb!H26,Trav_deb!H26)</f>
        <v>-75.699999999999989</v>
      </c>
      <c r="I26" s="26">
        <f>Trans_cr!I26+Trav_cr!I26-SUM(Trans_deb!I26,Trav_deb!I26)</f>
        <v>-127.24198116251807</v>
      </c>
      <c r="J26" s="26">
        <f>Trans_cr!J26+Trav_cr!J26-SUM(Trans_deb!J26,Trav_deb!J26)</f>
        <v>-121.04653883657579</v>
      </c>
      <c r="K26" s="26">
        <f>Trans_cr!K26+Trav_cr!K26-SUM(Trans_deb!K26,Trav_deb!K26)</f>
        <v>-292.20813802690247</v>
      </c>
      <c r="L26" s="26">
        <f>Trans_cr!L26+Trav_cr!L26-SUM(Trans_deb!L26,Trav_deb!L26)</f>
        <v>-130.53192327441053</v>
      </c>
      <c r="M26" s="26">
        <f>Trans_cr!M26+Trav_cr!M26-SUM(Trans_deb!M26,Trav_deb!M26)</f>
        <v>-345.22714661460481</v>
      </c>
      <c r="N26" s="26">
        <f>Trans_cr!N26+Trav_cr!N26-SUM(Trans_deb!N26,Trav_deb!N26)</f>
        <v>-296.49137829224662</v>
      </c>
      <c r="O26" s="26">
        <f>Trans_cr!O26+Trav_cr!O26-SUM(Trans_deb!O26,Trav_deb!O26)</f>
        <v>-208.48842989106697</v>
      </c>
      <c r="P26" s="26">
        <f>Trans_cr!P26+Trav_cr!P26-SUM(Trans_deb!P26,Trav_deb!P26)</f>
        <v>-153.39087836346965</v>
      </c>
      <c r="Q26" s="26"/>
      <c r="S26" s="64" t="str">
        <f t="shared" si="6"/>
        <v/>
      </c>
      <c r="W26" s="39">
        <f>IF(L26="","",L26/GDP!O22/10)</f>
        <v>-1.1460911778678338</v>
      </c>
      <c r="X26" s="39">
        <f>IF(M26="","",M26/GDP!P22/10)</f>
        <v>-2.9212461948509492</v>
      </c>
      <c r="Y26" s="39">
        <f>IF(N26="","",N26/GDP!Q22/10)</f>
        <v>-2.3350974553745165</v>
      </c>
      <c r="Z26" s="39">
        <f>IF(O26="","",O26/GDP!R22/10)</f>
        <v>-1.4623122488586744</v>
      </c>
      <c r="AA26" s="39">
        <f>IF(P26="","",P26/GDP!S22/10)</f>
        <v>-1.0657845558700814</v>
      </c>
      <c r="AB26" s="39" t="str">
        <f>IF(Q26="","",Q26/GDP!T22/10)</f>
        <v/>
      </c>
      <c r="AC26" s="21">
        <f t="shared" si="0"/>
        <v>0</v>
      </c>
      <c r="AD26" s="21">
        <f t="shared" si="1"/>
        <v>0</v>
      </c>
      <c r="AE26" s="21"/>
      <c r="AF26" s="21">
        <f t="shared" si="2"/>
        <v>0</v>
      </c>
      <c r="AG26" s="39">
        <f t="shared" si="3"/>
        <v>-1.4623122488586744</v>
      </c>
      <c r="AI26" s="39" t="str">
        <f t="shared" si="4"/>
        <v/>
      </c>
      <c r="AJ26" s="83" t="str">
        <f t="shared" si="5"/>
        <v/>
      </c>
    </row>
    <row r="27" spans="1:36" x14ac:dyDescent="0.15">
      <c r="A27" s="12" t="s">
        <v>41</v>
      </c>
      <c r="B27" s="26">
        <f>Trans_cr!B27+Trav_cr!B27-SUM(Trans_deb!B27,Trav_deb!B27)</f>
        <v>0</v>
      </c>
      <c r="C27" s="26">
        <f>Trans_cr!C27+Trav_cr!C27-SUM(Trans_deb!C27,Trav_deb!C27)</f>
        <v>-27.199999999999932</v>
      </c>
      <c r="D27" s="26">
        <f>Trans_cr!D27+Trav_cr!D27-SUM(Trans_deb!D27,Trav_deb!D27)</f>
        <v>-25.366879924362593</v>
      </c>
      <c r="E27" s="26">
        <f>Trans_cr!E27+Trav_cr!E27-SUM(Trans_deb!E27,Trav_deb!E27)</f>
        <v>-154.36468154640363</v>
      </c>
      <c r="F27" s="26">
        <f>Trans_cr!F27+Trav_cr!F27-SUM(Trans_deb!F27,Trav_deb!F27)</f>
        <v>-149.73230349539079</v>
      </c>
      <c r="G27" s="26">
        <f>Trans_cr!G27+Trav_cr!G27-SUM(Trans_deb!G27,Trav_deb!G27)</f>
        <v>-93.107391994146269</v>
      </c>
      <c r="H27" s="26">
        <f>Trans_cr!H27+Trav_cr!H27-SUM(Trans_deb!H27,Trav_deb!H27)</f>
        <v>69.869277238215773</v>
      </c>
      <c r="I27" s="26">
        <f>Trans_cr!I27+Trav_cr!I27-SUM(Trans_deb!I27,Trav_deb!I27)</f>
        <v>20.889730381139259</v>
      </c>
      <c r="J27" s="26">
        <f>Trans_cr!J27+Trav_cr!J27-SUM(Trans_deb!J27,Trav_deb!J27)</f>
        <v>7.2446245506651508</v>
      </c>
      <c r="K27" s="26">
        <f>Trans_cr!K27+Trav_cr!K27-SUM(Trans_deb!K27,Trav_deb!K27)</f>
        <v>-89.055732359044896</v>
      </c>
      <c r="L27" s="26">
        <f>Trans_cr!L27+Trav_cr!L27-SUM(Trans_deb!L27,Trav_deb!L27)</f>
        <v>-100.02247213630767</v>
      </c>
      <c r="M27" s="26">
        <f>Trans_cr!M27+Trav_cr!M27-SUM(Trans_deb!M27,Trav_deb!M27)</f>
        <v>-40.610060184136785</v>
      </c>
      <c r="N27" s="26">
        <f>Trans_cr!N27+Trav_cr!N27-SUM(Trans_deb!N27,Trav_deb!N27)</f>
        <v>21.719786553967197</v>
      </c>
      <c r="O27" s="26">
        <f>Trans_cr!O27+Trav_cr!O27-SUM(Trans_deb!O27,Trav_deb!O27)</f>
        <v>139.55502822354373</v>
      </c>
      <c r="P27" s="26">
        <f>Trans_cr!P27+Trav_cr!P27-SUM(Trans_deb!P27,Trav_deb!P27)</f>
        <v>155.29890942090731</v>
      </c>
      <c r="Q27" s="26"/>
      <c r="S27" s="64" t="str">
        <f t="shared" si="6"/>
        <v/>
      </c>
      <c r="W27" s="39">
        <f>IF(L27="","",L27/GDP!O23/10)</f>
        <v>-1.5030709426286151</v>
      </c>
      <c r="X27" s="39">
        <f>IF(M27="","",M27/GDP!P23/10)</f>
        <v>-0.58855918843209398</v>
      </c>
      <c r="Y27" s="39">
        <f>IF(N27="","",N27/GDP!Q23/10)</f>
        <v>0.30410005037535714</v>
      </c>
      <c r="Z27" s="39">
        <f>IF(O27="","",O27/GDP!R23/10)</f>
        <v>1.9317368882777035</v>
      </c>
      <c r="AA27" s="39">
        <f>IF(P27="","",P27/GDP!S23/10)</f>
        <v>2.0750476298381293</v>
      </c>
      <c r="AB27" s="39" t="str">
        <f>IF(Q27="","",Q27/GDP!T23/10)</f>
        <v/>
      </c>
      <c r="AC27" s="21">
        <f t="shared" si="0"/>
        <v>0</v>
      </c>
      <c r="AD27" s="21">
        <f t="shared" si="1"/>
        <v>0</v>
      </c>
      <c r="AE27" s="21"/>
      <c r="AF27" s="21">
        <f t="shared" si="2"/>
        <v>0</v>
      </c>
      <c r="AG27" s="39" t="str">
        <f t="shared" si="3"/>
        <v/>
      </c>
      <c r="AI27" s="39">
        <f t="shared" si="4"/>
        <v>1.9317368882777035</v>
      </c>
      <c r="AJ27" s="83" t="str">
        <f t="shared" si="5"/>
        <v/>
      </c>
    </row>
    <row r="28" spans="1:36" x14ac:dyDescent="0.15">
      <c r="A28" s="12" t="s">
        <v>42</v>
      </c>
      <c r="B28" s="26">
        <f>Trans_cr!B28+Trav_cr!B28-SUM(Trans_deb!B28,Trav_deb!B28)</f>
        <v>0</v>
      </c>
      <c r="C28" s="26">
        <f>Trans_cr!C28+Trav_cr!C28-SUM(Trans_deb!C28,Trav_deb!C28)</f>
        <v>10.900000000000002</v>
      </c>
      <c r="D28" s="26">
        <f>Trans_cr!D28+Trav_cr!D28-SUM(Trans_deb!D28,Trav_deb!D28)</f>
        <v>-13.051177702080309</v>
      </c>
      <c r="E28" s="26">
        <f>Trans_cr!E28+Trav_cr!E28-SUM(Trans_deb!E28,Trav_deb!E28)</f>
        <v>-48.304315453141939</v>
      </c>
      <c r="F28" s="26">
        <f>Trans_cr!F28+Trav_cr!F28-SUM(Trans_deb!F28,Trav_deb!F28)</f>
        <v>-8.6014499695082307</v>
      </c>
      <c r="G28" s="26">
        <f>Trans_cr!G28+Trav_cr!G28-SUM(Trans_deb!G28,Trav_deb!G28)</f>
        <v>-29.172574906205298</v>
      </c>
      <c r="H28" s="26">
        <f>Trans_cr!H28+Trav_cr!H28-SUM(Trans_deb!H28,Trav_deb!H28)</f>
        <v>-41.049315365579545</v>
      </c>
      <c r="I28" s="26">
        <f>Trans_cr!I28+Trav_cr!I28-SUM(Trans_deb!I28,Trav_deb!I28)</f>
        <v>-33.184611938078845</v>
      </c>
      <c r="J28" s="26">
        <f>Trans_cr!J28+Trav_cr!J28-SUM(Trans_deb!J28,Trav_deb!J28)</f>
        <v>20.867995172531252</v>
      </c>
      <c r="K28" s="26">
        <f>Trans_cr!K28+Trav_cr!K28-SUM(Trans_deb!K28,Trav_deb!K28)</f>
        <v>29.607895249616121</v>
      </c>
      <c r="L28" s="26">
        <f>Trans_cr!L28+Trav_cr!L28-SUM(Trans_deb!L28,Trav_deb!L28)</f>
        <v>17.707765435818942</v>
      </c>
      <c r="M28" s="26">
        <f>Trans_cr!M28+Trav_cr!M28-SUM(Trans_deb!M28,Trav_deb!M28)</f>
        <v>36.185784026703772</v>
      </c>
      <c r="N28" s="26">
        <f>Trans_cr!N28+Trav_cr!N28-SUM(Trans_deb!N28,Trav_deb!N28)</f>
        <v>34.702568039126419</v>
      </c>
      <c r="O28" s="26">
        <f>Trans_cr!O28+Trav_cr!O28-SUM(Trans_deb!O28,Trav_deb!O28)</f>
        <v>42.712484518955392</v>
      </c>
      <c r="P28" s="26">
        <f>Trans_cr!P28+Trav_cr!P28-SUM(Trans_deb!P28,Trav_deb!P28)</f>
        <v>36.250946331712299</v>
      </c>
      <c r="Q28" s="26">
        <f>Trans_cr!Q28+Trav_cr!Q28-SUM(Trans_deb!Q28,Trav_deb!Q28)</f>
        <v>15.056467103625053</v>
      </c>
      <c r="S28" s="64">
        <f t="shared" si="6"/>
        <v>-0.58466002609003154</v>
      </c>
      <c r="W28" s="39">
        <f>IF(L28="","",L28/GDP!O24/10)</f>
        <v>0.92152287458942017</v>
      </c>
      <c r="X28" s="39">
        <f>IF(M28="","",M28/GDP!P24/10)</f>
        <v>1.7872110815462983</v>
      </c>
      <c r="Y28" s="39">
        <f>IF(N28="","",N28/GDP!Q24/10)</f>
        <v>1.4674381243760417</v>
      </c>
      <c r="Z28" s="39">
        <f>IF(O28="","",O28/GDP!R24/10)</f>
        <v>1.7714120775866202</v>
      </c>
      <c r="AA28" s="39">
        <f>IF(P28="","",P28/GDP!S24/10)</f>
        <v>1.4570967146568932</v>
      </c>
      <c r="AB28" s="39">
        <f>IF(Q28="","",Q28/GDP!T24/10)</f>
        <v>0.60143145211262261</v>
      </c>
      <c r="AC28" s="21">
        <f t="shared" si="0"/>
        <v>0</v>
      </c>
      <c r="AD28" s="21">
        <f t="shared" si="1"/>
        <v>0</v>
      </c>
      <c r="AE28" s="21"/>
      <c r="AF28" s="21">
        <f t="shared" si="2"/>
        <v>0</v>
      </c>
      <c r="AG28" s="39" t="str">
        <f t="shared" si="3"/>
        <v/>
      </c>
      <c r="AI28" s="39">
        <f t="shared" si="4"/>
        <v>1.7714120775866202</v>
      </c>
      <c r="AJ28" s="83" t="str">
        <f t="shared" si="5"/>
        <v/>
      </c>
    </row>
    <row r="29" spans="1:36" x14ac:dyDescent="0.15">
      <c r="A29" s="12" t="s">
        <v>43</v>
      </c>
      <c r="B29" s="26">
        <f>Trans_cr!B29+Trav_cr!B29-SUM(Trans_deb!B29,Trav_deb!B29)</f>
        <v>-37.42565756824041</v>
      </c>
      <c r="C29" s="26">
        <f>Trans_cr!C29+Trav_cr!C29-SUM(Trans_deb!C29,Trav_deb!C29)</f>
        <v>-190.25358300000005</v>
      </c>
      <c r="D29" s="26">
        <f>Trans_cr!D29+Trav_cr!D29-SUM(Trans_deb!D29,Trav_deb!D29)</f>
        <v>-248.66258555000007</v>
      </c>
      <c r="E29" s="26">
        <f>Trans_cr!E29+Trav_cr!E29-SUM(Trans_deb!E29,Trav_deb!E29)</f>
        <v>-342.94299999999993</v>
      </c>
      <c r="F29" s="26">
        <f>Trans_cr!F29+Trav_cr!F29-SUM(Trans_deb!F29,Trav_deb!F29)</f>
        <v>-328.31999999999994</v>
      </c>
      <c r="G29" s="26">
        <f>Trans_cr!G29+Trav_cr!G29-SUM(Trans_deb!G29,Trav_deb!G29)</f>
        <v>-401.78596500000003</v>
      </c>
      <c r="H29" s="26">
        <f>Trans_cr!H29+Trav_cr!H29-SUM(Trans_deb!H29,Trav_deb!H29)</f>
        <v>-433.15653900000007</v>
      </c>
      <c r="I29" s="26">
        <f>Trans_cr!I29+Trav_cr!I29-SUM(Trans_deb!I29,Trav_deb!I29)</f>
        <v>-419.04753496564604</v>
      </c>
      <c r="J29" s="26">
        <f>Trans_cr!J29+Trav_cr!J29-SUM(Trans_deb!J29,Trav_deb!J29)</f>
        <v>-402.74096617864723</v>
      </c>
      <c r="K29" s="26">
        <f>Trans_cr!K29+Trav_cr!K29-SUM(Trans_deb!K29,Trav_deb!K29)</f>
        <v>-676.50000000000011</v>
      </c>
      <c r="L29" s="26">
        <f>Trans_cr!L29+Trav_cr!L29-SUM(Trans_deb!L29,Trav_deb!L29)</f>
        <v>-478.40871252241254</v>
      </c>
      <c r="M29" s="26">
        <f>Trans_cr!M29+Trav_cr!M29-SUM(Trans_deb!M29,Trav_deb!M29)</f>
        <v>-524.21274774659628</v>
      </c>
      <c r="N29" s="26">
        <f>Trans_cr!N29+Trav_cr!N29-SUM(Trans_deb!N29,Trav_deb!N29)</f>
        <v>-408.68128758515809</v>
      </c>
      <c r="O29" s="26">
        <f>Trans_cr!O29+Trav_cr!O29-SUM(Trans_deb!O29,Trav_deb!O29)</f>
        <v>-369.26095676810701</v>
      </c>
      <c r="P29" s="26">
        <f>Trans_cr!P29+Trav_cr!P29-SUM(Trans_deb!P29,Trav_deb!P29)</f>
        <v>-439.97418135477005</v>
      </c>
      <c r="Q29" s="26">
        <f>Trans_cr!Q29+Trav_cr!Q29-SUM(Trans_deb!Q29,Trav_deb!Q29)</f>
        <v>-270.73892927740337</v>
      </c>
      <c r="S29" s="64">
        <f t="shared" si="6"/>
        <v>-0.3846481435711907</v>
      </c>
      <c r="W29" s="39">
        <f>IF(L29="","",L29/GDP!O25/10)</f>
        <v>-1.4392246862443014</v>
      </c>
      <c r="X29" s="39">
        <f>IF(M29="","",M29/GDP!P25/10)</f>
        <v>-1.533300924937453</v>
      </c>
      <c r="Y29" s="39">
        <f>IF(N29="","",N29/GDP!Q25/10)</f>
        <v>-1.0816816907122453</v>
      </c>
      <c r="Z29" s="39">
        <f>IF(O29="","",O29/GDP!R25/10)</f>
        <v>-0.90992908231056902</v>
      </c>
      <c r="AA29" s="39">
        <f>IF(P29="","",P29/GDP!S25/10)</f>
        <v>-1.0680697600499749</v>
      </c>
      <c r="AB29" s="39">
        <f>IF(Q29="","",Q29/GDP!T25/10)</f>
        <v>-0.73491816429698598</v>
      </c>
      <c r="AC29" s="21">
        <f t="shared" si="0"/>
        <v>0</v>
      </c>
      <c r="AD29" s="21">
        <f t="shared" si="1"/>
        <v>0</v>
      </c>
      <c r="AE29" s="21"/>
      <c r="AF29" s="21">
        <f t="shared" si="2"/>
        <v>0</v>
      </c>
      <c r="AG29" s="39">
        <f t="shared" si="3"/>
        <v>-0.90992908231056902</v>
      </c>
      <c r="AI29" s="39" t="str">
        <f t="shared" si="4"/>
        <v/>
      </c>
      <c r="AJ29" s="83" t="str">
        <f t="shared" si="5"/>
        <v/>
      </c>
    </row>
    <row r="30" spans="1:36" x14ac:dyDescent="0.15">
      <c r="A30" s="12" t="s">
        <v>44</v>
      </c>
      <c r="B30" s="26">
        <f>Trans_cr!B30+Trav_cr!B30-SUM(Trans_deb!B30,Trav_deb!B30)</f>
        <v>303.91226826462884</v>
      </c>
      <c r="C30" s="26">
        <f>Trans_cr!C30+Trav_cr!C30-SUM(Trans_deb!C30,Trav_deb!C30)</f>
        <v>401.56532303609072</v>
      </c>
      <c r="D30" s="26">
        <f>Trans_cr!D30+Trav_cr!D30-SUM(Trans_deb!D30,Trav_deb!D30)</f>
        <v>596.20000000000005</v>
      </c>
      <c r="E30" s="26">
        <f>Trans_cr!E30+Trav_cr!E30-SUM(Trans_deb!E30,Trav_deb!E30)</f>
        <v>632.49290849804834</v>
      </c>
      <c r="F30" s="26">
        <f>Trans_cr!F30+Trav_cr!F30-SUM(Trans_deb!F30,Trav_deb!F30)</f>
        <v>506.42504758526962</v>
      </c>
      <c r="G30" s="26">
        <f>Trans_cr!G30+Trav_cr!G30-SUM(Trans_deb!G30,Trav_deb!G30)</f>
        <v>495.96681715290384</v>
      </c>
      <c r="H30" s="26">
        <f>Trans_cr!H30+Trav_cr!H30-SUM(Trans_deb!H30,Trav_deb!H30)</f>
        <v>593.13210709043778</v>
      </c>
      <c r="I30" s="26">
        <f>Trans_cr!I30+Trav_cr!I30-SUM(Trans_deb!I30,Trav_deb!I30)</f>
        <v>569.02795164661586</v>
      </c>
      <c r="J30" s="26">
        <f>Trans_cr!J30+Trav_cr!J30-SUM(Trans_deb!J30,Trav_deb!J30)</f>
        <v>668.73470798219898</v>
      </c>
      <c r="K30" s="26">
        <f>Trans_cr!K30+Trav_cr!K30-SUM(Trans_deb!K30,Trav_deb!K30)</f>
        <v>701.57215858918062</v>
      </c>
      <c r="L30" s="26">
        <f>Trans_cr!L30+Trav_cr!L30-SUM(Trans_deb!L30,Trav_deb!L30)</f>
        <v>703.10086226784927</v>
      </c>
      <c r="M30" s="26">
        <f>Trans_cr!M30+Trav_cr!M30-SUM(Trans_deb!M30,Trav_deb!M30)</f>
        <v>769.84677248388994</v>
      </c>
      <c r="N30" s="26">
        <f>Trans_cr!N30+Trav_cr!N30-SUM(Trans_deb!N30,Trav_deb!N30)</f>
        <v>871.6771324688516</v>
      </c>
      <c r="O30" s="26">
        <f>Trans_cr!O30+Trav_cr!O30-SUM(Trans_deb!O30,Trav_deb!O30)</f>
        <v>1044.4763870023346</v>
      </c>
      <c r="P30" s="26">
        <f>Trans_cr!P30+Trav_cr!P30-SUM(Trans_deb!P30,Trav_deb!P30)</f>
        <v>1093.9967783105731</v>
      </c>
      <c r="Q30" s="26">
        <f>Trans_cr!Q30+Trav_cr!Q30-SUM(Trans_deb!Q30,Trav_deb!Q30)</f>
        <v>401.13341622872349</v>
      </c>
      <c r="S30" s="64">
        <f t="shared" si="6"/>
        <v>-0.63333217777096018</v>
      </c>
      <c r="W30" s="39">
        <f>IF(L30="","",L30/GDP!O26/10)</f>
        <v>4.3375103403106152</v>
      </c>
      <c r="X30" s="39">
        <f>IF(M30="","",M30/GDP!P26/10)</f>
        <v>4.5526385149215889</v>
      </c>
      <c r="Y30" s="39">
        <f>IF(N30="","",N30/GDP!Q26/10)</f>
        <v>4.821060175637351</v>
      </c>
      <c r="Z30" s="39">
        <f>IF(O30="","",O30/GDP!R26/10)</f>
        <v>5.1748539569553884</v>
      </c>
      <c r="AA30" s="39">
        <f>IF(P30="","",P30/GDP!S26/10)</f>
        <v>5.415118958316941</v>
      </c>
      <c r="AB30" s="39">
        <f>IF(Q30="","",Q30/GDP!T26/10)</f>
        <v>2.0270768500480196</v>
      </c>
      <c r="AC30" s="21">
        <f t="shared" si="0"/>
        <v>0</v>
      </c>
      <c r="AD30" s="21">
        <f t="shared" si="1"/>
        <v>0</v>
      </c>
      <c r="AE30" s="21"/>
      <c r="AF30" s="21">
        <f t="shared" si="2"/>
        <v>0</v>
      </c>
      <c r="AG30" s="39" t="str">
        <f t="shared" si="3"/>
        <v/>
      </c>
      <c r="AI30" s="39">
        <f t="shared" si="4"/>
        <v>5.1748539569553884</v>
      </c>
      <c r="AJ30" s="83" t="str">
        <f t="shared" si="5"/>
        <v>Bosnia and Herzegovina</v>
      </c>
    </row>
    <row r="31" spans="1:36" x14ac:dyDescent="0.15">
      <c r="A31" s="12" t="s">
        <v>45</v>
      </c>
      <c r="B31" s="26">
        <f>Trans_cr!B31+Trav_cr!B31-SUM(Trans_deb!B31,Trav_deb!B31)</f>
        <v>290.34641129623287</v>
      </c>
      <c r="C31" s="26">
        <f>Trans_cr!C31+Trav_cr!C31-SUM(Trans_deb!C31,Trav_deb!C31)</f>
        <v>272.20554688437983</v>
      </c>
      <c r="D31" s="26">
        <f>Trans_cr!D31+Trav_cr!D31-SUM(Trans_deb!D31,Trav_deb!D31)</f>
        <v>257.01280159689588</v>
      </c>
      <c r="E31" s="26">
        <f>Trans_cr!E31+Trav_cr!E31-SUM(Trans_deb!E31,Trav_deb!E31)</f>
        <v>224.44127621324662</v>
      </c>
      <c r="F31" s="26">
        <f>Trans_cr!F31+Trav_cr!F31-SUM(Trans_deb!F31,Trav_deb!F31)</f>
        <v>346.73067383933471</v>
      </c>
      <c r="G31" s="26">
        <f>Trans_cr!G31+Trav_cr!G31-SUM(Trans_deb!G31,Trav_deb!G31)</f>
        <v>89.399999999999977</v>
      </c>
      <c r="H31" s="26">
        <f>Trans_cr!H31+Trav_cr!H31-SUM(Trans_deb!H31,Trav_deb!H31)</f>
        <v>32.863720133424579</v>
      </c>
      <c r="I31" s="26">
        <f>Trans_cr!I31+Trav_cr!I31-SUM(Trans_deb!I31,Trav_deb!I31)</f>
        <v>-180.95240168957253</v>
      </c>
      <c r="J31" s="26">
        <f>Trans_cr!J31+Trav_cr!J31-SUM(Trans_deb!J31,Trav_deb!J31)</f>
        <v>-56.367399822863945</v>
      </c>
      <c r="K31" s="26">
        <f>Trans_cr!K31+Trav_cr!K31-SUM(Trans_deb!K31,Trav_deb!K31)</f>
        <v>-13.014591385683389</v>
      </c>
      <c r="L31" s="26">
        <f>Trans_cr!L31+Trav_cr!L31-SUM(Trans_deb!L31,Trav_deb!L31)</f>
        <v>33.866479142871299</v>
      </c>
      <c r="M31" s="26">
        <f>Trans_cr!M31+Trav_cr!M31-SUM(Trans_deb!M31,Trav_deb!M31)</f>
        <v>39.091831122070175</v>
      </c>
      <c r="N31" s="26">
        <f>Trans_cr!N31+Trav_cr!N31-SUM(Trans_deb!N31,Trav_deb!N31)</f>
        <v>152.6384278330969</v>
      </c>
      <c r="O31" s="26">
        <f>Trans_cr!O31+Trav_cr!O31-SUM(Trans_deb!O31,Trav_deb!O31)</f>
        <v>160.52611556086453</v>
      </c>
      <c r="P31" s="26">
        <f>Trans_cr!P31+Trav_cr!P31-SUM(Trans_deb!P31,Trav_deb!P31)</f>
        <v>213.84978881393045</v>
      </c>
      <c r="Q31" s="26"/>
      <c r="S31" s="64" t="str">
        <f t="shared" si="6"/>
        <v/>
      </c>
      <c r="W31" s="39">
        <f>IF(L31="","",L31/GDP!O27/10)</f>
        <v>0.23444955508018134</v>
      </c>
      <c r="X31" s="39">
        <f>IF(M31="","",M31/GDP!P27/10)</f>
        <v>0.24965884670771499</v>
      </c>
      <c r="Y31" s="39">
        <f>IF(N31="","",N31/GDP!Q27/10)</f>
        <v>0.87807125415528176</v>
      </c>
      <c r="Z31" s="39">
        <f>IF(O31="","",O31/GDP!R27/10)</f>
        <v>0.86010705053208691</v>
      </c>
      <c r="AA31" s="39">
        <f>IF(P31="","",P31/GDP!S27/10)</f>
        <v>1.1661197881575842</v>
      </c>
      <c r="AB31" s="39" t="str">
        <f>IF(Q31="","",Q31/GDP!T27/10)</f>
        <v/>
      </c>
      <c r="AC31" s="21">
        <f t="shared" si="0"/>
        <v>0</v>
      </c>
      <c r="AD31" s="21">
        <f t="shared" si="1"/>
        <v>0</v>
      </c>
      <c r="AE31" s="21"/>
      <c r="AF31" s="21">
        <f t="shared" si="2"/>
        <v>0</v>
      </c>
      <c r="AG31" s="39" t="str">
        <f t="shared" si="3"/>
        <v/>
      </c>
      <c r="AI31" s="39">
        <f t="shared" si="4"/>
        <v>0.86010705053208691</v>
      </c>
      <c r="AJ31" s="83" t="str">
        <f t="shared" si="5"/>
        <v/>
      </c>
    </row>
    <row r="32" spans="1:36" x14ac:dyDescent="0.15">
      <c r="A32" s="12" t="s">
        <v>46</v>
      </c>
      <c r="B32" s="26">
        <f>Trans_cr!B32+Trav_cr!B32-SUM(Trans_deb!B32,Trav_deb!B32)</f>
        <v>-2811.0867320157286</v>
      </c>
      <c r="C32" s="26">
        <f>Trans_cr!C32+Trav_cr!C32-SUM(Trans_deb!C32,Trav_deb!C32)</f>
        <v>-4570.5620098067229</v>
      </c>
      <c r="D32" s="26">
        <f>Trans_cr!D32+Trav_cr!D32-SUM(Trans_deb!D32,Trav_deb!D32)</f>
        <v>-7636.6911870616495</v>
      </c>
      <c r="E32" s="26">
        <f>Trans_cr!E32+Trav_cr!E32-SUM(Trans_deb!E32,Trav_deb!E32)</f>
        <v>-10172.853254313201</v>
      </c>
      <c r="F32" s="26">
        <f>Trans_cr!F32+Trav_cr!F32-SUM(Trans_deb!F32,Trav_deb!F32)</f>
        <v>-9517.418766679999</v>
      </c>
      <c r="G32" s="26">
        <f>Trans_cr!G32+Trav_cr!G32-SUM(Trans_deb!G32,Trav_deb!G32)</f>
        <v>-16932.3</v>
      </c>
      <c r="H32" s="26">
        <f>Trans_cr!H32+Trav_cr!H32-SUM(Trans_deb!H32,Trav_deb!H32)</f>
        <v>-22769.312280839993</v>
      </c>
      <c r="I32" s="26">
        <f>Trans_cr!I32+Trav_cr!I32-SUM(Trans_deb!I32,Trav_deb!I32)</f>
        <v>-24191.933869949997</v>
      </c>
      <c r="J32" s="26">
        <f>Trans_cr!J32+Trav_cr!J32-SUM(Trans_deb!J32,Trav_deb!J32)</f>
        <v>-28116.607264640006</v>
      </c>
      <c r="K32" s="26">
        <f>Trans_cr!K32+Trav_cr!K32-SUM(Trans_deb!K32,Trav_deb!K32)</f>
        <v>-27552.461712480002</v>
      </c>
      <c r="L32" s="26">
        <f>Trans_cr!L32+Trav_cr!L32-SUM(Trans_deb!L32,Trav_deb!L32)</f>
        <v>-17311.705426159999</v>
      </c>
      <c r="M32" s="26">
        <f>Trans_cr!M32+Trav_cr!M32-SUM(Trans_deb!M32,Trav_deb!M32)</f>
        <v>-12358.607090090001</v>
      </c>
      <c r="N32" s="26">
        <f>Trans_cr!N32+Trav_cr!N32-SUM(Trans_deb!N32,Trav_deb!N32)</f>
        <v>-18564.516755960001</v>
      </c>
      <c r="O32" s="26">
        <f>Trans_cr!O32+Trav_cr!O32-SUM(Trans_deb!O32,Trav_deb!O32)</f>
        <v>-18766.329982520001</v>
      </c>
      <c r="P32" s="26">
        <f>Trans_cr!P32+Trav_cr!P32-SUM(Trans_deb!P32,Trav_deb!P32)</f>
        <v>-17935.977133389999</v>
      </c>
      <c r="Q32" s="26">
        <f>Trans_cr!Q32+Trav_cr!Q32-SUM(Trans_deb!Q32,Trav_deb!Q32)</f>
        <v>-5596.2083012799985</v>
      </c>
      <c r="S32" s="64">
        <f t="shared" si="6"/>
        <v>-0.68798977275333506</v>
      </c>
      <c r="W32" s="39">
        <f>IF(L32="","",L32/GDP!O28/10)</f>
        <v>-0.96173687041983857</v>
      </c>
      <c r="X32" s="39">
        <f>IF(M32="","",M32/GDP!P28/10)</f>
        <v>-0.68788003356119098</v>
      </c>
      <c r="Y32" s="39">
        <f>IF(N32="","",N32/GDP!Q28/10)</f>
        <v>-0.89965359183278937</v>
      </c>
      <c r="Z32" s="39">
        <f>IF(O32="","",O32/GDP!R28/10)</f>
        <v>-0.97897637481000355</v>
      </c>
      <c r="AA32" s="39">
        <f>IF(P32="","",P32/GDP!S28/10)</f>
        <v>-0.95550794386914206</v>
      </c>
      <c r="AB32" s="39">
        <f>IF(Q32="","",Q32/GDP!T28/10)</f>
        <v>-0.39022863536538671</v>
      </c>
      <c r="AC32" s="21">
        <f t="shared" si="0"/>
        <v>0</v>
      </c>
      <c r="AD32" s="21">
        <f t="shared" si="1"/>
        <v>0</v>
      </c>
      <c r="AE32" s="21"/>
      <c r="AF32" s="21">
        <f t="shared" si="2"/>
        <v>0</v>
      </c>
      <c r="AG32" s="39">
        <f t="shared" si="3"/>
        <v>-0.97897637481000355</v>
      </c>
      <c r="AI32" s="39" t="str">
        <f t="shared" si="4"/>
        <v/>
      </c>
      <c r="AJ32" s="83" t="str">
        <f t="shared" si="5"/>
        <v/>
      </c>
    </row>
    <row r="33" spans="1:36" x14ac:dyDescent="0.15">
      <c r="A33" s="12" t="s">
        <v>47</v>
      </c>
      <c r="B33" s="26">
        <f>Trans_cr!B33+Trav_cr!B33-SUM(Trans_deb!B33,Trav_deb!B33)</f>
        <v>-190.78123482791716</v>
      </c>
      <c r="C33" s="26">
        <f>Trans_cr!C33+Trav_cr!C33-SUM(Trans_deb!C33,Trav_deb!C33)</f>
        <v>-172.36973416074932</v>
      </c>
      <c r="D33" s="26">
        <f>Trans_cr!D33+Trav_cr!D33-SUM(Trans_deb!D33,Trav_deb!D33)</f>
        <v>-189.09256513794674</v>
      </c>
      <c r="E33" s="26">
        <f>Trans_cr!E33+Trav_cr!E33-SUM(Trans_deb!E33,Trav_deb!E33)</f>
        <v>-209.11805262614405</v>
      </c>
      <c r="F33" s="26">
        <f>Trans_cr!F33+Trav_cr!F33-SUM(Trans_deb!F33,Trav_deb!F33)</f>
        <v>-215.67220962742681</v>
      </c>
      <c r="G33" s="26" t="str">
        <f>IF(Trans_cr!G33+Trav_cr!G33-SUM(Trans_deb!G33,Trav_deb!G33)=0,"",Trans_cr!G33+Trav_cr!G33-SUM(Trans_deb!G33,Trav_deb!G33))</f>
        <v/>
      </c>
      <c r="H33" s="26" t="str">
        <f>IF(Trans_cr!H33+Trav_cr!H33-SUM(Trans_deb!H33,Trav_deb!H33)=0,"",Trans_cr!H33+Trav_cr!H33-SUM(Trans_deb!H33,Trav_deb!H33))</f>
        <v/>
      </c>
      <c r="I33" s="26" t="str">
        <f>IF(Trans_cr!I33+Trav_cr!I33-SUM(Trans_deb!I33,Trav_deb!I33)=0,"",Trans_cr!I33+Trav_cr!I33-SUM(Trans_deb!I33,Trav_deb!I33))</f>
        <v/>
      </c>
      <c r="J33" s="26" t="str">
        <f>IF(Trans_cr!J33+Trav_cr!J33-SUM(Trans_deb!J33,Trav_deb!J33)=0,"",Trans_cr!J33+Trav_cr!J33-SUM(Trans_deb!J33,Trav_deb!J33))</f>
        <v/>
      </c>
      <c r="K33" s="26">
        <f>IF(Trans_cr!K33+Trav_cr!K33-SUM(Trans_deb!K33,Trav_deb!K33)=0,"",Trans_cr!K33+Trav_cr!K33-SUM(Trans_deb!K33,Trav_deb!K33))</f>
        <v>-467.17835273991454</v>
      </c>
      <c r="L33" s="26">
        <f>IF(Trans_cr!L33+Trav_cr!L33-SUM(Trans_deb!L33,Trav_deb!L33)=0,"",Trans_cr!L33+Trav_cr!L33-SUM(Trans_deb!L33,Trav_deb!L33))</f>
        <v>-78.917278765165747</v>
      </c>
      <c r="M33" s="26">
        <f>IF(Trans_cr!M33+Trav_cr!M33-SUM(Trans_deb!M33,Trav_deb!M33)=0,"",Trans_cr!M33+Trav_cr!M33-SUM(Trans_deb!M33,Trav_deb!M33))</f>
        <v>-223.69029909632405</v>
      </c>
      <c r="N33" s="26">
        <f>IF(Trans_cr!N33+Trav_cr!N33-SUM(Trans_deb!N33,Trav_deb!N33)=0,"",Trans_cr!N33+Trav_cr!N33-SUM(Trans_deb!N33,Trav_deb!N33))</f>
        <v>-239.90012123370832</v>
      </c>
      <c r="O33" s="26">
        <f>IF(Trans_cr!O33+Trav_cr!O33-SUM(Trans_deb!O33,Trav_deb!O33)=0,"",Trans_cr!O33+Trav_cr!O33-SUM(Trans_deb!O33,Trav_deb!O33))</f>
        <v>-317.63456500228244</v>
      </c>
      <c r="P33" s="26">
        <f>IF(Trans_cr!P33+Trav_cr!P33-SUM(Trans_deb!P33,Trav_deb!P33)=0,"",Trans_cr!P33+Trav_cr!P33-SUM(Trans_deb!P33,Trav_deb!P33))</f>
        <v>-352.52690503292672</v>
      </c>
      <c r="Q33" s="26">
        <f>IF(Trans_cr!Q33+Trav_cr!Q33-SUM(Trans_deb!Q33,Trav_deb!Q33)=0,"",Trans_cr!Q33+Trav_cr!Q33-SUM(Trans_deb!Q33,Trav_deb!Q33))</f>
        <v>-142.51778598754322</v>
      </c>
      <c r="S33" s="64">
        <f t="shared" si="6"/>
        <v>-0.5957250809715311</v>
      </c>
      <c r="W33" s="39">
        <f>IF(L33="","",L33/GDP!O29/10)</f>
        <v>-0.61029026192392288</v>
      </c>
      <c r="X33" s="39">
        <f>IF(M33="","",M33/GDP!P29/10)</f>
        <v>-1.9624330014001843</v>
      </c>
      <c r="Y33" s="39">
        <f>IF(N33="","",N33/GDP!Q29/10)</f>
        <v>-1.9781181574720861</v>
      </c>
      <c r="Z33" s="39">
        <f>IF(O33="","",O33/GDP!R29/10)</f>
        <v>-2.3411107797435204</v>
      </c>
      <c r="AA33" s="39">
        <f>IF(P33="","",P33/GDP!S29/10)</f>
        <v>-2.6171584288483998</v>
      </c>
      <c r="AB33" s="39">
        <f>IF(Q33="","",Q33/GDP!T29/10)</f>
        <v>-1.186097019727449</v>
      </c>
      <c r="AC33" s="21">
        <f t="shared" si="0"/>
        <v>0</v>
      </c>
      <c r="AD33" s="21">
        <f t="shared" si="1"/>
        <v>0</v>
      </c>
      <c r="AE33" s="21"/>
      <c r="AF33" s="21">
        <f t="shared" si="2"/>
        <v>0</v>
      </c>
      <c r="AG33" s="39">
        <f t="shared" si="3"/>
        <v>-2.3411107797435204</v>
      </c>
      <c r="AI33" s="39" t="str">
        <f t="shared" si="4"/>
        <v/>
      </c>
      <c r="AJ33" s="83" t="str">
        <f t="shared" si="5"/>
        <v/>
      </c>
    </row>
    <row r="34" spans="1:36" x14ac:dyDescent="0.15">
      <c r="A34" s="12" t="s">
        <v>48</v>
      </c>
      <c r="B34" s="26">
        <f>Trans_cr!B34+Trav_cr!B34-SUM(Trans_deb!B34,Trav_deb!B34)</f>
        <v>1203.6679787959365</v>
      </c>
      <c r="C34" s="26">
        <f>Trans_cr!C34+Trav_cr!C34-SUM(Trans_deb!C34,Trav_deb!C34)</f>
        <v>1410.683397887602</v>
      </c>
      <c r="D34" s="26">
        <f>Trans_cr!D34+Trav_cr!D34-SUM(Trans_deb!D34,Trav_deb!D34)</f>
        <v>2195.6552286514379</v>
      </c>
      <c r="E34" s="26">
        <f>Trans_cr!E34+Trav_cr!E34-SUM(Trans_deb!E34,Trav_deb!E34)</f>
        <v>2329.1637669558281</v>
      </c>
      <c r="F34" s="26">
        <f>Trans_cr!F34+Trav_cr!F34-SUM(Trans_deb!F34,Trav_deb!F34)</f>
        <v>2323.0778382651461</v>
      </c>
      <c r="G34" s="26">
        <f>Trans_cr!G34+Trav_cr!G34-SUM(Trans_deb!G34,Trav_deb!G34)</f>
        <v>2881</v>
      </c>
      <c r="H34" s="26">
        <f>Trans_cr!H34+Trav_cr!H34-SUM(Trans_deb!H34,Trav_deb!H34)</f>
        <v>3300.99</v>
      </c>
      <c r="I34" s="26">
        <f>Trans_cr!I34+Trav_cr!I34-SUM(Trans_deb!I34,Trav_deb!I34)</f>
        <v>2633.9500000000003</v>
      </c>
      <c r="J34" s="26">
        <f>Trans_cr!J34+Trav_cr!J34-SUM(Trans_deb!J34,Trav_deb!J34)</f>
        <v>2968.79</v>
      </c>
      <c r="K34" s="26">
        <f>Trans_cr!K34+Trav_cr!K34-SUM(Trans_deb!K34,Trav_deb!K34)</f>
        <v>2795.38</v>
      </c>
      <c r="L34" s="26">
        <f>Trans_cr!L34+Trav_cr!L34-SUM(Trans_deb!L34,Trav_deb!L34)</f>
        <v>2499.5100000000002</v>
      </c>
      <c r="M34" s="26">
        <f>Trans_cr!M34+Trav_cr!M34-SUM(Trans_deb!M34,Trav_deb!M34)</f>
        <v>2503.4299999999998</v>
      </c>
      <c r="N34" s="26">
        <f>Trans_cr!N34+Trav_cr!N34-SUM(Trans_deb!N34,Trav_deb!N34)</f>
        <v>2262.0599999999995</v>
      </c>
      <c r="O34" s="26">
        <f>Trans_cr!O34+Trav_cr!O34-SUM(Trans_deb!O34,Trav_deb!O34)</f>
        <v>3369.6900000000005</v>
      </c>
      <c r="P34" s="26">
        <f>Trans_cr!P34+Trav_cr!P34-SUM(Trans_deb!P34,Trav_deb!P34)</f>
        <v>3222.0299999999997</v>
      </c>
      <c r="Q34" s="26">
        <f>Trans_cr!Q34+Trav_cr!Q34-SUM(Trans_deb!Q34,Trav_deb!Q34)</f>
        <v>989.41999999999962</v>
      </c>
      <c r="S34" s="64">
        <f t="shared" si="6"/>
        <v>-0.69292030179731423</v>
      </c>
      <c r="W34" s="39">
        <f>IF(L34="","",L34/GDP!O30/10)</f>
        <v>4.935139207902183</v>
      </c>
      <c r="X34" s="39">
        <f>IF(M34="","",M34/GDP!P30/10)</f>
        <v>4.6530404035126871</v>
      </c>
      <c r="Y34" s="39">
        <f>IF(N34="","",N34/GDP!Q30/10)</f>
        <v>3.8279448287647044</v>
      </c>
      <c r="Z34" s="39">
        <f>IF(O34="","",O34/GDP!R30/10)</f>
        <v>5.0829133568447489</v>
      </c>
      <c r="AA34" s="39">
        <f>IF(P34="","",P34/GDP!S30/10)</f>
        <v>4.6993991931892305</v>
      </c>
      <c r="AB34" s="39">
        <f>IF(Q34="","",Q34/GDP!T30/10)</f>
        <v>1.4296033755592317</v>
      </c>
      <c r="AC34" s="21">
        <f t="shared" si="0"/>
        <v>0</v>
      </c>
      <c r="AD34" s="21">
        <f t="shared" si="1"/>
        <v>0</v>
      </c>
      <c r="AE34" s="21"/>
      <c r="AF34" s="21">
        <f t="shared" si="2"/>
        <v>0</v>
      </c>
      <c r="AG34" s="39" t="str">
        <f t="shared" si="3"/>
        <v/>
      </c>
      <c r="AI34" s="39">
        <f t="shared" si="4"/>
        <v>5.0829133568447489</v>
      </c>
      <c r="AJ34" s="83" t="str">
        <f t="shared" si="5"/>
        <v/>
      </c>
    </row>
    <row r="35" spans="1:36" x14ac:dyDescent="0.15">
      <c r="A35" s="12" t="s">
        <v>49</v>
      </c>
      <c r="B35" s="26">
        <f>Trans_cr!B35+Trav_cr!B35-SUM(Trans_deb!B35,Trav_deb!B35)</f>
        <v>-208.7781015872676</v>
      </c>
      <c r="C35" s="26">
        <f>Trans_cr!C35+Trav_cr!C35-SUM(Trans_deb!C35,Trav_deb!C35)</f>
        <v>-222.75706713917464</v>
      </c>
      <c r="D35" s="26">
        <f>Trans_cr!D35+Trav_cr!D35-SUM(Trans_deb!D35,Trav_deb!D35)</f>
        <v>-254.48269793390079</v>
      </c>
      <c r="E35" s="26">
        <f>Trans_cr!E35+Trav_cr!E35-SUM(Trans_deb!E35,Trav_deb!E35)</f>
        <v>-313.40355832918561</v>
      </c>
      <c r="F35" s="26">
        <f>Trans_cr!F35+Trav_cr!F35-SUM(Trans_deb!F35,Trav_deb!F35)</f>
        <v>-265.59376295876211</v>
      </c>
      <c r="G35" s="26">
        <f>Trans_cr!G35+Trav_cr!G35-SUM(Trans_deb!G35,Trav_deb!G35)</f>
        <v>-312.03676313132416</v>
      </c>
      <c r="H35" s="26">
        <f>Trans_cr!H35+Trav_cr!H35-SUM(Trans_deb!H35,Trav_deb!H35)</f>
        <v>-425.5</v>
      </c>
      <c r="I35" s="26">
        <f>Trans_cr!I35+Trav_cr!I35-SUM(Trans_deb!I35,Trav_deb!I35)</f>
        <v>-463.7450995453969</v>
      </c>
      <c r="J35" s="26">
        <f>Trans_cr!J35+Trav_cr!J35-SUM(Trans_deb!J35,Trav_deb!J35)</f>
        <v>-598.04613272669553</v>
      </c>
      <c r="K35" s="26">
        <f>Trans_cr!K35+Trav_cr!K35-SUM(Trans_deb!K35,Trav_deb!K35)</f>
        <v>-528.54506497332034</v>
      </c>
      <c r="L35" s="26">
        <f>Trans_cr!L35+Trav_cr!L35-SUM(Trans_deb!L35,Trav_deb!L35)</f>
        <v>-473.84718698214988</v>
      </c>
      <c r="M35" s="26">
        <f>Trans_cr!M35+Trav_cr!M35-SUM(Trans_deb!M35,Trav_deb!M35)</f>
        <v>-509.31174516107507</v>
      </c>
      <c r="N35" s="26">
        <f>Trans_cr!N35+Trav_cr!N35-SUM(Trans_deb!N35,Trav_deb!N35)</f>
        <v>-562.32955223849478</v>
      </c>
      <c r="O35" s="26">
        <f>Trans_cr!O35+Trav_cr!O35-SUM(Trans_deb!O35,Trav_deb!O35)</f>
        <v>-622.49564250908611</v>
      </c>
      <c r="P35" s="26">
        <f>Trans_cr!P35+Trav_cr!P35-SUM(Trans_deb!P35,Trav_deb!P35)</f>
        <v>-607.86363797254705</v>
      </c>
      <c r="Q35" s="26"/>
      <c r="S35" s="64" t="str">
        <f t="shared" si="6"/>
        <v/>
      </c>
      <c r="W35" s="39">
        <f>IF(L35="","",L35/GDP!O31/10)</f>
        <v>-4.004334315327176</v>
      </c>
      <c r="X35" s="39">
        <f>IF(M35="","",M35/GDP!P31/10)</f>
        <v>-3.973094499571495</v>
      </c>
      <c r="Y35" s="39">
        <f>IF(N35="","",N35/GDP!Q31/10)</f>
        <v>-3.9698787423420692</v>
      </c>
      <c r="Z35" s="39">
        <f>IF(O35="","",O35/GDP!R31/10)</f>
        <v>-3.8409577450745678</v>
      </c>
      <c r="AA35" s="39">
        <f>IF(P35="","",P35/GDP!S31/10)</f>
        <v>-3.8603149093391798</v>
      </c>
      <c r="AB35" s="39" t="str">
        <f>IF(Q35="","",Q35/GDP!T31/10)</f>
        <v/>
      </c>
      <c r="AC35" s="21">
        <f t="shared" si="0"/>
        <v>0</v>
      </c>
      <c r="AD35" s="21">
        <f t="shared" si="1"/>
        <v>0</v>
      </c>
      <c r="AE35" s="21"/>
      <c r="AF35" s="21">
        <f t="shared" si="2"/>
        <v>0</v>
      </c>
      <c r="AG35" s="39">
        <f t="shared" si="3"/>
        <v>-3.8409577450745678</v>
      </c>
      <c r="AI35" s="39" t="str">
        <f t="shared" si="4"/>
        <v/>
      </c>
      <c r="AJ35" s="83" t="str">
        <f t="shared" si="5"/>
        <v/>
      </c>
    </row>
    <row r="36" spans="1:36" x14ac:dyDescent="0.15">
      <c r="A36" s="12" t="s">
        <v>50</v>
      </c>
      <c r="B36" s="26">
        <f>Trans_cr!B36+Trav_cr!B36-SUM(Trans_deb!B36,Trav_deb!B36)</f>
        <v>-100.99999999999999</v>
      </c>
      <c r="C36" s="26">
        <f>Trans_cr!C36+Trav_cr!C36-SUM(Trans_deb!C36,Trav_deb!C36)</f>
        <v>-178.49250089060186</v>
      </c>
      <c r="D36" s="26">
        <f>Trans_cr!D36+Trav_cr!D36-SUM(Trans_deb!D36,Trav_deb!D36)</f>
        <v>-159.69890162810808</v>
      </c>
      <c r="E36" s="26">
        <f>Trans_cr!E36+Trav_cr!E36-SUM(Trans_deb!E36,Trav_deb!E36)</f>
        <v>-222.67187413245085</v>
      </c>
      <c r="F36" s="26">
        <f>Trans_cr!F36+Trav_cr!F36-SUM(Trans_deb!F36,Trav_deb!F36)</f>
        <v>-144.26207564616226</v>
      </c>
      <c r="G36" s="26">
        <f>Trans_cr!G36+Trav_cr!G36-SUM(Trans_deb!G36,Trav_deb!G36)</f>
        <v>-128.33371024945561</v>
      </c>
      <c r="H36" s="26">
        <f>Trans_cr!H36+Trav_cr!H36-SUM(Trans_deb!H36,Trav_deb!H36)</f>
        <v>-153.49955857708551</v>
      </c>
      <c r="I36" s="26">
        <f>Trans_cr!I36+Trav_cr!I36-SUM(Trans_deb!I36,Trav_deb!I36)</f>
        <v>-146.71887327995688</v>
      </c>
      <c r="J36" s="26">
        <f>Trans_cr!J36+Trav_cr!J36-SUM(Trans_deb!J36,Trav_deb!J36)</f>
        <v>-184.6000206847514</v>
      </c>
      <c r="K36" s="26">
        <f>Trans_cr!K36+Trav_cr!K36-SUM(Trans_deb!K36,Trav_deb!K36)</f>
        <v>-193.63159097080603</v>
      </c>
      <c r="L36" s="26">
        <f>Trans_cr!L36+Trav_cr!L36-SUM(Trans_deb!L36,Trav_deb!L36)</f>
        <v>-164.45223874741723</v>
      </c>
      <c r="M36" s="26">
        <f>Trans_cr!M36+Trav_cr!M36-SUM(Trans_deb!M36,Trav_deb!M36)</f>
        <v>-147.21943318533053</v>
      </c>
      <c r="N36" s="26">
        <f>Trans_cr!N36+Trav_cr!N36-SUM(Trans_deb!N36,Trav_deb!N36)</f>
        <v>-173.99764611305019</v>
      </c>
      <c r="O36" s="26">
        <f>Trans_cr!O36+Trav_cr!O36-SUM(Trans_deb!O36,Trav_deb!O36)</f>
        <v>-177.22855931933049</v>
      </c>
      <c r="P36" s="26"/>
      <c r="Q36" s="26"/>
      <c r="S36" s="64" t="str">
        <f t="shared" si="6"/>
        <v/>
      </c>
      <c r="W36" s="39">
        <f>IF(L36="","",L36/GDP!O32/10)</f>
        <v>-5.2973481480991165</v>
      </c>
      <c r="X36" s="39">
        <f>IF(M36="","",M36/GDP!P32/10)</f>
        <v>-4.9741836353897941</v>
      </c>
      <c r="Y36" s="39">
        <f>IF(N36="","",N36/GDP!Q32/10)</f>
        <v>-5.485928625038893</v>
      </c>
      <c r="Z36" s="39">
        <f>IF(O36="","",O36/GDP!R32/10)</f>
        <v>-5.8363777931616108</v>
      </c>
      <c r="AA36" s="39" t="str">
        <f>IF(P36="","",P36/GDP!S32/10)</f>
        <v/>
      </c>
      <c r="AB36" s="39" t="str">
        <f>IF(Q36="","",Q36/GDP!T32/10)</f>
        <v/>
      </c>
      <c r="AC36" s="21">
        <f t="shared" si="0"/>
        <v>0</v>
      </c>
      <c r="AD36" s="21">
        <f t="shared" si="1"/>
        <v>0</v>
      </c>
      <c r="AE36" s="21"/>
      <c r="AF36" s="21">
        <f t="shared" si="2"/>
        <v>1</v>
      </c>
      <c r="AG36" s="39">
        <f t="shared" si="3"/>
        <v>-5.8363777931616108</v>
      </c>
      <c r="AI36" s="39" t="str">
        <f t="shared" si="4"/>
        <v/>
      </c>
      <c r="AJ36" s="83" t="str">
        <f t="shared" si="5"/>
        <v>Burundi</v>
      </c>
    </row>
    <row r="37" spans="1:36" x14ac:dyDescent="0.15">
      <c r="A37" s="12" t="s">
        <v>51</v>
      </c>
      <c r="B37" s="26">
        <f>Trans_cr!B37+Trav_cr!B37-SUM(Trans_deb!B37,Trav_deb!B37)</f>
        <v>62.727493506130457</v>
      </c>
      <c r="C37" s="26">
        <f>Trans_cr!C37+Trav_cr!C37-SUM(Trans_deb!C37,Trav_deb!C37)</f>
        <v>122.7255889211628</v>
      </c>
      <c r="D37" s="26">
        <f>Trans_cr!D37+Trav_cr!D37-SUM(Trans_deb!D37,Trav_deb!D37)</f>
        <v>192.22864682467483</v>
      </c>
      <c r="E37" s="26">
        <f>Trans_cr!E37+Trav_cr!E37-SUM(Trans_deb!E37,Trav_deb!E37)</f>
        <v>237.07214436275922</v>
      </c>
      <c r="F37" s="26">
        <f>Trans_cr!F37+Trav_cr!F37-SUM(Trans_deb!F37,Trav_deb!F37)</f>
        <v>163.49332842695731</v>
      </c>
      <c r="G37" s="26">
        <f>Trans_cr!G37+Trav_cr!G37-SUM(Trans_deb!G37,Trav_deb!G37)</f>
        <v>218.54639677636891</v>
      </c>
      <c r="H37" s="26">
        <f>Trans_cr!H37+Trav_cr!H37-SUM(Trans_deb!H37,Trav_deb!H37)</f>
        <v>271.35332775614143</v>
      </c>
      <c r="I37" s="26">
        <f>Trans_cr!I37+Trav_cr!I37-SUM(Trans_deb!I37,Trav_deb!I37)</f>
        <v>294.5</v>
      </c>
      <c r="J37" s="26">
        <f>Trans_cr!J37+Trav_cr!J37-SUM(Trans_deb!J37,Trav_deb!J37)</f>
        <v>352.58889292201525</v>
      </c>
      <c r="K37" s="26">
        <f>Trans_cr!K37+Trav_cr!K37-SUM(Trans_deb!K37,Trav_deb!K37)</f>
        <v>316.14486378515255</v>
      </c>
      <c r="L37" s="26">
        <f>Trans_cr!L37+Trav_cr!L37-SUM(Trans_deb!L37,Trav_deb!L37)</f>
        <v>264.03726777193106</v>
      </c>
      <c r="M37" s="26">
        <f>Trans_cr!M37+Trav_cr!M37-SUM(Trans_deb!M37,Trav_deb!M37)</f>
        <v>304.90488709056541</v>
      </c>
      <c r="N37" s="26">
        <f>Trans_cr!N37+Trav_cr!N37-SUM(Trans_deb!N37,Trav_deb!N37)</f>
        <v>329.19369456823534</v>
      </c>
      <c r="O37" s="26">
        <f>Trans_cr!O37+Trav_cr!O37-SUM(Trans_deb!O37,Trav_deb!O37)</f>
        <v>363.4348429481816</v>
      </c>
      <c r="P37" s="26">
        <f>Trans_cr!P37+Trav_cr!P37-SUM(Trans_deb!P37,Trav_deb!P37)</f>
        <v>459.49454854200008</v>
      </c>
      <c r="Q37" s="26">
        <f>Trans_cr!Q37+Trav_cr!Q37-SUM(Trans_deb!Q37,Trav_deb!Q37)</f>
        <v>99.814532791061794</v>
      </c>
      <c r="S37" s="64">
        <f t="shared" si="6"/>
        <v>-0.78277319479027885</v>
      </c>
      <c r="W37" s="39">
        <f>IF(L37="","",L37/GDP!O33/10)</f>
        <v>16.535395992569619</v>
      </c>
      <c r="X37" s="39">
        <f>IF(M37="","",M37/GDP!P33/10)</f>
        <v>18.334536137788472</v>
      </c>
      <c r="Y37" s="39">
        <f>IF(N37="","",N37/GDP!Q33/10)</f>
        <v>18.600757135120983</v>
      </c>
      <c r="Z37" s="39">
        <f>IF(O37="","",O37/GDP!R33/10)</f>
        <v>18.481289310791706</v>
      </c>
      <c r="AA37" s="39">
        <f>IF(P37="","",P37/GDP!S33/10)</f>
        <v>23.185177296812967</v>
      </c>
      <c r="AB37" s="39">
        <f>IF(Q37="","",Q37/GDP!T33/10)</f>
        <v>5.6950222960850976</v>
      </c>
      <c r="AC37" s="21">
        <f t="shared" si="0"/>
        <v>0</v>
      </c>
      <c r="AD37" s="21">
        <f t="shared" si="1"/>
        <v>1</v>
      </c>
      <c r="AE37" s="21"/>
      <c r="AF37" s="21">
        <f t="shared" si="2"/>
        <v>0</v>
      </c>
      <c r="AG37" s="39" t="str">
        <f t="shared" si="3"/>
        <v/>
      </c>
      <c r="AI37" s="39">
        <f t="shared" si="4"/>
        <v>18.481289310791706</v>
      </c>
      <c r="AJ37" s="83" t="str">
        <f t="shared" si="5"/>
        <v>Cabo Verde</v>
      </c>
    </row>
    <row r="38" spans="1:36" x14ac:dyDescent="0.15">
      <c r="A38" s="12" t="s">
        <v>52</v>
      </c>
      <c r="B38" s="26">
        <f>Trans_cr!B38+Trav_cr!B38-SUM(Trans_deb!B38,Trav_deb!B38)</f>
        <v>518.4088658389212</v>
      </c>
      <c r="C38" s="26">
        <f>Trans_cr!C38+Trav_cr!C38-SUM(Trans_deb!C38,Trav_deb!C38)</f>
        <v>597.41436283326891</v>
      </c>
      <c r="D38" s="26">
        <f>Trans_cr!D38+Trav_cr!D38-SUM(Trans_deb!D38,Trav_deb!D38)</f>
        <v>698.10447381868039</v>
      </c>
      <c r="E38" s="26">
        <f>Trans_cr!E38+Trav_cr!E38-SUM(Trans_deb!E38,Trav_deb!E38)</f>
        <v>764.52941139901179</v>
      </c>
      <c r="F38" s="26">
        <f>Trans_cr!F38+Trav_cr!F38-SUM(Trans_deb!F38,Trav_deb!F38)</f>
        <v>1002.3670401247787</v>
      </c>
      <c r="G38" s="26">
        <f>Trans_cr!G38+Trav_cr!G38-SUM(Trans_deb!G38,Trav_deb!G38)</f>
        <v>1079.8000000000002</v>
      </c>
      <c r="H38" s="26">
        <f>Trans_cr!H38+Trav_cr!H38-SUM(Trans_deb!H38,Trav_deb!H38)</f>
        <v>1349.7914692379272</v>
      </c>
      <c r="I38" s="26">
        <f>Trans_cr!I38+Trav_cr!I38-SUM(Trans_deb!I38,Trav_deb!I38)</f>
        <v>1620.0239712987336</v>
      </c>
      <c r="J38" s="26">
        <f>Trans_cr!J38+Trav_cr!J38-SUM(Trans_deb!J38,Trav_deb!J38)</f>
        <v>1667.0481740546429</v>
      </c>
      <c r="K38" s="26">
        <f>Trans_cr!K38+Trav_cr!K38-SUM(Trans_deb!K38,Trav_deb!K38)</f>
        <v>1838.1692585090377</v>
      </c>
      <c r="L38" s="26">
        <f>Trans_cr!L38+Trav_cr!L38-SUM(Trans_deb!L38,Trav_deb!L38)</f>
        <v>1839.12039363448</v>
      </c>
      <c r="M38" s="26">
        <f>Trans_cr!M38+Trav_cr!M38-SUM(Trans_deb!M38,Trav_deb!M38)</f>
        <v>1754.7209450472501</v>
      </c>
      <c r="N38" s="26">
        <f>Trans_cr!N38+Trav_cr!N38-SUM(Trans_deb!N38,Trav_deb!N38)</f>
        <v>2019.0159084375373</v>
      </c>
      <c r="O38" s="26">
        <f>Trans_cr!O38+Trav_cr!O38-SUM(Trans_deb!O38,Trav_deb!O38)</f>
        <v>2701.278598099414</v>
      </c>
      <c r="P38" s="26">
        <f>Trans_cr!P38+Trav_cr!P38-SUM(Trans_deb!P38,Trav_deb!P38)</f>
        <v>2965.0058474005673</v>
      </c>
      <c r="Q38" s="26">
        <f>Trans_cr!Q38+Trav_cr!Q38-SUM(Trans_deb!Q38,Trav_deb!Q38)</f>
        <v>-14.997610465499065</v>
      </c>
      <c r="S38" s="64">
        <f t="shared" si="6"/>
        <v>-1.0050582060331001</v>
      </c>
      <c r="W38" s="39">
        <f>IF(L38="","",L38/GDP!O34/10)</f>
        <v>10.17049468721482</v>
      </c>
      <c r="X38" s="39">
        <f>IF(M38="","",M38/GDP!P34/10)</f>
        <v>8.754653971114049</v>
      </c>
      <c r="Y38" s="39">
        <f>IF(N38="","",N38/GDP!Q34/10)</f>
        <v>9.0993036856354657</v>
      </c>
      <c r="Z38" s="39">
        <f>IF(O38="","",O38/GDP!R34/10)</f>
        <v>11.050756372033067</v>
      </c>
      <c r="AA38" s="39">
        <f>IF(P38="","",P38/GDP!S34/10)</f>
        <v>11.093426169046726</v>
      </c>
      <c r="AB38" s="39">
        <f>IF(Q38="","",Q38/GDP!T34/10)</f>
        <v>-5.7787263090069027E-2</v>
      </c>
      <c r="AC38" s="21">
        <f t="shared" si="0"/>
        <v>0</v>
      </c>
      <c r="AD38" s="21">
        <f t="shared" si="1"/>
        <v>1</v>
      </c>
      <c r="AE38" s="21"/>
      <c r="AF38" s="21">
        <f t="shared" si="2"/>
        <v>0</v>
      </c>
      <c r="AG38" s="39" t="str">
        <f t="shared" si="3"/>
        <v/>
      </c>
      <c r="AI38" s="39">
        <f t="shared" si="4"/>
        <v>11.050756372033067</v>
      </c>
      <c r="AJ38" s="83" t="str">
        <f t="shared" si="5"/>
        <v>Cambodia</v>
      </c>
    </row>
    <row r="39" spans="1:36" x14ac:dyDescent="0.15">
      <c r="A39" s="12" t="s">
        <v>53</v>
      </c>
      <c r="B39" s="26">
        <f>Trans_cr!B39+Trav_cr!B39-SUM(Trans_deb!B39,Trav_deb!B39)</f>
        <v>-222.64985880937229</v>
      </c>
      <c r="C39" s="26">
        <f>Trans_cr!C39+Trav_cr!C39-SUM(Trans_deb!C39,Trav_deb!C39)</f>
        <v>-181.90149079893934</v>
      </c>
      <c r="D39" s="26">
        <f>Trans_cr!D39+Trav_cr!D39-SUM(Trans_deb!D39,Trav_deb!D39)</f>
        <v>-180.73528182547386</v>
      </c>
      <c r="E39" s="26">
        <f>Trans_cr!E39+Trav_cr!E39-SUM(Trans_deb!E39,Trav_deb!E39)</f>
        <v>-507.68156718685464</v>
      </c>
      <c r="F39" s="26">
        <f>Trans_cr!F39+Trav_cr!F39-SUM(Trans_deb!F39,Trav_deb!F39)</f>
        <v>-184.61027879816743</v>
      </c>
      <c r="G39" s="26">
        <f>Trans_cr!G39+Trav_cr!G39-SUM(Trans_deb!G39,Trav_deb!G39)</f>
        <v>-165.41218491964207</v>
      </c>
      <c r="H39" s="26">
        <f>Trans_cr!H39+Trav_cr!H39-SUM(Trans_deb!H39,Trav_deb!H39)</f>
        <v>-461.59710209900527</v>
      </c>
      <c r="I39" s="26">
        <f>Trans_cr!I39+Trav_cr!I39-SUM(Trans_deb!I39,Trav_deb!I39)</f>
        <v>-538.3891635391592</v>
      </c>
      <c r="J39" s="26">
        <f>Trans_cr!J39+Trav_cr!J39-SUM(Trans_deb!J39,Trav_deb!J39)</f>
        <v>-467.71486768674868</v>
      </c>
      <c r="K39" s="26">
        <f>Trans_cr!K39+Trav_cr!K39-SUM(Trans_deb!K39,Trav_deb!K39)</f>
        <v>-467.31660684058875</v>
      </c>
      <c r="L39" s="26">
        <f>Trans_cr!L39+Trav_cr!L39-SUM(Trans_deb!L39,Trav_deb!L39)</f>
        <v>-559.86713579834486</v>
      </c>
      <c r="M39" s="26">
        <f>Trans_cr!M39+Trav_cr!M39-SUM(Trans_deb!M39,Trav_deb!M39)</f>
        <v>-453.5</v>
      </c>
      <c r="N39" s="26">
        <f>Trans_cr!N39+Trav_cr!N39-SUM(Trans_deb!N39,Trav_deb!N39)</f>
        <v>-360.95300635227068</v>
      </c>
      <c r="O39" s="26">
        <f>Trans_cr!O39+Trav_cr!O39-SUM(Trans_deb!O39,Trav_deb!O39)</f>
        <v>-430.21426499891299</v>
      </c>
      <c r="P39" s="26">
        <f>Trans_cr!P39+Trav_cr!P39-SUM(Trans_deb!P39,Trav_deb!P39)</f>
        <v>-485.56411616662103</v>
      </c>
      <c r="Q39" s="26"/>
      <c r="S39" s="64" t="str">
        <f t="shared" si="6"/>
        <v/>
      </c>
      <c r="W39" s="39">
        <f>IF(L39="","",L39/GDP!O35/10)</f>
        <v>-1.8100058849584666</v>
      </c>
      <c r="X39" s="39">
        <f>IF(M39="","",M39/GDP!P35/10)</f>
        <v>-1.3896256253168147</v>
      </c>
      <c r="Y39" s="39">
        <f>IF(N39="","",N39/GDP!Q35/10)</f>
        <v>-1.0313854909565048</v>
      </c>
      <c r="Z39" s="39">
        <f>IF(O39="","",O39/GDP!R35/10)</f>
        <v>-1.1113285971745799</v>
      </c>
      <c r="AA39" s="39">
        <f>IF(P39="","",P39/GDP!S35/10)</f>
        <v>-1.249427148358685</v>
      </c>
      <c r="AB39" s="39" t="str">
        <f>IF(Q39="","",Q39/GDP!T35/10)</f>
        <v/>
      </c>
      <c r="AC39" s="21">
        <f t="shared" si="0"/>
        <v>0</v>
      </c>
      <c r="AD39" s="21">
        <f t="shared" si="1"/>
        <v>0</v>
      </c>
      <c r="AE39" s="21"/>
      <c r="AF39" s="21">
        <f t="shared" si="2"/>
        <v>0</v>
      </c>
      <c r="AG39" s="39">
        <f t="shared" si="3"/>
        <v>-1.1113285971745799</v>
      </c>
      <c r="AI39" s="39" t="str">
        <f t="shared" si="4"/>
        <v/>
      </c>
      <c r="AJ39" s="83" t="str">
        <f t="shared" si="5"/>
        <v/>
      </c>
    </row>
    <row r="40" spans="1:36" x14ac:dyDescent="0.15">
      <c r="A40" s="12" t="s">
        <v>54</v>
      </c>
      <c r="B40" s="26">
        <f>Trans_cr!B40+Trav_cr!B40-SUM(Trans_deb!B40,Trav_deb!B40)</f>
        <v>-8882.967050173851</v>
      </c>
      <c r="C40" s="26">
        <f>Trans_cr!C40+Trav_cr!C40-SUM(Trans_deb!C40,Trav_deb!C40)</f>
        <v>-11596.474522616183</v>
      </c>
      <c r="D40" s="26">
        <f>Trans_cr!D40+Trav_cr!D40-SUM(Trans_deb!D40,Trav_deb!D40)</f>
        <v>-16374.601416994497</v>
      </c>
      <c r="E40" s="26">
        <f>Trans_cr!E40+Trav_cr!E40-SUM(Trans_deb!E40,Trav_deb!E40)</f>
        <v>-20468.731625588523</v>
      </c>
      <c r="F40" s="26">
        <f>Trans_cr!F40+Trav_cr!F40-SUM(Trans_deb!F40,Trav_deb!F40)</f>
        <v>-17875.212735758185</v>
      </c>
      <c r="G40" s="26">
        <f>Trans_cr!G40+Trav_cr!G40-SUM(Trans_deb!G40,Trav_deb!G40)</f>
        <v>-23324.982049283135</v>
      </c>
      <c r="H40" s="26">
        <f>Trans_cr!H40+Trav_cr!H40-SUM(Trans_deb!H40,Trav_deb!H40)</f>
        <v>-26765.941946048813</v>
      </c>
      <c r="I40" s="26">
        <f>Trans_cr!I40+Trav_cr!I40-SUM(Trans_deb!I40,Trav_deb!I40)</f>
        <v>-26707.8062232261</v>
      </c>
      <c r="J40" s="26">
        <f>Trans_cr!J40+Trav_cr!J40-SUM(Trans_deb!J40,Trav_deb!J40)</f>
        <v>-26340.903273652286</v>
      </c>
      <c r="K40" s="26">
        <f>Trans_cr!K40+Trav_cr!K40-SUM(Trans_deb!K40,Trav_deb!K40)</f>
        <v>-25032.590597344562</v>
      </c>
      <c r="L40" s="26">
        <f>Trans_cr!L40+Trav_cr!L40-SUM(Trans_deb!L40,Trav_deb!L40)</f>
        <v>-22116.13005923984</v>
      </c>
      <c r="M40" s="26">
        <f>Trans_cr!M40+Trav_cr!M40-SUM(Trans_deb!M40,Trav_deb!M40)</f>
        <v>-18107.028869687594</v>
      </c>
      <c r="N40" s="26">
        <f>Trans_cr!N40+Trav_cr!N40-SUM(Trans_deb!N40,Trav_deb!N40)</f>
        <v>-18476.608296585946</v>
      </c>
      <c r="O40" s="26">
        <f>Trans_cr!O40+Trav_cr!O40-SUM(Trans_deb!O40,Trav_deb!O40)</f>
        <v>-18454.360765258454</v>
      </c>
      <c r="P40" s="26">
        <f>Trans_cr!P40+Trav_cr!P40-SUM(Trans_deb!P40,Trav_deb!P40)</f>
        <v>-18186.307435101626</v>
      </c>
      <c r="Q40" s="26">
        <f>Trans_cr!Q40+Trav_cr!Q40-SUM(Trans_deb!Q40,Trav_deb!Q40)</f>
        <v>-8072.1366981759056</v>
      </c>
      <c r="S40" s="64">
        <f t="shared" si="6"/>
        <v>-0.55614207408614624</v>
      </c>
      <c r="W40" s="39">
        <f>IF(L40="","",L40/GDP!O36/10)</f>
        <v>-1.4208812015701047</v>
      </c>
      <c r="X40" s="39">
        <f>IF(M40="","",M40/GDP!P36/10)</f>
        <v>-1.1850178861428859</v>
      </c>
      <c r="Y40" s="39">
        <f>IF(N40="","",N40/GDP!Q36/10)</f>
        <v>-1.120293044426709</v>
      </c>
      <c r="Z40" s="39">
        <f>IF(O40="","",O40/GDP!R36/10)</f>
        <v>-1.0717925110031747</v>
      </c>
      <c r="AA40" s="39">
        <f>IF(P40="","",P40/GDP!S36/10)</f>
        <v>-1.0442440250532834</v>
      </c>
      <c r="AB40" s="39">
        <f>IF(Q40="","",Q40/GDP!T36/10)</f>
        <v>-0.49099474595571702</v>
      </c>
      <c r="AC40" s="21">
        <f t="shared" si="0"/>
        <v>0</v>
      </c>
      <c r="AD40" s="21">
        <f t="shared" si="1"/>
        <v>0</v>
      </c>
      <c r="AE40" s="21"/>
      <c r="AF40" s="21">
        <f t="shared" si="2"/>
        <v>0</v>
      </c>
      <c r="AG40" s="39">
        <f t="shared" si="3"/>
        <v>-1.0717925110031747</v>
      </c>
      <c r="AI40" s="39" t="str">
        <f t="shared" si="4"/>
        <v/>
      </c>
      <c r="AJ40" s="83" t="str">
        <f t="shared" si="5"/>
        <v/>
      </c>
    </row>
    <row r="41" spans="1:36" x14ac:dyDescent="0.15">
      <c r="A41" s="12" t="s">
        <v>55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>
        <f>Trans_cr!M41+Trav_cr!M41-SUM(Trans_deb!M41,Trav_deb!M41)</f>
        <v>457.3</v>
      </c>
      <c r="N41" s="26">
        <f>Trans_cr!N41+Trav_cr!N41-SUM(Trans_deb!N41,Trav_deb!N41)</f>
        <v>518.92161684270343</v>
      </c>
      <c r="O41" s="26">
        <f>Trans_cr!O41+Trav_cr!O41-SUM(Trans_deb!O41,Trav_deb!O41)</f>
        <v>587.26869545169711</v>
      </c>
      <c r="P41" s="26">
        <f>Trans_cr!P41+Trav_cr!P41-SUM(Trans_deb!P41,Trav_deb!P41)</f>
        <v>617.26352882899437</v>
      </c>
      <c r="Q41" s="26"/>
      <c r="S41" s="64" t="str">
        <f t="shared" si="6"/>
        <v/>
      </c>
      <c r="W41" s="39" t="str">
        <f>IF(L41="","",L41/GDP!O37/10)</f>
        <v/>
      </c>
      <c r="X41" s="39">
        <f>IF(M41="","",M41/GDP!P37/10)</f>
        <v>9.3145961602184251</v>
      </c>
      <c r="Y41" s="39">
        <f>IF(N41="","",N41/GDP!Q37/10)</f>
        <v>10.070103573852549</v>
      </c>
      <c r="Z41" s="39">
        <f>IF(O41="","",O41/GDP!R37/10)</f>
        <v>10.644013871085779</v>
      </c>
      <c r="AA41" s="39">
        <f>IF(P41="","",P41/GDP!S37/10)</f>
        <v>10.253233602643943</v>
      </c>
      <c r="AB41" s="39" t="str">
        <f>IF(Q41="","",Q41/GDP!T37/10)</f>
        <v/>
      </c>
      <c r="AC41" s="21">
        <f t="shared" si="0"/>
        <v>0</v>
      </c>
      <c r="AD41" s="21">
        <f t="shared" si="1"/>
        <v>1</v>
      </c>
      <c r="AE41" s="21"/>
      <c r="AF41" s="21">
        <f t="shared" si="2"/>
        <v>0</v>
      </c>
      <c r="AG41" s="39" t="str">
        <f t="shared" si="3"/>
        <v/>
      </c>
      <c r="AI41" s="39">
        <f t="shared" si="4"/>
        <v>10.644013871085779</v>
      </c>
      <c r="AJ41" s="83" t="str">
        <f t="shared" si="5"/>
        <v>Cayman Islands</v>
      </c>
    </row>
    <row r="42" spans="1:36" x14ac:dyDescent="0.15">
      <c r="A42" s="12" t="s">
        <v>58</v>
      </c>
      <c r="B42" s="26">
        <f>Trans_cr!B42+Trav_cr!B42-SUM(Trans_deb!B42,Trav_deb!B42)</f>
        <v>500.98054600292107</v>
      </c>
      <c r="C42" s="26">
        <f>Trans_cr!C42+Trav_cr!C42-SUM(Trans_deb!C42,Trav_deb!C42)</f>
        <v>521.83192195097945</v>
      </c>
      <c r="D42" s="26">
        <f>Trans_cr!D42+Trav_cr!D42-SUM(Trans_deb!D42,Trav_deb!D42)</f>
        <v>530.77793196789025</v>
      </c>
      <c r="E42" s="26">
        <f>Trans_cr!E42+Trav_cr!E42-SUM(Trans_deb!E42,Trav_deb!E42)</f>
        <v>495.95679338883565</v>
      </c>
      <c r="F42" s="26">
        <f>Trans_cr!F42+Trav_cr!F42-SUM(Trans_deb!F42,Trav_deb!F42)</f>
        <v>425.33567126384969</v>
      </c>
      <c r="G42" s="26">
        <f>Trans_cr!G42+Trav_cr!G42-SUM(Trans_deb!G42,Trav_deb!G42)</f>
        <v>180.39663536790704</v>
      </c>
      <c r="H42" s="26">
        <f>Trans_cr!H42+Trav_cr!H42-SUM(Trans_deb!H42,Trav_deb!H42)</f>
        <v>-339.47757750536402</v>
      </c>
      <c r="I42" s="26">
        <f>Trans_cr!I42+Trav_cr!I42-SUM(Trans_deb!I42,Trav_deb!I42)</f>
        <v>-434.17715283628786</v>
      </c>
      <c r="J42" s="26">
        <f>Trans_cr!J42+Trav_cr!J42-SUM(Trans_deb!J42,Trav_deb!J42)</f>
        <v>-757.08084986048107</v>
      </c>
      <c r="K42" s="26">
        <f>Trans_cr!K42+Trav_cr!K42-SUM(Trans_deb!K42,Trav_deb!K42)</f>
        <v>-1182.1586238289538</v>
      </c>
      <c r="L42" s="26">
        <f>Trans_cr!L42+Trav_cr!L42-SUM(Trans_deb!L42,Trav_deb!L42)</f>
        <v>-876.10034093259674</v>
      </c>
      <c r="M42" s="26">
        <f>Trans_cr!M42+Trav_cr!M42-SUM(Trans_deb!M42,Trav_deb!M42)</f>
        <v>-717.00468717233707</v>
      </c>
      <c r="N42" s="26">
        <f>Trans_cr!N42+Trav_cr!N42-SUM(Trans_deb!N42,Trav_deb!N42)</f>
        <v>-915.39481476731089</v>
      </c>
      <c r="O42" s="26">
        <f>Trans_cr!O42+Trav_cr!O42-SUM(Trans_deb!O42,Trav_deb!O42)</f>
        <v>-1453.0399925916035</v>
      </c>
      <c r="P42" s="26">
        <f>Trans_cr!P42+Trav_cr!P42-SUM(Trans_deb!P42,Trav_deb!P42)</f>
        <v>-1970.7016714167785</v>
      </c>
      <c r="Q42" s="26">
        <f>Trans_cr!Q42+Trav_cr!Q42-SUM(Trans_deb!Q42,Trav_deb!Q42)</f>
        <v>-2045.5336283392157</v>
      </c>
      <c r="S42" s="64">
        <f t="shared" si="6"/>
        <v>3.7972240044145789E-2</v>
      </c>
      <c r="W42" s="39">
        <f>IF(L42="","",L42/GDP!O38/10)</f>
        <v>-0.35921929564073246</v>
      </c>
      <c r="X42" s="39">
        <f>IF(M42="","",M42/GDP!P38/10)</f>
        <v>-0.28642130255974896</v>
      </c>
      <c r="Y42" s="39">
        <f>IF(N42="","",N42/GDP!Q38/10)</f>
        <v>-0.33056174977932018</v>
      </c>
      <c r="Z42" s="39">
        <f>IF(O42="","",O42/GDP!R38/10)</f>
        <v>-0.48844383201313624</v>
      </c>
      <c r="AA42" s="39">
        <f>IF(P42="","",P42/GDP!S38/10)</f>
        <v>-0.70554377760506415</v>
      </c>
      <c r="AB42" s="39">
        <f>IF(Q42="","",Q42/GDP!T38/10)</f>
        <v>-0.80907453926630946</v>
      </c>
      <c r="AC42" s="21">
        <f t="shared" si="0"/>
        <v>0</v>
      </c>
      <c r="AD42" s="21">
        <f t="shared" si="1"/>
        <v>0</v>
      </c>
      <c r="AE42" s="21"/>
      <c r="AF42" s="21">
        <f t="shared" si="2"/>
        <v>0</v>
      </c>
      <c r="AG42" s="39">
        <f t="shared" si="3"/>
        <v>-0.48844383201313624</v>
      </c>
      <c r="AI42" s="39" t="str">
        <f t="shared" si="4"/>
        <v/>
      </c>
      <c r="AJ42" s="83" t="str">
        <f t="shared" si="5"/>
        <v/>
      </c>
    </row>
    <row r="43" spans="1:36" x14ac:dyDescent="0.15">
      <c r="A43" s="12" t="s">
        <v>59</v>
      </c>
      <c r="B43" s="26">
        <f>Trans_cr!B43+Trav_cr!B43-SUM(Trans_deb!B43,Trav_deb!B43)</f>
        <v>6307.7618962741944</v>
      </c>
      <c r="C43" s="26">
        <f>Trans_cr!C43+Trav_cr!C43-SUM(Trans_deb!C43,Trav_deb!C43)</f>
        <v>7833.6784218100365</v>
      </c>
      <c r="D43" s="26">
        <f>Trans_cr!D43+Trav_cr!D43-SUM(Trans_deb!D43,Trav_deb!D43)</f>
        <v>9795.3040745591206</v>
      </c>
      <c r="E43" s="26">
        <f>Trans_cr!E43+Trav_cr!E43-SUM(Trans_deb!E43,Trav_deb!E43)</f>
        <v>11620.223978416831</v>
      </c>
      <c r="F43" s="26">
        <f>Trans_cr!F43+Trav_cr!F43-SUM(Trans_deb!F43,Trav_deb!F43)</f>
        <v>11517.08429725805</v>
      </c>
      <c r="G43" s="26">
        <f>Trans_cr!G43+Trav_cr!G43-SUM(Trans_deb!G43,Trav_deb!G43)</f>
        <v>19002.961699203413</v>
      </c>
      <c r="H43" s="26">
        <f>Trans_cr!H43+Trav_cr!H43-SUM(Trans_deb!H43,Trav_deb!H43)</f>
        <v>23648.868121670333</v>
      </c>
      <c r="I43" s="26">
        <f>Trans_cr!I43+Trav_cr!I43-SUM(Trans_deb!I43,Trav_deb!I43)</f>
        <v>26654.133943047455</v>
      </c>
      <c r="J43" s="26">
        <f>Trans_cr!J43+Trav_cr!J43-SUM(Trans_deb!J43,Trav_deb!J43)</f>
        <v>30846.736017198855</v>
      </c>
      <c r="K43" s="26">
        <f>Trans_cr!K43+Trav_cr!K43-SUM(Trans_deb!K43,Trav_deb!K43)</f>
        <v>29916.558798046521</v>
      </c>
      <c r="L43" s="26">
        <f>Trans_cr!L43+Trav_cr!L43-SUM(Trans_deb!L43,Trav_deb!L43)</f>
        <v>25557.828912839046</v>
      </c>
      <c r="M43" s="26">
        <f>Trans_cr!M43+Trav_cr!M43-SUM(Trans_deb!M43,Trav_deb!M43)</f>
        <v>19952.868165493637</v>
      </c>
      <c r="N43" s="26">
        <f>Trans_cr!N43+Trav_cr!N43-SUM(Trans_deb!N43,Trav_deb!N43)</f>
        <v>20929.574996281022</v>
      </c>
      <c r="O43" s="26">
        <f>Trans_cr!O43+Trav_cr!O43-SUM(Trans_deb!O43,Trav_deb!O43)</f>
        <v>24921.171380569052</v>
      </c>
      <c r="P43" s="26">
        <f>Trans_cr!P43+Trav_cr!P43-SUM(Trans_deb!P43,Trav_deb!P43)</f>
        <v>15174.143398755259</v>
      </c>
      <c r="Q43" s="26">
        <f>Trans_cr!Q43+Trav_cr!Q43-SUM(Trans_deb!Q43,Trav_deb!Q43)</f>
        <v>5137.3445479917245</v>
      </c>
      <c r="S43" s="64">
        <f t="shared" si="6"/>
        <v>-0.6614408857891021</v>
      </c>
      <c r="W43" s="39">
        <f>IF(L43="","",L43/GDP!O39/10)</f>
        <v>8.2608327749512185</v>
      </c>
      <c r="X43" s="39">
        <f>IF(M43="","",M43/GDP!P39/10)</f>
        <v>6.2189522854053383</v>
      </c>
      <c r="Y43" s="39">
        <f>IF(N43="","",N43/GDP!Q39/10)</f>
        <v>6.1333530749890599</v>
      </c>
      <c r="Z43" s="39">
        <f>IF(O43="","",O43/GDP!R39/10)</f>
        <v>6.8901729298343568</v>
      </c>
      <c r="AA43" s="39">
        <f>IF(P43="","",P43/GDP!S39/10)</f>
        <v>4.1800251413468645</v>
      </c>
      <c r="AB43" s="39">
        <f>IF(Q43="","",Q43/GDP!T39/10)</f>
        <v>1.4822812859827359</v>
      </c>
      <c r="AC43" s="21">
        <f t="shared" si="0"/>
        <v>0</v>
      </c>
      <c r="AD43" s="21">
        <f t="shared" si="1"/>
        <v>0</v>
      </c>
      <c r="AE43" s="21"/>
      <c r="AF43" s="21">
        <f t="shared" si="2"/>
        <v>0</v>
      </c>
      <c r="AG43" s="39" t="str">
        <f t="shared" si="3"/>
        <v/>
      </c>
      <c r="AI43" s="39">
        <f t="shared" si="4"/>
        <v>6.8901729298343568</v>
      </c>
      <c r="AJ43" s="83" t="str">
        <f t="shared" si="5"/>
        <v/>
      </c>
    </row>
    <row r="44" spans="1:36" x14ac:dyDescent="0.15">
      <c r="A44" s="12" t="s">
        <v>60</v>
      </c>
      <c r="B44" s="26">
        <f>Trans_cr!B44+Trav_cr!B44-SUM(Trans_deb!B44,Trav_deb!B44)</f>
        <v>6693.7527275714892</v>
      </c>
      <c r="C44" s="26">
        <f>Trans_cr!C44+Trav_cr!C44-SUM(Trans_deb!C44,Trav_deb!C44)</f>
        <v>7945.6812850625556</v>
      </c>
      <c r="D44" s="26">
        <f>Trans_cr!D44+Trav_cr!D44-SUM(Trans_deb!D44,Trav_deb!D44)</f>
        <v>10509.335068975812</v>
      </c>
      <c r="E44" s="26">
        <f>Trans_cr!E44+Trav_cr!E44-SUM(Trans_deb!E44,Trav_deb!E44)</f>
        <v>12940.961374996634</v>
      </c>
      <c r="F44" s="26">
        <f>Trans_cr!F44+Trav_cr!F44-SUM(Trans_deb!F44,Trav_deb!F44)</f>
        <v>14346.314361862203</v>
      </c>
      <c r="G44" s="26">
        <f>Trans_cr!G44+Trav_cr!G44-SUM(Trans_deb!G44,Trav_deb!G44)</f>
        <v>21673.476302722982</v>
      </c>
      <c r="H44" s="26">
        <f>Trans_cr!H44+Trav_cr!H44-SUM(Trans_deb!H44,Trav_deb!H44)</f>
        <v>29849.626699003369</v>
      </c>
      <c r="I44" s="26">
        <f>Trans_cr!I44+Trav_cr!I44-SUM(Trans_deb!I44,Trav_deb!I44)</f>
        <v>35202.12555509845</v>
      </c>
      <c r="J44" s="26">
        <f>Trans_cr!J44+Trav_cr!J44-SUM(Trans_deb!J44,Trav_deb!J44)</f>
        <v>42267.574509338694</v>
      </c>
      <c r="K44" s="26">
        <f>Trans_cr!K44+Trav_cr!K44-SUM(Trans_deb!K44,Trav_deb!K44)</f>
        <v>41707.844912149289</v>
      </c>
      <c r="L44" s="26">
        <f>Trans_cr!L44+Trav_cr!L44-SUM(Trans_deb!L44,Trav_deb!L44)</f>
        <v>29870.180893060351</v>
      </c>
      <c r="M44" s="26">
        <f>Trans_cr!M44+Trav_cr!M44-SUM(Trans_deb!M44,Trav_deb!M44)</f>
        <v>29384.703644560457</v>
      </c>
      <c r="N44" s="26">
        <f>Trans_cr!N44+Trav_cr!N44-SUM(Trans_deb!N44,Trav_deb!N44)</f>
        <v>34632.109570854773</v>
      </c>
      <c r="O44" s="26">
        <f>Trans_cr!O44+Trav_cr!O44-SUM(Trans_deb!O44,Trav_deb!O44)</f>
        <v>39257.532458629597</v>
      </c>
      <c r="P44" s="26">
        <f>Trans_cr!P44+Trav_cr!P44-SUM(Trans_deb!P44,Trav_deb!P44)</f>
        <v>38731.961015880916</v>
      </c>
      <c r="Q44" s="26"/>
      <c r="S44" s="64" t="str">
        <f t="shared" si="6"/>
        <v/>
      </c>
      <c r="W44" s="39">
        <f>IF(L44="","",L44/GDP!O40/10)</f>
        <v>66.289124394341428</v>
      </c>
      <c r="X44" s="39">
        <f>IF(M44="","",M44/GDP!P40/10)</f>
        <v>65.175804873448911</v>
      </c>
      <c r="Y44" s="39">
        <f>IF(N44="","",N44/GDP!Q40/10)</f>
        <v>68.637205604369257</v>
      </c>
      <c r="Z44" s="39">
        <f>IF(O44="","",O44/GDP!R40/10)</f>
        <v>70.98666676515964</v>
      </c>
      <c r="AA44" s="39">
        <f>IF(P44="","",P44/GDP!S40/10)</f>
        <v>70.225072919936011</v>
      </c>
      <c r="AB44" s="39" t="str">
        <f>IF(Q44="","",Q44/GDP!T40/10)</f>
        <v/>
      </c>
      <c r="AC44" s="21">
        <f t="shared" si="0"/>
        <v>0</v>
      </c>
      <c r="AD44" s="21">
        <f t="shared" si="1"/>
        <v>1</v>
      </c>
      <c r="AE44" s="21"/>
      <c r="AF44" s="21">
        <f t="shared" si="2"/>
        <v>0</v>
      </c>
      <c r="AG44" s="39" t="str">
        <f t="shared" si="3"/>
        <v/>
      </c>
      <c r="AI44" s="39">
        <f t="shared" si="4"/>
        <v>70.98666676515964</v>
      </c>
      <c r="AJ44" s="83" t="str">
        <f t="shared" si="5"/>
        <v>China, P.R.: Macao</v>
      </c>
    </row>
    <row r="45" spans="1:36" x14ac:dyDescent="0.15">
      <c r="A45" s="12" t="s">
        <v>61</v>
      </c>
      <c r="B45" s="26">
        <f>Trans_cr!B45+Trav_cr!B45-SUM(Trans_deb!B45,Trav_deb!B45)</f>
        <v>-5490.1999999999971</v>
      </c>
      <c r="C45" s="26">
        <f>Trans_cr!C45+Trav_cr!C45-SUM(Trans_deb!C45,Trav_deb!C45)</f>
        <v>-3726.4448861418714</v>
      </c>
      <c r="D45" s="26">
        <f>Trans_cr!D45+Trav_cr!D45-SUM(Trans_deb!D45,Trav_deb!D45)</f>
        <v>-4504.9676238671527</v>
      </c>
      <c r="E45" s="26">
        <f>Trans_cr!E45+Trav_cr!E45-SUM(Trans_deb!E45,Trav_deb!E45)</f>
        <v>-7225.1791832911695</v>
      </c>
      <c r="F45" s="26">
        <f>Trans_cr!F45+Trav_cr!F45-SUM(Trans_deb!F45,Trav_deb!F45)</f>
        <v>-27031.6801614</v>
      </c>
      <c r="G45" s="26">
        <f>Trans_cr!G45+Trav_cr!G45-SUM(Trans_deb!G45,Trav_deb!G45)</f>
        <v>-38112.232549299995</v>
      </c>
      <c r="H45" s="26">
        <f>Trans_cr!H45+Trav_cr!H45-SUM(Trans_deb!H45,Trav_deb!H45)</f>
        <v>-68995.864587399992</v>
      </c>
      <c r="I45" s="26">
        <f>Trans_cr!I45+Trav_cr!I45-SUM(Trans_deb!I45,Trav_deb!I45)</f>
        <v>-98898.017290500007</v>
      </c>
      <c r="J45" s="26">
        <f>Trans_cr!J45+Trav_cr!J45-SUM(Trans_deb!J45,Trav_deb!J45)</f>
        <v>-133590.50273125659</v>
      </c>
      <c r="K45" s="26">
        <f>Trans_cr!K45+Trav_cr!K45-SUM(Trans_deb!K45,Trav_deb!K45)</f>
        <v>-241215.07238457422</v>
      </c>
      <c r="L45" s="26">
        <f>Trans_cr!L45+Trav_cr!L45-SUM(Trans_deb!L45,Trav_deb!L45)</f>
        <v>-251607.24510173616</v>
      </c>
      <c r="M45" s="26">
        <f>Trans_cr!M45+Trav_cr!M45-SUM(Trans_deb!M45,Trav_deb!M45)</f>
        <v>-252433.45112248929</v>
      </c>
      <c r="N45" s="26">
        <f>Trans_cr!N45+Trav_cr!N45-SUM(Trans_deb!N45,Trav_deb!N45)</f>
        <v>-275294.12020444148</v>
      </c>
      <c r="O45" s="26">
        <f>Trans_cr!O45+Trav_cr!O45-SUM(Trans_deb!O45,Trav_deb!O45)</f>
        <v>-303781.72034442419</v>
      </c>
      <c r="P45" s="26">
        <f>Trans_cr!P45+Trav_cr!P45-SUM(Trans_deb!P45,Trav_deb!P45)</f>
        <v>-277769.86423080059</v>
      </c>
      <c r="Q45" s="26">
        <f>Trans_cr!Q45+Trav_cr!Q45-SUM(Trans_deb!Q45,Trav_deb!Q45)</f>
        <v>-154330.74146041911</v>
      </c>
      <c r="S45" s="64">
        <f t="shared" si="6"/>
        <v>-0.44439350219725493</v>
      </c>
      <c r="W45" s="39">
        <f>IF(L45="","",L45/GDP!O41/10)</f>
        <v>-2.2639768587955249</v>
      </c>
      <c r="X45" s="39">
        <f>IF(M45="","",M45/GDP!P41/10)</f>
        <v>-2.2484704140165355</v>
      </c>
      <c r="Y45" s="39">
        <f>IF(N45="","",N45/GDP!Q41/10)</f>
        <v>-2.2444907370439031</v>
      </c>
      <c r="Z45" s="39">
        <f>IF(O45="","",O45/GDP!R41/10)</f>
        <v>-2.1946673545736082</v>
      </c>
      <c r="AA45" s="39">
        <f>IF(P45="","",P45/GDP!S41/10)</f>
        <v>-1.9369473083387088</v>
      </c>
      <c r="AB45" s="39">
        <f>IF(Q45="","",Q45/GDP!T41/10)</f>
        <v>-1.0380939972440131</v>
      </c>
      <c r="AC45" s="21">
        <f t="shared" si="0"/>
        <v>0</v>
      </c>
      <c r="AD45" s="21">
        <f t="shared" si="1"/>
        <v>0</v>
      </c>
      <c r="AE45" s="21"/>
      <c r="AF45" s="21">
        <f t="shared" si="2"/>
        <v>0</v>
      </c>
      <c r="AG45" s="39">
        <f t="shared" si="3"/>
        <v>-2.1946673545736082</v>
      </c>
      <c r="AI45" s="39" t="str">
        <f t="shared" si="4"/>
        <v/>
      </c>
      <c r="AJ45" s="83" t="str">
        <f t="shared" si="5"/>
        <v/>
      </c>
    </row>
    <row r="46" spans="1:36" x14ac:dyDescent="0.15">
      <c r="A46" s="12" t="s">
        <v>62</v>
      </c>
      <c r="B46" s="26">
        <f>Trans_cr!B46+Trav_cr!B46-SUM(Trans_deb!B46,Trav_deb!B46)</f>
        <v>-1178.8047261279298</v>
      </c>
      <c r="C46" s="26">
        <f>Trans_cr!C46+Trav_cr!C46-SUM(Trans_deb!C46,Trav_deb!C46)</f>
        <v>-1000.49182102539</v>
      </c>
      <c r="D46" s="26">
        <f>Trans_cr!D46+Trav_cr!D46-SUM(Trans_deb!D46,Trav_deb!D46)</f>
        <v>-1263.710381870118</v>
      </c>
      <c r="E46" s="26">
        <f>Trans_cr!E46+Trav_cr!E46-SUM(Trans_deb!E46,Trav_deb!E46)</f>
        <v>-1566.5750567333989</v>
      </c>
      <c r="F46" s="26">
        <f>Trans_cr!F46+Trav_cr!F46-SUM(Trans_deb!F46,Trav_deb!F46)</f>
        <v>-898.37647132568372</v>
      </c>
      <c r="G46" s="26">
        <f>Trans_cr!G46+Trav_cr!G46-SUM(Trans_deb!G46,Trav_deb!G46)</f>
        <v>-1333.5822673608391</v>
      </c>
      <c r="H46" s="26">
        <f>Trans_cr!H46+Trav_cr!H46-SUM(Trans_deb!H46,Trav_deb!H46)</f>
        <v>-1582.1894039819335</v>
      </c>
      <c r="I46" s="26">
        <f>Trans_cr!I46+Trav_cr!I46-SUM(Trans_deb!I46,Trav_deb!I46)</f>
        <v>-2153.2451232812491</v>
      </c>
      <c r="J46" s="26">
        <f>Trans_cr!J46+Trav_cr!J46-SUM(Trans_deb!J46,Trav_deb!J46)</f>
        <v>-1761.9015462890638</v>
      </c>
      <c r="K46" s="26">
        <f>Trans_cr!K46+Trav_cr!K46-SUM(Trans_deb!K46,Trav_deb!K46)</f>
        <v>-2389.0107686132824</v>
      </c>
      <c r="L46" s="26">
        <f>Trans_cr!L46+Trav_cr!L46-SUM(Trans_deb!L46,Trav_deb!L46)</f>
        <v>-1218.8559081005833</v>
      </c>
      <c r="M46" s="26">
        <f>Trans_cr!M46+Trav_cr!M46-SUM(Trans_deb!M46,Trav_deb!M46)</f>
        <v>-533.8147220312494</v>
      </c>
      <c r="N46" s="26">
        <f>Trans_cr!N46+Trav_cr!N46-SUM(Trans_deb!N46,Trav_deb!N46)</f>
        <v>-457.69252801757557</v>
      </c>
      <c r="O46" s="26">
        <f>Trans_cr!O46+Trav_cr!O46-SUM(Trans_deb!O46,Trav_deb!O46)</f>
        <v>-297.66856944335723</v>
      </c>
      <c r="P46" s="26">
        <f>Trans_cr!P46+Trav_cr!P46-SUM(Trans_deb!P46,Trav_deb!P46)</f>
        <v>-375.83692973632878</v>
      </c>
      <c r="Q46" s="26">
        <f>Trans_cr!Q46+Trav_cr!Q46-SUM(Trans_deb!Q46,Trav_deb!Q46)</f>
        <v>-914.49955967549022</v>
      </c>
      <c r="S46" s="64">
        <f t="shared" si="6"/>
        <v>1.4332349679342693</v>
      </c>
      <c r="W46" s="39">
        <f>IF(L46="","",L46/GDP!O42/10)</f>
        <v>-0.41529364672595442</v>
      </c>
      <c r="X46" s="39">
        <f>IF(M46="","",M46/GDP!P42/10)</f>
        <v>-0.18881394605279281</v>
      </c>
      <c r="Y46" s="39">
        <f>IF(N46="","",N46/GDP!Q42/10)</f>
        <v>-0.14674835774907041</v>
      </c>
      <c r="Z46" s="39">
        <f>IF(O46="","",O46/GDP!R42/10)</f>
        <v>-8.9089135225062774E-2</v>
      </c>
      <c r="AA46" s="39">
        <f>IF(P46="","",P46/GDP!S42/10)</f>
        <v>-0.11622335277251047</v>
      </c>
      <c r="AB46" s="39">
        <f>IF(Q46="","",Q46/GDP!T42/10)</f>
        <v>-0.33676588242589744</v>
      </c>
      <c r="AC46" s="21">
        <f t="shared" si="0"/>
        <v>0</v>
      </c>
      <c r="AD46" s="21">
        <f t="shared" si="1"/>
        <v>0</v>
      </c>
      <c r="AE46" s="21"/>
      <c r="AF46" s="21">
        <f t="shared" si="2"/>
        <v>0</v>
      </c>
      <c r="AG46" s="39">
        <f t="shared" si="3"/>
        <v>-8.9089135225062774E-2</v>
      </c>
      <c r="AI46" s="39" t="str">
        <f t="shared" si="4"/>
        <v/>
      </c>
      <c r="AJ46" s="83" t="str">
        <f t="shared" si="5"/>
        <v/>
      </c>
    </row>
    <row r="47" spans="1:36" x14ac:dyDescent="0.15">
      <c r="A47" s="12" t="s">
        <v>63</v>
      </c>
      <c r="B47" s="26">
        <f>Trans_cr!B47+Trav_cr!B47-SUM(Trans_deb!B47,Trav_deb!B47)</f>
        <v>-9.2225501028193335</v>
      </c>
      <c r="C47" s="26">
        <f>Trans_cr!C47+Trav_cr!C47-SUM(Trans_deb!C47,Trav_deb!C47)</f>
        <v>-13.66956939519617</v>
      </c>
      <c r="D47" s="26">
        <f>Trans_cr!D47+Trav_cr!D47-SUM(Trans_deb!D47,Trav_deb!D47)</f>
        <v>-18.078124599212323</v>
      </c>
      <c r="E47" s="26">
        <f>Trans_cr!E47+Trav_cr!E47-SUM(Trans_deb!E47,Trav_deb!E47)</f>
        <v>-20.62434213299246</v>
      </c>
      <c r="F47" s="26">
        <f>Trans_cr!F47+Trav_cr!F47-SUM(Trans_deb!F47,Trav_deb!F47)</f>
        <v>-33.773713706098654</v>
      </c>
      <c r="G47" s="26">
        <f>Trans_cr!G47+Trav_cr!G47-SUM(Trans_deb!G47,Trav_deb!G47)</f>
        <v>-37.059870664348651</v>
      </c>
      <c r="H47" s="26">
        <f>Trans_cr!H47+Trav_cr!H47-SUM(Trans_deb!H47,Trav_deb!H47)</f>
        <v>-42.797577227278026</v>
      </c>
      <c r="I47" s="26">
        <f>Trans_cr!I47+Trav_cr!I47-SUM(Trans_deb!I47,Trav_deb!I47)</f>
        <v>-41.314959567682763</v>
      </c>
      <c r="J47" s="26">
        <f>Trans_cr!J47+Trav_cr!J47-SUM(Trans_deb!J47,Trav_deb!J47)</f>
        <v>0</v>
      </c>
      <c r="K47" s="26">
        <f>Trans_cr!K47+Trav_cr!K47-SUM(Trans_deb!K47,Trav_deb!K47)</f>
        <v>-6.7778089752260513</v>
      </c>
      <c r="L47" s="26">
        <f>Trans_cr!L47+Trav_cr!L47-SUM(Trans_deb!L47,Trav_deb!L47)</f>
        <v>-3.9388198751490791</v>
      </c>
      <c r="M47" s="26">
        <f>Trans_cr!M47+Trav_cr!M47-SUM(Trans_deb!M47,Trav_deb!M47)</f>
        <v>-7.4957022678800342</v>
      </c>
      <c r="N47" s="26">
        <f>Trans_cr!N47+Trav_cr!N47-SUM(Trans_deb!N47,Trav_deb!N47)</f>
        <v>-5.8075206393246646</v>
      </c>
      <c r="O47" s="26">
        <f>Trans_cr!O47+Trav_cr!O47-SUM(Trans_deb!O47,Trav_deb!O47)</f>
        <v>-1.9340402716769631</v>
      </c>
      <c r="P47" s="26">
        <f>Trans_cr!P47+Trav_cr!P47-SUM(Trans_deb!P47,Trav_deb!P47)</f>
        <v>-5.6307993994298471</v>
      </c>
      <c r="Q47" s="26"/>
      <c r="S47" s="64" t="str">
        <f t="shared" si="6"/>
        <v/>
      </c>
      <c r="W47" s="39">
        <f>IF(L47="","",L47/GDP!O43/10)</f>
        <v>-0.40769155712078209</v>
      </c>
      <c r="X47" s="39">
        <f>IF(M47="","",M47/GDP!P43/10)</f>
        <v>-0.74027532516668315</v>
      </c>
      <c r="Y47" s="39">
        <f>IF(N47="","",N47/GDP!Q43/10)</f>
        <v>-0.53920144620652455</v>
      </c>
      <c r="Z47" s="39">
        <f>IF(O47="","",O47/GDP!R43/10)</f>
        <v>-0.16403168306715171</v>
      </c>
      <c r="AA47" s="39">
        <f>IF(P47="","",P47/GDP!S43/10)</f>
        <v>-0.47302637947522885</v>
      </c>
      <c r="AB47" s="39" t="str">
        <f>IF(Q47="","",Q47/GDP!T43/10)</f>
        <v/>
      </c>
      <c r="AC47" s="21">
        <f t="shared" si="0"/>
        <v>0</v>
      </c>
      <c r="AD47" s="21">
        <f t="shared" si="1"/>
        <v>0</v>
      </c>
      <c r="AE47" s="21"/>
      <c r="AF47" s="21">
        <f t="shared" si="2"/>
        <v>0</v>
      </c>
      <c r="AG47" s="39">
        <f t="shared" si="3"/>
        <v>-0.16403168306715171</v>
      </c>
      <c r="AI47" s="39" t="str">
        <f t="shared" si="4"/>
        <v/>
      </c>
      <c r="AJ47" s="83" t="str">
        <f t="shared" si="5"/>
        <v/>
      </c>
    </row>
    <row r="48" spans="1:36" x14ac:dyDescent="0.15">
      <c r="A48" s="12" t="s">
        <v>64</v>
      </c>
      <c r="B48" s="26">
        <f>Trans_cr!B48+Trav_cr!B48-SUM(Trans_deb!B48,Trav_deb!B48)</f>
        <v>-863.4</v>
      </c>
      <c r="C48" s="26">
        <f>Trans_cr!C48+Trav_cr!C48-SUM(Trans_deb!C48,Trav_deb!C48)</f>
        <v>-443.9</v>
      </c>
      <c r="D48" s="26">
        <f>Trans_cr!D48+Trav_cr!D48-SUM(Trans_deb!D48,Trav_deb!D48)</f>
        <v>-820.7</v>
      </c>
      <c r="E48" s="26">
        <f>Trans_cr!E48+Trav_cr!E48-SUM(Trans_deb!E48,Trav_deb!E48)</f>
        <v>-1084.2</v>
      </c>
      <c r="F48" s="26">
        <f>Trans_cr!F48+Trav_cr!F48-SUM(Trans_deb!F48,Trav_deb!F48)</f>
        <v>-844.80000000000007</v>
      </c>
      <c r="G48" s="26">
        <f>Trans_cr!G48+Trav_cr!G48-SUM(Trans_deb!G48,Trav_deb!G48)</f>
        <v>-1563.2999999999997</v>
      </c>
      <c r="H48" s="26">
        <f>Trans_cr!H48+Trav_cr!H48-SUM(Trans_deb!H48,Trav_deb!H48)</f>
        <v>-1584.9999999999998</v>
      </c>
      <c r="I48" s="26">
        <f>Trans_cr!I48+Trav_cr!I48-SUM(Trans_deb!I48,Trav_deb!I48)</f>
        <v>-930.81877664321019</v>
      </c>
      <c r="J48" s="26">
        <f>Trans_cr!J48+Trav_cr!J48-SUM(Trans_deb!J48,Trav_deb!J48)</f>
        <v>-1322.8107493403115</v>
      </c>
      <c r="K48" s="26">
        <f>Trans_cr!K48+Trav_cr!K48-SUM(Trans_deb!K48,Trav_deb!K48)</f>
        <v>-1703.66697980654</v>
      </c>
      <c r="L48" s="26">
        <f>Trans_cr!L48+Trav_cr!L48-SUM(Trans_deb!L48,Trav_deb!L48)</f>
        <v>-1045.6760122169119</v>
      </c>
      <c r="M48" s="26">
        <f>Trans_cr!M48+Trav_cr!M48-SUM(Trans_deb!M48,Trav_deb!M48)</f>
        <v>-763.98545735542041</v>
      </c>
      <c r="N48" s="26">
        <f>Trans_cr!N48+Trav_cr!N48-SUM(Trans_deb!N48,Trav_deb!N48)</f>
        <v>-901.18216481735988</v>
      </c>
      <c r="O48" s="26">
        <f>Trans_cr!O48+Trav_cr!O48-SUM(Trans_deb!O48,Trav_deb!O48)</f>
        <v>-1299.9222123239958</v>
      </c>
      <c r="P48" s="26">
        <f>Trans_cr!P48+Trav_cr!P48-SUM(Trans_deb!P48,Trav_deb!P48)</f>
        <v>-1026.9952218840981</v>
      </c>
      <c r="Q48" s="26">
        <f>Trans_cr!Q48+Trav_cr!Q48-SUM(Trans_deb!Q48,Trav_deb!Q48)</f>
        <v>-1175.448350851151</v>
      </c>
      <c r="S48" s="64">
        <f t="shared" si="6"/>
        <v>0.14455094415600556</v>
      </c>
      <c r="W48" s="39">
        <f>IF(L48="","",L48/GDP!O44/10)</f>
        <v>-2.7579731327742865</v>
      </c>
      <c r="X48" s="39">
        <f>IF(M48="","",M48/GDP!P44/10)</f>
        <v>-2.0851342262701404</v>
      </c>
      <c r="Y48" s="39">
        <f>IF(N48="","",N48/GDP!Q44/10)</f>
        <v>-2.39579630167907</v>
      </c>
      <c r="Z48" s="39">
        <f>IF(O48="","",O48/GDP!R44/10)</f>
        <v>-2.7599540616006459</v>
      </c>
      <c r="AA48" s="39">
        <f>IF(P48="","",P48/GDP!S44/10)</f>
        <v>-2.0369502144320379</v>
      </c>
      <c r="AB48" s="39">
        <f>IF(Q48="","",Q48/GDP!T44/10)</f>
        <v>-2.3950950257201566</v>
      </c>
      <c r="AC48" s="21">
        <f t="shared" si="0"/>
        <v>0</v>
      </c>
      <c r="AD48" s="21">
        <f t="shared" si="1"/>
        <v>0</v>
      </c>
      <c r="AE48" s="21"/>
      <c r="AF48" s="21">
        <f t="shared" si="2"/>
        <v>0</v>
      </c>
      <c r="AG48" s="39">
        <f t="shared" si="3"/>
        <v>-2.7599540616006459</v>
      </c>
      <c r="AI48" s="39" t="str">
        <f t="shared" si="4"/>
        <v/>
      </c>
      <c r="AJ48" s="83" t="str">
        <f t="shared" si="5"/>
        <v/>
      </c>
    </row>
    <row r="49" spans="1:36" x14ac:dyDescent="0.15">
      <c r="A49" s="12" t="s">
        <v>65</v>
      </c>
      <c r="B49" s="26">
        <f>Trans_cr!B49+Trav_cr!B49-SUM(Trans_deb!B49,Trav_deb!B49)</f>
        <v>-296.70038299824313</v>
      </c>
      <c r="C49" s="26">
        <f>Trans_cr!C49+Trav_cr!C49-SUM(Trans_deb!C49,Trav_deb!C49)</f>
        <v>-435.08185719810137</v>
      </c>
      <c r="D49" s="26">
        <f>Trans_cr!D49+Trav_cr!D49-SUM(Trans_deb!D49,Trav_deb!D49)</f>
        <v>-681.9</v>
      </c>
      <c r="E49" s="26">
        <f>Trans_cr!E49+Trav_cr!E49-SUM(Trans_deb!E49,Trav_deb!E49)</f>
        <v>-683.0938141110903</v>
      </c>
      <c r="F49" s="26">
        <f>Trans_cr!F49+Trav_cr!F49-SUM(Trans_deb!F49,Trav_deb!F49)</f>
        <v>-931.22568064613711</v>
      </c>
      <c r="G49" s="26">
        <f>Trans_cr!G49+Trav_cr!G49-SUM(Trans_deb!G49,Trav_deb!G49)</f>
        <v>-828.35460182969632</v>
      </c>
      <c r="H49" s="26">
        <f>Trans_cr!H49+Trav_cr!H49-SUM(Trans_deb!H49,Trav_deb!H49)</f>
        <v>-827.68816903029597</v>
      </c>
      <c r="I49" s="26">
        <f>Trans_cr!I49+Trav_cr!I49-SUM(Trans_deb!I49,Trav_deb!I49)</f>
        <v>-684.92735333689188</v>
      </c>
      <c r="J49" s="26">
        <f>Trans_cr!J49+Trav_cr!J49-SUM(Trans_deb!J49,Trav_deb!J49)</f>
        <v>-704.2607352189201</v>
      </c>
      <c r="K49" s="26">
        <f>Trans_cr!K49+Trav_cr!K49-SUM(Trans_deb!K49,Trav_deb!K49)</f>
        <v>-762.26658966553146</v>
      </c>
      <c r="L49" s="26">
        <f>Trans_cr!L49+Trav_cr!L49-SUM(Trans_deb!L49,Trav_deb!L49)</f>
        <v>-974.92345954604639</v>
      </c>
      <c r="M49" s="26">
        <f>Trans_cr!M49+Trav_cr!M49-SUM(Trans_deb!M49,Trav_deb!M49)</f>
        <v>-1514.2961678867325</v>
      </c>
      <c r="N49" s="26"/>
      <c r="O49" s="26"/>
      <c r="P49" s="26"/>
      <c r="Q49" s="26"/>
      <c r="S49" s="64" t="str">
        <f t="shared" si="6"/>
        <v/>
      </c>
      <c r="W49" s="39">
        <f>IF(L49="","",L49/GDP!O45/10)</f>
        <v>-8.1985156584570227</v>
      </c>
      <c r="X49" s="39">
        <f>IF(M49="","",M49/GDP!P45/10)</f>
        <v>-14.905903540447301</v>
      </c>
      <c r="Y49" s="39" t="str">
        <f>IF(N49="","",N49/GDP!Q45/10)</f>
        <v/>
      </c>
      <c r="Z49" s="39" t="str">
        <f>IF(O49="","",O49/GDP!R45/10)</f>
        <v/>
      </c>
      <c r="AA49" s="39" t="str">
        <f>IF(P49="","",P49/GDP!S45/10)</f>
        <v/>
      </c>
      <c r="AB49" s="39" t="str">
        <f>IF(Q49="","",Q49/GDP!T45/10)</f>
        <v/>
      </c>
      <c r="AC49" s="21">
        <f t="shared" si="0"/>
        <v>1</v>
      </c>
      <c r="AD49" s="21"/>
      <c r="AE49" s="21"/>
      <c r="AF49" s="21">
        <f t="shared" si="2"/>
        <v>0</v>
      </c>
      <c r="AG49" s="39" t="str">
        <f t="shared" si="3"/>
        <v/>
      </c>
      <c r="AI49" s="39" t="str">
        <f t="shared" si="4"/>
        <v/>
      </c>
      <c r="AJ49" s="83" t="str">
        <f t="shared" si="5"/>
        <v>Congo, Rep. of</v>
      </c>
    </row>
    <row r="50" spans="1:36" x14ac:dyDescent="0.15">
      <c r="A50" s="12" t="s">
        <v>66</v>
      </c>
      <c r="B50" s="26">
        <f>Trans_cr!B50+Trav_cr!B50-SUM(Trans_deb!B50,Trav_deb!B50)</f>
        <v>1086.0763020050106</v>
      </c>
      <c r="C50" s="26">
        <f>Trans_cr!C50+Trav_cr!C50-SUM(Trans_deb!C50,Trav_deb!C50)</f>
        <v>1112.1834111039843</v>
      </c>
      <c r="D50" s="26">
        <f>Trans_cr!D50+Trav_cr!D50-SUM(Trans_deb!D50,Trav_deb!D50)</f>
        <v>1259.5948681071409</v>
      </c>
      <c r="E50" s="26">
        <f>Trans_cr!E50+Trav_cr!E50-SUM(Trans_deb!E50,Trav_deb!E50)</f>
        <v>1753.2023150723112</v>
      </c>
      <c r="F50" s="26">
        <f>Trans_cr!F50+Trav_cr!F50-SUM(Trans_deb!F50,Trav_deb!F50)</f>
        <v>1509.2406730134508</v>
      </c>
      <c r="G50" s="26">
        <f>Trans_cr!G50+Trav_cr!G50-SUM(Trans_deb!G50,Trav_deb!G50)</f>
        <v>1456.7745166548962</v>
      </c>
      <c r="H50" s="26">
        <f>Trans_cr!H50+Trav_cr!H50-SUM(Trans_deb!H50,Trav_deb!H50)</f>
        <v>1662.4310630049793</v>
      </c>
      <c r="I50" s="26">
        <f>Trans_cr!I50+Trav_cr!I50-SUM(Trans_deb!I50,Trav_deb!I50)</f>
        <v>1666.2373520822289</v>
      </c>
      <c r="J50" s="26">
        <f>Trans_cr!J50+Trav_cr!J50-SUM(Trans_deb!J50,Trav_deb!J50)</f>
        <v>2040.633953317129</v>
      </c>
      <c r="K50" s="26">
        <f>Trans_cr!K50+Trav_cr!K50-SUM(Trans_deb!K50,Trav_deb!K50)</f>
        <v>2020.5345297629069</v>
      </c>
      <c r="L50" s="26">
        <f>Trans_cr!L50+Trav_cr!L50-SUM(Trans_deb!L50,Trav_deb!L50)</f>
        <v>2063.7994232320743</v>
      </c>
      <c r="M50" s="26">
        <f>Trans_cr!M50+Trav_cr!M50-SUM(Trans_deb!M50,Trav_deb!M50)</f>
        <v>2270.814625976589</v>
      </c>
      <c r="N50" s="26">
        <f>Trans_cr!N50+Trav_cr!N50-SUM(Trans_deb!N50,Trav_deb!N50)</f>
        <v>1947.9546238463486</v>
      </c>
      <c r="O50" s="26">
        <f>Trans_cr!O50+Trav_cr!O50-SUM(Trans_deb!O50,Trav_deb!O50)</f>
        <v>2492.2261918800132</v>
      </c>
      <c r="P50" s="26">
        <f>Trans_cr!P50+Trav_cr!P50-SUM(Trans_deb!P50,Trav_deb!P50)</f>
        <v>2538.8620446608584</v>
      </c>
      <c r="Q50" s="26">
        <f>Trans_cr!Q50+Trav_cr!Q50-SUM(Trans_deb!Q50,Trav_deb!Q50)</f>
        <v>248.72960925407142</v>
      </c>
      <c r="S50" s="64">
        <f t="shared" si="6"/>
        <v>-0.90203106554090184</v>
      </c>
      <c r="W50" s="39">
        <f>IF(L50="","",L50/GDP!O46/10)</f>
        <v>3.6565243718617197</v>
      </c>
      <c r="X50" s="39">
        <f>IF(M50="","",M50/GDP!P46/10)</f>
        <v>3.8588228124674315</v>
      </c>
      <c r="Y50" s="39">
        <f>IF(N50="","",N50/GDP!Q46/10)</f>
        <v>3.2188530766411096</v>
      </c>
      <c r="Z50" s="39">
        <f>IF(O50="","",O50/GDP!R46/10)</f>
        <v>3.9979445905821551</v>
      </c>
      <c r="AA50" s="39">
        <f>IF(P50="","",P50/GDP!S46/10)</f>
        <v>3.9703422687390373</v>
      </c>
      <c r="AB50" s="39">
        <f>IF(Q50="","",Q50/GDP!T46/10)</f>
        <v>0.40327933652598419</v>
      </c>
      <c r="AC50" s="21">
        <f t="shared" si="0"/>
        <v>0</v>
      </c>
      <c r="AD50" s="21">
        <f t="shared" si="1"/>
        <v>0</v>
      </c>
      <c r="AE50" s="21"/>
      <c r="AF50" s="21">
        <f t="shared" si="2"/>
        <v>0</v>
      </c>
      <c r="AG50" s="39" t="str">
        <f t="shared" si="3"/>
        <v/>
      </c>
      <c r="AI50" s="39">
        <f t="shared" si="4"/>
        <v>3.9979445905821551</v>
      </c>
      <c r="AJ50" s="83" t="str">
        <f t="shared" si="5"/>
        <v/>
      </c>
    </row>
    <row r="51" spans="1:36" x14ac:dyDescent="0.15">
      <c r="A51" s="12" t="s">
        <v>67</v>
      </c>
      <c r="B51" s="26">
        <f>Trans_cr!B51+Trav_cr!B51-SUM(Trans_deb!B51,Trav_deb!B51)</f>
        <v>-1174.8433858632502</v>
      </c>
      <c r="C51" s="26">
        <f>Trans_cr!C51+Trav_cr!C51-SUM(Trans_deb!C51,Trav_deb!C51)</f>
        <v>-1219.7755424570946</v>
      </c>
      <c r="D51" s="26">
        <f>Trans_cr!D51+Trav_cr!D51-SUM(Trans_deb!D51,Trav_deb!D51)</f>
        <v>-1363.5875479116733</v>
      </c>
      <c r="E51" s="26">
        <f>Trans_cr!E51+Trav_cr!E51-SUM(Trans_deb!E51,Trav_deb!E51)</f>
        <v>-1524.2728797681443</v>
      </c>
      <c r="F51" s="26">
        <f>Trans_cr!F51+Trav_cr!F51-SUM(Trans_deb!F51,Trav_deb!F51)</f>
        <v>-1415.1367341036066</v>
      </c>
      <c r="G51" s="26">
        <f>Trans_cr!G51+Trav_cr!G51-SUM(Trans_deb!G51,Trav_deb!G51)</f>
        <v>-1532.121360407428</v>
      </c>
      <c r="H51" s="26">
        <f>Trans_cr!H51+Trav_cr!H51-SUM(Trans_deb!H51,Trav_deb!H51)</f>
        <v>-1503.6999999999998</v>
      </c>
      <c r="I51" s="26">
        <f>Trans_cr!I51+Trav_cr!I51-SUM(Trans_deb!I51,Trav_deb!I51)</f>
        <v>-1773.4838315135678</v>
      </c>
      <c r="J51" s="26">
        <f>Trans_cr!J51+Trav_cr!J51-SUM(Trans_deb!J51,Trav_deb!J51)</f>
        <v>-2007.3471917862303</v>
      </c>
      <c r="K51" s="26">
        <f>Trans_cr!K51+Trav_cr!K51-SUM(Trans_deb!K51,Trav_deb!K51)</f>
        <v>-1839.592133709438</v>
      </c>
      <c r="L51" s="26">
        <f>Trans_cr!L51+Trav_cr!L51-SUM(Trans_deb!L51,Trav_deb!L51)</f>
        <v>-1674.9289863157057</v>
      </c>
      <c r="M51" s="26">
        <f>Trans_cr!M51+Trav_cr!M51-SUM(Trans_deb!M51,Trav_deb!M51)</f>
        <v>-1169.260368763652</v>
      </c>
      <c r="N51" s="26">
        <f>Trans_cr!N51+Trav_cr!N51-SUM(Trans_deb!N51,Trav_deb!N51)</f>
        <v>-1289.8892168765651</v>
      </c>
      <c r="O51" s="26">
        <f>Trans_cr!O51+Trav_cr!O51-SUM(Trans_deb!O51,Trav_deb!O51)</f>
        <v>-1400.1866855867215</v>
      </c>
      <c r="P51" s="26">
        <f>Trans_cr!P51+Trav_cr!P51-SUM(Trans_deb!P51,Trav_deb!P51)</f>
        <v>-1329.7112015273187</v>
      </c>
      <c r="Q51" s="26"/>
      <c r="S51" s="64" t="str">
        <f t="shared" si="6"/>
        <v/>
      </c>
      <c r="W51" s="39">
        <f>IF(L51="","",L51/GDP!O47/10)</f>
        <v>-3.6558817329151561</v>
      </c>
      <c r="X51" s="39">
        <f>IF(M51="","",M51/GDP!P47/10)</f>
        <v>-2.4377755825965171</v>
      </c>
      <c r="Y51" s="39">
        <f>IF(N51="","",N51/GDP!Q47/10)</f>
        <v>-2.5003593055050688</v>
      </c>
      <c r="Z51" s="39">
        <f>IF(O51="","",O51/GDP!R47/10)</f>
        <v>-2.4136376243852502</v>
      </c>
      <c r="AA51" s="39">
        <f>IF(P51="","",P51/GDP!S47/10)</f>
        <v>-2.2714798326702801</v>
      </c>
      <c r="AB51" s="39" t="str">
        <f>IF(Q51="","",Q51/GDP!T47/10)</f>
        <v/>
      </c>
      <c r="AC51" s="21">
        <f t="shared" si="0"/>
        <v>0</v>
      </c>
      <c r="AD51" s="21">
        <f t="shared" si="1"/>
        <v>0</v>
      </c>
      <c r="AE51" s="21"/>
      <c r="AF51" s="21">
        <f t="shared" si="2"/>
        <v>0</v>
      </c>
      <c r="AG51" s="39">
        <f t="shared" si="3"/>
        <v>-2.4136376243852502</v>
      </c>
      <c r="AI51" s="39" t="str">
        <f t="shared" si="4"/>
        <v/>
      </c>
      <c r="AJ51" s="83" t="str">
        <f t="shared" si="5"/>
        <v/>
      </c>
    </row>
    <row r="52" spans="1:36" x14ac:dyDescent="0.15">
      <c r="A52" s="12" t="s">
        <v>68</v>
      </c>
      <c r="B52" s="26">
        <f>Trans_cr!B52+Trav_cr!B52-SUM(Trans_deb!B52,Trav_deb!B52)</f>
        <v>5991.384524159188</v>
      </c>
      <c r="C52" s="26">
        <f>Trans_cr!C52+Trav_cr!C52-SUM(Trans_deb!C52,Trav_deb!C52)</f>
        <v>7027.9004174365818</v>
      </c>
      <c r="D52" s="26">
        <f>Trans_cr!D52+Trav_cr!D52-SUM(Trans_deb!D52,Trav_deb!D52)</f>
        <v>8482.8484975822266</v>
      </c>
      <c r="E52" s="26">
        <f>Trans_cr!E52+Trav_cr!E52-SUM(Trans_deb!E52,Trav_deb!E52)</f>
        <v>9109.2510675415579</v>
      </c>
      <c r="F52" s="26">
        <f>Trans_cr!F52+Trav_cr!F52-SUM(Trans_deb!F52,Trav_deb!F52)</f>
        <v>7191.4070833110891</v>
      </c>
      <c r="G52" s="26">
        <f>Trans_cr!G52+Trav_cr!G52-SUM(Trans_deb!G52,Trav_deb!G52)</f>
        <v>6806.0219402856201</v>
      </c>
      <c r="H52" s="26">
        <f>Trans_cr!H52+Trav_cr!H52-SUM(Trans_deb!H52,Trav_deb!H52)</f>
        <v>7839.6760282741507</v>
      </c>
      <c r="I52" s="26">
        <f>Trans_cr!I52+Trav_cr!I52-SUM(Trans_deb!I52,Trav_deb!I52)</f>
        <v>8097.6385236056321</v>
      </c>
      <c r="J52" s="26">
        <f>Trans_cr!J52+Trav_cr!J52-SUM(Trans_deb!J52,Trav_deb!J52)</f>
        <v>8941.9457995791636</v>
      </c>
      <c r="K52" s="26">
        <f>Trans_cr!K52+Trav_cr!K52-SUM(Trans_deb!K52,Trav_deb!K52)</f>
        <v>8439.8665104863103</v>
      </c>
      <c r="L52" s="26">
        <f>Trans_cr!L52+Trav_cr!L52-SUM(Trans_deb!L52,Trav_deb!L52)</f>
        <v>7739.8763737553963</v>
      </c>
      <c r="M52" s="26">
        <f>Trans_cr!M52+Trav_cr!M52-SUM(Trans_deb!M52,Trav_deb!M52)</f>
        <v>8647.7439804929381</v>
      </c>
      <c r="N52" s="26">
        <f>Trans_cr!N52+Trav_cr!N52-SUM(Trans_deb!N52,Trav_deb!N52)</f>
        <v>9513.6876081725641</v>
      </c>
      <c r="O52" s="26">
        <f>Trans_cr!O52+Trav_cr!O52-SUM(Trans_deb!O52,Trav_deb!O52)</f>
        <v>10081.560111164981</v>
      </c>
      <c r="P52" s="26">
        <f>Trans_cr!P52+Trav_cr!P52-SUM(Trans_deb!P52,Trav_deb!P52)</f>
        <v>10495.186472305977</v>
      </c>
      <c r="Q52" s="26">
        <f>Trans_cr!Q52+Trav_cr!Q52-SUM(Trans_deb!Q52,Trav_deb!Q52)</f>
        <v>4887.5169669062989</v>
      </c>
      <c r="S52" s="64">
        <f t="shared" si="6"/>
        <v>-0.53430870620515747</v>
      </c>
      <c r="W52" s="39">
        <f>IF(L52="","",L52/GDP!O48/10)</f>
        <v>15.628013483599295</v>
      </c>
      <c r="X52" s="39">
        <f>IF(M52="","",M52/GDP!P48/10)</f>
        <v>16.758720980152514</v>
      </c>
      <c r="Y52" s="39">
        <f>IF(N52="","",N52/GDP!Q48/10)</f>
        <v>17.147452361579774</v>
      </c>
      <c r="Z52" s="39">
        <f>IF(O52="","",O52/GDP!R48/10)</f>
        <v>16.426259882606651</v>
      </c>
      <c r="AA52" s="39">
        <f>IF(P52="","",P52/GDP!S48/10)</f>
        <v>17.27540959636406</v>
      </c>
      <c r="AB52" s="39">
        <f>IF(Q52="","",Q52/GDP!T48/10)</f>
        <v>8.7011887714956888</v>
      </c>
      <c r="AC52" s="21">
        <f t="shared" si="0"/>
        <v>0</v>
      </c>
      <c r="AD52" s="21">
        <f t="shared" si="1"/>
        <v>1</v>
      </c>
      <c r="AE52" s="21"/>
      <c r="AF52" s="21">
        <f t="shared" si="2"/>
        <v>0</v>
      </c>
      <c r="AG52" s="39" t="str">
        <f t="shared" si="3"/>
        <v/>
      </c>
      <c r="AI52" s="39">
        <f t="shared" si="4"/>
        <v>16.426259882606651</v>
      </c>
      <c r="AJ52" s="83" t="str">
        <f t="shared" si="5"/>
        <v>Croatia, Rep. of</v>
      </c>
    </row>
    <row r="53" spans="1:36" x14ac:dyDescent="0.15">
      <c r="A53" s="12" t="s">
        <v>69</v>
      </c>
      <c r="B53" s="26"/>
      <c r="C53" s="26"/>
      <c r="D53" s="26"/>
      <c r="E53" s="26"/>
      <c r="F53" s="26"/>
      <c r="G53" s="26"/>
      <c r="H53" s="26">
        <f>Trans_cr!H53+Trav_cr!H53-SUM(Trans_deb!H53,Trav_deb!H53)</f>
        <v>823.9</v>
      </c>
      <c r="I53" s="26">
        <f>Trans_cr!I53+Trav_cr!I53-SUM(Trans_deb!I53,Trav_deb!I53)</f>
        <v>1036.7262569832403</v>
      </c>
      <c r="J53" s="26">
        <f>Trans_cr!J53+Trav_cr!J53-SUM(Trans_deb!J53,Trav_deb!J53)</f>
        <v>1140.4469273743016</v>
      </c>
      <c r="K53" s="26">
        <f>Trans_cr!K53+Trav_cr!K53-SUM(Trans_deb!K53,Trav_deb!K53)</f>
        <v>1221.5865921787708</v>
      </c>
      <c r="L53" s="26">
        <f>Trans_cr!L53+Trav_cr!L53-SUM(Trans_deb!L53,Trav_deb!L53)</f>
        <v>1089.6256983240223</v>
      </c>
      <c r="M53" s="26">
        <f>Trans_cr!M53+Trav_cr!M53-SUM(Trans_deb!M53,Trav_deb!M53)</f>
        <v>989.26815642458109</v>
      </c>
      <c r="N53" s="26">
        <f>Trans_cr!N53+Trav_cr!N53-SUM(Trans_deb!N53,Trav_deb!N53)</f>
        <v>682.81056010055863</v>
      </c>
      <c r="O53" s="26">
        <f>Trans_cr!O53+Trav_cr!O53-SUM(Trans_deb!O53,Trav_deb!O53)</f>
        <v>546.27762879888269</v>
      </c>
      <c r="P53" s="26">
        <f>Trans_cr!P53+Trav_cr!P53-SUM(Trans_deb!P53,Trav_deb!P53)</f>
        <v>927.28413880446942</v>
      </c>
      <c r="Q53" s="26"/>
      <c r="S53" s="64" t="str">
        <f t="shared" si="6"/>
        <v/>
      </c>
      <c r="W53" s="39"/>
      <c r="X53" s="39"/>
      <c r="Y53" s="39"/>
      <c r="Z53" s="39"/>
      <c r="AA53" s="39"/>
      <c r="AB53" s="39"/>
      <c r="AC53" s="21">
        <f t="shared" si="0"/>
        <v>1</v>
      </c>
      <c r="AD53" s="21"/>
      <c r="AE53" s="21"/>
      <c r="AF53" s="21">
        <f t="shared" si="2"/>
        <v>0</v>
      </c>
      <c r="AG53" s="39" t="str">
        <f t="shared" si="3"/>
        <v/>
      </c>
      <c r="AI53" s="39" t="str">
        <f t="shared" si="4"/>
        <v/>
      </c>
      <c r="AJ53" s="83" t="str">
        <f t="shared" si="5"/>
        <v/>
      </c>
    </row>
    <row r="54" spans="1:36" x14ac:dyDescent="0.15">
      <c r="A54" s="12" t="s">
        <v>70</v>
      </c>
      <c r="B54" s="26"/>
      <c r="C54" s="26"/>
      <c r="D54" s="26"/>
      <c r="E54" s="26"/>
      <c r="F54" s="26"/>
      <c r="G54" s="26"/>
      <c r="H54" s="26">
        <f>Trans_cr!H54+Trav_cr!H54-SUM(Trans_deb!H54,Trav_deb!H54)</f>
        <v>204.90000000000003</v>
      </c>
      <c r="I54" s="26">
        <f>Trans_cr!I54+Trav_cr!I54-SUM(Trans_deb!I54,Trav_deb!I54)</f>
        <v>305.87709497206708</v>
      </c>
      <c r="J54" s="26">
        <f>Trans_cr!J54+Trav_cr!J54-SUM(Trans_deb!J54,Trav_deb!J54)</f>
        <v>394.43016759776526</v>
      </c>
      <c r="K54" s="26">
        <f>Trans_cr!K54+Trav_cr!K54-SUM(Trans_deb!K54,Trav_deb!K54)</f>
        <v>432.41340782122916</v>
      </c>
      <c r="L54" s="26">
        <f>Trans_cr!L54+Trav_cr!L54-SUM(Trans_deb!L54,Trav_deb!L54)</f>
        <v>303.14525139664806</v>
      </c>
      <c r="M54" s="26">
        <f>Trans_cr!M54+Trav_cr!M54-SUM(Trans_deb!M54,Trav_deb!M54)</f>
        <v>233.62569832402244</v>
      </c>
      <c r="N54" s="26">
        <f>Trans_cr!N54+Trav_cr!N54-SUM(Trans_deb!N54,Trav_deb!N54)</f>
        <v>131.02176505027933</v>
      </c>
      <c r="O54" s="26">
        <f>Trans_cr!O54+Trav_cr!O54-SUM(Trans_deb!O54,Trav_deb!O54)</f>
        <v>150.14536250279332</v>
      </c>
      <c r="P54" s="26">
        <f>Trans_cr!P54+Trav_cr!P54-SUM(Trans_deb!P54,Trav_deb!P54)</f>
        <v>290.59858457541907</v>
      </c>
      <c r="Q54" s="26"/>
      <c r="S54" s="64" t="str">
        <f t="shared" si="6"/>
        <v/>
      </c>
      <c r="W54" s="39">
        <f>IF(L54="","",L54/GDP!O50/10)</f>
        <v>9.6178246960225469</v>
      </c>
      <c r="X54" s="39">
        <f>IF(M54="","",M54/GDP!P50/10)</f>
        <v>7.4825160814750502</v>
      </c>
      <c r="Y54" s="39">
        <f>IF(N54="","",N54/GDP!Q50/10)</f>
        <v>4.203957558746251</v>
      </c>
      <c r="Z54" s="39">
        <f>IF(O54="","",O54/GDP!R50/10)</f>
        <v>4.8001846818787444</v>
      </c>
      <c r="AA54" s="39">
        <f>IF(P54="","",P54/GDP!S50/10)</f>
        <v>9.3687451170707341</v>
      </c>
      <c r="AB54" s="39" t="str">
        <f>IF(Q54="","",Q54/GDP!T50/10)</f>
        <v/>
      </c>
      <c r="AC54" s="21">
        <f t="shared" si="0"/>
        <v>0</v>
      </c>
      <c r="AD54" s="21">
        <f t="shared" si="1"/>
        <v>0</v>
      </c>
      <c r="AE54" s="21"/>
      <c r="AF54" s="21">
        <f t="shared" si="2"/>
        <v>0</v>
      </c>
      <c r="AG54" s="39" t="str">
        <f t="shared" si="3"/>
        <v/>
      </c>
      <c r="AI54" s="39">
        <f t="shared" si="4"/>
        <v>4.8001846818787444</v>
      </c>
      <c r="AJ54" s="83" t="str">
        <f t="shared" si="5"/>
        <v>Curaçao, Kingdom of the Netherlands</v>
      </c>
    </row>
    <row r="55" spans="1:36" x14ac:dyDescent="0.15">
      <c r="A55" s="12" t="s">
        <v>71</v>
      </c>
      <c r="B55" s="26">
        <f>Trans_cr!B55+Trav_cr!B55-SUM(Trans_deb!B55,Trav_deb!B55)</f>
        <v>1847.3603180453974</v>
      </c>
      <c r="C55" s="26">
        <f>Trans_cr!C55+Trav_cr!C55-SUM(Trans_deb!C55,Trav_deb!C55)</f>
        <v>1998.1297623766986</v>
      </c>
      <c r="D55" s="26">
        <f>Trans_cr!D55+Trav_cr!D55-SUM(Trans_deb!D55,Trav_deb!D55)</f>
        <v>2118.1272312044935</v>
      </c>
      <c r="E55" s="26">
        <f>Trans_cr!E55+Trav_cr!E55-SUM(Trans_deb!E55,Trav_deb!E55)</f>
        <v>2721.8</v>
      </c>
      <c r="F55" s="26">
        <f>Trans_cr!F55+Trav_cr!F55-SUM(Trans_deb!F55,Trav_deb!F55)</f>
        <v>2499.0672407445672</v>
      </c>
      <c r="G55" s="26">
        <f>Trans_cr!G55+Trav_cr!G55-SUM(Trans_deb!G55,Trav_deb!G55)</f>
        <v>2448.2738922085737</v>
      </c>
      <c r="H55" s="26">
        <f>Trans_cr!H55+Trav_cr!H55-SUM(Trans_deb!H55,Trav_deb!H55)</f>
        <v>3065.8873258155809</v>
      </c>
      <c r="I55" s="26">
        <f>Trans_cr!I55+Trav_cr!I55-SUM(Trans_deb!I55,Trav_deb!I55)</f>
        <v>2906.1418690562095</v>
      </c>
      <c r="J55" s="26">
        <f>Trans_cr!J55+Trav_cr!J55-SUM(Trans_deb!J55,Trav_deb!J55)</f>
        <v>3468.1777967736493</v>
      </c>
      <c r="K55" s="26">
        <f>Trans_cr!K55+Trav_cr!K55-SUM(Trans_deb!K55,Trav_deb!K55)</f>
        <v>3111.5827997118477</v>
      </c>
      <c r="L55" s="26">
        <f>Trans_cr!L55+Trav_cr!L55-SUM(Trans_deb!L55,Trav_deb!L55)</f>
        <v>2723.0929176902964</v>
      </c>
      <c r="M55" s="26">
        <f>Trans_cr!M55+Trav_cr!M55-SUM(Trans_deb!M55,Trav_deb!M55)</f>
        <v>2987.5911239260467</v>
      </c>
      <c r="N55" s="26">
        <f>Trans_cr!N55+Trav_cr!N55-SUM(Trans_deb!N55,Trav_deb!N55)</f>
        <v>3323.1670850826754</v>
      </c>
      <c r="O55" s="26">
        <f>Trans_cr!O55+Trav_cr!O55-SUM(Trans_deb!O55,Trav_deb!O55)</f>
        <v>3387.0431434144275</v>
      </c>
      <c r="P55" s="26">
        <f>Trans_cr!P55+Trav_cr!P55-SUM(Trans_deb!P55,Trav_deb!P55)</f>
        <v>2936.8382058609382</v>
      </c>
      <c r="Q55" s="26">
        <f>Trans_cr!Q55+Trav_cr!Q55-SUM(Trans_deb!Q55,Trav_deb!Q55)</f>
        <v>1209.1981050153699</v>
      </c>
      <c r="S55" s="64">
        <f t="shared" si="6"/>
        <v>-0.58826533153844895</v>
      </c>
      <c r="W55" s="39">
        <f>IF(L55="","",L55/GDP!O51/10)</f>
        <v>13.722281829712765</v>
      </c>
      <c r="X55" s="39">
        <f>IF(M55="","",M55/GDP!P51/10)</f>
        <v>14.262539335403474</v>
      </c>
      <c r="Y55" s="39">
        <f>IF(N55="","",N55/GDP!Q51/10)</f>
        <v>14.625866056177887</v>
      </c>
      <c r="Z55" s="39">
        <f>IF(O55="","",O55/GDP!R51/10)</f>
        <v>13.375740393487202</v>
      </c>
      <c r="AA55" s="39">
        <f>IF(P55="","",P55/GDP!S51/10)</f>
        <v>11.769670986907306</v>
      </c>
      <c r="AB55" s="39">
        <f>IF(Q55="","",Q55/GDP!T51/10)</f>
        <v>5.083868699547768</v>
      </c>
      <c r="AC55" s="21">
        <f t="shared" si="0"/>
        <v>0</v>
      </c>
      <c r="AD55" s="21">
        <f t="shared" si="1"/>
        <v>1</v>
      </c>
      <c r="AE55" s="21"/>
      <c r="AF55" s="21">
        <f t="shared" si="2"/>
        <v>0</v>
      </c>
      <c r="AG55" s="39" t="str">
        <f t="shared" si="3"/>
        <v/>
      </c>
      <c r="AI55" s="39">
        <f t="shared" si="4"/>
        <v>13.375740393487202</v>
      </c>
      <c r="AJ55" s="83" t="str">
        <f t="shared" si="5"/>
        <v>Cyprus</v>
      </c>
    </row>
    <row r="56" spans="1:36" x14ac:dyDescent="0.15">
      <c r="A56" s="12" t="s">
        <v>72</v>
      </c>
      <c r="B56" s="26">
        <f>Trans_cr!B56+Trav_cr!B56-SUM(Trans_deb!B56,Trav_deb!B56)</f>
        <v>3013.5391096038884</v>
      </c>
      <c r="C56" s="26">
        <f>Trans_cr!C56+Trav_cr!C56-SUM(Trans_deb!C56,Trav_deb!C56)</f>
        <v>3717.9190791249221</v>
      </c>
      <c r="D56" s="26">
        <f>Trans_cr!D56+Trav_cr!D56-SUM(Trans_deb!D56,Trav_deb!D56)</f>
        <v>4186.2013393213547</v>
      </c>
      <c r="E56" s="26">
        <f>Trans_cr!E56+Trav_cr!E56-SUM(Trans_deb!E56,Trav_deb!E56)</f>
        <v>4790.8561191301669</v>
      </c>
      <c r="F56" s="26">
        <f>Trans_cr!F56+Trav_cr!F56-SUM(Trans_deb!F56,Trav_deb!F56)</f>
        <v>4368.0055744482288</v>
      </c>
      <c r="G56" s="26">
        <f>Trans_cr!G56+Trav_cr!G56-SUM(Trans_deb!G56,Trav_deb!G56)</f>
        <v>3925.3191554487021</v>
      </c>
      <c r="H56" s="26">
        <f>Trans_cr!H56+Trav_cr!H56-SUM(Trans_deb!H56,Trav_deb!H56)</f>
        <v>4562.6467906076941</v>
      </c>
      <c r="I56" s="26">
        <f>Trans_cr!I56+Trav_cr!I56-SUM(Trans_deb!I56,Trav_deb!I56)</f>
        <v>4000.0551836203631</v>
      </c>
      <c r="J56" s="26">
        <f>Trans_cr!J56+Trav_cr!J56-SUM(Trans_deb!J56,Trav_deb!J56)</f>
        <v>2892.0734203478751</v>
      </c>
      <c r="K56" s="26">
        <f>Trans_cr!K56+Trav_cr!K56-SUM(Trans_deb!K56,Trav_deb!K56)</f>
        <v>2348.9111997500295</v>
      </c>
      <c r="L56" s="26">
        <f>Trans_cr!L56+Trav_cr!L56-SUM(Trans_deb!L56,Trav_deb!L56)</f>
        <v>2213.4812768913071</v>
      </c>
      <c r="M56" s="26">
        <f>Trans_cr!M56+Trav_cr!M56-SUM(Trans_deb!M56,Trav_deb!M56)</f>
        <v>2613.7011469838671</v>
      </c>
      <c r="N56" s="26">
        <f>Trans_cr!N56+Trav_cr!N56-SUM(Trans_deb!N56,Trav_deb!N56)</f>
        <v>2903.1897190381333</v>
      </c>
      <c r="O56" s="26">
        <f>Trans_cr!O56+Trav_cr!O56-SUM(Trans_deb!O56,Trav_deb!O56)</f>
        <v>3076.1807110646314</v>
      </c>
      <c r="P56" s="26">
        <f>Trans_cr!P56+Trav_cr!P56-SUM(Trans_deb!P56,Trav_deb!P56)</f>
        <v>2428.9859020031454</v>
      </c>
      <c r="Q56" s="26">
        <f>Trans_cr!Q56+Trav_cr!Q56-SUM(Trans_deb!Q56,Trav_deb!Q56)</f>
        <v>1117.8473496560982</v>
      </c>
      <c r="S56" s="64">
        <f t="shared" si="6"/>
        <v>-0.53978845709469636</v>
      </c>
      <c r="W56" s="39">
        <f>IF(L56="","",L56/GDP!O52/10)</f>
        <v>1.1771767098803607</v>
      </c>
      <c r="X56" s="39">
        <f>IF(M56="","",M56/GDP!P52/10)</f>
        <v>1.3316724921392935</v>
      </c>
      <c r="Y56" s="39">
        <f>IF(N56="","",N56/GDP!Q52/10)</f>
        <v>1.3279073238889463</v>
      </c>
      <c r="Z56" s="39">
        <f>IF(O56="","",O56/GDP!R52/10)</f>
        <v>1.2356615521116734</v>
      </c>
      <c r="AA56" s="39">
        <f>IF(P56="","",P56/GDP!S52/10)</f>
        <v>0.96893375147029048</v>
      </c>
      <c r="AB56" s="39">
        <f>IF(Q56="","",Q56/GDP!T52/10)</f>
        <v>0.45901761830690091</v>
      </c>
      <c r="AC56" s="21">
        <f t="shared" si="0"/>
        <v>0</v>
      </c>
      <c r="AD56" s="21">
        <f t="shared" si="1"/>
        <v>0</v>
      </c>
      <c r="AE56" s="21"/>
      <c r="AF56" s="21">
        <f t="shared" si="2"/>
        <v>0</v>
      </c>
      <c r="AG56" s="39" t="str">
        <f t="shared" si="3"/>
        <v/>
      </c>
      <c r="AI56" s="39">
        <f t="shared" si="4"/>
        <v>1.2356615521116734</v>
      </c>
      <c r="AJ56" s="83" t="str">
        <f t="shared" si="5"/>
        <v/>
      </c>
    </row>
    <row r="57" spans="1:36" x14ac:dyDescent="0.15">
      <c r="A57" s="12" t="s">
        <v>74</v>
      </c>
      <c r="B57" s="26">
        <f>Trans_cr!B57+Trav_cr!B57-SUM(Trans_deb!B57,Trav_deb!B57)</f>
        <v>7080.7000000000007</v>
      </c>
      <c r="C57" s="26">
        <f>Trans_cr!C57+Trav_cr!C57-SUM(Trans_deb!C57,Trav_deb!C57)</f>
        <v>7045.7091287602198</v>
      </c>
      <c r="D57" s="26">
        <f>Trans_cr!D57+Trav_cr!D57-SUM(Trans_deb!D57,Trav_deb!D57)</f>
        <v>7607.7114016907508</v>
      </c>
      <c r="E57" s="26">
        <f>Trans_cr!E57+Trav_cr!E57-SUM(Trans_deb!E57,Trav_deb!E57)</f>
        <v>9238.5666919530631</v>
      </c>
      <c r="F57" s="26">
        <f>Trans_cr!F57+Trav_cr!F57-SUM(Trans_deb!F57,Trav_deb!F57)</f>
        <v>2107.8736035600596</v>
      </c>
      <c r="G57" s="26">
        <f>Trans_cr!G57+Trav_cr!G57-SUM(Trans_deb!G57,Trav_deb!G57)</f>
        <v>7298.4637533974674</v>
      </c>
      <c r="H57" s="26">
        <f>Trans_cr!H57+Trav_cr!H57-SUM(Trans_deb!H57,Trav_deb!H57)</f>
        <v>6402.647118256471</v>
      </c>
      <c r="I57" s="26">
        <f>Trans_cr!I57+Trav_cr!I57-SUM(Trans_deb!I57,Trav_deb!I57)</f>
        <v>7016.6677729490693</v>
      </c>
      <c r="J57" s="26">
        <f>Trans_cr!J57+Trav_cr!J57-SUM(Trans_deb!J57,Trav_deb!J57)</f>
        <v>7702.4286591855853</v>
      </c>
      <c r="K57" s="26">
        <f>Trans_cr!K57+Trav_cr!K57-SUM(Trans_deb!K57,Trav_deb!K57)</f>
        <v>9301.6530427580656</v>
      </c>
      <c r="L57" s="26">
        <f>Trans_cr!L57+Trav_cr!L57-SUM(Trans_deb!L57,Trav_deb!L57)</f>
        <v>5877.1847418272591</v>
      </c>
      <c r="M57" s="26">
        <f>Trans_cr!M57+Trav_cr!M57-SUM(Trans_deb!M57,Trav_deb!M57)</f>
        <v>4213.2100899935904</v>
      </c>
      <c r="N57" s="26">
        <f>Trans_cr!N57+Trav_cr!N57-SUM(Trans_deb!N57,Trav_deb!N57)</f>
        <v>7694.1212351838476</v>
      </c>
      <c r="O57" s="26">
        <f>Trans_cr!O57+Trav_cr!O57-SUM(Trans_deb!O57,Trav_deb!O57)</f>
        <v>8206.6312384675257</v>
      </c>
      <c r="P57" s="26">
        <f>Trans_cr!P57+Trav_cr!P57-SUM(Trans_deb!P57,Trav_deb!P57)</f>
        <v>8379.7973520666128</v>
      </c>
      <c r="Q57" s="26">
        <f>Trans_cr!Q57+Trav_cr!Q57-SUM(Trans_deb!Q57,Trav_deb!Q57)</f>
        <v>8513.2882536573379</v>
      </c>
      <c r="S57" s="64">
        <f t="shared" si="6"/>
        <v>1.5930087087106415E-2</v>
      </c>
      <c r="W57" s="39">
        <f>IF(L57="","",L57/GDP!O53/10)</f>
        <v>1.9417602508269671</v>
      </c>
      <c r="X57" s="39">
        <f>IF(M57="","",M57/GDP!P53/10)</f>
        <v>1.3455746362419252</v>
      </c>
      <c r="Y57" s="39">
        <f>IF(N57="","",N57/GDP!Q53/10)</f>
        <v>2.3166616275462193</v>
      </c>
      <c r="Z57" s="39">
        <f>IF(O57="","",O57/GDP!R53/10)</f>
        <v>2.299552431917554</v>
      </c>
      <c r="AA57" s="39">
        <f>IF(P57="","",P57/GDP!S53/10)</f>
        <v>2.3935144845326315</v>
      </c>
      <c r="AB57" s="39">
        <f>IF(Q57="","",Q57/GDP!T53/10)</f>
        <v>2.3968668292273496</v>
      </c>
      <c r="AC57" s="21">
        <f t="shared" si="0"/>
        <v>0</v>
      </c>
      <c r="AD57" s="21">
        <f t="shared" si="1"/>
        <v>0</v>
      </c>
      <c r="AE57" s="21"/>
      <c r="AF57" s="21">
        <f t="shared" si="2"/>
        <v>0</v>
      </c>
      <c r="AG57" s="39" t="str">
        <f t="shared" si="3"/>
        <v/>
      </c>
      <c r="AI57" s="39">
        <f t="shared" si="4"/>
        <v>2.299552431917554</v>
      </c>
      <c r="AJ57" s="83" t="str">
        <f t="shared" si="5"/>
        <v/>
      </c>
    </row>
    <row r="58" spans="1:36" x14ac:dyDescent="0.15">
      <c r="A58" s="12" t="s">
        <v>75</v>
      </c>
      <c r="B58" s="26">
        <f>Trans_cr!B58+Trav_cr!B58-SUM(Trans_deb!B58,Trav_deb!B58)</f>
        <v>26.170233118202127</v>
      </c>
      <c r="C58" s="26">
        <f>Trans_cr!C58+Trav_cr!C58-SUM(Trans_deb!C58,Trav_deb!C58)</f>
        <v>23.109255518481206</v>
      </c>
      <c r="D58" s="26">
        <f>Trans_cr!D58+Trav_cr!D58-SUM(Trans_deb!D58,Trav_deb!D58)</f>
        <v>0.39387579408172257</v>
      </c>
      <c r="E58" s="26">
        <f>Trans_cr!E58+Trav_cr!E58-SUM(Trans_deb!E58,Trav_deb!E58)</f>
        <v>23.21053786553081</v>
      </c>
      <c r="F58" s="26">
        <f>Trans_cr!F58+Trav_cr!F58-SUM(Trans_deb!F58,Trav_deb!F58)</f>
        <v>37.316918090715234</v>
      </c>
      <c r="G58" s="26">
        <f>Trans_cr!G58+Trav_cr!G58-SUM(Trans_deb!G58,Trav_deb!G58)</f>
        <v>54.686840609719724</v>
      </c>
      <c r="H58" s="26">
        <f>Trans_cr!H58+Trav_cr!H58-SUM(Trans_deb!H58,Trav_deb!H58)</f>
        <v>21.032967403964648</v>
      </c>
      <c r="I58" s="26">
        <f>Trans_cr!I58+Trav_cr!I58-SUM(Trans_deb!I58,Trav_deb!I58)</f>
        <v>22.428413074425649</v>
      </c>
      <c r="J58" s="26">
        <f>Trans_cr!J58+Trav_cr!J58-SUM(Trans_deb!J58,Trav_deb!J58)</f>
        <v>-32.669438520419135</v>
      </c>
      <c r="K58" s="26">
        <f>Trans_cr!K58+Trav_cr!K58-SUM(Trans_deb!K58,Trav_deb!K58)</f>
        <v>50.981251913925462</v>
      </c>
      <c r="L58" s="26">
        <f>Trans_cr!L58+Trav_cr!L58-SUM(Trans_deb!L58,Trav_deb!L58)</f>
        <v>75.025554674567957</v>
      </c>
      <c r="M58" s="26">
        <f>Trans_cr!M58+Trav_cr!M58-SUM(Trans_deb!M58,Trav_deb!M58)</f>
        <v>126.62283547872335</v>
      </c>
      <c r="N58" s="26">
        <f>Trans_cr!N58+Trav_cr!N58-SUM(Trans_deb!N58,Trav_deb!N58)</f>
        <v>-74.84925177329626</v>
      </c>
      <c r="O58" s="26">
        <f>Trans_cr!O58+Trav_cr!O58-SUM(Trans_deb!O58,Trav_deb!O58)</f>
        <v>91.896849556327084</v>
      </c>
      <c r="P58" s="26">
        <f>Trans_cr!P58+Trav_cr!P58-SUM(Trans_deb!P58,Trav_deb!P58)</f>
        <v>121.86517068888884</v>
      </c>
      <c r="Q58" s="26"/>
      <c r="S58" s="64" t="str">
        <f t="shared" si="6"/>
        <v/>
      </c>
      <c r="W58" s="39">
        <f>IF(L58="","",L58/GDP!O54/10)</f>
        <v>3.0679401290718853</v>
      </c>
      <c r="X58" s="39">
        <f>IF(M58="","",M58/GDP!P54/10)</f>
        <v>4.8355755177625008</v>
      </c>
      <c r="Y58" s="39">
        <f>IF(N58="","",N58/GDP!Q54/10)</f>
        <v>-2.7052158198791481</v>
      </c>
      <c r="Z58" s="39">
        <f>IF(O58="","",O58/GDP!R54/10)</f>
        <v>3.0502105716214998</v>
      </c>
      <c r="AA58" s="39">
        <f>IF(P58="","",P58/GDP!S54/10)</f>
        <v>3.6418250195456117</v>
      </c>
      <c r="AB58" s="39" t="str">
        <f>IF(Q58="","",Q58/GDP!T54/10)</f>
        <v/>
      </c>
      <c r="AC58" s="21">
        <f t="shared" si="0"/>
        <v>0</v>
      </c>
      <c r="AD58" s="21">
        <f t="shared" si="1"/>
        <v>0</v>
      </c>
      <c r="AE58" s="21"/>
      <c r="AF58" s="21">
        <f t="shared" si="2"/>
        <v>0</v>
      </c>
      <c r="AG58" s="39" t="str">
        <f t="shared" si="3"/>
        <v/>
      </c>
      <c r="AI58" s="39">
        <f t="shared" si="4"/>
        <v>3.0502105716214998</v>
      </c>
      <c r="AJ58" s="83" t="str">
        <f t="shared" si="5"/>
        <v/>
      </c>
    </row>
    <row r="59" spans="1:36" x14ac:dyDescent="0.15">
      <c r="A59" s="12" t="s">
        <v>76</v>
      </c>
      <c r="B59" s="26">
        <f>Trans_cr!B59+Trav_cr!B59-SUM(Trans_deb!B59,Trav_deb!B59)</f>
        <v>24.411108148148152</v>
      </c>
      <c r="C59" s="26">
        <f>Trans_cr!C59+Trav_cr!C59-SUM(Trans_deb!C59,Trav_deb!C59)</f>
        <v>40.719617407407412</v>
      </c>
      <c r="D59" s="26">
        <f>Trans_cr!D59+Trav_cr!D59-SUM(Trans_deb!D59,Trav_deb!D59)</f>
        <v>36.567620370370364</v>
      </c>
      <c r="E59" s="26">
        <f>Trans_cr!E59+Trav_cr!E59-SUM(Trans_deb!E59,Trav_deb!E59)</f>
        <v>35.036453333333341</v>
      </c>
      <c r="F59" s="26">
        <f>Trans_cr!F59+Trav_cr!F59-SUM(Trans_deb!F59,Trav_deb!F59)</f>
        <v>36.467801111111115</v>
      </c>
      <c r="G59" s="26">
        <f>Trans_cr!G59+Trav_cr!G59-SUM(Trans_deb!G59,Trav_deb!G59)</f>
        <v>54.030229629629616</v>
      </c>
      <c r="H59" s="26">
        <f>Trans_cr!H59+Trav_cr!H59-SUM(Trans_deb!H59,Trav_deb!H59)</f>
        <v>66.09406222222222</v>
      </c>
      <c r="I59" s="26">
        <f>Trans_cr!I59+Trav_cr!I59-SUM(Trans_deb!I59,Trav_deb!I59)</f>
        <v>37.393636666666659</v>
      </c>
      <c r="J59" s="26">
        <f>Trans_cr!J59+Trav_cr!J59-SUM(Trans_deb!J59,Trav_deb!J59)</f>
        <v>41.504999629629623</v>
      </c>
      <c r="K59" s="26">
        <f>Trans_cr!K59+Trav_cr!K59-SUM(Trans_deb!K59,Trav_deb!K59)</f>
        <v>154.882663302997</v>
      </c>
      <c r="L59" s="26">
        <f>Trans_cr!L59+Trav_cr!L59-SUM(Trans_deb!L59,Trav_deb!L59)</f>
        <v>146.21509305189238</v>
      </c>
      <c r="M59" s="26">
        <f>Trans_cr!M59+Trav_cr!M59-SUM(Trans_deb!M59,Trav_deb!M59)</f>
        <v>143.35628595074212</v>
      </c>
      <c r="N59" s="26">
        <f>Trans_cr!N59+Trav_cr!N59-SUM(Trans_deb!N59,Trav_deb!N59)</f>
        <v>113.54875710332414</v>
      </c>
      <c r="O59" s="26">
        <f>Trans_cr!O59+Trav_cr!O59-SUM(Trans_deb!O59,Trav_deb!O59)</f>
        <v>30.787322377998592</v>
      </c>
      <c r="P59" s="26">
        <f>Trans_cr!P59+Trav_cr!P59-SUM(Trans_deb!P59,Trav_deb!P59)</f>
        <v>62.783379299542453</v>
      </c>
      <c r="Q59" s="26">
        <f>Trans_cr!Q59+Trav_cr!Q59-SUM(Trans_deb!Q59,Trav_deb!Q59)</f>
        <v>2.8456145772418573</v>
      </c>
      <c r="S59" s="64">
        <f t="shared" si="6"/>
        <v>-0.95467567039255252</v>
      </c>
      <c r="W59" s="39">
        <f>IF(L59="","",L59/GDP!O55/10)</f>
        <v>27.035281477854873</v>
      </c>
      <c r="X59" s="39">
        <f>IF(M59="","",M59/GDP!P55/10)</f>
        <v>24.911242778473319</v>
      </c>
      <c r="Y59" s="39">
        <f>IF(N59="","",N59/GDP!Q55/10)</f>
        <v>21.745715527517685</v>
      </c>
      <c r="Z59" s="39">
        <f>IF(O59="","",O59/GDP!R55/10)</f>
        <v>5.8073878245301511</v>
      </c>
      <c r="AA59" s="39">
        <f>IF(P59="","",P59/GDP!S55/10)</f>
        <v>10.85240390085518</v>
      </c>
      <c r="AB59" s="39">
        <f>IF(Q59="","",Q59/GDP!T55/10)</f>
        <v>0.5564385080886517</v>
      </c>
      <c r="AC59" s="21">
        <f t="shared" si="0"/>
        <v>0</v>
      </c>
      <c r="AD59" s="21">
        <f t="shared" si="1"/>
        <v>0</v>
      </c>
      <c r="AE59" s="21"/>
      <c r="AF59" s="21">
        <f t="shared" si="2"/>
        <v>0</v>
      </c>
      <c r="AG59" s="39" t="str">
        <f t="shared" si="3"/>
        <v/>
      </c>
      <c r="AI59" s="39">
        <f t="shared" si="4"/>
        <v>5.8073878245301511</v>
      </c>
      <c r="AJ59" s="83" t="str">
        <f t="shared" si="5"/>
        <v>Dominica</v>
      </c>
    </row>
    <row r="60" spans="1:36" x14ac:dyDescent="0.15">
      <c r="A60" s="12" t="s">
        <v>77</v>
      </c>
      <c r="B60" s="26">
        <f>Trans_cr!B60+Trav_cr!B60-SUM(Trans_deb!B60,Trav_deb!B60)</f>
        <v>2429.6000000000004</v>
      </c>
      <c r="C60" s="26">
        <f>Trans_cr!C60+Trav_cr!C60-SUM(Trans_deb!C60,Trav_deb!C60)</f>
        <v>2949.0000000000005</v>
      </c>
      <c r="D60" s="26">
        <f>Trans_cr!D60+Trav_cr!D60-SUM(Trans_deb!D60,Trav_deb!D60)</f>
        <v>2987</v>
      </c>
      <c r="E60" s="26">
        <f>Trans_cr!E60+Trav_cr!E60-SUM(Trans_deb!E60,Trav_deb!E60)</f>
        <v>3074.4999999999991</v>
      </c>
      <c r="F60" s="26">
        <f>Trans_cr!F60+Trav_cr!F60-SUM(Trans_deb!F60,Trav_deb!F60)</f>
        <v>3077.6000000000004</v>
      </c>
      <c r="G60" s="26">
        <f>Trans_cr!G60+Trav_cr!G60-SUM(Trans_deb!G60,Trav_deb!G60)</f>
        <v>2876.6</v>
      </c>
      <c r="H60" s="26">
        <f>Trans_cr!H60+Trav_cr!H60-SUM(Trans_deb!H60,Trav_deb!H60)</f>
        <v>3135.5000000000005</v>
      </c>
      <c r="I60" s="26">
        <f>Trans_cr!I60+Trav_cr!I60-SUM(Trans_deb!I60,Trav_deb!I60)</f>
        <v>3360.7000000000003</v>
      </c>
      <c r="J60" s="26">
        <f>Trans_cr!J60+Trav_cr!J60-SUM(Trans_deb!J60,Trav_deb!J60)</f>
        <v>3809.9</v>
      </c>
      <c r="K60" s="26">
        <f>Trans_cr!K60+Trav_cr!K60-SUM(Trans_deb!K60,Trav_deb!K60)</f>
        <v>4299.0999999999995</v>
      </c>
      <c r="L60" s="26">
        <f>Trans_cr!L60+Trav_cr!L60-SUM(Trans_deb!L60,Trav_deb!L60)</f>
        <v>4650.3999999999996</v>
      </c>
      <c r="M60" s="26">
        <f>Trans_cr!M60+Trav_cr!M60-SUM(Trans_deb!M60,Trav_deb!M60)</f>
        <v>5171.6000000000004</v>
      </c>
      <c r="N60" s="26">
        <f>Trans_cr!N60+Trav_cr!N60-SUM(Trans_deb!N60,Trav_deb!N60)</f>
        <v>5692.3000000000011</v>
      </c>
      <c r="O60" s="26">
        <f>Trans_cr!O60+Trav_cr!O60-SUM(Trans_deb!O60,Trav_deb!O60)</f>
        <v>5998.4000000000005</v>
      </c>
      <c r="P60" s="26">
        <f>Trans_cr!P60+Trav_cr!P60-SUM(Trans_deb!P60,Trav_deb!P60)</f>
        <v>5815.7</v>
      </c>
      <c r="Q60" s="26">
        <f>Trans_cr!Q60+Trav_cr!Q60-SUM(Trans_deb!Q60,Trav_deb!Q60)</f>
        <v>1404.1000000000001</v>
      </c>
      <c r="S60" s="64">
        <f t="shared" si="6"/>
        <v>-0.75856732637515689</v>
      </c>
      <c r="W60" s="39">
        <f>IF(L60="","",L60/GDP!O56/10)</f>
        <v>6.5265091825083132</v>
      </c>
      <c r="X60" s="39">
        <f>IF(M60="","",M60/GDP!P56/10)</f>
        <v>6.8247515750432068</v>
      </c>
      <c r="Y60" s="39">
        <f>IF(N60="","",N60/GDP!Q56/10)</f>
        <v>7.108121980430842</v>
      </c>
      <c r="Z60" s="39">
        <f>IF(O60="","",O60/GDP!R56/10)</f>
        <v>7.0050586945193887</v>
      </c>
      <c r="AA60" s="39">
        <f>IF(P60="","",P60/GDP!S56/10)</f>
        <v>6.5321736418584022</v>
      </c>
      <c r="AB60" s="39">
        <f>IF(Q60="","",Q60/GDP!T56/10)</f>
        <v>1.779079616911859</v>
      </c>
      <c r="AC60" s="21">
        <f t="shared" si="0"/>
        <v>0</v>
      </c>
      <c r="AD60" s="21">
        <f t="shared" si="1"/>
        <v>0</v>
      </c>
      <c r="AE60" s="21"/>
      <c r="AF60" s="21">
        <f t="shared" si="2"/>
        <v>0</v>
      </c>
      <c r="AG60" s="39" t="str">
        <f t="shared" si="3"/>
        <v/>
      </c>
      <c r="AI60" s="39">
        <f t="shared" si="4"/>
        <v>7.0050586945193887</v>
      </c>
      <c r="AJ60" s="83" t="str">
        <f t="shared" si="5"/>
        <v>Dominican Rep.</v>
      </c>
    </row>
    <row r="61" spans="1:36" x14ac:dyDescent="0.15">
      <c r="A61" s="12" t="s">
        <v>78</v>
      </c>
      <c r="B61" s="26">
        <f>Trans_cr!B61+Trav_cr!B61-SUM(Trans_deb!B61,Trav_deb!B61)</f>
        <v>828.26381333333325</v>
      </c>
      <c r="C61" s="26">
        <f>Trans_cr!C61+Trav_cr!C61-SUM(Trans_deb!C61,Trav_deb!C61)</f>
        <v>779.12652653333316</v>
      </c>
      <c r="D61" s="26">
        <f>Trans_cr!D61+Trav_cr!D61-SUM(Trans_deb!D61,Trav_deb!D61)</f>
        <v>792.36369037037025</v>
      </c>
      <c r="E61" s="26">
        <f>Trans_cr!E61+Trav_cr!E61-SUM(Trans_deb!E61,Trav_deb!E61)</f>
        <v>735.01851074074068</v>
      </c>
      <c r="F61" s="26">
        <f>Trans_cr!F61+Trav_cr!F61-SUM(Trans_deb!F61,Trav_deb!F61)</f>
        <v>752.86859974074093</v>
      </c>
      <c r="G61" s="26">
        <f>Trans_cr!G61+Trav_cr!G61-SUM(Trans_deb!G61,Trav_deb!G61)</f>
        <v>765.79425759259266</v>
      </c>
      <c r="H61" s="26">
        <f>Trans_cr!H61+Trav_cr!H61-SUM(Trans_deb!H61,Trav_deb!H61)</f>
        <v>824.76173478518513</v>
      </c>
      <c r="I61" s="26">
        <f>Trans_cr!I61+Trav_cr!I61-SUM(Trans_deb!I61,Trav_deb!I61)</f>
        <v>834.87230460740727</v>
      </c>
      <c r="J61" s="26">
        <f>Trans_cr!J61+Trav_cr!J61-SUM(Trans_deb!J61,Trav_deb!J61)</f>
        <v>843.06155301481476</v>
      </c>
      <c r="K61" s="26">
        <f>Trans_cr!K61+Trav_cr!K61-SUM(Trans_deb!K61,Trav_deb!K61)</f>
        <v>2331.0705886511269</v>
      </c>
      <c r="L61" s="26">
        <f>Trans_cr!L61+Trav_cr!L61-SUM(Trans_deb!L61,Trav_deb!L61)</f>
        <v>2400.8677474870938</v>
      </c>
      <c r="M61" s="26">
        <f>Trans_cr!M61+Trav_cr!M61-SUM(Trans_deb!M61,Trav_deb!M61)</f>
        <v>2433.7264958393262</v>
      </c>
      <c r="N61" s="26">
        <f>Trans_cr!N61+Trav_cr!N61-SUM(Trans_deb!N61,Trav_deb!N61)</f>
        <v>2518.4282969188653</v>
      </c>
      <c r="O61" s="26">
        <f>Trans_cr!O61+Trav_cr!O61-SUM(Trans_deb!O61,Trav_deb!O61)</f>
        <v>2545.8469726116518</v>
      </c>
      <c r="P61" s="26">
        <f>Trans_cr!P61+Trav_cr!P61-SUM(Trans_deb!P61,Trav_deb!P61)</f>
        <v>2872.0260323084362</v>
      </c>
      <c r="Q61" s="26">
        <f>Trans_cr!Q61+Trav_cr!Q61-SUM(Trans_deb!Q61,Trav_deb!Q61)</f>
        <v>935.48600341093299</v>
      </c>
      <c r="S61" s="64">
        <f t="shared" si="6"/>
        <v>-0.67427662810597111</v>
      </c>
      <c r="W61" s="39">
        <f>IF(L61="","",L61/GDP!O57/10)</f>
        <v>36.35462853847293</v>
      </c>
      <c r="X61" s="39">
        <f>IF(M61="","",M61/GDP!P57/10)</f>
        <v>35.218636700285188</v>
      </c>
      <c r="Y61" s="39">
        <f>IF(N61="","",N61/GDP!Q57/10)</f>
        <v>35.645142004749026</v>
      </c>
      <c r="Z61" s="39">
        <f>IF(O61="","",O61/GDP!R57/10)</f>
        <v>34.42999572768035</v>
      </c>
      <c r="AA61" s="39">
        <f>IF(P61="","",P61/GDP!S57/10)</f>
        <v>37.339557919670305</v>
      </c>
      <c r="AB61" s="39">
        <f>IF(Q61="","",Q61/GDP!T57/10)</f>
        <v>14.421979961946892</v>
      </c>
      <c r="AC61" s="21">
        <f t="shared" si="0"/>
        <v>0</v>
      </c>
      <c r="AD61" s="21">
        <f t="shared" si="1"/>
        <v>1</v>
      </c>
      <c r="AE61" s="21"/>
      <c r="AF61" s="21">
        <f t="shared" si="2"/>
        <v>0</v>
      </c>
      <c r="AG61" s="39" t="str">
        <f t="shared" si="3"/>
        <v/>
      </c>
      <c r="AI61" s="39">
        <f t="shared" si="4"/>
        <v>34.42999572768035</v>
      </c>
      <c r="AJ61" s="83" t="str">
        <f t="shared" si="5"/>
        <v>Eastern Caribbean Currency Union</v>
      </c>
    </row>
    <row r="62" spans="1:36" x14ac:dyDescent="0.15">
      <c r="A62" s="12" t="s">
        <v>79</v>
      </c>
      <c r="B62" s="26">
        <f>Trans_cr!B62+Trav_cr!B62-SUM(Trans_deb!B62,Trav_deb!B62)</f>
        <v>-650.16615869080488</v>
      </c>
      <c r="C62" s="26">
        <f>Trans_cr!C62+Trav_cr!C62-SUM(Trans_deb!C62,Trav_deb!C62)</f>
        <v>-795.07695545228648</v>
      </c>
      <c r="D62" s="26">
        <f>Trans_cr!D62+Trav_cr!D62-SUM(Trans_deb!D62,Trav_deb!D62)</f>
        <v>-859.93193038295396</v>
      </c>
      <c r="E62" s="26">
        <f>Trans_cr!E62+Trav_cr!E62-SUM(Trans_deb!E62,Trav_deb!E62)</f>
        <v>-1102.3363141905409</v>
      </c>
      <c r="F62" s="26">
        <f>Trans_cr!F62+Trav_cr!F62-SUM(Trans_deb!F62,Trav_deb!F62)</f>
        <v>-902.2575134124786</v>
      </c>
      <c r="G62" s="26">
        <f>Trans_cr!G62+Trav_cr!G62-SUM(Trans_deb!G62,Trav_deb!G62)</f>
        <v>-1143.134943649683</v>
      </c>
      <c r="H62" s="26">
        <f>Trans_cr!H62+Trav_cr!H62-SUM(Trans_deb!H62,Trav_deb!H62)</f>
        <v>-1113.024019790086</v>
      </c>
      <c r="I62" s="26">
        <f>Trans_cr!I62+Trav_cr!I62-SUM(Trans_deb!I62,Trav_deb!I62)</f>
        <v>-877.73929354852021</v>
      </c>
      <c r="J62" s="26">
        <f>Trans_cr!J62+Trav_cr!J62-SUM(Trans_deb!J62,Trav_deb!J62)</f>
        <v>-649.40924342805738</v>
      </c>
      <c r="K62" s="26">
        <f>Trans_cr!K62+Trav_cr!K62-SUM(Trans_deb!K62,Trav_deb!K62)</f>
        <v>-459.29977002176679</v>
      </c>
      <c r="L62" s="26">
        <f>Trans_cr!L62+Trav_cr!L62-SUM(Trans_deb!L62,Trav_deb!L62)</f>
        <v>-153.0602805398139</v>
      </c>
      <c r="M62" s="26">
        <f>Trans_cr!M62+Trav_cr!M62-SUM(Trans_deb!M62,Trav_deb!M62)</f>
        <v>-64.899999999999636</v>
      </c>
      <c r="N62" s="26">
        <f>Trans_cr!N62+Trav_cr!N62-SUM(Trans_deb!N62,Trav_deb!N62)</f>
        <v>35.046098940038064</v>
      </c>
      <c r="O62" s="26">
        <f>Trans_cr!O62+Trav_cr!O62-SUM(Trans_deb!O62,Trav_deb!O62)</f>
        <v>172.91777839808947</v>
      </c>
      <c r="P62" s="26">
        <f>Trans_cr!P62+Trav_cr!P62-SUM(Trans_deb!P62,Trav_deb!P62)</f>
        <v>60.291206658302144</v>
      </c>
      <c r="Q62" s="26">
        <f>Trans_cr!Q62+Trav_cr!Q62-SUM(Trans_deb!Q62,Trav_deb!Q62)</f>
        <v>-169.92777737947108</v>
      </c>
      <c r="S62" s="64">
        <f t="shared" si="6"/>
        <v>-3.8184504307987988</v>
      </c>
      <c r="W62" s="39">
        <f>IF(L62="","",L62/GDP!O58/10)</f>
        <v>-0.15415418794677999</v>
      </c>
      <c r="X62" s="39">
        <f>IF(M62="","",M62/GDP!P58/10)</f>
        <v>-6.4940460504512368E-2</v>
      </c>
      <c r="Y62" s="39">
        <f>IF(N62="","",N62/GDP!Q58/10)</f>
        <v>3.3602578537620283E-2</v>
      </c>
      <c r="Z62" s="39">
        <f>IF(O62="","",O62/GDP!R58/10)</f>
        <v>0.16076101740132023</v>
      </c>
      <c r="AA62" s="39">
        <f>IF(P62="","",P62/GDP!S58/10)</f>
        <v>5.5769417285542779E-2</v>
      </c>
      <c r="AB62" s="39">
        <f>IF(Q62="","",Q62/GDP!T58/10)</f>
        <v>-0.17579028444234163</v>
      </c>
      <c r="AC62" s="21">
        <f t="shared" si="0"/>
        <v>0</v>
      </c>
      <c r="AD62" s="21">
        <f t="shared" si="1"/>
        <v>0</v>
      </c>
      <c r="AE62" s="21"/>
      <c r="AF62" s="21">
        <f t="shared" si="2"/>
        <v>0</v>
      </c>
      <c r="AG62" s="39" t="str">
        <f t="shared" si="3"/>
        <v/>
      </c>
      <c r="AI62" s="39">
        <f t="shared" si="4"/>
        <v>0.16076101740132023</v>
      </c>
      <c r="AJ62" s="83" t="str">
        <f t="shared" si="5"/>
        <v/>
      </c>
    </row>
    <row r="63" spans="1:36" x14ac:dyDescent="0.15">
      <c r="A63" s="12" t="s">
        <v>80</v>
      </c>
      <c r="B63" s="26">
        <f>Trans_cr!B63+Trav_cr!B63-SUM(Trans_deb!B63,Trav_deb!B63)</f>
        <v>6236.2000000000007</v>
      </c>
      <c r="C63" s="26">
        <f>Trans_cr!C63+Trav_cr!C63-SUM(Trans_deb!C63,Trav_deb!C63)</f>
        <v>6770.9000000000015</v>
      </c>
      <c r="D63" s="26">
        <f>Trans_cr!D63+Trav_cr!D63-SUM(Trans_deb!D63,Trav_deb!D63)</f>
        <v>7789.1</v>
      </c>
      <c r="E63" s="26">
        <f>Trans_cr!E63+Trav_cr!E63-SUM(Trans_deb!E63,Trav_deb!E63)</f>
        <v>8908.2000000000007</v>
      </c>
      <c r="F63" s="26">
        <f>Trans_cr!F63+Trav_cr!F63-SUM(Trans_deb!F63,Trav_deb!F63)</f>
        <v>9214.2999999999975</v>
      </c>
      <c r="G63" s="26">
        <f>Trans_cr!G63+Trav_cr!G63-SUM(Trans_deb!G63,Trav_deb!G63)</f>
        <v>11628.900000000003</v>
      </c>
      <c r="H63" s="26">
        <f>Trans_cr!H63+Trav_cr!H63-SUM(Trans_deb!H63,Trav_deb!H63)</f>
        <v>8229.9</v>
      </c>
      <c r="I63" s="26">
        <f>Trans_cr!I63+Trav_cr!I63-SUM(Trans_deb!I63,Trav_deb!I63)</f>
        <v>8634.9999999999982</v>
      </c>
      <c r="J63" s="26">
        <f>Trans_cr!J63+Trav_cr!J63-SUM(Trans_deb!J63,Trav_deb!J63)</f>
        <v>5388</v>
      </c>
      <c r="K63" s="26">
        <f>Trans_cr!K63+Trav_cr!K63-SUM(Trans_deb!K63,Trav_deb!K63)</f>
        <v>5696.7000000000007</v>
      </c>
      <c r="L63" s="26">
        <f>Trans_cr!L63+Trav_cr!L63-SUM(Trans_deb!L63,Trav_deb!L63)</f>
        <v>5172.1000000000004</v>
      </c>
      <c r="M63" s="26">
        <f>Trans_cr!M63+Trav_cr!M63-SUM(Trans_deb!M63,Trav_deb!M63)</f>
        <v>-299.10000000000036</v>
      </c>
      <c r="N63" s="26">
        <f>Trans_cr!N63+Trav_cr!N63-SUM(Trans_deb!N63,Trav_deb!N63)</f>
        <v>6785.7999999999993</v>
      </c>
      <c r="O63" s="26">
        <f>Trans_cr!O63+Trav_cr!O63-SUM(Trans_deb!O63,Trav_deb!O63)</f>
        <v>9628.7099999999991</v>
      </c>
      <c r="P63" s="26">
        <f>Trans_cr!P63+Trav_cr!P63-SUM(Trans_deb!P63,Trav_deb!P63)</f>
        <v>9463.8700000000008</v>
      </c>
      <c r="Q63" s="26">
        <f>Trans_cr!Q63+Trav_cr!Q63-SUM(Trans_deb!Q63,Trav_deb!Q63)</f>
        <v>987.40999999999985</v>
      </c>
      <c r="S63" s="64">
        <f t="shared" si="6"/>
        <v>-0.89566530394014288</v>
      </c>
      <c r="W63" s="39">
        <f>IF(L63="","",L63/GDP!O59/10)</f>
        <v>1.5575107798019461</v>
      </c>
      <c r="X63" s="39">
        <f>IF(M63="","",M63/GDP!P59/10)</f>
        <v>-8.9959344186493734E-2</v>
      </c>
      <c r="Y63" s="39">
        <f>IF(N63="","",N63/GDP!Q59/10)</f>
        <v>2.8689218396253593</v>
      </c>
      <c r="Z63" s="39">
        <f>IF(O63="","",O63/GDP!R59/10)</f>
        <v>3.8475926477216462</v>
      </c>
      <c r="AA63" s="39">
        <f>IF(P63="","",P63/GDP!S59/10)</f>
        <v>3.1302617055923987</v>
      </c>
      <c r="AB63" s="39">
        <f>IF(Q63="","",Q63/GDP!T59/10)</f>
        <v>0.27241281317895993</v>
      </c>
      <c r="AC63" s="21">
        <f t="shared" si="0"/>
        <v>0</v>
      </c>
      <c r="AD63" s="21">
        <f t="shared" si="1"/>
        <v>0</v>
      </c>
      <c r="AE63" s="21"/>
      <c r="AF63" s="21">
        <f t="shared" si="2"/>
        <v>0</v>
      </c>
      <c r="AG63" s="39" t="str">
        <f t="shared" si="3"/>
        <v/>
      </c>
      <c r="AI63" s="39">
        <f t="shared" si="4"/>
        <v>3.8475926477216462</v>
      </c>
      <c r="AJ63" s="83" t="str">
        <f t="shared" si="5"/>
        <v/>
      </c>
    </row>
    <row r="64" spans="1:36" x14ac:dyDescent="0.15">
      <c r="A64" s="12" t="s">
        <v>81</v>
      </c>
      <c r="B64" s="26">
        <f>Trans_cr!B64+Trav_cr!B64-SUM(Trans_deb!B64,Trav_deb!B64)</f>
        <v>-0.50999999999999091</v>
      </c>
      <c r="C64" s="26">
        <f>Trans_cr!C64+Trav_cr!C64-SUM(Trans_deb!C64,Trav_deb!C64)</f>
        <v>-37.300000000000068</v>
      </c>
      <c r="D64" s="26">
        <f>Trans_cr!D64+Trav_cr!D64-SUM(Trans_deb!D64,Trav_deb!D64)</f>
        <v>-29.42999999999995</v>
      </c>
      <c r="E64" s="26">
        <f>Trans_cr!E64+Trav_cr!E64-SUM(Trans_deb!E64,Trav_deb!E64)</f>
        <v>-118.92999999999995</v>
      </c>
      <c r="F64" s="26">
        <f>Trans_cr!F64+Trav_cr!F64-SUM(Trans_deb!F64,Trav_deb!F64)</f>
        <v>-41.389999999999986</v>
      </c>
      <c r="G64" s="26">
        <f>Trans_cr!G64+Trav_cr!G64-SUM(Trans_deb!G64,Trav_deb!G64)</f>
        <v>8.7172513088049755</v>
      </c>
      <c r="H64" s="26">
        <f>Trans_cr!H64+Trav_cr!H64-SUM(Trans_deb!H64,Trav_deb!H64)</f>
        <v>70.30067948141641</v>
      </c>
      <c r="I64" s="26">
        <f>Trans_cr!I64+Trav_cr!I64-SUM(Trans_deb!I64,Trav_deb!I64)</f>
        <v>163.58169948924956</v>
      </c>
      <c r="J64" s="26">
        <f>Trans_cr!J64+Trav_cr!J64-SUM(Trans_deb!J64,Trav_deb!J64)</f>
        <v>281.26217057007148</v>
      </c>
      <c r="K64" s="26">
        <f>Trans_cr!K64+Trav_cr!K64-SUM(Trans_deb!K64,Trav_deb!K64)</f>
        <v>545.36102361010546</v>
      </c>
      <c r="L64" s="26">
        <f>Trans_cr!L64+Trav_cr!L64-SUM(Trans_deb!L64,Trav_deb!L64)</f>
        <v>393.31316531630637</v>
      </c>
      <c r="M64" s="26">
        <f>Trans_cr!M64+Trav_cr!M64-SUM(Trans_deb!M64,Trav_deb!M64)</f>
        <v>242.34583169774214</v>
      </c>
      <c r="N64" s="26">
        <f>Trans_cr!N64+Trav_cr!N64-SUM(Trans_deb!N64,Trav_deb!N64)</f>
        <v>287.72846013511753</v>
      </c>
      <c r="O64" s="26">
        <f>Trans_cr!O64+Trav_cr!O64-SUM(Trans_deb!O64,Trav_deb!O64)</f>
        <v>328.59150740619521</v>
      </c>
      <c r="P64" s="26">
        <f>Trans_cr!P64+Trav_cr!P64-SUM(Trans_deb!P64,Trav_deb!P64)</f>
        <v>605.05329891642032</v>
      </c>
      <c r="Q64" s="26">
        <f>Trans_cr!Q64+Trav_cr!Q64-SUM(Trans_deb!Q64,Trav_deb!Q64)</f>
        <v>146.59886933567668</v>
      </c>
      <c r="S64" s="64">
        <f t="shared" si="6"/>
        <v>-0.75770916446829051</v>
      </c>
      <c r="W64" s="39">
        <f>IF(L64="","",L64/GDP!O60/10)</f>
        <v>1.6780831893363424</v>
      </c>
      <c r="X64" s="39">
        <f>IF(M64="","",M64/GDP!P60/10)</f>
        <v>1.0017838205419942</v>
      </c>
      <c r="Y64" s="39">
        <f>IF(N64="","",N64/GDP!Q60/10)</f>
        <v>1.1518721982093802</v>
      </c>
      <c r="Z64" s="39">
        <f>IF(O64="","",O64/GDP!R60/10)</f>
        <v>1.2628008209039874</v>
      </c>
      <c r="AA64" s="39">
        <f>IF(P64="","",P64/GDP!S60/10)</f>
        <v>2.2495480811239026</v>
      </c>
      <c r="AB64" s="39">
        <f>IF(Q64="","",Q64/GDP!T60/10)</f>
        <v>0.59499385250401271</v>
      </c>
      <c r="AC64" s="21">
        <f t="shared" si="0"/>
        <v>0</v>
      </c>
      <c r="AD64" s="21">
        <f t="shared" si="1"/>
        <v>0</v>
      </c>
      <c r="AE64" s="21"/>
      <c r="AF64" s="21">
        <f t="shared" si="2"/>
        <v>0</v>
      </c>
      <c r="AG64" s="39" t="str">
        <f t="shared" si="3"/>
        <v/>
      </c>
      <c r="AI64" s="39">
        <f t="shared" si="4"/>
        <v>1.2628008209039874</v>
      </c>
      <c r="AJ64" s="83" t="str">
        <f t="shared" si="5"/>
        <v/>
      </c>
    </row>
    <row r="65" spans="1:36" x14ac:dyDescent="0.15">
      <c r="A65" s="12" t="s">
        <v>84</v>
      </c>
      <c r="B65" s="26"/>
      <c r="C65" s="26"/>
      <c r="D65" s="26"/>
      <c r="E65" s="26">
        <f>Trans_cr!E65+Trav_cr!E65-SUM(Trans_deb!E65,Trav_deb!E65)</f>
        <v>1219.832918318365</v>
      </c>
      <c r="F65" s="26">
        <f>Trans_cr!F65+Trav_cr!F65-SUM(Trans_deb!F65,Trav_deb!F65)</f>
        <v>1335.2089911852518</v>
      </c>
      <c r="G65" s="26">
        <f>Trans_cr!G65+Trav_cr!G65-SUM(Trans_deb!G65,Trav_deb!G65)</f>
        <v>1346.3815426975455</v>
      </c>
      <c r="H65" s="26">
        <f>Trans_cr!H65+Trav_cr!H65-SUM(Trans_deb!H65,Trav_deb!H65)</f>
        <v>1318.8554592602727</v>
      </c>
      <c r="I65" s="26">
        <f>Trans_cr!I65+Trav_cr!I65-SUM(Trans_deb!I65,Trav_deb!I65)</f>
        <v>1351.7008460856696</v>
      </c>
      <c r="J65" s="26">
        <f>Trans_cr!J65+Trav_cr!J65-SUM(Trans_deb!J65,Trav_deb!J65)</f>
        <v>1218.4604612242993</v>
      </c>
      <c r="K65" s="26">
        <f>Trans_cr!K65+Trav_cr!K65-SUM(Trans_deb!K65,Trav_deb!K65)</f>
        <v>1354.9972069841815</v>
      </c>
      <c r="L65" s="26">
        <f>Trans_cr!L65+Trav_cr!L65-SUM(Trans_deb!L65,Trav_deb!L65)</f>
        <v>1007.0882213519403</v>
      </c>
      <c r="M65" s="26">
        <f>Trans_cr!M65+Trav_cr!M65-SUM(Trans_deb!M65,Trav_deb!M65)</f>
        <v>734.22487919962214</v>
      </c>
      <c r="N65" s="26">
        <f>Trans_cr!N65+Trav_cr!N65-SUM(Trans_deb!N65,Trav_deb!N65)</f>
        <v>818.66367377084589</v>
      </c>
      <c r="O65" s="26">
        <f>Trans_cr!O65+Trav_cr!O65-SUM(Trans_deb!O65,Trav_deb!O65)</f>
        <v>839.93141376455242</v>
      </c>
      <c r="P65" s="26">
        <f>Trans_cr!P65+Trav_cr!P65-SUM(Trans_deb!P65,Trav_deb!P65)</f>
        <v>660.89286264323709</v>
      </c>
      <c r="Q65" s="26">
        <f>Trans_cr!Q65+Trav_cr!Q65-SUM(Trans_deb!Q65,Trav_deb!Q65)</f>
        <v>251.61207815133866</v>
      </c>
      <c r="S65" s="64">
        <f t="shared" si="6"/>
        <v>-0.61928461877312813</v>
      </c>
      <c r="W65" s="39">
        <f>IF(L65="","",L65/GDP!O61/10)</f>
        <v>4.3671615442576268</v>
      </c>
      <c r="X65" s="39">
        <f>IF(M65="","",M65/GDP!P61/10)</f>
        <v>3.0253206045541008</v>
      </c>
      <c r="Y65" s="39">
        <f>IF(N65="","",N65/GDP!Q61/10)</f>
        <v>3.0385992562506972</v>
      </c>
      <c r="Z65" s="39">
        <f>IF(O65="","",O65/GDP!R61/10)</f>
        <v>2.7408407542258426</v>
      </c>
      <c r="AA65" s="39">
        <f>IF(P65="","",P65/GDP!S61/10)</f>
        <v>2.0997679862814165</v>
      </c>
      <c r="AB65" s="39">
        <f>IF(Q65="","",Q65/GDP!T61/10)</f>
        <v>0.81151771894341063</v>
      </c>
      <c r="AC65" s="21">
        <f t="shared" si="0"/>
        <v>0</v>
      </c>
      <c r="AD65" s="21">
        <f t="shared" si="1"/>
        <v>0</v>
      </c>
      <c r="AE65" s="21"/>
      <c r="AF65" s="21">
        <f t="shared" si="2"/>
        <v>0</v>
      </c>
      <c r="AG65" s="39" t="str">
        <f t="shared" si="3"/>
        <v/>
      </c>
      <c r="AI65" s="39">
        <f t="shared" si="4"/>
        <v>2.7408407542258426</v>
      </c>
      <c r="AJ65" s="83" t="str">
        <f t="shared" si="5"/>
        <v/>
      </c>
    </row>
    <row r="66" spans="1:36" x14ac:dyDescent="0.15">
      <c r="A66" s="12" t="s">
        <v>85</v>
      </c>
      <c r="B66" s="26">
        <f>Trans_cr!B66+Trav_cr!B66-SUM(Trans_deb!B66,Trav_deb!B66)</f>
        <v>-11.290411918103516</v>
      </c>
      <c r="C66" s="26">
        <f>Trans_cr!C66+Trav_cr!C66-SUM(Trans_deb!C66,Trav_deb!C66)</f>
        <v>-8.0856946892382382</v>
      </c>
      <c r="D66" s="26">
        <f>Trans_cr!D66+Trav_cr!D66-SUM(Trans_deb!D66,Trav_deb!D66)</f>
        <v>-68.906896536261783</v>
      </c>
      <c r="E66" s="26">
        <f>Trans_cr!E66+Trav_cr!E66-SUM(Trans_deb!E66,Trav_deb!E66)</f>
        <v>-196.16876715313694</v>
      </c>
      <c r="F66" s="26">
        <f>Trans_cr!F66+Trav_cr!F66-SUM(Trans_deb!F66,Trav_deb!F66)</f>
        <v>-204.47522773089997</v>
      </c>
      <c r="G66" s="26">
        <f>Trans_cr!G66+Trav_cr!G66-SUM(Trans_deb!G66,Trav_deb!G66)</f>
        <v>-59.074837820091687</v>
      </c>
      <c r="H66" s="26">
        <f>Trans_cr!H66+Trav_cr!H66-SUM(Trans_deb!H66,Trav_deb!H66)</f>
        <v>-79.799999999999983</v>
      </c>
      <c r="I66" s="26">
        <f>Trans_cr!I66+Trav_cr!I66-SUM(Trans_deb!I66,Trav_deb!I66)</f>
        <v>-68.156901140069778</v>
      </c>
      <c r="J66" s="26">
        <f>Trans_cr!J66+Trav_cr!J66-SUM(Trans_deb!J66,Trav_deb!J66)</f>
        <v>-84.496400046674552</v>
      </c>
      <c r="K66" s="26">
        <f>Trans_cr!K66+Trav_cr!K66-SUM(Trans_deb!K66,Trav_deb!K66)</f>
        <v>-87.796495970097368</v>
      </c>
      <c r="L66" s="26">
        <f>Trans_cr!L66+Trav_cr!L66-SUM(Trans_deb!L66,Trav_deb!L66)</f>
        <v>-68.780231864514633</v>
      </c>
      <c r="M66" s="26">
        <f>Trans_cr!M66+Trav_cr!M66-SUM(Trans_deb!M66,Trav_deb!M66)</f>
        <v>-38.799275560172724</v>
      </c>
      <c r="N66" s="26">
        <f>Trans_cr!N66+Trav_cr!N66-SUM(Trans_deb!N66,Trav_deb!N66)</f>
        <v>-80.463601313527349</v>
      </c>
      <c r="O66" s="26">
        <f>Trans_cr!O66+Trav_cr!O66-SUM(Trans_deb!O66,Trav_deb!O66)</f>
        <v>-55.315871636438118</v>
      </c>
      <c r="P66" s="26">
        <f>Trans_cr!P66+Trav_cr!P66-SUM(Trans_deb!P66,Trav_deb!P66)</f>
        <v>-43.854759862666413</v>
      </c>
      <c r="Q66" s="26">
        <f>Trans_cr!Q66+Trav_cr!Q66-SUM(Trans_deb!Q66,Trav_deb!Q66)</f>
        <v>-61.135751095150894</v>
      </c>
      <c r="S66" s="64">
        <f t="shared" si="6"/>
        <v>0.394050526934838</v>
      </c>
      <c r="W66" s="39">
        <f>IF(L66="","",L66/GDP!O62/10)</f>
        <v>-1.6937971777890639</v>
      </c>
      <c r="X66" s="39">
        <f>IF(M66="","",M66/GDP!P62/10)</f>
        <v>-1.0169825727554409</v>
      </c>
      <c r="Y66" s="39">
        <f>IF(N66="","",N66/GDP!Q62/10)</f>
        <v>-1.8258519393048691</v>
      </c>
      <c r="Z66" s="39">
        <f>IF(O66="","",O66/GDP!R62/10)</f>
        <v>-1.1855945736341187</v>
      </c>
      <c r="AA66" s="39">
        <f>IF(P66="","",P66/GDP!S62/10)</f>
        <v>-0.98084751912659129</v>
      </c>
      <c r="AB66" s="39">
        <f>IF(Q66="","",Q66/GDP!T62/10)</f>
        <v>-1.5480373747807266</v>
      </c>
      <c r="AC66" s="21">
        <f t="shared" si="0"/>
        <v>0</v>
      </c>
      <c r="AD66" s="21">
        <f t="shared" si="1"/>
        <v>0</v>
      </c>
      <c r="AE66" s="21"/>
      <c r="AF66" s="21">
        <f t="shared" si="2"/>
        <v>0</v>
      </c>
      <c r="AG66" s="39">
        <f t="shared" si="3"/>
        <v>-1.1855945736341187</v>
      </c>
      <c r="AI66" s="39" t="str">
        <f t="shared" si="4"/>
        <v/>
      </c>
      <c r="AJ66" s="83" t="str">
        <f t="shared" si="5"/>
        <v/>
      </c>
    </row>
    <row r="67" spans="1:36" x14ac:dyDescent="0.15">
      <c r="A67" s="12" t="s">
        <v>86</v>
      </c>
      <c r="B67" s="26">
        <f>Trans_cr!B67+Trav_cr!B67-SUM(Trans_deb!B67,Trav_deb!B67)</f>
        <v>-207.39551649594318</v>
      </c>
      <c r="C67" s="26">
        <f>Trans_cr!C67+Trav_cr!C67-SUM(Trans_deb!C67,Trav_deb!C67)</f>
        <v>14.734980781264085</v>
      </c>
      <c r="D67" s="26">
        <f>Trans_cr!D67+Trav_cr!D67-SUM(Trans_deb!D67,Trav_deb!D67)</f>
        <v>-320.69189948091741</v>
      </c>
      <c r="E67" s="26">
        <f>Trans_cr!E67+Trav_cr!E67-SUM(Trans_deb!E67,Trav_deb!E67)</f>
        <v>-343.49623309228264</v>
      </c>
      <c r="F67" s="26">
        <f>Trans_cr!F67+Trav_cr!F67-SUM(Trans_deb!F67,Trav_deb!F67)</f>
        <v>-294.58489385863913</v>
      </c>
      <c r="G67" s="26">
        <f>Trans_cr!G67+Trav_cr!G67-SUM(Trans_deb!G67,Trav_deb!G67)</f>
        <v>-102.33213451502024</v>
      </c>
      <c r="H67" s="26">
        <f>Trans_cr!H67+Trav_cr!H67-SUM(Trans_deb!H67,Trav_deb!H67)</f>
        <v>80.167766305444275</v>
      </c>
      <c r="I67" s="26">
        <f>Trans_cr!I67+Trav_cr!I67-SUM(Trans_deb!I67,Trav_deb!I67)</f>
        <v>-268.02782471066303</v>
      </c>
      <c r="J67" s="26">
        <f>Trans_cr!J67+Trav_cr!J67-SUM(Trans_deb!J67,Trav_deb!J67)</f>
        <v>-80.759717362184801</v>
      </c>
      <c r="K67" s="26">
        <f>Trans_cr!K67+Trav_cr!K67-SUM(Trans_deb!K67,Trav_deb!K67)</f>
        <v>-866.25741814722505</v>
      </c>
      <c r="L67" s="26">
        <f>Trans_cr!L67+Trav_cr!L67-SUM(Trans_deb!L67,Trav_deb!L67)</f>
        <v>-905.3836245833445</v>
      </c>
      <c r="M67" s="26">
        <f>Trans_cr!M67+Trav_cr!M67-SUM(Trans_deb!M67,Trav_deb!M67)</f>
        <v>-1160.5530854834851</v>
      </c>
      <c r="N67" s="26">
        <f>Trans_cr!N67+Trav_cr!N67-SUM(Trans_deb!N67,Trav_deb!N67)</f>
        <v>-921.72962248924568</v>
      </c>
      <c r="O67" s="26">
        <f>Trans_cr!O67+Trav_cr!O67-SUM(Trans_deb!O67,Trav_deb!O67)</f>
        <v>-464.50282364312716</v>
      </c>
      <c r="P67" s="26"/>
      <c r="Q67" s="26"/>
      <c r="S67" s="64" t="str">
        <f t="shared" si="6"/>
        <v/>
      </c>
      <c r="W67" s="39">
        <f>IF(L67="","",L67/GDP!O63/10)</f>
        <v>-1.4352811987065304</v>
      </c>
      <c r="X67" s="39">
        <f>IF(M67="","",M67/GDP!P63/10)</f>
        <v>-1.6091983985607272</v>
      </c>
      <c r="Y67" s="39">
        <f>IF(N67="","",N67/GDP!Q63/10)</f>
        <v>-1.1995360379705127</v>
      </c>
      <c r="Z67" s="39">
        <f>IF(O67="","",O67/GDP!R63/10)</f>
        <v>-0.5791322362487008</v>
      </c>
      <c r="AA67" s="39" t="str">
        <f>IF(P67="","",P67/GDP!S63/10)</f>
        <v/>
      </c>
      <c r="AB67" s="39" t="str">
        <f>IF(Q67="","",Q67/GDP!T63/10)</f>
        <v/>
      </c>
      <c r="AC67" s="21">
        <f t="shared" si="0"/>
        <v>0</v>
      </c>
      <c r="AD67" s="21">
        <f t="shared" si="1"/>
        <v>0</v>
      </c>
      <c r="AE67" s="21"/>
      <c r="AF67" s="21">
        <f t="shared" si="2"/>
        <v>0</v>
      </c>
      <c r="AG67" s="39">
        <f t="shared" si="3"/>
        <v>-0.5791322362487008</v>
      </c>
      <c r="AI67" s="39" t="str">
        <f t="shared" si="4"/>
        <v/>
      </c>
      <c r="AJ67" s="83" t="str">
        <f t="shared" si="5"/>
        <v>Ethiopia, The Federal Dem. Rep. of</v>
      </c>
    </row>
    <row r="68" spans="1:36" x14ac:dyDescent="0.15">
      <c r="A68" s="12" t="s">
        <v>87</v>
      </c>
      <c r="B68" s="26"/>
      <c r="C68" s="26"/>
      <c r="D68" s="26"/>
      <c r="E68" s="26">
        <f>Trans_cr!E68+Trav_cr!E68-SUM(Trans_deb!E68,Trav_deb!E68)</f>
        <v>39204.200000000012</v>
      </c>
      <c r="F68" s="26">
        <f>Trans_cr!F68+Trav_cr!F68-SUM(Trans_deb!F68,Trav_deb!F68)</f>
        <v>28091.267744604382</v>
      </c>
      <c r="G68" s="26">
        <f>Trans_cr!G68+Trav_cr!G68-SUM(Trans_deb!G68,Trav_deb!G68)</f>
        <v>24431.327892352012</v>
      </c>
      <c r="H68" s="26">
        <f>Trans_cr!H68+Trav_cr!H68-SUM(Trans_deb!H68,Trav_deb!H68)</f>
        <v>35436.305982271326</v>
      </c>
      <c r="I68" s="26">
        <f>Trans_cr!I68+Trav_cr!I68-SUM(Trans_deb!I68,Trav_deb!I68)</f>
        <v>45403.730686858064</v>
      </c>
      <c r="J68" s="26">
        <f>Trans_cr!J68+Trav_cr!J68-SUM(Trans_deb!J68,Trav_deb!J68)</f>
        <v>50019.475702084135</v>
      </c>
      <c r="K68" s="26">
        <f>Trans_cr!K68+Trav_cr!K68-SUM(Trans_deb!K68,Trav_deb!K68)</f>
        <v>54593.688318220025</v>
      </c>
      <c r="L68" s="26">
        <f>Trans_cr!L68+Trav_cr!L68-SUM(Trans_deb!L68,Trav_deb!L68)</f>
        <v>53705.543784051901</v>
      </c>
      <c r="M68" s="26">
        <f>Trans_cr!M68+Trav_cr!M68-SUM(Trans_deb!M68,Trav_deb!M68)</f>
        <v>50624.804136053834</v>
      </c>
      <c r="N68" s="26">
        <f>Trans_cr!N68+Trav_cr!N68-SUM(Trans_deb!N68,Trav_deb!N68)</f>
        <v>64141.13401832321</v>
      </c>
      <c r="O68" s="26">
        <f>Trans_cr!O68+Trav_cr!O68-SUM(Trans_deb!O68,Trav_deb!O68)</f>
        <v>69948.755559276673</v>
      </c>
      <c r="P68" s="26">
        <f>Trans_cr!P68+Trav_cr!P68-SUM(Trans_deb!P68,Trav_deb!P68)</f>
        <v>73350.630386445031</v>
      </c>
      <c r="Q68" s="26">
        <f>Trans_cr!Q68+Trav_cr!Q68-SUM(Trans_deb!Q68,Trav_deb!Q68)</f>
        <v>23294.340881832322</v>
      </c>
      <c r="S68" s="64">
        <f t="shared" si="6"/>
        <v>-0.68242480318019128</v>
      </c>
      <c r="W68" s="39">
        <f>IF(L68="","",L68/GDP!O64/10)</f>
        <v>0.45988634878137341</v>
      </c>
      <c r="X68" s="39">
        <f>IF(M68="","",M68/GDP!P64/10)</f>
        <v>0.42292099296832319</v>
      </c>
      <c r="Y68" s="39">
        <f>IF(N68="","",N68/GDP!Q64/10)</f>
        <v>0.507083247385543</v>
      </c>
      <c r="Z68" s="39">
        <f>IF(O68="","",O68/GDP!R64/10)</f>
        <v>0.51204621108828952</v>
      </c>
      <c r="AA68" s="39">
        <f>IF(P68="","",P68/GDP!S64/10)</f>
        <v>0.55029674175874088</v>
      </c>
      <c r="AB68" s="39">
        <f>IF(Q68="","",Q68/GDP!T64/10)</f>
        <v>0.18019961046883998</v>
      </c>
      <c r="AC68" s="21">
        <f t="shared" si="0"/>
        <v>0</v>
      </c>
      <c r="AD68" s="21">
        <f t="shared" si="1"/>
        <v>0</v>
      </c>
      <c r="AE68" s="21"/>
      <c r="AF68" s="21">
        <f t="shared" si="2"/>
        <v>0</v>
      </c>
      <c r="AG68" s="39" t="str">
        <f t="shared" si="3"/>
        <v/>
      </c>
      <c r="AI68" s="39">
        <f t="shared" si="4"/>
        <v>0.51204621108828952</v>
      </c>
      <c r="AJ68" s="83" t="str">
        <f t="shared" si="5"/>
        <v/>
      </c>
    </row>
    <row r="69" spans="1:36" x14ac:dyDescent="0.15">
      <c r="A69" s="12" t="s">
        <v>88</v>
      </c>
      <c r="B69" s="26">
        <f>Trans_cr!B69+Trav_cr!B69-SUM(Trans_deb!B69,Trav_deb!B69)</f>
        <v>-49.711132461450745</v>
      </c>
      <c r="C69" s="26">
        <f>Trans_cr!C69+Trav_cr!C69-SUM(Trans_deb!C69,Trav_deb!C69)</f>
        <v>-31.872851334900943</v>
      </c>
      <c r="D69" s="26">
        <f>Trans_cr!D69+Trav_cr!D69-SUM(Trans_deb!D69,Trav_deb!D69)</f>
        <v>-50.042302884083625</v>
      </c>
      <c r="E69" s="26">
        <f>Trans_cr!E69+Trav_cr!E69-SUM(Trans_deb!E69,Trav_deb!E69)</f>
        <v>4.4530282947073943</v>
      </c>
      <c r="F69" s="26">
        <f>Trans_cr!F69+Trav_cr!F69-SUM(Trans_deb!F69,Trav_deb!F69)</f>
        <v>-40.5977817993831</v>
      </c>
      <c r="G69" s="26">
        <f>Trans_cr!G69+Trav_cr!G69-SUM(Trans_deb!G69,Trav_deb!G69)</f>
        <v>-24.007281524527116</v>
      </c>
      <c r="H69" s="26">
        <f>Trans_cr!H69+Trav_cr!H69-SUM(Trans_deb!H69,Trav_deb!H69)</f>
        <v>-65.109142823506446</v>
      </c>
      <c r="I69" s="26"/>
      <c r="J69" s="26"/>
      <c r="K69" s="26"/>
      <c r="L69" s="26"/>
      <c r="M69" s="26"/>
      <c r="N69" s="26"/>
      <c r="O69" s="26"/>
      <c r="P69" s="26"/>
      <c r="Q69" s="26"/>
      <c r="S69" s="64" t="str">
        <f t="shared" si="6"/>
        <v/>
      </c>
      <c r="W69" s="39" t="str">
        <f>IF(L69="","",L69/GDP!O65/10)</f>
        <v/>
      </c>
      <c r="X69" s="39" t="str">
        <f>IF(M69="","",M69/GDP!P65/10)</f>
        <v/>
      </c>
      <c r="Y69" s="39" t="str">
        <f>IF(N69="","",N69/GDP!Q65/10)</f>
        <v/>
      </c>
      <c r="Z69" s="39" t="str">
        <f>IF(O69="","",O69/GDP!R65/10)</f>
        <v/>
      </c>
      <c r="AA69" s="39" t="str">
        <f>IF(P69="","",P69/GDP!S65/10)</f>
        <v/>
      </c>
      <c r="AB69" s="39" t="str">
        <f>IF(Q69="","",Q69/GDP!T65/10)</f>
        <v/>
      </c>
      <c r="AC69" s="21">
        <f t="shared" si="0"/>
        <v>1</v>
      </c>
      <c r="AD69" s="21"/>
      <c r="AE69" s="21"/>
      <c r="AF69" s="21">
        <f t="shared" si="2"/>
        <v>0</v>
      </c>
      <c r="AG69" s="39" t="str">
        <f t="shared" si="3"/>
        <v/>
      </c>
      <c r="AI69" s="39" t="str">
        <f t="shared" si="4"/>
        <v/>
      </c>
      <c r="AJ69" s="83" t="str">
        <f t="shared" si="5"/>
        <v>Faroe Islands</v>
      </c>
    </row>
    <row r="70" spans="1:36" x14ac:dyDescent="0.15">
      <c r="A70" s="12" t="s">
        <v>89</v>
      </c>
      <c r="B70" s="26">
        <f>Trans_cr!B70+Trav_cr!B70-SUM(Trans_deb!B70,Trav_deb!B70)</f>
        <v>390.5</v>
      </c>
      <c r="C70" s="26">
        <f>Trans_cr!C70+Trav_cr!C70-SUM(Trans_deb!C70,Trav_deb!C70)</f>
        <v>341.75014236250854</v>
      </c>
      <c r="D70" s="26">
        <f>Trans_cr!D70+Trav_cr!D70-SUM(Trans_deb!D70,Trav_deb!D70)</f>
        <v>403.20970738157911</v>
      </c>
      <c r="E70" s="26">
        <f>Trans_cr!E70+Trav_cr!E70-SUM(Trans_deb!E70,Trav_deb!E70)</f>
        <v>581.3122054740536</v>
      </c>
      <c r="F70" s="26">
        <f>Trans_cr!F70+Trav_cr!F70-SUM(Trans_deb!F70,Trav_deb!F70)</f>
        <v>417.54509015496399</v>
      </c>
      <c r="G70" s="26">
        <f>Trans_cr!G70+Trav_cr!G70-SUM(Trans_deb!G70,Trav_deb!G70)</f>
        <v>526.15108521357774</v>
      </c>
      <c r="H70" s="26">
        <f>Trans_cr!H70+Trav_cr!H70-SUM(Trans_deb!H70,Trav_deb!H70)</f>
        <v>609.13601201739971</v>
      </c>
      <c r="I70" s="26">
        <f>Trans_cr!I70+Trav_cr!I70-SUM(Trans_deb!I70,Trav_deb!I70)</f>
        <v>624.65087562794338</v>
      </c>
      <c r="J70" s="26">
        <f>Trans_cr!J70+Trav_cr!J70-SUM(Trans_deb!J70,Trav_deb!J70)</f>
        <v>564.13528959802841</v>
      </c>
      <c r="K70" s="26">
        <f>Trans_cr!K70+Trav_cr!K70-SUM(Trans_deb!K70,Trav_deb!K70)</f>
        <v>710.61101108393223</v>
      </c>
      <c r="L70" s="26">
        <f>Trans_cr!L70+Trav_cr!L70-SUM(Trans_deb!L70,Trav_deb!L70)</f>
        <v>743.89815550865706</v>
      </c>
      <c r="M70" s="26">
        <f>Trans_cr!M70+Trav_cr!M70-SUM(Trans_deb!M70,Trav_deb!M70)</f>
        <v>803.89754208188424</v>
      </c>
      <c r="N70" s="26">
        <f>Trans_cr!N70+Trav_cr!N70-SUM(Trans_deb!N70,Trav_deb!N70)</f>
        <v>848.36525090603106</v>
      </c>
      <c r="O70" s="26">
        <f>Trans_cr!O70+Trav_cr!O70-SUM(Trans_deb!O70,Trav_deb!O70)</f>
        <v>932.57252674881977</v>
      </c>
      <c r="P70" s="26">
        <f>Trans_cr!P70+Trav_cr!P70-SUM(Trans_deb!P70,Trav_deb!P70)</f>
        <v>882.57042912699603</v>
      </c>
      <c r="Q70" s="26">
        <f>Trans_cr!Q70+Trav_cr!Q70-SUM(Trans_deb!Q70,Trav_deb!Q70)</f>
        <v>-4.4832913173953557</v>
      </c>
      <c r="S70" s="64">
        <f t="shared" si="6"/>
        <v>-1.005079811388911</v>
      </c>
      <c r="W70" s="39">
        <f>IF(L70="","",L70/GDP!O66/10)</f>
        <v>15.886839972512584</v>
      </c>
      <c r="X70" s="39">
        <f>IF(M70="","",M70/GDP!P66/10)</f>
        <v>16.305430683095114</v>
      </c>
      <c r="Y70" s="39">
        <f>IF(N70="","",N70/GDP!Q66/10)</f>
        <v>15.84702084762298</v>
      </c>
      <c r="Z70" s="39">
        <f>IF(O70="","",O70/GDP!R66/10)</f>
        <v>16.708435997676201</v>
      </c>
      <c r="AA70" s="39">
        <f>IF(P70="","",P70/GDP!S66/10)</f>
        <v>16.054739079843422</v>
      </c>
      <c r="AB70" s="39">
        <f>IF(Q70="","",Q70/GDP!T66/10)</f>
        <v>-0.10387332194003969</v>
      </c>
      <c r="AC70" s="21">
        <f t="shared" si="0"/>
        <v>0</v>
      </c>
      <c r="AD70" s="21">
        <f t="shared" si="1"/>
        <v>1</v>
      </c>
      <c r="AE70" s="21"/>
      <c r="AF70" s="21">
        <f t="shared" si="2"/>
        <v>0</v>
      </c>
      <c r="AG70" s="39" t="str">
        <f t="shared" si="3"/>
        <v/>
      </c>
      <c r="AI70" s="39">
        <f t="shared" si="4"/>
        <v>16.708435997676201</v>
      </c>
      <c r="AJ70" s="83" t="str">
        <f t="shared" si="5"/>
        <v>Fiji, Rep. of</v>
      </c>
    </row>
    <row r="71" spans="1:36" x14ac:dyDescent="0.15">
      <c r="A71" s="12" t="s">
        <v>90</v>
      </c>
      <c r="B71" s="26">
        <f>Trans_cr!B71+Trav_cr!B71-SUM(Trans_deb!B71,Trav_deb!B71)</f>
        <v>-2591.2999999999993</v>
      </c>
      <c r="C71" s="26">
        <f>Trans_cr!C71+Trav_cr!C71-SUM(Trans_deb!C71,Trav_deb!C71)</f>
        <v>0</v>
      </c>
      <c r="D71" s="26">
        <f>Trans_cr!D71+Trav_cr!D71-SUM(Trans_deb!D71,Trav_deb!D71)</f>
        <v>0</v>
      </c>
      <c r="E71" s="26">
        <f>Trans_cr!E71+Trav_cr!E71-SUM(Trans_deb!E71,Trav_deb!E71)</f>
        <v>-5232.4440798295445</v>
      </c>
      <c r="F71" s="26">
        <f>Trans_cr!F71+Trav_cr!F71-SUM(Trans_deb!F71,Trav_deb!F71)</f>
        <v>-3756.7452280321577</v>
      </c>
      <c r="G71" s="26">
        <f>Trans_cr!G71+Trav_cr!G71-SUM(Trans_deb!G71,Trav_deb!G71)</f>
        <v>-3813.9305220779206</v>
      </c>
      <c r="H71" s="26">
        <f>Trans_cr!H71+Trav_cr!H71-SUM(Trans_deb!H71,Trav_deb!H71)</f>
        <v>-4423.989606770825</v>
      </c>
      <c r="I71" s="26">
        <f>Trans_cr!I71+Trav_cr!I71-SUM(Trans_deb!I71,Trav_deb!I71)</f>
        <v>-4234.7332016625405</v>
      </c>
      <c r="J71" s="26">
        <f>Trans_cr!J71+Trav_cr!J71-SUM(Trans_deb!J71,Trav_deb!J71)</f>
        <v>-4761.3864231994503</v>
      </c>
      <c r="K71" s="26">
        <f>Trans_cr!K71+Trav_cr!K71-SUM(Trans_deb!K71,Trav_deb!K71)</f>
        <v>-4944.1592049115898</v>
      </c>
      <c r="L71" s="26">
        <f>Trans_cr!L71+Trav_cr!L71-SUM(Trans_deb!L71,Trav_deb!L71)</f>
        <v>-4112.5295337752632</v>
      </c>
      <c r="M71" s="26">
        <f>Trans_cr!M71+Trav_cr!M71-SUM(Trans_deb!M71,Trav_deb!M71)</f>
        <v>-4356.391145749114</v>
      </c>
      <c r="N71" s="26">
        <f>Trans_cr!N71+Trav_cr!N71-SUM(Trans_deb!N71,Trav_deb!N71)</f>
        <v>-4060.8344968982574</v>
      </c>
      <c r="O71" s="26">
        <f>Trans_cr!O71+Trav_cr!O71-SUM(Trans_deb!O71,Trav_deb!O71)</f>
        <v>-4653.8455877472607</v>
      </c>
      <c r="P71" s="26">
        <f>Trans_cr!P71+Trav_cr!P71-SUM(Trans_deb!P71,Trav_deb!P71)</f>
        <v>-3714.8491181277113</v>
      </c>
      <c r="Q71" s="26"/>
      <c r="S71" s="64" t="str">
        <f t="shared" si="6"/>
        <v/>
      </c>
      <c r="W71" s="39">
        <f>IF(L71="","",L71/GDP!O67/10)</f>
        <v>-1.7533093222866927</v>
      </c>
      <c r="X71" s="39">
        <f>IF(M71="","",M71/GDP!P67/10)</f>
        <v>-1.8098472163128936</v>
      </c>
      <c r="Y71" s="39">
        <f>IF(N71="","",N71/GDP!Q67/10)</f>
        <v>-1.5890084520894381</v>
      </c>
      <c r="Z71" s="39">
        <f>IF(O71="","",O71/GDP!R67/10)</f>
        <v>-1.6855072517945344</v>
      </c>
      <c r="AA71" s="39">
        <f>IF(P71="","",P71/GDP!S67/10)</f>
        <v>-1.3810066244974688</v>
      </c>
      <c r="AB71" s="39" t="str">
        <f>IF(Q71="","",Q71/GDP!T67/10)</f>
        <v/>
      </c>
      <c r="AC71" s="21">
        <f t="shared" ref="AC71:AC134" si="7">IF(Z71="",1,0)</f>
        <v>0</v>
      </c>
      <c r="AD71" s="21">
        <f t="shared" ref="AD71:AD133" si="8">IF(Z71&gt;10, 1, 0)</f>
        <v>0</v>
      </c>
      <c r="AE71" s="21"/>
      <c r="AF71" s="21">
        <f t="shared" ref="AF71:AF134" si="9">IF(Z71&lt;-5, 1, 0)</f>
        <v>0</v>
      </c>
      <c r="AG71" s="39">
        <f t="shared" ref="AG71:AG134" si="10">IF(Z71&lt;0, Z71, "")</f>
        <v>-1.6855072517945344</v>
      </c>
      <c r="AI71" s="39" t="str">
        <f t="shared" ref="AI71:AI134" si="11">IF(Z71&gt;0, Z71, "")</f>
        <v/>
      </c>
      <c r="AJ71" s="83" t="str">
        <f t="shared" ref="AJ71:AJ134" si="12">IF(AA71&gt;5, A71, "")</f>
        <v/>
      </c>
    </row>
    <row r="72" spans="1:36" x14ac:dyDescent="0.15">
      <c r="A72" s="12" t="s">
        <v>91</v>
      </c>
      <c r="B72" s="26">
        <f>Trans_cr!B72+Trav_cr!B72-SUM(Trans_deb!B72,Trav_deb!B72)</f>
        <v>6698.13073297964</v>
      </c>
      <c r="C72" s="26">
        <f>Trans_cr!C72+Trav_cr!C72-SUM(Trans_deb!C72,Trav_deb!C72)</f>
        <v>10409.604483266754</v>
      </c>
      <c r="D72" s="26">
        <f>Trans_cr!D72+Trav_cr!D72-SUM(Trans_deb!D72,Trav_deb!D72)</f>
        <v>14974.340785729786</v>
      </c>
      <c r="E72" s="26">
        <f>Trans_cr!E72+Trav_cr!E72-SUM(Trans_deb!E72,Trav_deb!E72)</f>
        <v>15333.848510253476</v>
      </c>
      <c r="F72" s="26">
        <f>Trans_cr!F72+Trav_cr!F72-SUM(Trans_deb!F72,Trav_deb!F72)</f>
        <v>12844.390642026759</v>
      </c>
      <c r="G72" s="26">
        <f>Trans_cr!G72+Trav_cr!G72-SUM(Trans_deb!G72,Trav_deb!G72)</f>
        <v>8534.7404677686864</v>
      </c>
      <c r="H72" s="26">
        <f>Trans_cr!H72+Trav_cr!H72-SUM(Trans_deb!H72,Trav_deb!H72)</f>
        <v>9402.3398834784894</v>
      </c>
      <c r="I72" s="26">
        <f>Trans_cr!I72+Trav_cr!I72-SUM(Trans_deb!I72,Trav_deb!I72)</f>
        <v>13730.908493160707</v>
      </c>
      <c r="J72" s="26">
        <f>Trans_cr!J72+Trav_cr!J72-SUM(Trans_deb!J72,Trav_deb!J72)</f>
        <v>9599.5717532687413</v>
      </c>
      <c r="K72" s="26">
        <f>Trans_cr!K72+Trav_cr!K72-SUM(Trans_deb!K72,Trav_deb!K72)</f>
        <v>5687.1664273496717</v>
      </c>
      <c r="L72" s="26">
        <f>Trans_cr!L72+Trav_cr!L72-SUM(Trans_deb!L72,Trav_deb!L72)</f>
        <v>15655.458670634573</v>
      </c>
      <c r="M72" s="26">
        <f>Trans_cr!M72+Trav_cr!M72-SUM(Trans_deb!M72,Trav_deb!M72)</f>
        <v>9520.4830455947958</v>
      </c>
      <c r="N72" s="26">
        <f>Trans_cr!N72+Trav_cr!N72-SUM(Trans_deb!N72,Trav_deb!N72)</f>
        <v>11739.694443232875</v>
      </c>
      <c r="O72" s="26">
        <f>Trans_cr!O72+Trav_cr!O72-SUM(Trans_deb!O72,Trav_deb!O72)</f>
        <v>8666.0232455045771</v>
      </c>
      <c r="P72" s="26">
        <f>Trans_cr!P72+Trav_cr!P72-SUM(Trans_deb!P72,Trav_deb!P72)</f>
        <v>8383.8777266558609</v>
      </c>
      <c r="Q72" s="26">
        <f>Trans_cr!Q72+Trav_cr!Q72-SUM(Trans_deb!Q72,Trav_deb!Q72)</f>
        <v>1928.3294919087493</v>
      </c>
      <c r="S72" s="64">
        <f t="shared" si="6"/>
        <v>-0.76999551343911166</v>
      </c>
      <c r="W72" s="39">
        <f>IF(L72="","",L72/GDP!O68/10)</f>
        <v>0.64176560473381938</v>
      </c>
      <c r="X72" s="39">
        <f>IF(M72="","",M72/GDP!P68/10)</f>
        <v>0.38508888796784524</v>
      </c>
      <c r="Y72" s="39">
        <f>IF(N72="","",N72/GDP!Q68/10)</f>
        <v>0.45253006309780941</v>
      </c>
      <c r="Z72" s="39">
        <f>IF(O72="","",O72/GDP!R68/10)</f>
        <v>0.31036291835666802</v>
      </c>
      <c r="AA72" s="39">
        <f>IF(P72="","",P72/GDP!S68/10)</f>
        <v>0.30719498522426042</v>
      </c>
      <c r="AB72" s="39">
        <f>IF(Q72="","",Q72/GDP!T68/10)</f>
        <v>7.3370384143960715E-2</v>
      </c>
      <c r="AC72" s="21">
        <f t="shared" si="7"/>
        <v>0</v>
      </c>
      <c r="AD72" s="21">
        <f t="shared" si="8"/>
        <v>0</v>
      </c>
      <c r="AE72" s="21"/>
      <c r="AF72" s="21">
        <f t="shared" si="9"/>
        <v>0</v>
      </c>
      <c r="AG72" s="39" t="str">
        <f t="shared" si="10"/>
        <v/>
      </c>
      <c r="AI72" s="39">
        <f t="shared" si="11"/>
        <v>0.31036291835666802</v>
      </c>
      <c r="AJ72" s="83" t="str">
        <f t="shared" si="12"/>
        <v/>
      </c>
    </row>
    <row r="73" spans="1:36" x14ac:dyDescent="0.15">
      <c r="A73" s="12" t="s">
        <v>92</v>
      </c>
      <c r="B73" s="26">
        <f>Trans_cr!B73+Trav_cr!B73-SUM(Trans_deb!B73,Trav_deb!B73)</f>
        <v>262.00166701481908</v>
      </c>
      <c r="C73" s="26">
        <f>Trans_cr!C73+Trav_cr!C73-SUM(Trans_deb!C73,Trav_deb!C73)</f>
        <v>380.5908659463397</v>
      </c>
      <c r="D73" s="26">
        <f>Trans_cr!D73+Trav_cr!D73-SUM(Trans_deb!D73,Trav_deb!D73)</f>
        <v>357.6900140547059</v>
      </c>
      <c r="E73" s="26">
        <f>Trans_cr!E73+Trav_cr!E73-SUM(Trans_deb!E73,Trav_deb!E73)</f>
        <v>291.7</v>
      </c>
      <c r="F73" s="26">
        <f>Trans_cr!F73+Trav_cr!F73-SUM(Trans_deb!F73,Trav_deb!F73)</f>
        <v>232.31945015216218</v>
      </c>
      <c r="G73" s="26">
        <f>Trans_cr!G73+Trav_cr!G73-SUM(Trans_deb!G73,Trav_deb!G73)</f>
        <v>253.3464499406499</v>
      </c>
      <c r="H73" s="26">
        <f>Trans_cr!H73+Trav_cr!H73-SUM(Trans_deb!H73,Trav_deb!H73)</f>
        <v>352.95472957139782</v>
      </c>
      <c r="I73" s="26">
        <f>Trans_cr!I73+Trav_cr!I73-SUM(Trans_deb!I73,Trav_deb!I73)</f>
        <v>382.78992996892146</v>
      </c>
      <c r="J73" s="26">
        <f>Trans_cr!J73+Trav_cr!J73-SUM(Trans_deb!J73,Trav_deb!J73)</f>
        <v>414.94382710117844</v>
      </c>
      <c r="K73" s="26">
        <f>Trans_cr!K73+Trav_cr!K73-SUM(Trans_deb!K73,Trav_deb!K73)</f>
        <v>485.46821765682171</v>
      </c>
      <c r="L73" s="26">
        <f>Trans_cr!L73+Trav_cr!L73-SUM(Trans_deb!L73,Trav_deb!L73)</f>
        <v>447.07593552381968</v>
      </c>
      <c r="M73" s="26">
        <f>Trans_cr!M73+Trav_cr!M73-SUM(Trans_deb!M73,Trav_deb!M73)</f>
        <v>527.99217002576199</v>
      </c>
      <c r="N73" s="26"/>
      <c r="O73" s="26"/>
      <c r="P73" s="26"/>
      <c r="Q73" s="26"/>
      <c r="S73" s="64" t="str">
        <f t="shared" si="6"/>
        <v/>
      </c>
      <c r="W73" s="39">
        <f>IF(L73="","",L73/GDP!O69/10)</f>
        <v>8.3978346171169598</v>
      </c>
      <c r="X73" s="39">
        <f>IF(M73="","",M73/GDP!P69/10)</f>
        <v>9.6115576988886708</v>
      </c>
      <c r="Y73" s="39" t="str">
        <f>IF(N73="","",N73/GDP!Q69/10)</f>
        <v/>
      </c>
      <c r="Z73" s="39" t="str">
        <f>IF(O73="","",O73/GDP!R69/10)</f>
        <v/>
      </c>
      <c r="AA73" s="39" t="str">
        <f>IF(P73="","",P73/GDP!S69/10)</f>
        <v/>
      </c>
      <c r="AB73" s="39" t="str">
        <f>IF(Q73="","",Q73/GDP!T69/10)</f>
        <v/>
      </c>
      <c r="AC73" s="21">
        <f t="shared" si="7"/>
        <v>1</v>
      </c>
      <c r="AD73" s="21"/>
      <c r="AE73" s="21"/>
      <c r="AF73" s="21">
        <f t="shared" si="9"/>
        <v>0</v>
      </c>
      <c r="AG73" s="39" t="str">
        <f t="shared" si="10"/>
        <v/>
      </c>
      <c r="AI73" s="39" t="str">
        <f t="shared" si="11"/>
        <v/>
      </c>
      <c r="AJ73" s="83" t="str">
        <f t="shared" si="12"/>
        <v>French Polynesia</v>
      </c>
    </row>
    <row r="74" spans="1:36" x14ac:dyDescent="0.15">
      <c r="A74" s="12" t="s">
        <v>93</v>
      </c>
      <c r="B74" s="26">
        <f>Trans_cr!B74+Trav_cr!B74-SUM(Trans_deb!B74,Trav_deb!B74)</f>
        <v>-558.79204081033322</v>
      </c>
      <c r="C74" s="26">
        <f>Trans_cr!C74+Trav_cr!C74-SUM(Trans_deb!C74,Trav_deb!C74)</f>
        <v>0</v>
      </c>
      <c r="D74" s="26">
        <f>Trans_cr!D74+Trav_cr!D74-SUM(Trans_deb!D74,Trav_deb!D74)</f>
        <v>-396.8374335754778</v>
      </c>
      <c r="E74" s="26">
        <f>Trans_cr!E74+Trav_cr!E74-SUM(Trans_deb!E74,Trav_deb!E74)</f>
        <v>-756.2301129671348</v>
      </c>
      <c r="F74" s="26">
        <f>Trans_cr!F74+Trav_cr!F74-SUM(Trans_deb!F74,Trav_deb!F74)</f>
        <v>-798.72209842655582</v>
      </c>
      <c r="G74" s="26">
        <f>Trans_cr!G74+Trav_cr!G74-SUM(Trans_deb!G74,Trav_deb!G74)</f>
        <v>-926.39670329008504</v>
      </c>
      <c r="H74" s="26">
        <f>Trans_cr!H74+Trav_cr!H74-SUM(Trans_deb!H74,Trav_deb!H74)</f>
        <v>-1147.3826660390048</v>
      </c>
      <c r="I74" s="26">
        <f>Trans_cr!I74+Trav_cr!I74-SUM(Trans_deb!I74,Trav_deb!I74)</f>
        <v>-942.36518720991182</v>
      </c>
      <c r="J74" s="26">
        <f>Trans_cr!J74+Trav_cr!J74-SUM(Trans_deb!J74,Trav_deb!J74)</f>
        <v>-1119.3546232765334</v>
      </c>
      <c r="K74" s="26">
        <f>Trans_cr!K74+Trav_cr!K74-SUM(Trans_deb!K74,Trav_deb!K74)</f>
        <v>-1132.3929358442047</v>
      </c>
      <c r="L74" s="26">
        <f>Trans_cr!L74+Trav_cr!L74-SUM(Trans_deb!L74,Trav_deb!L74)</f>
        <v>-772.05238014163831</v>
      </c>
      <c r="M74" s="26"/>
      <c r="N74" s="26"/>
      <c r="O74" s="26"/>
      <c r="P74" s="26"/>
      <c r="Q74" s="26"/>
      <c r="S74" s="64" t="str">
        <f t="shared" ref="S74:S137" si="13">IF(Q74="", "", Q74/P74-1)</f>
        <v/>
      </c>
      <c r="W74" s="39">
        <f>IF(L74="","",L74/GDP!O70/10)</f>
        <v>-5.3672387232992635</v>
      </c>
      <c r="X74" s="39" t="str">
        <f>IF(M74="","",M74/GDP!P70/10)</f>
        <v/>
      </c>
      <c r="Y74" s="39" t="str">
        <f>IF(N74="","",N74/GDP!Q70/10)</f>
        <v/>
      </c>
      <c r="Z74" s="39" t="str">
        <f>IF(O74="","",O74/GDP!R70/10)</f>
        <v/>
      </c>
      <c r="AA74" s="39" t="str">
        <f>IF(P74="","",P74/GDP!S70/10)</f>
        <v/>
      </c>
      <c r="AB74" s="39" t="str">
        <f>IF(Q74="","",Q74/GDP!T70/10)</f>
        <v/>
      </c>
      <c r="AC74" s="21">
        <f t="shared" si="7"/>
        <v>1</v>
      </c>
      <c r="AD74" s="21"/>
      <c r="AE74" s="21"/>
      <c r="AF74" s="21">
        <f t="shared" si="9"/>
        <v>0</v>
      </c>
      <c r="AG74" s="39" t="str">
        <f t="shared" si="10"/>
        <v/>
      </c>
      <c r="AI74" s="39" t="str">
        <f t="shared" si="11"/>
        <v/>
      </c>
      <c r="AJ74" s="83" t="str">
        <f t="shared" si="12"/>
        <v>Gabon</v>
      </c>
    </row>
    <row r="75" spans="1:36" x14ac:dyDescent="0.15">
      <c r="A75" s="12" t="s">
        <v>94</v>
      </c>
      <c r="B75" s="26">
        <f>Trans_cr!B75+Trav_cr!B75-SUM(Trans_deb!B75,Trav_deb!B75)</f>
        <v>33.310607363201299</v>
      </c>
      <c r="C75" s="26">
        <f>Trans_cr!C75+Trav_cr!C75-SUM(Trans_deb!C75,Trav_deb!C75)</f>
        <v>41.969600999083397</v>
      </c>
      <c r="D75" s="26">
        <f>Trans_cr!D75+Trav_cr!D75-SUM(Trans_deb!D75,Trav_deb!D75)</f>
        <v>51.77001705495497</v>
      </c>
      <c r="E75" s="26">
        <f>Trans_cr!E75+Trav_cr!E75-SUM(Trans_deb!E75,Trav_deb!E75)</f>
        <v>48.288849127375258</v>
      </c>
      <c r="F75" s="26">
        <f>Trans_cr!F75+Trav_cr!F75-SUM(Trans_deb!F75,Trav_deb!F75)</f>
        <v>31.652096300085091</v>
      </c>
      <c r="G75" s="26">
        <f>Trans_cr!G75+Trav_cr!G75-SUM(Trans_deb!G75,Trav_deb!G75)</f>
        <v>60.599137629055519</v>
      </c>
      <c r="H75" s="26">
        <f>Trans_cr!H75+Trav_cr!H75-SUM(Trans_deb!H75,Trav_deb!H75)</f>
        <v>62.502220403045669</v>
      </c>
      <c r="I75" s="26">
        <f>Trans_cr!I75+Trav_cr!I75-SUM(Trans_deb!I75,Trav_deb!I75)</f>
        <v>78.123988545544194</v>
      </c>
      <c r="J75" s="26">
        <f>Trans_cr!J75+Trav_cr!J75-SUM(Trans_deb!J75,Trav_deb!J75)</f>
        <v>65.183553554102673</v>
      </c>
      <c r="K75" s="26">
        <f>Trans_cr!K75+Trav_cr!K75-SUM(Trans_deb!K75,Trav_deb!K75)</f>
        <v>35.25885222915916</v>
      </c>
      <c r="L75" s="26">
        <f>Trans_cr!L75+Trav_cr!L75-SUM(Trans_deb!L75,Trav_deb!L75)</f>
        <v>44.27059260581494</v>
      </c>
      <c r="M75" s="26">
        <f>Trans_cr!M75+Trav_cr!M75-SUM(Trans_deb!M75,Trav_deb!M75)</f>
        <v>10.736449447095566</v>
      </c>
      <c r="N75" s="26">
        <f>Trans_cr!N75+Trav_cr!N75-SUM(Trans_deb!N75,Trav_deb!N75)</f>
        <v>21.977458893314264</v>
      </c>
      <c r="O75" s="26">
        <f>Trans_cr!O75+Trav_cr!O75-SUM(Trans_deb!O75,Trav_deb!O75)</f>
        <v>98.831675622360876</v>
      </c>
      <c r="P75" s="26"/>
      <c r="Q75" s="26"/>
      <c r="S75" s="64" t="str">
        <f t="shared" si="13"/>
        <v/>
      </c>
      <c r="W75" s="39">
        <f>IF(L75="","",L75/GDP!O71/10)</f>
        <v>3.2677120761447696</v>
      </c>
      <c r="X75" s="39">
        <f>IF(M75="","",M75/GDP!P71/10)</f>
        <v>0.73036771310142878</v>
      </c>
      <c r="Y75" s="39">
        <f>IF(N75="","",N75/GDP!Q71/10)</f>
        <v>1.4670765124018279</v>
      </c>
      <c r="Z75" s="39">
        <f>IF(O75="","",O75/GDP!R71/10)</f>
        <v>5.9455670094428026</v>
      </c>
      <c r="AA75" s="39" t="str">
        <f>IF(P75="","",P75/GDP!S71/10)</f>
        <v/>
      </c>
      <c r="AB75" s="39" t="str">
        <f>IF(Q75="","",Q75/GDP!T71/10)</f>
        <v/>
      </c>
      <c r="AC75" s="21">
        <f t="shared" si="7"/>
        <v>0</v>
      </c>
      <c r="AD75" s="21">
        <f t="shared" si="8"/>
        <v>0</v>
      </c>
      <c r="AE75" s="21"/>
      <c r="AF75" s="21">
        <f t="shared" si="9"/>
        <v>0</v>
      </c>
      <c r="AG75" s="39" t="str">
        <f t="shared" si="10"/>
        <v/>
      </c>
      <c r="AI75" s="39">
        <f t="shared" si="11"/>
        <v>5.9455670094428026</v>
      </c>
      <c r="AJ75" s="83" t="str">
        <f t="shared" si="12"/>
        <v>Gambia, The</v>
      </c>
    </row>
    <row r="76" spans="1:36" x14ac:dyDescent="0.15">
      <c r="A76" s="12" t="s">
        <v>95</v>
      </c>
      <c r="B76" s="26">
        <f>Trans_cr!B76+Trav_cr!B76-SUM(Trans_deb!B76,Trav_deb!B76)</f>
        <v>117.07586092999998</v>
      </c>
      <c r="C76" s="26">
        <f>Trans_cr!C76+Trav_cr!C76-SUM(Trans_deb!C76,Trav_deb!C76)</f>
        <v>169.84461549000002</v>
      </c>
      <c r="D76" s="26">
        <f>Trans_cr!D76+Trav_cr!D76-SUM(Trans_deb!D76,Trav_deb!D76)</f>
        <v>213.05808452000008</v>
      </c>
      <c r="E76" s="26">
        <f>Trans_cr!E76+Trav_cr!E76-SUM(Trans_deb!E76,Trav_deb!E76)</f>
        <v>216.03070186000014</v>
      </c>
      <c r="F76" s="26">
        <f>Trans_cr!F76+Trav_cr!F76-SUM(Trans_deb!F76,Trav_deb!F76)</f>
        <v>427.24264040999992</v>
      </c>
      <c r="G76" s="26">
        <f>Trans_cr!G76+Trav_cr!G76-SUM(Trans_deb!G76,Trav_deb!G76)</f>
        <v>602.67221268000014</v>
      </c>
      <c r="H76" s="26">
        <f>Trans_cr!H76+Trav_cr!H76-SUM(Trans_deb!H76,Trav_deb!H76)</f>
        <v>848.46847130999993</v>
      </c>
      <c r="I76" s="26">
        <f>Trans_cr!I76+Trav_cr!I76-SUM(Trans_deb!I76,Trav_deb!I76)</f>
        <v>1202.6958080299999</v>
      </c>
      <c r="J76" s="26">
        <f>Trans_cr!J76+Trav_cr!J76-SUM(Trans_deb!J76,Trav_deb!J76)</f>
        <v>1500.8814149199995</v>
      </c>
      <c r="K76" s="26">
        <f>Trans_cr!K76+Trav_cr!K76-SUM(Trans_deb!K76,Trav_deb!K76)</f>
        <v>1522.7618041599999</v>
      </c>
      <c r="L76" s="26">
        <f>Trans_cr!L76+Trav_cr!L76-SUM(Trans_deb!L76,Trav_deb!L76)</f>
        <v>1534.1377478099998</v>
      </c>
      <c r="M76" s="26">
        <f>Trans_cr!M76+Trav_cr!M76-SUM(Trans_deb!M76,Trav_deb!M76)</f>
        <v>1687.28285798</v>
      </c>
      <c r="N76" s="26">
        <f>Trans_cr!N76+Trav_cr!N76-SUM(Trans_deb!N76,Trav_deb!N76)</f>
        <v>2118.4102624899997</v>
      </c>
      <c r="O76" s="26">
        <f>Trans_cr!O76+Trav_cr!O76-SUM(Trans_deb!O76,Trav_deb!O76)</f>
        <v>2413.3051455200002</v>
      </c>
      <c r="P76" s="26">
        <f>Trans_cr!P76+Trav_cr!P76-SUM(Trans_deb!P76,Trav_deb!P76)</f>
        <v>2341.7825347399994</v>
      </c>
      <c r="Q76" s="26">
        <f>Trans_cr!Q76+Trav_cr!Q76-SUM(Trans_deb!Q76,Trav_deb!Q76)</f>
        <v>249.42224667999983</v>
      </c>
      <c r="S76" s="64">
        <f t="shared" si="13"/>
        <v>-0.89349043176304477</v>
      </c>
      <c r="W76" s="39">
        <f>IF(L76="","",L76/GDP!O72/10)</f>
        <v>10.259602696618957</v>
      </c>
      <c r="X76" s="39">
        <f>IF(M76="","",M76/GDP!P72/10)</f>
        <v>11.143472174395132</v>
      </c>
      <c r="Y76" s="39">
        <f>IF(N76="","",N76/GDP!Q72/10)</f>
        <v>13.042901518809739</v>
      </c>
      <c r="Z76" s="39">
        <f>IF(O76="","",O76/GDP!R72/10)</f>
        <v>13.712573044781703</v>
      </c>
      <c r="AA76" s="39">
        <f>IF(P76="","",P76/GDP!S72/10)</f>
        <v>13.39934595128509</v>
      </c>
      <c r="AB76" s="39">
        <f>IF(Q76="","",Q76/GDP!T72/10)</f>
        <v>1.5853437939711217</v>
      </c>
      <c r="AC76" s="21">
        <f t="shared" si="7"/>
        <v>0</v>
      </c>
      <c r="AD76" s="21">
        <f t="shared" si="8"/>
        <v>1</v>
      </c>
      <c r="AE76" s="21"/>
      <c r="AF76" s="21">
        <f t="shared" si="9"/>
        <v>0</v>
      </c>
      <c r="AG76" s="39" t="str">
        <f t="shared" si="10"/>
        <v/>
      </c>
      <c r="AI76" s="39">
        <f t="shared" si="11"/>
        <v>13.712573044781703</v>
      </c>
      <c r="AJ76" s="83" t="str">
        <f t="shared" si="12"/>
        <v>Georgia</v>
      </c>
    </row>
    <row r="77" spans="1:36" x14ac:dyDescent="0.15">
      <c r="A77" s="12" t="s">
        <v>96</v>
      </c>
      <c r="B77" s="26">
        <f>Trans_cr!B77+Trav_cr!B77-SUM(Trans_deb!B77,Trav_deb!B77)</f>
        <v>-53284.93179565102</v>
      </c>
      <c r="C77" s="26">
        <f>Trans_cr!C77+Trav_cr!C77-SUM(Trans_deb!C77,Trav_deb!C77)</f>
        <v>-51636.416174417667</v>
      </c>
      <c r="D77" s="26">
        <f>Trans_cr!D77+Trav_cr!D77-SUM(Trans_deb!D77,Trav_deb!D77)</f>
        <v>-59638.426993553818</v>
      </c>
      <c r="E77" s="26">
        <f>Trans_cr!E77+Trav_cr!E77-SUM(Trans_deb!E77,Trav_deb!E77)</f>
        <v>-65137.208297397388</v>
      </c>
      <c r="F77" s="26">
        <f>Trans_cr!F77+Trav_cr!F77-SUM(Trans_deb!F77,Trav_deb!F77)</f>
        <v>-51374.226192178699</v>
      </c>
      <c r="G77" s="26">
        <f>Trans_cr!G77+Trav_cr!G77-SUM(Trans_deb!G77,Trav_deb!G77)</f>
        <v>-54120.238773015808</v>
      </c>
      <c r="H77" s="26">
        <f>Trans_cr!H77+Trav_cr!H77-SUM(Trans_deb!H77,Trav_deb!H77)</f>
        <v>-59178.339663372521</v>
      </c>
      <c r="I77" s="26">
        <f>Trans_cr!I77+Trav_cr!I77-SUM(Trans_deb!I77,Trav_deb!I77)</f>
        <v>-58245.197984990838</v>
      </c>
      <c r="J77" s="26">
        <f>Trans_cr!J77+Trav_cr!J77-SUM(Trans_deb!J77,Trav_deb!J77)</f>
        <v>-63104.58145230668</v>
      </c>
      <c r="K77" s="26">
        <f>Trans_cr!K77+Trav_cr!K77-SUM(Trans_deb!K77,Trav_deb!K77)</f>
        <v>-59193.647461401546</v>
      </c>
      <c r="L77" s="26">
        <f>Trans_cr!L77+Trav_cr!L77-SUM(Trans_deb!L77,Trav_deb!L77)</f>
        <v>-46349.977416845155</v>
      </c>
      <c r="M77" s="26">
        <f>Trans_cr!M77+Trav_cr!M77-SUM(Trans_deb!M77,Trav_deb!M77)</f>
        <v>-49013.708835065918</v>
      </c>
      <c r="N77" s="26">
        <f>Trans_cr!N77+Trav_cr!N77-SUM(Trans_deb!N77,Trav_deb!N77)</f>
        <v>-53895.234130999568</v>
      </c>
      <c r="O77" s="26">
        <f>Trans_cr!O77+Trav_cr!O77-SUM(Trans_deb!O77,Trav_deb!O77)</f>
        <v>-54668.862920631975</v>
      </c>
      <c r="P77" s="26">
        <f>Trans_cr!P77+Trav_cr!P77-SUM(Trans_deb!P77,Trav_deb!P77)</f>
        <v>-51329.989974756609</v>
      </c>
      <c r="Q77" s="26">
        <f>Trans_cr!Q77+Trav_cr!Q77-SUM(Trans_deb!Q77,Trav_deb!Q77)</f>
        <v>-25877.405991800522</v>
      </c>
      <c r="S77" s="64">
        <f t="shared" si="13"/>
        <v>-0.49586185377151493</v>
      </c>
      <c r="W77" s="39">
        <f>IF(L77="","",L77/GDP!O73/10)</f>
        <v>-1.3803157661720986</v>
      </c>
      <c r="X77" s="39">
        <f>IF(M77="","",M77/GDP!P73/10)</f>
        <v>-1.4129483603442792</v>
      </c>
      <c r="Y77" s="39">
        <f>IF(N77="","",N77/GDP!Q73/10)</f>
        <v>-1.4640260504210161</v>
      </c>
      <c r="Z77" s="39">
        <f>IF(O77="","",O77/GDP!R73/10)</f>
        <v>-1.3785895096219813</v>
      </c>
      <c r="AA77" s="39">
        <f>IF(P77="","",P77/GDP!S73/10)</f>
        <v>-1.329258824524429</v>
      </c>
      <c r="AB77" s="39">
        <f>IF(Q77="","",Q77/GDP!T73/10)</f>
        <v>-0.67963909174228909</v>
      </c>
      <c r="AC77" s="21">
        <f t="shared" si="7"/>
        <v>0</v>
      </c>
      <c r="AD77" s="21">
        <f t="shared" si="8"/>
        <v>0</v>
      </c>
      <c r="AE77" s="21"/>
      <c r="AF77" s="21">
        <f t="shared" si="9"/>
        <v>0</v>
      </c>
      <c r="AG77" s="39">
        <f t="shared" si="10"/>
        <v>-1.3785895096219813</v>
      </c>
      <c r="AI77" s="39" t="str">
        <f t="shared" si="11"/>
        <v/>
      </c>
      <c r="AJ77" s="83" t="str">
        <f t="shared" si="12"/>
        <v/>
      </c>
    </row>
    <row r="78" spans="1:36" x14ac:dyDescent="0.15">
      <c r="A78" s="12" t="s">
        <v>97</v>
      </c>
      <c r="B78" s="26">
        <f>Trans_cr!B78+Trav_cr!B78-SUM(Trans_deb!B78,Trav_deb!B78)</f>
        <v>98.350498823638986</v>
      </c>
      <c r="C78" s="26">
        <f>Trans_cr!C78+Trav_cr!C78-SUM(Trans_deb!C78,Trav_deb!C78)</f>
        <v>-19.453367384330022</v>
      </c>
      <c r="D78" s="26">
        <f>Trans_cr!D78+Trav_cr!D78-SUM(Trans_deb!D78,Trav_deb!D78)</f>
        <v>-191.73388745871603</v>
      </c>
      <c r="E78" s="26">
        <f>Trans_cr!E78+Trav_cr!E78-SUM(Trans_deb!E78,Trav_deb!E78)</f>
        <v>-488.47307240229884</v>
      </c>
      <c r="F78" s="26">
        <f>Trans_cr!F78+Trav_cr!F78-SUM(Trans_deb!F78,Trav_deb!F78)</f>
        <v>-487.97460000000024</v>
      </c>
      <c r="G78" s="26">
        <f>Trans_cr!G78+Trav_cr!G78-SUM(Trans_deb!G78,Trav_deb!G78)</f>
        <v>-726.47720000000004</v>
      </c>
      <c r="H78" s="26">
        <f>Trans_cr!H78+Trav_cr!H78-SUM(Trans_deb!H78,Trav_deb!H78)</f>
        <v>-1114.9999999999998</v>
      </c>
      <c r="I78" s="26">
        <f>Trans_cr!I78+Trav_cr!I78-SUM(Trans_deb!I78,Trav_deb!I78)</f>
        <v>-538.87042702062217</v>
      </c>
      <c r="J78" s="26">
        <f>Trans_cr!J78+Trav_cr!J78-SUM(Trans_deb!J78,Trav_deb!J78)</f>
        <v>-812.24565766468186</v>
      </c>
      <c r="K78" s="26">
        <f>Trans_cr!K78+Trav_cr!K78-SUM(Trans_deb!K78,Trav_deb!K78)</f>
        <v>-559.09760745067888</v>
      </c>
      <c r="L78" s="26">
        <f>Trans_cr!L78+Trav_cr!L78-SUM(Trans_deb!L78,Trav_deb!L78)</f>
        <v>-1321.7616400139093</v>
      </c>
      <c r="M78" s="26">
        <f>Trans_cr!M78+Trav_cr!M78-SUM(Trans_deb!M78,Trav_deb!M78)</f>
        <v>-1115.44273783672</v>
      </c>
      <c r="N78" s="26">
        <f>Trans_cr!N78+Trav_cr!N78-SUM(Trans_deb!N78,Trav_deb!N78)</f>
        <v>-1467.0500000000002</v>
      </c>
      <c r="O78" s="26">
        <f>Trans_cr!O78+Trav_cr!O78-SUM(Trans_deb!O78,Trav_deb!O78)</f>
        <v>-1141.726341069173</v>
      </c>
      <c r="P78" s="26">
        <f>Trans_cr!P78+Trav_cr!P78-SUM(Trans_deb!P78,Trav_deb!P78)</f>
        <v>-754.79279838956245</v>
      </c>
      <c r="Q78" s="26"/>
      <c r="S78" s="64" t="str">
        <f t="shared" si="13"/>
        <v/>
      </c>
      <c r="W78" s="39">
        <f>IF(L78="","",L78/GDP!O74/10)</f>
        <v>-2.6736332316964329</v>
      </c>
      <c r="X78" s="39">
        <f>IF(M78="","",M78/GDP!P74/10)</f>
        <v>-1.9867433030129913</v>
      </c>
      <c r="Y78" s="39">
        <f>IF(N78="","",N78/GDP!Q74/10)</f>
        <v>-2.4294771419893855</v>
      </c>
      <c r="Z78" s="39">
        <f>IF(O78="","",O78/GDP!R74/10)</f>
        <v>-1.6975005439490274</v>
      </c>
      <c r="AA78" s="39">
        <f>IF(P78="","",P78/GDP!S74/10)</f>
        <v>-1.104263782496385</v>
      </c>
      <c r="AB78" s="39" t="str">
        <f>IF(Q78="","",Q78/GDP!T74/10)</f>
        <v/>
      </c>
      <c r="AC78" s="21">
        <f t="shared" si="7"/>
        <v>0</v>
      </c>
      <c r="AD78" s="21">
        <f t="shared" si="8"/>
        <v>0</v>
      </c>
      <c r="AE78" s="21"/>
      <c r="AF78" s="21">
        <f t="shared" si="9"/>
        <v>0</v>
      </c>
      <c r="AG78" s="39">
        <f t="shared" si="10"/>
        <v>-1.6975005439490274</v>
      </c>
      <c r="AI78" s="39" t="str">
        <f t="shared" si="11"/>
        <v/>
      </c>
      <c r="AJ78" s="83" t="str">
        <f t="shared" si="12"/>
        <v/>
      </c>
    </row>
    <row r="79" spans="1:36" x14ac:dyDescent="0.15">
      <c r="A79" s="12" t="s">
        <v>98</v>
      </c>
      <c r="B79" s="26">
        <f>Trans_cr!B79+Trav_cr!B79-SUM(Trans_deb!B79,Trav_deb!B79)</f>
        <v>19841.484912709708</v>
      </c>
      <c r="C79" s="26">
        <f>Trans_cr!C79+Trav_cr!C79-SUM(Trans_deb!C79,Trav_deb!C79)</f>
        <v>20629.291554462645</v>
      </c>
      <c r="D79" s="26">
        <f>Trans_cr!D79+Trav_cr!D79-SUM(Trans_deb!D79,Trav_deb!D79)</f>
        <v>24745.856397477004</v>
      </c>
      <c r="E79" s="26">
        <f>Trans_cr!E79+Trav_cr!E79-SUM(Trans_deb!E79,Trav_deb!E79)</f>
        <v>28054.01861869777</v>
      </c>
      <c r="F79" s="26">
        <f>Trans_cr!F79+Trav_cr!F79-SUM(Trans_deb!F79,Trav_deb!F79)</f>
        <v>20303.899999999998</v>
      </c>
      <c r="G79" s="26">
        <f>Trans_cr!G79+Trav_cr!G79-SUM(Trans_deb!G79,Trav_deb!G79)</f>
        <v>19206.381184746399</v>
      </c>
      <c r="H79" s="26">
        <f>Trans_cr!H79+Trav_cr!H79-SUM(Trans_deb!H79,Trav_deb!H79)</f>
        <v>21209.780633276307</v>
      </c>
      <c r="I79" s="26">
        <f>Trans_cr!I79+Trav_cr!I79-SUM(Trans_deb!I79,Trav_deb!I79)</f>
        <v>19788.077660968316</v>
      </c>
      <c r="J79" s="26">
        <f>Trans_cr!J79+Trav_cr!J79-SUM(Trans_deb!J79,Trav_deb!J79)</f>
        <v>21049.763380996716</v>
      </c>
      <c r="K79" s="26">
        <f>Trans_cr!K79+Trav_cr!K79-SUM(Trans_deb!K79,Trav_deb!K79)</f>
        <v>24188.018187746151</v>
      </c>
      <c r="L79" s="26">
        <f>Trans_cr!L79+Trav_cr!L79-SUM(Trans_deb!L79,Trav_deb!L79)</f>
        <v>18160.864816737969</v>
      </c>
      <c r="M79" s="26">
        <f>Trans_cr!M79+Trav_cr!M79-SUM(Trans_deb!M79,Trav_deb!M79)</f>
        <v>17581.222607299074</v>
      </c>
      <c r="N79" s="26">
        <f>Trans_cr!N79+Trav_cr!N79-SUM(Trans_deb!N79,Trav_deb!N79)</f>
        <v>20316.210942852689</v>
      </c>
      <c r="O79" s="26">
        <f>Trans_cr!O79+Trav_cr!O79-SUM(Trans_deb!O79,Trav_deb!O79)</f>
        <v>22809.639847295308</v>
      </c>
      <c r="P79" s="26">
        <f>Trans_cr!P79+Trav_cr!P79-SUM(Trans_deb!P79,Trav_deb!P79)</f>
        <v>23838.579695961071</v>
      </c>
      <c r="Q79" s="26">
        <f>Trans_cr!Q79+Trav_cr!Q79-SUM(Trans_deb!Q79,Trav_deb!Q79)</f>
        <v>8599.5377638945993</v>
      </c>
      <c r="S79" s="64">
        <f t="shared" si="13"/>
        <v>-0.6392596424126894</v>
      </c>
      <c r="W79" s="39">
        <f>IF(L79="","",L79/GDP!O75/10)</f>
        <v>9.2934333152953297</v>
      </c>
      <c r="X79" s="39">
        <f>IF(M79="","",M79/GDP!P75/10)</f>
        <v>9.118406241573064</v>
      </c>
      <c r="Y79" s="39">
        <f>IF(N79="","",N79/GDP!Q75/10)</f>
        <v>10.155330087897493</v>
      </c>
      <c r="Z79" s="39">
        <f>IF(O79="","",O79/GDP!R75/10)</f>
        <v>10.741749930944756</v>
      </c>
      <c r="AA79" s="39">
        <f>IF(P79="","",P79/GDP!S75/10)</f>
        <v>11.60882127570015</v>
      </c>
      <c r="AB79" s="39">
        <f>IF(Q79="","",Q79/GDP!T75/10)</f>
        <v>4.5437988054231333</v>
      </c>
      <c r="AC79" s="21">
        <f t="shared" si="7"/>
        <v>0</v>
      </c>
      <c r="AD79" s="21">
        <f t="shared" si="8"/>
        <v>1</v>
      </c>
      <c r="AE79" s="21"/>
      <c r="AF79" s="21">
        <f t="shared" si="9"/>
        <v>0</v>
      </c>
      <c r="AG79" s="39" t="str">
        <f t="shared" si="10"/>
        <v/>
      </c>
      <c r="AI79" s="39">
        <f t="shared" si="11"/>
        <v>10.741749930944756</v>
      </c>
      <c r="AJ79" s="83" t="str">
        <f t="shared" si="12"/>
        <v>Greece</v>
      </c>
    </row>
    <row r="80" spans="1:36" x14ac:dyDescent="0.15">
      <c r="A80" s="12" t="s">
        <v>99</v>
      </c>
      <c r="B80" s="26">
        <f>Trans_cr!B80+Trav_cr!B80-SUM(Trans_deb!B80,Trav_deb!B80)</f>
        <v>23.87788888888889</v>
      </c>
      <c r="C80" s="26">
        <f>Trans_cr!C80+Trav_cr!C80-SUM(Trans_deb!C80,Trav_deb!C80)</f>
        <v>40.277880740740741</v>
      </c>
      <c r="D80" s="26">
        <f>Trans_cr!D80+Trav_cr!D80-SUM(Trans_deb!D80,Trav_deb!D80)</f>
        <v>71.530139999999989</v>
      </c>
      <c r="E80" s="26">
        <f>Trans_cr!E80+Trav_cr!E80-SUM(Trans_deb!E80,Trav_deb!E80)</f>
        <v>71.263110370370356</v>
      </c>
      <c r="F80" s="26">
        <f>Trans_cr!F80+Trav_cr!F80-SUM(Trans_deb!F80,Trav_deb!F80)</f>
        <v>66.906383333333324</v>
      </c>
      <c r="G80" s="26">
        <f>Trans_cr!G80+Trav_cr!G80-SUM(Trans_deb!G80,Trav_deb!G80)</f>
        <v>65.486867037037044</v>
      </c>
      <c r="H80" s="26">
        <f>Trans_cr!H80+Trav_cr!H80-SUM(Trans_deb!H80,Trav_deb!H80)</f>
        <v>71.295008148148142</v>
      </c>
      <c r="I80" s="26">
        <f>Trans_cr!I80+Trav_cr!I80-SUM(Trans_deb!I80,Trav_deb!I80)</f>
        <v>78.64879814814816</v>
      </c>
      <c r="J80" s="26">
        <f>Trans_cr!J80+Trav_cr!J80-SUM(Trans_deb!J80,Trav_deb!J80)</f>
        <v>75.492520740740744</v>
      </c>
      <c r="K80" s="26">
        <f>Trans_cr!K80+Trav_cr!K80-SUM(Trans_deb!K80,Trav_deb!K80)</f>
        <v>333.6097980958354</v>
      </c>
      <c r="L80" s="26">
        <f>Trans_cr!L80+Trav_cr!L80-SUM(Trans_deb!L80,Trav_deb!L80)</f>
        <v>362.25098288731112</v>
      </c>
      <c r="M80" s="26">
        <f>Trans_cr!M80+Trav_cr!M80-SUM(Trans_deb!M80,Trav_deb!M80)</f>
        <v>376.65135335132277</v>
      </c>
      <c r="N80" s="26">
        <f>Trans_cr!N80+Trav_cr!N80-SUM(Trans_deb!N80,Trav_deb!N80)</f>
        <v>415.678249504745</v>
      </c>
      <c r="O80" s="26">
        <f>Trans_cr!O80+Trav_cr!O80-SUM(Trans_deb!O80,Trav_deb!O80)</f>
        <v>449.49054853713534</v>
      </c>
      <c r="P80" s="26">
        <f>Trans_cr!P80+Trav_cr!P80-SUM(Trans_deb!P80,Trav_deb!P80)</f>
        <v>446.34958508117558</v>
      </c>
      <c r="Q80" s="26">
        <f>Trans_cr!Q80+Trav_cr!Q80-SUM(Trans_deb!Q80,Trav_deb!Q80)</f>
        <v>149.28042828865637</v>
      </c>
      <c r="S80" s="64">
        <f t="shared" si="13"/>
        <v>-0.66555266706138549</v>
      </c>
      <c r="W80" s="39">
        <f>IF(L80="","",L80/GDP!O76/10)</f>
        <v>36.333828074454274</v>
      </c>
      <c r="X80" s="39">
        <f>IF(M80="","",M80/GDP!P76/10)</f>
        <v>35.47822839588018</v>
      </c>
      <c r="Y80" s="39">
        <f>IF(N80="","",N80/GDP!Q76/10)</f>
        <v>36.926684797028273</v>
      </c>
      <c r="Z80" s="39">
        <f>IF(O80="","",O80/GDP!R76/10)</f>
        <v>38.460848914166732</v>
      </c>
      <c r="AA80" s="39">
        <f>IF(P80="","",P80/GDP!S76/10)</f>
        <v>37.040936791365766</v>
      </c>
      <c r="AB80" s="39">
        <f>IF(Q80="","",Q80/GDP!T76/10)</f>
        <v>14.313172368056874</v>
      </c>
      <c r="AC80" s="21">
        <f t="shared" si="7"/>
        <v>0</v>
      </c>
      <c r="AD80" s="21">
        <f t="shared" si="8"/>
        <v>1</v>
      </c>
      <c r="AE80" s="21"/>
      <c r="AF80" s="21">
        <f t="shared" si="9"/>
        <v>0</v>
      </c>
      <c r="AG80" s="39" t="str">
        <f t="shared" si="10"/>
        <v/>
      </c>
      <c r="AI80" s="39">
        <f t="shared" si="11"/>
        <v>38.460848914166732</v>
      </c>
      <c r="AJ80" s="83" t="str">
        <f t="shared" si="12"/>
        <v>Grenada</v>
      </c>
    </row>
    <row r="81" spans="1:36" x14ac:dyDescent="0.15">
      <c r="A81" s="12" t="s">
        <v>100</v>
      </c>
      <c r="B81" s="26">
        <f>Trans_cr!B81+Trav_cr!B81-SUM(Trans_deb!B81,Trav_deb!B81)</f>
        <v>-268.79999999999995</v>
      </c>
      <c r="C81" s="26">
        <f>Trans_cr!C81+Trav_cr!C81-SUM(Trans_deb!C81,Trav_deb!C81)</f>
        <v>-359.59999999999991</v>
      </c>
      <c r="D81" s="26">
        <f>Trans_cr!D81+Trav_cr!D81-SUM(Trans_deb!D81,Trav_deb!D81)</f>
        <v>-433.09999999999991</v>
      </c>
      <c r="E81" s="26">
        <f>Trans_cr!E81+Trav_cr!E81-SUM(Trans_deb!E81,Trav_deb!E81)</f>
        <v>-438.70000000000005</v>
      </c>
      <c r="F81" s="26">
        <f>Trans_cr!F81+Trav_cr!F81-SUM(Trans_deb!F81,Trav_deb!F81)</f>
        <v>-180.42898000000014</v>
      </c>
      <c r="G81" s="26">
        <f>Trans_cr!G81+Trav_cr!G81-SUM(Trans_deb!G81,Trav_deb!G81)</f>
        <v>-389.11630999999988</v>
      </c>
      <c r="H81" s="26">
        <f>Trans_cr!H81+Trav_cr!H81-SUM(Trans_deb!H81,Trav_deb!H81)</f>
        <v>-411.53266999999983</v>
      </c>
      <c r="I81" s="26">
        <f>Trans_cr!I81+Trav_cr!I81-SUM(Trans_deb!I81,Trav_deb!I81)</f>
        <v>-475.80187000000001</v>
      </c>
      <c r="J81" s="26">
        <f>Trans_cr!J81+Trav_cr!J81-SUM(Trans_deb!J81,Trav_deb!J81)</f>
        <v>-452.49724000000037</v>
      </c>
      <c r="K81" s="26">
        <f>Trans_cr!K81+Trav_cr!K81-SUM(Trans_deb!K81,Trav_deb!K81)</f>
        <v>-483.06685000000016</v>
      </c>
      <c r="L81" s="26">
        <f>Trans_cr!L81+Trav_cr!L81-SUM(Trans_deb!L81,Trav_deb!L81)</f>
        <v>-438.77017999999998</v>
      </c>
      <c r="M81" s="26">
        <f>Trans_cr!M81+Trav_cr!M81-SUM(Trans_deb!M81,Trav_deb!M81)</f>
        <v>-452.30205000000001</v>
      </c>
      <c r="N81" s="26">
        <f>Trans_cr!N81+Trav_cr!N81-SUM(Trans_deb!N81,Trav_deb!N81)</f>
        <v>-512.74294999999984</v>
      </c>
      <c r="O81" s="26">
        <f>Trans_cr!O81+Trav_cr!O81-SUM(Trans_deb!O81,Trav_deb!O81)</f>
        <v>-597.06945999999971</v>
      </c>
      <c r="P81" s="26">
        <f>Trans_cr!P81+Trav_cr!P81-SUM(Trans_deb!P81,Trav_deb!P81)</f>
        <v>-686.35090999999966</v>
      </c>
      <c r="Q81" s="26">
        <f>Trans_cr!Q81+Trav_cr!Q81-SUM(Trans_deb!Q81,Trav_deb!Q81)</f>
        <v>-892.54372000000012</v>
      </c>
      <c r="S81" s="64">
        <f t="shared" si="13"/>
        <v>0.30041893584726287</v>
      </c>
      <c r="W81" s="39">
        <f>IF(L81="","",L81/GDP!O77/10)</f>
        <v>-0.70564673270586009</v>
      </c>
      <c r="X81" s="39">
        <f>IF(M81="","",M81/GDP!P77/10)</f>
        <v>-0.68495176603643526</v>
      </c>
      <c r="Y81" s="39">
        <f>IF(N81="","",N81/GDP!Q77/10)</f>
        <v>-0.7158771949306536</v>
      </c>
      <c r="Z81" s="39">
        <f>IF(O81="","",O81/GDP!R77/10)</f>
        <v>-0.81553768182480835</v>
      </c>
      <c r="AA81" s="39">
        <f>IF(P81="","",P81/GDP!S77/10)</f>
        <v>-0.89131842901468072</v>
      </c>
      <c r="AB81" s="39">
        <f>IF(Q81="","",Q81/GDP!T77/10)</f>
        <v>-1.1501360376826266</v>
      </c>
      <c r="AC81" s="21">
        <f t="shared" si="7"/>
        <v>0</v>
      </c>
      <c r="AD81" s="21">
        <f t="shared" si="8"/>
        <v>0</v>
      </c>
      <c r="AE81" s="21"/>
      <c r="AF81" s="21">
        <f t="shared" si="9"/>
        <v>0</v>
      </c>
      <c r="AG81" s="39">
        <f t="shared" si="10"/>
        <v>-0.81553768182480835</v>
      </c>
      <c r="AI81" s="39" t="str">
        <f t="shared" si="11"/>
        <v/>
      </c>
      <c r="AJ81" s="83" t="str">
        <f t="shared" si="12"/>
        <v/>
      </c>
    </row>
    <row r="82" spans="1:36" x14ac:dyDescent="0.15">
      <c r="A82" s="12" t="s">
        <v>101</v>
      </c>
      <c r="B82" s="26">
        <f>Trans_cr!B82+Trav_cr!B82-SUM(Trans_deb!B82,Trav_deb!B82)</f>
        <v>-123.83000000000001</v>
      </c>
      <c r="C82" s="26">
        <f>Trans_cr!C82+Trav_cr!C82-SUM(Trans_deb!C82,Trav_deb!C82)</f>
        <v>-137.5</v>
      </c>
      <c r="D82" s="26">
        <f>Trans_cr!D82+Trav_cr!D82-SUM(Trans_deb!D82,Trav_deb!D82)</f>
        <v>-119.25</v>
      </c>
      <c r="E82" s="26">
        <f>Trans_cr!E82+Trav_cr!E82-SUM(Trans_deb!E82,Trav_deb!E82)</f>
        <v>-263.08</v>
      </c>
      <c r="F82" s="26">
        <f>Trans_cr!F82+Trav_cr!F82-SUM(Trans_deb!F82,Trav_deb!F82)</f>
        <v>-100.89999999999999</v>
      </c>
      <c r="G82" s="26">
        <f>Trans_cr!G82+Trav_cr!G82-SUM(Trans_deb!G82,Trav_deb!G82)</f>
        <v>-229.45000000000002</v>
      </c>
      <c r="H82" s="26">
        <f>Trans_cr!H82+Trav_cr!H82-SUM(Trans_deb!H82,Trav_deb!H82)</f>
        <v>-314.25</v>
      </c>
      <c r="I82" s="26">
        <f>Trans_cr!I82+Trav_cr!I82-SUM(Trans_deb!I82,Trav_deb!I82)</f>
        <v>-321.06</v>
      </c>
      <c r="J82" s="26">
        <f>Trans_cr!J82+Trav_cr!J82-SUM(Trans_deb!J82,Trav_deb!J82)</f>
        <v>-336.59</v>
      </c>
      <c r="K82" s="26">
        <f>Trans_cr!K82+Trav_cr!K82-SUM(Trans_deb!K82,Trav_deb!K82)</f>
        <v>-284.08682518957454</v>
      </c>
      <c r="L82" s="26">
        <f>Trans_cr!L82+Trav_cr!L82-SUM(Trans_deb!L82,Trav_deb!L82)</f>
        <v>-249.31878163674625</v>
      </c>
      <c r="M82" s="26">
        <f>Trans_cr!M82+Trav_cr!M82-SUM(Trans_deb!M82,Trav_deb!M82)</f>
        <v>-479.72878345155863</v>
      </c>
      <c r="N82" s="26">
        <f>Trans_cr!N82+Trav_cr!N82-SUM(Trans_deb!N82,Trav_deb!N82)</f>
        <v>-402.85</v>
      </c>
      <c r="O82" s="26">
        <f>Trans_cr!O82+Trav_cr!O82-SUM(Trans_deb!O82,Trav_deb!O82)</f>
        <v>-407.04</v>
      </c>
      <c r="P82" s="26">
        <f>Trans_cr!P82+Trav_cr!P82-SUM(Trans_deb!P82,Trav_deb!P82)</f>
        <v>-409.06</v>
      </c>
      <c r="Q82" s="26"/>
      <c r="S82" s="64" t="str">
        <f t="shared" si="13"/>
        <v/>
      </c>
      <c r="W82" s="39">
        <f>IF(L82="","",L82/GDP!O78/10)</f>
        <v>-2.8362963301399984</v>
      </c>
      <c r="X82" s="39">
        <f>IF(M82="","",M82/GDP!P78/10)</f>
        <v>-5.5757352213342291</v>
      </c>
      <c r="Y82" s="39">
        <f>IF(N82="","",N82/GDP!Q78/10)</f>
        <v>-3.8973117544369713</v>
      </c>
      <c r="Z82" s="39">
        <f>IF(O82="","",O82/GDP!R78/10)</f>
        <v>-3.3417183434325168</v>
      </c>
      <c r="AA82" s="39">
        <f>IF(P82="","",P82/GDP!S78/10)</f>
        <v>-2.9648580821385653</v>
      </c>
      <c r="AB82" s="39" t="str">
        <f>IF(Q82="","",Q82/GDP!T78/10)</f>
        <v/>
      </c>
      <c r="AC82" s="21">
        <f t="shared" si="7"/>
        <v>0</v>
      </c>
      <c r="AD82" s="21">
        <f t="shared" si="8"/>
        <v>0</v>
      </c>
      <c r="AE82" s="21"/>
      <c r="AF82" s="21">
        <f t="shared" si="9"/>
        <v>0</v>
      </c>
      <c r="AG82" s="39">
        <f t="shared" si="10"/>
        <v>-3.3417183434325168</v>
      </c>
      <c r="AI82" s="39" t="str">
        <f t="shared" si="11"/>
        <v/>
      </c>
      <c r="AJ82" s="83" t="str">
        <f t="shared" si="12"/>
        <v/>
      </c>
    </row>
    <row r="83" spans="1:36" x14ac:dyDescent="0.15">
      <c r="A83" s="12" t="s">
        <v>102</v>
      </c>
      <c r="B83" s="26">
        <f>Trans_cr!B83+Trav_cr!B83-SUM(Trans_deb!B83,Trav_deb!B83)</f>
        <v>-33.131858742985891</v>
      </c>
      <c r="C83" s="26">
        <f>Trans_cr!C83+Trav_cr!C83-SUM(Trans_deb!C83,Trav_deb!C83)</f>
        <v>-35.25406134325187</v>
      </c>
      <c r="D83" s="26">
        <f>Trans_cr!D83+Trav_cr!D83-SUM(Trans_deb!D83,Trav_deb!D83)</f>
        <v>-35.700000000000003</v>
      </c>
      <c r="E83" s="26">
        <f>Trans_cr!E83+Trav_cr!E83-SUM(Trans_deb!E83,Trav_deb!E83)</f>
        <v>-39.390439811971888</v>
      </c>
      <c r="F83" s="26">
        <f>Trans_cr!F83+Trav_cr!F83-SUM(Trans_deb!F83,Trav_deb!F83)</f>
        <v>-44.160374089871297</v>
      </c>
      <c r="G83" s="26">
        <f>Trans_cr!G83+Trav_cr!G83-SUM(Trans_deb!G83,Trav_deb!G83)</f>
        <v>-43.810265366653496</v>
      </c>
      <c r="H83" s="26">
        <f>Trans_cr!H83+Trav_cr!H83-SUM(Trans_deb!H83,Trav_deb!H83)</f>
        <v>-57.836405677345169</v>
      </c>
      <c r="I83" s="26">
        <f>Trans_cr!I83+Trav_cr!I83-SUM(Trans_deb!I83,Trav_deb!I83)</f>
        <v>-46.603007610879523</v>
      </c>
      <c r="J83" s="26">
        <f>Trans_cr!J83+Trav_cr!J83-SUM(Trans_deb!J83,Trav_deb!J83)</f>
        <v>-39.949231851715396</v>
      </c>
      <c r="K83" s="26">
        <f>Trans_cr!K83+Trav_cr!K83-SUM(Trans_deb!K83,Trav_deb!K83)</f>
        <v>-70.912094783625207</v>
      </c>
      <c r="L83" s="26">
        <f>Trans_cr!L83+Trav_cr!L83-SUM(Trans_deb!L83,Trav_deb!L83)</f>
        <v>-77.09872004567967</v>
      </c>
      <c r="M83" s="26">
        <f>Trans_cr!M83+Trav_cr!M83-SUM(Trans_deb!M83,Trav_deb!M83)</f>
        <v>-50.828510000000001</v>
      </c>
      <c r="N83" s="26">
        <f>Trans_cr!N83+Trav_cr!N83-SUM(Trans_deb!N83,Trav_deb!N83)</f>
        <v>-105.20897250115672</v>
      </c>
      <c r="O83" s="26">
        <f>Trans_cr!O83+Trav_cr!O83-SUM(Trans_deb!O83,Trav_deb!O83)</f>
        <v>-102.82263778348435</v>
      </c>
      <c r="P83" s="26">
        <f>Trans_cr!P83+Trav_cr!P83-SUM(Trans_deb!P83,Trav_deb!P83)</f>
        <v>-116.94393595381513</v>
      </c>
      <c r="Q83" s="26"/>
      <c r="S83" s="64" t="str">
        <f t="shared" si="13"/>
        <v/>
      </c>
      <c r="W83" s="39">
        <f>IF(L83="","",L83/GDP!O79/10)</f>
        <v>-6.689688817287089</v>
      </c>
      <c r="X83" s="39">
        <f>IF(M83="","",M83/GDP!P79/10)</f>
        <v>-4.0834945499805597</v>
      </c>
      <c r="Y83" s="39">
        <f>IF(N83="","",N83/GDP!Q79/10)</f>
        <v>-7.1597036660188706</v>
      </c>
      <c r="Z83" s="39">
        <f>IF(O83="","",O83/GDP!R79/10)</f>
        <v>-6.8284319828872784</v>
      </c>
      <c r="AA83" s="39">
        <f>IF(P83="","",P83/GDP!S79/10)</f>
        <v>-8.1230459144100209</v>
      </c>
      <c r="AB83" s="39" t="str">
        <f>IF(Q83="","",Q83/GDP!T79/10)</f>
        <v/>
      </c>
      <c r="AC83" s="21">
        <f t="shared" si="7"/>
        <v>0</v>
      </c>
      <c r="AD83" s="21">
        <f t="shared" si="8"/>
        <v>0</v>
      </c>
      <c r="AE83" s="21"/>
      <c r="AF83" s="21">
        <f t="shared" si="9"/>
        <v>1</v>
      </c>
      <c r="AG83" s="39">
        <f t="shared" si="10"/>
        <v>-6.8284319828872784</v>
      </c>
      <c r="AI83" s="39" t="str">
        <f t="shared" si="11"/>
        <v/>
      </c>
      <c r="AJ83" s="83" t="str">
        <f t="shared" si="12"/>
        <v/>
      </c>
    </row>
    <row r="84" spans="1:36" x14ac:dyDescent="0.15">
      <c r="A84" s="12" t="s">
        <v>103</v>
      </c>
      <c r="B84" s="26">
        <f>Trans_cr!B84+Trav_cr!B84-SUM(Trans_deb!B84,Trav_deb!B84)</f>
        <v>-68.442000000000007</v>
      </c>
      <c r="C84" s="26">
        <f>Trans_cr!C84+Trav_cr!C84-SUM(Trans_deb!C84,Trav_deb!C84)</f>
        <v>-84.462000000000003</v>
      </c>
      <c r="D84" s="26">
        <f>Trans_cr!D84+Trav_cr!D84-SUM(Trans_deb!D84,Trav_deb!D84)</f>
        <v>-83.838000000000008</v>
      </c>
      <c r="E84" s="26">
        <f>Trans_cr!E84+Trav_cr!E84-SUM(Trans_deb!E84,Trav_deb!E84)</f>
        <v>-102.665740715</v>
      </c>
      <c r="F84" s="26">
        <f>Trans_cr!F84+Trav_cr!F84-SUM(Trans_deb!F84,Trav_deb!F84)</f>
        <v>-89.989753742159991</v>
      </c>
      <c r="G84" s="26">
        <f>Trans_cr!G84+Trav_cr!G84-SUM(Trans_deb!G84,Trav_deb!G84)</f>
        <v>-84.531394839564101</v>
      </c>
      <c r="H84" s="26">
        <f>Trans_cr!H84+Trav_cr!H84-SUM(Trans_deb!H84,Trav_deb!H84)</f>
        <v>-133.11598436949541</v>
      </c>
      <c r="I84" s="26">
        <f>Trans_cr!I84+Trav_cr!I84-SUM(Trans_deb!I84,Trav_deb!I84)</f>
        <v>-186.94887065458903</v>
      </c>
      <c r="J84" s="26">
        <f>Trans_cr!J84+Trav_cr!J84-SUM(Trans_deb!J84,Trav_deb!J84)</f>
        <v>-139.98694022293299</v>
      </c>
      <c r="K84" s="26">
        <f>Trans_cr!K84+Trav_cr!K84-SUM(Trans_deb!K84,Trav_deb!K84)</f>
        <v>-124.97807553842041</v>
      </c>
      <c r="L84" s="26">
        <f>Trans_cr!L84+Trav_cr!L84-SUM(Trans_deb!L84,Trav_deb!L84)</f>
        <v>-146.70000000000002</v>
      </c>
      <c r="M84" s="26">
        <f>Trans_cr!M84+Trav_cr!M84-SUM(Trans_deb!M84,Trav_deb!M84)</f>
        <v>-107.0388420194524</v>
      </c>
      <c r="N84" s="26">
        <f>Trans_cr!N84+Trav_cr!N84-SUM(Trans_deb!N84,Trav_deb!N84)</f>
        <v>-202.8930006576233</v>
      </c>
      <c r="O84" s="26">
        <f>Trans_cr!O84+Trav_cr!O84-SUM(Trans_deb!O84,Trav_deb!O84)</f>
        <v>-371.92654127297311</v>
      </c>
      <c r="P84" s="26">
        <f>Trans_cr!P84+Trav_cr!P84-SUM(Trans_deb!P84,Trav_deb!P84)</f>
        <v>-447.34768010658667</v>
      </c>
      <c r="Q84" s="26"/>
      <c r="S84" s="64" t="str">
        <f t="shared" si="13"/>
        <v/>
      </c>
      <c r="W84" s="39">
        <f>IF(L84="","",L84/GDP!O80/10)</f>
        <v>-3.427697942039599</v>
      </c>
      <c r="X84" s="39">
        <f>IF(M84="","",M84/GDP!P80/10)</f>
        <v>-2.3878221968372251</v>
      </c>
      <c r="Y84" s="39">
        <f>IF(N84="","",N84/GDP!Q80/10)</f>
        <v>-4.2730739517429051</v>
      </c>
      <c r="Z84" s="39">
        <f>IF(O84="","",O84/GDP!R80/10)</f>
        <v>-7.7684789624320159</v>
      </c>
      <c r="AA84" s="39">
        <f>IF(P84="","",P84/GDP!S80/10)</f>
        <v>-8.6464722167351837</v>
      </c>
      <c r="AB84" s="39" t="str">
        <f>IF(Q84="","",Q84/GDP!T80/10)</f>
        <v/>
      </c>
      <c r="AC84" s="21">
        <f t="shared" si="7"/>
        <v>0</v>
      </c>
      <c r="AD84" s="21">
        <f t="shared" si="8"/>
        <v>0</v>
      </c>
      <c r="AE84" s="21"/>
      <c r="AF84" s="21">
        <f t="shared" si="9"/>
        <v>1</v>
      </c>
      <c r="AG84" s="39">
        <f t="shared" si="10"/>
        <v>-7.7684789624320159</v>
      </c>
      <c r="AI84" s="39" t="str">
        <f t="shared" si="11"/>
        <v/>
      </c>
      <c r="AJ84" s="83" t="str">
        <f t="shared" si="12"/>
        <v/>
      </c>
    </row>
    <row r="85" spans="1:36" x14ac:dyDescent="0.15">
      <c r="A85" s="12" t="s">
        <v>104</v>
      </c>
      <c r="B85" s="26">
        <f>Trans_cr!B85+Trav_cr!B85-SUM(Trans_deb!B85,Trav_deb!B85)</f>
        <v>-193.19</v>
      </c>
      <c r="C85" s="26">
        <f>Trans_cr!C85+Trav_cr!C85-SUM(Trans_deb!C85,Trav_deb!C85)</f>
        <v>-229.32</v>
      </c>
      <c r="D85" s="26">
        <f>Trans_cr!D85+Trav_cr!D85-SUM(Trans_deb!D85,Trav_deb!D85)</f>
        <v>-269.49</v>
      </c>
      <c r="E85" s="26">
        <f>Trans_cr!E85+Trav_cr!E85-SUM(Trans_deb!E85,Trav_deb!E85)</f>
        <v>-181.84896432206568</v>
      </c>
      <c r="F85" s="26">
        <f>Trans_cr!F85+Trav_cr!F85-SUM(Trans_deb!F85,Trav_deb!F85)</f>
        <v>-163.91398345793408</v>
      </c>
      <c r="G85" s="26">
        <f>Trans_cr!G85+Trav_cr!G85-SUM(Trans_deb!G85,Trav_deb!G85)</f>
        <v>-275.03863863997805</v>
      </c>
      <c r="H85" s="26">
        <f>Trans_cr!H85+Trav_cr!H85-SUM(Trans_deb!H85,Trav_deb!H85)</f>
        <v>-250.81973288330096</v>
      </c>
      <c r="I85" s="26">
        <f>Trans_cr!I85+Trav_cr!I85-SUM(Trans_deb!I85,Trav_deb!I85)</f>
        <v>-257.63402240000005</v>
      </c>
      <c r="J85" s="26">
        <f>Trans_cr!J85+Trav_cr!J85-SUM(Trans_deb!J85,Trav_deb!J85)</f>
        <v>-123.52158075171087</v>
      </c>
      <c r="K85" s="26">
        <f>Trans_cr!K85+Trav_cr!K85-SUM(Trans_deb!K85,Trav_deb!K85)</f>
        <v>-173.59114022399649</v>
      </c>
      <c r="L85" s="26">
        <f>Trans_cr!L85+Trav_cr!L85-SUM(Trans_deb!L85,Trav_deb!L85)</f>
        <v>-153.38642259069945</v>
      </c>
      <c r="M85" s="26">
        <f>Trans_cr!M85+Trav_cr!M85-SUM(Trans_deb!M85,Trav_deb!M85)</f>
        <v>-232.13212157337398</v>
      </c>
      <c r="N85" s="26">
        <f>Trans_cr!N85+Trav_cr!N85-SUM(Trans_deb!N85,Trav_deb!N85)</f>
        <v>-298.43949834216704</v>
      </c>
      <c r="O85" s="26">
        <f>Trans_cr!O85+Trav_cr!O85-SUM(Trans_deb!O85,Trav_deb!O85)</f>
        <v>-315.82086286217134</v>
      </c>
      <c r="P85" s="26">
        <f>Trans_cr!P85+Trav_cr!P85-SUM(Trans_deb!P85,Trav_deb!P85)</f>
        <v>-419.99716682274402</v>
      </c>
      <c r="Q85" s="26"/>
      <c r="S85" s="64" t="str">
        <f t="shared" si="13"/>
        <v/>
      </c>
      <c r="W85" s="39">
        <f>IF(L85="","",L85/GDP!O81/10)</f>
        <v>-1.0325115710144761</v>
      </c>
      <c r="X85" s="39">
        <f>IF(M85="","",M85/GDP!P81/10)</f>
        <v>-1.6585179184292449</v>
      </c>
      <c r="Y85" s="39">
        <f>IF(N85="","",N85/GDP!Q81/10)</f>
        <v>-1.9848246358062873</v>
      </c>
      <c r="Z85" s="39">
        <f>IF(O85="","",O85/GDP!R81/10)</f>
        <v>-1.9194326984240209</v>
      </c>
      <c r="AA85" s="39">
        <f>IF(P85="","",P85/GDP!S81/10)</f>
        <v>-2.8402584512921605</v>
      </c>
      <c r="AB85" s="39" t="str">
        <f>IF(Q85="","",Q85/GDP!T81/10)</f>
        <v/>
      </c>
      <c r="AC85" s="21">
        <f t="shared" si="7"/>
        <v>0</v>
      </c>
      <c r="AD85" s="21">
        <f t="shared" si="8"/>
        <v>0</v>
      </c>
      <c r="AE85" s="21"/>
      <c r="AF85" s="21">
        <f t="shared" si="9"/>
        <v>0</v>
      </c>
      <c r="AG85" s="39">
        <f t="shared" si="10"/>
        <v>-1.9194326984240209</v>
      </c>
      <c r="AI85" s="39" t="str">
        <f t="shared" si="11"/>
        <v/>
      </c>
      <c r="AJ85" s="83" t="str">
        <f t="shared" si="12"/>
        <v/>
      </c>
    </row>
    <row r="86" spans="1:36" x14ac:dyDescent="0.15">
      <c r="A86" s="12" t="s">
        <v>105</v>
      </c>
      <c r="B86" s="26">
        <f>Trans_cr!B86+Trav_cr!B86-SUM(Trans_deb!B86,Trav_deb!B86)</f>
        <v>-261.97367396199991</v>
      </c>
      <c r="C86" s="26">
        <f>Trans_cr!C86+Trav_cr!C86-SUM(Trans_deb!C86,Trav_deb!C86)</f>
        <v>-341.39017481520273</v>
      </c>
      <c r="D86" s="26">
        <f>Trans_cr!D86+Trav_cr!D86-SUM(Trans_deb!D86,Trav_deb!D86)</f>
        <v>-256.33314117328416</v>
      </c>
      <c r="E86" s="26">
        <f>Trans_cr!E86+Trav_cr!E86-SUM(Trans_deb!E86,Trav_deb!E86)</f>
        <v>-326.6597233847807</v>
      </c>
      <c r="F86" s="26">
        <f>Trans_cr!F86+Trav_cr!F86-SUM(Trans_deb!F86,Trav_deb!F86)</f>
        <v>-95.307107698310915</v>
      </c>
      <c r="G86" s="26">
        <f>Trans_cr!G86+Trav_cr!G86-SUM(Trans_deb!G86,Trav_deb!G86)</f>
        <v>-239.01077180323023</v>
      </c>
      <c r="H86" s="26">
        <f>Trans_cr!H86+Trav_cr!H86-SUM(Trans_deb!H86,Trav_deb!H86)</f>
        <v>-447.27823825480721</v>
      </c>
      <c r="I86" s="26">
        <f>Trans_cr!I86+Trav_cr!I86-SUM(Trans_deb!I86,Trav_deb!I86)</f>
        <v>-613.18080348579554</v>
      </c>
      <c r="J86" s="26">
        <f>Trans_cr!J86+Trav_cr!J86-SUM(Trans_deb!J86,Trav_deb!J86)</f>
        <v>-609.92787509493633</v>
      </c>
      <c r="K86" s="26">
        <f>Trans_cr!K86+Trav_cr!K86-SUM(Trans_deb!K86,Trav_deb!K86)</f>
        <v>-462.94011450997334</v>
      </c>
      <c r="L86" s="26">
        <f>Trans_cr!L86+Trav_cr!L86-SUM(Trans_deb!L86,Trav_deb!L86)</f>
        <v>-499.0003955981349</v>
      </c>
      <c r="M86" s="26">
        <f>Trans_cr!M86+Trav_cr!M86-SUM(Trans_deb!M86,Trav_deb!M86)</f>
        <v>-602.63514808618811</v>
      </c>
      <c r="N86" s="26">
        <f>Trans_cr!N86+Trav_cr!N86-SUM(Trans_deb!N86,Trav_deb!N86)</f>
        <v>-673.05274827881942</v>
      </c>
      <c r="O86" s="26">
        <f>Trans_cr!O86+Trav_cr!O86-SUM(Trans_deb!O86,Trav_deb!O86)</f>
        <v>-889.67352598017806</v>
      </c>
      <c r="P86" s="26">
        <f>Trans_cr!P86+Trav_cr!P86-SUM(Trans_deb!P86,Trav_deb!P86)</f>
        <v>-991.41196968698023</v>
      </c>
      <c r="Q86" s="26">
        <f>Trans_cr!Q86+Trav_cr!Q86-SUM(Trans_deb!Q86,Trav_deb!Q86)</f>
        <v>-806.9063777030442</v>
      </c>
      <c r="S86" s="64">
        <f t="shared" si="13"/>
        <v>-0.18610385755397951</v>
      </c>
      <c r="W86" s="39">
        <f>IF(L86="","",L86/GDP!O82/10)</f>
        <v>-2.378651046753268</v>
      </c>
      <c r="X86" s="39">
        <f>IF(M86="","",M86/GDP!P82/10)</f>
        <v>-2.7752983837430314</v>
      </c>
      <c r="Y86" s="39">
        <f>IF(N86="","",N86/GDP!Q82/10)</f>
        <v>-2.9090397408147295</v>
      </c>
      <c r="Z86" s="39">
        <f>IF(O86="","",O86/GDP!R82/10)</f>
        <v>-3.7291689739561482</v>
      </c>
      <c r="AA86" s="39">
        <f>IF(P86="","",P86/GDP!S82/10)</f>
        <v>-3.9782345125321243</v>
      </c>
      <c r="AB86" s="39">
        <f>IF(Q86="","",Q86/GDP!T82/10)</f>
        <v>-3.4060251297505588</v>
      </c>
      <c r="AC86" s="21">
        <f t="shared" si="7"/>
        <v>0</v>
      </c>
      <c r="AD86" s="21">
        <f t="shared" si="8"/>
        <v>0</v>
      </c>
      <c r="AE86" s="21"/>
      <c r="AF86" s="21">
        <f t="shared" si="9"/>
        <v>0</v>
      </c>
      <c r="AG86" s="39">
        <f t="shared" si="10"/>
        <v>-3.7291689739561482</v>
      </c>
      <c r="AI86" s="39" t="str">
        <f t="shared" si="11"/>
        <v/>
      </c>
      <c r="AJ86" s="83" t="str">
        <f t="shared" si="12"/>
        <v/>
      </c>
    </row>
    <row r="87" spans="1:36" x14ac:dyDescent="0.15">
      <c r="A87" s="12" t="s">
        <v>106</v>
      </c>
      <c r="B87" s="26">
        <f>Trans_cr!B87+Trav_cr!B87-SUM(Trans_deb!B87,Trav_deb!B87)</f>
        <v>2070.1675706589795</v>
      </c>
      <c r="C87" s="26">
        <f>Trans_cr!C87+Trav_cr!C87-SUM(Trans_deb!C87,Trav_deb!C87)</f>
        <v>2870.1007774350473</v>
      </c>
      <c r="D87" s="26">
        <f>Trans_cr!D87+Trav_cr!D87-SUM(Trans_deb!D87,Trav_deb!D87)</f>
        <v>2823.2725972900171</v>
      </c>
      <c r="E87" s="26">
        <f>Trans_cr!E87+Trav_cr!E87-SUM(Trans_deb!E87,Trav_deb!E87)</f>
        <v>3787.5394381434598</v>
      </c>
      <c r="F87" s="26">
        <f>Trans_cr!F87+Trav_cr!F87-SUM(Trans_deb!F87,Trav_deb!F87)</f>
        <v>4003.73705283036</v>
      </c>
      <c r="G87" s="26">
        <f>Trans_cr!G87+Trav_cr!G87-SUM(Trans_deb!G87,Trav_deb!G87)</f>
        <v>3927.0255201700056</v>
      </c>
      <c r="H87" s="26">
        <f>Trans_cr!H87+Trav_cr!H87-SUM(Trans_deb!H87,Trav_deb!H87)</f>
        <v>4581.9707176367265</v>
      </c>
      <c r="I87" s="26">
        <f>Trans_cr!I87+Trav_cr!I87-SUM(Trans_deb!I87,Trav_deb!I87)</f>
        <v>4205.3040624010619</v>
      </c>
      <c r="J87" s="26">
        <f>Trans_cr!J87+Trav_cr!J87-SUM(Trans_deb!J87,Trav_deb!J87)</f>
        <v>4959.3983056425204</v>
      </c>
      <c r="K87" s="26">
        <f>Trans_cr!K87+Trav_cr!K87-SUM(Trans_deb!K87,Trav_deb!K87)</f>
        <v>5509.5802224795952</v>
      </c>
      <c r="L87" s="26">
        <f>Trans_cr!L87+Trav_cr!L87-SUM(Trans_deb!L87,Trav_deb!L87)</f>
        <v>4939.1117938026946</v>
      </c>
      <c r="M87" s="26">
        <f>Trans_cr!M87+Trav_cr!M87-SUM(Trans_deb!M87,Trav_deb!M87)</f>
        <v>5337.1240663908548</v>
      </c>
      <c r="N87" s="26">
        <f>Trans_cr!N87+Trav_cr!N87-SUM(Trans_deb!N87,Trav_deb!N87)</f>
        <v>5748.9088825903727</v>
      </c>
      <c r="O87" s="26">
        <f>Trans_cr!O87+Trav_cr!O87-SUM(Trans_deb!O87,Trav_deb!O87)</f>
        <v>6556.2760316387339</v>
      </c>
      <c r="P87" s="26">
        <f>Trans_cr!P87+Trav_cr!P87-SUM(Trans_deb!P87,Trav_deb!P87)</f>
        <v>6659.8415290292505</v>
      </c>
      <c r="Q87" s="26">
        <f>Trans_cr!Q87+Trav_cr!Q87-SUM(Trans_deb!Q87,Trav_deb!Q87)</f>
        <v>2806.6108341502159</v>
      </c>
      <c r="S87" s="64">
        <f t="shared" si="13"/>
        <v>-0.57857693431343371</v>
      </c>
      <c r="W87" s="39">
        <f>IF(L87="","",L87/GDP!O83/10)</f>
        <v>3.948942625159499</v>
      </c>
      <c r="X87" s="39">
        <f>IF(M87="","",M87/GDP!P83/10)</f>
        <v>4.1543565635763908</v>
      </c>
      <c r="Y87" s="39">
        <f>IF(N87="","",N87/GDP!Q83/10)</f>
        <v>4.021295685029024</v>
      </c>
      <c r="Z87" s="39">
        <f>IF(O87="","",O87/GDP!R83/10)</f>
        <v>4.0869739497001047</v>
      </c>
      <c r="AA87" s="39">
        <f>IF(P87="","",P87/GDP!S83/10)</f>
        <v>4.0743142472764609</v>
      </c>
      <c r="AB87" s="39">
        <f>IF(Q87="","",Q87/GDP!T83/10)</f>
        <v>1.8105656586693493</v>
      </c>
      <c r="AC87" s="21">
        <f t="shared" si="7"/>
        <v>0</v>
      </c>
      <c r="AD87" s="21">
        <f t="shared" si="8"/>
        <v>0</v>
      </c>
      <c r="AE87" s="21"/>
      <c r="AF87" s="21">
        <f t="shared" si="9"/>
        <v>0</v>
      </c>
      <c r="AG87" s="39" t="str">
        <f t="shared" si="10"/>
        <v/>
      </c>
      <c r="AI87" s="39">
        <f t="shared" si="11"/>
        <v>4.0869739497001047</v>
      </c>
      <c r="AJ87" s="83" t="str">
        <f t="shared" si="12"/>
        <v/>
      </c>
    </row>
    <row r="88" spans="1:36" x14ac:dyDescent="0.15">
      <c r="A88" s="12" t="s">
        <v>107</v>
      </c>
      <c r="B88" s="26"/>
      <c r="C88" s="26"/>
      <c r="D88" s="26"/>
      <c r="E88" s="26"/>
      <c r="F88" s="26">
        <f>Trans_cr!F88+Trav_cr!F88-SUM(Trans_deb!F88,Trav_deb!F88)</f>
        <v>550.36662245524144</v>
      </c>
      <c r="G88" s="26">
        <f>Trans_cr!G88+Trav_cr!G88-SUM(Trans_deb!G88,Trav_deb!G88)</f>
        <v>580.43043000372063</v>
      </c>
      <c r="H88" s="26">
        <f>Trans_cr!H88+Trav_cr!H88-SUM(Trans_deb!H88,Trav_deb!H88)</f>
        <v>695.91388213935011</v>
      </c>
      <c r="I88" s="26">
        <f>Trans_cr!I88+Trav_cr!I88-SUM(Trans_deb!I88,Trav_deb!I88)</f>
        <v>798.98793500280453</v>
      </c>
      <c r="J88" s="26">
        <f>Trans_cr!J88+Trav_cr!J88-SUM(Trans_deb!J88,Trav_deb!J88)</f>
        <v>1061.8317936366475</v>
      </c>
      <c r="K88" s="26">
        <f>Trans_cr!K88+Trav_cr!K88-SUM(Trans_deb!K88,Trav_deb!K88)</f>
        <v>1307.8832232680695</v>
      </c>
      <c r="L88" s="26">
        <f>Trans_cr!L88+Trav_cr!L88-SUM(Trans_deb!L88,Trav_deb!L88)</f>
        <v>1559.0464673429005</v>
      </c>
      <c r="M88" s="26">
        <f>Trans_cr!M88+Trav_cr!M88-SUM(Trans_deb!M88,Trav_deb!M88)</f>
        <v>2323.5070343530629</v>
      </c>
      <c r="N88" s="26">
        <f>Trans_cr!N88+Trav_cr!N88-SUM(Trans_deb!N88,Trav_deb!N88)</f>
        <v>2796.1908503987984</v>
      </c>
      <c r="O88" s="26">
        <f>Trans_cr!O88+Trav_cr!O88-SUM(Trans_deb!O88,Trav_deb!O88)</f>
        <v>2771.175125949806</v>
      </c>
      <c r="P88" s="26">
        <f>Trans_cr!P88+Trav_cr!P88-SUM(Trans_deb!P88,Trav_deb!P88)</f>
        <v>2101.270265992589</v>
      </c>
      <c r="Q88" s="26">
        <f>Trans_cr!Q88+Trav_cr!Q88-SUM(Trans_deb!Q88,Trav_deb!Q88)</f>
        <v>361.75972787033993</v>
      </c>
      <c r="S88" s="64">
        <f t="shared" si="13"/>
        <v>-0.82783760198526701</v>
      </c>
      <c r="W88" s="39">
        <f>IF(L88="","",L88/GDP!O84/10)</f>
        <v>8.9000832749043717</v>
      </c>
      <c r="X88" s="39">
        <f>IF(M88="","",M88/GDP!P84/10)</f>
        <v>11.174371978995133</v>
      </c>
      <c r="Y88" s="39">
        <f>IF(N88="","",N88/GDP!Q84/10)</f>
        <v>11.307663507498424</v>
      </c>
      <c r="Z88" s="39">
        <f>IF(O88="","",O88/GDP!R84/10)</f>
        <v>10.567230629635215</v>
      </c>
      <c r="AA88" s="39">
        <f>IF(P88="","",P88/GDP!S84/10)</f>
        <v>8.4603402913608576</v>
      </c>
      <c r="AB88" s="39">
        <f>IF(Q88="","",Q88/GDP!T84/10)</f>
        <v>1.6659697047516182</v>
      </c>
      <c r="AC88" s="21">
        <f t="shared" si="7"/>
        <v>0</v>
      </c>
      <c r="AD88" s="21">
        <f t="shared" si="8"/>
        <v>1</v>
      </c>
      <c r="AE88" s="21"/>
      <c r="AF88" s="21">
        <f t="shared" si="9"/>
        <v>0</v>
      </c>
      <c r="AG88" s="39" t="str">
        <f t="shared" si="10"/>
        <v/>
      </c>
      <c r="AI88" s="39">
        <f t="shared" si="11"/>
        <v>10.567230629635215</v>
      </c>
      <c r="AJ88" s="83" t="str">
        <f t="shared" si="12"/>
        <v>Iceland</v>
      </c>
    </row>
    <row r="89" spans="1:36" x14ac:dyDescent="0.15">
      <c r="A89" s="12" t="s">
        <v>108</v>
      </c>
      <c r="B89" s="26">
        <f>Trans_cr!B89+Trav_cr!B89-SUM(Trans_deb!B89,Trav_deb!B89)</f>
        <v>-13043.305559152079</v>
      </c>
      <c r="C89" s="26">
        <f>Trans_cr!C89+Trav_cr!C89-SUM(Trans_deb!C89,Trav_deb!C89)</f>
        <v>-14718.663356097291</v>
      </c>
      <c r="D89" s="26">
        <f>Trans_cr!D89+Trav_cr!D89-SUM(Trans_deb!D89,Trav_deb!D89)</f>
        <v>-18545.93300221505</v>
      </c>
      <c r="E89" s="26">
        <f>Trans_cr!E89+Trav_cr!E89-SUM(Trans_deb!E89,Trav_deb!E89)</f>
        <v>801.43345078119819</v>
      </c>
      <c r="F89" s="26">
        <f>Trans_cr!F89+Trav_cr!F89-SUM(Trans_deb!F89,Trav_deb!F89)</f>
        <v>1968.4000000000015</v>
      </c>
      <c r="G89" s="26">
        <f>Trans_cr!G89+Trav_cr!G89-SUM(Trans_deb!G89,Trav_deb!G89)</f>
        <v>2983.6098003926054</v>
      </c>
      <c r="H89" s="26">
        <f>Trans_cr!H89+Trav_cr!H89-SUM(Trans_deb!H89,Trav_deb!H89)</f>
        <v>6333.8338714424754</v>
      </c>
      <c r="I89" s="26">
        <f>Trans_cr!I89+Trav_cr!I89-SUM(Trans_deb!I89,Trav_deb!I89)</f>
        <v>7430.9164764397356</v>
      </c>
      <c r="J89" s="26">
        <f>Trans_cr!J89+Trav_cr!J89-SUM(Trans_deb!J89,Trav_deb!J89)</f>
        <v>9687.1561797484756</v>
      </c>
      <c r="K89" s="26">
        <f>Trans_cr!K89+Trav_cr!K89-SUM(Trans_deb!K89,Trav_deb!K89)</f>
        <v>7321.9015309794413</v>
      </c>
      <c r="L89" s="26">
        <f>Trans_cr!L89+Trav_cr!L89-SUM(Trans_deb!L89,Trav_deb!L89)</f>
        <v>5068.5714682692414</v>
      </c>
      <c r="M89" s="26">
        <f>Trans_cr!M89+Trav_cr!M89-SUM(Trans_deb!M89,Trav_deb!M89)</f>
        <v>7122.293657210852</v>
      </c>
      <c r="N89" s="26">
        <f>Trans_cr!N89+Trav_cr!N89-SUM(Trans_deb!N89,Trav_deb!N89)</f>
        <v>9541.188629110613</v>
      </c>
      <c r="O89" s="26">
        <f>Trans_cr!O89+Trav_cr!O89-SUM(Trans_deb!O89,Trav_deb!O89)</f>
        <v>6213.452324093043</v>
      </c>
      <c r="P89" s="26">
        <f>Trans_cr!P89+Trav_cr!P89-SUM(Trans_deb!P89,Trav_deb!P89)</f>
        <v>4971.5392445048565</v>
      </c>
      <c r="Q89" s="26">
        <f>Trans_cr!Q89+Trav_cr!Q89-SUM(Trans_deb!Q89,Trav_deb!Q89)</f>
        <v>1369.4582962375753</v>
      </c>
      <c r="S89" s="64">
        <f t="shared" si="13"/>
        <v>-0.72454038299078793</v>
      </c>
      <c r="W89" s="39">
        <f>IF(L89="","",L89/GDP!O85/10)</f>
        <v>0.24094889584661497</v>
      </c>
      <c r="X89" s="39">
        <f>IF(M89="","",M89/GDP!P85/10)</f>
        <v>0.31045884049769279</v>
      </c>
      <c r="Y89" s="39">
        <f>IF(N89="","",N89/GDP!Q85/10)</f>
        <v>0.35984471278947405</v>
      </c>
      <c r="Z89" s="39">
        <f>IF(O89="","",O89/GDP!R85/10)</f>
        <v>0.23003311185416103</v>
      </c>
      <c r="AA89" s="39">
        <f>IF(P89="","",P89/GDP!S85/10)</f>
        <v>0.17319392752721344</v>
      </c>
      <c r="AB89" s="39">
        <f>IF(Q89="","",Q89/GDP!T85/10)</f>
        <v>5.1478675934367682E-2</v>
      </c>
      <c r="AC89" s="21">
        <f t="shared" si="7"/>
        <v>0</v>
      </c>
      <c r="AD89" s="21">
        <f t="shared" si="8"/>
        <v>0</v>
      </c>
      <c r="AE89" s="21"/>
      <c r="AF89" s="21">
        <f t="shared" si="9"/>
        <v>0</v>
      </c>
      <c r="AG89" s="39" t="str">
        <f t="shared" si="10"/>
        <v/>
      </c>
      <c r="AI89" s="39">
        <f t="shared" si="11"/>
        <v>0.23003311185416103</v>
      </c>
      <c r="AJ89" s="83" t="str">
        <f t="shared" si="12"/>
        <v/>
      </c>
    </row>
    <row r="90" spans="1:36" x14ac:dyDescent="0.15">
      <c r="A90" s="12" t="s">
        <v>109</v>
      </c>
      <c r="B90" s="26">
        <f>Trans_cr!B90+Trav_cr!B90-SUM(Trans_deb!B90,Trav_deb!B90)</f>
        <v>-3671.155676106252</v>
      </c>
      <c r="C90" s="26">
        <f>Trans_cr!C90+Trav_cr!C90-SUM(Trans_deb!C90,Trav_deb!C90)</f>
        <v>-5661.2562868463101</v>
      </c>
      <c r="D90" s="26">
        <f>Trans_cr!D90+Trav_cr!D90-SUM(Trans_deb!D90,Trav_deb!D90)</f>
        <v>-6852.1900000000005</v>
      </c>
      <c r="E90" s="26">
        <f>Trans_cr!E90+Trav_cr!E90-SUM(Trans_deb!E90,Trav_deb!E90)</f>
        <v>-9271.2703076485723</v>
      </c>
      <c r="F90" s="26">
        <f>Trans_cr!F90+Trav_cr!F90-SUM(Trans_deb!F90,Trav_deb!F90)</f>
        <v>-3801.5466745911099</v>
      </c>
      <c r="G90" s="26">
        <f>Trans_cr!G90+Trav_cr!G90-SUM(Trans_deb!G90,Trav_deb!G90)</f>
        <v>-5443.9000000000015</v>
      </c>
      <c r="H90" s="26">
        <f>Trans_cr!H90+Trav_cr!H90-SUM(Trans_deb!H90,Trav_deb!H90)</f>
        <v>-6951.749734251749</v>
      </c>
      <c r="I90" s="26">
        <f>Trans_cr!I90+Trav_cr!I90-SUM(Trans_deb!I90,Trav_deb!I90)</f>
        <v>-7125.2258672180014</v>
      </c>
      <c r="J90" s="26">
        <f>Trans_cr!J90+Trav_cr!J90-SUM(Trans_deb!J90,Trav_deb!J90)</f>
        <v>-7483.8053768093669</v>
      </c>
      <c r="K90" s="26">
        <f>Trans_cr!K90+Trav_cr!K90-SUM(Trans_deb!K90,Trav_deb!K90)</f>
        <v>-5604.3820833027676</v>
      </c>
      <c r="L90" s="26">
        <f>Trans_cr!L90+Trav_cr!L90-SUM(Trans_deb!L90,Trav_deb!L90)</f>
        <v>-2676.8634209321735</v>
      </c>
      <c r="M90" s="26">
        <f>Trans_cr!M90+Trav_cr!M90-SUM(Trans_deb!M90,Trav_deb!M90)</f>
        <v>-1904.9568817409618</v>
      </c>
      <c r="N90" s="26">
        <f>Trans_cr!N90+Trav_cr!N90-SUM(Trans_deb!N90,Trav_deb!N90)</f>
        <v>-2013.2858860311098</v>
      </c>
      <c r="O90" s="26">
        <f>Trans_cr!O90+Trav_cr!O90-SUM(Trans_deb!O90,Trav_deb!O90)</f>
        <v>-2725.3572720542688</v>
      </c>
      <c r="P90" s="26">
        <f>Trans_cr!P90+Trav_cr!P90-SUM(Trans_deb!P90,Trav_deb!P90)</f>
        <v>-2083.3784683312115</v>
      </c>
      <c r="Q90" s="26">
        <f>Trans_cr!Q90+Trav_cr!Q90-SUM(Trans_deb!Q90,Trav_deb!Q90)</f>
        <v>-3215.6567998921892</v>
      </c>
      <c r="S90" s="64">
        <f t="shared" si="13"/>
        <v>0.54348182472478657</v>
      </c>
      <c r="W90" s="39">
        <f>IF(L90="","",L90/GDP!O86/10)</f>
        <v>-0.31099516637785246</v>
      </c>
      <c r="X90" s="39">
        <f>IF(M90="","",M90/GDP!P86/10)</f>
        <v>-0.20437998449778791</v>
      </c>
      <c r="Y90" s="39">
        <f>IF(N90="","",N90/GDP!Q86/10)</f>
        <v>-0.19825803555654256</v>
      </c>
      <c r="Z90" s="39">
        <f>IF(O90="","",O90/GDP!R86/10)</f>
        <v>-0.26137217021469578</v>
      </c>
      <c r="AA90" s="39">
        <f>IF(P90="","",P90/GDP!S86/10)</f>
        <v>-0.1860090176639721</v>
      </c>
      <c r="AB90" s="39">
        <f>IF(Q90="","",Q90/GDP!T86/10)</f>
        <v>-0.30346759398096423</v>
      </c>
      <c r="AC90" s="21">
        <f t="shared" si="7"/>
        <v>0</v>
      </c>
      <c r="AD90" s="21">
        <f t="shared" si="8"/>
        <v>0</v>
      </c>
      <c r="AE90" s="21"/>
      <c r="AF90" s="21">
        <f t="shared" si="9"/>
        <v>0</v>
      </c>
      <c r="AG90" s="39">
        <f t="shared" si="10"/>
        <v>-0.26137217021469578</v>
      </c>
      <c r="AI90" s="39" t="str">
        <f t="shared" si="11"/>
        <v/>
      </c>
      <c r="AJ90" s="83" t="str">
        <f t="shared" si="12"/>
        <v/>
      </c>
    </row>
    <row r="91" spans="1:36" x14ac:dyDescent="0.15">
      <c r="A91" s="12" t="s">
        <v>111</v>
      </c>
      <c r="B91" s="26">
        <f>Trans_cr!B91+Trav_cr!B91-SUM(Trans_deb!B91,Trav_deb!B91)</f>
        <v>-2905.6</v>
      </c>
      <c r="C91" s="26">
        <f>Trans_cr!C91+Trav_cr!C91-SUM(Trans_deb!C91,Trav_deb!C91)</f>
        <v>-2624.3</v>
      </c>
      <c r="D91" s="26">
        <f>Trans_cr!D91+Trav_cr!D91-SUM(Trans_deb!D91,Trav_deb!D91)</f>
        <v>-2144.1999999999998</v>
      </c>
      <c r="E91" s="26">
        <f>Trans_cr!E91+Trav_cr!E91-SUM(Trans_deb!E91,Trav_deb!E91)</f>
        <v>-3589.0000000000005</v>
      </c>
      <c r="F91" s="26">
        <f>Trans_cr!F91+Trav_cr!F91-SUM(Trans_deb!F91,Trav_deb!F91)</f>
        <v>-4167</v>
      </c>
      <c r="G91" s="26">
        <f>Trans_cr!G91+Trav_cr!G91-SUM(Trans_deb!G91,Trav_deb!G91)</f>
        <v>-4490.3000000000011</v>
      </c>
      <c r="H91" s="26">
        <f>Trans_cr!H91+Trav_cr!H91-SUM(Trans_deb!H91,Trav_deb!H91)</f>
        <v>-5206</v>
      </c>
      <c r="I91" s="26">
        <f>Trans_cr!I91+Trav_cr!I91-SUM(Trans_deb!I91,Trav_deb!I91)</f>
        <v>-6643</v>
      </c>
      <c r="J91" s="26">
        <f>Trans_cr!J91+Trav_cr!J91-SUM(Trans_deb!J91,Trav_deb!J91)</f>
        <v>-10032.200000000001</v>
      </c>
      <c r="K91" s="26">
        <f>Trans_cr!K91+Trav_cr!K91-SUM(Trans_deb!K91,Trav_deb!K91)</f>
        <v>-10685.4</v>
      </c>
      <c r="L91" s="26">
        <f>Trans_cr!L91+Trav_cr!L91-SUM(Trans_deb!L91,Trav_deb!L91)</f>
        <v>-10284</v>
      </c>
      <c r="M91" s="26">
        <f>Trans_cr!M91+Trav_cr!M91-SUM(Trans_deb!M91,Trav_deb!M91)</f>
        <v>-8026.0600000000013</v>
      </c>
      <c r="N91" s="26">
        <f>Trans_cr!N91+Trav_cr!N91-SUM(Trans_deb!N91,Trav_deb!N91)</f>
        <v>-8992.9439999999995</v>
      </c>
      <c r="O91" s="26">
        <f>Trans_cr!O91+Trav_cr!O91-SUM(Trans_deb!O91,Trav_deb!O91)</f>
        <v>-10313.900000000001</v>
      </c>
      <c r="P91" s="26">
        <f>Trans_cr!P91+Trav_cr!P91-SUM(Trans_deb!P91,Trav_deb!P91)</f>
        <v>-13422</v>
      </c>
      <c r="Q91" s="26">
        <f>Trans_cr!Q91+Trav_cr!Q91-SUM(Trans_deb!Q91,Trav_deb!Q91)</f>
        <v>-8366.9</v>
      </c>
      <c r="S91" s="64">
        <f t="shared" si="13"/>
        <v>-0.37662792430338254</v>
      </c>
      <c r="W91" s="39">
        <f>IF(L91="","",L91/GDP!O87/10)</f>
        <v>-5.7894214932574979</v>
      </c>
      <c r="X91" s="39">
        <f>IF(M91="","",M91/GDP!P87/10)</f>
        <v>-4.7854961812954588</v>
      </c>
      <c r="Y91" s="39">
        <f>IF(N91="","",N91/GDP!Q87/10)</f>
        <v>-4.6754817790358398</v>
      </c>
      <c r="Z91" s="39">
        <f>IF(O91="","",O91/GDP!R87/10)</f>
        <v>-4.7541347975029726</v>
      </c>
      <c r="AA91" s="39">
        <f>IF(P91="","",P91/GDP!S87/10)</f>
        <v>-6.034145737545078</v>
      </c>
      <c r="AB91" s="39">
        <f>IF(Q91="","",Q91/GDP!T87/10)</f>
        <v>-4.8611187831258622</v>
      </c>
      <c r="AC91" s="21">
        <f t="shared" si="7"/>
        <v>0</v>
      </c>
      <c r="AD91" s="21">
        <f t="shared" si="8"/>
        <v>0</v>
      </c>
      <c r="AE91" s="21"/>
      <c r="AF91" s="21">
        <f t="shared" si="9"/>
        <v>0</v>
      </c>
      <c r="AG91" s="39">
        <f t="shared" si="10"/>
        <v>-4.7541347975029726</v>
      </c>
      <c r="AI91" s="39" t="str">
        <f t="shared" si="11"/>
        <v/>
      </c>
      <c r="AJ91" s="83" t="str">
        <f t="shared" si="12"/>
        <v/>
      </c>
    </row>
    <row r="92" spans="1:36" x14ac:dyDescent="0.15">
      <c r="A92" s="12" t="s">
        <v>112</v>
      </c>
      <c r="B92" s="26">
        <f>Trans_cr!B92+Trav_cr!B92-SUM(Trans_deb!B92,Trav_deb!B92)</f>
        <v>-1111.7932804472366</v>
      </c>
      <c r="C92" s="26">
        <f>Trans_cr!C92+Trav_cr!C92-SUM(Trans_deb!C92,Trav_deb!C92)</f>
        <v>-1102.2872870731426</v>
      </c>
      <c r="D92" s="26">
        <f>Trans_cr!D92+Trav_cr!D92-SUM(Trans_deb!D92,Trav_deb!D92)</f>
        <v>-1434.0932398387104</v>
      </c>
      <c r="E92" s="26">
        <f>Trans_cr!E92+Trav_cr!E92-SUM(Trans_deb!E92,Trav_deb!E92)</f>
        <v>-2400.9577665001816</v>
      </c>
      <c r="F92" s="26">
        <f>Trans_cr!F92+Trav_cr!F92-SUM(Trans_deb!F92,Trav_deb!F92)</f>
        <v>-838.22418995954104</v>
      </c>
      <c r="G92" s="26">
        <f>Trans_cr!G92+Trav_cr!G92-SUM(Trans_deb!G92,Trav_deb!G92)</f>
        <v>-331.73470461760553</v>
      </c>
      <c r="H92" s="26">
        <f>Trans_cr!H92+Trav_cr!H92-SUM(Trans_deb!H92,Trav_deb!H92)</f>
        <v>1286.4060662811153</v>
      </c>
      <c r="I92" s="26">
        <f>Trans_cr!I92+Trav_cr!I92-SUM(Trans_deb!I92,Trav_deb!I92)</f>
        <v>2085.3594858188644</v>
      </c>
      <c r="J92" s="26">
        <f>Trans_cr!J92+Trav_cr!J92-SUM(Trans_deb!J92,Trav_deb!J92)</f>
        <v>2566.604333757874</v>
      </c>
      <c r="K92" s="26">
        <f>Trans_cr!K92+Trav_cr!K92-SUM(Trans_deb!K92,Trav_deb!K92)</f>
        <v>2473.1000000000004</v>
      </c>
      <c r="L92" s="26">
        <f>Trans_cr!L92+Trav_cr!L92-SUM(Trans_deb!L92,Trav_deb!L92)</f>
        <v>3332.0699749237901</v>
      </c>
      <c r="M92" s="26">
        <f>Trans_cr!M92+Trav_cr!M92-SUM(Trans_deb!M92,Trav_deb!M92)</f>
        <v>4010.7568599311289</v>
      </c>
      <c r="N92" s="26">
        <f>Trans_cr!N92+Trav_cr!N92-SUM(Trans_deb!N92,Trav_deb!N92)</f>
        <v>5333.1558145267572</v>
      </c>
      <c r="O92" s="26">
        <f>Trans_cr!O92+Trav_cr!O92-SUM(Trans_deb!O92,Trav_deb!O92)</f>
        <v>4749.3117031501897</v>
      </c>
      <c r="P92" s="26">
        <f>Trans_cr!P92+Trav_cr!P92-SUM(Trans_deb!P92,Trav_deb!P92)</f>
        <v>3594.6326509803857</v>
      </c>
      <c r="Q92" s="26"/>
      <c r="S92" s="64" t="str">
        <f t="shared" si="13"/>
        <v/>
      </c>
      <c r="W92" s="39">
        <f>IF(L92="","",L92/GDP!O88/10)</f>
        <v>1.142417516704531</v>
      </c>
      <c r="X92" s="39">
        <f>IF(M92="","",M92/GDP!P88/10)</f>
        <v>1.3383567285954718</v>
      </c>
      <c r="Y92" s="39">
        <f>IF(N92="","",N92/GDP!Q88/10)</f>
        <v>1.5721737085550334</v>
      </c>
      <c r="Z92" s="39">
        <f>IF(O92="","",O92/GDP!R88/10)</f>
        <v>1.2293384068526039</v>
      </c>
      <c r="AA92" s="39">
        <f>IF(P92="","",P92/GDP!S88/10)</f>
        <v>0.90173757707787683</v>
      </c>
      <c r="AB92" s="39" t="str">
        <f>IF(Q92="","",Q92/GDP!T88/10)</f>
        <v/>
      </c>
      <c r="AC92" s="21">
        <f t="shared" si="7"/>
        <v>0</v>
      </c>
      <c r="AD92" s="21">
        <f t="shared" si="8"/>
        <v>0</v>
      </c>
      <c r="AE92" s="21"/>
      <c r="AF92" s="21">
        <f t="shared" si="9"/>
        <v>0</v>
      </c>
      <c r="AG92" s="39" t="str">
        <f t="shared" si="10"/>
        <v/>
      </c>
      <c r="AI92" s="39">
        <f t="shared" si="11"/>
        <v>1.2293384068526039</v>
      </c>
      <c r="AJ92" s="83" t="str">
        <f t="shared" si="12"/>
        <v/>
      </c>
    </row>
    <row r="93" spans="1:36" x14ac:dyDescent="0.15">
      <c r="A93" s="12" t="s">
        <v>113</v>
      </c>
      <c r="B93" s="26">
        <f>Trans_cr!B93+Trav_cr!B93-SUM(Trans_deb!B93,Trav_deb!B93)</f>
        <v>-1097.6000000000004</v>
      </c>
      <c r="C93" s="26">
        <f>Trans_cr!C93+Trav_cr!C93-SUM(Trans_deb!C93,Trav_deb!C93)</f>
        <v>-1304.2000000000007</v>
      </c>
      <c r="D93" s="26">
        <f>Trans_cr!D93+Trav_cr!D93-SUM(Trans_deb!D93,Trav_deb!D93)</f>
        <v>-1532.1000000000004</v>
      </c>
      <c r="E93" s="26">
        <f>Trans_cr!E93+Trav_cr!E93-SUM(Trans_deb!E93,Trav_deb!E93)</f>
        <v>-708.89999999999964</v>
      </c>
      <c r="F93" s="26">
        <f>Trans_cr!F93+Trav_cr!F93-SUM(Trans_deb!F93,Trav_deb!F93)</f>
        <v>-1385.2999999999993</v>
      </c>
      <c r="G93" s="26">
        <f>Trans_cr!G93+Trav_cr!G93-SUM(Trans_deb!G93,Trav_deb!G93)</f>
        <v>-248.89999999999964</v>
      </c>
      <c r="H93" s="26">
        <f>Trans_cr!H93+Trav_cr!H93-SUM(Trans_deb!H93,Trav_deb!H93)</f>
        <v>-617.90000000000146</v>
      </c>
      <c r="I93" s="26">
        <f>Trans_cr!I93+Trav_cr!I93-SUM(Trans_deb!I93,Trav_deb!I93)</f>
        <v>-310.70000000000073</v>
      </c>
      <c r="J93" s="26">
        <f>Trans_cr!J93+Trav_cr!J93-SUM(Trans_deb!J93,Trav_deb!J93)</f>
        <v>-686.29999999999927</v>
      </c>
      <c r="K93" s="26">
        <f>Trans_cr!K93+Trav_cr!K93-SUM(Trans_deb!K93,Trav_deb!K93)</f>
        <v>-1477.7999999999993</v>
      </c>
      <c r="L93" s="26">
        <f>Trans_cr!L93+Trav_cr!L93-SUM(Trans_deb!L93,Trav_deb!L93)</f>
        <v>-2445.7999999999993</v>
      </c>
      <c r="M93" s="26">
        <f>Trans_cr!M93+Trav_cr!M93-SUM(Trans_deb!M93,Trav_deb!M93)</f>
        <v>-3751.3000000000011</v>
      </c>
      <c r="N93" s="26">
        <f>Trans_cr!N93+Trav_cr!N93-SUM(Trans_deb!N93,Trav_deb!N93)</f>
        <v>-3408.2999999999993</v>
      </c>
      <c r="O93" s="26">
        <f>Trans_cr!O93+Trav_cr!O93-SUM(Trans_deb!O93,Trav_deb!O93)</f>
        <v>-4156.3000000000011</v>
      </c>
      <c r="P93" s="26">
        <f>Trans_cr!P93+Trav_cr!P93-SUM(Trans_deb!P93,Trav_deb!P93)</f>
        <v>-4142.3000000000029</v>
      </c>
      <c r="Q93" s="26">
        <f>Trans_cr!Q93+Trav_cr!Q93-SUM(Trans_deb!Q93,Trav_deb!Q93)</f>
        <v>-555.19999999999891</v>
      </c>
      <c r="S93" s="64">
        <f t="shared" si="13"/>
        <v>-0.8659681819279148</v>
      </c>
      <c r="W93" s="39">
        <f>IF(L93="","",L93/GDP!O89/10)</f>
        <v>-0.81493329915781254</v>
      </c>
      <c r="X93" s="39">
        <f>IF(M93="","",M93/GDP!P89/10)</f>
        <v>-1.1773714550569829</v>
      </c>
      <c r="Y93" s="39">
        <f>IF(N93="","",N93/GDP!Q89/10)</f>
        <v>-0.96643306182575572</v>
      </c>
      <c r="Z93" s="39">
        <f>IF(O93="","",O93/GDP!R89/10)</f>
        <v>-1.1219422831103014</v>
      </c>
      <c r="AA93" s="39">
        <f>IF(P93="","",P93/GDP!S89/10)</f>
        <v>-1.0496074017373722</v>
      </c>
      <c r="AB93" s="39">
        <f>IF(Q93="","",Q93/GDP!T89/10)</f>
        <v>-0.13781548220208478</v>
      </c>
      <c r="AC93" s="21">
        <f t="shared" si="7"/>
        <v>0</v>
      </c>
      <c r="AD93" s="21">
        <f t="shared" si="8"/>
        <v>0</v>
      </c>
      <c r="AE93" s="21"/>
      <c r="AF93" s="21">
        <f t="shared" si="9"/>
        <v>0</v>
      </c>
      <c r="AG93" s="39">
        <f t="shared" si="10"/>
        <v>-1.1219422831103014</v>
      </c>
      <c r="AI93" s="39" t="str">
        <f t="shared" si="11"/>
        <v/>
      </c>
      <c r="AJ93" s="83" t="str">
        <f t="shared" si="12"/>
        <v/>
      </c>
    </row>
    <row r="94" spans="1:36" x14ac:dyDescent="0.15">
      <c r="A94" s="12" t="s">
        <v>114</v>
      </c>
      <c r="B94" s="26">
        <f>Trans_cr!B94+Trav_cr!B94-SUM(Trans_deb!B94,Trav_deb!B94)</f>
        <v>6430.8578697166595</v>
      </c>
      <c r="C94" s="26">
        <f>Trans_cr!C94+Trav_cr!C94-SUM(Trans_deb!C94,Trav_deb!C94)</f>
        <v>8672.28956501832</v>
      </c>
      <c r="D94" s="26">
        <f>Trans_cr!D94+Trav_cr!D94-SUM(Trans_deb!D94,Trav_deb!D94)</f>
        <v>5687.0227131691936</v>
      </c>
      <c r="E94" s="26">
        <f>Trans_cr!E94+Trav_cr!E94-SUM(Trans_deb!E94,Trav_deb!E94)</f>
        <v>3499.481563980029</v>
      </c>
      <c r="F94" s="26">
        <f>Trans_cr!F94+Trav_cr!F94-SUM(Trans_deb!F94,Trav_deb!F94)</f>
        <v>2783.8517616747849</v>
      </c>
      <c r="G94" s="26">
        <f>Trans_cr!G94+Trav_cr!G94-SUM(Trans_deb!G94,Trav_deb!G94)</f>
        <v>255.49638210675766</v>
      </c>
      <c r="H94" s="26">
        <f>Trans_cr!H94+Trav_cr!H94-SUM(Trans_deb!H94,Trav_deb!H94)</f>
        <v>2427.4364548768863</v>
      </c>
      <c r="I94" s="26">
        <f>Trans_cr!I94+Trav_cr!I94-SUM(Trans_deb!I94,Trav_deb!I94)</f>
        <v>4142.7092641284326</v>
      </c>
      <c r="J94" s="26">
        <f>Trans_cr!J94+Trav_cr!J94-SUM(Trans_deb!J94,Trav_deb!J94)</f>
        <v>6338.7321472184631</v>
      </c>
      <c r="K94" s="26">
        <f>Trans_cr!K94+Trav_cr!K94-SUM(Trans_deb!K94,Trav_deb!K94)</f>
        <v>5675.2124460119521</v>
      </c>
      <c r="L94" s="26">
        <f>Trans_cr!L94+Trav_cr!L94-SUM(Trans_deb!L94,Trav_deb!L94)</f>
        <v>5725.4650631371987</v>
      </c>
      <c r="M94" s="26">
        <f>Trans_cr!M94+Trav_cr!M94-SUM(Trans_deb!M94,Trav_deb!M94)</f>
        <v>6204.8429821772661</v>
      </c>
      <c r="N94" s="26">
        <f>Trans_cr!N94+Trav_cr!N94-SUM(Trans_deb!N94,Trav_deb!N94)</f>
        <v>6245.4390846756505</v>
      </c>
      <c r="O94" s="26">
        <f>Trans_cr!O94+Trav_cr!O94-SUM(Trans_deb!O94,Trav_deb!O94)</f>
        <v>7834.7742019047655</v>
      </c>
      <c r="P94" s="26">
        <f>Trans_cr!P94+Trav_cr!P94-SUM(Trans_deb!P94,Trav_deb!P94)</f>
        <v>8247.1743270833686</v>
      </c>
      <c r="Q94" s="26">
        <f>Trans_cr!Q94+Trav_cr!Q94-SUM(Trans_deb!Q94,Trav_deb!Q94)</f>
        <v>1998.3553182408214</v>
      </c>
      <c r="S94" s="64">
        <f t="shared" si="13"/>
        <v>-0.75769212108463524</v>
      </c>
      <c r="W94" s="39">
        <f>IF(L94="","",L94/GDP!O90/10)</f>
        <v>0.31170466527805629</v>
      </c>
      <c r="X94" s="39">
        <f>IF(M94="","",M94/GDP!P90/10)</f>
        <v>0.33065092586205025</v>
      </c>
      <c r="Y94" s="39">
        <f>IF(N94="","",N94/GDP!Q90/10)</f>
        <v>0.31846544867724857</v>
      </c>
      <c r="Z94" s="39">
        <f>IF(O94="","",O94/GDP!R90/10)</f>
        <v>0.37431659599854555</v>
      </c>
      <c r="AA94" s="39">
        <f>IF(P94="","",P94/GDP!S90/10)</f>
        <v>0.41130288783686408</v>
      </c>
      <c r="AB94" s="39">
        <f>IF(Q94="","",Q94/GDP!T90/10)</f>
        <v>0.10601717729892475</v>
      </c>
      <c r="AC94" s="21">
        <f t="shared" si="7"/>
        <v>0</v>
      </c>
      <c r="AD94" s="21">
        <f t="shared" si="8"/>
        <v>0</v>
      </c>
      <c r="AE94" s="21"/>
      <c r="AF94" s="21">
        <f t="shared" si="9"/>
        <v>0</v>
      </c>
      <c r="AG94" s="39" t="str">
        <f t="shared" si="10"/>
        <v/>
      </c>
      <c r="AI94" s="39">
        <f t="shared" si="11"/>
        <v>0.37431659599854555</v>
      </c>
      <c r="AJ94" s="83" t="str">
        <f t="shared" si="12"/>
        <v/>
      </c>
    </row>
    <row r="95" spans="1:36" x14ac:dyDescent="0.15">
      <c r="A95" s="12" t="s">
        <v>115</v>
      </c>
      <c r="B95" s="26">
        <f>Trans_cr!B95+Trav_cr!B95-SUM(Trans_deb!B95,Trav_deb!B95)</f>
        <v>1029.0228097868389</v>
      </c>
      <c r="C95" s="26">
        <f>Trans_cr!C95+Trav_cr!C95-SUM(Trans_deb!C95,Trav_deb!C95)</f>
        <v>1170.1858783781113</v>
      </c>
      <c r="D95" s="26">
        <f>Trans_cr!D95+Trav_cr!D95-SUM(Trans_deb!D95,Trav_deb!D95)</f>
        <v>1071.457262239669</v>
      </c>
      <c r="E95" s="26">
        <f>Trans_cr!E95+Trav_cr!E95-SUM(Trans_deb!E95,Trav_deb!E95)</f>
        <v>1062.9943836253558</v>
      </c>
      <c r="F95" s="26">
        <f>Trans_cr!F95+Trav_cr!F95-SUM(Trans_deb!F95,Trav_deb!F95)</f>
        <v>1267.829320237654</v>
      </c>
      <c r="G95" s="26">
        <f>Trans_cr!G95+Trav_cr!G95-SUM(Trans_deb!G95,Trav_deb!G95)</f>
        <v>1378.7599846816297</v>
      </c>
      <c r="H95" s="26">
        <f>Trans_cr!H95+Trav_cr!H95-SUM(Trans_deb!H95,Trav_deb!H95)</f>
        <v>1281.5</v>
      </c>
      <c r="I95" s="26">
        <f>Trans_cr!I95+Trav_cr!I95-SUM(Trans_deb!I95,Trav_deb!I95)</f>
        <v>1159.1631914584912</v>
      </c>
      <c r="J95" s="26">
        <f>Trans_cr!J95+Trav_cr!J95-SUM(Trans_deb!J95,Trav_deb!J95)</f>
        <v>1206.9431027924838</v>
      </c>
      <c r="K95" s="26">
        <f>Trans_cr!K95+Trav_cr!K95-SUM(Trans_deb!K95,Trav_deb!K95)</f>
        <v>1361.3101335924741</v>
      </c>
      <c r="L95" s="26">
        <f>Trans_cr!L95+Trav_cr!L95-SUM(Trans_deb!L95,Trav_deb!L95)</f>
        <v>1592.9091581977682</v>
      </c>
      <c r="M95" s="26">
        <f>Trans_cr!M95+Trav_cr!M95-SUM(Trans_deb!M95,Trav_deb!M95)</f>
        <v>1743.2660547201135</v>
      </c>
      <c r="N95" s="26">
        <f>Trans_cr!N95+Trav_cr!N95-SUM(Trans_deb!N95,Trav_deb!N95)</f>
        <v>1919.6328428906013</v>
      </c>
      <c r="O95" s="26">
        <f>Trans_cr!O95+Trav_cr!O95-SUM(Trans_deb!O95,Trav_deb!O95)</f>
        <v>2126.3746248026887</v>
      </c>
      <c r="P95" s="26">
        <f>Trans_cr!P95+Trav_cr!P95-SUM(Trans_deb!P95,Trav_deb!P95)</f>
        <v>2612.1839625684752</v>
      </c>
      <c r="Q95" s="26"/>
      <c r="S95" s="64" t="str">
        <f t="shared" si="13"/>
        <v/>
      </c>
      <c r="W95" s="39">
        <f>IF(L95="","",L95/GDP!O91/10)</f>
        <v>11.253836934359132</v>
      </c>
      <c r="X95" s="39">
        <f>IF(M95="","",M95/GDP!P91/10)</f>
        <v>12.356890890654824</v>
      </c>
      <c r="Y95" s="39">
        <f>IF(N95="","",N95/GDP!Q91/10)</f>
        <v>13.009801603930773</v>
      </c>
      <c r="Z95" s="39">
        <f>IF(O95="","",O95/GDP!R91/10)</f>
        <v>13.588913358919607</v>
      </c>
      <c r="AA95" s="39">
        <f>IF(P95="","",P95/GDP!S91/10)</f>
        <v>16.52451323595443</v>
      </c>
      <c r="AB95" s="39" t="str">
        <f>IF(Q95="","",Q95/GDP!T91/10)</f>
        <v/>
      </c>
      <c r="AC95" s="21">
        <f t="shared" si="7"/>
        <v>0</v>
      </c>
      <c r="AD95" s="21">
        <f t="shared" si="8"/>
        <v>1</v>
      </c>
      <c r="AE95" s="21"/>
      <c r="AF95" s="21">
        <f t="shared" si="9"/>
        <v>0</v>
      </c>
      <c r="AG95" s="39" t="str">
        <f t="shared" si="10"/>
        <v/>
      </c>
      <c r="AI95" s="39">
        <f t="shared" si="11"/>
        <v>13.588913358919607</v>
      </c>
      <c r="AJ95" s="83" t="str">
        <f t="shared" si="12"/>
        <v>Jamaica</v>
      </c>
    </row>
    <row r="96" spans="1:36" x14ac:dyDescent="0.15">
      <c r="A96" s="12" t="s">
        <v>116</v>
      </c>
      <c r="B96" s="26">
        <f>Trans_cr!B96+Trav_cr!B96-SUM(Trans_deb!B96,Trav_deb!B96)</f>
        <v>-29759.07700977537</v>
      </c>
      <c r="C96" s="26">
        <f>Trans_cr!C96+Trav_cr!C96-SUM(Trans_deb!C96,Trav_deb!C96)</f>
        <v>-23593.085671630775</v>
      </c>
      <c r="D96" s="26">
        <f>Trans_cr!D96+Trav_cr!D96-SUM(Trans_deb!D96,Trav_deb!D96)</f>
        <v>-24182.206756510626</v>
      </c>
      <c r="E96" s="26">
        <f>Trans_cr!E96+Trav_cr!E96-SUM(Trans_deb!E96,Trav_deb!E96)</f>
        <v>-24200.320478013484</v>
      </c>
      <c r="F96" s="26">
        <f>Trans_cr!F96+Trav_cr!F96-SUM(Trans_deb!F96,Trav_deb!F96)</f>
        <v>-23815.507443292794</v>
      </c>
      <c r="G96" s="26">
        <f>Trans_cr!G96+Trav_cr!G96-SUM(Trans_deb!G96,Trav_deb!G96)</f>
        <v>-18961.278500357032</v>
      </c>
      <c r="H96" s="26">
        <f>Trans_cr!H96+Trav_cr!H96-SUM(Trans_deb!H96,Trav_deb!H96)</f>
        <v>-24049.778909131717</v>
      </c>
      <c r="I96" s="26">
        <f>Trans_cr!I96+Trav_cr!I96-SUM(Trans_deb!I96,Trav_deb!I96)</f>
        <v>-25739.024662388867</v>
      </c>
      <c r="J96" s="26">
        <f>Trans_cr!J96+Trav_cr!J96-SUM(Trans_deb!J96,Trav_deb!J96)</f>
        <v>-14216.952816581193</v>
      </c>
      <c r="K96" s="26">
        <f>Trans_cr!K96+Trav_cr!K96-SUM(Trans_deb!K96,Trav_deb!K96)</f>
        <v>-6801.2549626472755</v>
      </c>
      <c r="L96" s="26">
        <f>Trans_cr!L96+Trav_cr!L96-SUM(Trans_deb!L96,Trav_deb!L96)</f>
        <v>3353.8730877255002</v>
      </c>
      <c r="M96" s="26">
        <f>Trans_cr!M96+Trav_cr!M96-SUM(Trans_deb!M96,Trav_deb!M96)</f>
        <v>5767.2143770590337</v>
      </c>
      <c r="N96" s="26">
        <f>Trans_cr!N96+Trav_cr!N96-SUM(Trans_deb!N96,Trav_deb!N96)</f>
        <v>9970.843656395009</v>
      </c>
      <c r="O96" s="26">
        <f>Trans_cr!O96+Trav_cr!O96-SUM(Trans_deb!O96,Trav_deb!O96)</f>
        <v>12151.679447141563</v>
      </c>
      <c r="P96" s="26">
        <f>Trans_cr!P96+Trav_cr!P96-SUM(Trans_deb!P96,Trav_deb!P96)</f>
        <v>16752.880902036595</v>
      </c>
      <c r="Q96" s="26">
        <f>Trans_cr!Q96+Trav_cr!Q96-SUM(Trans_deb!Q96,Trav_deb!Q96)</f>
        <v>-1991.6618123885091</v>
      </c>
      <c r="S96" s="64">
        <f t="shared" si="13"/>
        <v>-1.1188847353499891</v>
      </c>
      <c r="W96" s="39">
        <f>IF(L96="","",L96/GDP!O92/10)</f>
        <v>7.54538900678563E-2</v>
      </c>
      <c r="X96" s="39">
        <f>IF(M96="","",M96/GDP!P92/10)</f>
        <v>0.11525951123053327</v>
      </c>
      <c r="Y96" s="39">
        <f>IF(N96="","",N96/GDP!Q92/10)</f>
        <v>0.20221400362492492</v>
      </c>
      <c r="Z96" s="39">
        <f>IF(O96="","",O96/GDP!R92/10)</f>
        <v>0.24125353636364033</v>
      </c>
      <c r="AA96" s="39">
        <f>IF(P96="","",P96/GDP!S92/10)</f>
        <v>0.32621272797598927</v>
      </c>
      <c r="AB96" s="39">
        <f>IF(Q96="","",Q96/GDP!T92/10)</f>
        <v>-3.9482975224296515E-2</v>
      </c>
      <c r="AC96" s="21">
        <f t="shared" si="7"/>
        <v>0</v>
      </c>
      <c r="AD96" s="21">
        <f t="shared" si="8"/>
        <v>0</v>
      </c>
      <c r="AE96" s="21"/>
      <c r="AF96" s="21">
        <f t="shared" si="9"/>
        <v>0</v>
      </c>
      <c r="AG96" s="39" t="str">
        <f t="shared" si="10"/>
        <v/>
      </c>
      <c r="AI96" s="39">
        <f t="shared" si="11"/>
        <v>0.24125353636364033</v>
      </c>
      <c r="AJ96" s="83" t="str">
        <f t="shared" si="12"/>
        <v/>
      </c>
    </row>
    <row r="97" spans="1:36" x14ac:dyDescent="0.15">
      <c r="A97" s="12" t="s">
        <v>117</v>
      </c>
      <c r="B97" s="26">
        <f>Trans_cr!B97+Trav_cr!B97-SUM(Trans_deb!B97,Trav_deb!B97)</f>
        <v>-16.361071932298728</v>
      </c>
      <c r="C97" s="26">
        <f>Trans_cr!C97+Trav_cr!C97-SUM(Trans_deb!C97,Trav_deb!C97)</f>
        <v>215.09167842031047</v>
      </c>
      <c r="D97" s="26">
        <f>Trans_cr!D97+Trav_cr!D97-SUM(Trans_deb!D97,Trav_deb!D97)</f>
        <v>274.7531461900935</v>
      </c>
      <c r="E97" s="26">
        <f>Trans_cr!E97+Trav_cr!E97-SUM(Trans_deb!E97,Trav_deb!E97)</f>
        <v>534.62932018799711</v>
      </c>
      <c r="F97" s="26">
        <f>Trans_cr!F97+Trav_cr!F97-SUM(Trans_deb!F97,Trav_deb!F97)</f>
        <v>695.63380281690206</v>
      </c>
      <c r="G97" s="26">
        <f>Trans_cr!G97+Trav_cr!G97-SUM(Trans_deb!G97,Trav_deb!G97)</f>
        <v>1006.5</v>
      </c>
      <c r="H97" s="26">
        <f>Trans_cr!H97+Trav_cr!H97-SUM(Trans_deb!H97,Trav_deb!H97)</f>
        <v>1041.2676056338028</v>
      </c>
      <c r="I97" s="26">
        <f>Trans_cr!I97+Trav_cr!I97-SUM(Trans_deb!I97,Trav_deb!I97)</f>
        <v>1766.3380281690143</v>
      </c>
      <c r="J97" s="26">
        <f>Trans_cr!J97+Trav_cr!J97-SUM(Trans_deb!J97,Trav_deb!J97)</f>
        <v>1768.5915492957756</v>
      </c>
      <c r="K97" s="26">
        <f>Trans_cr!K97+Trav_cr!K97-SUM(Trans_deb!K97,Trav_deb!K97)</f>
        <v>2158.0281690140846</v>
      </c>
      <c r="L97" s="26">
        <f>Trans_cr!L97+Trav_cr!L97-SUM(Trans_deb!L97,Trav_deb!L97)</f>
        <v>1602.8169014084515</v>
      </c>
      <c r="M97" s="26">
        <f>Trans_cr!M97+Trav_cr!M97-SUM(Trans_deb!M97,Trav_deb!M97)</f>
        <v>1488.5915492957752</v>
      </c>
      <c r="N97" s="26">
        <f>Trans_cr!N97+Trav_cr!N97-SUM(Trans_deb!N97,Trav_deb!N97)</f>
        <v>1933.8028169014083</v>
      </c>
      <c r="O97" s="26">
        <f>Trans_cr!O97+Trav_cr!O97-SUM(Trans_deb!O97,Trav_deb!O97)</f>
        <v>2570.9859154929582</v>
      </c>
      <c r="P97" s="26">
        <f>Trans_cr!P97+Trav_cr!P97-SUM(Trans_deb!P97,Trav_deb!P97)</f>
        <v>3194.5070422535209</v>
      </c>
      <c r="Q97" s="26"/>
      <c r="S97" s="64" t="str">
        <f t="shared" si="13"/>
        <v/>
      </c>
      <c r="W97" s="39">
        <f>IF(L97="","",L97/GDP!O93/10)</f>
        <v>4.1479138865655445</v>
      </c>
      <c r="X97" s="39">
        <f>IF(M97="","",M97/GDP!P93/10)</f>
        <v>3.726239573923773</v>
      </c>
      <c r="Y97" s="39">
        <f>IF(N97="","",N97/GDP!Q93/10)</f>
        <v>4.6634813261857824</v>
      </c>
      <c r="Z97" s="39">
        <f>IF(O97="","",O97/GDP!R93/10)</f>
        <v>5.9800357228949315</v>
      </c>
      <c r="AA97" s="39">
        <f>IF(P97="","",P97/GDP!S93/10)</f>
        <v>7.1680761945737617</v>
      </c>
      <c r="AB97" s="39" t="str">
        <f>IF(Q97="","",Q97/GDP!T93/10)</f>
        <v/>
      </c>
      <c r="AC97" s="21">
        <f t="shared" si="7"/>
        <v>0</v>
      </c>
      <c r="AD97" s="21">
        <f t="shared" si="8"/>
        <v>0</v>
      </c>
      <c r="AE97" s="21"/>
      <c r="AF97" s="21">
        <f t="shared" si="9"/>
        <v>0</v>
      </c>
      <c r="AG97" s="39" t="str">
        <f t="shared" si="10"/>
        <v/>
      </c>
      <c r="AI97" s="39">
        <f t="shared" si="11"/>
        <v>5.9800357228949315</v>
      </c>
      <c r="AJ97" s="83" t="str">
        <f t="shared" si="12"/>
        <v>Jordan</v>
      </c>
    </row>
    <row r="98" spans="1:36" x14ac:dyDescent="0.15">
      <c r="A98" s="12" t="s">
        <v>118</v>
      </c>
      <c r="B98" s="26">
        <f>Trans_cr!B98+Trav_cr!B98-SUM(Trans_deb!B98,Trav_deb!B98)</f>
        <v>-198.85151484951712</v>
      </c>
      <c r="C98" s="26">
        <f>Trans_cr!C98+Trav_cr!C98-SUM(Trans_deb!C98,Trav_deb!C98)</f>
        <v>-42.192799667241161</v>
      </c>
      <c r="D98" s="26">
        <f>Trans_cr!D98+Trav_cr!D98-SUM(Trans_deb!D98,Trav_deb!D98)</f>
        <v>-454.61366034015236</v>
      </c>
      <c r="E98" s="26">
        <f>Trans_cr!E98+Trav_cr!E98-SUM(Trans_deb!E98,Trav_deb!E98)</f>
        <v>-194.19927051233844</v>
      </c>
      <c r="F98" s="26">
        <f>Trans_cr!F98+Trav_cr!F98-SUM(Trans_deb!F98,Trav_deb!F98)</f>
        <v>132.62720327488523</v>
      </c>
      <c r="G98" s="26">
        <f>Trans_cr!G98+Trav_cr!G98-SUM(Trans_deb!G98,Trav_deb!G98)</f>
        <v>128.08560106069581</v>
      </c>
      <c r="H98" s="26">
        <f>Trans_cr!H98+Trav_cr!H98-SUM(Trans_deb!H98,Trav_deb!H98)</f>
        <v>-292.43084964361879</v>
      </c>
      <c r="I98" s="26">
        <f>Trans_cr!I98+Trav_cr!I98-SUM(Trans_deb!I98,Trav_deb!I98)</f>
        <v>-1490.8318004024377</v>
      </c>
      <c r="J98" s="26">
        <f>Trans_cr!J98+Trav_cr!J98-SUM(Trans_deb!J98,Trav_deb!J98)</f>
        <v>-1323.5630859924158</v>
      </c>
      <c r="K98" s="26">
        <f>Trans_cr!K98+Trav_cr!K98-SUM(Trans_deb!K98,Trav_deb!K98)</f>
        <v>-14.282237233264823</v>
      </c>
      <c r="L98" s="26">
        <f>Trans_cr!L98+Trav_cr!L98-SUM(Trans_deb!L98,Trav_deb!L98)</f>
        <v>440.71726449041671</v>
      </c>
      <c r="M98" s="26">
        <f>Trans_cr!M98+Trav_cr!M98-SUM(Trans_deb!M98,Trav_deb!M98)</f>
        <v>1117.8880119601617</v>
      </c>
      <c r="N98" s="26">
        <f>Trans_cr!N98+Trav_cr!N98-SUM(Trans_deb!N98,Trav_deb!N98)</f>
        <v>1298.6072642186191</v>
      </c>
      <c r="O98" s="26">
        <f>Trans_cr!O98+Trav_cr!O98-SUM(Trans_deb!O98,Trav_deb!O98)</f>
        <v>1476.1761886135173</v>
      </c>
      <c r="P98" s="26">
        <f>Trans_cr!P98+Trav_cr!P98-SUM(Trans_deb!P98,Trav_deb!P98)</f>
        <v>1172.021267251509</v>
      </c>
      <c r="Q98" s="26">
        <f>Trans_cr!Q98+Trav_cr!Q98-SUM(Trans_deb!Q98,Trav_deb!Q98)</f>
        <v>849.21079075850867</v>
      </c>
      <c r="S98" s="64">
        <f t="shared" si="13"/>
        <v>-0.27543056215184458</v>
      </c>
      <c r="W98" s="39">
        <f>IF(L98="","",L98/GDP!O94/10)</f>
        <v>0.23901573673375415</v>
      </c>
      <c r="X98" s="39">
        <f>IF(M98="","",M98/GDP!P94/10)</f>
        <v>0.81425687949296555</v>
      </c>
      <c r="Y98" s="39">
        <f>IF(N98="","",N98/GDP!Q94/10)</f>
        <v>0.77851402237558787</v>
      </c>
      <c r="Z98" s="39">
        <f>IF(O98="","",O98/GDP!R94/10)</f>
        <v>0.82311602972595033</v>
      </c>
      <c r="AA98" s="39">
        <f>IF(P98="","",P98/GDP!S94/10)</f>
        <v>0.64514776729622747</v>
      </c>
      <c r="AB98" s="39">
        <f>IF(Q98="","",Q98/GDP!T94/10)</f>
        <v>0.49591881382938413</v>
      </c>
      <c r="AC98" s="21">
        <f t="shared" si="7"/>
        <v>0</v>
      </c>
      <c r="AD98" s="21">
        <f t="shared" si="8"/>
        <v>0</v>
      </c>
      <c r="AE98" s="21"/>
      <c r="AF98" s="21">
        <f t="shared" si="9"/>
        <v>0</v>
      </c>
      <c r="AG98" s="39" t="str">
        <f t="shared" si="10"/>
        <v/>
      </c>
      <c r="AI98" s="39">
        <f t="shared" si="11"/>
        <v>0.82311602972595033</v>
      </c>
      <c r="AJ98" s="83" t="str">
        <f t="shared" si="12"/>
        <v/>
      </c>
    </row>
    <row r="99" spans="1:36" x14ac:dyDescent="0.15">
      <c r="A99" s="12" t="s">
        <v>119</v>
      </c>
      <c r="B99" s="26">
        <f>Trans_cr!B99+Trav_cr!B99-SUM(Trans_deb!B99,Trav_deb!B99)</f>
        <v>766.16050430998189</v>
      </c>
      <c r="C99" s="26">
        <f>Trans_cr!C99+Trav_cr!C99-SUM(Trans_deb!C99,Trav_deb!C99)</f>
        <v>831.21076177762495</v>
      </c>
      <c r="D99" s="26">
        <f>Trans_cr!D99+Trav_cr!D99-SUM(Trans_deb!D99,Trav_deb!D99)</f>
        <v>1005.4951225550876</v>
      </c>
      <c r="E99" s="26">
        <f>Trans_cr!E99+Trav_cr!E99-SUM(Trans_deb!E99,Trav_deb!E99)</f>
        <v>913.26214598065371</v>
      </c>
      <c r="F99" s="26">
        <f>Trans_cr!F99+Trav_cr!F99-SUM(Trans_deb!F99,Trav_deb!F99)</f>
        <v>705.16460714708978</v>
      </c>
      <c r="G99" s="26">
        <f>Trans_cr!G99+Trav_cr!G99-SUM(Trans_deb!G99,Trav_deb!G99)</f>
        <v>1303.2486001386922</v>
      </c>
      <c r="H99" s="26">
        <f>Trans_cr!H99+Trav_cr!H99-SUM(Trans_deb!H99,Trav_deb!H99)</f>
        <v>1411.1999999999998</v>
      </c>
      <c r="I99" s="26">
        <f>Trans_cr!I99+Trav_cr!I99-SUM(Trans_deb!I99,Trav_deb!I99)</f>
        <v>1605.785638234946</v>
      </c>
      <c r="J99" s="26">
        <f>Trans_cr!J99+Trav_cr!J99-SUM(Trans_deb!J99,Trav_deb!J99)</f>
        <v>1807.986453535628</v>
      </c>
      <c r="K99" s="26">
        <f>Trans_cr!K99+Trav_cr!K99-SUM(Trans_deb!K99,Trav_deb!K99)</f>
        <v>1220.0643748756006</v>
      </c>
      <c r="L99" s="26">
        <f>Trans_cr!L99+Trav_cr!L99-SUM(Trans_deb!L99,Trav_deb!L99)</f>
        <v>1027.1916453818271</v>
      </c>
      <c r="M99" s="26">
        <f>Trans_cr!M99+Trav_cr!M99-SUM(Trans_deb!M99,Trav_deb!M99)</f>
        <v>1257.6970087046416</v>
      </c>
      <c r="N99" s="26">
        <f>Trans_cr!N99+Trav_cr!N99-SUM(Trans_deb!N99,Trav_deb!N99)</f>
        <v>1245.2336339582657</v>
      </c>
      <c r="O99" s="26">
        <f>Trans_cr!O99+Trav_cr!O99-SUM(Trans_deb!O99,Trav_deb!O99)</f>
        <v>1406.6247701544899</v>
      </c>
      <c r="P99" s="26">
        <f>Trans_cr!P99+Trav_cr!P99-SUM(Trans_deb!P99,Trav_deb!P99)</f>
        <v>1562.6436154957325</v>
      </c>
      <c r="Q99" s="26"/>
      <c r="S99" s="64" t="str">
        <f t="shared" si="13"/>
        <v/>
      </c>
      <c r="W99" s="39">
        <f>IF(L99="","",L99/GDP!O95/10)</f>
        <v>1.5991183159057358</v>
      </c>
      <c r="X99" s="39">
        <f>IF(M99="","",M99/GDP!P95/10)</f>
        <v>1.8177375534023141</v>
      </c>
      <c r="Y99" s="39">
        <f>IF(N99="","",N99/GDP!Q95/10)</f>
        <v>1.5783165158764225</v>
      </c>
      <c r="Z99" s="39">
        <f>IF(O99="","",O99/GDP!R95/10)</f>
        <v>1.6020548637815915</v>
      </c>
      <c r="AA99" s="39">
        <f>IF(P99="","",P99/GDP!S95/10)</f>
        <v>1.6378126603009708</v>
      </c>
      <c r="AB99" s="39" t="str">
        <f>IF(Q99="","",Q99/GDP!T95/10)</f>
        <v/>
      </c>
      <c r="AC99" s="21">
        <f t="shared" si="7"/>
        <v>0</v>
      </c>
      <c r="AD99" s="21">
        <f t="shared" si="8"/>
        <v>0</v>
      </c>
      <c r="AE99" s="21"/>
      <c r="AF99" s="21">
        <f t="shared" si="9"/>
        <v>0</v>
      </c>
      <c r="AG99" s="39" t="str">
        <f t="shared" si="10"/>
        <v/>
      </c>
      <c r="AI99" s="39">
        <f t="shared" si="11"/>
        <v>1.6020548637815915</v>
      </c>
      <c r="AJ99" s="83" t="str">
        <f t="shared" si="12"/>
        <v/>
      </c>
    </row>
    <row r="100" spans="1:36" x14ac:dyDescent="0.15">
      <c r="A100" s="12" t="s">
        <v>120</v>
      </c>
      <c r="B100" s="26">
        <f>Trans_cr!B100+Trav_cr!B100-SUM(Trans_deb!B100,Trav_deb!B100)</f>
        <v>0</v>
      </c>
      <c r="C100" s="26">
        <f>Trans_cr!C100+Trav_cr!C100-SUM(Trans_deb!C100,Trav_deb!C100)</f>
        <v>-15.900000000000002</v>
      </c>
      <c r="D100" s="26">
        <f>Trans_cr!D100+Trav_cr!D100-SUM(Trans_deb!D100,Trav_deb!D100)</f>
        <v>-22.362870826326382</v>
      </c>
      <c r="E100" s="26">
        <f>Trans_cr!E100+Trav_cr!E100-SUM(Trans_deb!E100,Trav_deb!E100)</f>
        <v>-26.612722769002229</v>
      </c>
      <c r="F100" s="26">
        <f>Trans_cr!F100+Trav_cr!F100-SUM(Trans_deb!F100,Trav_deb!F100)</f>
        <v>-29.34395952203834</v>
      </c>
      <c r="G100" s="26">
        <f>Trans_cr!G100+Trav_cr!G100-SUM(Trans_deb!G100,Trav_deb!G100)</f>
        <v>-29.213946086523237</v>
      </c>
      <c r="H100" s="26">
        <f>Trans_cr!H100+Trav_cr!H100-SUM(Trans_deb!H100,Trav_deb!H100)</f>
        <v>-37.685373211440869</v>
      </c>
      <c r="I100" s="26">
        <f>Trans_cr!I100+Trav_cr!I100-SUM(Trans_deb!I100,Trav_deb!I100)</f>
        <v>-33.854225995289546</v>
      </c>
      <c r="J100" s="26">
        <f>Trans_cr!J100+Trav_cr!J100-SUM(Trans_deb!J100,Trav_deb!J100)</f>
        <v>-37.357664856662723</v>
      </c>
      <c r="K100" s="26">
        <f>Trans_cr!K100+Trav_cr!K100-SUM(Trans_deb!K100,Trav_deb!K100)</f>
        <v>-46.40671013510606</v>
      </c>
      <c r="L100" s="26">
        <f>Trans_cr!L100+Trav_cr!L100-SUM(Trans_deb!L100,Trav_deb!L100)</f>
        <v>-50.235284675404948</v>
      </c>
      <c r="M100" s="26">
        <f>Trans_cr!M100+Trav_cr!M100-SUM(Trans_deb!M100,Trav_deb!M100)</f>
        <v>-46.987682313077606</v>
      </c>
      <c r="N100" s="26">
        <f>Trans_cr!N100+Trav_cr!N100-SUM(Trans_deb!N100,Trav_deb!N100)</f>
        <v>-40.020156858240824</v>
      </c>
      <c r="O100" s="26">
        <f>Trans_cr!O100+Trav_cr!O100-SUM(Trans_deb!O100,Trav_deb!O100)</f>
        <v>-36.027722483179701</v>
      </c>
      <c r="P100" s="26">
        <f>Trans_cr!P100+Trav_cr!P100-SUM(Trans_deb!P100,Trav_deb!P100)</f>
        <v>-38.44485459532639</v>
      </c>
      <c r="Q100" s="26"/>
      <c r="S100" s="64" t="str">
        <f t="shared" si="13"/>
        <v/>
      </c>
      <c r="W100" s="39">
        <f>IF(L100="","",L100/GDP!O96/10)</f>
        <v>-29.304304899146253</v>
      </c>
      <c r="X100" s="39">
        <f>IF(M100="","",M100/GDP!P96/10)</f>
        <v>-26.33100583798322</v>
      </c>
      <c r="Y100" s="39">
        <f>IF(N100="","",N100/GDP!Q96/10)</f>
        <v>-21.359225861183791</v>
      </c>
      <c r="Z100" s="39">
        <f>IF(O100="","",O100/GDP!R96/10)</f>
        <v>-17.976158845694723</v>
      </c>
      <c r="AA100" s="39">
        <f>IF(P100="","",P100/GDP!S96/10)</f>
        <v>-19.454812390176759</v>
      </c>
      <c r="AB100" s="39" t="str">
        <f>IF(Q100="","",Q100/GDP!T96/10)</f>
        <v/>
      </c>
      <c r="AC100" s="21">
        <f t="shared" si="7"/>
        <v>0</v>
      </c>
      <c r="AD100" s="21">
        <f t="shared" si="8"/>
        <v>0</v>
      </c>
      <c r="AE100" s="21"/>
      <c r="AF100" s="21">
        <f t="shared" si="9"/>
        <v>1</v>
      </c>
      <c r="AG100" s="39">
        <f t="shared" si="10"/>
        <v>-17.976158845694723</v>
      </c>
      <c r="AI100" s="39" t="str">
        <f t="shared" si="11"/>
        <v/>
      </c>
      <c r="AJ100" s="83" t="str">
        <f t="shared" si="12"/>
        <v/>
      </c>
    </row>
    <row r="101" spans="1:36" x14ac:dyDescent="0.15">
      <c r="A101" s="12" t="s">
        <v>121</v>
      </c>
      <c r="B101" s="26">
        <f>Trans_cr!B101+Trav_cr!B101-SUM(Trans_deb!B101,Trav_deb!B101)</f>
        <v>-6435.7000000000007</v>
      </c>
      <c r="C101" s="26">
        <f>Trans_cr!C101+Trav_cr!C101-SUM(Trans_deb!C101,Trav_deb!C101)</f>
        <v>-10939.8</v>
      </c>
      <c r="D101" s="26">
        <f>Trans_cr!D101+Trav_cr!D101-SUM(Trans_deb!D101,Trav_deb!D101)</f>
        <v>-11878.799999999996</v>
      </c>
      <c r="E101" s="26">
        <f>Trans_cr!E101+Trav_cr!E101-SUM(Trans_deb!E101,Trav_deb!E101)</f>
        <v>-1813</v>
      </c>
      <c r="F101" s="26">
        <f>Trans_cr!F101+Trav_cr!F101-SUM(Trans_deb!F101,Trav_deb!F101)</f>
        <v>-446.00000000000728</v>
      </c>
      <c r="G101" s="26">
        <f>Trans_cr!G101+Trav_cr!G101-SUM(Trans_deb!G101,Trav_deb!G101)</f>
        <v>153.80000000000291</v>
      </c>
      <c r="H101" s="26">
        <f>Trans_cr!H101+Trav_cr!H101-SUM(Trans_deb!H101,Trav_deb!H101)</f>
        <v>-1226.5</v>
      </c>
      <c r="I101" s="26">
        <f>Trans_cr!I101+Trav_cr!I101-SUM(Trans_deb!I101,Trav_deb!I101)</f>
        <v>2759.4000000000015</v>
      </c>
      <c r="J101" s="26">
        <f>Trans_cr!J101+Trav_cr!J101-SUM(Trans_deb!J101,Trav_deb!J101)</f>
        <v>85.400000000001455</v>
      </c>
      <c r="K101" s="26">
        <f>Trans_cr!K101+Trav_cr!K101-SUM(Trans_deb!K101,Trav_deb!K101)</f>
        <v>461.70000000000437</v>
      </c>
      <c r="L101" s="26">
        <f>Trans_cr!L101+Trav_cr!L101-SUM(Trans_deb!L101,Trav_deb!L101)</f>
        <v>-5820.5999999999985</v>
      </c>
      <c r="M101" s="26">
        <f>Trans_cr!M101+Trav_cr!M101-SUM(Trans_deb!M101,Trav_deb!M101)</f>
        <v>-11685.899999999994</v>
      </c>
      <c r="N101" s="26">
        <f>Trans_cr!N101+Trav_cr!N101-SUM(Trans_deb!N101,Trav_deb!N101)</f>
        <v>-23742.100000000006</v>
      </c>
      <c r="O101" s="26">
        <f>Trans_cr!O101+Trav_cr!O101-SUM(Trans_deb!O101,Trav_deb!O101)</f>
        <v>-19073.499999999993</v>
      </c>
      <c r="P101" s="26">
        <f>Trans_cr!P101+Trav_cr!P101-SUM(Trans_deb!P101,Trav_deb!P101)</f>
        <v>-13606.300000000003</v>
      </c>
      <c r="Q101" s="26">
        <f>Trans_cr!Q101+Trav_cr!Q101-SUM(Trans_deb!Q101,Trav_deb!Q101)</f>
        <v>-3497.6000000000058</v>
      </c>
      <c r="S101" s="64">
        <f t="shared" si="13"/>
        <v>-0.74294260746859875</v>
      </c>
      <c r="W101" s="39">
        <f>IF(L101="","",L101/GDP!O97/10)</f>
        <v>-0.39702901855127953</v>
      </c>
      <c r="X101" s="39">
        <f>IF(M101="","",M101/GDP!P97/10)</f>
        <v>-0.77939157393233016</v>
      </c>
      <c r="Y101" s="39">
        <f>IF(N101="","",N101/GDP!Q97/10)</f>
        <v>-1.4627858447699853</v>
      </c>
      <c r="Z101" s="39">
        <f>IF(O101="","",O101/GDP!R97/10)</f>
        <v>-1.1054708219984242</v>
      </c>
      <c r="AA101" s="39">
        <f>IF(P101="","",P101/GDP!S97/10)</f>
        <v>-0.8239137558080083</v>
      </c>
      <c r="AB101" s="39">
        <f>IF(Q101="","",Q101/GDP!T97/10)</f>
        <v>-0.21349512950939245</v>
      </c>
      <c r="AC101" s="21">
        <f t="shared" si="7"/>
        <v>0</v>
      </c>
      <c r="AD101" s="21">
        <f t="shared" si="8"/>
        <v>0</v>
      </c>
      <c r="AE101" s="21"/>
      <c r="AF101" s="21">
        <f t="shared" si="9"/>
        <v>0</v>
      </c>
      <c r="AG101" s="39">
        <f t="shared" si="10"/>
        <v>-1.1054708219984242</v>
      </c>
      <c r="AI101" s="39" t="str">
        <f t="shared" si="11"/>
        <v/>
      </c>
      <c r="AJ101" s="83" t="str">
        <f t="shared" si="12"/>
        <v/>
      </c>
    </row>
    <row r="102" spans="1:36" x14ac:dyDescent="0.15">
      <c r="A102" s="12" t="s">
        <v>122</v>
      </c>
      <c r="B102" s="26">
        <f>Trans_cr!B102+Trav_cr!B102-SUM(Trans_deb!B102,Trav_deb!B102)</f>
        <v>18.451373125356838</v>
      </c>
      <c r="C102" s="26">
        <f>Trans_cr!C102+Trav_cr!C102-SUM(Trans_deb!C102,Trav_deb!C102)</f>
        <v>73.893034835615197</v>
      </c>
      <c r="D102" s="26">
        <f>Trans_cr!D102+Trav_cr!D102-SUM(Trans_deb!D102,Trav_deb!D102)</f>
        <v>34.877510783110807</v>
      </c>
      <c r="E102" s="26">
        <f>Trans_cr!E102+Trav_cr!E102-SUM(Trans_deb!E102,Trav_deb!E102)</f>
        <v>33.070451597074197</v>
      </c>
      <c r="F102" s="26">
        <f>Trans_cr!F102+Trav_cr!F102-SUM(Trans_deb!F102,Trav_deb!F102)</f>
        <v>218.51556572819084</v>
      </c>
      <c r="G102" s="26">
        <f>Trans_cr!G102+Trav_cr!G102-SUM(Trans_deb!G102,Trav_deb!G102)</f>
        <v>236.11601520983709</v>
      </c>
      <c r="H102" s="26">
        <f>Trans_cr!H102+Trav_cr!H102-SUM(Trans_deb!H102,Trav_deb!H102)</f>
        <v>452.67916473937066</v>
      </c>
      <c r="I102" s="26">
        <f>Trans_cr!I102+Trav_cr!I102-SUM(Trans_deb!I102,Trav_deb!I102)</f>
        <v>549.17269039229632</v>
      </c>
      <c r="J102" s="26">
        <f>Trans_cr!J102+Trav_cr!J102-SUM(Trans_deb!J102,Trav_deb!J102)</f>
        <v>609.09999999999991</v>
      </c>
      <c r="K102" s="26">
        <f>Trans_cr!K102+Trav_cr!K102-SUM(Trans_deb!K102,Trav_deb!K102)</f>
        <v>573.39896717910938</v>
      </c>
      <c r="L102" s="26">
        <f>Trans_cr!L102+Trav_cr!L102-SUM(Trans_deb!L102,Trav_deb!L102)</f>
        <v>459.39313669521994</v>
      </c>
      <c r="M102" s="26">
        <f>Trans_cr!M102+Trav_cr!M102-SUM(Trans_deb!M102,Trav_deb!M102)</f>
        <v>659.65559383486004</v>
      </c>
      <c r="N102" s="26">
        <f>Trans_cr!N102+Trav_cr!N102-SUM(Trans_deb!N102,Trav_deb!N102)</f>
        <v>918.18646448583331</v>
      </c>
      <c r="O102" s="26">
        <f>Trans_cr!O102+Trav_cr!O102-SUM(Trans_deb!O102,Trav_deb!O102)</f>
        <v>1007.6654906159442</v>
      </c>
      <c r="P102" s="26">
        <f>Trans_cr!P102+Trav_cr!P102-SUM(Trans_deb!P102,Trav_deb!P102)</f>
        <v>1020.5467416645622</v>
      </c>
      <c r="Q102" s="26">
        <f>Trans_cr!Q102+Trav_cr!Q102-SUM(Trans_deb!Q102,Trav_deb!Q102)</f>
        <v>389.84588238093352</v>
      </c>
      <c r="S102" s="64">
        <f t="shared" si="13"/>
        <v>-0.61800291308061439</v>
      </c>
      <c r="W102" s="39">
        <f>IF(L102="","",L102/GDP!O98/10)</f>
        <v>7.1289010199448146</v>
      </c>
      <c r="X102" s="39">
        <f>IF(M102="","",M102/GDP!P98/10)</f>
        <v>9.8204347331001856</v>
      </c>
      <c r="Y102" s="39">
        <f>IF(N102="","",N102/GDP!Q98/10)</f>
        <v>12.67677209669406</v>
      </c>
      <c r="Z102" s="39">
        <f>IF(O102="","",O102/GDP!R98/10)</f>
        <v>12.680129664172783</v>
      </c>
      <c r="AA102" s="39">
        <f>IF(P102="","",P102/GDP!S98/10)</f>
        <v>12.831650473217977</v>
      </c>
      <c r="AB102" s="39">
        <f>IF(Q102="","",Q102/GDP!T98/10)</f>
        <v>5.0052533231366567</v>
      </c>
      <c r="AC102" s="21">
        <f t="shared" si="7"/>
        <v>0</v>
      </c>
      <c r="AD102" s="21">
        <f t="shared" si="8"/>
        <v>1</v>
      </c>
      <c r="AE102" s="21"/>
      <c r="AF102" s="21">
        <f t="shared" si="9"/>
        <v>0</v>
      </c>
      <c r="AG102" s="39" t="str">
        <f t="shared" si="10"/>
        <v/>
      </c>
      <c r="AI102" s="39">
        <f t="shared" si="11"/>
        <v>12.680129664172783</v>
      </c>
      <c r="AJ102" s="83" t="str">
        <f t="shared" si="12"/>
        <v>Kosovo, Rep. of</v>
      </c>
    </row>
    <row r="103" spans="1:36" x14ac:dyDescent="0.15">
      <c r="A103" s="12" t="s">
        <v>123</v>
      </c>
      <c r="B103" s="26">
        <f>Trans_cr!B103+Trav_cr!B103-SUM(Trans_deb!B103,Trav_deb!B103)</f>
        <v>-4752.054794520549</v>
      </c>
      <c r="C103" s="26">
        <f>Trans_cr!C103+Trav_cr!C103-SUM(Trans_deb!C103,Trav_deb!C103)</f>
        <v>-5146.1831512902208</v>
      </c>
      <c r="D103" s="26">
        <f>Trans_cr!D103+Trav_cr!D103-SUM(Trans_deb!D103,Trav_deb!D103)</f>
        <v>-6510.939894900197</v>
      </c>
      <c r="E103" s="26">
        <f>Trans_cr!E103+Trav_cr!E103-SUM(Trans_deb!E103,Trav_deb!E103)</f>
        <v>-8290.6206202693538</v>
      </c>
      <c r="F103" s="26">
        <f>Trans_cr!F103+Trav_cr!F103-SUM(Trans_deb!F103,Trav_deb!F103)</f>
        <v>-7100.6</v>
      </c>
      <c r="G103" s="26">
        <f>Trans_cr!G103+Trav_cr!G103-SUM(Trans_deb!G103,Trav_deb!G103)</f>
        <v>-5939.7081250835317</v>
      </c>
      <c r="H103" s="26">
        <f>Trans_cr!H103+Trav_cr!H103-SUM(Trans_deb!H103,Trav_deb!H103)</f>
        <v>-8751.0797487638592</v>
      </c>
      <c r="I103" s="26">
        <f>Trans_cr!I103+Trav_cr!I103-SUM(Trans_deb!I103,Trav_deb!I103)</f>
        <v>-11182.412086443597</v>
      </c>
      <c r="J103" s="26">
        <f>Trans_cr!J103+Trav_cr!J103-SUM(Trans_deb!J103,Trav_deb!J103)</f>
        <v>-13249.021205025454</v>
      </c>
      <c r="K103" s="26">
        <f>Trans_cr!K103+Trav_cr!K103-SUM(Trans_deb!K103,Trav_deb!K103)</f>
        <v>-14781.419572531442</v>
      </c>
      <c r="L103" s="26">
        <f>Trans_cr!L103+Trav_cr!L103-SUM(Trans_deb!L103,Trav_deb!L103)</f>
        <v>-15380.474009995396</v>
      </c>
      <c r="M103" s="26">
        <f>Trans_cr!M103+Trav_cr!M103-SUM(Trans_deb!M103,Trav_deb!M103)</f>
        <v>-15653.846108983522</v>
      </c>
      <c r="N103" s="26">
        <f>Trans_cr!N103+Trav_cr!N103-SUM(Trans_deb!N103,Trav_deb!N103)</f>
        <v>-16352.808199211533</v>
      </c>
      <c r="O103" s="26">
        <f>Trans_cr!O103+Trav_cr!O103-SUM(Trans_deb!O103,Trav_deb!O103)</f>
        <v>-17121.079951536485</v>
      </c>
      <c r="P103" s="26">
        <f>Trans_cr!P103+Trav_cr!P103-SUM(Trans_deb!P103,Trav_deb!P103)</f>
        <v>-18055.20521451352</v>
      </c>
      <c r="Q103" s="26"/>
      <c r="S103" s="64" t="str">
        <f t="shared" si="13"/>
        <v/>
      </c>
      <c r="W103" s="39">
        <f>IF(L103="","",L103/GDP!O99/10)</f>
        <v>-13.420282998460134</v>
      </c>
      <c r="X103" s="39">
        <f>IF(M103="","",M103/GDP!P99/10)</f>
        <v>-14.311240416658126</v>
      </c>
      <c r="Y103" s="39">
        <f>IF(N103="","",N103/GDP!Q99/10)</f>
        <v>-13.549822394269492</v>
      </c>
      <c r="Z103" s="39">
        <f>IF(O103="","",O103/GDP!R99/10)</f>
        <v>-12.171530976117651</v>
      </c>
      <c r="AA103" s="39">
        <f>IF(P103="","",P103/GDP!S99/10)</f>
        <v>-13.411620385989105</v>
      </c>
      <c r="AB103" s="39" t="str">
        <f>IF(Q103="","",Q103/GDP!T99/10)</f>
        <v/>
      </c>
      <c r="AC103" s="21">
        <f t="shared" si="7"/>
        <v>0</v>
      </c>
      <c r="AD103" s="21">
        <f t="shared" si="8"/>
        <v>0</v>
      </c>
      <c r="AE103" s="21"/>
      <c r="AF103" s="21">
        <f t="shared" si="9"/>
        <v>1</v>
      </c>
      <c r="AG103" s="39">
        <f t="shared" si="10"/>
        <v>-12.171530976117651</v>
      </c>
      <c r="AI103" s="39" t="str">
        <f t="shared" si="11"/>
        <v/>
      </c>
      <c r="AJ103" s="83" t="str">
        <f t="shared" si="12"/>
        <v/>
      </c>
    </row>
    <row r="104" spans="1:36" x14ac:dyDescent="0.15">
      <c r="A104" s="12" t="s">
        <v>124</v>
      </c>
      <c r="B104" s="26">
        <f>Trans_cr!B104+Trav_cr!B104-SUM(Trans_deb!B104,Trav_deb!B104)</f>
        <v>-50.782540290619096</v>
      </c>
      <c r="C104" s="26">
        <f>Trans_cr!C104+Trav_cr!C104-SUM(Trans_deb!C104,Trav_deb!C104)</f>
        <v>-46.621910640219085</v>
      </c>
      <c r="D104" s="26">
        <f>Trans_cr!D104+Trav_cr!D104-SUM(Trans_deb!D104,Trav_deb!D104)</f>
        <v>35.342579359781041</v>
      </c>
      <c r="E104" s="26">
        <f>Trans_cr!E104+Trav_cr!E104-SUM(Trans_deb!E104,Trav_deb!E104)</f>
        <v>-126.71938484021894</v>
      </c>
      <c r="F104" s="26">
        <f>Trans_cr!F104+Trav_cr!F104-SUM(Trans_deb!F104,Trav_deb!F104)</f>
        <v>-171.14196375212805</v>
      </c>
      <c r="G104" s="26">
        <f>Trans_cr!G104+Trav_cr!G104-SUM(Trans_deb!G104,Trav_deb!G104)</f>
        <v>-256.00000000000006</v>
      </c>
      <c r="H104" s="26">
        <f>Trans_cr!H104+Trav_cr!H104-SUM(Trans_deb!H104,Trav_deb!H104)</f>
        <v>-222.94788700000004</v>
      </c>
      <c r="I104" s="26">
        <f>Trans_cr!I104+Trav_cr!I104-SUM(Trans_deb!I104,Trav_deb!I104)</f>
        <v>-377.43071200000009</v>
      </c>
      <c r="J104" s="26">
        <f>Trans_cr!J104+Trav_cr!J104-SUM(Trans_deb!J104,Trav_deb!J104)</f>
        <v>-179.02676499999995</v>
      </c>
      <c r="K104" s="26">
        <f>Trans_cr!K104+Trav_cr!K104-SUM(Trans_deb!K104,Trav_deb!K104)</f>
        <v>-418.09384599999998</v>
      </c>
      <c r="L104" s="26">
        <f>Trans_cr!L104+Trav_cr!L104-SUM(Trans_deb!L104,Trav_deb!L104)</f>
        <v>-231.18143899999995</v>
      </c>
      <c r="M104" s="26">
        <f>Trans_cr!M104+Trav_cr!M104-SUM(Trans_deb!M104,Trav_deb!M104)</f>
        <v>-268.95800100000008</v>
      </c>
      <c r="N104" s="26">
        <f>Trans_cr!N104+Trav_cr!N104-SUM(Trans_deb!N104,Trav_deb!N104)</f>
        <v>-91.008367000000021</v>
      </c>
      <c r="O104" s="26">
        <f>Trans_cr!O104+Trav_cr!O104-SUM(Trans_deb!O104,Trav_deb!O104)</f>
        <v>-135.5351159999999</v>
      </c>
      <c r="P104" s="26">
        <f>Trans_cr!P104+Trav_cr!P104-SUM(Trans_deb!P104,Trav_deb!P104)</f>
        <v>68.087941999999998</v>
      </c>
      <c r="Q104" s="26"/>
      <c r="S104" s="64" t="str">
        <f t="shared" si="13"/>
        <v/>
      </c>
      <c r="W104" s="39">
        <f>IF(L104="","",L104/GDP!O100/10)</f>
        <v>-3.4617444590777731</v>
      </c>
      <c r="X104" s="39">
        <f>IF(M104="","",M104/GDP!P100/10)</f>
        <v>-3.9476623379184543</v>
      </c>
      <c r="Y104" s="39">
        <f>IF(N104="","",N104/GDP!Q100/10)</f>
        <v>-1.1814753132252376</v>
      </c>
      <c r="Z104" s="39">
        <f>IF(O104="","",O104/GDP!R100/10)</f>
        <v>-1.6386576690896475</v>
      </c>
      <c r="AA104" s="39">
        <f>IF(P104="","",P104/GDP!S100/10)</f>
        <v>0.80526670631688069</v>
      </c>
      <c r="AB104" s="39" t="str">
        <f>IF(Q104="","",Q104/GDP!T100/10)</f>
        <v/>
      </c>
      <c r="AC104" s="21">
        <f t="shared" si="7"/>
        <v>0</v>
      </c>
      <c r="AD104" s="21">
        <f t="shared" si="8"/>
        <v>0</v>
      </c>
      <c r="AE104" s="21"/>
      <c r="AF104" s="21">
        <f t="shared" si="9"/>
        <v>0</v>
      </c>
      <c r="AG104" s="39">
        <f t="shared" si="10"/>
        <v>-1.6386576690896475</v>
      </c>
      <c r="AI104" s="39" t="str">
        <f t="shared" si="11"/>
        <v/>
      </c>
      <c r="AJ104" s="83" t="str">
        <f t="shared" si="12"/>
        <v/>
      </c>
    </row>
    <row r="105" spans="1:36" x14ac:dyDescent="0.15">
      <c r="A105" s="12" t="s">
        <v>125</v>
      </c>
      <c r="B105" s="26">
        <f>Trans_cr!B105+Trav_cr!B105-SUM(Trans_deb!B105,Trav_deb!B105)</f>
        <v>162.70750325493748</v>
      </c>
      <c r="C105" s="26">
        <f>Trans_cr!C105+Trav_cr!C105-SUM(Trans_deb!C105,Trav_deb!C105)</f>
        <v>176.15036193257168</v>
      </c>
      <c r="D105" s="26">
        <f>Trans_cr!D105+Trav_cr!D105-SUM(Trans_deb!D105,Trav_deb!D105)</f>
        <v>214.44232673516174</v>
      </c>
      <c r="E105" s="26">
        <f>Trans_cr!E105+Trav_cr!E105-SUM(Trans_deb!E105,Trav_deb!E105)</f>
        <v>263.1471338138897</v>
      </c>
      <c r="F105" s="26">
        <f>Trans_cr!F105+Trav_cr!F105-SUM(Trans_deb!F105,Trav_deb!F105)</f>
        <v>206.99319871674626</v>
      </c>
      <c r="G105" s="26">
        <f>Trans_cr!G105+Trav_cr!G105-SUM(Trans_deb!G105,Trav_deb!G105)</f>
        <v>212.76717910949739</v>
      </c>
      <c r="H105" s="26">
        <f>Trans_cr!H105+Trav_cr!H105-SUM(Trans_deb!H105,Trav_deb!H105)</f>
        <v>197.59568845133435</v>
      </c>
      <c r="I105" s="26">
        <f>Trans_cr!I105+Trav_cr!I105-SUM(Trans_deb!I105,Trav_deb!I105)</f>
        <v>-88.299999999999955</v>
      </c>
      <c r="J105" s="26">
        <f>Trans_cr!J105+Trav_cr!J105-SUM(Trans_deb!J105,Trav_deb!J105)</f>
        <v>-271.47620547611098</v>
      </c>
      <c r="K105" s="26">
        <f>Trans_cr!K105+Trav_cr!K105-SUM(Trans_deb!K105,Trav_deb!K105)</f>
        <v>-387.08934131235435</v>
      </c>
      <c r="L105" s="26">
        <f>Trans_cr!L105+Trav_cr!L105-SUM(Trans_deb!L105,Trav_deb!L105)</f>
        <v>-241.15656281494512</v>
      </c>
      <c r="M105" s="26">
        <f>Trans_cr!M105+Trav_cr!M105-SUM(Trans_deb!M105,Trav_deb!M105)</f>
        <v>-183.27602463989592</v>
      </c>
      <c r="N105" s="26">
        <f>Trans_cr!N105+Trav_cr!N105-SUM(Trans_deb!N105,Trav_deb!N105)</f>
        <v>-276.93337989141821</v>
      </c>
      <c r="O105" s="26">
        <f>Trans_cr!O105+Trav_cr!O105-SUM(Trans_deb!O105,Trav_deb!O105)</f>
        <v>-214.54387665875618</v>
      </c>
      <c r="P105" s="26">
        <f>Trans_cr!P105+Trav_cr!P105-SUM(Trans_deb!P105,Trav_deb!P105)</f>
        <v>-54.103302075920055</v>
      </c>
      <c r="Q105" s="26"/>
      <c r="S105" s="64" t="str">
        <f t="shared" si="13"/>
        <v/>
      </c>
      <c r="W105" s="39">
        <f>IF(L105="","",L105/GDP!O101/10)</f>
        <v>-1.6790227809602378</v>
      </c>
      <c r="X105" s="39">
        <f>IF(M105="","",M105/GDP!P101/10)</f>
        <v>-1.1522914117944025</v>
      </c>
      <c r="Y105" s="39">
        <f>IF(N105="","",N105/GDP!Q101/10)</f>
        <v>-1.6237078577802531</v>
      </c>
      <c r="Z105" s="39">
        <f>IF(O105="","",O105/GDP!R101/10)</f>
        <v>-1.1831587502369068</v>
      </c>
      <c r="AA105" s="39">
        <f>IF(P105="","",P105/GDP!S101/10)</f>
        <v>-0.28767847601430885</v>
      </c>
      <c r="AB105" s="39" t="str">
        <f>IF(Q105="","",Q105/GDP!T101/10)</f>
        <v/>
      </c>
      <c r="AC105" s="21">
        <f t="shared" si="7"/>
        <v>0</v>
      </c>
      <c r="AD105" s="21">
        <f t="shared" si="8"/>
        <v>0</v>
      </c>
      <c r="AE105" s="21"/>
      <c r="AF105" s="21">
        <f t="shared" si="9"/>
        <v>0</v>
      </c>
      <c r="AG105" s="39">
        <f t="shared" si="10"/>
        <v>-1.1831587502369068</v>
      </c>
      <c r="AI105" s="39" t="str">
        <f t="shared" si="11"/>
        <v/>
      </c>
      <c r="AJ105" s="83" t="str">
        <f t="shared" si="12"/>
        <v/>
      </c>
    </row>
    <row r="106" spans="1:36" x14ac:dyDescent="0.15">
      <c r="A106" s="12" t="s">
        <v>126</v>
      </c>
      <c r="B106" s="26"/>
      <c r="C106" s="26"/>
      <c r="D106" s="26"/>
      <c r="E106" s="26">
        <f>Trans_cr!E106+Trav_cr!E106-SUM(Trans_deb!E106,Trav_deb!E106)</f>
        <v>1153.7964957798758</v>
      </c>
      <c r="F106" s="26">
        <f>Trans_cr!F106+Trav_cr!F106-SUM(Trans_deb!F106,Trav_deb!F106)</f>
        <v>1300.403271160742</v>
      </c>
      <c r="G106" s="26">
        <f>Trans_cr!G106+Trav_cr!G106-SUM(Trans_deb!G106,Trav_deb!G106)</f>
        <v>1157.4363419913416</v>
      </c>
      <c r="H106" s="26">
        <f>Trans_cr!H106+Trav_cr!H106-SUM(Trans_deb!H106,Trav_deb!H106)</f>
        <v>1436.4358827719138</v>
      </c>
      <c r="I106" s="26">
        <f>Trans_cr!I106+Trav_cr!I106-SUM(Trans_deb!I106,Trav_deb!I106)</f>
        <v>1506.413589711542</v>
      </c>
      <c r="J106" s="26">
        <f>Trans_cr!J106+Trav_cr!J106-SUM(Trans_deb!J106,Trav_deb!J106)</f>
        <v>1516.1958951604183</v>
      </c>
      <c r="K106" s="26">
        <f>Trans_cr!K106+Trav_cr!K106-SUM(Trans_deb!K106,Trav_deb!K106)</f>
        <v>1785.8800316067513</v>
      </c>
      <c r="L106" s="26">
        <f>Trans_cr!L106+Trav_cr!L106-SUM(Trans_deb!L106,Trav_deb!L106)</f>
        <v>1533.4960078979116</v>
      </c>
      <c r="M106" s="26">
        <f>Trans_cr!M106+Trav_cr!M106-SUM(Trans_deb!M106,Trav_deb!M106)</f>
        <v>1479.6870462173142</v>
      </c>
      <c r="N106" s="26">
        <f>Trans_cr!N106+Trav_cr!N106-SUM(Trans_deb!N106,Trav_deb!N106)</f>
        <v>1621.7528159659662</v>
      </c>
      <c r="O106" s="26">
        <f>Trans_cr!O106+Trav_cr!O106-SUM(Trans_deb!O106,Trav_deb!O106)</f>
        <v>1697.3054405402954</v>
      </c>
      <c r="P106" s="26">
        <f>Trans_cr!P106+Trav_cr!P106-SUM(Trans_deb!P106,Trav_deb!P106)</f>
        <v>1583.863896915587</v>
      </c>
      <c r="Q106" s="26">
        <f>Trans_cr!Q106+Trav_cr!Q106-SUM(Trans_deb!Q106,Trav_deb!Q106)</f>
        <v>915.40405082358257</v>
      </c>
      <c r="S106" s="64">
        <f t="shared" si="13"/>
        <v>-0.42204374213829965</v>
      </c>
      <c r="W106" s="39">
        <f>IF(L106="","",L106/GDP!O102/10)</f>
        <v>5.6268124572293621</v>
      </c>
      <c r="X106" s="39">
        <f>IF(M106="","",M106/GDP!P102/10)</f>
        <v>5.272614566288059</v>
      </c>
      <c r="Y106" s="39">
        <f>IF(N106="","",N106/GDP!Q102/10)</f>
        <v>5.3263004680681485</v>
      </c>
      <c r="Z106" s="39">
        <f>IF(O106="","",O106/GDP!R102/10)</f>
        <v>4.9294965466530858</v>
      </c>
      <c r="AA106" s="39">
        <f>IF(P106="","",P106/GDP!S102/10)</f>
        <v>4.6503230268812201</v>
      </c>
      <c r="AB106" s="39">
        <f>IF(Q106="","",Q106/GDP!T102/10)</f>
        <v>2.7343151504696346</v>
      </c>
      <c r="AC106" s="21">
        <f t="shared" si="7"/>
        <v>0</v>
      </c>
      <c r="AD106" s="21">
        <f t="shared" si="8"/>
        <v>0</v>
      </c>
      <c r="AE106" s="21"/>
      <c r="AF106" s="21">
        <f t="shared" si="9"/>
        <v>0</v>
      </c>
      <c r="AG106" s="39" t="str">
        <f t="shared" si="10"/>
        <v/>
      </c>
      <c r="AI106" s="39">
        <f t="shared" si="11"/>
        <v>4.9294965466530858</v>
      </c>
      <c r="AJ106" s="83" t="str">
        <f t="shared" si="12"/>
        <v/>
      </c>
    </row>
    <row r="107" spans="1:36" x14ac:dyDescent="0.15">
      <c r="A107" s="12" t="s">
        <v>127</v>
      </c>
      <c r="B107" s="26">
        <f>Trans_cr!B107+Trav_cr!B107-SUM(Trans_deb!B107,Trav_deb!B107)</f>
        <v>1729.0189959320342</v>
      </c>
      <c r="C107" s="26">
        <f>Trans_cr!C107+Trav_cr!C107-SUM(Trans_deb!C107,Trav_deb!C107)</f>
        <v>951.77006706978045</v>
      </c>
      <c r="D107" s="26">
        <f>Trans_cr!D107+Trav_cr!D107-SUM(Trans_deb!D107,Trav_deb!D107)</f>
        <v>962.89174414568879</v>
      </c>
      <c r="E107" s="26">
        <f>Trans_cr!E107+Trav_cr!E107-SUM(Trans_deb!E107,Trav_deb!E107)</f>
        <v>810.15200395075135</v>
      </c>
      <c r="F107" s="26">
        <f>Trans_cr!F107+Trav_cr!F107-SUM(Trans_deb!F107,Trav_deb!F107)</f>
        <v>984.95423648556061</v>
      </c>
      <c r="G107" s="26">
        <f>Trans_cr!G107+Trav_cr!G107-SUM(Trans_deb!G107,Trav_deb!G107)</f>
        <v>2160.7786526210866</v>
      </c>
      <c r="H107" s="26">
        <f>Trans_cr!H107+Trav_cr!H107-SUM(Trans_deb!H107,Trav_deb!H107)</f>
        <v>2314.1457815289996</v>
      </c>
      <c r="I107" s="26">
        <f>Trans_cr!I107+Trav_cr!I107-SUM(Trans_deb!I107,Trav_deb!I107)</f>
        <v>1498.7452905635</v>
      </c>
      <c r="J107" s="26">
        <f>Trans_cr!J107+Trav_cr!J107-SUM(Trans_deb!J107,Trav_deb!J107)</f>
        <v>895.95862387099987</v>
      </c>
      <c r="K107" s="26">
        <f>Trans_cr!K107+Trav_cr!K107-SUM(Trans_deb!K107,Trav_deb!K107)</f>
        <v>558.42037130930021</v>
      </c>
      <c r="L107" s="26">
        <f>Trans_cr!L107+Trav_cr!L107-SUM(Trans_deb!L107,Trav_deb!L107)</f>
        <v>1121.1590310199999</v>
      </c>
      <c r="M107" s="26">
        <f>Trans_cr!M107+Trav_cr!M107-SUM(Trans_deb!M107,Trav_deb!M107)</f>
        <v>1054.1780403299999</v>
      </c>
      <c r="N107" s="26">
        <f>Trans_cr!N107+Trav_cr!N107-SUM(Trans_deb!N107,Trav_deb!N107)</f>
        <v>1275.1767678599999</v>
      </c>
      <c r="O107" s="26">
        <f>Trans_cr!O107+Trav_cr!O107-SUM(Trans_deb!O107,Trav_deb!O107)</f>
        <v>1341.7059929711904</v>
      </c>
      <c r="P107" s="26">
        <f>Trans_cr!P107+Trav_cr!P107-SUM(Trans_deb!P107,Trav_deb!P107)</f>
        <v>796.95860722971884</v>
      </c>
      <c r="Q107" s="26"/>
      <c r="S107" s="64" t="str">
        <f t="shared" si="13"/>
        <v/>
      </c>
      <c r="W107" s="39">
        <f>IF(L107="","",L107/GDP!O103/10)</f>
        <v>2.2450401807707028</v>
      </c>
      <c r="X107" s="39">
        <f>IF(M107="","",M107/GDP!P103/10)</f>
        <v>2.0587355107899188</v>
      </c>
      <c r="Y107" s="39">
        <f>IF(N107="","",N107/GDP!Q103/10)</f>
        <v>2.3996263676802356</v>
      </c>
      <c r="Z107" s="39">
        <f>IF(O107="","",O107/GDP!R103/10)</f>
        <v>2.4411842244728934</v>
      </c>
      <c r="AA107" s="39">
        <f>IF(P107="","",P107/GDP!S103/10)</f>
        <v>1.5159408814704283</v>
      </c>
      <c r="AB107" s="39" t="str">
        <f>IF(Q107="","",Q107/GDP!T103/10)</f>
        <v/>
      </c>
      <c r="AC107" s="21">
        <f t="shared" si="7"/>
        <v>0</v>
      </c>
      <c r="AD107" s="21">
        <f t="shared" si="8"/>
        <v>0</v>
      </c>
      <c r="AE107" s="21"/>
      <c r="AF107" s="21">
        <f t="shared" si="9"/>
        <v>0</v>
      </c>
      <c r="AG107" s="39" t="str">
        <f t="shared" si="10"/>
        <v/>
      </c>
      <c r="AI107" s="39">
        <f t="shared" si="11"/>
        <v>2.4411842244728934</v>
      </c>
      <c r="AJ107" s="83" t="str">
        <f t="shared" si="12"/>
        <v/>
      </c>
    </row>
    <row r="108" spans="1:36" x14ac:dyDescent="0.15">
      <c r="A108" s="12" t="s">
        <v>128</v>
      </c>
      <c r="B108" s="26">
        <f>Trans_cr!B108+Trav_cr!B108-SUM(Trans_deb!B108,Trav_deb!B108)</f>
        <v>-274.70000000000005</v>
      </c>
      <c r="C108" s="26">
        <f>Trans_cr!C108+Trav_cr!C108-SUM(Trans_deb!C108,Trav_deb!C108)</f>
        <v>-266.54374546521376</v>
      </c>
      <c r="D108" s="26">
        <f>Trans_cr!D108+Trav_cr!D108-SUM(Trans_deb!D108,Trav_deb!D108)</f>
        <v>-279.6859910634264</v>
      </c>
      <c r="E108" s="26">
        <f>Trans_cr!E108+Trav_cr!E108-SUM(Trans_deb!E108,Trav_deb!E108)</f>
        <v>-260.02206242638647</v>
      </c>
      <c r="F108" s="26">
        <f>Trans_cr!F108+Trav_cr!F108-SUM(Trans_deb!F108,Trav_deb!F108)</f>
        <v>-254.5590637870306</v>
      </c>
      <c r="G108" s="26">
        <f>Trans_cr!G108+Trav_cr!G108-SUM(Trans_deb!G108,Trav_deb!G108)</f>
        <v>-310.27477755840852</v>
      </c>
      <c r="H108" s="26">
        <f>Trans_cr!H108+Trav_cr!H108-SUM(Trans_deb!H108,Trav_deb!H108)</f>
        <v>-335.74253838167516</v>
      </c>
      <c r="I108" s="26">
        <f>Trans_cr!I108+Trav_cr!I108-SUM(Trans_deb!I108,Trav_deb!I108)</f>
        <v>-294.17359890527928</v>
      </c>
      <c r="J108" s="26">
        <f>Trans_cr!J108+Trav_cr!J108-SUM(Trans_deb!J108,Trav_deb!J108)</f>
        <v>-248.80279182812757</v>
      </c>
      <c r="K108" s="26">
        <f>Trans_cr!K108+Trav_cr!K108-SUM(Trans_deb!K108,Trav_deb!K108)</f>
        <v>-212.21902222352455</v>
      </c>
      <c r="L108" s="26">
        <f>Trans_cr!L108+Trav_cr!L108-SUM(Trans_deb!L108,Trav_deb!L108)</f>
        <v>-195.14602734227708</v>
      </c>
      <c r="M108" s="26">
        <f>Trans_cr!M108+Trav_cr!M108-SUM(Trans_deb!M108,Trav_deb!M108)</f>
        <v>-260.14473390657025</v>
      </c>
      <c r="N108" s="26">
        <f>Trans_cr!N108+Trav_cr!N108-SUM(Trans_deb!N108,Trav_deb!N108)</f>
        <v>-337.49107150431337</v>
      </c>
      <c r="O108" s="26">
        <f>Trans_cr!O108+Trav_cr!O108-SUM(Trans_deb!O108,Trav_deb!O108)</f>
        <v>-341.96440542756204</v>
      </c>
      <c r="P108" s="26">
        <f>Trans_cr!P108+Trav_cr!P108-SUM(Trans_deb!P108,Trav_deb!P108)</f>
        <v>-317.32043022579819</v>
      </c>
      <c r="Q108" s="26">
        <f>Trans_cr!Q108+Trav_cr!Q108-SUM(Trans_deb!Q108,Trav_deb!Q108)</f>
        <v>-282.28950845804843</v>
      </c>
      <c r="S108" s="64">
        <f t="shared" si="13"/>
        <v>-0.11039604901210598</v>
      </c>
      <c r="W108" s="39">
        <f>IF(L108="","",L108/GDP!O104/10)</f>
        <v>-8.8431903619789161</v>
      </c>
      <c r="X108" s="39">
        <f>IF(M108="","",M108/GDP!P104/10)</f>
        <v>-11.720908343086489</v>
      </c>
      <c r="Y108" s="39">
        <f>IF(N108="","",N108/GDP!Q104/10)</f>
        <v>-14.322750918024729</v>
      </c>
      <c r="Z108" s="39">
        <f>IF(O108="","",O108/GDP!R104/10)</f>
        <v>-14.738295575390584</v>
      </c>
      <c r="AA108" s="39">
        <f>IF(P108="","",P108/GDP!S104/10)</f>
        <v>-13.865656117988848</v>
      </c>
      <c r="AB108" s="39">
        <f>IF(Q108="","",Q108/GDP!T104/10)</f>
        <v>-13.649820261614133</v>
      </c>
      <c r="AC108" s="21">
        <f t="shared" si="7"/>
        <v>0</v>
      </c>
      <c r="AD108" s="21">
        <f t="shared" si="8"/>
        <v>0</v>
      </c>
      <c r="AE108" s="21"/>
      <c r="AF108" s="21">
        <f t="shared" si="9"/>
        <v>1</v>
      </c>
      <c r="AG108" s="39">
        <f t="shared" si="10"/>
        <v>-14.738295575390584</v>
      </c>
      <c r="AI108" s="39" t="str">
        <f t="shared" si="11"/>
        <v/>
      </c>
      <c r="AJ108" s="83" t="str">
        <f t="shared" si="12"/>
        <v/>
      </c>
    </row>
    <row r="109" spans="1:36" x14ac:dyDescent="0.15">
      <c r="A109" s="12" t="s">
        <v>129</v>
      </c>
      <c r="B109" s="26">
        <f>Trans_cr!B109+Trav_cr!B109-SUM(Trans_deb!B109,Trav_deb!B109)</f>
        <v>-17.685607460002984</v>
      </c>
      <c r="C109" s="26">
        <f>Trans_cr!C109+Trav_cr!C109-SUM(Trans_deb!C109,Trav_deb!C109)</f>
        <v>7.5774509515821649</v>
      </c>
      <c r="D109" s="26">
        <f>Trans_cr!D109+Trav_cr!D109-SUM(Trans_deb!D109,Trav_deb!D109)</f>
        <v>3.1197627517853164</v>
      </c>
      <c r="E109" s="26">
        <f>Trans_cr!E109+Trav_cr!E109-SUM(Trans_deb!E109,Trav_deb!E109)</f>
        <v>-83.851254334604732</v>
      </c>
      <c r="F109" s="26">
        <f>Trans_cr!F109+Trav_cr!F109-SUM(Trans_deb!F109,Trav_deb!F109)</f>
        <v>24.616954570336418</v>
      </c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S109" s="64" t="str">
        <f t="shared" si="13"/>
        <v/>
      </c>
      <c r="W109" s="39" t="str">
        <f>IF(L109="","",L109/GDP!O105/10)</f>
        <v/>
      </c>
      <c r="X109" s="39" t="str">
        <f>IF(M109="","",M109/GDP!P105/10)</f>
        <v/>
      </c>
      <c r="Y109" s="39" t="str">
        <f>IF(N109="","",N109/GDP!Q105/10)</f>
        <v/>
      </c>
      <c r="Z109" s="39" t="str">
        <f>IF(O109="","",O109/GDP!R105/10)</f>
        <v/>
      </c>
      <c r="AA109" s="39" t="str">
        <f>IF(P109="","",P109/GDP!S105/10)</f>
        <v/>
      </c>
      <c r="AB109" s="39" t="str">
        <f>IF(Q109="","",Q109/GDP!T105/10)</f>
        <v/>
      </c>
      <c r="AC109" s="21">
        <f t="shared" si="7"/>
        <v>1</v>
      </c>
      <c r="AD109" s="21"/>
      <c r="AE109" s="21"/>
      <c r="AF109" s="21">
        <f t="shared" si="9"/>
        <v>0</v>
      </c>
      <c r="AG109" s="39" t="str">
        <f t="shared" si="10"/>
        <v/>
      </c>
      <c r="AI109" s="39" t="str">
        <f t="shared" si="11"/>
        <v/>
      </c>
      <c r="AJ109" s="83" t="str">
        <f t="shared" si="12"/>
        <v>Liberia</v>
      </c>
    </row>
    <row r="110" spans="1:36" x14ac:dyDescent="0.15">
      <c r="A110" s="12" t="s">
        <v>130</v>
      </c>
      <c r="B110" s="26">
        <f>Trans_cr!B110+Trav_cr!B110-SUM(Trans_deb!B110,Trav_deb!B110)</f>
        <v>-1330</v>
      </c>
      <c r="C110" s="26">
        <f>Trans_cr!C110+Trav_cr!C110-SUM(Trans_deb!C110,Trav_deb!C110)</f>
        <v>-1532</v>
      </c>
      <c r="D110" s="26">
        <f>Trans_cr!D110+Trav_cr!D110-SUM(Trans_deb!D110,Trav_deb!D110)</f>
        <v>-2053</v>
      </c>
      <c r="E110" s="26">
        <f>Trans_cr!E110+Trav_cr!E110-SUM(Trans_deb!E110,Trav_deb!E110)</f>
        <v>-2570.3000000000002</v>
      </c>
      <c r="F110" s="26">
        <f>Trans_cr!F110+Trav_cr!F110-SUM(Trans_deb!F110,Trav_deb!F110)</f>
        <v>-3344.8999999999996</v>
      </c>
      <c r="G110" s="26">
        <f>Trans_cr!G110+Trav_cr!G110-SUM(Trans_deb!G110,Trav_deb!G110)</f>
        <v>-4064.5</v>
      </c>
      <c r="H110" s="26">
        <f>Trans_cr!H110+Trav_cr!H110-SUM(Trans_deb!H110,Trav_deb!H110)</f>
        <v>-3234.7</v>
      </c>
      <c r="I110" s="26">
        <f>Trans_cr!I110+Trav_cr!I110-SUM(Trans_deb!I110,Trav_deb!I110)</f>
        <v>-4870.6000000000004</v>
      </c>
      <c r="J110" s="26">
        <f>Trans_cr!J110+Trav_cr!J110-SUM(Trans_deb!J110,Trav_deb!J110)</f>
        <v>-5562.3</v>
      </c>
      <c r="K110" s="26">
        <f>Trans_cr!K110+Trav_cr!K110-SUM(Trans_deb!K110,Trav_deb!K110)</f>
        <v>-4154.8999999999996</v>
      </c>
      <c r="L110" s="26">
        <f>Trans_cr!L110+Trav_cr!L110-SUM(Trans_deb!L110,Trav_deb!L110)</f>
        <v>-2579.6999999999998</v>
      </c>
      <c r="M110" s="26">
        <f>Trans_cr!M110+Trav_cr!M110-SUM(Trans_deb!M110,Trav_deb!M110)</f>
        <v>-1596</v>
      </c>
      <c r="N110" s="26">
        <f>Trans_cr!N110+Trav_cr!N110-SUM(Trans_deb!N110,Trav_deb!N110)</f>
        <v>-2957.1</v>
      </c>
      <c r="O110" s="26">
        <f>Trans_cr!O110+Trav_cr!O110-SUM(Trans_deb!O110,Trav_deb!O110)</f>
        <v>-3287.5</v>
      </c>
      <c r="P110" s="26"/>
      <c r="Q110" s="26"/>
      <c r="S110" s="64" t="str">
        <f t="shared" si="13"/>
        <v/>
      </c>
      <c r="W110" s="39">
        <f>IF(L110="","",L110/GDP!O106/10)</f>
        <v>-14.984506152177039</v>
      </c>
      <c r="X110" s="39">
        <f>IF(M110="","",M110/GDP!P106/10)</f>
        <v>-8.5976870036515525</v>
      </c>
      <c r="Y110" s="39">
        <f>IF(N110="","",N110/GDP!Q106/10)</f>
        <v>-9.7880195424457366</v>
      </c>
      <c r="Z110" s="39">
        <f>IF(O110="","",O110/GDP!R106/10)</f>
        <v>-7.9346677678711526</v>
      </c>
      <c r="AA110" s="39" t="str">
        <f>IF(P110="","",P110/GDP!S106/10)</f>
        <v/>
      </c>
      <c r="AB110" s="39" t="str">
        <f>IF(Q110="","",Q110/GDP!T106/10)</f>
        <v/>
      </c>
      <c r="AC110" s="21">
        <f t="shared" si="7"/>
        <v>0</v>
      </c>
      <c r="AD110" s="21">
        <f t="shared" si="8"/>
        <v>0</v>
      </c>
      <c r="AE110" s="21"/>
      <c r="AF110" s="21">
        <f t="shared" si="9"/>
        <v>1</v>
      </c>
      <c r="AG110" s="39">
        <f t="shared" si="10"/>
        <v>-7.9346677678711526</v>
      </c>
      <c r="AI110" s="39" t="str">
        <f t="shared" si="11"/>
        <v/>
      </c>
      <c r="AJ110" s="83" t="str">
        <f t="shared" si="12"/>
        <v>Libya</v>
      </c>
    </row>
    <row r="111" spans="1:36" x14ac:dyDescent="0.15">
      <c r="A111" s="12" t="s">
        <v>131</v>
      </c>
      <c r="B111" s="26">
        <f>Trans_cr!B111+Trav_cr!B111-SUM(Trans_deb!B111,Trav_deb!B111)</f>
        <v>857.74377252459908</v>
      </c>
      <c r="C111" s="26">
        <f>Trans_cr!C111+Trav_cr!C111-SUM(Trans_deb!C111,Trav_deb!C111)</f>
        <v>952.14283476496894</v>
      </c>
      <c r="D111" s="26">
        <f>Trans_cr!D111+Trav_cr!D111-SUM(Trans_deb!D111,Trav_deb!D111)</f>
        <v>775.70209785433508</v>
      </c>
      <c r="E111" s="26">
        <f>Trans_cr!E111+Trav_cr!E111-SUM(Trans_deb!E111,Trav_deb!E111)</f>
        <v>676.98672645197985</v>
      </c>
      <c r="F111" s="26">
        <f>Trans_cr!F111+Trav_cr!F111-SUM(Trans_deb!F111,Trav_deb!F111)</f>
        <v>742.16517730256737</v>
      </c>
      <c r="G111" s="26">
        <f>Trans_cr!G111+Trav_cr!G111-SUM(Trans_deb!G111,Trav_deb!G111)</f>
        <v>965.35960605771925</v>
      </c>
      <c r="H111" s="26">
        <f>Trans_cr!H111+Trav_cr!H111-SUM(Trans_deb!H111,Trav_deb!H111)</f>
        <v>1313.8463752861858</v>
      </c>
      <c r="I111" s="26">
        <f>Trans_cr!I111+Trav_cr!I111-SUM(Trans_deb!I111,Trav_deb!I111)</f>
        <v>1463.86096644197</v>
      </c>
      <c r="J111" s="26">
        <f>Trans_cr!J111+Trav_cr!J111-SUM(Trans_deb!J111,Trav_deb!J111)</f>
        <v>1669.3640675237871</v>
      </c>
      <c r="K111" s="26">
        <f>Trans_cr!K111+Trav_cr!K111-SUM(Trans_deb!K111,Trav_deb!K111)</f>
        <v>1976.5139401042825</v>
      </c>
      <c r="L111" s="26">
        <f>Trans_cr!L111+Trav_cr!L111-SUM(Trans_deb!L111,Trav_deb!L111)</f>
        <v>1558.8599896358419</v>
      </c>
      <c r="M111" s="26">
        <f>Trans_cr!M111+Trav_cr!M111-SUM(Trans_deb!M111,Trav_deb!M111)</f>
        <v>1900.4810425351252</v>
      </c>
      <c r="N111" s="26">
        <f>Trans_cr!N111+Trav_cr!N111-SUM(Trans_deb!N111,Trav_deb!N111)</f>
        <v>2602.7206968399441</v>
      </c>
      <c r="O111" s="26">
        <f>Trans_cr!O111+Trav_cr!O111-SUM(Trans_deb!O111,Trav_deb!O111)</f>
        <v>3330.148642786543</v>
      </c>
      <c r="P111" s="26">
        <f>Trans_cr!P111+Trav_cr!P111-SUM(Trans_deb!P111,Trav_deb!P111)</f>
        <v>4126.3364318319864</v>
      </c>
      <c r="Q111" s="26">
        <f>Trans_cr!Q111+Trav_cr!Q111-SUM(Trans_deb!Q111,Trav_deb!Q111)</f>
        <v>4235.5051500023455</v>
      </c>
      <c r="S111" s="64">
        <f t="shared" si="13"/>
        <v>2.6456572306657877E-2</v>
      </c>
      <c r="W111" s="39">
        <f>IF(L111="","",L111/GDP!O107/10)</f>
        <v>3.7617522086566604</v>
      </c>
      <c r="X111" s="39">
        <f>IF(M111="","",M111/GDP!P107/10)</f>
        <v>4.4160803253012366</v>
      </c>
      <c r="Y111" s="39">
        <f>IF(N111="","",N111/GDP!Q107/10)</f>
        <v>5.4516502392352573</v>
      </c>
      <c r="Z111" s="39">
        <f>IF(O111="","",O111/GDP!R107/10)</f>
        <v>6.1959523614097618</v>
      </c>
      <c r="AA111" s="39">
        <f>IF(P111="","",P111/GDP!S107/10)</f>
        <v>7.5510291450835449</v>
      </c>
      <c r="AB111" s="39">
        <f>IF(Q111="","",Q111/GDP!T107/10)</f>
        <v>7.5847233890893593</v>
      </c>
      <c r="AC111" s="21">
        <f t="shared" si="7"/>
        <v>0</v>
      </c>
      <c r="AD111" s="21">
        <f t="shared" si="8"/>
        <v>0</v>
      </c>
      <c r="AE111" s="21"/>
      <c r="AF111" s="21">
        <f t="shared" si="9"/>
        <v>0</v>
      </c>
      <c r="AG111" s="39" t="str">
        <f t="shared" si="10"/>
        <v/>
      </c>
      <c r="AI111" s="39">
        <f t="shared" si="11"/>
        <v>6.1959523614097618</v>
      </c>
      <c r="AJ111" s="83" t="str">
        <f t="shared" si="12"/>
        <v>Lithuania</v>
      </c>
    </row>
    <row r="112" spans="1:36" x14ac:dyDescent="0.15">
      <c r="A112" s="12" t="s">
        <v>132</v>
      </c>
      <c r="B112" s="26">
        <f>Trans_cr!B112+Trav_cr!B112-SUM(Trans_deb!B112,Trav_deb!B112)</f>
        <v>3728.6448788032558</v>
      </c>
      <c r="C112" s="26">
        <f>Trans_cr!C112+Trav_cr!C112-SUM(Trans_deb!C112,Trav_deb!C112)</f>
        <v>3870.6744931352191</v>
      </c>
      <c r="D112" s="26">
        <f>Trans_cr!D112+Trav_cr!D112-SUM(Trans_deb!D112,Trav_deb!D112)</f>
        <v>4271.6061888914246</v>
      </c>
      <c r="E112" s="26">
        <f>Trans_cr!E112+Trav_cr!E112-SUM(Trans_deb!E112,Trav_deb!E112)</f>
        <v>5301.2535165459612</v>
      </c>
      <c r="F112" s="26">
        <f>Trans_cr!F112+Trav_cr!F112-SUM(Trans_deb!F112,Trav_deb!F112)</f>
        <v>4539.8399840850998</v>
      </c>
      <c r="G112" s="26">
        <f>Trans_cr!G112+Trav_cr!G112-SUM(Trans_deb!G112,Trav_deb!G112)</f>
        <v>4659.6068934718169</v>
      </c>
      <c r="H112" s="26">
        <f>Trans_cr!H112+Trav_cr!H112-SUM(Trans_deb!H112,Trav_deb!H112)</f>
        <v>5334.4815014378055</v>
      </c>
      <c r="I112" s="26">
        <f>Trans_cr!I112+Trav_cr!I112-SUM(Trans_deb!I112,Trav_deb!I112)</f>
        <v>4615.6540119043166</v>
      </c>
      <c r="J112" s="26">
        <f>Trans_cr!J112+Trav_cr!J112-SUM(Trans_deb!J112,Trav_deb!J112)</f>
        <v>4659.0033946594012</v>
      </c>
      <c r="K112" s="26">
        <f>Trans_cr!K112+Trav_cr!K112-SUM(Trans_deb!K112,Trav_deb!K112)</f>
        <v>1713.9756746698185</v>
      </c>
      <c r="L112" s="26">
        <f>Trans_cr!L112+Trav_cr!L112-SUM(Trans_deb!L112,Trav_deb!L112)</f>
        <v>2371.1388385183636</v>
      </c>
      <c r="M112" s="26">
        <f>Trans_cr!M112+Trav_cr!M112-SUM(Trans_deb!M112,Trav_deb!M112)</f>
        <v>2596.479942207272</v>
      </c>
      <c r="N112" s="26">
        <f>Trans_cr!N112+Trav_cr!N112-SUM(Trans_deb!N112,Trav_deb!N112)</f>
        <v>2956.3904935150804</v>
      </c>
      <c r="O112" s="26">
        <f>Trans_cr!O112+Trav_cr!O112-SUM(Trans_deb!O112,Trav_deb!O112)</f>
        <v>3325.7445840105775</v>
      </c>
      <c r="P112" s="26">
        <f>Trans_cr!P112+Trav_cr!P112-SUM(Trans_deb!P112,Trav_deb!P112)</f>
        <v>3044.9872669085416</v>
      </c>
      <c r="Q112" s="26">
        <f>Trans_cr!Q112+Trav_cr!Q112-SUM(Trans_deb!Q112,Trav_deb!Q112)</f>
        <v>2185.822150173266</v>
      </c>
      <c r="S112" s="64">
        <f t="shared" si="13"/>
        <v>-0.28215721164822893</v>
      </c>
      <c r="W112" s="39">
        <f>IF(L112="","",L112/GDP!O108/10)</f>
        <v>4.1041883445018934</v>
      </c>
      <c r="X112" s="39">
        <f>IF(M112="","",M112/GDP!P108/10)</f>
        <v>4.276432600631094</v>
      </c>
      <c r="Y112" s="39">
        <f>IF(N112="","",N112/GDP!Q108/10)</f>
        <v>4.6078920040002922</v>
      </c>
      <c r="Z112" s="39">
        <f>IF(O112="","",O112/GDP!R108/10)</f>
        <v>4.6873069707888142</v>
      </c>
      <c r="AA112" s="39">
        <f>IF(P112="","",P112/GDP!S108/10)</f>
        <v>4.2819160911949572</v>
      </c>
      <c r="AB112" s="39">
        <f>IF(Q112="","",Q112/GDP!T108/10)</f>
        <v>2.9858819960996277</v>
      </c>
      <c r="AC112" s="21">
        <f t="shared" si="7"/>
        <v>0</v>
      </c>
      <c r="AD112" s="21">
        <f t="shared" si="8"/>
        <v>0</v>
      </c>
      <c r="AE112" s="21"/>
      <c r="AF112" s="21">
        <f t="shared" si="9"/>
        <v>0</v>
      </c>
      <c r="AG112" s="39" t="str">
        <f t="shared" si="10"/>
        <v/>
      </c>
      <c r="AI112" s="39">
        <f t="shared" si="11"/>
        <v>4.6873069707888142</v>
      </c>
      <c r="AJ112" s="83" t="str">
        <f t="shared" si="12"/>
        <v/>
      </c>
    </row>
    <row r="113" spans="1:36" x14ac:dyDescent="0.15">
      <c r="A113" s="12" t="s">
        <v>133</v>
      </c>
      <c r="B113" s="26">
        <f>Trans_cr!B113+Trav_cr!B113-SUM(Trans_deb!B113,Trav_deb!B113)</f>
        <v>-24.199999999999989</v>
      </c>
      <c r="C113" s="26">
        <f>Trans_cr!C113+Trav_cr!C113-SUM(Trans_deb!C113,Trav_deb!C113)</f>
        <v>26.093757945008065</v>
      </c>
      <c r="D113" s="26">
        <f>Trans_cr!D113+Trav_cr!D113-SUM(Trans_deb!D113,Trav_deb!D113)</f>
        <v>19.737268542525271</v>
      </c>
      <c r="E113" s="26">
        <f>Trans_cr!E113+Trav_cr!E113-SUM(Trans_deb!E113,Trav_deb!E113)</f>
        <v>9.1013406361639682</v>
      </c>
      <c r="F113" s="26">
        <f>Trans_cr!F113+Trav_cr!F113-SUM(Trans_deb!F113,Trav_deb!F113)</f>
        <v>-126.82833897887599</v>
      </c>
      <c r="G113" s="26">
        <f>Trans_cr!G113+Trav_cr!G113-SUM(Trans_deb!G113,Trav_deb!G113)</f>
        <v>90.872587368424433</v>
      </c>
      <c r="H113" s="26">
        <f>Trans_cr!H113+Trav_cr!H113-SUM(Trans_deb!H113,Trav_deb!H113)</f>
        <v>201.76315275930381</v>
      </c>
      <c r="I113" s="26">
        <f>Trans_cr!I113+Trav_cr!I113-SUM(Trans_deb!I113,Trav_deb!I113)</f>
        <v>263.88055797848551</v>
      </c>
      <c r="J113" s="26">
        <f>Trans_cr!J113+Trav_cr!J113-SUM(Trans_deb!J113,Trav_deb!J113)</f>
        <v>186.78011593846747</v>
      </c>
      <c r="K113" s="26">
        <f>Trans_cr!K113+Trav_cr!K113-SUM(Trans_deb!K113,Trav_deb!K113)</f>
        <v>249.32457129374268</v>
      </c>
      <c r="L113" s="26">
        <f>Trans_cr!L113+Trav_cr!L113-SUM(Trans_deb!L113,Trav_deb!L113)</f>
        <v>104.77742559188346</v>
      </c>
      <c r="M113" s="26">
        <f>Trans_cr!M113+Trav_cr!M113-SUM(Trans_deb!M113,Trav_deb!M113)</f>
        <v>284.72648549244252</v>
      </c>
      <c r="N113" s="26">
        <f>Trans_cr!N113+Trav_cr!N113-SUM(Trans_deb!N113,Trav_deb!N113)</f>
        <v>313.88200523215482</v>
      </c>
      <c r="O113" s="26">
        <f>Trans_cr!O113+Trav_cr!O113-SUM(Trans_deb!O113,Trav_deb!O113)</f>
        <v>323.27292688621355</v>
      </c>
      <c r="P113" s="26">
        <f>Trans_cr!P113+Trav_cr!P113-SUM(Trans_deb!P113,Trav_deb!P113)</f>
        <v>484.46216596574106</v>
      </c>
      <c r="Q113" s="26"/>
      <c r="S113" s="64" t="str">
        <f t="shared" si="13"/>
        <v/>
      </c>
      <c r="W113" s="39">
        <f>IF(L113="","",L113/GDP!O109/10)</f>
        <v>0.92534846484055555</v>
      </c>
      <c r="X113" s="39">
        <f>IF(M113="","",M113/GDP!P109/10)</f>
        <v>2.4030359840580742</v>
      </c>
      <c r="Y113" s="39">
        <f>IF(N113="","",N113/GDP!Q109/10)</f>
        <v>2.3821686664317308</v>
      </c>
      <c r="Z113" s="39">
        <f>IF(O113="","",O113/GDP!R109/10)</f>
        <v>2.3133457603330161</v>
      </c>
      <c r="AA113" s="39">
        <f>IF(P113="","",P113/GDP!S109/10)</f>
        <v>3.3368502448253898</v>
      </c>
      <c r="AB113" s="39" t="str">
        <f>IF(Q113="","",Q113/GDP!T109/10)</f>
        <v/>
      </c>
      <c r="AC113" s="21">
        <f t="shared" si="7"/>
        <v>0</v>
      </c>
      <c r="AD113" s="21">
        <f t="shared" si="8"/>
        <v>0</v>
      </c>
      <c r="AE113" s="21"/>
      <c r="AF113" s="21">
        <f t="shared" si="9"/>
        <v>0</v>
      </c>
      <c r="AG113" s="39" t="str">
        <f t="shared" si="10"/>
        <v/>
      </c>
      <c r="AI113" s="39">
        <f t="shared" si="11"/>
        <v>2.3133457603330161</v>
      </c>
      <c r="AJ113" s="83" t="str">
        <f t="shared" si="12"/>
        <v/>
      </c>
    </row>
    <row r="114" spans="1:36" x14ac:dyDescent="0.15">
      <c r="A114" s="12" t="s">
        <v>134</v>
      </c>
      <c r="B114" s="26">
        <f>Trans_cr!B114+Trav_cr!B114-SUM(Trans_deb!B114,Trav_deb!B114)</f>
        <v>-38.114989963733329</v>
      </c>
      <c r="C114" s="26">
        <f>Trans_cr!C114+Trav_cr!C114-SUM(Trans_deb!C114,Trav_deb!C114)</f>
        <v>-42.44290927277045</v>
      </c>
      <c r="D114" s="26">
        <f>Trans_cr!D114+Trav_cr!D114-SUM(Trans_deb!D114,Trav_deb!D114)</f>
        <v>-34.071884335678206</v>
      </c>
      <c r="E114" s="26">
        <f>Trans_cr!E114+Trav_cr!E114-SUM(Trans_deb!E114,Trav_deb!E114)</f>
        <v>-54.668554635594759</v>
      </c>
      <c r="F114" s="26">
        <f>Trans_cr!F114+Trav_cr!F114-SUM(Trans_deb!F114,Trav_deb!F114)</f>
        <v>-76.11139883488093</v>
      </c>
      <c r="G114" s="26">
        <f>Trans_cr!G114+Trav_cr!G114-SUM(Trans_deb!G114,Trav_deb!G114)</f>
        <v>-83.265820009224839</v>
      </c>
      <c r="H114" s="26">
        <f>Trans_cr!H114+Trav_cr!H114-SUM(Trans_deb!H114,Trav_deb!H114)</f>
        <v>-103.70396989497715</v>
      </c>
      <c r="I114" s="26">
        <f>Trans_cr!I114+Trav_cr!I114-SUM(Trans_deb!I114,Trav_deb!I114)</f>
        <v>-74.053511330184534</v>
      </c>
      <c r="J114" s="26">
        <f>Trans_cr!J114+Trav_cr!J114-SUM(Trans_deb!J114,Trav_deb!J114)</f>
        <v>-72.181184211819541</v>
      </c>
      <c r="K114" s="26">
        <f>Trans_cr!K114+Trav_cr!K114-SUM(Trans_deb!K114,Trav_deb!K114)</f>
        <v>-84.838068979043427</v>
      </c>
      <c r="L114" s="26">
        <f>Trans_cr!L114+Trav_cr!L114-SUM(Trans_deb!L114,Trav_deb!L114)</f>
        <v>-102.35450112205427</v>
      </c>
      <c r="M114" s="26">
        <f>Trans_cr!M114+Trav_cr!M114-SUM(Trans_deb!M114,Trav_deb!M114)</f>
        <v>-92.335428720530501</v>
      </c>
      <c r="N114" s="26">
        <f>Trans_cr!N114+Trav_cr!N114-SUM(Trans_deb!N114,Trav_deb!N114)</f>
        <v>-108.5755151482774</v>
      </c>
      <c r="O114" s="26">
        <f>Trans_cr!O114+Trav_cr!O114-SUM(Trans_deb!O114,Trav_deb!O114)</f>
        <v>-114.86207616568049</v>
      </c>
      <c r="P114" s="26">
        <f>Trans_cr!P114+Trav_cr!P114-SUM(Trans_deb!P114,Trav_deb!P114)</f>
        <v>-129.0045485233297</v>
      </c>
      <c r="Q114" s="26"/>
      <c r="S114" s="64" t="str">
        <f t="shared" si="13"/>
        <v/>
      </c>
      <c r="W114" s="39">
        <f>IF(L114="","",L114/GDP!O110/10)</f>
        <v>-1.5987401427161374</v>
      </c>
      <c r="X114" s="39">
        <f>IF(M114="","",M114/GDP!P110/10)</f>
        <v>-1.6812952257530078</v>
      </c>
      <c r="Y114" s="39">
        <f>IF(N114="","",N114/GDP!Q110/10)</f>
        <v>-1.74277683587161</v>
      </c>
      <c r="Z114" s="39">
        <f>IF(O114="","",O114/GDP!R110/10)</f>
        <v>-1.6620250466180013</v>
      </c>
      <c r="AA114" s="39">
        <f>IF(P114="","",P114/GDP!S110/10)</f>
        <v>-1.6833672091921241</v>
      </c>
      <c r="AB114" s="39" t="str">
        <f>IF(Q114="","",Q114/GDP!T110/10)</f>
        <v/>
      </c>
      <c r="AC114" s="21">
        <f t="shared" si="7"/>
        <v>0</v>
      </c>
      <c r="AD114" s="21">
        <f t="shared" si="8"/>
        <v>0</v>
      </c>
      <c r="AE114" s="21"/>
      <c r="AF114" s="21">
        <f t="shared" si="9"/>
        <v>0</v>
      </c>
      <c r="AG114" s="39">
        <f t="shared" si="10"/>
        <v>-1.6620250466180013</v>
      </c>
      <c r="AI114" s="39" t="str">
        <f t="shared" si="11"/>
        <v/>
      </c>
      <c r="AJ114" s="83" t="str">
        <f t="shared" si="12"/>
        <v/>
      </c>
    </row>
    <row r="115" spans="1:36" x14ac:dyDescent="0.15">
      <c r="A115" s="12" t="s">
        <v>135</v>
      </c>
      <c r="B115" s="26">
        <f>Trans_cr!B115+Trav_cr!B115-SUM(Trans_deb!B115,Trav_deb!B115)</f>
        <v>794.56028771180718</v>
      </c>
      <c r="C115" s="26">
        <f>Trans_cr!C115+Trav_cr!C115-SUM(Trans_deb!C115,Trav_deb!C115)</f>
        <v>790.23427311967316</v>
      </c>
      <c r="D115" s="26">
        <f>Trans_cr!D115+Trav_cr!D115-SUM(Trans_deb!D115,Trav_deb!D115)</f>
        <v>4651.3433187884075</v>
      </c>
      <c r="E115" s="26">
        <f>Trans_cr!E115+Trav_cr!E115-SUM(Trans_deb!E115,Trav_deb!E115)</f>
        <v>3959.0450195538615</v>
      </c>
      <c r="F115" s="26">
        <f>Trans_cr!F115+Trav_cr!F115-SUM(Trans_deb!F115,Trav_deb!F115)</f>
        <v>4431.976423691689</v>
      </c>
      <c r="G115" s="26">
        <f>Trans_cr!G115+Trav_cr!G115-SUM(Trans_deb!G115,Trav_deb!G115)</f>
        <v>4480.2999999999956</v>
      </c>
      <c r="H115" s="26">
        <f>Trans_cr!H115+Trav_cr!H115-SUM(Trans_deb!H115,Trav_deb!H115)</f>
        <v>3114.4996962939549</v>
      </c>
      <c r="I115" s="26">
        <f>Trans_cr!I115+Trav_cr!I115-SUM(Trans_deb!I115,Trav_deb!I115)</f>
        <v>900.10529702925123</v>
      </c>
      <c r="J115" s="26">
        <f>Trans_cr!J115+Trav_cr!J115-SUM(Trans_deb!J115,Trav_deb!J115)</f>
        <v>1682.4529673877732</v>
      </c>
      <c r="K115" s="26">
        <f>Trans_cr!K115+Trav_cr!K115-SUM(Trans_deb!K115,Trav_deb!K115)</f>
        <v>2193.6949845042618</v>
      </c>
      <c r="L115" s="26">
        <f>Trans_cr!L115+Trav_cr!L115-SUM(Trans_deb!L115,Trav_deb!L115)</f>
        <v>658.17041969876664</v>
      </c>
      <c r="M115" s="26">
        <f>Trans_cr!M115+Trav_cr!M115-SUM(Trans_deb!M115,Trav_deb!M115)</f>
        <v>1961.4674560920503</v>
      </c>
      <c r="N115" s="26">
        <f>Trans_cr!N115+Trav_cr!N115-SUM(Trans_deb!N115,Trav_deb!N115)</f>
        <v>662.67535244322789</v>
      </c>
      <c r="O115" s="26">
        <f>Trans_cr!O115+Trav_cr!O115-SUM(Trans_deb!O115,Trav_deb!O115)</f>
        <v>619.72374758486694</v>
      </c>
      <c r="P115" s="26">
        <f>Trans_cr!P115+Trav_cr!P115-SUM(Trans_deb!P115,Trav_deb!P115)</f>
        <v>1187.0024756647217</v>
      </c>
      <c r="Q115" s="26">
        <f>Trans_cr!Q115+Trav_cr!Q115-SUM(Trans_deb!Q115,Trav_deb!Q115)</f>
        <v>-8331.8404734557535</v>
      </c>
      <c r="S115" s="64">
        <f t="shared" si="13"/>
        <v>-8.0192275452415718</v>
      </c>
      <c r="W115" s="39">
        <f>IF(L115="","",L115/GDP!O111/10)</f>
        <v>0.21840387472698902</v>
      </c>
      <c r="X115" s="39">
        <f>IF(M115="","",M115/GDP!P111/10)</f>
        <v>0.65109836610969096</v>
      </c>
      <c r="Y115" s="39">
        <f>IF(N115="","",N115/GDP!Q111/10)</f>
        <v>0.20766417021170822</v>
      </c>
      <c r="Z115" s="39">
        <f>IF(O115="","",O115/GDP!R111/10)</f>
        <v>0.1727265548527695</v>
      </c>
      <c r="AA115" s="39">
        <f>IF(P115="","",P115/GDP!S111/10)</f>
        <v>0.32495759409386815</v>
      </c>
      <c r="AB115" s="39">
        <f>IF(Q115="","",Q115/GDP!T111/10)</f>
        <v>-2.4611507588919399</v>
      </c>
      <c r="AC115" s="21">
        <f t="shared" si="7"/>
        <v>0</v>
      </c>
      <c r="AD115" s="21">
        <f t="shared" si="8"/>
        <v>0</v>
      </c>
      <c r="AE115" s="21"/>
      <c r="AF115" s="21">
        <f t="shared" si="9"/>
        <v>0</v>
      </c>
      <c r="AG115" s="39" t="str">
        <f t="shared" si="10"/>
        <v/>
      </c>
      <c r="AI115" s="39">
        <f t="shared" si="11"/>
        <v>0.1727265548527695</v>
      </c>
      <c r="AJ115" s="83" t="str">
        <f t="shared" si="12"/>
        <v/>
      </c>
    </row>
    <row r="116" spans="1:36" x14ac:dyDescent="0.15">
      <c r="A116" s="12" t="s">
        <v>136</v>
      </c>
      <c r="B116" s="26">
        <f>Trans_cr!B116+Trav_cr!B116-SUM(Trans_deb!B116,Trav_deb!B116)</f>
        <v>144.19846194075859</v>
      </c>
      <c r="C116" s="26">
        <f>Trans_cr!C116+Trav_cr!C116-SUM(Trans_deb!C116,Trav_deb!C116)</f>
        <v>344.65262612210074</v>
      </c>
      <c r="D116" s="26">
        <f>Trans_cr!D116+Trav_cr!D116-SUM(Trans_deb!D116,Trav_deb!D116)</f>
        <v>1274.7044088050975</v>
      </c>
      <c r="E116" s="26">
        <f>Trans_cr!E116+Trav_cr!E116-SUM(Trans_deb!E116,Trav_deb!E116)</f>
        <v>1253.9461168763237</v>
      </c>
      <c r="F116" s="26">
        <f>Trans_cr!F116+Trav_cr!F116-SUM(Trans_deb!F116,Trav_deb!F116)</f>
        <v>1199.9605826437719</v>
      </c>
      <c r="G116" s="26">
        <f>Trans_cr!G116+Trav_cr!G116-SUM(Trans_deb!G116,Trav_deb!G116)</f>
        <v>1396.3291171729388</v>
      </c>
      <c r="H116" s="26">
        <f>Trans_cr!H116+Trav_cr!H116-SUM(Trans_deb!H116,Trav_deb!H116)</f>
        <v>1676.2</v>
      </c>
      <c r="I116" s="26">
        <f>Trans_cr!I116+Trav_cr!I116-SUM(Trans_deb!I116,Trav_deb!I116)</f>
        <v>1783.978874689032</v>
      </c>
      <c r="J116" s="26">
        <f>Trans_cr!J116+Trav_cr!J116-SUM(Trans_deb!J116,Trav_deb!J116)</f>
        <v>2129.3864875825802</v>
      </c>
      <c r="K116" s="26">
        <f>Trans_cr!K116+Trav_cr!K116-SUM(Trans_deb!K116,Trav_deb!K116)</f>
        <v>2494.1808747086689</v>
      </c>
      <c r="L116" s="26">
        <f>Trans_cr!L116+Trav_cr!L116-SUM(Trans_deb!L116,Trav_deb!L116)</f>
        <v>2343.7272231690331</v>
      </c>
      <c r="M116" s="26">
        <f>Trans_cr!M116+Trav_cr!M116-SUM(Trans_deb!M116,Trav_deb!M116)</f>
        <v>2256.4649831829738</v>
      </c>
      <c r="N116" s="26">
        <f>Trans_cr!N116+Trav_cr!N116-SUM(Trans_deb!N116,Trav_deb!N116)</f>
        <v>2274.1705319207231</v>
      </c>
      <c r="O116" s="26">
        <f>Trans_cr!O116+Trav_cr!O116-SUM(Trans_deb!O116,Trav_deb!O116)</f>
        <v>2430.8047076096173</v>
      </c>
      <c r="P116" s="26">
        <f>Trans_cr!P116+Trav_cr!P116-SUM(Trans_deb!P116,Trav_deb!P116)</f>
        <v>2575.5358332121932</v>
      </c>
      <c r="Q116" s="26">
        <f>Trans_cr!Q116+Trav_cr!Q116-SUM(Trans_deb!Q116,Trav_deb!Q116)</f>
        <v>1178.992014217225</v>
      </c>
      <c r="S116" s="64">
        <f t="shared" si="13"/>
        <v>-0.54223428033350518</v>
      </c>
      <c r="W116" s="39">
        <f>IF(L116="","",L116/GDP!O112/10)</f>
        <v>57.195170345283131</v>
      </c>
      <c r="X116" s="39">
        <f>IF(M116="","",M116/GDP!P112/10)</f>
        <v>51.667101967655256</v>
      </c>
      <c r="Y116" s="39">
        <f>IF(N116="","",N116/GDP!Q112/10)</f>
        <v>47.90494573340299</v>
      </c>
      <c r="Z116" s="39">
        <f>IF(O116="","",O116/GDP!R112/10)</f>
        <v>45.923420988420652</v>
      </c>
      <c r="AA116" s="39">
        <f>IF(P116="","",P116/GDP!S112/10)</f>
        <v>45.731063027464394</v>
      </c>
      <c r="AB116" s="39">
        <f>IF(Q116="","",Q116/GDP!T112/10)</f>
        <v>31.396152744002915</v>
      </c>
      <c r="AC116" s="21">
        <f t="shared" si="7"/>
        <v>0</v>
      </c>
      <c r="AD116" s="21">
        <f t="shared" si="8"/>
        <v>1</v>
      </c>
      <c r="AE116" s="21"/>
      <c r="AF116" s="21">
        <f t="shared" si="9"/>
        <v>0</v>
      </c>
      <c r="AG116" s="39" t="str">
        <f t="shared" si="10"/>
        <v/>
      </c>
      <c r="AI116" s="39">
        <f t="shared" si="11"/>
        <v>45.923420988420652</v>
      </c>
      <c r="AJ116" s="83" t="str">
        <f t="shared" si="12"/>
        <v>Maldives</v>
      </c>
    </row>
    <row r="117" spans="1:36" x14ac:dyDescent="0.15">
      <c r="A117" s="12" t="s">
        <v>137</v>
      </c>
      <c r="B117" s="26">
        <f>Trans_cr!B117+Trav_cr!B117-SUM(Trans_deb!B117,Trav_deb!B117)</f>
        <v>-254.39999999999998</v>
      </c>
      <c r="C117" s="26">
        <f>Trans_cr!C117+Trav_cr!C117-SUM(Trans_deb!C117,Trav_deb!C117)</f>
        <v>-311.42298736764315</v>
      </c>
      <c r="D117" s="26">
        <f>Trans_cr!D117+Trav_cr!D117-SUM(Trans_deb!D117,Trav_deb!D117)</f>
        <v>-345.17309776167792</v>
      </c>
      <c r="E117" s="26">
        <f>Trans_cr!E117+Trav_cr!E117-SUM(Trans_deb!E117,Trav_deb!E117)</f>
        <v>-484.49632358224005</v>
      </c>
      <c r="F117" s="26">
        <f>Trans_cr!F117+Trav_cr!F117-SUM(Trans_deb!F117,Trav_deb!F117)</f>
        <v>-350.30665489155979</v>
      </c>
      <c r="G117" s="26">
        <f>Trans_cr!G117+Trav_cr!G117-SUM(Trans_deb!G117,Trav_deb!G117)</f>
        <v>-517.87179462859081</v>
      </c>
      <c r="H117" s="26">
        <f>Trans_cr!H117+Trav_cr!H117-SUM(Trans_deb!H117,Trav_deb!H117)</f>
        <v>-608.95027512859133</v>
      </c>
      <c r="I117" s="26">
        <f>Trans_cr!I117+Trav_cr!I117-SUM(Trans_deb!I117,Trav_deb!I117)</f>
        <v>-630.35483790972012</v>
      </c>
      <c r="J117" s="26">
        <f>Trans_cr!J117+Trav_cr!J117-SUM(Trans_deb!J117,Trav_deb!J117)</f>
        <v>-671.92015796010958</v>
      </c>
      <c r="K117" s="26">
        <f>Trans_cr!K117+Trav_cr!K117-SUM(Trans_deb!K117,Trav_deb!K117)</f>
        <v>-629.65852508316743</v>
      </c>
      <c r="L117" s="26">
        <f>Trans_cr!L117+Trav_cr!L117-SUM(Trans_deb!L117,Trav_deb!L117)</f>
        <v>-614.3445812222343</v>
      </c>
      <c r="M117" s="26">
        <f>Trans_cr!M117+Trav_cr!M117-SUM(Trans_deb!M117,Trav_deb!M117)</f>
        <v>-667.79329484825143</v>
      </c>
      <c r="N117" s="26">
        <f>Trans_cr!N117+Trav_cr!N117-SUM(Trans_deb!N117,Trav_deb!N117)</f>
        <v>-666.55970220002109</v>
      </c>
      <c r="O117" s="26">
        <f>Trans_cr!O117+Trav_cr!O117-SUM(Trans_deb!O117,Trav_deb!O117)</f>
        <v>-742.28235519572343</v>
      </c>
      <c r="P117" s="26"/>
      <c r="Q117" s="26"/>
      <c r="S117" s="64" t="str">
        <f t="shared" si="13"/>
        <v/>
      </c>
      <c r="W117" s="39">
        <f>IF(L117="","",L117/GDP!O113/10)</f>
        <v>-4.6874495218238694</v>
      </c>
      <c r="X117" s="39">
        <f>IF(M117="","",M117/GDP!P113/10)</f>
        <v>-4.7624015049857293</v>
      </c>
      <c r="Y117" s="39">
        <f>IF(N117="","",N117/GDP!Q113/10)</f>
        <v>-4.3395802736800793</v>
      </c>
      <c r="Z117" s="39">
        <f>IF(O117="","",O117/GDP!R113/10)</f>
        <v>-4.3462681888748147</v>
      </c>
      <c r="AA117" s="39" t="str">
        <f>IF(P117="","",P117/GDP!S113/10)</f>
        <v/>
      </c>
      <c r="AB117" s="39" t="str">
        <f>IF(Q117="","",Q117/GDP!T113/10)</f>
        <v/>
      </c>
      <c r="AC117" s="21">
        <f t="shared" si="7"/>
        <v>0</v>
      </c>
      <c r="AD117" s="21">
        <f t="shared" si="8"/>
        <v>0</v>
      </c>
      <c r="AE117" s="21"/>
      <c r="AF117" s="21">
        <f t="shared" si="9"/>
        <v>0</v>
      </c>
      <c r="AG117" s="39">
        <f t="shared" si="10"/>
        <v>-4.3462681888748147</v>
      </c>
      <c r="AI117" s="39" t="str">
        <f t="shared" si="11"/>
        <v/>
      </c>
      <c r="AJ117" s="83" t="str">
        <f t="shared" si="12"/>
        <v>Mali</v>
      </c>
    </row>
    <row r="118" spans="1:36" x14ac:dyDescent="0.15">
      <c r="A118" s="12" t="s">
        <v>138</v>
      </c>
      <c r="B118" s="26">
        <f>Trans_cr!B118+Trav_cr!B118-SUM(Trans_deb!B118,Trav_deb!B118)</f>
        <v>561.64811193738126</v>
      </c>
      <c r="C118" s="26">
        <f>Trans_cr!C118+Trav_cr!C118-SUM(Trans_deb!C118,Trav_deb!C118)</f>
        <v>530.93159103349558</v>
      </c>
      <c r="D118" s="26">
        <f>Trans_cr!D118+Trav_cr!D118-SUM(Trans_deb!D118,Trav_deb!D118)</f>
        <v>815.22341827319929</v>
      </c>
      <c r="E118" s="26">
        <f>Trans_cr!E118+Trav_cr!E118-SUM(Trans_deb!E118,Trav_deb!E118)</f>
        <v>915.38082493971046</v>
      </c>
      <c r="F118" s="26">
        <f>Trans_cr!F118+Trav_cr!F118-SUM(Trans_deb!F118,Trav_deb!F118)</f>
        <v>729.1368164751874</v>
      </c>
      <c r="G118" s="26">
        <f>Trans_cr!G118+Trav_cr!G118-SUM(Trans_deb!G118,Trav_deb!G118)</f>
        <v>723.59897712463089</v>
      </c>
      <c r="H118" s="26">
        <f>Trans_cr!H118+Trav_cr!H118-SUM(Trans_deb!H118,Trav_deb!H118)</f>
        <v>882.88681857998972</v>
      </c>
      <c r="I118" s="26">
        <f>Trans_cr!I118+Trav_cr!I118-SUM(Trans_deb!I118,Trav_deb!I118)</f>
        <v>849.49418217882931</v>
      </c>
      <c r="J118" s="26">
        <f>Trans_cr!J118+Trav_cr!J118-SUM(Trans_deb!J118,Trav_deb!J118)</f>
        <v>902.78356946168674</v>
      </c>
      <c r="K118" s="26">
        <f>Trans_cr!K118+Trav_cr!K118-SUM(Trans_deb!K118,Trav_deb!K118)</f>
        <v>948.40232514862691</v>
      </c>
      <c r="L118" s="26">
        <f>Trans_cr!L118+Trav_cr!L118-SUM(Trans_deb!L118,Trav_deb!L118)</f>
        <v>1075.4073589937502</v>
      </c>
      <c r="M118" s="26">
        <f>Trans_cr!M118+Trav_cr!M118-SUM(Trans_deb!M118,Trav_deb!M118)</f>
        <v>1275.9584133344397</v>
      </c>
      <c r="N118" s="26">
        <f>Trans_cr!N118+Trav_cr!N118-SUM(Trans_deb!N118,Trav_deb!N118)</f>
        <v>1596.7291015268402</v>
      </c>
      <c r="O118" s="26">
        <f>Trans_cr!O118+Trav_cr!O118-SUM(Trans_deb!O118,Trav_deb!O118)</f>
        <v>1843.8033102903041</v>
      </c>
      <c r="P118" s="26">
        <f>Trans_cr!P118+Trav_cr!P118-SUM(Trans_deb!P118,Trav_deb!P118)</f>
        <v>1838.6622231511592</v>
      </c>
      <c r="Q118" s="26">
        <f>Trans_cr!Q118+Trav_cr!Q118-SUM(Trans_deb!Q118,Trav_deb!Q118)</f>
        <v>469.79304066148404</v>
      </c>
      <c r="S118" s="64">
        <f t="shared" si="13"/>
        <v>-0.74449192747521753</v>
      </c>
      <c r="W118" s="39">
        <f>IF(L118="","",L118/GDP!O114/10)</f>
        <v>9.6948163994849139</v>
      </c>
      <c r="X118" s="39">
        <f>IF(M118="","",M118/GDP!P114/10)</f>
        <v>10.911346170616842</v>
      </c>
      <c r="Y118" s="39">
        <f>IF(N118="","",N118/GDP!Q114/10)</f>
        <v>12.067845281714236</v>
      </c>
      <c r="Z118" s="39">
        <f>IF(O118="","",O118/GDP!R114/10)</f>
        <v>12.390600459283403</v>
      </c>
      <c r="AA118" s="39">
        <f>IF(P118="","",P118/GDP!S114/10)</f>
        <v>12.084599991843486</v>
      </c>
      <c r="AB118" s="39">
        <f>IF(Q118="","",Q118/GDP!T114/10)</f>
        <v>3.2408821143003328</v>
      </c>
      <c r="AC118" s="21">
        <f t="shared" si="7"/>
        <v>0</v>
      </c>
      <c r="AD118" s="21">
        <f t="shared" si="8"/>
        <v>1</v>
      </c>
      <c r="AE118" s="21"/>
      <c r="AF118" s="21">
        <f t="shared" si="9"/>
        <v>0</v>
      </c>
      <c r="AG118" s="39" t="str">
        <f t="shared" si="10"/>
        <v/>
      </c>
      <c r="AI118" s="39">
        <f t="shared" si="11"/>
        <v>12.390600459283403</v>
      </c>
      <c r="AJ118" s="83" t="str">
        <f t="shared" si="12"/>
        <v>Malta</v>
      </c>
    </row>
    <row r="119" spans="1:36" x14ac:dyDescent="0.15">
      <c r="A119" s="12" t="s">
        <v>139</v>
      </c>
      <c r="B119" s="26">
        <f>Trans_cr!B119+Trav_cr!B119-SUM(Trans_deb!B119,Trav_deb!B119)</f>
        <v>-33.5</v>
      </c>
      <c r="C119" s="26">
        <f>Trans_cr!C119+Trav_cr!C119-SUM(Trans_deb!C119,Trav_deb!C119)</f>
        <v>-31.03875221916557</v>
      </c>
      <c r="D119" s="26">
        <f>Trans_cr!D119+Trav_cr!D119-SUM(Trans_deb!D119,Trav_deb!D119)</f>
        <v>-33.107606701542281</v>
      </c>
      <c r="E119" s="26">
        <f>Trans_cr!E119+Trav_cr!E119-SUM(Trans_deb!E119,Trav_deb!E119)</f>
        <v>-34.743403518669055</v>
      </c>
      <c r="F119" s="26">
        <f>Trans_cr!F119+Trav_cr!F119-SUM(Trans_deb!F119,Trav_deb!F119)</f>
        <v>-33.064464768930982</v>
      </c>
      <c r="G119" s="26">
        <f>Trans_cr!G119+Trav_cr!G119-SUM(Trans_deb!G119,Trav_deb!G119)</f>
        <v>-31.736841237197233</v>
      </c>
      <c r="H119" s="26">
        <f>Trans_cr!H119+Trav_cr!H119-SUM(Trans_deb!H119,Trav_deb!H119)</f>
        <v>-34.021635865890943</v>
      </c>
      <c r="I119" s="26">
        <f>Trans_cr!I119+Trav_cr!I119-SUM(Trans_deb!I119,Trav_deb!I119)</f>
        <v>-36.210913474340636</v>
      </c>
      <c r="J119" s="26">
        <f>Trans_cr!J119+Trav_cr!J119-SUM(Trans_deb!J119,Trav_deb!J119)</f>
        <v>-36.328137437977595</v>
      </c>
      <c r="K119" s="26">
        <f>Trans_cr!K119+Trav_cr!K119-SUM(Trans_deb!K119,Trav_deb!K119)</f>
        <v>-31.963178429863568</v>
      </c>
      <c r="L119" s="26">
        <f>Trans_cr!L119+Trav_cr!L119-SUM(Trans_deb!L119,Trav_deb!L119)</f>
        <v>-34.460230354266159</v>
      </c>
      <c r="M119" s="26">
        <f>Trans_cr!M119+Trav_cr!M119-SUM(Trans_deb!M119,Trav_deb!M119)</f>
        <v>-37.298113606883298</v>
      </c>
      <c r="N119" s="26">
        <f>Trans_cr!N119+Trav_cr!N119-SUM(Trans_deb!N119,Trav_deb!N119)</f>
        <v>-24.788483841563142</v>
      </c>
      <c r="O119" s="26">
        <f>Trans_cr!O119+Trav_cr!O119-SUM(Trans_deb!O119,Trav_deb!O119)</f>
        <v>-27.535743723162199</v>
      </c>
      <c r="P119" s="26"/>
      <c r="Q119" s="26"/>
      <c r="S119" s="64" t="str">
        <f t="shared" si="13"/>
        <v/>
      </c>
      <c r="W119" s="39">
        <f>IF(L119="","",L119/GDP!O115/10)</f>
        <v>-18.750007007196981</v>
      </c>
      <c r="X119" s="39">
        <f>IF(M119="","",M119/GDP!P115/10)</f>
        <v>-18.511856199298485</v>
      </c>
      <c r="Y119" s="39">
        <f>IF(N119="","",N119/GDP!Q115/10)</f>
        <v>-11.6980031414338</v>
      </c>
      <c r="Z119" s="39">
        <f>IF(O119="","",O119/GDP!R115/10)</f>
        <v>-12.426497995194891</v>
      </c>
      <c r="AA119" s="39" t="str">
        <f>IF(P119="","",P119/GDP!S115/10)</f>
        <v/>
      </c>
      <c r="AB119" s="39" t="str">
        <f>IF(Q119="","",Q119/GDP!T115/10)</f>
        <v/>
      </c>
      <c r="AC119" s="21">
        <f t="shared" si="7"/>
        <v>0</v>
      </c>
      <c r="AD119" s="21">
        <f t="shared" si="8"/>
        <v>0</v>
      </c>
      <c r="AE119" s="21"/>
      <c r="AF119" s="21">
        <f t="shared" si="9"/>
        <v>1</v>
      </c>
      <c r="AG119" s="39">
        <f t="shared" si="10"/>
        <v>-12.426497995194891</v>
      </c>
      <c r="AI119" s="39" t="str">
        <f t="shared" si="11"/>
        <v/>
      </c>
      <c r="AJ119" s="83" t="str">
        <f t="shared" si="12"/>
        <v>Marshall Islands, Rep. of the</v>
      </c>
    </row>
    <row r="120" spans="1:36" x14ac:dyDescent="0.15">
      <c r="A120" s="12" t="s">
        <v>140</v>
      </c>
      <c r="B120" s="26"/>
      <c r="C120" s="26"/>
      <c r="D120" s="26"/>
      <c r="E120" s="26"/>
      <c r="F120" s="26"/>
      <c r="G120" s="26"/>
      <c r="H120" s="26"/>
      <c r="I120" s="26">
        <f>Trans_cr!I120+Trav_cr!I120-SUM(Trans_deb!I120,Trav_deb!I120)</f>
        <v>-350.85911944944058</v>
      </c>
      <c r="J120" s="26">
        <f>Trans_cr!J120+Trav_cr!J120-SUM(Trans_deb!J120,Trav_deb!J120)</f>
        <v>-317.74781777970134</v>
      </c>
      <c r="K120" s="26">
        <f>Trans_cr!K120+Trav_cr!K120-SUM(Trans_deb!K120,Trav_deb!K120)</f>
        <v>-319.93708606367397</v>
      </c>
      <c r="L120" s="26">
        <f>Trans_cr!L120+Trav_cr!L120-SUM(Trans_deb!L120,Trav_deb!L120)</f>
        <v>-215.39460327808388</v>
      </c>
      <c r="M120" s="26">
        <f>Trans_cr!M120+Trav_cr!M120-SUM(Trans_deb!M120,Trav_deb!M120)</f>
        <v>-167.67583704854644</v>
      </c>
      <c r="N120" s="26">
        <f>Trans_cr!N120+Trav_cr!N120-SUM(Trans_deb!N120,Trav_deb!N120)</f>
        <v>-185.89999999999998</v>
      </c>
      <c r="O120" s="26">
        <f>Trans_cr!O120+Trav_cr!O120-SUM(Trans_deb!O120,Trav_deb!O120)</f>
        <v>-218.77354171011521</v>
      </c>
      <c r="P120" s="26">
        <f>Trans_cr!P120+Trav_cr!P120-SUM(Trans_deb!P120,Trav_deb!P120)</f>
        <v>-263.30070259947604</v>
      </c>
      <c r="Q120" s="26"/>
      <c r="S120" s="64" t="str">
        <f t="shared" si="13"/>
        <v/>
      </c>
      <c r="W120" s="39">
        <f>IF(L120="","",L120/GDP!O116/10)</f>
        <v>-3.4843589740659722</v>
      </c>
      <c r="X120" s="39">
        <f>IF(M120="","",M120/GDP!P116/10)</f>
        <v>-2.6141671068148504</v>
      </c>
      <c r="Y120" s="39">
        <f>IF(N120="","",N120/GDP!Q116/10)</f>
        <v>-2.7403169671053176</v>
      </c>
      <c r="Z120" s="39">
        <f>IF(O120="","",O120/GDP!R116/10)</f>
        <v>-3.1041725997108474</v>
      </c>
      <c r="AA120" s="39">
        <f>IF(P120="","",P120/GDP!S116/10)</f>
        <v>-3.3204276111230548</v>
      </c>
      <c r="AB120" s="39" t="str">
        <f>IF(Q120="","",Q120/GDP!T116/10)</f>
        <v/>
      </c>
      <c r="AC120" s="21">
        <f t="shared" si="7"/>
        <v>0</v>
      </c>
      <c r="AD120" s="21">
        <f t="shared" si="8"/>
        <v>0</v>
      </c>
      <c r="AE120" s="21"/>
      <c r="AF120" s="21">
        <f t="shared" si="9"/>
        <v>0</v>
      </c>
      <c r="AG120" s="39">
        <f t="shared" si="10"/>
        <v>-3.1041725997108474</v>
      </c>
      <c r="AI120" s="39" t="str">
        <f t="shared" si="11"/>
        <v/>
      </c>
      <c r="AJ120" s="83" t="str">
        <f t="shared" si="12"/>
        <v/>
      </c>
    </row>
    <row r="121" spans="1:36" x14ac:dyDescent="0.15">
      <c r="A121" s="12" t="s">
        <v>141</v>
      </c>
      <c r="B121" s="26">
        <f>Trans_cr!B121+Trav_cr!B121-SUM(Trans_deb!B121,Trav_deb!B121)</f>
        <v>458.382103315167</v>
      </c>
      <c r="C121" s="26">
        <f>Trans_cr!C121+Trav_cr!C121-SUM(Trans_deb!C121,Trav_deb!C121)</f>
        <v>503.9679318454082</v>
      </c>
      <c r="D121" s="26">
        <f>Trans_cr!D121+Trav_cr!D121-SUM(Trans_deb!D121,Trav_deb!D121)</f>
        <v>779.53593766527945</v>
      </c>
      <c r="E121" s="26">
        <f>Trans_cr!E121+Trav_cr!E121-SUM(Trans_deb!E121,Trav_deb!E121)</f>
        <v>803.66599354787172</v>
      </c>
      <c r="F121" s="26">
        <f>Trans_cr!F121+Trav_cr!F121-SUM(Trans_deb!F121,Trav_deb!F121)</f>
        <v>591.03968158238126</v>
      </c>
      <c r="G121" s="26">
        <f>Trans_cr!G121+Trav_cr!G121-SUM(Trans_deb!G121,Trav_deb!G121)</f>
        <v>709.66035153717644</v>
      </c>
      <c r="H121" s="26">
        <f>Trans_cr!H121+Trav_cr!H121-SUM(Trans_deb!H121,Trav_deb!H121)</f>
        <v>885.7862108105104</v>
      </c>
      <c r="I121" s="26">
        <f>Trans_cr!I121+Trav_cr!I121-SUM(Trans_deb!I121,Trav_deb!I121)</f>
        <v>905.26431910682868</v>
      </c>
      <c r="J121" s="26">
        <f>Trans_cr!J121+Trav_cr!J121-SUM(Trans_deb!J121,Trav_deb!J121)</f>
        <v>655.09999999999991</v>
      </c>
      <c r="K121" s="26">
        <f>Trans_cr!K121+Trav_cr!K121-SUM(Trans_deb!K121,Trav_deb!K121)</f>
        <v>727.77947070955202</v>
      </c>
      <c r="L121" s="26">
        <f>Trans_cr!L121+Trav_cr!L121-SUM(Trans_deb!L121,Trav_deb!L121)</f>
        <v>629.91795729589921</v>
      </c>
      <c r="M121" s="26">
        <f>Trans_cr!M121+Trav_cr!M121-SUM(Trans_deb!M121,Trav_deb!M121)</f>
        <v>740.00376196370075</v>
      </c>
      <c r="N121" s="26">
        <f>Trans_cr!N121+Trav_cr!N121-SUM(Trans_deb!N121,Trav_deb!N121)</f>
        <v>914.63354170207162</v>
      </c>
      <c r="O121" s="26">
        <f>Trans_cr!O121+Trav_cr!O121-SUM(Trans_deb!O121,Trav_deb!O121)</f>
        <v>1096.8752989837628</v>
      </c>
      <c r="P121" s="26">
        <f>Trans_cr!P121+Trav_cr!P121-SUM(Trans_deb!P121,Trav_deb!P121)</f>
        <v>942.5459386678815</v>
      </c>
      <c r="Q121" s="26">
        <f>Trans_cr!Q121+Trav_cr!Q121-SUM(Trans_deb!Q121,Trav_deb!Q121)</f>
        <v>5.6421169629484211</v>
      </c>
      <c r="S121" s="64">
        <f t="shared" si="13"/>
        <v>-0.99401396077211623</v>
      </c>
      <c r="W121" s="39">
        <f>IF(L121="","",L121/GDP!O117/10)</f>
        <v>5.3874657175250977</v>
      </c>
      <c r="X121" s="39">
        <f>IF(M121="","",M121/GDP!P117/10)</f>
        <v>6.0495043009307556</v>
      </c>
      <c r="Y121" s="39">
        <f>IF(N121="","",N121/GDP!Q117/10)</f>
        <v>6.89802791918477</v>
      </c>
      <c r="Z121" s="39">
        <f>IF(O121="","",O121/GDP!R117/10)</f>
        <v>7.7343160375350219</v>
      </c>
      <c r="AA121" s="39">
        <f>IF(P121="","",P121/GDP!S117/10)</f>
        <v>6.7092646417925863</v>
      </c>
      <c r="AB121" s="39">
        <f>IF(Q121="","",Q121/GDP!T117/10)</f>
        <v>4.9511349809907887E-2</v>
      </c>
      <c r="AC121" s="21">
        <f t="shared" si="7"/>
        <v>0</v>
      </c>
      <c r="AD121" s="21">
        <f t="shared" si="8"/>
        <v>0</v>
      </c>
      <c r="AE121" s="21"/>
      <c r="AF121" s="21">
        <f t="shared" si="9"/>
        <v>0</v>
      </c>
      <c r="AG121" s="39" t="str">
        <f t="shared" si="10"/>
        <v/>
      </c>
      <c r="AI121" s="39">
        <f t="shared" si="11"/>
        <v>7.7343160375350219</v>
      </c>
      <c r="AJ121" s="83" t="str">
        <f t="shared" si="12"/>
        <v>Mauritius</v>
      </c>
    </row>
    <row r="122" spans="1:36" x14ac:dyDescent="0.15">
      <c r="A122" s="12" t="s">
        <v>142</v>
      </c>
      <c r="B122" s="26">
        <f>Trans_cr!B122+Trav_cr!B122-SUM(Trans_deb!B122,Trav_deb!B122)</f>
        <v>-2561.2878109440699</v>
      </c>
      <c r="C122" s="26">
        <f>Trans_cr!C122+Trav_cr!C122-SUM(Trans_deb!C122,Trav_deb!C122)</f>
        <v>-3352.7999999999993</v>
      </c>
      <c r="D122" s="26">
        <f>Trans_cr!D122+Trav_cr!D122-SUM(Trans_deb!D122,Trav_deb!D122)</f>
        <v>-3966.6105540000008</v>
      </c>
      <c r="E122" s="26">
        <f>Trans_cr!E122+Trav_cr!E122-SUM(Trans_deb!E122,Trav_deb!E122)</f>
        <v>-5296.5075809999998</v>
      </c>
      <c r="F122" s="26">
        <f>Trans_cr!F122+Trav_cr!F122-SUM(Trans_deb!F122,Trav_deb!F122)</f>
        <v>-3659.9018169999999</v>
      </c>
      <c r="G122" s="26">
        <f>Trans_cr!G122+Trav_cr!G122-SUM(Trans_deb!G122,Trav_deb!G122)</f>
        <v>-4792.0470370000021</v>
      </c>
      <c r="H122" s="26">
        <f>Trans_cr!H122+Trav_cr!H122-SUM(Trans_deb!H122,Trav_deb!H122)</f>
        <v>-7065.4188789999989</v>
      </c>
      <c r="I122" s="26">
        <f>Trans_cr!I122+Trav_cr!I122-SUM(Trans_deb!I122,Trav_deb!I122)</f>
        <v>-6832.0352859999985</v>
      </c>
      <c r="J122" s="26">
        <f>Trans_cr!J122+Trav_cr!J122-SUM(Trans_deb!J122,Trav_deb!J122)</f>
        <v>-7076.2155129999992</v>
      </c>
      <c r="K122" s="26">
        <f>Trans_cr!K122+Trav_cr!K122-SUM(Trans_deb!K122,Trav_deb!K122)</f>
        <v>-7207.1571949999998</v>
      </c>
      <c r="L122" s="26">
        <f>Trans_cr!L122+Trav_cr!L122-SUM(Trans_deb!L122,Trav_deb!L122)</f>
        <v>-3750.3985949999987</v>
      </c>
      <c r="M122" s="26">
        <f>Trans_cr!M122+Trav_cr!M122-SUM(Trans_deb!M122,Trav_deb!M122)</f>
        <v>-2258.6885900000016</v>
      </c>
      <c r="N122" s="26">
        <f>Trans_cr!N122+Trav_cr!N122-SUM(Trans_deb!N122,Trav_deb!N122)</f>
        <v>-2436.4349629999997</v>
      </c>
      <c r="O122" s="26">
        <f>Trans_cr!O122+Trav_cr!O122-SUM(Trans_deb!O122,Trav_deb!O122)</f>
        <v>-2208.2170220000007</v>
      </c>
      <c r="P122" s="26">
        <f>Trans_cr!P122+Trav_cr!P122-SUM(Trans_deb!P122,Trav_deb!P122)</f>
        <v>2853.4451199999967</v>
      </c>
      <c r="Q122" s="26">
        <f>Trans_cr!Q122+Trav_cr!Q122-SUM(Trans_deb!Q122,Trav_deb!Q122)</f>
        <v>-1731.482519000001</v>
      </c>
      <c r="S122" s="64">
        <f t="shared" si="13"/>
        <v>-1.6068042125162734</v>
      </c>
      <c r="W122" s="39">
        <f>IF(L122="","",L122/GDP!O118/10)</f>
        <v>-0.32003535882597745</v>
      </c>
      <c r="X122" s="39">
        <f>IF(M122="","",M122/GDP!P118/10)</f>
        <v>-0.20943005361646744</v>
      </c>
      <c r="Y122" s="39">
        <f>IF(N122="","",N122/GDP!Q118/10)</f>
        <v>-0.21023467964668746</v>
      </c>
      <c r="Z122" s="39">
        <f>IF(O122="","",O122/GDP!R118/10)</f>
        <v>-0.18064520495276626</v>
      </c>
      <c r="AA122" s="39">
        <f>IF(P122="","",P122/GDP!S118/10)</f>
        <v>0.2247812969808122</v>
      </c>
      <c r="AB122" s="39">
        <f>IF(Q122="","",Q122/GDP!T118/10)</f>
        <v>-0.16123080228275233</v>
      </c>
      <c r="AC122" s="21">
        <f t="shared" si="7"/>
        <v>0</v>
      </c>
      <c r="AD122" s="21">
        <f t="shared" si="8"/>
        <v>0</v>
      </c>
      <c r="AE122" s="21"/>
      <c r="AF122" s="21">
        <f t="shared" si="9"/>
        <v>0</v>
      </c>
      <c r="AG122" s="39">
        <f t="shared" si="10"/>
        <v>-0.18064520495276626</v>
      </c>
      <c r="AI122" s="39" t="str">
        <f t="shared" si="11"/>
        <v/>
      </c>
      <c r="AJ122" s="83" t="str">
        <f t="shared" si="12"/>
        <v/>
      </c>
    </row>
    <row r="123" spans="1:36" x14ac:dyDescent="0.15">
      <c r="A123" s="12" t="s">
        <v>143</v>
      </c>
      <c r="B123" s="26"/>
      <c r="C123" s="26"/>
      <c r="D123" s="26"/>
      <c r="E123" s="26"/>
      <c r="F123" s="26">
        <f>Trans_cr!F123+Trav_cr!F123-SUM(Trans_deb!F123,Trav_deb!F123)</f>
        <v>-27.099999999999994</v>
      </c>
      <c r="G123" s="26">
        <f>Trans_cr!G123+Trav_cr!G123-SUM(Trans_deb!G123,Trav_deb!G123)</f>
        <v>-25.9467</v>
      </c>
      <c r="H123" s="26">
        <f>Trans_cr!H123+Trav_cr!H123-SUM(Trans_deb!H123,Trav_deb!H123)</f>
        <v>-31.685500000000005</v>
      </c>
      <c r="I123" s="26">
        <f>Trans_cr!I123+Trav_cr!I123-SUM(Trans_deb!I123,Trav_deb!I123)</f>
        <v>-34.694900000000004</v>
      </c>
      <c r="J123" s="26">
        <f>Trans_cr!J123+Trav_cr!J123-SUM(Trans_deb!J123,Trav_deb!J123)</f>
        <v>-29.003699999999998</v>
      </c>
      <c r="K123" s="26">
        <f>Trans_cr!K123+Trav_cr!K123-SUM(Trans_deb!K123,Trav_deb!K123)</f>
        <v>-23.984000000000005</v>
      </c>
      <c r="L123" s="26"/>
      <c r="M123" s="26"/>
      <c r="N123" s="26"/>
      <c r="O123" s="26"/>
      <c r="P123" s="26"/>
      <c r="Q123" s="26"/>
      <c r="S123" s="64" t="str">
        <f t="shared" si="13"/>
        <v/>
      </c>
      <c r="W123" s="39" t="str">
        <f>IF(L123="","",L123/GDP!O119/10)</f>
        <v/>
      </c>
      <c r="X123" s="39" t="str">
        <f>IF(M123="","",M123/GDP!P119/10)</f>
        <v/>
      </c>
      <c r="Y123" s="39" t="str">
        <f>IF(N123="","",N123/GDP!Q119/10)</f>
        <v/>
      </c>
      <c r="Z123" s="39" t="str">
        <f>IF(O123="","",O123/GDP!R119/10)</f>
        <v/>
      </c>
      <c r="AA123" s="39" t="str">
        <f>IF(P123="","",P123/GDP!S119/10)</f>
        <v/>
      </c>
      <c r="AB123" s="39" t="str">
        <f>IF(Q123="","",Q123/GDP!T119/10)</f>
        <v/>
      </c>
      <c r="AC123" s="21">
        <f t="shared" si="7"/>
        <v>1</v>
      </c>
      <c r="AD123" s="21"/>
      <c r="AE123" s="21"/>
      <c r="AF123" s="21">
        <f t="shared" si="9"/>
        <v>0</v>
      </c>
      <c r="AG123" s="39" t="str">
        <f t="shared" si="10"/>
        <v/>
      </c>
      <c r="AI123" s="39" t="str">
        <f t="shared" si="11"/>
        <v/>
      </c>
      <c r="AJ123" s="83" t="str">
        <f t="shared" si="12"/>
        <v>Micronesia, Federated States of</v>
      </c>
    </row>
    <row r="124" spans="1:36" x14ac:dyDescent="0.15">
      <c r="A124" s="12" t="s">
        <v>144</v>
      </c>
      <c r="B124" s="26">
        <f>Trans_cr!B124+Trav_cr!B124-SUM(Trans_deb!B124,Trav_deb!B124)</f>
        <v>-14.299999999999955</v>
      </c>
      <c r="C124" s="26">
        <f>Trans_cr!C124+Trav_cr!C124-SUM(Trans_deb!C124,Trav_deb!C124)</f>
        <v>-43.519999999999982</v>
      </c>
      <c r="D124" s="26">
        <f>Trans_cr!D124+Trav_cr!D124-SUM(Trans_deb!D124,Trav_deb!D124)</f>
        <v>-38.079999999999984</v>
      </c>
      <c r="E124" s="26">
        <f>Trans_cr!E124+Trav_cr!E124-SUM(Trans_deb!E124,Trav_deb!E124)</f>
        <v>-23.210000000000036</v>
      </c>
      <c r="F124" s="26">
        <f>Trans_cr!F124+Trav_cr!F124-SUM(Trans_deb!F124,Trav_deb!F124)</f>
        <v>-62.799999999999955</v>
      </c>
      <c r="G124" s="26">
        <f>Trans_cr!G124+Trav_cr!G124-SUM(Trans_deb!G124,Trav_deb!G124)</f>
        <v>-86.340000000000032</v>
      </c>
      <c r="H124" s="26">
        <f>Trans_cr!H124+Trav_cr!H124-SUM(Trans_deb!H124,Trav_deb!H124)</f>
        <v>-81.350000000000023</v>
      </c>
      <c r="I124" s="26">
        <f>Trans_cr!I124+Trav_cr!I124-SUM(Trans_deb!I124,Trav_deb!I124)</f>
        <v>-97.829999999999927</v>
      </c>
      <c r="J124" s="26">
        <f>Trans_cr!J124+Trav_cr!J124-SUM(Trans_deb!J124,Trav_deb!J124)</f>
        <v>-65.269999999999982</v>
      </c>
      <c r="K124" s="26">
        <f>Trans_cr!K124+Trav_cr!K124-SUM(Trans_deb!K124,Trav_deb!K124)</f>
        <v>-99.520000000000095</v>
      </c>
      <c r="L124" s="26">
        <f>Trans_cr!L124+Trav_cr!L124-SUM(Trans_deb!L124,Trav_deb!L124)</f>
        <v>-48.6400000000001</v>
      </c>
      <c r="M124" s="26">
        <f>Trans_cr!M124+Trav_cr!M124-SUM(Trans_deb!M124,Trav_deb!M124)</f>
        <v>51.629999999999995</v>
      </c>
      <c r="N124" s="26">
        <f>Trans_cr!N124+Trav_cr!N124-SUM(Trans_deb!N124,Trav_deb!N124)</f>
        <v>85.580000000000041</v>
      </c>
      <c r="O124" s="26">
        <f>Trans_cr!O124+Trav_cr!O124-SUM(Trans_deb!O124,Trav_deb!O124)</f>
        <v>61.470000000000141</v>
      </c>
      <c r="P124" s="26">
        <f>Trans_cr!P124+Trav_cr!P124-SUM(Trans_deb!P124,Trav_deb!P124)</f>
        <v>-1.8299999999999272</v>
      </c>
      <c r="Q124" s="26">
        <f>Trans_cr!Q124+Trav_cr!Q124-SUM(Trans_deb!Q124,Trav_deb!Q124)</f>
        <v>-12.760000000000105</v>
      </c>
      <c r="S124" s="64">
        <f t="shared" si="13"/>
        <v>5.9726775956287499</v>
      </c>
      <c r="W124" s="39">
        <f>IF(L124="","",L124/GDP!O120/10)</f>
        <v>-0.62960222881176353</v>
      </c>
      <c r="X124" s="39">
        <f>IF(M124="","",M124/GDP!P120/10)</f>
        <v>0.63963766114673293</v>
      </c>
      <c r="Y124" s="39">
        <f>IF(N124="","",N124/GDP!Q120/10)</f>
        <v>0.88499364860913765</v>
      </c>
      <c r="Z124" s="39">
        <f>IF(O124="","",O124/GDP!R120/10)</f>
        <v>0.54356294013938045</v>
      </c>
      <c r="AA124" s="39">
        <f>IF(P124="","",P124/GDP!S120/10)</f>
        <v>-1.5306525823620205E-2</v>
      </c>
      <c r="AB124" s="39">
        <f>IF(Q124="","",Q124/GDP!T120/10)</f>
        <v>-0.11096130685200389</v>
      </c>
      <c r="AC124" s="21">
        <f t="shared" si="7"/>
        <v>0</v>
      </c>
      <c r="AD124" s="21">
        <f t="shared" si="8"/>
        <v>0</v>
      </c>
      <c r="AE124" s="21"/>
      <c r="AF124" s="21">
        <f t="shared" si="9"/>
        <v>0</v>
      </c>
      <c r="AG124" s="39" t="str">
        <f t="shared" si="10"/>
        <v/>
      </c>
      <c r="AI124" s="39">
        <f t="shared" si="11"/>
        <v>0.54356294013938045</v>
      </c>
      <c r="AJ124" s="83" t="str">
        <f t="shared" si="12"/>
        <v/>
      </c>
    </row>
    <row r="125" spans="1:36" x14ac:dyDescent="0.15">
      <c r="A125" s="12" t="s">
        <v>145</v>
      </c>
      <c r="B125" s="26">
        <f>Trans_cr!B125+Trav_cr!B125-SUM(Trans_deb!B125,Trav_deb!B125)</f>
        <v>102.3750641889755</v>
      </c>
      <c r="C125" s="26">
        <f>Trans_cr!C125+Trav_cr!C125-SUM(Trans_deb!C125,Trav_deb!C125)</f>
        <v>108.09710446003203</v>
      </c>
      <c r="D125" s="26">
        <f>Trans_cr!D125+Trav_cr!D125-SUM(Trans_deb!D125,Trav_deb!D125)</f>
        <v>177.56813260216757</v>
      </c>
      <c r="E125" s="26">
        <f>Trans_cr!E125+Trav_cr!E125-SUM(Trans_deb!E125,Trav_deb!E125)</f>
        <v>-63.921895065490332</v>
      </c>
      <c r="F125" s="26">
        <f>Trans_cr!F125+Trav_cr!F125-SUM(Trans_deb!F125,Trav_deb!F125)</f>
        <v>-42.820810802701942</v>
      </c>
      <c r="G125" s="26">
        <f>Trans_cr!G125+Trav_cr!G125-SUM(Trans_deb!G125,Trav_deb!G125)</f>
        <v>-131.75014361023193</v>
      </c>
      <c r="H125" s="26">
        <f>Trans_cr!H125+Trav_cr!H125-SUM(Trans_deb!H125,Trav_deb!H125)</f>
        <v>-532.79625950881086</v>
      </c>
      <c r="I125" s="26">
        <f>Trans_cr!I125+Trav_cr!I125-SUM(Trans_deb!I125,Trav_deb!I125)</f>
        <v>-619.6324984231843</v>
      </c>
      <c r="J125" s="26">
        <f>Trans_cr!J125+Trav_cr!J125-SUM(Trans_deb!J125,Trav_deb!J125)</f>
        <v>-630.30147898253904</v>
      </c>
      <c r="K125" s="26">
        <f>Trans_cr!K125+Trav_cr!K125-SUM(Trans_deb!K125,Trav_deb!K125)</f>
        <v>-447.71201195922981</v>
      </c>
      <c r="L125" s="26">
        <f>Trans_cr!L125+Trav_cr!L125-SUM(Trans_deb!L125,Trav_deb!L125)</f>
        <v>-282.117612339174</v>
      </c>
      <c r="M125" s="26">
        <f>Trans_cr!M125+Trav_cr!M125-SUM(Trans_deb!M125,Trav_deb!M125)</f>
        <v>-342.06236217561059</v>
      </c>
      <c r="N125" s="26">
        <f>Trans_cr!N125+Trav_cr!N125-SUM(Trans_deb!N125,Trav_deb!N125)</f>
        <v>-420.68864689680049</v>
      </c>
      <c r="O125" s="26">
        <f>Trans_cr!O125+Trav_cr!O125-SUM(Trans_deb!O125,Trav_deb!O125)</f>
        <v>-686.42349578472772</v>
      </c>
      <c r="P125" s="26">
        <f>Trans_cr!P125+Trav_cr!P125-SUM(Trans_deb!P125,Trav_deb!P125)</f>
        <v>-1006.1297953295829</v>
      </c>
      <c r="Q125" s="26">
        <f>Trans_cr!Q125+Trav_cr!Q125-SUM(Trans_deb!Q125,Trav_deb!Q125)</f>
        <v>-732.69165949100443</v>
      </c>
      <c r="S125" s="64">
        <f t="shared" si="13"/>
        <v>-0.27177222770647291</v>
      </c>
      <c r="W125" s="39">
        <f>IF(L125="","",L125/GDP!O121/10)</f>
        <v>-2.4010784410864785</v>
      </c>
      <c r="X125" s="39">
        <f>IF(M125="","",M125/GDP!P121/10)</f>
        <v>-3.0652299831183329</v>
      </c>
      <c r="Y125" s="39">
        <f>IF(N125="","",N125/GDP!Q121/10)</f>
        <v>-3.6819333925176361</v>
      </c>
      <c r="Z125" s="39">
        <f>IF(O125="","",O125/GDP!R121/10)</f>
        <v>-5.2248653000873606</v>
      </c>
      <c r="AA125" s="39">
        <f>IF(P125="","",P125/GDP!S121/10)</f>
        <v>-7.1883265808886847</v>
      </c>
      <c r="AB125" s="39">
        <f>IF(Q125="","",Q125/GDP!T121/10)</f>
        <v>-5.5772591542476331</v>
      </c>
      <c r="AC125" s="21">
        <f t="shared" si="7"/>
        <v>0</v>
      </c>
      <c r="AD125" s="21">
        <f t="shared" si="8"/>
        <v>0</v>
      </c>
      <c r="AE125" s="21"/>
      <c r="AF125" s="21">
        <f t="shared" si="9"/>
        <v>1</v>
      </c>
      <c r="AG125" s="39">
        <f t="shared" si="10"/>
        <v>-5.2248653000873606</v>
      </c>
      <c r="AI125" s="39" t="str">
        <f t="shared" si="11"/>
        <v/>
      </c>
      <c r="AJ125" s="83" t="str">
        <f t="shared" si="12"/>
        <v/>
      </c>
    </row>
    <row r="126" spans="1:36" x14ac:dyDescent="0.15">
      <c r="A126" s="12" t="s">
        <v>146</v>
      </c>
      <c r="B126" s="26"/>
      <c r="C126" s="26"/>
      <c r="D126" s="26">
        <f>Trans_cr!D126+Trav_cr!D126-SUM(Trans_deb!D126,Trav_deb!D126)</f>
        <v>553.20716685701814</v>
      </c>
      <c r="E126" s="26">
        <f>Trans_cr!E126+Trav_cr!E126-SUM(Trans_deb!E126,Trav_deb!E126)</f>
        <v>703.484930743002</v>
      </c>
      <c r="F126" s="26">
        <f>Trans_cr!F126+Trav_cr!F126-SUM(Trans_deb!F126,Trav_deb!F126)</f>
        <v>691.60479132834644</v>
      </c>
      <c r="G126" s="26">
        <f>Trans_cr!G126+Trav_cr!G126-SUM(Trans_deb!G126,Trav_deb!G126)</f>
        <v>693.5</v>
      </c>
      <c r="H126" s="26">
        <f>Trans_cr!H126+Trav_cr!H126-SUM(Trans_deb!H126,Trav_deb!H126)</f>
        <v>882.27423527604537</v>
      </c>
      <c r="I126" s="26">
        <f>Trans_cr!I126+Trav_cr!I126-SUM(Trans_deb!I126,Trav_deb!I126)</f>
        <v>823.50935199648143</v>
      </c>
      <c r="J126" s="26">
        <f>Trans_cr!J126+Trav_cr!J126-SUM(Trans_deb!J126,Trav_deb!J126)</f>
        <v>888.88503348701977</v>
      </c>
      <c r="K126" s="26">
        <f>Trans_cr!K126+Trav_cr!K126-SUM(Trans_deb!K126,Trav_deb!K126)</f>
        <v>921.68667802114146</v>
      </c>
      <c r="L126" s="26">
        <f>Trans_cr!L126+Trav_cr!L126-SUM(Trans_deb!L126,Trav_deb!L126)</f>
        <v>928.72624231705277</v>
      </c>
      <c r="M126" s="26">
        <f>Trans_cr!M126+Trav_cr!M126-SUM(Trans_deb!M126,Trav_deb!M126)</f>
        <v>921.16630443565896</v>
      </c>
      <c r="N126" s="26">
        <f>Trans_cr!N126+Trav_cr!N126-SUM(Trans_deb!N126,Trav_deb!N126)</f>
        <v>1052.1736124643528</v>
      </c>
      <c r="O126" s="26">
        <f>Trans_cr!O126+Trav_cr!O126-SUM(Trans_deb!O126,Trav_deb!O126)</f>
        <v>1177.829639496319</v>
      </c>
      <c r="P126" s="26">
        <f>Trans_cr!P126+Trav_cr!P126-SUM(Trans_deb!P126,Trav_deb!P126)</f>
        <v>1230.3730701080776</v>
      </c>
      <c r="Q126" s="26">
        <f>Trans_cr!Q126+Trav_cr!Q126-SUM(Trans_deb!Q126,Trav_deb!Q126)</f>
        <v>183.70040939463081</v>
      </c>
      <c r="S126" s="64">
        <f t="shared" si="13"/>
        <v>-0.85069535910884797</v>
      </c>
      <c r="W126" s="39">
        <f>IF(L126="","",L126/GDP!O122/10)</f>
        <v>22.902453148623746</v>
      </c>
      <c r="X126" s="39">
        <f>IF(M126="","",M126/GDP!P122/10)</f>
        <v>21.051756720586745</v>
      </c>
      <c r="Y126" s="39">
        <f>IF(N126="","",N126/GDP!Q122/10)</f>
        <v>21.672457422290993</v>
      </c>
      <c r="Z126" s="39">
        <f>IF(O126="","",O126/GDP!R122/10)</f>
        <v>21.378384842844657</v>
      </c>
      <c r="AA126" s="39">
        <f>IF(P126="","",P126/GDP!S122/10)</f>
        <v>22.197628491836273</v>
      </c>
      <c r="AB126" s="39">
        <f>IF(Q126="","",Q126/GDP!T122/10)</f>
        <v>3.8350952053013598</v>
      </c>
      <c r="AC126" s="21">
        <f t="shared" si="7"/>
        <v>0</v>
      </c>
      <c r="AD126" s="21">
        <f t="shared" si="8"/>
        <v>1</v>
      </c>
      <c r="AE126" s="21"/>
      <c r="AF126" s="21">
        <f t="shared" si="9"/>
        <v>0</v>
      </c>
      <c r="AG126" s="39" t="str">
        <f t="shared" si="10"/>
        <v/>
      </c>
      <c r="AI126" s="39">
        <f t="shared" si="11"/>
        <v>21.378384842844657</v>
      </c>
      <c r="AJ126" s="83" t="str">
        <f t="shared" si="12"/>
        <v>Montenegro</v>
      </c>
    </row>
    <row r="127" spans="1:36" x14ac:dyDescent="0.15">
      <c r="A127" s="12" t="s">
        <v>147</v>
      </c>
      <c r="B127" s="26">
        <f>Trans_cr!B127+Trav_cr!B127-SUM(Trans_deb!B127,Trav_deb!B127)</f>
        <v>2.9780322222222217</v>
      </c>
      <c r="C127" s="26">
        <f>Trans_cr!C127+Trav_cr!C127-SUM(Trans_deb!C127,Trav_deb!C127)</f>
        <v>0.95350740740740569</v>
      </c>
      <c r="D127" s="26">
        <f>Trans_cr!D127+Trav_cr!D127-SUM(Trans_deb!D127,Trav_deb!D127)</f>
        <v>-0.42619370370370291</v>
      </c>
      <c r="E127" s="26">
        <f>Trans_cr!E127+Trav_cr!E127-SUM(Trans_deb!E127,Trav_deb!E127)</f>
        <v>-2.3603362962962962</v>
      </c>
      <c r="F127" s="26">
        <f>Trans_cr!F127+Trav_cr!F127-SUM(Trans_deb!F127,Trav_deb!F127)</f>
        <v>-2.2558161851851839</v>
      </c>
      <c r="G127" s="26">
        <f>Trans_cr!G127+Trav_cr!G127-SUM(Trans_deb!G127,Trav_deb!G127)</f>
        <v>-2.498155555555555</v>
      </c>
      <c r="H127" s="26">
        <f>Trans_cr!H127+Trav_cr!H127-SUM(Trans_deb!H127,Trav_deb!H127)</f>
        <v>-1.7223196518518513</v>
      </c>
      <c r="I127" s="26">
        <f>Trans_cr!I127+Trav_cr!I127-SUM(Trans_deb!I127,Trav_deb!I127)</f>
        <v>1.8625114222222221</v>
      </c>
      <c r="J127" s="26">
        <f>Trans_cr!J127+Trav_cr!J127-SUM(Trans_deb!J127,Trav_deb!J127)</f>
        <v>2.1289705333333337</v>
      </c>
      <c r="K127" s="26">
        <f>Trans_cr!K127+Trav_cr!K127-SUM(Trans_deb!K127,Trav_deb!K127)</f>
        <v>-1.0723412851851855</v>
      </c>
      <c r="L127" s="26">
        <f>Trans_cr!L127+Trav_cr!L127-SUM(Trans_deb!L127,Trav_deb!L127)</f>
        <v>0.45412328758740728</v>
      </c>
      <c r="M127" s="26">
        <f>Trans_cr!M127+Trav_cr!M127-SUM(Trans_deb!M127,Trav_deb!M127)</f>
        <v>-0.10224780198888972</v>
      </c>
      <c r="N127" s="26">
        <f>Trans_cr!N127+Trav_cr!N127-SUM(Trans_deb!N127,Trav_deb!N127)</f>
        <v>-0.2581081104444447</v>
      </c>
      <c r="O127" s="26">
        <f>Trans_cr!O127+Trav_cr!O127-SUM(Trans_deb!O127,Trav_deb!O127)</f>
        <v>2.5554577904360247</v>
      </c>
      <c r="P127" s="26">
        <f>Trans_cr!P127+Trav_cr!P127-SUM(Trans_deb!P127,Trav_deb!P127)</f>
        <v>0.13139654039021487</v>
      </c>
      <c r="Q127" s="26">
        <f>Trans_cr!Q127+Trav_cr!Q127-SUM(Trans_deb!Q127,Trav_deb!Q127)</f>
        <v>0.56685663517894369</v>
      </c>
      <c r="S127" s="64">
        <f t="shared" si="13"/>
        <v>3.3140910216929704</v>
      </c>
      <c r="W127" s="39">
        <f>IF(L127="","",L127/GDP!O123/10)</f>
        <v>0.7398376132782235</v>
      </c>
      <c r="X127" s="39">
        <f>IF(M127="","",M127/GDP!P123/10)</f>
        <v>-0.16271900587646015</v>
      </c>
      <c r="Y127" s="39">
        <f>IF(N127="","",N127/GDP!Q123/10)</f>
        <v>-0.43258342532588506</v>
      </c>
      <c r="Z127" s="39">
        <f>IF(O127="","",O127/GDP!R123/10)</f>
        <v>4.1155598175826231</v>
      </c>
      <c r="AA127" s="39">
        <f>IF(P127="","",P127/GDP!S123/10)</f>
        <v>0.19527226940421624</v>
      </c>
      <c r="AB127" s="39">
        <f>IF(Q127="","",Q127/GDP!T123/10)</f>
        <v>0.87035138753662111</v>
      </c>
      <c r="AC127" s="21">
        <f t="shared" si="7"/>
        <v>0</v>
      </c>
      <c r="AD127" s="21">
        <f t="shared" si="8"/>
        <v>0</v>
      </c>
      <c r="AE127" s="21"/>
      <c r="AF127" s="21">
        <f t="shared" si="9"/>
        <v>0</v>
      </c>
      <c r="AG127" s="39" t="str">
        <f t="shared" si="10"/>
        <v/>
      </c>
      <c r="AI127" s="39">
        <f t="shared" si="11"/>
        <v>4.1155598175826231</v>
      </c>
      <c r="AJ127" s="83" t="str">
        <f t="shared" si="12"/>
        <v/>
      </c>
    </row>
    <row r="128" spans="1:36" x14ac:dyDescent="0.15">
      <c r="A128" s="12" t="s">
        <v>148</v>
      </c>
      <c r="B128" s="26">
        <f>Trans_cr!B128+Trav_cr!B128-SUM(Trans_deb!B128,Trav_deb!B128)</f>
        <v>3718.2479715920222</v>
      </c>
      <c r="C128" s="26">
        <f>Trans_cr!C128+Trav_cr!C128-SUM(Trans_deb!C128,Trav_deb!C128)</f>
        <v>5026.1349953062527</v>
      </c>
      <c r="D128" s="26">
        <f>Trans_cr!D128+Trav_cr!D128-SUM(Trans_deb!D128,Trav_deb!D128)</f>
        <v>5907.1137496175015</v>
      </c>
      <c r="E128" s="26">
        <f>Trans_cr!E128+Trav_cr!E128-SUM(Trans_deb!E128,Trav_deb!E128)</f>
        <v>5983.1845532814941</v>
      </c>
      <c r="F128" s="26">
        <f>Trans_cr!F128+Trav_cr!F128-SUM(Trans_deb!F128,Trav_deb!F128)</f>
        <v>5281.0225099257023</v>
      </c>
      <c r="G128" s="26">
        <f>Trans_cr!G128+Trav_cr!G128-SUM(Trans_deb!G128,Trav_deb!G128)</f>
        <v>5005.2672115707792</v>
      </c>
      <c r="H128" s="26">
        <f>Trans_cr!H128+Trav_cr!H128-SUM(Trans_deb!H128,Trav_deb!H128)</f>
        <v>5363.161400992718</v>
      </c>
      <c r="I128" s="26">
        <f>Trans_cr!I128+Trav_cr!I128-SUM(Trans_deb!I128,Trav_deb!I128)</f>
        <v>4831.850492415675</v>
      </c>
      <c r="J128" s="26">
        <f>Trans_cr!J128+Trav_cr!J128-SUM(Trans_deb!J128,Trav_deb!J128)</f>
        <v>4893.9574735188844</v>
      </c>
      <c r="K128" s="26">
        <f>Trans_cr!K128+Trav_cr!K128-SUM(Trans_deb!K128,Trav_deb!K128)</f>
        <v>5375.4000000000005</v>
      </c>
      <c r="L128" s="26">
        <f>Trans_cr!L128+Trav_cr!L128-SUM(Trans_deb!L128,Trav_deb!L128)</f>
        <v>4558.6221282288734</v>
      </c>
      <c r="M128" s="26">
        <f>Trans_cr!M128+Trav_cr!M128-SUM(Trans_deb!M128,Trav_deb!M128)</f>
        <v>4489.9130646634067</v>
      </c>
      <c r="N128" s="26">
        <f>Trans_cr!N128+Trav_cr!N128-SUM(Trans_deb!N128,Trav_deb!N128)</f>
        <v>4776.9139804062806</v>
      </c>
      <c r="O128" s="26">
        <f>Trans_cr!O128+Trav_cr!O128-SUM(Trans_deb!O128,Trav_deb!O128)</f>
        <v>4882.45017696998</v>
      </c>
      <c r="P128" s="26">
        <f>Trans_cr!P128+Trav_cr!P128-SUM(Trans_deb!P128,Trav_deb!P128)</f>
        <v>5770.9792803168402</v>
      </c>
      <c r="Q128" s="26">
        <f>Trans_cr!Q128+Trav_cr!Q128-SUM(Trans_deb!Q128,Trav_deb!Q128)</f>
        <v>2304.4544002506109</v>
      </c>
      <c r="S128" s="64">
        <f t="shared" si="13"/>
        <v>-0.60068226061555174</v>
      </c>
      <c r="W128" s="39">
        <f>IF(L128="","",L128/GDP!O124/10)</f>
        <v>4.5054885505002567</v>
      </c>
      <c r="X128" s="39">
        <f>IF(M128="","",M128/GDP!P124/10)</f>
        <v>4.345978526593326</v>
      </c>
      <c r="Y128" s="39">
        <f>IF(N128="","",N128/GDP!Q124/10)</f>
        <v>4.3552098183251813</v>
      </c>
      <c r="Z128" s="39">
        <f>IF(O128="","",O128/GDP!R124/10)</f>
        <v>4.1342992437345982</v>
      </c>
      <c r="AA128" s="39">
        <f>IF(P128="","",P128/GDP!S124/10)</f>
        <v>4.8143353614994826</v>
      </c>
      <c r="AB128" s="39">
        <f>IF(Q128="","",Q128/GDP!T124/10)</f>
        <v>2.0108380737943272</v>
      </c>
      <c r="AC128" s="21">
        <f t="shared" si="7"/>
        <v>0</v>
      </c>
      <c r="AD128" s="21">
        <f t="shared" si="8"/>
        <v>0</v>
      </c>
      <c r="AE128" s="21"/>
      <c r="AF128" s="21">
        <f t="shared" si="9"/>
        <v>0</v>
      </c>
      <c r="AG128" s="39" t="str">
        <f t="shared" si="10"/>
        <v/>
      </c>
      <c r="AI128" s="39">
        <f t="shared" si="11"/>
        <v>4.1342992437345982</v>
      </c>
      <c r="AJ128" s="83" t="str">
        <f t="shared" si="12"/>
        <v/>
      </c>
    </row>
    <row r="129" spans="1:36" x14ac:dyDescent="0.15">
      <c r="A129" s="12" t="s">
        <v>149</v>
      </c>
      <c r="B129" s="26">
        <f>Trans_cr!B129+Trav_cr!B129-SUM(Trans_deb!B129,Trav_deb!B129)</f>
        <v>-186.74393577146722</v>
      </c>
      <c r="C129" s="26">
        <f>Trans_cr!C129+Trav_cr!C129-SUM(Trans_deb!C129,Trav_deb!C129)</f>
        <v>-189.63767393532524</v>
      </c>
      <c r="D129" s="26">
        <f>Trans_cr!D129+Trav_cr!D129-SUM(Trans_deb!D129,Trav_deb!D129)</f>
        <v>-182.40978096016801</v>
      </c>
      <c r="E129" s="26">
        <f>Trans_cr!E129+Trav_cr!E129-SUM(Trans_deb!E129,Trav_deb!E129)</f>
        <v>-237.24043633145254</v>
      </c>
      <c r="F129" s="26">
        <f>Trans_cr!F129+Trav_cr!F129-SUM(Trans_deb!F129,Trav_deb!F129)</f>
        <v>-225.79609434286181</v>
      </c>
      <c r="G129" s="26">
        <f>Trans_cr!G129+Trav_cr!G129-SUM(Trans_deb!G129,Trav_deb!G129)</f>
        <v>-401.74609995692276</v>
      </c>
      <c r="H129" s="26">
        <f>Trans_cr!H129+Trav_cr!H129-SUM(Trans_deb!H129,Trav_deb!H129)</f>
        <v>-487.90368507577534</v>
      </c>
      <c r="I129" s="26">
        <f>Trans_cr!I129+Trav_cr!I129-SUM(Trans_deb!I129,Trav_deb!I129)</f>
        <v>-686.68859142551912</v>
      </c>
      <c r="J129" s="26">
        <f>Trans_cr!J129+Trav_cr!J129-SUM(Trans_deb!J129,Trav_deb!J129)</f>
        <v>-698.17530883616121</v>
      </c>
      <c r="K129" s="26">
        <f>Trans_cr!K129+Trav_cr!K129-SUM(Trans_deb!K129,Trav_deb!K129)</f>
        <v>-429.07332858214772</v>
      </c>
      <c r="L129" s="26">
        <f>Trans_cr!L129+Trav_cr!L129-SUM(Trans_deb!L129,Trav_deb!L129)</f>
        <v>-465.49227497051481</v>
      </c>
      <c r="M129" s="26">
        <f>Trans_cr!M129+Trav_cr!M129-SUM(Trans_deb!M129,Trav_deb!M129)</f>
        <v>-359.81506471197122</v>
      </c>
      <c r="N129" s="26">
        <f>Trans_cr!N129+Trav_cr!N129-SUM(Trans_deb!N129,Trav_deb!N129)</f>
        <v>-119.64536707410582</v>
      </c>
      <c r="O129" s="26">
        <f>Trans_cr!O129+Trav_cr!O129-SUM(Trans_deb!O129,Trav_deb!O129)</f>
        <v>19.138105055822507</v>
      </c>
      <c r="P129" s="26">
        <f>Trans_cr!P129+Trav_cr!P129-SUM(Trans_deb!P129,Trav_deb!P129)</f>
        <v>132.62968478558332</v>
      </c>
      <c r="Q129" s="26">
        <f>Trans_cr!Q129+Trav_cr!Q129-SUM(Trans_deb!Q129,Trav_deb!Q129)</f>
        <v>80.095761513989714</v>
      </c>
      <c r="S129" s="64">
        <f t="shared" si="13"/>
        <v>-0.39609476081107275</v>
      </c>
      <c r="W129" s="39">
        <f>IF(L129="","",L129/GDP!O125/10)</f>
        <v>-2.9182676826431395</v>
      </c>
      <c r="X129" s="39">
        <f>IF(M129="","",M129/GDP!P125/10)</f>
        <v>-3.0142856087280041</v>
      </c>
      <c r="Y129" s="39">
        <f>IF(N129="","",N129/GDP!Q125/10)</f>
        <v>-0.90984736600611194</v>
      </c>
      <c r="Z129" s="39">
        <f>IF(O129="","",O129/GDP!R125/10)</f>
        <v>0.13009846956085949</v>
      </c>
      <c r="AA129" s="39">
        <f>IF(P129="","",P129/GDP!S125/10)</f>
        <v>0.87286529953514402</v>
      </c>
      <c r="AB129" s="39">
        <f>IF(Q129="","",Q129/GDP!T125/10)</f>
        <v>0.55680028957280425</v>
      </c>
      <c r="AC129" s="21">
        <f t="shared" si="7"/>
        <v>0</v>
      </c>
      <c r="AD129" s="21">
        <f t="shared" si="8"/>
        <v>0</v>
      </c>
      <c r="AE129" s="21"/>
      <c r="AF129" s="21">
        <f t="shared" si="9"/>
        <v>0</v>
      </c>
      <c r="AG129" s="39" t="str">
        <f t="shared" si="10"/>
        <v/>
      </c>
      <c r="AI129" s="39">
        <f t="shared" si="11"/>
        <v>0.13009846956085949</v>
      </c>
      <c r="AJ129" s="83" t="str">
        <f t="shared" si="12"/>
        <v/>
      </c>
    </row>
    <row r="130" spans="1:36" x14ac:dyDescent="0.15">
      <c r="A130" s="12" t="s">
        <v>150</v>
      </c>
      <c r="B130" s="26">
        <f>Trans_cr!B130+Trav_cr!B130-SUM(Trans_deb!B130,Trav_deb!B130)</f>
        <v>-40.535881931186509</v>
      </c>
      <c r="C130" s="26">
        <f>Trans_cr!C130+Trav_cr!C130-SUM(Trans_deb!C130,Trav_deb!C130)</f>
        <v>-113.42567479646334</v>
      </c>
      <c r="D130" s="26">
        <f>Trans_cr!D130+Trav_cr!D130-SUM(Trans_deb!D130,Trav_deb!D130)</f>
        <v>-145.31520067581476</v>
      </c>
      <c r="E130" s="26">
        <f>Trans_cr!E130+Trav_cr!E130-SUM(Trans_deb!E130,Trav_deb!E130)</f>
        <v>-315.06176684327028</v>
      </c>
      <c r="F130" s="26">
        <f>Trans_cr!F130+Trav_cr!F130-SUM(Trans_deb!F130,Trav_deb!F130)</f>
        <v>-316.38876005423475</v>
      </c>
      <c r="G130" s="26">
        <f>Trans_cr!G130+Trav_cr!G130-SUM(Trans_deb!G130,Trav_deb!G130)</f>
        <v>-281.9810453223829</v>
      </c>
      <c r="H130" s="26">
        <f>Trans_cr!H130+Trav_cr!H130-SUM(Trans_deb!H130,Trav_deb!H130)</f>
        <v>-332.95134268403319</v>
      </c>
      <c r="I130" s="26">
        <f>Trans_cr!I130+Trav_cr!I130-SUM(Trans_deb!I130,Trav_deb!I130)</f>
        <v>-217.72463623242618</v>
      </c>
      <c r="J130" s="26">
        <f>Trans_cr!J130+Trav_cr!J130-SUM(Trans_deb!J130,Trav_deb!J130)</f>
        <v>222.39999999999986</v>
      </c>
      <c r="K130" s="26">
        <f>Trans_cr!K130+Trav_cr!K130-SUM(Trans_deb!K130,Trav_deb!K130)</f>
        <v>631.27532265633158</v>
      </c>
      <c r="L130" s="26">
        <f>Trans_cr!L130+Trav_cr!L130-SUM(Trans_deb!L130,Trav_deb!L130)</f>
        <v>1052.0439156382452</v>
      </c>
      <c r="M130" s="26">
        <f>Trans_cr!M130+Trav_cr!M130-SUM(Trans_deb!M130,Trav_deb!M130)</f>
        <v>1090.5836658502471</v>
      </c>
      <c r="N130" s="26">
        <f>Trans_cr!N130+Trav_cr!N130-SUM(Trans_deb!N130,Trav_deb!N130)</f>
        <v>492.34165097868208</v>
      </c>
      <c r="O130" s="26">
        <f>Trans_cr!O130+Trav_cr!O130-SUM(Trans_deb!O130,Trav_deb!O130)</f>
        <v>367.03744925573551</v>
      </c>
      <c r="P130" s="26">
        <f>Trans_cr!P130+Trav_cr!P130-SUM(Trans_deb!P130,Trav_deb!P130)</f>
        <v>1071.2586672008047</v>
      </c>
      <c r="Q130" s="26"/>
      <c r="S130" s="64" t="str">
        <f t="shared" si="13"/>
        <v/>
      </c>
      <c r="W130" s="39">
        <f>IF(L130="","",L130/GDP!O126/10)</f>
        <v>1.6791138558412775</v>
      </c>
      <c r="X130" s="39">
        <f>IF(M130="","",M130/GDP!P126/10)</f>
        <v>1.8149271366679027</v>
      </c>
      <c r="Y130" s="39">
        <f>IF(N130="","",N130/GDP!Q126/10)</f>
        <v>0.80360215505354393</v>
      </c>
      <c r="Z130" s="39">
        <f>IF(O130="","",O130/GDP!R126/10)</f>
        <v>0.55029207331049967</v>
      </c>
      <c r="AA130" s="39">
        <f>IF(P130="","",P130/GDP!S126/10)</f>
        <v>1.5570161467349544</v>
      </c>
      <c r="AB130" s="39" t="str">
        <f>IF(Q130="","",Q130/GDP!T126/10)</f>
        <v/>
      </c>
      <c r="AC130" s="21">
        <f t="shared" si="7"/>
        <v>0</v>
      </c>
      <c r="AD130" s="21">
        <f t="shared" si="8"/>
        <v>0</v>
      </c>
      <c r="AE130" s="21"/>
      <c r="AF130" s="21">
        <f t="shared" si="9"/>
        <v>0</v>
      </c>
      <c r="AG130" s="39" t="str">
        <f t="shared" si="10"/>
        <v/>
      </c>
      <c r="AI130" s="39">
        <f t="shared" si="11"/>
        <v>0.55029207331049967</v>
      </c>
      <c r="AJ130" s="83" t="str">
        <f t="shared" si="12"/>
        <v/>
      </c>
    </row>
    <row r="131" spans="1:36" x14ac:dyDescent="0.15">
      <c r="A131" s="12" t="s">
        <v>151</v>
      </c>
      <c r="B131" s="26">
        <f>Trans_cr!B131+Trav_cr!B131-SUM(Trans_deb!B131,Trav_deb!B131)</f>
        <v>132.07772135382396</v>
      </c>
      <c r="C131" s="26">
        <f>Trans_cr!C131+Trav_cr!C131-SUM(Trans_deb!C131,Trav_deb!C131)</f>
        <v>214.96939081677283</v>
      </c>
      <c r="D131" s="26">
        <f>Trans_cr!D131+Trav_cr!D131-SUM(Trans_deb!D131,Trav_deb!D131)</f>
        <v>180.36816942938327</v>
      </c>
      <c r="E131" s="26">
        <f>Trans_cr!E131+Trav_cr!E131-SUM(Trans_deb!E131,Trav_deb!E131)</f>
        <v>145.36922524500108</v>
      </c>
      <c r="F131" s="26">
        <f>Trans_cr!F131+Trav_cr!F131-SUM(Trans_deb!F131,Trav_deb!F131)</f>
        <v>374.90000000000009</v>
      </c>
      <c r="G131" s="26">
        <f>Trans_cr!G131+Trav_cr!G131-SUM(Trans_deb!G131,Trav_deb!G131)</f>
        <v>327.14574012871469</v>
      </c>
      <c r="H131" s="26">
        <f>Trans_cr!H131+Trav_cr!H131-SUM(Trans_deb!H131,Trav_deb!H131)</f>
        <v>371.11909441084833</v>
      </c>
      <c r="I131" s="26">
        <f>Trans_cr!I131+Trav_cr!I131-SUM(Trans_deb!I131,Trav_deb!I131)</f>
        <v>249.18056047069393</v>
      </c>
      <c r="J131" s="26">
        <f>Trans_cr!J131+Trav_cr!J131-SUM(Trans_deb!J131,Trav_deb!J131)</f>
        <v>200.12383422850107</v>
      </c>
      <c r="K131" s="26">
        <f>Trans_cr!K131+Trav_cr!K131-SUM(Trans_deb!K131,Trav_deb!K131)</f>
        <v>341.29193346866577</v>
      </c>
      <c r="L131" s="26">
        <f>Trans_cr!L131+Trav_cr!L131-SUM(Trans_deb!L131,Trav_deb!L131)</f>
        <v>345.35616348487565</v>
      </c>
      <c r="M131" s="26">
        <f>Trans_cr!M131+Trav_cr!M131-SUM(Trans_deb!M131,Trav_deb!M131)</f>
        <v>105.78290811152328</v>
      </c>
      <c r="N131" s="26">
        <f>Trans_cr!N131+Trav_cr!N131-SUM(Trans_deb!N131,Trav_deb!N131)</f>
        <v>231.68957998558631</v>
      </c>
      <c r="O131" s="26">
        <f>Trans_cr!O131+Trav_cr!O131-SUM(Trans_deb!O131,Trav_deb!O131)</f>
        <v>288.87843647478746</v>
      </c>
      <c r="P131" s="26">
        <f>Trans_cr!P131+Trav_cr!P131-SUM(Trans_deb!P131,Trav_deb!P131)</f>
        <v>215.10981246811969</v>
      </c>
      <c r="Q131" s="26">
        <f>Trans_cr!Q131+Trav_cr!Q131-SUM(Trans_deb!Q131,Trav_deb!Q131)</f>
        <v>-13.446804995667605</v>
      </c>
      <c r="S131" s="64">
        <f t="shared" si="13"/>
        <v>-1.0625113510229129</v>
      </c>
      <c r="W131" s="39">
        <f>IF(L131="","",L131/GDP!O127/10)</f>
        <v>3.0161391714437595</v>
      </c>
      <c r="X131" s="39">
        <f>IF(M131="","",M131/GDP!P127/10)</f>
        <v>0.98687899884656072</v>
      </c>
      <c r="Y131" s="39">
        <f>IF(N131="","",N131/GDP!Q127/10)</f>
        <v>1.7984063342180174</v>
      </c>
      <c r="Z131" s="39">
        <f>IF(O131="","",O131/GDP!R127/10)</f>
        <v>2.1129221046030033</v>
      </c>
      <c r="AA131" s="39">
        <f>IF(P131="","",P131/GDP!S127/10)</f>
        <v>1.7152871338812883</v>
      </c>
      <c r="AB131" s="39">
        <f>IF(Q131="","",Q131/GDP!T127/10)</f>
        <v>-0.12728610902652282</v>
      </c>
      <c r="AC131" s="21">
        <f t="shared" si="7"/>
        <v>0</v>
      </c>
      <c r="AD131" s="21">
        <f t="shared" si="8"/>
        <v>0</v>
      </c>
      <c r="AE131" s="21"/>
      <c r="AF131" s="21">
        <f t="shared" si="9"/>
        <v>0</v>
      </c>
      <c r="AG131" s="39" t="str">
        <f t="shared" si="10"/>
        <v/>
      </c>
      <c r="AI131" s="39">
        <f t="shared" si="11"/>
        <v>2.1129221046030033</v>
      </c>
      <c r="AJ131" s="83" t="str">
        <f t="shared" si="12"/>
        <v/>
      </c>
    </row>
    <row r="132" spans="1:36" x14ac:dyDescent="0.15">
      <c r="A132" s="12" t="s">
        <v>152</v>
      </c>
      <c r="B132" s="26"/>
      <c r="C132" s="26"/>
      <c r="D132" s="26"/>
      <c r="E132" s="26">
        <f>Trans_cr!E132+Trav_cr!E132-SUM(Trans_deb!E132,Trav_deb!E132)</f>
        <v>-3.5999999999999996</v>
      </c>
      <c r="F132" s="26">
        <f>Trans_cr!F132+Trav_cr!F132-SUM(Trans_deb!F132,Trav_deb!F132)</f>
        <v>-5.4912765013026412</v>
      </c>
      <c r="G132" s="26">
        <f>Trans_cr!G132+Trav_cr!G132-SUM(Trans_deb!G132,Trav_deb!G132)</f>
        <v>-5.063532404014377</v>
      </c>
      <c r="H132" s="26">
        <f>Trans_cr!H132+Trav_cr!H132-SUM(Trans_deb!H132,Trav_deb!H132)</f>
        <v>-11.759505208330637</v>
      </c>
      <c r="I132" s="26">
        <f>Trans_cr!I132+Trav_cr!I132-SUM(Trans_deb!I132,Trav_deb!I132)</f>
        <v>-12.710292216031947</v>
      </c>
      <c r="J132" s="26">
        <f>Trans_cr!J132+Trav_cr!J132-SUM(Trans_deb!J132,Trav_deb!J132)</f>
        <v>-16.28925193611596</v>
      </c>
      <c r="K132" s="26">
        <f>Trans_cr!K132+Trav_cr!K132-SUM(Trans_deb!K132,Trav_deb!K132)</f>
        <v>-27.251306625467382</v>
      </c>
      <c r="L132" s="26">
        <f>Trans_cr!L132+Trav_cr!L132-SUM(Trans_deb!L132,Trav_deb!L132)</f>
        <v>-25.755711942885789</v>
      </c>
      <c r="M132" s="26">
        <f>Trans_cr!M132+Trav_cr!M132-SUM(Trans_deb!M132,Trav_deb!M132)</f>
        <v>-29.060653201573519</v>
      </c>
      <c r="N132" s="26">
        <f>Trans_cr!N132+Trav_cr!N132-SUM(Trans_deb!N132,Trav_deb!N132)</f>
        <v>-26.989813388344785</v>
      </c>
      <c r="O132" s="26">
        <f>Trans_cr!O132+Trav_cr!O132-SUM(Trans_deb!O132,Trav_deb!O132)</f>
        <v>-26.957643368013986</v>
      </c>
      <c r="P132" s="26"/>
      <c r="Q132" s="26"/>
      <c r="S132" s="64" t="str">
        <f t="shared" si="13"/>
        <v/>
      </c>
      <c r="W132" s="39">
        <f>IF(L132="","",L132/GDP!O128/10)</f>
        <v>-29.519161816121908</v>
      </c>
      <c r="X132" s="39">
        <f>IF(M132="","",M132/GDP!P128/10)</f>
        <v>-29.018792555065449</v>
      </c>
      <c r="Y132" s="39">
        <f>IF(N132="","",N132/GDP!Q128/10)</f>
        <v>-24.618349871758447</v>
      </c>
      <c r="Z132" s="39">
        <f>IF(O132="","",O132/GDP!R128/10)</f>
        <v>-21.728255713317257</v>
      </c>
      <c r="AA132" s="39" t="str">
        <f>IF(P132="","",P132/GDP!S128/10)</f>
        <v/>
      </c>
      <c r="AB132" s="39" t="str">
        <f>IF(Q132="","",Q132/GDP!T128/10)</f>
        <v/>
      </c>
      <c r="AC132" s="21">
        <f t="shared" si="7"/>
        <v>0</v>
      </c>
      <c r="AD132" s="21">
        <f t="shared" si="8"/>
        <v>0</v>
      </c>
      <c r="AE132" s="21"/>
      <c r="AF132" s="21">
        <f t="shared" si="9"/>
        <v>1</v>
      </c>
      <c r="AG132" s="39">
        <f t="shared" si="10"/>
        <v>-21.728255713317257</v>
      </c>
      <c r="AI132" s="39" t="str">
        <f t="shared" si="11"/>
        <v/>
      </c>
      <c r="AJ132" s="83" t="str">
        <f t="shared" si="12"/>
        <v>Nauru, Rep. of</v>
      </c>
    </row>
    <row r="133" spans="1:36" x14ac:dyDescent="0.15">
      <c r="A133" s="12" t="s">
        <v>153</v>
      </c>
      <c r="B133" s="26">
        <f>Trans_cr!B133+Trav_cr!B133-SUM(Trans_deb!B133,Trav_deb!B133)</f>
        <v>-160.12059866962437</v>
      </c>
      <c r="C133" s="26">
        <f>Trans_cr!C133+Trav_cr!C133-SUM(Trans_deb!C133,Trav_deb!C133)</f>
        <v>-208.66042988369719</v>
      </c>
      <c r="D133" s="26">
        <f>Trans_cr!D133+Trav_cr!D133-SUM(Trans_deb!D133,Trav_deb!D133)</f>
        <v>-324.04525221942288</v>
      </c>
      <c r="E133" s="26">
        <f>Trans_cr!E133+Trav_cr!E133-SUM(Trans_deb!E133,Trav_deb!E133)</f>
        <v>-350.55718594715819</v>
      </c>
      <c r="F133" s="26">
        <f>Trans_cr!F133+Trav_cr!F133-SUM(Trans_deb!F133,Trav_deb!F133)</f>
        <v>-253.79834638611675</v>
      </c>
      <c r="G133" s="26">
        <f>Trans_cr!G133+Trav_cr!G133-SUM(Trans_deb!G133,Trav_deb!G133)</f>
        <v>-299.06421505193885</v>
      </c>
      <c r="H133" s="26">
        <f>Trans_cr!H133+Trav_cr!H133-SUM(Trans_deb!H133,Trav_deb!H133)</f>
        <v>-175.63316297023829</v>
      </c>
      <c r="I133" s="26">
        <f>Trans_cr!I133+Trav_cr!I133-SUM(Trans_deb!I133,Trav_deb!I133)</f>
        <v>-369.27800799293135</v>
      </c>
      <c r="J133" s="26">
        <f>Trans_cr!J133+Trav_cr!J133-SUM(Trans_deb!J133,Trav_deb!J133)</f>
        <v>-339.11997911897856</v>
      </c>
      <c r="K133" s="26">
        <f>Trans_cr!K133+Trav_cr!K133-SUM(Trans_deb!K133,Trav_deb!K133)</f>
        <v>-421.86780600373959</v>
      </c>
      <c r="L133" s="26">
        <f>Trans_cr!L133+Trav_cr!L133-SUM(Trans_deb!L133,Trav_deb!L133)</f>
        <v>-421.52925071341951</v>
      </c>
      <c r="M133" s="26">
        <f>Trans_cr!M133+Trav_cr!M133-SUM(Trans_deb!M133,Trav_deb!M133)</f>
        <v>-498.70177835744272</v>
      </c>
      <c r="N133" s="26">
        <f>Trans_cr!N133+Trav_cr!N133-SUM(Trans_deb!N133,Trav_deb!N133)</f>
        <v>-604.64833940225117</v>
      </c>
      <c r="O133" s="26">
        <f>Trans_cr!O133+Trav_cr!O133-SUM(Trans_deb!O133,Trav_deb!O133)</f>
        <v>-713.78616172714578</v>
      </c>
      <c r="P133" s="26">
        <f>Trans_cr!P133+Trav_cr!P133-SUM(Trans_deb!P133,Trav_deb!P133)</f>
        <v>-523.45762658829722</v>
      </c>
      <c r="Q133" s="26">
        <f>Trans_cr!Q133+Trav_cr!Q133-SUM(Trans_deb!Q133,Trav_deb!Q133)</f>
        <v>-566.2936403277306</v>
      </c>
      <c r="S133" s="64">
        <f t="shared" si="13"/>
        <v>8.1832820009945406E-2</v>
      </c>
      <c r="W133" s="39">
        <f>IF(L133="","",L133/GDP!O129/10)</f>
        <v>-1.7303587220472167</v>
      </c>
      <c r="X133" s="39">
        <f>IF(M133="","",M133/GDP!P129/10)</f>
        <v>-2.0335163593510783</v>
      </c>
      <c r="Y133" s="39">
        <f>IF(N133="","",N133/GDP!Q129/10)</f>
        <v>-2.0870389328294867</v>
      </c>
      <c r="Z133" s="39">
        <f>IF(O133="","",O133/GDP!R129/10)</f>
        <v>-2.1557030604542353</v>
      </c>
      <c r="AA133" s="39">
        <f>IF(P133="","",P133/GDP!S129/10)</f>
        <v>-1.5311965710927071</v>
      </c>
      <c r="AB133" s="39">
        <f>IF(Q133="","",Q133/GDP!T129/10)</f>
        <v>-1.6663813500499756</v>
      </c>
      <c r="AC133" s="21">
        <f t="shared" si="7"/>
        <v>0</v>
      </c>
      <c r="AD133" s="21">
        <f t="shared" si="8"/>
        <v>0</v>
      </c>
      <c r="AE133" s="21"/>
      <c r="AF133" s="21">
        <f t="shared" si="9"/>
        <v>0</v>
      </c>
      <c r="AG133" s="39">
        <f t="shared" si="10"/>
        <v>-2.1557030604542353</v>
      </c>
      <c r="AI133" s="39" t="str">
        <f t="shared" si="11"/>
        <v/>
      </c>
      <c r="AJ133" s="83" t="str">
        <f t="shared" si="12"/>
        <v/>
      </c>
    </row>
    <row r="134" spans="1:36" x14ac:dyDescent="0.15">
      <c r="A134" s="12" t="s">
        <v>154</v>
      </c>
      <c r="B134" s="26">
        <f>Trans_cr!B134+Trav_cr!B134-SUM(Trans_deb!B134,Trav_deb!B134)</f>
        <v>768.62206703910624</v>
      </c>
      <c r="C134" s="26">
        <f>Trans_cr!C134+Trav_cr!C134-SUM(Trans_deb!C134,Trav_deb!C134)</f>
        <v>788.0879888268156</v>
      </c>
      <c r="D134" s="26">
        <f>Trans_cr!D134+Trav_cr!D134-SUM(Trans_deb!D134,Trav_deb!D134)</f>
        <v>856.07946927374292</v>
      </c>
      <c r="E134" s="26">
        <f>Trans_cr!E134+Trav_cr!E134-SUM(Trans_deb!E134,Trav_deb!E134)</f>
        <v>908.57695530726255</v>
      </c>
      <c r="F134" s="26">
        <f>Trans_cr!F134+Trav_cr!F134-SUM(Trans_deb!F134,Trav_deb!F134)</f>
        <v>803.75069832402232</v>
      </c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S134" s="64" t="str">
        <f t="shared" si="13"/>
        <v/>
      </c>
      <c r="W134" s="39" t="str">
        <f>IF(L134="","",L134/GDP!O130/10)</f>
        <v/>
      </c>
      <c r="X134" s="39" t="str">
        <f>IF(M134="","",M134/GDP!P130/10)</f>
        <v/>
      </c>
      <c r="Y134" s="39" t="str">
        <f>IF(N134="","",N134/GDP!Q130/10)</f>
        <v/>
      </c>
      <c r="Z134" s="39" t="str">
        <f>IF(O134="","",O134/GDP!R130/10)</f>
        <v/>
      </c>
      <c r="AA134" s="39" t="str">
        <f>IF(P134="","",P134/GDP!S130/10)</f>
        <v/>
      </c>
      <c r="AB134" s="39" t="str">
        <f>IF(Q134="","",Q134/GDP!T130/10)</f>
        <v/>
      </c>
      <c r="AC134" s="21">
        <f t="shared" si="7"/>
        <v>1</v>
      </c>
      <c r="AD134" s="21"/>
      <c r="AE134" s="21"/>
      <c r="AF134" s="21">
        <f t="shared" si="9"/>
        <v>0</v>
      </c>
      <c r="AG134" s="39" t="str">
        <f t="shared" si="10"/>
        <v/>
      </c>
      <c r="AI134" s="39" t="str">
        <f t="shared" si="11"/>
        <v/>
      </c>
      <c r="AJ134" s="83" t="str">
        <f t="shared" si="12"/>
        <v>Netherlands Antilles</v>
      </c>
    </row>
    <row r="135" spans="1:36" x14ac:dyDescent="0.15">
      <c r="A135" s="12" t="s">
        <v>155</v>
      </c>
      <c r="B135" s="26">
        <f>Trans_cr!B135+Trav_cr!B135-SUM(Trans_deb!B135,Trav_deb!B135)</f>
        <v>-3500.8863578854616</v>
      </c>
      <c r="C135" s="26">
        <f>Trans_cr!C135+Trav_cr!C135-SUM(Trans_deb!C135,Trav_deb!C135)</f>
        <v>-3949.4504186139638</v>
      </c>
      <c r="D135" s="26">
        <f>Trans_cr!D135+Trav_cr!D135-SUM(Trans_deb!D135,Trav_deb!D135)</f>
        <v>-3777.5637808622851</v>
      </c>
      <c r="E135" s="26">
        <f>Trans_cr!E135+Trav_cr!E135-SUM(Trans_deb!E135,Trav_deb!E135)</f>
        <v>-4327.4408290139399</v>
      </c>
      <c r="F135" s="26">
        <f>Trans_cr!F135+Trav_cr!F135-SUM(Trans_deb!F135,Trav_deb!F135)</f>
        <v>-4303.3347459794095</v>
      </c>
      <c r="G135" s="26">
        <f>Trans_cr!G135+Trav_cr!G135-SUM(Trans_deb!G135,Trav_deb!G135)</f>
        <v>-6158.2148017315922</v>
      </c>
      <c r="H135" s="26">
        <f>Trans_cr!H135+Trav_cr!H135-SUM(Trans_deb!H135,Trav_deb!H135)</f>
        <v>-6239.060201887165</v>
      </c>
      <c r="I135" s="26">
        <f>Trans_cr!I135+Trav_cr!I135-SUM(Trans_deb!I135,Trav_deb!I135)</f>
        <v>-5632.9987935515164</v>
      </c>
      <c r="J135" s="26">
        <f>Trans_cr!J135+Trav_cr!J135-SUM(Trans_deb!J135,Trav_deb!J135)</f>
        <v>-2744.1821063441166</v>
      </c>
      <c r="K135" s="26">
        <f>Trans_cr!K135+Trav_cr!K135-SUM(Trans_deb!K135,Trav_deb!K135)</f>
        <v>-379.21096017745003</v>
      </c>
      <c r="L135" s="26">
        <f>Trans_cr!L135+Trav_cr!L135-SUM(Trans_deb!L135,Trav_deb!L135)</f>
        <v>6769.6016675859792</v>
      </c>
      <c r="M135" s="26">
        <f>Trans_cr!M135+Trav_cr!M135-SUM(Trans_deb!M135,Trav_deb!M135)</f>
        <v>5771.3010822846118</v>
      </c>
      <c r="N135" s="26">
        <f>Trans_cr!N135+Trav_cr!N135-SUM(Trans_deb!N135,Trav_deb!N135)</f>
        <v>6913.4415925877256</v>
      </c>
      <c r="O135" s="26">
        <f>Trans_cr!O135+Trav_cr!O135-SUM(Trans_deb!O135,Trav_deb!O135)</f>
        <v>8395.8122441025771</v>
      </c>
      <c r="P135" s="26">
        <f>Trans_cr!P135+Trav_cr!P135-SUM(Trans_deb!P135,Trav_deb!P135)</f>
        <v>9349.0403585227323</v>
      </c>
      <c r="Q135" s="26">
        <f>Trans_cr!Q135+Trav_cr!Q135-SUM(Trans_deb!Q135,Trav_deb!Q135)</f>
        <v>11016.566744898431</v>
      </c>
      <c r="S135" s="64">
        <f t="shared" si="13"/>
        <v>0.17836337446715111</v>
      </c>
      <c r="W135" s="39">
        <f>IF(L135="","",L135/GDP!O131/10)</f>
        <v>0.88416367295503606</v>
      </c>
      <c r="X135" s="39">
        <f>IF(M135="","",M135/GDP!P131/10)</f>
        <v>0.73628177844983234</v>
      </c>
      <c r="Y135" s="39">
        <f>IF(N135="","",N135/GDP!Q131/10)</f>
        <v>0.82937209303570025</v>
      </c>
      <c r="Z135" s="39">
        <f>IF(O135="","",O135/GDP!R131/10)</f>
        <v>0.91811902420374769</v>
      </c>
      <c r="AA135" s="39">
        <f>IF(P135="","",P135/GDP!S131/10)</f>
        <v>1.0305936585777411</v>
      </c>
      <c r="AB135" s="39">
        <f>IF(Q135="","",Q135/GDP!T131/10)</f>
        <v>1.2086033929703213</v>
      </c>
      <c r="AC135" s="21">
        <f t="shared" ref="AC135:AC199" si="14">IF(Z135="",1,0)</f>
        <v>0</v>
      </c>
      <c r="AD135" s="21">
        <f t="shared" ref="AD135:AD199" si="15">IF(Z135&gt;10, 1, 0)</f>
        <v>0</v>
      </c>
      <c r="AE135" s="21"/>
      <c r="AF135" s="21">
        <f t="shared" ref="AF135:AF199" si="16">IF(Z135&lt;-5, 1, 0)</f>
        <v>0</v>
      </c>
      <c r="AG135" s="39" t="str">
        <f t="shared" ref="AG135:AG199" si="17">IF(Z135&lt;0, Z135, "")</f>
        <v/>
      </c>
      <c r="AI135" s="39">
        <f t="shared" ref="AI135:AI199" si="18">IF(Z135&gt;0, Z135, "")</f>
        <v>0.91811902420374769</v>
      </c>
      <c r="AJ135" s="83" t="str">
        <f t="shared" ref="AJ135:AJ199" si="19">IF(AA135&gt;5, A135, "")</f>
        <v/>
      </c>
    </row>
    <row r="136" spans="1:36" x14ac:dyDescent="0.15">
      <c r="A136" s="12" t="s">
        <v>156</v>
      </c>
      <c r="B136" s="26">
        <f>Trans_cr!B136+Trav_cr!B136-SUM(Trans_deb!B136,Trav_deb!B136)</f>
        <v>-119.64052511952201</v>
      </c>
      <c r="C136" s="26">
        <f>Trans_cr!C136+Trav_cr!C136-SUM(Trans_deb!C136,Trav_deb!C136)</f>
        <v>-180.32006402952072</v>
      </c>
      <c r="D136" s="26">
        <f>Trans_cr!D136+Trav_cr!D136-SUM(Trans_deb!D136,Trav_deb!D136)</f>
        <v>-191.73237785529795</v>
      </c>
      <c r="E136" s="26">
        <f>Trans_cr!E136+Trav_cr!E136-SUM(Trans_deb!E136,Trav_deb!E136)</f>
        <v>-268.29999999999995</v>
      </c>
      <c r="F136" s="26">
        <f>Trans_cr!F136+Trav_cr!F136-SUM(Trans_deb!F136,Trav_deb!F136)</f>
        <v>-226.80268747955904</v>
      </c>
      <c r="G136" s="26">
        <f>Trans_cr!G136+Trav_cr!G136-SUM(Trans_deb!G136,Trav_deb!G136)</f>
        <v>-278.85239076784188</v>
      </c>
      <c r="H136" s="26">
        <f>Trans_cr!H136+Trav_cr!H136-SUM(Trans_deb!H136,Trav_deb!H136)</f>
        <v>-297.67602514324494</v>
      </c>
      <c r="I136" s="26">
        <f>Trans_cr!I136+Trav_cr!I136-SUM(Trans_deb!I136,Trav_deb!I136)</f>
        <v>-223.14371550913461</v>
      </c>
      <c r="J136" s="26">
        <f>Trans_cr!J136+Trav_cr!J136-SUM(Trans_deb!J136,Trav_deb!J136)</f>
        <v>-229.74699281652443</v>
      </c>
      <c r="K136" s="26">
        <f>Trans_cr!K136+Trav_cr!K136-SUM(Trans_deb!K136,Trav_deb!K136)</f>
        <v>-226.87519704648719</v>
      </c>
      <c r="L136" s="26">
        <f>Trans_cr!L136+Trav_cr!L136-SUM(Trans_deb!L136,Trav_deb!L136)</f>
        <v>-173.99960082303954</v>
      </c>
      <c r="M136" s="26">
        <f>Trans_cr!M136+Trav_cr!M136-SUM(Trans_deb!M136,Trav_deb!M136)</f>
        <v>-164.21679965006524</v>
      </c>
      <c r="N136" s="26"/>
      <c r="O136" s="26"/>
      <c r="P136" s="26"/>
      <c r="Q136" s="26"/>
      <c r="S136" s="64" t="str">
        <f t="shared" si="13"/>
        <v/>
      </c>
      <c r="W136" s="39">
        <f>IF(L136="","",L136/GDP!O132/10)</f>
        <v>-1.9795871463615806</v>
      </c>
      <c r="X136" s="39">
        <f>IF(M136="","",M136/GDP!P132/10)</f>
        <v>-1.8242501222495431</v>
      </c>
      <c r="Y136" s="39" t="str">
        <f>IF(N136="","",N136/GDP!Q132/10)</f>
        <v/>
      </c>
      <c r="Z136" s="39" t="str">
        <f>IF(O136="","",O136/GDP!R132/10)</f>
        <v/>
      </c>
      <c r="AA136" s="39" t="str">
        <f>IF(P136="","",P136/GDP!S132/10)</f>
        <v/>
      </c>
      <c r="AB136" s="39" t="str">
        <f>IF(Q136="","",Q136/GDP!T132/10)</f>
        <v/>
      </c>
      <c r="AC136" s="21">
        <f t="shared" si="14"/>
        <v>1</v>
      </c>
      <c r="AD136" s="21"/>
      <c r="AE136" s="21"/>
      <c r="AF136" s="21">
        <f t="shared" si="16"/>
        <v>0</v>
      </c>
      <c r="AG136" s="39" t="str">
        <f t="shared" si="17"/>
        <v/>
      </c>
      <c r="AI136" s="39" t="str">
        <f t="shared" si="18"/>
        <v/>
      </c>
      <c r="AJ136" s="83" t="str">
        <f t="shared" si="19"/>
        <v>New Caledonia</v>
      </c>
    </row>
    <row r="137" spans="1:36" x14ac:dyDescent="0.15">
      <c r="A137" s="12" t="s">
        <v>157</v>
      </c>
      <c r="B137" s="26">
        <f>Trans_cr!B137+Trav_cr!B137-SUM(Trans_deb!B137,Trav_deb!B137)</f>
        <v>2688.1335681334203</v>
      </c>
      <c r="C137" s="26">
        <f>Trans_cr!C137+Trav_cr!C137-SUM(Trans_deb!C137,Trav_deb!C137)</f>
        <v>2626.270899101989</v>
      </c>
      <c r="D137" s="26">
        <f>Trans_cr!D137+Trav_cr!D137-SUM(Trans_deb!D137,Trav_deb!D137)</f>
        <v>3106.8191346218609</v>
      </c>
      <c r="E137" s="26">
        <f>Trans_cr!E137+Trav_cr!E137-SUM(Trans_deb!E137,Trav_deb!E137)</f>
        <v>2727.043290410862</v>
      </c>
      <c r="F137" s="26">
        <f>Trans_cr!F137+Trav_cr!F137-SUM(Trans_deb!F137,Trav_deb!F137)</f>
        <v>2621.8580544935303</v>
      </c>
      <c r="G137" s="26">
        <f>Trans_cr!G137+Trav_cr!G137-SUM(Trans_deb!G137,Trav_deb!G137)</f>
        <v>2486.3201783028644</v>
      </c>
      <c r="H137" s="26">
        <f>Trans_cr!H137+Trav_cr!H137-SUM(Trans_deb!H137,Trav_deb!H137)</f>
        <v>2758.3849284804237</v>
      </c>
      <c r="I137" s="26">
        <f>Trans_cr!I137+Trav_cr!I137-SUM(Trans_deb!I137,Trav_deb!I137)</f>
        <v>2356.0081439957703</v>
      </c>
      <c r="J137" s="26">
        <f>Trans_cr!J137+Trav_cr!J137-SUM(Trans_deb!J137,Trav_deb!J137)</f>
        <v>2486.4715533458057</v>
      </c>
      <c r="K137" s="26">
        <f>Trans_cr!K137+Trav_cr!K137-SUM(Trans_deb!K137,Trav_deb!K137)</f>
        <v>3296.2336379591197</v>
      </c>
      <c r="L137" s="26">
        <f>Trans_cr!L137+Trav_cr!L137-SUM(Trans_deb!L137,Trav_deb!L137)</f>
        <v>4855.7902763726797</v>
      </c>
      <c r="M137" s="26">
        <f>Trans_cr!M137+Trav_cr!M137-SUM(Trans_deb!M137,Trav_deb!M137)</f>
        <v>5007.3069813502516</v>
      </c>
      <c r="N137" s="26">
        <f>Trans_cr!N137+Trav_cr!N137-SUM(Trans_deb!N137,Trav_deb!N137)</f>
        <v>5256.0874878081149</v>
      </c>
      <c r="O137" s="26">
        <f>Trans_cr!O137+Trav_cr!O137-SUM(Trans_deb!O137,Trav_deb!O137)</f>
        <v>5363.2996627933244</v>
      </c>
      <c r="P137" s="26">
        <f>Trans_cr!P137+Trav_cr!P137-SUM(Trans_deb!P137,Trav_deb!P137)</f>
        <v>5104.9562187661104</v>
      </c>
      <c r="Q137" s="26">
        <f>Trans_cr!Q137+Trav_cr!Q137-SUM(Trans_deb!Q137,Trav_deb!Q137)</f>
        <v>3934.5883534233526</v>
      </c>
      <c r="S137" s="64">
        <f t="shared" si="13"/>
        <v>-0.22926109748804868</v>
      </c>
      <c r="W137" s="39">
        <f>IF(L137="","",L137/GDP!O133/10)</f>
        <v>2.7559550684432894</v>
      </c>
      <c r="X137" s="39">
        <f>IF(M137="","",M137/GDP!P133/10)</f>
        <v>2.6926449553355978</v>
      </c>
      <c r="Y137" s="39">
        <f>IF(N137="","",N137/GDP!Q133/10)</f>
        <v>2.5788217287432817</v>
      </c>
      <c r="Z137" s="39">
        <f>IF(O137="","",O137/GDP!R133/10)</f>
        <v>2.5560581274379284</v>
      </c>
      <c r="AA137" s="39">
        <f>IF(P137="","",P137/GDP!S133/10)</f>
        <v>2.4283363713157886</v>
      </c>
      <c r="AB137" s="39">
        <f>IF(Q137="","",Q137/GDP!T133/10)</f>
        <v>1.8796191896910259</v>
      </c>
      <c r="AC137" s="21">
        <f t="shared" si="14"/>
        <v>0</v>
      </c>
      <c r="AD137" s="21">
        <f t="shared" si="15"/>
        <v>0</v>
      </c>
      <c r="AE137" s="21"/>
      <c r="AF137" s="21">
        <f t="shared" si="16"/>
        <v>0</v>
      </c>
      <c r="AG137" s="39" t="str">
        <f t="shared" si="17"/>
        <v/>
      </c>
      <c r="AI137" s="39">
        <f t="shared" si="18"/>
        <v>2.5560581274379284</v>
      </c>
      <c r="AJ137" s="83" t="str">
        <f t="shared" si="19"/>
        <v/>
      </c>
    </row>
    <row r="138" spans="1:36" x14ac:dyDescent="0.15">
      <c r="A138" s="12" t="s">
        <v>158</v>
      </c>
      <c r="B138" s="26">
        <f>Trans_cr!B138+Trav_cr!B138-SUM(Trans_deb!B138,Trav_deb!B138)</f>
        <v>-84.599999999999966</v>
      </c>
      <c r="C138" s="26">
        <f>Trans_cr!C138+Trav_cr!C138-SUM(Trans_deb!C138,Trav_deb!C138)</f>
        <v>-136</v>
      </c>
      <c r="D138" s="26">
        <f>Trans_cr!D138+Trav_cr!D138-SUM(Trans_deb!D138,Trav_deb!D138)</f>
        <v>-167.8</v>
      </c>
      <c r="E138" s="26">
        <f>Trans_cr!E138+Trav_cr!E138-SUM(Trans_deb!E138,Trav_deb!E138)</f>
        <v>-177.2</v>
      </c>
      <c r="F138" s="26">
        <f>Trans_cr!F138+Trav_cr!F138-SUM(Trans_deb!F138,Trav_deb!F138)</f>
        <v>-84.500000000000057</v>
      </c>
      <c r="G138" s="26">
        <f>Trans_cr!G138+Trav_cr!G138-SUM(Trans_deb!G138,Trav_deb!G138)</f>
        <v>-103.40000000000003</v>
      </c>
      <c r="H138" s="26">
        <f>Trans_cr!H138+Trav_cr!H138-SUM(Trans_deb!H138,Trav_deb!H138)</f>
        <v>-69</v>
      </c>
      <c r="I138" s="26">
        <f>Trans_cr!I138+Trav_cr!I138-SUM(Trans_deb!I138,Trav_deb!I138)</f>
        <v>-118.30000000000007</v>
      </c>
      <c r="J138" s="26">
        <f>Trans_cr!J138+Trav_cr!J138-SUM(Trans_deb!J138,Trav_deb!J138)</f>
        <v>-148.00000000000006</v>
      </c>
      <c r="K138" s="26">
        <f>Trans_cr!K138+Trav_cr!K138-SUM(Trans_deb!K138,Trav_deb!K138)</f>
        <v>-115.59999999999991</v>
      </c>
      <c r="L138" s="26">
        <f>Trans_cr!L138+Trav_cr!L138-SUM(Trans_deb!L138,Trav_deb!L138)</f>
        <v>-60.800000000000068</v>
      </c>
      <c r="M138" s="26">
        <f>Trans_cr!M138+Trav_cr!M138-SUM(Trans_deb!M138,Trav_deb!M138)</f>
        <v>55.799999999999955</v>
      </c>
      <c r="N138" s="26">
        <f>Trans_cr!N138+Trav_cr!N138-SUM(Trans_deb!N138,Trav_deb!N138)</f>
        <v>201.10000000000002</v>
      </c>
      <c r="O138" s="26">
        <f>Trans_cr!O138+Trav_cr!O138-SUM(Trans_deb!O138,Trav_deb!O138)</f>
        <v>-34.600000000000136</v>
      </c>
      <c r="P138" s="26">
        <f>Trans_cr!P138+Trav_cr!P138-SUM(Trans_deb!P138,Trav_deb!P138)</f>
        <v>9.9999999999909051E-2</v>
      </c>
      <c r="Q138" s="26">
        <f>Trans_cr!Q138+Trav_cr!Q138-SUM(Trans_deb!Q138,Trav_deb!Q138)</f>
        <v>-133.10000000000002</v>
      </c>
      <c r="S138" s="64">
        <f t="shared" ref="S138:S202" si="20">IF(Q138="", "", Q138/P138-1)</f>
        <v>-1332.0000000012108</v>
      </c>
      <c r="W138" s="39">
        <f>IF(L138="","",L138/GDP!O134/10)</f>
        <v>-0.47661250541386863</v>
      </c>
      <c r="X138" s="39">
        <f>IF(M138="","",M138/GDP!P134/10)</f>
        <v>0.41999040591180758</v>
      </c>
      <c r="Y138" s="39">
        <f>IF(N138="","",N138/GDP!Q134/10)</f>
        <v>1.4587247204252791</v>
      </c>
      <c r="Z138" s="39">
        <f>IF(O138="","",O138/GDP!R134/10)</f>
        <v>-0.26563845209071796</v>
      </c>
      <c r="AA138" s="39">
        <f>IF(P138="","",P138/GDP!S134/10)</f>
        <v>7.920487115060836E-4</v>
      </c>
      <c r="AB138" s="39">
        <f>IF(Q138="","",Q138/GDP!T134/10)</f>
        <v>-1.0546604695931097</v>
      </c>
      <c r="AC138" s="21">
        <f t="shared" si="14"/>
        <v>0</v>
      </c>
      <c r="AD138" s="21">
        <f t="shared" si="15"/>
        <v>0</v>
      </c>
      <c r="AE138" s="21"/>
      <c r="AF138" s="21">
        <f t="shared" si="16"/>
        <v>0</v>
      </c>
      <c r="AG138" s="39">
        <f t="shared" si="17"/>
        <v>-0.26563845209071796</v>
      </c>
      <c r="AI138" s="39" t="str">
        <f t="shared" si="18"/>
        <v/>
      </c>
      <c r="AJ138" s="83" t="str">
        <f t="shared" si="19"/>
        <v/>
      </c>
    </row>
    <row r="139" spans="1:36" x14ac:dyDescent="0.15">
      <c r="A139" s="12" t="s">
        <v>159</v>
      </c>
      <c r="B139" s="26">
        <f>Trans_cr!B139+Trav_cr!B139-SUM(Trans_deb!B139,Trav_deb!B139)</f>
        <v>-192.07471549824993</v>
      </c>
      <c r="C139" s="26">
        <f>Trans_cr!C139+Trav_cr!C139-SUM(Trans_deb!C139,Trav_deb!C139)</f>
        <v>-209.55327377359447</v>
      </c>
      <c r="D139" s="26">
        <f>Trans_cr!D139+Trav_cr!D139-SUM(Trans_deb!D139,Trav_deb!D139)</f>
        <v>-251.09388528366935</v>
      </c>
      <c r="E139" s="26">
        <f>Trans_cr!E139+Trav_cr!E139-SUM(Trans_deb!E139,Trav_deb!E139)</f>
        <v>-378.71072715013173</v>
      </c>
      <c r="F139" s="26">
        <f>Trans_cr!F139+Trav_cr!F139-SUM(Trans_deb!F139,Trav_deb!F139)</f>
        <v>-515.06992863932987</v>
      </c>
      <c r="G139" s="26">
        <f>Trans_cr!G139+Trav_cr!G139-SUM(Trans_deb!G139,Trav_deb!G139)</f>
        <v>-523.38117025963766</v>
      </c>
      <c r="H139" s="26">
        <f>Trans_cr!H139+Trav_cr!H139-SUM(Trans_deb!H139,Trav_deb!H139)</f>
        <v>-614.6</v>
      </c>
      <c r="I139" s="26">
        <f>Trans_cr!I139+Trav_cr!I139-SUM(Trans_deb!I139,Trav_deb!I139)</f>
        <v>-560.03449269804923</v>
      </c>
      <c r="J139" s="26">
        <f>Trans_cr!J139+Trav_cr!J139-SUM(Trans_deb!J139,Trav_deb!J139)</f>
        <v>-539.4638649891192</v>
      </c>
      <c r="K139" s="26">
        <f>Trans_cr!K139+Trav_cr!K139-SUM(Trans_deb!K139,Trav_deb!K139)</f>
        <v>-595.65819523989956</v>
      </c>
      <c r="L139" s="26">
        <f>Trans_cr!L139+Trav_cr!L139-SUM(Trans_deb!L139,Trav_deb!L139)</f>
        <v>-569.35788170061062</v>
      </c>
      <c r="M139" s="26">
        <f>Trans_cr!M139+Trav_cr!M139-SUM(Trans_deb!M139,Trav_deb!M139)</f>
        <v>-475.86045901709912</v>
      </c>
      <c r="N139" s="26">
        <f>Trans_cr!N139+Trav_cr!N139-SUM(Trans_deb!N139,Trav_deb!N139)</f>
        <v>-538.96087528841849</v>
      </c>
      <c r="O139" s="26">
        <f>Trans_cr!O139+Trav_cr!O139-SUM(Trans_deb!O139,Trav_deb!O139)</f>
        <v>-627.80083431550725</v>
      </c>
      <c r="P139" s="26">
        <f>Trans_cr!P139+Trav_cr!P139-SUM(Trans_deb!P139,Trav_deb!P139)</f>
        <v>-630.66542817526374</v>
      </c>
      <c r="Q139" s="26"/>
      <c r="S139" s="64" t="str">
        <f t="shared" si="20"/>
        <v/>
      </c>
      <c r="W139" s="39">
        <f>IF(L139="","",L139/GDP!O135/10)</f>
        <v>-5.8792308853416806</v>
      </c>
      <c r="X139" s="39">
        <f>IF(M139="","",M139/GDP!P135/10)</f>
        <v>-4.5975198177242795</v>
      </c>
      <c r="Y139" s="39">
        <f>IF(N139="","",N139/GDP!Q135/10)</f>
        <v>-4.8185699727348643</v>
      </c>
      <c r="Z139" s="39">
        <f>IF(O139="","",O139/GDP!R135/10)</f>
        <v>-4.8856304061532532</v>
      </c>
      <c r="AA139" s="39">
        <f>IF(P139="","",P139/GDP!S135/10)</f>
        <v>-4.884363993180636</v>
      </c>
      <c r="AB139" s="39" t="str">
        <f>IF(Q139="","",Q139/GDP!T135/10)</f>
        <v/>
      </c>
      <c r="AC139" s="21">
        <f t="shared" si="14"/>
        <v>0</v>
      </c>
      <c r="AD139" s="21">
        <f t="shared" si="15"/>
        <v>0</v>
      </c>
      <c r="AE139" s="21"/>
      <c r="AF139" s="21">
        <f t="shared" si="16"/>
        <v>0</v>
      </c>
      <c r="AG139" s="39">
        <f t="shared" si="17"/>
        <v>-4.8856304061532532</v>
      </c>
      <c r="AI139" s="39" t="str">
        <f t="shared" si="18"/>
        <v/>
      </c>
      <c r="AJ139" s="83" t="str">
        <f t="shared" si="19"/>
        <v/>
      </c>
    </row>
    <row r="140" spans="1:36" x14ac:dyDescent="0.15">
      <c r="A140" s="12" t="s">
        <v>160</v>
      </c>
      <c r="B140" s="26">
        <f>Trans_cr!B140+Trav_cr!B140-SUM(Trans_deb!B140,Trav_deb!B140)</f>
        <v>-1663.2942095814662</v>
      </c>
      <c r="C140" s="26">
        <f>Trans_cr!C140+Trav_cr!C140-SUM(Trans_deb!C140,Trav_deb!C140)</f>
        <v>-4582.9633506082191</v>
      </c>
      <c r="D140" s="26">
        <f>Trans_cr!D140+Trav_cr!D140-SUM(Trans_deb!D140,Trav_deb!D140)</f>
        <v>-9549.0223413660715</v>
      </c>
      <c r="E140" s="26">
        <f>Trans_cr!E140+Trav_cr!E140-SUM(Trans_deb!E140,Trav_deb!E140)</f>
        <v>-14904.800259510854</v>
      </c>
      <c r="F140" s="26">
        <f>Trans_cr!F140+Trav_cr!F140-SUM(Trans_deb!F140,Trav_deb!F140)</f>
        <v>-9426.2675710957374</v>
      </c>
      <c r="G140" s="26">
        <f>Trans_cr!G140+Trav_cr!G140-SUM(Trans_deb!G140,Trav_deb!G140)</f>
        <v>-11532.945850752059</v>
      </c>
      <c r="H140" s="26">
        <f>Trans_cr!H140+Trav_cr!H140-SUM(Trans_deb!H140,Trav_deb!H140)</f>
        <v>-12459.794376167096</v>
      </c>
      <c r="I140" s="26">
        <f>Trans_cr!I140+Trav_cr!I140-SUM(Trans_deb!I140,Trav_deb!I140)</f>
        <v>-13929.838140046182</v>
      </c>
      <c r="J140" s="26">
        <f>Trans_cr!J140+Trav_cr!J140-SUM(Trans_deb!J140,Trav_deb!J140)</f>
        <v>-12769.190732331044</v>
      </c>
      <c r="K140" s="26">
        <f>Trans_cr!K140+Trav_cr!K140-SUM(Trans_deb!K140,Trav_deb!K140)</f>
        <v>-13234</v>
      </c>
      <c r="L140" s="26">
        <f>Trans_cr!L140+Trav_cr!L140-SUM(Trans_deb!L140,Trav_deb!L140)</f>
        <v>-11128.299699521951</v>
      </c>
      <c r="M140" s="26">
        <f>Trans_cr!M140+Trav_cr!M140-SUM(Trans_deb!M140,Trav_deb!M140)</f>
        <v>-4251.1213572140032</v>
      </c>
      <c r="N140" s="26">
        <f>Trans_cr!N140+Trav_cr!N140-SUM(Trans_deb!N140,Trav_deb!N140)</f>
        <v>-6583.0674545735728</v>
      </c>
      <c r="O140" s="26">
        <f>Trans_cr!O140+Trav_cr!O140-SUM(Trans_deb!O140,Trav_deb!O140)</f>
        <v>-12574.495539102787</v>
      </c>
      <c r="P140" s="26">
        <f>Trans_cr!P140+Trav_cr!P140-SUM(Trans_deb!P140,Trav_deb!P140)</f>
        <v>-16942.640248879077</v>
      </c>
      <c r="Q140" s="26">
        <f>Trans_cr!Q140+Trav_cr!Q140-SUM(Trans_deb!Q140,Trav_deb!Q140)</f>
        <v>-8519.7740937683811</v>
      </c>
      <c r="S140" s="64">
        <f t="shared" si="20"/>
        <v>-0.49714011697013705</v>
      </c>
      <c r="W140" s="39">
        <f>IF(L140="","",L140/GDP!O136/10)</f>
        <v>-2.2598441452740246</v>
      </c>
      <c r="X140" s="39">
        <f>IF(M140="","",M140/GDP!P136/10)</f>
        <v>-1.050569742992804</v>
      </c>
      <c r="Y140" s="39">
        <f>IF(N140="","",N140/GDP!Q136/10)</f>
        <v>-1.7520017705352089</v>
      </c>
      <c r="Z140" s="39">
        <f>IF(O140="","",O140/GDP!R136/10)</f>
        <v>-2.9815944729878314</v>
      </c>
      <c r="AA140" s="39">
        <f>IF(P140="","",P140/GDP!S136/10)</f>
        <v>-3.7808229776303479</v>
      </c>
      <c r="AB140" s="39">
        <f>IF(Q140="","",Q140/GDP!T136/10)</f>
        <v>-1.9840050772235176</v>
      </c>
      <c r="AC140" s="21">
        <f t="shared" si="14"/>
        <v>0</v>
      </c>
      <c r="AD140" s="21">
        <f t="shared" si="15"/>
        <v>0</v>
      </c>
      <c r="AE140" s="21"/>
      <c r="AF140" s="21">
        <f t="shared" si="16"/>
        <v>0</v>
      </c>
      <c r="AG140" s="39">
        <f t="shared" si="17"/>
        <v>-2.9815944729878314</v>
      </c>
      <c r="AI140" s="39" t="str">
        <f t="shared" si="18"/>
        <v/>
      </c>
      <c r="AJ140" s="83" t="str">
        <f t="shared" si="19"/>
        <v/>
      </c>
    </row>
    <row r="141" spans="1:36" x14ac:dyDescent="0.15">
      <c r="A141" s="12" t="s">
        <v>161</v>
      </c>
      <c r="B141" s="26">
        <f>Trans_cr!B141+Trav_cr!B141-SUM(Trans_deb!B141,Trav_deb!B141)</f>
        <v>-30.256304202404039</v>
      </c>
      <c r="C141" s="26">
        <f>Trans_cr!C141+Trav_cr!C141-SUM(Trans_deb!C141,Trav_deb!C141)</f>
        <v>16.426846134000016</v>
      </c>
      <c r="D141" s="26">
        <f>Trans_cr!D141+Trav_cr!D141-SUM(Trans_deb!D141,Trav_deb!D141)</f>
        <v>25.400453079170006</v>
      </c>
      <c r="E141" s="26">
        <f>Trans_cr!E141+Trav_cr!E141-SUM(Trans_deb!E141,Trav_deb!E141)</f>
        <v>22.728127089000054</v>
      </c>
      <c r="F141" s="26">
        <f>Trans_cr!F141+Trav_cr!F141-SUM(Trans_deb!F141,Trav_deb!F141)</f>
        <v>64.339453614000035</v>
      </c>
      <c r="G141" s="26">
        <f>Trans_cr!G141+Trav_cr!G141-SUM(Trans_deb!G141,Trav_deb!G141)</f>
        <v>77.468642769999974</v>
      </c>
      <c r="H141" s="26">
        <f>Trans_cr!H141+Trav_cr!H141-SUM(Trans_deb!H141,Trav_deb!H141)</f>
        <v>121.11997966460001</v>
      </c>
      <c r="I141" s="26">
        <f>Trans_cr!I141+Trav_cr!I141-SUM(Trans_deb!I141,Trav_deb!I141)</f>
        <v>82.281880862999969</v>
      </c>
      <c r="J141" s="26">
        <f>Trans_cr!J141+Trav_cr!J141-SUM(Trans_deb!J141,Trav_deb!J141)</f>
        <v>140.59001411999998</v>
      </c>
      <c r="K141" s="26">
        <f>Trans_cr!K141+Trav_cr!K141-SUM(Trans_deb!K141,Trav_deb!K141)</f>
        <v>159.98205264207854</v>
      </c>
      <c r="L141" s="26">
        <f>Trans_cr!L141+Trav_cr!L141-SUM(Trans_deb!L141,Trav_deb!L141)</f>
        <v>153.30713138799996</v>
      </c>
      <c r="M141" s="26">
        <f>Trans_cr!M141+Trav_cr!M141-SUM(Trans_deb!M141,Trav_deb!M141)</f>
        <v>153.48734470000005</v>
      </c>
      <c r="N141" s="26">
        <f>Trans_cr!N141+Trav_cr!N141-SUM(Trans_deb!N141,Trav_deb!N141)</f>
        <v>166.76781840299998</v>
      </c>
      <c r="O141" s="26">
        <f>Trans_cr!O141+Trav_cr!O141-SUM(Trans_deb!O141,Trav_deb!O141)</f>
        <v>195.34782502124096</v>
      </c>
      <c r="P141" s="26">
        <f>Trans_cr!P141+Trav_cr!P141-SUM(Trans_deb!P141,Trav_deb!P141)</f>
        <v>166.36293044500007</v>
      </c>
      <c r="Q141" s="26">
        <f>Trans_cr!Q141+Trav_cr!Q141-SUM(Trans_deb!Q141,Trav_deb!Q141)</f>
        <v>161.46736122679988</v>
      </c>
      <c r="S141" s="64">
        <f t="shared" si="20"/>
        <v>-2.9427043663544206E-2</v>
      </c>
      <c r="W141" s="39">
        <f>IF(L141="","",L141/GDP!O137/10)</f>
        <v>1.5228250597370543</v>
      </c>
      <c r="X141" s="39">
        <f>IF(M141="","",M141/GDP!P137/10)</f>
        <v>1.4363786111100496</v>
      </c>
      <c r="Y141" s="39">
        <f>IF(N141="","",N141/GDP!Q137/10)</f>
        <v>1.4711241873647405</v>
      </c>
      <c r="Z141" s="39">
        <f>IF(O141="","",O141/GDP!R137/10)</f>
        <v>1.5389303362009652</v>
      </c>
      <c r="AA141" s="39">
        <f>IF(P141="","",P141/GDP!S137/10)</f>
        <v>1.3256225379727427</v>
      </c>
      <c r="AB141" s="39">
        <f>IF(Q141="","",Q141/GDP!T137/10)</f>
        <v>1.3140776854282492</v>
      </c>
      <c r="AC141" s="21">
        <f t="shared" si="14"/>
        <v>0</v>
      </c>
      <c r="AD141" s="21">
        <f t="shared" si="15"/>
        <v>0</v>
      </c>
      <c r="AE141" s="21"/>
      <c r="AF141" s="21">
        <f t="shared" si="16"/>
        <v>0</v>
      </c>
      <c r="AG141" s="39" t="str">
        <f t="shared" si="17"/>
        <v/>
      </c>
      <c r="AI141" s="39">
        <f t="shared" si="18"/>
        <v>1.5389303362009652</v>
      </c>
      <c r="AJ141" s="83" t="str">
        <f t="shared" si="19"/>
        <v/>
      </c>
    </row>
    <row r="142" spans="1:36" x14ac:dyDescent="0.15">
      <c r="A142" s="12" t="s">
        <v>162</v>
      </c>
      <c r="B142" s="26">
        <f>Trans_cr!B142+Trav_cr!B142-SUM(Trans_deb!B142,Trav_deb!B142)</f>
        <v>913.39328962175932</v>
      </c>
      <c r="C142" s="26">
        <f>Trans_cr!C142+Trav_cr!C142-SUM(Trans_deb!C142,Trav_deb!C142)</f>
        <v>247.48577861884769</v>
      </c>
      <c r="D142" s="26">
        <f>Trans_cr!D142+Trav_cr!D142-SUM(Trans_deb!D142,Trav_deb!D142)</f>
        <v>-2675.8731450906489</v>
      </c>
      <c r="E142" s="26">
        <f>Trans_cr!E142+Trav_cr!E142-SUM(Trans_deb!E142,Trav_deb!E142)</f>
        <v>-4019.2174108688196</v>
      </c>
      <c r="F142" s="26">
        <f>Trans_cr!F142+Trav_cr!F142-SUM(Trans_deb!F142,Trav_deb!F142)</f>
        <v>353.6270303027195</v>
      </c>
      <c r="G142" s="26">
        <f>Trans_cr!G142+Trav_cr!G142-SUM(Trans_deb!G142,Trav_deb!G142)</f>
        <v>-1799.7773848052602</v>
      </c>
      <c r="H142" s="26">
        <f>Trans_cr!H142+Trav_cr!H142-SUM(Trans_deb!H142,Trav_deb!H142)</f>
        <v>-1487.5373618154626</v>
      </c>
      <c r="I142" s="26">
        <f>Trans_cr!I142+Trav_cr!I142-SUM(Trans_deb!I142,Trav_deb!I142)</f>
        <v>-3811.4000000000015</v>
      </c>
      <c r="J142" s="26">
        <f>Trans_cr!J142+Trav_cr!J142-SUM(Trans_deb!J142,Trav_deb!J142)</f>
        <v>-4570.1871748875419</v>
      </c>
      <c r="K142" s="26">
        <f>Trans_cr!K142+Trav_cr!K142-SUM(Trans_deb!K142,Trav_deb!K142)</f>
        <v>-4508.1962286127164</v>
      </c>
      <c r="L142" s="26">
        <f>Trans_cr!L142+Trav_cr!L142-SUM(Trans_deb!L142,Trav_deb!L142)</f>
        <v>-2553.566909112571</v>
      </c>
      <c r="M142" s="26">
        <f>Trans_cr!M142+Trav_cr!M142-SUM(Trans_deb!M142,Trav_deb!M142)</f>
        <v>-2422.2942088352211</v>
      </c>
      <c r="N142" s="26">
        <f>Trans_cr!N142+Trav_cr!N142-SUM(Trans_deb!N142,Trav_deb!N142)</f>
        <v>-3624.5605024344113</v>
      </c>
      <c r="O142" s="26">
        <f>Trans_cr!O142+Trav_cr!O142-SUM(Trans_deb!O142,Trav_deb!O142)</f>
        <v>-4984.5396241958661</v>
      </c>
      <c r="P142" s="26">
        <f>Trans_cr!P142+Trav_cr!P142-SUM(Trans_deb!P142,Trav_deb!P142)</f>
        <v>-4593.6609362194067</v>
      </c>
      <c r="Q142" s="26">
        <f>Trans_cr!Q142+Trav_cr!Q142-SUM(Trans_deb!Q142,Trav_deb!Q142)</f>
        <v>3839.7142874382334</v>
      </c>
      <c r="S142" s="64">
        <f t="shared" si="20"/>
        <v>-1.8358723773370889</v>
      </c>
      <c r="W142" s="39">
        <f>IF(L142="","",L142/GDP!O138/10)</f>
        <v>-0.66188611960423338</v>
      </c>
      <c r="X142" s="39">
        <f>IF(M142="","",M142/GDP!P138/10)</f>
        <v>-0.65675595078788551</v>
      </c>
      <c r="Y142" s="39">
        <f>IF(N142="","",N142/GDP!Q138/10)</f>
        <v>-0.90979304642992287</v>
      </c>
      <c r="Z142" s="39">
        <f>IF(O142="","",O142/GDP!R138/10)</f>
        <v>-1.1406277186688674</v>
      </c>
      <c r="AA142" s="39">
        <f>IF(P142="","",P142/GDP!S138/10)</f>
        <v>-1.1328104483082555</v>
      </c>
      <c r="AB142" s="39">
        <f>IF(Q142="","",Q142/GDP!T138/10)</f>
        <v>1.060668000486332</v>
      </c>
      <c r="AC142" s="21">
        <f t="shared" si="14"/>
        <v>0</v>
      </c>
      <c r="AD142" s="21">
        <f t="shared" si="15"/>
        <v>0</v>
      </c>
      <c r="AE142" s="21"/>
      <c r="AF142" s="21">
        <f t="shared" si="16"/>
        <v>0</v>
      </c>
      <c r="AG142" s="39">
        <f t="shared" si="17"/>
        <v>-1.1406277186688674</v>
      </c>
      <c r="AI142" s="39" t="str">
        <f t="shared" si="18"/>
        <v/>
      </c>
      <c r="AJ142" s="83" t="str">
        <f t="shared" si="19"/>
        <v/>
      </c>
    </row>
    <row r="143" spans="1:36" x14ac:dyDescent="0.15">
      <c r="A143" s="12" t="s">
        <v>163</v>
      </c>
      <c r="B143" s="26">
        <f>Trans_cr!B143+Trav_cr!B143-SUM(Trans_deb!B143,Trav_deb!B143)</f>
        <v>-990.89726918075417</v>
      </c>
      <c r="C143" s="26">
        <f>Trans_cr!C143+Trav_cr!C143-SUM(Trans_deb!C143,Trav_deb!C143)</f>
        <v>-1084.2652795838753</v>
      </c>
      <c r="D143" s="26">
        <f>Trans_cr!D143+Trav_cr!D143-SUM(Trans_deb!D143,Trav_deb!D143)</f>
        <v>-1438.2314694408321</v>
      </c>
      <c r="E143" s="26">
        <f>Trans_cr!E143+Trav_cr!E143-SUM(Trans_deb!E143,Trav_deb!E143)</f>
        <v>-2127.4382314694403</v>
      </c>
      <c r="F143" s="26">
        <f>Trans_cr!F143+Trav_cr!F143-SUM(Trans_deb!F143,Trav_deb!F143)</f>
        <v>-1747.7243172951883</v>
      </c>
      <c r="G143" s="26">
        <f>Trans_cr!G143+Trav_cr!G143-SUM(Trans_deb!G143,Trav_deb!G143)</f>
        <v>-2358.9076723016906</v>
      </c>
      <c r="H143" s="26">
        <f>Trans_cr!H143+Trav_cr!H143-SUM(Trans_deb!H143,Trav_deb!H143)</f>
        <v>-2379.1139408656068</v>
      </c>
      <c r="I143" s="26">
        <f>Trans_cr!I143+Trav_cr!I143-SUM(Trans_deb!I143,Trav_deb!I143)</f>
        <v>-2737.502558175599</v>
      </c>
      <c r="J143" s="26">
        <f>Trans_cr!J143+Trav_cr!J143-SUM(Trans_deb!J143,Trav_deb!J143)</f>
        <v>-3444.6444825705785</v>
      </c>
      <c r="K143" s="26">
        <f>Trans_cr!K143+Trav_cr!K143-SUM(Trans_deb!K143,Trav_deb!K143)</f>
        <v>-3120.6035899995804</v>
      </c>
      <c r="L143" s="26">
        <f>Trans_cr!L143+Trav_cr!L143-SUM(Trans_deb!L143,Trav_deb!L143)</f>
        <v>-2916.0712641268501</v>
      </c>
      <c r="M143" s="26">
        <f>Trans_cr!M143+Trav_cr!M143-SUM(Trans_deb!M143,Trav_deb!M143)</f>
        <v>-2756.2420513352063</v>
      </c>
      <c r="N143" s="26">
        <f>Trans_cr!N143+Trav_cr!N143-SUM(Trans_deb!N143,Trav_deb!N143)</f>
        <v>-2951.1620368502063</v>
      </c>
      <c r="O143" s="26">
        <f>Trans_cr!O143+Trav_cr!O143-SUM(Trans_deb!O143,Trav_deb!O143)</f>
        <v>-3138.3950153364121</v>
      </c>
      <c r="P143" s="26">
        <f>Trans_cr!P143+Trav_cr!P143-SUM(Trans_deb!P143,Trav_deb!P143)</f>
        <v>-2722.6629756238744</v>
      </c>
      <c r="Q143" s="26"/>
      <c r="S143" s="64" t="str">
        <f t="shared" si="20"/>
        <v/>
      </c>
      <c r="W143" s="39">
        <f>IF(L143="","",L143/GDP!O139/10)</f>
        <v>-4.2311341763307757</v>
      </c>
      <c r="X143" s="39">
        <f>IF(M143="","",M143/GDP!P139/10)</f>
        <v>-4.2092482861084672</v>
      </c>
      <c r="Y143" s="39">
        <f>IF(N143="","",N143/GDP!Q139/10)</f>
        <v>-4.1802393936573878</v>
      </c>
      <c r="Z143" s="39">
        <f>IF(O143="","",O143/GDP!R139/10)</f>
        <v>-3.9333770662374357</v>
      </c>
      <c r="AA143" s="39">
        <f>IF(P143="","",P143/GDP!S139/10)</f>
        <v>-3.5669005639889733</v>
      </c>
      <c r="AB143" s="39" t="str">
        <f>IF(Q143="","",Q143/GDP!T139/10)</f>
        <v/>
      </c>
      <c r="AC143" s="21">
        <f t="shared" si="14"/>
        <v>0</v>
      </c>
      <c r="AD143" s="21">
        <f t="shared" si="15"/>
        <v>0</v>
      </c>
      <c r="AE143" s="21"/>
      <c r="AF143" s="21">
        <f t="shared" si="16"/>
        <v>0</v>
      </c>
      <c r="AG143" s="39">
        <f t="shared" si="17"/>
        <v>-3.9333770662374357</v>
      </c>
      <c r="AI143" s="39" t="str">
        <f t="shared" si="18"/>
        <v/>
      </c>
      <c r="AJ143" s="83" t="str">
        <f t="shared" si="19"/>
        <v/>
      </c>
    </row>
    <row r="144" spans="1:36" x14ac:dyDescent="0.15">
      <c r="A144" s="12" t="s">
        <v>164</v>
      </c>
      <c r="B144" s="26">
        <f>Trans_cr!B144+Trav_cr!B144-SUM(Trans_deb!B144,Trav_deb!B144)</f>
        <v>-2647</v>
      </c>
      <c r="C144" s="26">
        <f>Trans_cr!C144+Trav_cr!C144-SUM(Trans_deb!C144,Trav_deb!C144)</f>
        <v>-3220</v>
      </c>
      <c r="D144" s="26">
        <f>Trans_cr!D144+Trav_cr!D144-SUM(Trans_deb!D144,Trav_deb!D144)</f>
        <v>-3536</v>
      </c>
      <c r="E144" s="26">
        <f>Trans_cr!E144+Trav_cr!E144-SUM(Trans_deb!E144,Trav_deb!E144)</f>
        <v>-4198</v>
      </c>
      <c r="F144" s="26">
        <f>Trans_cr!F144+Trav_cr!F144-SUM(Trans_deb!F144,Trav_deb!F144)</f>
        <v>-2487.59</v>
      </c>
      <c r="G144" s="26">
        <f>Trans_cr!G144+Trav_cr!G144-SUM(Trans_deb!G144,Trav_deb!G144)</f>
        <v>-2941</v>
      </c>
      <c r="H144" s="26">
        <f>Trans_cr!H144+Trav_cr!H144-SUM(Trans_deb!H144,Trav_deb!H144)</f>
        <v>-3120</v>
      </c>
      <c r="I144" s="26">
        <f>Trans_cr!I144+Trav_cr!I144-SUM(Trans_deb!I144,Trav_deb!I144)</f>
        <v>-3014.0038</v>
      </c>
      <c r="J144" s="26">
        <f>Trans_cr!J144+Trav_cr!J144-SUM(Trans_deb!J144,Trav_deb!J144)</f>
        <v>-3073</v>
      </c>
      <c r="K144" s="26">
        <f>Trans_cr!K144+Trav_cr!K144-SUM(Trans_deb!K144,Trav_deb!K144)</f>
        <v>-3790</v>
      </c>
      <c r="L144" s="26">
        <f>Trans_cr!L144+Trav_cr!L144-SUM(Trans_deb!L144,Trav_deb!L144)</f>
        <v>-3878</v>
      </c>
      <c r="M144" s="26">
        <f>Trans_cr!M144+Trav_cr!M144-SUM(Trans_deb!M144,Trav_deb!M144)</f>
        <v>-3950.8980000000001</v>
      </c>
      <c r="N144" s="26">
        <f>Trans_cr!N144+Trav_cr!N144-SUM(Trans_deb!N144,Trav_deb!N144)</f>
        <v>-4925.6209999999992</v>
      </c>
      <c r="O144" s="26">
        <f>Trans_cr!O144+Trav_cr!O144-SUM(Trans_deb!O144,Trav_deb!O144)</f>
        <v>-4352.987000000001</v>
      </c>
      <c r="P144" s="26">
        <f>Trans_cr!P144+Trav_cr!P144-SUM(Trans_deb!P144,Trav_deb!P144)</f>
        <v>-3904.9279999999994</v>
      </c>
      <c r="Q144" s="26">
        <f>Trans_cr!Q144+Trav_cr!Q144-SUM(Trans_deb!Q144,Trav_deb!Q144)</f>
        <v>-2345.9889999999996</v>
      </c>
      <c r="S144" s="64">
        <f t="shared" si="20"/>
        <v>-0.39922349400552326</v>
      </c>
      <c r="W144" s="39">
        <f>IF(L144="","",L144/GDP!O140/10)</f>
        <v>-1.4353906241067442</v>
      </c>
      <c r="X144" s="39">
        <f>IF(M144="","",M144/GDP!P140/10)</f>
        <v>-1.4210666459450774</v>
      </c>
      <c r="Y144" s="39">
        <f>IF(N144="","",N144/GDP!Q140/10)</f>
        <v>-1.6170631838401508</v>
      </c>
      <c r="Z144" s="39">
        <f>IF(O144="","",O144/GDP!R140/10)</f>
        <v>-1.3904054313729124</v>
      </c>
      <c r="AA144" s="39">
        <f>IF(P144="","",P144/GDP!S140/10)</f>
        <v>-1.4100160961956016</v>
      </c>
      <c r="AB144" s="39">
        <f>IF(Q144="","",Q144/GDP!T140/10)</f>
        <v>-0.89635156087936496</v>
      </c>
      <c r="AC144" s="21">
        <f t="shared" si="14"/>
        <v>0</v>
      </c>
      <c r="AD144" s="21">
        <f t="shared" si="15"/>
        <v>0</v>
      </c>
      <c r="AE144" s="21"/>
      <c r="AF144" s="21">
        <f t="shared" si="16"/>
        <v>0</v>
      </c>
      <c r="AG144" s="39">
        <f t="shared" si="17"/>
        <v>-1.3904054313729124</v>
      </c>
      <c r="AI144" s="39" t="str">
        <f t="shared" si="18"/>
        <v/>
      </c>
      <c r="AJ144" s="83" t="str">
        <f t="shared" si="19"/>
        <v/>
      </c>
    </row>
    <row r="145" spans="1:36" x14ac:dyDescent="0.15">
      <c r="A145" s="12" t="s">
        <v>165</v>
      </c>
      <c r="B145" s="26">
        <f>Trans_cr!B145+Trav_cr!B145-SUM(Trans_deb!B145,Trav_deb!B145)</f>
        <v>37.599999999999994</v>
      </c>
      <c r="C145" s="26">
        <f>Trans_cr!C145+Trav_cr!C145-SUM(Trans_deb!C145,Trav_deb!C145)</f>
        <v>32.38884403995948</v>
      </c>
      <c r="D145" s="26">
        <f>Trans_cr!D145+Trav_cr!D145-SUM(Trans_deb!D145,Trav_deb!D145)</f>
        <v>38.332134442939541</v>
      </c>
      <c r="E145" s="26">
        <f>Trans_cr!E145+Trav_cr!E145-SUM(Trans_deb!E145,Trav_deb!E145)</f>
        <v>44.884037652586002</v>
      </c>
      <c r="F145" s="26">
        <f>Trans_cr!F145+Trav_cr!F145-SUM(Trans_deb!F145,Trav_deb!F145)</f>
        <v>49.193228143541887</v>
      </c>
      <c r="G145" s="26">
        <f>Trans_cr!G145+Trav_cr!G145-SUM(Trans_deb!G145,Trav_deb!G145)</f>
        <v>47.641712043991092</v>
      </c>
      <c r="H145" s="26">
        <f>Trans_cr!H145+Trav_cr!H145-SUM(Trans_deb!H145,Trav_deb!H145)</f>
        <v>66.023906948217231</v>
      </c>
      <c r="I145" s="26">
        <f>Trans_cr!I145+Trav_cr!I145-SUM(Trans_deb!I145,Trav_deb!I145)</f>
        <v>74.323494684618311</v>
      </c>
      <c r="J145" s="26">
        <f>Trans_cr!J145+Trav_cr!J145-SUM(Trans_deb!J145,Trav_deb!J145)</f>
        <v>84.259106340097617</v>
      </c>
      <c r="K145" s="26">
        <f>Trans_cr!K145+Trav_cr!K145-SUM(Trans_deb!K145,Trav_deb!K145)</f>
        <v>98.763482803703411</v>
      </c>
      <c r="L145" s="26">
        <f>Trans_cr!L145+Trav_cr!L145-SUM(Trans_deb!L145,Trav_deb!L145)</f>
        <v>115.18212991592827</v>
      </c>
      <c r="M145" s="26">
        <f>Trans_cr!M145+Trav_cr!M145-SUM(Trans_deb!M145,Trav_deb!M145)</f>
        <v>106.62203464608785</v>
      </c>
      <c r="N145" s="26">
        <f>Trans_cr!N145+Trav_cr!N145-SUM(Trans_deb!N145,Trav_deb!N145)</f>
        <v>81.144624233868512</v>
      </c>
      <c r="O145" s="26"/>
      <c r="P145" s="26"/>
      <c r="Q145" s="26"/>
      <c r="S145" s="64" t="str">
        <f t="shared" si="20"/>
        <v/>
      </c>
      <c r="W145" s="39">
        <f>IF(L145="","",L145/GDP!O141/10)</f>
        <v>41.309861124809281</v>
      </c>
      <c r="X145" s="39">
        <f>IF(M145="","",M145/GDP!P141/10)</f>
        <v>35.9299454904275</v>
      </c>
      <c r="Y145" s="39">
        <f>IF(N145="","",N145/GDP!Q141/10)</f>
        <v>28.217929434026029</v>
      </c>
      <c r="Z145" s="39" t="str">
        <f>IF(O145="","",O145/GDP!R141/10)</f>
        <v/>
      </c>
      <c r="AA145" s="39" t="str">
        <f>IF(P145="","",P145/GDP!S141/10)</f>
        <v/>
      </c>
      <c r="AB145" s="39" t="str">
        <f>IF(Q145="","",Q145/GDP!T141/10)</f>
        <v/>
      </c>
      <c r="AC145" s="21">
        <f t="shared" si="14"/>
        <v>1</v>
      </c>
      <c r="AD145" s="21"/>
      <c r="AE145" s="21"/>
      <c r="AF145" s="21">
        <f t="shared" si="16"/>
        <v>0</v>
      </c>
      <c r="AG145" s="39" t="str">
        <f t="shared" si="17"/>
        <v/>
      </c>
      <c r="AI145" s="39" t="str">
        <f t="shared" si="18"/>
        <v/>
      </c>
      <c r="AJ145" s="83" t="str">
        <f t="shared" si="19"/>
        <v>Palau, Rep. of</v>
      </c>
    </row>
    <row r="146" spans="1:36" x14ac:dyDescent="0.15">
      <c r="A146" s="12" t="s">
        <v>166</v>
      </c>
      <c r="B146" s="26">
        <f>Trans_cr!B146+Trav_cr!B146-SUM(Trans_deb!B146,Trav_deb!B146)</f>
        <v>1343.1999999999998</v>
      </c>
      <c r="C146" s="26">
        <f>Trans_cr!C146+Trav_cr!C146-SUM(Trans_deb!C146,Trav_deb!C146)</f>
        <v>1955.8000000000002</v>
      </c>
      <c r="D146" s="26">
        <f>Trans_cr!D146+Trav_cr!D146-SUM(Trans_deb!D146,Trav_deb!D146)</f>
        <v>1933.5000000000005</v>
      </c>
      <c r="E146" s="26">
        <f>Trans_cr!E146+Trav_cr!E146-SUM(Trans_deb!E146,Trav_deb!E146)</f>
        <v>2261.1000000000004</v>
      </c>
      <c r="F146" s="26">
        <f>Trans_cr!F146+Trav_cr!F146-SUM(Trans_deb!F146,Trav_deb!F146)</f>
        <v>3076.7</v>
      </c>
      <c r="G146" s="26">
        <f>Trans_cr!G146+Trav_cr!G146-SUM(Trans_deb!G146,Trav_deb!G146)</f>
        <v>3241</v>
      </c>
      <c r="H146" s="26">
        <f>Trans_cr!H146+Trav_cr!H146-SUM(Trans_deb!H146,Trav_deb!H146)</f>
        <v>3832.1000000000004</v>
      </c>
      <c r="I146" s="26">
        <f>Trans_cr!I146+Trav_cr!I146-SUM(Trans_deb!I146,Trav_deb!I146)</f>
        <v>5094.5</v>
      </c>
      <c r="J146" s="26">
        <f>Trans_cr!J146+Trav_cr!J146-SUM(Trans_deb!J146,Trav_deb!J146)</f>
        <v>5427.9</v>
      </c>
      <c r="K146" s="26">
        <f>Trans_cr!K146+Trav_cr!K146-SUM(Trans_deb!K146,Trav_deb!K146)</f>
        <v>6099.9</v>
      </c>
      <c r="L146" s="26">
        <f>Trans_cr!L146+Trav_cr!L146-SUM(Trans_deb!L146,Trav_deb!L146)</f>
        <v>6375.8</v>
      </c>
      <c r="M146" s="26">
        <f>Trans_cr!M146+Trav_cr!M146-SUM(Trans_deb!M146,Trav_deb!M146)</f>
        <v>6828.2151920000006</v>
      </c>
      <c r="N146" s="26">
        <f>Trans_cr!N146+Trav_cr!N146-SUM(Trans_deb!N146,Trav_deb!N146)</f>
        <v>7964.4195770000006</v>
      </c>
      <c r="O146" s="26">
        <f>Trans_cr!O146+Trav_cr!O146-SUM(Trans_deb!O146,Trav_deb!O146)</f>
        <v>8206.1556540000001</v>
      </c>
      <c r="P146" s="26">
        <f>Trans_cr!P146+Trav_cr!P146-SUM(Trans_deb!P146,Trav_deb!P146)</f>
        <v>8226.1055240000005</v>
      </c>
      <c r="Q146" s="26">
        <f>Trans_cr!Q146+Trav_cr!Q146-SUM(Trans_deb!Q146,Trav_deb!Q146)</f>
        <v>4900.3348499499998</v>
      </c>
      <c r="S146" s="64">
        <f t="shared" si="20"/>
        <v>-0.40429467678805342</v>
      </c>
      <c r="W146" s="39">
        <f>IF(L146="","",L146/GDP!O142/10)</f>
        <v>11.787016571112918</v>
      </c>
      <c r="X146" s="39">
        <f>IF(M146="","",M146/GDP!P142/10)</f>
        <v>11.791550576792476</v>
      </c>
      <c r="Y146" s="39">
        <f>IF(N146="","",N146/GDP!Q142/10)</f>
        <v>12.8039720941814</v>
      </c>
      <c r="Z146" s="39">
        <f>IF(O146="","",O146/GDP!R142/10)</f>
        <v>12.638801622526611</v>
      </c>
      <c r="AA146" s="39">
        <f>IF(P146="","",P146/GDP!S142/10)</f>
        <v>12.316766372508775</v>
      </c>
      <c r="AB146" s="39">
        <f>IF(Q146="","",Q146/GDP!T142/10)</f>
        <v>9.2567304683400931</v>
      </c>
      <c r="AC146" s="21">
        <f t="shared" si="14"/>
        <v>0</v>
      </c>
      <c r="AD146" s="21">
        <f t="shared" si="15"/>
        <v>1</v>
      </c>
      <c r="AE146" s="21"/>
      <c r="AF146" s="21">
        <f t="shared" si="16"/>
        <v>0</v>
      </c>
      <c r="AG146" s="39" t="str">
        <f t="shared" si="17"/>
        <v/>
      </c>
      <c r="AI146" s="39">
        <f t="shared" si="18"/>
        <v>12.638801622526611</v>
      </c>
      <c r="AJ146" s="83" t="str">
        <f t="shared" si="19"/>
        <v>Panama</v>
      </c>
    </row>
    <row r="147" spans="1:36" x14ac:dyDescent="0.15">
      <c r="A147" s="12" t="s">
        <v>167</v>
      </c>
      <c r="B147" s="26">
        <f>Trans_cr!B147+Trav_cr!B147-SUM(Trans_deb!B147,Trav_deb!B147)</f>
        <v>-299.30315299379561</v>
      </c>
      <c r="C147" s="26">
        <f>Trans_cr!C147+Trav_cr!C147-SUM(Trans_deb!C147,Trav_deb!C147)</f>
        <v>-388.10656875128257</v>
      </c>
      <c r="D147" s="26">
        <f>Trans_cr!D147+Trav_cr!D147-SUM(Trans_deb!D147,Trav_deb!D147)</f>
        <v>-486.8477156285611</v>
      </c>
      <c r="E147" s="26">
        <f>Trans_cr!E147+Trav_cr!E147-SUM(Trans_deb!E147,Trav_deb!E147)</f>
        <v>-566.38266392000241</v>
      </c>
      <c r="F147" s="26">
        <f>Trans_cr!F147+Trav_cr!F147-SUM(Trans_deb!F147,Trav_deb!F147)</f>
        <v>-540.31008367739059</v>
      </c>
      <c r="G147" s="26">
        <f>Trans_cr!G147+Trav_cr!G147-SUM(Trans_deb!G147,Trav_deb!G147)</f>
        <v>-685.94667225564729</v>
      </c>
      <c r="H147" s="26">
        <f>Trans_cr!H147+Trav_cr!H147-SUM(Trans_deb!H147,Trav_deb!H147)</f>
        <v>-767.57479767191978</v>
      </c>
      <c r="I147" s="26">
        <f>Trans_cr!I147+Trav_cr!I147-SUM(Trans_deb!I147,Trav_deb!I147)</f>
        <v>-859.3589892672361</v>
      </c>
      <c r="J147" s="26">
        <f>Trans_cr!J147+Trav_cr!J147-SUM(Trans_deb!J147,Trav_deb!J147)</f>
        <v>-843.45577561282323</v>
      </c>
      <c r="K147" s="26">
        <f>Trans_cr!K147+Trav_cr!K147-SUM(Trans_deb!K147,Trav_deb!K147)</f>
        <v>-635.15215862629759</v>
      </c>
      <c r="L147" s="26">
        <f>Trans_cr!L147+Trav_cr!L147-SUM(Trans_deb!L147,Trav_deb!L147)</f>
        <v>-511.73363165135123</v>
      </c>
      <c r="M147" s="26">
        <f>Trans_cr!M147+Trav_cr!M147-SUM(Trans_deb!M147,Trav_deb!M147)</f>
        <v>-379.40261837453721</v>
      </c>
      <c r="N147" s="26">
        <f>Trans_cr!N147+Trav_cr!N147-SUM(Trans_deb!N147,Trav_deb!N147)</f>
        <v>-481.39376475839663</v>
      </c>
      <c r="O147" s="26">
        <f>Trans_cr!O147+Trav_cr!O147-SUM(Trans_deb!O147,Trav_deb!O147)</f>
        <v>-410.87166520711929</v>
      </c>
      <c r="P147" s="26"/>
      <c r="Q147" s="26"/>
      <c r="S147" s="64" t="str">
        <f t="shared" si="20"/>
        <v/>
      </c>
      <c r="W147" s="39">
        <f>IF(L147="","",L147/GDP!O143/10)</f>
        <v>-2.3556749771600431</v>
      </c>
      <c r="X147" s="39">
        <f>IF(M147="","",M147/GDP!P143/10)</f>
        <v>-1.8276646456738839</v>
      </c>
      <c r="Y147" s="39">
        <f>IF(N147="","",N147/GDP!Q143/10)</f>
        <v>-2.1166960866183997</v>
      </c>
      <c r="Z147" s="39">
        <f>IF(O147="","",O147/GDP!R143/10)</f>
        <v>-1.7041701053213416</v>
      </c>
      <c r="AA147" s="39" t="str">
        <f>IF(P147="","",P147/GDP!S143/10)</f>
        <v/>
      </c>
      <c r="AB147" s="39" t="str">
        <f>IF(Q147="","",Q147/GDP!T143/10)</f>
        <v/>
      </c>
      <c r="AC147" s="21">
        <f t="shared" si="14"/>
        <v>0</v>
      </c>
      <c r="AD147" s="21">
        <f t="shared" si="15"/>
        <v>0</v>
      </c>
      <c r="AE147" s="21"/>
      <c r="AF147" s="21">
        <f t="shared" si="16"/>
        <v>0</v>
      </c>
      <c r="AG147" s="39">
        <f t="shared" si="17"/>
        <v>-1.7041701053213416</v>
      </c>
      <c r="AI147" s="39" t="str">
        <f t="shared" si="18"/>
        <v/>
      </c>
      <c r="AJ147" s="83" t="str">
        <f t="shared" si="19"/>
        <v>Papua New Guinea</v>
      </c>
    </row>
    <row r="148" spans="1:36" x14ac:dyDescent="0.15">
      <c r="A148" s="12" t="s">
        <v>168</v>
      </c>
      <c r="B148" s="26">
        <f>Trans_cr!B148+Trav_cr!B148-SUM(Trans_deb!B148,Trav_deb!B148)</f>
        <v>-100.72869907675252</v>
      </c>
      <c r="C148" s="26">
        <f>Trans_cr!C148+Trav_cr!C148-SUM(Trans_deb!C148,Trav_deb!C148)</f>
        <v>-114.03041611350466</v>
      </c>
      <c r="D148" s="26">
        <f>Trans_cr!D148+Trav_cr!D148-SUM(Trans_deb!D148,Trav_deb!D148)</f>
        <v>-150.53079877795076</v>
      </c>
      <c r="E148" s="26">
        <f>Trans_cr!E148+Trav_cr!E148-SUM(Trans_deb!E148,Trav_deb!E148)</f>
        <v>-190.5246445619274</v>
      </c>
      <c r="F148" s="26">
        <f>Trans_cr!F148+Trav_cr!F148-SUM(Trans_deb!F148,Trav_deb!F148)</f>
        <v>-80.888246807705286</v>
      </c>
      <c r="G148" s="26">
        <f>Trans_cr!G148+Trav_cr!G148-SUM(Trans_deb!G148,Trav_deb!G148)</f>
        <v>-180.71302582130261</v>
      </c>
      <c r="H148" s="26">
        <f>Trans_cr!H148+Trav_cr!H148-SUM(Trans_deb!H148,Trav_deb!H148)</f>
        <v>-245.36190784700807</v>
      </c>
      <c r="I148" s="26">
        <f>Trans_cr!I148+Trav_cr!I148-SUM(Trans_deb!I148,Trav_deb!I148)</f>
        <v>-241.22626735518475</v>
      </c>
      <c r="J148" s="26">
        <f>Trans_cr!J148+Trav_cr!J148-SUM(Trans_deb!J148,Trav_deb!J148)</f>
        <v>-249.19462460733712</v>
      </c>
      <c r="K148" s="26">
        <f>Trans_cr!K148+Trav_cr!K148-SUM(Trans_deb!K148,Trav_deb!K148)</f>
        <v>-281.20468893687394</v>
      </c>
      <c r="L148" s="26">
        <f>Trans_cr!L148+Trav_cr!L148-SUM(Trans_deb!L148,Trav_deb!L148)</f>
        <v>-307.1387621144587</v>
      </c>
      <c r="M148" s="26">
        <f>Trans_cr!M148+Trav_cr!M148-SUM(Trans_deb!M148,Trav_deb!M148)</f>
        <v>-282.97439567465949</v>
      </c>
      <c r="N148" s="26">
        <f>Trans_cr!N148+Trav_cr!N148-SUM(Trans_deb!N148,Trav_deb!N148)</f>
        <v>-341.75506610047614</v>
      </c>
      <c r="O148" s="26">
        <f>Trans_cr!O148+Trav_cr!O148-SUM(Trans_deb!O148,Trav_deb!O148)</f>
        <v>-406.18588463715355</v>
      </c>
      <c r="P148" s="26">
        <f>Trans_cr!P148+Trav_cr!P148-SUM(Trans_deb!P148,Trav_deb!P148)</f>
        <v>-401.12186503869395</v>
      </c>
      <c r="Q148" s="26">
        <f>Trans_cr!Q148+Trav_cr!Q148-SUM(Trans_deb!Q148,Trav_deb!Q148)</f>
        <v>-268.80124184172223</v>
      </c>
      <c r="S148" s="64">
        <f t="shared" si="20"/>
        <v>-0.3298763660869185</v>
      </c>
      <c r="W148" s="39">
        <f>IF(L148="","",L148/GDP!O144/10)</f>
        <v>-0.84818315260721189</v>
      </c>
      <c r="X148" s="39">
        <f>IF(M148="","",M148/GDP!P144/10)</f>
        <v>-0.78408955059515306</v>
      </c>
      <c r="Y148" s="39">
        <f>IF(N148="","",N148/GDP!Q144/10)</f>
        <v>-0.87635953664484456</v>
      </c>
      <c r="Z148" s="39">
        <f>IF(O148="","",O148/GDP!R144/10)</f>
        <v>-1.0097734102561577</v>
      </c>
      <c r="AA148" s="39">
        <f>IF(P148="","",P148/GDP!S144/10)</f>
        <v>-1.0581751535118022</v>
      </c>
      <c r="AB148" s="39">
        <f>IF(Q148="","",Q148/GDP!T144/10)</f>
        <v>-0.75357154710714092</v>
      </c>
      <c r="AC148" s="21">
        <f t="shared" si="14"/>
        <v>0</v>
      </c>
      <c r="AD148" s="21">
        <f t="shared" si="15"/>
        <v>0</v>
      </c>
      <c r="AE148" s="21"/>
      <c r="AF148" s="21">
        <f t="shared" si="16"/>
        <v>0</v>
      </c>
      <c r="AG148" s="39">
        <f t="shared" si="17"/>
        <v>-1.0097734102561577</v>
      </c>
      <c r="AI148" s="39" t="str">
        <f t="shared" si="18"/>
        <v/>
      </c>
      <c r="AJ148" s="83" t="str">
        <f t="shared" si="19"/>
        <v/>
      </c>
    </row>
    <row r="149" spans="1:36" x14ac:dyDescent="0.15">
      <c r="A149" s="12" t="s">
        <v>169</v>
      </c>
      <c r="B149" s="26">
        <f>Trans_cr!B149+Trav_cr!B149-SUM(Trans_deb!B149,Trav_deb!B149)</f>
        <v>-305.83017813242054</v>
      </c>
      <c r="C149" s="26">
        <f>Trans_cr!C149+Trav_cr!C149-SUM(Trans_deb!C149,Trav_deb!C149)</f>
        <v>-102.46912491597141</v>
      </c>
      <c r="D149" s="26">
        <f>Trans_cr!D149+Trav_cr!D149-SUM(Trans_deb!D149,Trav_deb!D149)</f>
        <v>-443.41357209760099</v>
      </c>
      <c r="E149" s="26">
        <f>Trans_cr!E149+Trav_cr!E149-SUM(Trans_deb!E149,Trav_deb!E149)</f>
        <v>-871.91998457603449</v>
      </c>
      <c r="F149" s="26">
        <f>Trans_cr!F149+Trav_cr!F149-SUM(Trans_deb!F149,Trav_deb!F149)</f>
        <v>-52.985405099698255</v>
      </c>
      <c r="G149" s="26">
        <f>Trans_cr!G149+Trav_cr!G149-SUM(Trans_deb!G149,Trav_deb!G149)</f>
        <v>-866.67352385459344</v>
      </c>
      <c r="H149" s="26">
        <f>Trans_cr!H149+Trav_cr!H149-SUM(Trans_deb!H149,Trav_deb!H149)</f>
        <v>-624.56586245956123</v>
      </c>
      <c r="I149" s="26">
        <f>Trans_cr!I149+Trav_cr!I149-SUM(Trans_deb!I149,Trav_deb!I149)</f>
        <v>-623.92577929720392</v>
      </c>
      <c r="J149" s="26">
        <f>Trans_cr!J149+Trav_cr!J149-SUM(Trans_deb!J149,Trav_deb!J149)</f>
        <v>41.076748965016122</v>
      </c>
      <c r="K149" s="26">
        <f>Trans_cr!K149+Trav_cr!K149-SUM(Trans_deb!K149,Trav_deb!K149)</f>
        <v>48.506827993968727</v>
      </c>
      <c r="L149" s="26">
        <f>Trans_cr!L149+Trav_cr!L149-SUM(Trans_deb!L149,Trav_deb!L149)</f>
        <v>26.155193482643881</v>
      </c>
      <c r="M149" s="26">
        <f>Trans_cr!M149+Trav_cr!M149-SUM(Trans_deb!M149,Trav_deb!M149)</f>
        <v>204.18694628737194</v>
      </c>
      <c r="N149" s="26">
        <f>Trans_cr!N149+Trav_cr!N149-SUM(Trans_deb!N149,Trav_deb!N149)</f>
        <v>215.35147473713732</v>
      </c>
      <c r="O149" s="26">
        <f>Trans_cr!O149+Trav_cr!O149-SUM(Trans_deb!O149,Trav_deb!O149)</f>
        <v>-346.29682292082452</v>
      </c>
      <c r="P149" s="26">
        <f>Trans_cr!P149+Trav_cr!P149-SUM(Trans_deb!P149,Trav_deb!P149)</f>
        <v>-515.30813162057893</v>
      </c>
      <c r="Q149" s="26">
        <f>Trans_cr!Q149+Trav_cr!Q149-SUM(Trans_deb!Q149,Trav_deb!Q149)</f>
        <v>-1722</v>
      </c>
      <c r="S149" s="64">
        <f t="shared" si="20"/>
        <v>2.3416899410931622</v>
      </c>
      <c r="W149" s="39">
        <f>IF(L149="","",L149/GDP!O145/10)</f>
        <v>1.3671231093633048E-2</v>
      </c>
      <c r="X149" s="39">
        <f>IF(M149="","",M149/GDP!P145/10)</f>
        <v>0.10473826494970598</v>
      </c>
      <c r="Y149" s="39">
        <f>IF(N149="","",N149/GDP!Q145/10)</f>
        <v>0.1006027331583825</v>
      </c>
      <c r="Z149" s="39">
        <f>IF(O149="","",O149/GDP!R145/10)</f>
        <v>-0.15381364394257471</v>
      </c>
      <c r="AA149" s="39">
        <f>IF(P149="","",P149/GDP!S145/10)</f>
        <v>-0.22332289994346924</v>
      </c>
      <c r="AB149" s="39">
        <f>IF(Q149="","",Q149/GDP!T145/10)</f>
        <v>-0.84506274103494017</v>
      </c>
      <c r="AC149" s="21">
        <f t="shared" si="14"/>
        <v>0</v>
      </c>
      <c r="AD149" s="21">
        <f t="shared" si="15"/>
        <v>0</v>
      </c>
      <c r="AE149" s="21"/>
      <c r="AF149" s="21">
        <f t="shared" si="16"/>
        <v>0</v>
      </c>
      <c r="AG149" s="39">
        <f t="shared" si="17"/>
        <v>-0.15381364394257471</v>
      </c>
      <c r="AI149" s="39" t="str">
        <f t="shared" si="18"/>
        <v/>
      </c>
      <c r="AJ149" s="83" t="str">
        <f t="shared" si="19"/>
        <v/>
      </c>
    </row>
    <row r="150" spans="1:36" x14ac:dyDescent="0.15">
      <c r="A150" s="12" t="s">
        <v>170</v>
      </c>
      <c r="B150" s="26">
        <f>Trans_cr!B150+Trav_cr!B150-SUM(Trans_deb!B150,Trav_deb!B150)</f>
        <v>-1992.3000000000002</v>
      </c>
      <c r="C150" s="26">
        <f>Trans_cr!C150+Trav_cr!C150-SUM(Trans_deb!C150,Trav_deb!C150)</f>
        <v>-656.52742191999914</v>
      </c>
      <c r="D150" s="26">
        <f>Trans_cr!D150+Trav_cr!D150-SUM(Trans_deb!D150,Trav_deb!D150)</f>
        <v>486.64821861000019</v>
      </c>
      <c r="E150" s="26">
        <f>Trans_cr!E150+Trav_cr!E150-SUM(Trans_deb!E150,Trav_deb!E150)</f>
        <v>-3078.8900238800006</v>
      </c>
      <c r="F150" s="26">
        <f>Trans_cr!F150+Trav_cr!F150-SUM(Trans_deb!F150,Trav_deb!F150)</f>
        <v>-2896.0385493899994</v>
      </c>
      <c r="G150" s="26">
        <f>Trans_cr!G150+Trav_cr!G150-SUM(Trans_deb!G150,Trav_deb!G150)</f>
        <v>-4815.529495765576</v>
      </c>
      <c r="H150" s="26">
        <f>Trans_cr!H150+Trav_cr!H150-SUM(Trans_deb!H150,Trav_deb!H150)</f>
        <v>-4201.5627380211481</v>
      </c>
      <c r="I150" s="26">
        <f>Trans_cr!I150+Trav_cr!I150-SUM(Trans_deb!I150,Trav_deb!I150)</f>
        <v>-4504.2092672693598</v>
      </c>
      <c r="J150" s="26">
        <f>Trans_cr!J150+Trav_cr!J150-SUM(Trans_deb!J150,Trav_deb!J150)</f>
        <v>-4925.0334508623582</v>
      </c>
      <c r="K150" s="26">
        <f>Trans_cr!K150+Trav_cr!K150-SUM(Trans_deb!K150,Trav_deb!K150)</f>
        <v>-7562.1988354410169</v>
      </c>
      <c r="L150" s="26">
        <f>Trans_cr!L150+Trav_cr!L150-SUM(Trans_deb!L150,Trav_deb!L150)</f>
        <v>-7992.4028311358143</v>
      </c>
      <c r="M150" s="26">
        <f>Trans_cr!M150+Trav_cr!M150-SUM(Trans_deb!M150,Trav_deb!M150)</f>
        <v>-8433.8471538237463</v>
      </c>
      <c r="N150" s="26">
        <f>Trans_cr!N150+Trav_cr!N150-SUM(Trans_deb!N150,Trav_deb!N150)</f>
        <v>-7394.2592883003581</v>
      </c>
      <c r="O150" s="26">
        <f>Trans_cr!O150+Trav_cr!O150-SUM(Trans_deb!O150,Trav_deb!O150)</f>
        <v>-6276.2651548085814</v>
      </c>
      <c r="P150" s="26">
        <f>Trans_cr!P150+Trav_cr!P150-SUM(Trans_deb!P150,Trav_deb!P150)</f>
        <v>-4537.4038554905219</v>
      </c>
      <c r="Q150" s="26">
        <f>Trans_cr!Q150+Trav_cr!Q150-SUM(Trans_deb!Q150,Trav_deb!Q150)</f>
        <v>-4909.6465753462344</v>
      </c>
      <c r="S150" s="64">
        <f t="shared" si="20"/>
        <v>8.2038701361192956E-2</v>
      </c>
      <c r="W150" s="39">
        <f>IF(L150="","",L150/GDP!O146/10)</f>
        <v>-2.608095432345789</v>
      </c>
      <c r="X150" s="39">
        <f>IF(M150="","",M150/GDP!P146/10)</f>
        <v>-2.6469347331226203</v>
      </c>
      <c r="Y150" s="39">
        <f>IF(N150="","",N150/GDP!Q146/10)</f>
        <v>-2.2510479331077269</v>
      </c>
      <c r="Z150" s="39">
        <f>IF(O150="","",O150/GDP!R146/10)</f>
        <v>-1.8095464702902639</v>
      </c>
      <c r="AA150" s="39">
        <f>IF(P150="","",P150/GDP!S146/10)</f>
        <v>-1.2041194005390048</v>
      </c>
      <c r="AB150" s="39">
        <f>IF(Q150="","",Q150/GDP!T146/10)</f>
        <v>-1.3581718190222767</v>
      </c>
      <c r="AC150" s="21">
        <f t="shared" si="14"/>
        <v>0</v>
      </c>
      <c r="AD150" s="21">
        <f t="shared" si="15"/>
        <v>0</v>
      </c>
      <c r="AE150" s="21"/>
      <c r="AF150" s="21">
        <f t="shared" si="16"/>
        <v>0</v>
      </c>
      <c r="AG150" s="39">
        <f t="shared" si="17"/>
        <v>-1.8095464702902639</v>
      </c>
      <c r="AI150" s="39" t="str">
        <f t="shared" si="18"/>
        <v/>
      </c>
      <c r="AJ150" s="83" t="str">
        <f t="shared" si="19"/>
        <v/>
      </c>
    </row>
    <row r="151" spans="1:36" x14ac:dyDescent="0.15">
      <c r="A151" s="12" t="s">
        <v>171</v>
      </c>
      <c r="B151" s="26">
        <f>Trans_cr!B151+Trav_cr!B151-SUM(Trans_deb!B151,Trav_deb!B151)</f>
        <v>3618</v>
      </c>
      <c r="C151" s="26">
        <f>Trans_cr!C151+Trav_cr!C151-SUM(Trans_deb!C151,Trav_deb!C151)</f>
        <v>3521</v>
      </c>
      <c r="D151" s="26">
        <f>Trans_cr!D151+Trav_cr!D151-SUM(Trans_deb!D151,Trav_deb!D151)</f>
        <v>7530</v>
      </c>
      <c r="E151" s="26">
        <f>Trans_cr!E151+Trav_cr!E151-SUM(Trans_deb!E151,Trav_deb!E151)</f>
        <v>6932</v>
      </c>
      <c r="F151" s="26">
        <f>Trans_cr!F151+Trav_cr!F151-SUM(Trans_deb!F151,Trav_deb!F151)</f>
        <v>5988</v>
      </c>
      <c r="G151" s="26">
        <f>Trans_cr!G151+Trav_cr!G151-SUM(Trans_deb!G151,Trav_deb!G151)</f>
        <v>4397</v>
      </c>
      <c r="H151" s="26">
        <f>Trans_cr!H151+Trav_cr!H151-SUM(Trans_deb!H151,Trav_deb!H151)</f>
        <v>7114</v>
      </c>
      <c r="I151" s="26">
        <f>Trans_cr!I151+Trav_cr!I151-SUM(Trans_deb!I151,Trav_deb!I151)</f>
        <v>6844</v>
      </c>
      <c r="J151" s="26">
        <f>Trans_cr!J151+Trav_cr!J151-SUM(Trans_deb!J151,Trav_deb!J151)</f>
        <v>8225</v>
      </c>
      <c r="K151" s="26">
        <f>Trans_cr!K151+Trav_cr!K151-SUM(Trans_deb!K151,Trav_deb!K151)</f>
        <v>9125</v>
      </c>
      <c r="L151" s="26">
        <f>Trans_cr!L151+Trav_cr!L151-SUM(Trans_deb!L151,Trav_deb!L151)</f>
        <v>8108</v>
      </c>
      <c r="M151" s="26">
        <f>Trans_cr!M151+Trav_cr!M151-SUM(Trans_deb!M151,Trav_deb!M151)</f>
        <v>9180</v>
      </c>
      <c r="N151" s="26">
        <f>Trans_cr!N151+Trav_cr!N151-SUM(Trans_deb!N151,Trav_deb!N151)</f>
        <v>11428</v>
      </c>
      <c r="O151" s="26">
        <f>Trans_cr!O151+Trav_cr!O151-SUM(Trans_deb!O151,Trav_deb!O151)</f>
        <v>13738</v>
      </c>
      <c r="P151" s="26">
        <f>Trans_cr!P151+Trav_cr!P151-SUM(Trans_deb!P151,Trav_deb!P151)</f>
        <v>14424</v>
      </c>
      <c r="Q151" s="26">
        <f>Trans_cr!Q151+Trav_cr!Q151-SUM(Trans_deb!Q151,Trav_deb!Q151)</f>
        <v>12842</v>
      </c>
      <c r="S151" s="64">
        <f t="shared" si="20"/>
        <v>-0.10967831392124239</v>
      </c>
      <c r="W151" s="39">
        <f>IF(L151="","",L151/GDP!O147/10)</f>
        <v>1.6980536062506402</v>
      </c>
      <c r="X151" s="39">
        <f>IF(M151="","",M151/GDP!P147/10)</f>
        <v>1.9438609117059482</v>
      </c>
      <c r="Y151" s="39">
        <f>IF(N151="","",N151/GDP!Q147/10)</f>
        <v>2.1699689679400134</v>
      </c>
      <c r="Z151" s="39">
        <f>IF(O151="","",O151/GDP!R147/10)</f>
        <v>2.3386479665465525</v>
      </c>
      <c r="AA151" s="39">
        <f>IF(P151="","",P151/GDP!S147/10)</f>
        <v>2.4152963503869875</v>
      </c>
      <c r="AB151" s="39">
        <f>IF(Q151="","",Q151/GDP!T147/10)</f>
        <v>2.1550015850072386</v>
      </c>
      <c r="AC151" s="21">
        <f t="shared" si="14"/>
        <v>0</v>
      </c>
      <c r="AD151" s="21">
        <f t="shared" si="15"/>
        <v>0</v>
      </c>
      <c r="AE151" s="21"/>
      <c r="AF151" s="21">
        <f t="shared" si="16"/>
        <v>0</v>
      </c>
      <c r="AG151" s="39" t="str">
        <f t="shared" si="17"/>
        <v/>
      </c>
      <c r="AI151" s="39">
        <f t="shared" si="18"/>
        <v>2.3386479665465525</v>
      </c>
      <c r="AJ151" s="83" t="str">
        <f t="shared" si="19"/>
        <v/>
      </c>
    </row>
    <row r="152" spans="1:36" x14ac:dyDescent="0.15">
      <c r="A152" s="12" t="s">
        <v>172</v>
      </c>
      <c r="B152" s="26">
        <f>Trans_cr!B152+Trav_cr!B152-SUM(Trans_deb!B152,Trav_deb!B152)</f>
        <v>5243.5610203334354</v>
      </c>
      <c r="C152" s="26">
        <f>Trans_cr!C152+Trav_cr!C152-SUM(Trans_deb!C152,Trav_deb!C152)</f>
        <v>6484.9324238875106</v>
      </c>
      <c r="D152" s="26">
        <f>Trans_cr!D152+Trav_cr!D152-SUM(Trans_deb!D152,Trav_deb!D152)</f>
        <v>8370.8663517051791</v>
      </c>
      <c r="E152" s="26">
        <f>Trans_cr!E152+Trav_cr!E152-SUM(Trans_deb!E152,Trav_deb!E152)</f>
        <v>9352.4266808742686</v>
      </c>
      <c r="F152" s="26">
        <f>Trans_cr!F152+Trav_cr!F152-SUM(Trans_deb!F152,Trav_deb!F152)</f>
        <v>7972.4911362123412</v>
      </c>
      <c r="G152" s="26">
        <f>Trans_cr!G152+Trav_cr!G152-SUM(Trans_deb!G152,Trav_deb!G152)</f>
        <v>8230.749705339098</v>
      </c>
      <c r="H152" s="26">
        <f>Trans_cr!H152+Trav_cr!H152-SUM(Trans_deb!H152,Trav_deb!H152)</f>
        <v>9732.278629761895</v>
      </c>
      <c r="I152" s="26">
        <f>Trans_cr!I152+Trav_cr!I152-SUM(Trans_deb!I152,Trav_deb!I152)</f>
        <v>9962.6018899317842</v>
      </c>
      <c r="J152" s="26">
        <f>Trans_cr!J152+Trav_cr!J152-SUM(Trans_deb!J152,Trav_deb!J152)</f>
        <v>11403.823988482474</v>
      </c>
      <c r="K152" s="26">
        <f>Trans_cr!K152+Trav_cr!K152-SUM(Trans_deb!K152,Trav_deb!K152)</f>
        <v>12662.975450277401</v>
      </c>
      <c r="L152" s="26">
        <f>Trans_cr!L152+Trav_cr!L152-SUM(Trans_deb!L152,Trav_deb!L152)</f>
        <v>11866.460651244257</v>
      </c>
      <c r="M152" s="26">
        <f>Trans_cr!M152+Trav_cr!M152-SUM(Trans_deb!M152,Trav_deb!M152)</f>
        <v>13105.343810937664</v>
      </c>
      <c r="N152" s="26">
        <f>Trans_cr!N152+Trav_cr!N152-SUM(Trans_deb!N152,Trav_deb!N152)</f>
        <v>16498.351443293126</v>
      </c>
      <c r="O152" s="26">
        <f>Trans_cr!O152+Trav_cr!O152-SUM(Trans_deb!O152,Trav_deb!O152)</f>
        <v>18471.153319203331</v>
      </c>
      <c r="P152" s="26">
        <f>Trans_cr!P152+Trav_cr!P152-SUM(Trans_deb!P152,Trav_deb!P152)</f>
        <v>18326.884496536837</v>
      </c>
      <c r="Q152" s="26">
        <f>Trans_cr!Q152+Trav_cr!Q152-SUM(Trans_deb!Q152,Trav_deb!Q152)</f>
        <v>7785.1866882084505</v>
      </c>
      <c r="S152" s="64">
        <f t="shared" si="20"/>
        <v>-0.57520402937664672</v>
      </c>
      <c r="W152" s="39">
        <f>IF(L152="","",L152/GDP!O148/10)</f>
        <v>5.9506568157416391</v>
      </c>
      <c r="X152" s="39">
        <f>IF(M152="","",M152/GDP!P148/10)</f>
        <v>6.3504365999833858</v>
      </c>
      <c r="Y152" s="39">
        <f>IF(N152="","",N152/GDP!Q148/10)</f>
        <v>7.4558832829651775</v>
      </c>
      <c r="Z152" s="39">
        <f>IF(O152="","",O152/GDP!R148/10)</f>
        <v>7.6193907149196534</v>
      </c>
      <c r="AA152" s="39">
        <f>IF(P152="","",P152/GDP!S148/10)</f>
        <v>7.6509583684605404</v>
      </c>
      <c r="AB152" s="39">
        <f>IF(Q152="","",Q152/GDP!T148/10)</f>
        <v>3.3693581802311998</v>
      </c>
      <c r="AC152" s="21">
        <f t="shared" si="14"/>
        <v>0</v>
      </c>
      <c r="AD152" s="21">
        <f t="shared" si="15"/>
        <v>0</v>
      </c>
      <c r="AE152" s="21"/>
      <c r="AF152" s="21">
        <f t="shared" si="16"/>
        <v>0</v>
      </c>
      <c r="AG152" s="39" t="str">
        <f t="shared" si="17"/>
        <v/>
      </c>
      <c r="AI152" s="39">
        <f t="shared" si="18"/>
        <v>7.6193907149196534</v>
      </c>
      <c r="AJ152" s="83" t="str">
        <f t="shared" si="19"/>
        <v>Portugal</v>
      </c>
    </row>
    <row r="153" spans="1:36" x14ac:dyDescent="0.15">
      <c r="A153" s="12" t="s">
        <v>173</v>
      </c>
      <c r="B153" s="26">
        <f>Trans_cr!B153+Trav_cr!B153-SUM(Trans_deb!B153,Trav_deb!B153)</f>
        <v>0</v>
      </c>
      <c r="C153" s="26">
        <f>Trans_cr!C153+Trav_cr!C153-SUM(Trans_deb!C153,Trav_deb!C153)</f>
        <v>0</v>
      </c>
      <c r="D153" s="26">
        <f>Trans_cr!D153+Trav_cr!D153-SUM(Trans_deb!D153,Trav_deb!D153)</f>
        <v>0</v>
      </c>
      <c r="E153" s="26">
        <f>Trans_cr!E153+Trav_cr!E153-SUM(Trans_deb!E153,Trav_deb!E153)</f>
        <v>0</v>
      </c>
      <c r="F153" s="26">
        <f>Trans_cr!F153+Trav_cr!F153-SUM(Trans_deb!F153,Trav_deb!F153)</f>
        <v>0</v>
      </c>
      <c r="G153" s="26">
        <f>Trans_cr!G153+Trav_cr!G153-SUM(Trans_deb!G153,Trav_deb!G153)</f>
        <v>0</v>
      </c>
      <c r="H153" s="26">
        <f>Trans_cr!H153+Trav_cr!H153-SUM(Trans_deb!H153,Trav_deb!H153)</f>
        <v>-6554.697802197802</v>
      </c>
      <c r="I153" s="26">
        <f>Trans_cr!I153+Trav_cr!I153-SUM(Trans_deb!I153,Trav_deb!I153)</f>
        <v>-8007.4175824175809</v>
      </c>
      <c r="J153" s="26">
        <f>Trans_cr!J153+Trav_cr!J153-SUM(Trans_deb!J153,Trav_deb!J153)</f>
        <v>-7800.4120879120874</v>
      </c>
      <c r="K153" s="26">
        <f>Trans_cr!K153+Trav_cr!K153-SUM(Trans_deb!K153,Trav_deb!K153)</f>
        <v>-9778.5714285714275</v>
      </c>
      <c r="L153" s="26">
        <f>Trans_cr!L153+Trav_cr!L153-SUM(Trans_deb!L153,Trav_deb!L153)</f>
        <v>-7181.5934065934052</v>
      </c>
      <c r="M153" s="26">
        <f>Trans_cr!M153+Trav_cr!M153-SUM(Trans_deb!M153,Trav_deb!M153)</f>
        <v>-7024.9999999999964</v>
      </c>
      <c r="N153" s="26">
        <f>Trans_cr!N153+Trav_cr!N153-SUM(Trans_deb!N153,Trav_deb!N153)</f>
        <v>-4357.6923076923067</v>
      </c>
      <c r="O153" s="26">
        <f>Trans_cr!O153+Trav_cr!O153-SUM(Trans_deb!O153,Trav_deb!O153)</f>
        <v>-5095.8791208791226</v>
      </c>
      <c r="P153" s="26">
        <f>Trans_cr!P153+Trav_cr!P153-SUM(Trans_deb!P153,Trav_deb!P153)</f>
        <v>-7340.9340659340669</v>
      </c>
      <c r="Q153" s="26">
        <f>Trans_cr!Q153+Trav_cr!Q153-SUM(Trans_deb!Q153,Trav_deb!Q153)</f>
        <v>-7465.1098901098903</v>
      </c>
      <c r="S153" s="64">
        <f t="shared" si="20"/>
        <v>1.6915534598255899E-2</v>
      </c>
      <c r="W153" s="39">
        <f>IF(L153="","",L153/GDP!O149/10)</f>
        <v>-4.4402131356659122</v>
      </c>
      <c r="X153" s="39">
        <f>IF(M153="","",M153/GDP!P149/10)</f>
        <v>-4.6298693656584655</v>
      </c>
      <c r="Y153" s="39">
        <f>IF(N153="","",N153/GDP!Q149/10)</f>
        <v>-2.7049749233033369</v>
      </c>
      <c r="Z153" s="39">
        <f>IF(O153="","",O153/GDP!R149/10)</f>
        <v>-2.7795426619114707</v>
      </c>
      <c r="AA153" s="39">
        <f>IF(P153="","",P153/GDP!S149/10)</f>
        <v>-4.1748366140717357</v>
      </c>
      <c r="AB153" s="39">
        <f>IF(Q153="","",Q153/GDP!T149/10)</f>
        <v>-5.0838166510757725</v>
      </c>
      <c r="AC153" s="21">
        <f t="shared" si="14"/>
        <v>0</v>
      </c>
      <c r="AD153" s="21">
        <f t="shared" si="15"/>
        <v>0</v>
      </c>
      <c r="AE153" s="21"/>
      <c r="AF153" s="21">
        <f t="shared" si="16"/>
        <v>0</v>
      </c>
      <c r="AG153" s="39">
        <f t="shared" si="17"/>
        <v>-2.7795426619114707</v>
      </c>
      <c r="AI153" s="39" t="str">
        <f t="shared" si="18"/>
        <v/>
      </c>
      <c r="AJ153" s="83" t="str">
        <f t="shared" si="19"/>
        <v/>
      </c>
    </row>
    <row r="154" spans="1:36" x14ac:dyDescent="0.15">
      <c r="A154" s="12" t="s">
        <v>174</v>
      </c>
      <c r="B154" s="26">
        <f>Trans_cr!B154+Trav_cr!B154-SUM(Trans_deb!B154,Trav_deb!B154)</f>
        <v>-185.5</v>
      </c>
      <c r="C154" s="26">
        <f>Trans_cr!C154+Trav_cr!C154-SUM(Trans_deb!C154,Trav_deb!C154)</f>
        <v>-189.27760835940171</v>
      </c>
      <c r="D154" s="26">
        <f>Trans_cr!D154+Trav_cr!D154-SUM(Trans_deb!D154,Trav_deb!D154)</f>
        <v>-509.16670375713966</v>
      </c>
      <c r="E154" s="26">
        <f>Trans_cr!E154+Trav_cr!E154-SUM(Trans_deb!E154,Trav_deb!E154)</f>
        <v>-7.6782613785253488</v>
      </c>
      <c r="F154" s="26">
        <f>Trans_cr!F154+Trav_cr!F154-SUM(Trans_deb!F154,Trav_deb!F154)</f>
        <v>-5.7860564991769934</v>
      </c>
      <c r="G154" s="26">
        <f>Trans_cr!G154+Trav_cr!G154-SUM(Trans_deb!G154,Trav_deb!G154)</f>
        <v>545.69947038836153</v>
      </c>
      <c r="H154" s="26">
        <f>Trans_cr!H154+Trav_cr!H154-SUM(Trans_deb!H154,Trav_deb!H154)</f>
        <v>708.94972946196185</v>
      </c>
      <c r="I154" s="26">
        <f>Trans_cr!I154+Trav_cr!I154-SUM(Trans_deb!I154,Trav_deb!I154)</f>
        <v>1154.9259411644148</v>
      </c>
      <c r="J154" s="26">
        <f>Trans_cr!J154+Trav_cr!J154-SUM(Trans_deb!J154,Trav_deb!J154)</f>
        <v>3063.6096065986076</v>
      </c>
      <c r="K154" s="26">
        <f>Trans_cr!K154+Trav_cr!K154-SUM(Trans_deb!K154,Trav_deb!K154)</f>
        <v>3318.8244265165949</v>
      </c>
      <c r="L154" s="26">
        <f>Trans_cr!L154+Trav_cr!L154-SUM(Trans_deb!L154,Trav_deb!L154)</f>
        <v>3479.4861153222464</v>
      </c>
      <c r="M154" s="26">
        <f>Trans_cr!M154+Trav_cr!M154-SUM(Trans_deb!M154,Trav_deb!M154)</f>
        <v>3622.7539495151505</v>
      </c>
      <c r="N154" s="26">
        <f>Trans_cr!N154+Trav_cr!N154-SUM(Trans_deb!N154,Trav_deb!N154)</f>
        <v>3211.0244531916378</v>
      </c>
      <c r="O154" s="26">
        <f>Trans_cr!O154+Trav_cr!O154-SUM(Trans_deb!O154,Trav_deb!O154)</f>
        <v>2755.1909271862496</v>
      </c>
      <c r="P154" s="26">
        <f>Trans_cr!P154+Trav_cr!P154-SUM(Trans_deb!P154,Trav_deb!P154)</f>
        <v>2432.9606306153673</v>
      </c>
      <c r="Q154" s="26">
        <f>Trans_cr!Q154+Trav_cr!Q154-SUM(Trans_deb!Q154,Trav_deb!Q154)</f>
        <v>3075.8175917507306</v>
      </c>
      <c r="S154" s="64">
        <f t="shared" si="20"/>
        <v>0.26422826290155199</v>
      </c>
      <c r="W154" s="39">
        <f>IF(L154="","",L154/GDP!O150/10)</f>
        <v>1.9577294828150653</v>
      </c>
      <c r="X154" s="39">
        <f>IF(M154="","",M154/GDP!P150/10)</f>
        <v>1.9256693918555112</v>
      </c>
      <c r="Y154" s="39">
        <f>IF(N154="","",N154/GDP!Q150/10)</f>
        <v>1.5168102413873856</v>
      </c>
      <c r="Z154" s="39">
        <f>IF(O154="","",O154/GDP!R150/10)</f>
        <v>1.141071900068781</v>
      </c>
      <c r="AA154" s="39">
        <f>IF(P154="","",P154/GDP!S150/10)</f>
        <v>0.97437149825514646</v>
      </c>
      <c r="AB154" s="39">
        <f>IF(Q154="","",Q154/GDP!T150/10)</f>
        <v>1.2366784205123285</v>
      </c>
      <c r="AC154" s="21">
        <f t="shared" si="14"/>
        <v>0</v>
      </c>
      <c r="AD154" s="21">
        <f t="shared" si="15"/>
        <v>0</v>
      </c>
      <c r="AE154" s="21"/>
      <c r="AF154" s="21">
        <f t="shared" si="16"/>
        <v>0</v>
      </c>
      <c r="AG154" s="39" t="str">
        <f t="shared" si="17"/>
        <v/>
      </c>
      <c r="AI154" s="39">
        <f t="shared" si="18"/>
        <v>1.141071900068781</v>
      </c>
      <c r="AJ154" s="83" t="str">
        <f t="shared" si="19"/>
        <v/>
      </c>
    </row>
    <row r="155" spans="1:36" x14ac:dyDescent="0.15">
      <c r="A155" s="12" t="s">
        <v>175</v>
      </c>
      <c r="B155" s="26">
        <f>Trans_cr!B155+Trav_cr!B155-SUM(Trans_deb!B155,Trav_deb!B155)</f>
        <v>-7009.9000000000015</v>
      </c>
      <c r="C155" s="26">
        <f>Trans_cr!C155+Trav_cr!C155-SUM(Trans_deb!C155,Trav_deb!C155)</f>
        <v>-6248.619999999999</v>
      </c>
      <c r="D155" s="26">
        <f>Trans_cr!D155+Trav_cr!D155-SUM(Trans_deb!D155,Trav_deb!D155)</f>
        <v>-8342.8799999999974</v>
      </c>
      <c r="E155" s="26">
        <f>Trans_cr!E155+Trav_cr!E155-SUM(Trans_deb!E155,Trav_deb!E155)</f>
        <v>-9118.61</v>
      </c>
      <c r="F155" s="26">
        <f>Trans_cr!F155+Trav_cr!F155-SUM(Trans_deb!F155,Trav_deb!F155)</f>
        <v>-8631.39</v>
      </c>
      <c r="G155" s="26">
        <f>Trans_cr!G155+Trav_cr!G155-SUM(Trans_deb!G155,Trav_deb!G155)</f>
        <v>-14891.529999999999</v>
      </c>
      <c r="H155" s="26">
        <f>Trans_cr!H155+Trav_cr!H155-SUM(Trans_deb!H155,Trav_deb!H155)</f>
        <v>-19639.380000000005</v>
      </c>
      <c r="I155" s="26">
        <f>Trans_cr!I155+Trav_cr!I155-SUM(Trans_deb!I155,Trav_deb!I155)</f>
        <v>-29320.74</v>
      </c>
      <c r="J155" s="26">
        <f>Trans_cr!J155+Trav_cr!J155-SUM(Trans_deb!J155,Trav_deb!J155)</f>
        <v>-38222.149999999994</v>
      </c>
      <c r="K155" s="26">
        <f>Trans_cr!K155+Trav_cr!K155-SUM(Trans_deb!K155,Trav_deb!K155)</f>
        <v>-33546.269999999997</v>
      </c>
      <c r="L155" s="26">
        <f>Trans_cr!L155+Trav_cr!L155-SUM(Trans_deb!L155,Trav_deb!L155)</f>
        <v>-21945.499999999993</v>
      </c>
      <c r="M155" s="26">
        <f>Trans_cr!M155+Trav_cr!M155-SUM(Trans_deb!M155,Trav_deb!M155)</f>
        <v>-10859.459999999995</v>
      </c>
      <c r="N155" s="26">
        <f>Trans_cr!N155+Trav_cr!N155-SUM(Trans_deb!N155,Trav_deb!N155)</f>
        <v>-16791.36</v>
      </c>
      <c r="O155" s="26">
        <f>Trans_cr!O155+Trav_cr!O155-SUM(Trans_deb!O155,Trav_deb!O155)</f>
        <v>-15873.460000000006</v>
      </c>
      <c r="P155" s="26">
        <f>Trans_cr!P155+Trav_cr!P155-SUM(Trans_deb!P155,Trav_deb!P155)</f>
        <v>-20027.900000000001</v>
      </c>
      <c r="Q155" s="26">
        <f>Trans_cr!Q155+Trav_cr!Q155-SUM(Trans_deb!Q155,Trav_deb!Q155)</f>
        <v>-1621.7899999999972</v>
      </c>
      <c r="S155" s="64">
        <f t="shared" si="20"/>
        <v>-0.91902346227013332</v>
      </c>
      <c r="W155" s="39">
        <f>IF(L155="","",L155/GDP!O151/10)</f>
        <v>-1.6175598233080759</v>
      </c>
      <c r="X155" s="39">
        <f>IF(M155="","",M155/GDP!P151/10)</f>
        <v>-0.84796600843388226</v>
      </c>
      <c r="Y155" s="39">
        <f>IF(N155="","",N155/GDP!Q151/10)</f>
        <v>-1.0660230244745479</v>
      </c>
      <c r="Z155" s="39">
        <f>IF(O155="","",O155/GDP!R151/10)</f>
        <v>-0.96027895783857053</v>
      </c>
      <c r="AA155" s="39">
        <f>IF(P155="","",P155/GDP!S151/10)</f>
        <v>-1.185047733233378</v>
      </c>
      <c r="AB155" s="39">
        <f>IF(Q155="","",Q155/GDP!T151/10)</f>
        <v>-0.10968632583270979</v>
      </c>
      <c r="AC155" s="21">
        <f t="shared" si="14"/>
        <v>0</v>
      </c>
      <c r="AD155" s="21">
        <f t="shared" si="15"/>
        <v>0</v>
      </c>
      <c r="AE155" s="21"/>
      <c r="AF155" s="21">
        <f t="shared" si="16"/>
        <v>0</v>
      </c>
      <c r="AG155" s="39">
        <f t="shared" si="17"/>
        <v>-0.96027895783857053</v>
      </c>
      <c r="AI155" s="39" t="str">
        <f t="shared" si="18"/>
        <v/>
      </c>
      <c r="AJ155" s="83" t="str">
        <f t="shared" si="19"/>
        <v/>
      </c>
    </row>
    <row r="156" spans="1:36" x14ac:dyDescent="0.15">
      <c r="A156" s="12" t="s">
        <v>176</v>
      </c>
      <c r="B156" s="26">
        <f>Trans_cr!B156+Trav_cr!B156-SUM(Trans_deb!B156,Trav_deb!B156)</f>
        <v>0</v>
      </c>
      <c r="C156" s="26">
        <f>Trans_cr!C156+Trav_cr!C156-SUM(Trans_deb!C156,Trav_deb!C156)</f>
        <v>0</v>
      </c>
      <c r="D156" s="26">
        <f>Trans_cr!D156+Trav_cr!D156-SUM(Trans_deb!D156,Trav_deb!D156)</f>
        <v>0</v>
      </c>
      <c r="E156" s="26">
        <f>Trans_cr!E156+Trav_cr!E156-SUM(Trans_deb!E156,Trav_deb!E156)</f>
        <v>0</v>
      </c>
      <c r="F156" s="26">
        <f>Trans_cr!F156+Trav_cr!F156-SUM(Trans_deb!F156,Trav_deb!F156)</f>
        <v>0</v>
      </c>
      <c r="G156" s="26">
        <f>Trans_cr!G156+Trav_cr!G156-SUM(Trans_deb!G156,Trav_deb!G156)</f>
        <v>-196.8</v>
      </c>
      <c r="H156" s="26">
        <f>Trans_cr!H156+Trav_cr!H156-SUM(Trans_deb!H156,Trav_deb!H156)</f>
        <v>-192.41356415552252</v>
      </c>
      <c r="I156" s="26">
        <f>Trans_cr!I156+Trav_cr!I156-SUM(Trans_deb!I156,Trav_deb!I156)</f>
        <v>-61.811371833387682</v>
      </c>
      <c r="J156" s="26">
        <f>Trans_cr!J156+Trav_cr!J156-SUM(Trans_deb!J156,Trav_deb!J156)</f>
        <v>-94.66567076116678</v>
      </c>
      <c r="K156" s="26">
        <f>Trans_cr!K156+Trav_cr!K156-SUM(Trans_deb!K156,Trav_deb!K156)</f>
        <v>-111.62357719677811</v>
      </c>
      <c r="L156" s="26">
        <f>Trans_cr!L156+Trav_cr!L156-SUM(Trans_deb!L156,Trav_deb!L156)</f>
        <v>-306.77206923645298</v>
      </c>
      <c r="M156" s="26">
        <f>Trans_cr!M156+Trav_cr!M156-SUM(Trans_deb!M156,Trav_deb!M156)</f>
        <v>-303.36061892090095</v>
      </c>
      <c r="N156" s="26">
        <f>Trans_cr!N156+Trav_cr!N156-SUM(Trans_deb!N156,Trav_deb!N156)</f>
        <v>-313.33301808375609</v>
      </c>
      <c r="O156" s="26">
        <f>Trans_cr!O156+Trav_cr!O156-SUM(Trans_deb!O156,Trav_deb!O156)</f>
        <v>-260.14610783621004</v>
      </c>
      <c r="P156" s="26">
        <f>Trans_cr!P156+Trav_cr!P156-SUM(Trans_deb!P156,Trav_deb!P156)</f>
        <v>-116.5620806909086</v>
      </c>
      <c r="Q156" s="26"/>
      <c r="S156" s="64" t="str">
        <f t="shared" si="20"/>
        <v/>
      </c>
      <c r="W156" s="39">
        <f>IF(L156="","",L156/GDP!O152/10)</f>
        <v>-3.5732126193171245</v>
      </c>
      <c r="X156" s="39">
        <f>IF(M156="","",M156/GDP!P152/10)</f>
        <v>-3.4732660473541346</v>
      </c>
      <c r="Y156" s="39">
        <f>IF(N156="","",N156/GDP!Q152/10)</f>
        <v>-3.3863493981408022</v>
      </c>
      <c r="Z156" s="39">
        <f>IF(O156="","",O156/GDP!R152/10)</f>
        <v>-2.7017959876898106</v>
      </c>
      <c r="AA156" s="39">
        <f>IF(P156="","",P156/GDP!S152/10)</f>
        <v>-1.1514762521085191</v>
      </c>
      <c r="AB156" s="39" t="str">
        <f>IF(Q156="","",Q156/GDP!T152/10)</f>
        <v/>
      </c>
      <c r="AC156" s="21">
        <f t="shared" si="14"/>
        <v>0</v>
      </c>
      <c r="AD156" s="21">
        <f t="shared" si="15"/>
        <v>0</v>
      </c>
      <c r="AE156" s="21"/>
      <c r="AF156" s="21">
        <f t="shared" si="16"/>
        <v>0</v>
      </c>
      <c r="AG156" s="39">
        <f t="shared" si="17"/>
        <v>-2.7017959876898106</v>
      </c>
      <c r="AI156" s="39" t="str">
        <f t="shared" si="18"/>
        <v/>
      </c>
      <c r="AJ156" s="83" t="str">
        <f t="shared" si="19"/>
        <v/>
      </c>
    </row>
    <row r="157" spans="1:36" x14ac:dyDescent="0.15">
      <c r="A157" s="12" t="s">
        <v>177</v>
      </c>
      <c r="B157" s="26">
        <f>Trans_cr!B157+Trav_cr!B157-SUM(Trans_deb!B157,Trav_deb!B157)</f>
        <v>40.799999999999997</v>
      </c>
      <c r="C157" s="26">
        <f>Trans_cr!C157+Trav_cr!C157-SUM(Trans_deb!C157,Trav_deb!C157)</f>
        <v>48.969221527479739</v>
      </c>
      <c r="D157" s="26">
        <f>Trans_cr!D157+Trav_cr!D157-SUM(Trans_deb!D157,Trav_deb!D157)</f>
        <v>69.026748434164801</v>
      </c>
      <c r="E157" s="26">
        <f>Trans_cr!E157+Trav_cr!E157-SUM(Trans_deb!E157,Trav_deb!E157)</f>
        <v>73.419462337896263</v>
      </c>
      <c r="F157" s="26">
        <f>Trans_cr!F157+Trav_cr!F157-SUM(Trans_deb!F157,Trav_deb!F157)</f>
        <v>82.91468992698691</v>
      </c>
      <c r="G157" s="26">
        <f>Trans_cr!G157+Trav_cr!G157-SUM(Trans_deb!G157,Trav_deb!G157)</f>
        <v>78.971279225780407</v>
      </c>
      <c r="H157" s="26">
        <f>Trans_cr!H157+Trav_cr!H157-SUM(Trans_deb!H157,Trav_deb!H157)</f>
        <v>86.81561610503401</v>
      </c>
      <c r="I157" s="26">
        <f>Trans_cr!I157+Trav_cr!I157-SUM(Trans_deb!I157,Trav_deb!I157)</f>
        <v>102.24643687689868</v>
      </c>
      <c r="J157" s="26">
        <f>Trans_cr!J157+Trav_cr!J157-SUM(Trans_deb!J157,Trav_deb!J157)</f>
        <v>96.165220639330968</v>
      </c>
      <c r="K157" s="26">
        <f>Trans_cr!K157+Trav_cr!K157-SUM(Trans_deb!K157,Trav_deb!K157)</f>
        <v>120.1693930929498</v>
      </c>
      <c r="L157" s="26">
        <f>Trans_cr!L157+Trav_cr!L157-SUM(Trans_deb!L157,Trav_deb!L157)</f>
        <v>116.00066775676089</v>
      </c>
      <c r="M157" s="26">
        <f>Trans_cr!M157+Trav_cr!M157-SUM(Trans_deb!M157,Trav_deb!M157)</f>
        <v>122.15398752320253</v>
      </c>
      <c r="N157" s="26">
        <f>Trans_cr!N157+Trav_cr!N157-SUM(Trans_deb!N157,Trav_deb!N157)</f>
        <v>151.17014898521538</v>
      </c>
      <c r="O157" s="26">
        <f>Trans_cr!O157+Trav_cr!O157-SUM(Trans_deb!O157,Trav_deb!O157)</f>
        <v>164.10510751486379</v>
      </c>
      <c r="P157" s="26"/>
      <c r="Q157" s="26"/>
      <c r="S157" s="64" t="str">
        <f t="shared" si="20"/>
        <v/>
      </c>
      <c r="W157" s="39">
        <f>IF(L157="","",L157/GDP!O153/10)</f>
        <v>14.715328282317932</v>
      </c>
      <c r="X157" s="39">
        <f>IF(M157="","",M157/GDP!P153/10)</f>
        <v>15.281064029263106</v>
      </c>
      <c r="Y157" s="39">
        <f>IF(N157="","",N157/GDP!Q153/10)</f>
        <v>18.166190297881215</v>
      </c>
      <c r="Z157" s="39">
        <f>IF(O157="","",O157/GDP!R153/10)</f>
        <v>19.611503163533126</v>
      </c>
      <c r="AA157" s="39" t="str">
        <f>IF(P157="","",P157/GDP!S153/10)</f>
        <v/>
      </c>
      <c r="AB157" s="39" t="str">
        <f>IF(Q157="","",Q157/GDP!T153/10)</f>
        <v/>
      </c>
      <c r="AC157" s="21">
        <f t="shared" si="14"/>
        <v>0</v>
      </c>
      <c r="AD157" s="21">
        <f t="shared" si="15"/>
        <v>1</v>
      </c>
      <c r="AE157" s="21"/>
      <c r="AF157" s="21">
        <f t="shared" si="16"/>
        <v>0</v>
      </c>
      <c r="AG157" s="39" t="str">
        <f t="shared" si="17"/>
        <v/>
      </c>
      <c r="AI157" s="39">
        <f t="shared" si="18"/>
        <v>19.611503163533126</v>
      </c>
      <c r="AJ157" s="83" t="str">
        <f t="shared" si="19"/>
        <v>Samoa</v>
      </c>
    </row>
    <row r="158" spans="1:36" x14ac:dyDescent="0.15">
      <c r="A158" s="12" t="s">
        <v>178</v>
      </c>
      <c r="B158" s="26">
        <f>Trans_cr!B158+Trav_cr!B158-SUM(Trans_deb!B158,Trav_deb!B158)</f>
        <v>-1.3080328697778709</v>
      </c>
      <c r="C158" s="26">
        <f>Trans_cr!C158+Trav_cr!C158-SUM(Trans_deb!C158,Trav_deb!C158)</f>
        <v>-6.9856354075540477</v>
      </c>
      <c r="D158" s="26">
        <f>Trans_cr!D158+Trav_cr!D158-SUM(Trans_deb!D158,Trav_deb!D158)</f>
        <v>-8.5834535322517898</v>
      </c>
      <c r="E158" s="26">
        <f>Trans_cr!E158+Trav_cr!E158-SUM(Trans_deb!E158,Trav_deb!E158)</f>
        <v>-9.420403127054211</v>
      </c>
      <c r="F158" s="26">
        <f>Trans_cr!F158+Trav_cr!F158-SUM(Trans_deb!F158,Trav_deb!F158)</f>
        <v>-7.3186857624372443</v>
      </c>
      <c r="G158" s="26">
        <f>Trans_cr!G158+Trav_cr!G158-SUM(Trans_deb!G158,Trav_deb!G158)</f>
        <v>-8.4815380096688511</v>
      </c>
      <c r="H158" s="26">
        <f>Trans_cr!H158+Trav_cr!H158-SUM(Trans_deb!H158,Trav_deb!H158)</f>
        <v>-8.3990402736933767</v>
      </c>
      <c r="I158" s="26">
        <f>Trans_cr!I158+Trav_cr!I158-SUM(Trans_deb!I158,Trav_deb!I158)</f>
        <v>-7.2833373311982683</v>
      </c>
      <c r="J158" s="26">
        <f>Trans_cr!J158+Trav_cr!J158-SUM(Trans_deb!J158,Trav_deb!J158)</f>
        <v>9.01815231103188</v>
      </c>
      <c r="K158" s="26">
        <f>Trans_cr!K158+Trav_cr!K158-SUM(Trans_deb!K158,Trav_deb!K158)</f>
        <v>13.436258849791393</v>
      </c>
      <c r="L158" s="26">
        <f>Trans_cr!L158+Trav_cr!L158-SUM(Trans_deb!L158,Trav_deb!L158)</f>
        <v>21.351094548147486</v>
      </c>
      <c r="M158" s="26">
        <f>Trans_cr!M158+Trav_cr!M158-SUM(Trans_deb!M158,Trav_deb!M158)</f>
        <v>28.563579312530933</v>
      </c>
      <c r="N158" s="26">
        <f>Trans_cr!N158+Trav_cr!N158-SUM(Trans_deb!N158,Trav_deb!N158)</f>
        <v>25.149871471697239</v>
      </c>
      <c r="O158" s="26">
        <f>Trans_cr!O158+Trav_cr!O158-SUM(Trans_deb!O158,Trav_deb!O158)</f>
        <v>34.606556483798826</v>
      </c>
      <c r="P158" s="26">
        <f>Trans_cr!P158+Trav_cr!P158-SUM(Trans_deb!P158,Trav_deb!P158)</f>
        <v>7.2781936640966407</v>
      </c>
      <c r="Q158" s="26">
        <f>Trans_cr!Q158+Trav_cr!Q158-SUM(Trans_deb!Q158,Trav_deb!Q158)</f>
        <v>-10.786782404508394</v>
      </c>
      <c r="S158" s="64">
        <f t="shared" si="20"/>
        <v>-2.4820686151454909</v>
      </c>
      <c r="W158" s="39">
        <f>IF(L158="","",L158/GDP!O154/10)</f>
        <v>6.7085725522511455</v>
      </c>
      <c r="X158" s="39">
        <f>IF(M158="","",M158/GDP!P154/10)</f>
        <v>8.2186614698375955</v>
      </c>
      <c r="Y158" s="39">
        <f>IF(N158="","",N158/GDP!Q154/10)</f>
        <v>6.6917417479623085</v>
      </c>
      <c r="Z158" s="39">
        <f>IF(O158="","",O158/GDP!R154/10)</f>
        <v>8.3260307514511815</v>
      </c>
      <c r="AA158" s="39">
        <f>IF(P158="","",P158/GDP!S154/10)</f>
        <v>1.7254506198002673</v>
      </c>
      <c r="AB158" s="39">
        <f>IF(Q158="","",Q158/GDP!T154/10)</f>
        <v>-2.5797856155017169</v>
      </c>
      <c r="AC158" s="21">
        <f t="shared" si="14"/>
        <v>0</v>
      </c>
      <c r="AD158" s="21">
        <f t="shared" si="15"/>
        <v>0</v>
      </c>
      <c r="AE158" s="21"/>
      <c r="AF158" s="21">
        <f t="shared" si="16"/>
        <v>0</v>
      </c>
      <c r="AG158" s="39" t="str">
        <f t="shared" si="17"/>
        <v/>
      </c>
      <c r="AI158" s="39">
        <f t="shared" si="18"/>
        <v>8.3260307514511815</v>
      </c>
      <c r="AJ158" s="83" t="str">
        <f t="shared" si="19"/>
        <v/>
      </c>
    </row>
    <row r="159" spans="1:36" x14ac:dyDescent="0.15">
      <c r="A159" s="12" t="s">
        <v>179</v>
      </c>
      <c r="B159" s="26">
        <f>Trans_cr!B159+Trav_cr!B159-SUM(Trans_deb!B159,Trav_deb!B159)</f>
        <v>-7426.8000000000011</v>
      </c>
      <c r="C159" s="26">
        <f>Trans_cr!C159+Trav_cr!C159-SUM(Trans_deb!C159,Trav_deb!C159)</f>
        <v>-11511.524923840003</v>
      </c>
      <c r="D159" s="26">
        <f>Trans_cr!D159+Trav_cr!D159-SUM(Trans_deb!D159,Trav_deb!D159)</f>
        <v>-21528.200885813334</v>
      </c>
      <c r="E159" s="26">
        <f>Trans_cr!E159+Trav_cr!E159-SUM(Trans_deb!E159,Trav_deb!E159)</f>
        <v>-22485.368778666671</v>
      </c>
      <c r="F159" s="26">
        <f>Trans_cr!F159+Trav_cr!F159-SUM(Trans_deb!F159,Trav_deb!F159)</f>
        <v>-23886.662799999998</v>
      </c>
      <c r="G159" s="26">
        <f>Trans_cr!G159+Trav_cr!G159-SUM(Trans_deb!G159,Trav_deb!G159)</f>
        <v>-25109.970879999997</v>
      </c>
      <c r="H159" s="26">
        <f>Trans_cr!H159+Trav_cr!H159-SUM(Trans_deb!H159,Trav_deb!H159)</f>
        <v>-22184.242720000002</v>
      </c>
      <c r="I159" s="26">
        <f>Trans_cr!I159+Trav_cr!I159-SUM(Trans_deb!I159,Trav_deb!I159)</f>
        <v>-25186.695039999999</v>
      </c>
      <c r="J159" s="26">
        <f>Trans_cr!J159+Trav_cr!J159-SUM(Trans_deb!J159,Trav_deb!J159)</f>
        <v>-26592.073360000002</v>
      </c>
      <c r="K159" s="26">
        <f>Trans_cr!K159+Trav_cr!K159-SUM(Trans_deb!K159,Trav_deb!K159)</f>
        <v>-32919.847463040001</v>
      </c>
      <c r="L159" s="26">
        <f>Trans_cr!L159+Trav_cr!L159-SUM(Trans_deb!L159,Trav_deb!L159)</f>
        <v>-26460.056184399997</v>
      </c>
      <c r="M159" s="26">
        <f>Trans_cr!M159+Trav_cr!M159-SUM(Trans_deb!M159,Trav_deb!M159)</f>
        <v>-17532.413247741337</v>
      </c>
      <c r="N159" s="26">
        <f>Trans_cr!N159+Trav_cr!N159-SUM(Trans_deb!N159,Trav_deb!N159)</f>
        <v>-16993.38206888704</v>
      </c>
      <c r="O159" s="26">
        <f>Trans_cr!O159+Trav_cr!O159-SUM(Trans_deb!O159,Trav_deb!O159)</f>
        <v>-14067.125288728166</v>
      </c>
      <c r="P159" s="26">
        <f>Trans_cr!P159+Trav_cr!P159-SUM(Trans_deb!P159,Trav_deb!P159)</f>
        <v>-11641.939906669151</v>
      </c>
      <c r="Q159" s="26">
        <f>Trans_cr!Q159+Trav_cr!Q159-SUM(Trans_deb!Q159,Trav_deb!Q159)</f>
        <v>-16034.046446215005</v>
      </c>
      <c r="S159" s="64">
        <f t="shared" si="20"/>
        <v>0.37726586589145761</v>
      </c>
      <c r="W159" s="39">
        <f>IF(L159="","",L159/GDP!O155/10)</f>
        <v>-4.044211122592416</v>
      </c>
      <c r="X159" s="39">
        <f>IF(M159="","",M159/GDP!P155/10)</f>
        <v>-2.7184752771447296</v>
      </c>
      <c r="Y159" s="39">
        <f>IF(N159="","",N159/GDP!Q155/10)</f>
        <v>-2.4678654576515635</v>
      </c>
      <c r="Z159" s="39">
        <f>IF(O159="","",O159/GDP!R155/10)</f>
        <v>-1.7885231819456742</v>
      </c>
      <c r="AA159" s="39">
        <f>IF(P159="","",P159/GDP!S155/10)</f>
        <v>-1.4681496560005907</v>
      </c>
      <c r="AB159" s="39">
        <f>IF(Q159="","",Q159/GDP!T155/10)</f>
        <v>-2.2901924174282948</v>
      </c>
      <c r="AC159" s="21">
        <f t="shared" si="14"/>
        <v>0</v>
      </c>
      <c r="AD159" s="21">
        <f t="shared" si="15"/>
        <v>0</v>
      </c>
      <c r="AE159" s="21"/>
      <c r="AF159" s="21">
        <f t="shared" si="16"/>
        <v>0</v>
      </c>
      <c r="AG159" s="39">
        <f t="shared" si="17"/>
        <v>-1.7885231819456742</v>
      </c>
      <c r="AI159" s="39" t="str">
        <f t="shared" si="18"/>
        <v/>
      </c>
      <c r="AJ159" s="83" t="str">
        <f t="shared" si="19"/>
        <v/>
      </c>
    </row>
    <row r="160" spans="1:36" x14ac:dyDescent="0.15">
      <c r="A160" s="12" t="s">
        <v>180</v>
      </c>
      <c r="B160" s="26">
        <f>Trans_cr!B160+Trav_cr!B160-SUM(Trans_deb!B160,Trav_deb!B160)</f>
        <v>-131.89999999999998</v>
      </c>
      <c r="C160" s="26">
        <f>Trans_cr!C160+Trav_cr!C160-SUM(Trans_deb!C160,Trav_deb!C160)</f>
        <v>-161.66894573164694</v>
      </c>
      <c r="D160" s="26">
        <f>Trans_cr!D160+Trav_cr!D160-SUM(Trans_deb!D160,Trav_deb!D160)</f>
        <v>-186.78165902015314</v>
      </c>
      <c r="E160" s="26">
        <f>Trans_cr!E160+Trav_cr!E160-SUM(Trans_deb!E160,Trav_deb!E160)</f>
        <v>-256.95064877537732</v>
      </c>
      <c r="F160" s="26">
        <f>Trans_cr!F160+Trav_cr!F160-SUM(Trans_deb!F160,Trav_deb!F160)</f>
        <v>-240.74331976743531</v>
      </c>
      <c r="G160" s="26">
        <f>Trans_cr!G160+Trav_cr!G160-SUM(Trans_deb!G160,Trav_deb!G160)</f>
        <v>-196.97075621318726</v>
      </c>
      <c r="H160" s="26">
        <f>Trans_cr!H160+Trav_cr!H160-SUM(Trans_deb!H160,Trav_deb!H160)</f>
        <v>-252.09410386875993</v>
      </c>
      <c r="I160" s="26">
        <f>Trans_cr!I160+Trav_cr!I160-SUM(Trans_deb!I160,Trav_deb!I160)</f>
        <v>-352.86642517345467</v>
      </c>
      <c r="J160" s="26">
        <f>Trans_cr!J160+Trav_cr!J160-SUM(Trans_deb!J160,Trav_deb!J160)</f>
        <v>-362.28081852828404</v>
      </c>
      <c r="K160" s="26">
        <f>Trans_cr!K160+Trav_cr!K160-SUM(Trans_deb!K160,Trav_deb!K160)</f>
        <v>-369.84530446589065</v>
      </c>
      <c r="L160" s="26">
        <f>Trans_cr!L160+Trav_cr!L160-SUM(Trans_deb!L160,Trav_deb!L160)</f>
        <v>-341.07308885814916</v>
      </c>
      <c r="M160" s="26">
        <f>Trans_cr!M160+Trav_cr!M160-SUM(Trans_deb!M160,Trav_deb!M160)</f>
        <v>-308.96129794606941</v>
      </c>
      <c r="N160" s="26">
        <f>Trans_cr!N160+Trav_cr!N160-SUM(Trans_deb!N160,Trav_deb!N160)</f>
        <v>-405.13177564365151</v>
      </c>
      <c r="O160" s="26">
        <f>Trans_cr!O160+Trav_cr!O160-SUM(Trans_deb!O160,Trav_deb!O160)</f>
        <v>-447.95514713969533</v>
      </c>
      <c r="P160" s="26"/>
      <c r="Q160" s="26"/>
      <c r="S160" s="64" t="str">
        <f t="shared" si="20"/>
        <v/>
      </c>
      <c r="W160" s="39">
        <f>IF(L160="","",L160/GDP!O156/10)</f>
        <v>-1.9186668674038816</v>
      </c>
      <c r="X160" s="39">
        <f>IF(M160="","",M160/GDP!P156/10)</f>
        <v>-1.6231171644323541</v>
      </c>
      <c r="Y160" s="39">
        <f>IF(N160="","",N160/GDP!Q156/10)</f>
        <v>-1.9301958689719521</v>
      </c>
      <c r="Z160" s="39">
        <f>IF(O160="","",O160/GDP!R156/10)</f>
        <v>-1.9369203814436955</v>
      </c>
      <c r="AA160" s="39" t="str">
        <f>IF(P160="","",P160/GDP!S156/10)</f>
        <v/>
      </c>
      <c r="AB160" s="39" t="str">
        <f>IF(Q160="","",Q160/GDP!T156/10)</f>
        <v/>
      </c>
      <c r="AC160" s="21">
        <f t="shared" si="14"/>
        <v>0</v>
      </c>
      <c r="AD160" s="21">
        <f t="shared" si="15"/>
        <v>0</v>
      </c>
      <c r="AE160" s="21"/>
      <c r="AF160" s="21">
        <f t="shared" si="16"/>
        <v>0</v>
      </c>
      <c r="AG160" s="39">
        <f t="shared" si="17"/>
        <v>-1.9369203814436955</v>
      </c>
      <c r="AI160" s="39" t="str">
        <f t="shared" si="18"/>
        <v/>
      </c>
      <c r="AJ160" s="83" t="str">
        <f t="shared" si="19"/>
        <v>Senegal</v>
      </c>
    </row>
    <row r="161" spans="1:36" x14ac:dyDescent="0.15">
      <c r="A161" s="12" t="s">
        <v>181</v>
      </c>
      <c r="B161" s="26">
        <f>Trans_cr!B161+Trav_cr!B161-SUM(Trans_deb!B161,Trav_deb!B161)</f>
        <v>0</v>
      </c>
      <c r="C161" s="26">
        <f>Trans_cr!C161+Trav_cr!C161-SUM(Trans_deb!C161,Trav_deb!C161)</f>
        <v>0</v>
      </c>
      <c r="D161" s="26">
        <f>Trans_cr!D161+Trav_cr!D161-SUM(Trans_deb!D161,Trav_deb!D161)</f>
        <v>-457.69999999999982</v>
      </c>
      <c r="E161" s="26">
        <f>Trans_cr!E161+Trav_cr!E161-SUM(Trans_deb!E161,Trav_deb!E161)</f>
        <v>-631.36881797364299</v>
      </c>
      <c r="F161" s="26">
        <f>Trans_cr!F161+Trav_cr!F161-SUM(Trans_deb!F161,Trav_deb!F161)</f>
        <v>-292.31370744602259</v>
      </c>
      <c r="G161" s="26">
        <f>Trans_cr!G161+Trav_cr!G161-SUM(Trans_deb!G161,Trav_deb!G161)</f>
        <v>-362.41790879138875</v>
      </c>
      <c r="H161" s="26">
        <f>Trans_cr!H161+Trav_cr!H161-SUM(Trans_deb!H161,Trav_deb!H161)</f>
        <v>-254.55324222862237</v>
      </c>
      <c r="I161" s="26">
        <f>Trans_cr!I161+Trav_cr!I161-SUM(Trans_deb!I161,Trav_deb!I161)</f>
        <v>-212.04787548034824</v>
      </c>
      <c r="J161" s="26">
        <f>Trans_cr!J161+Trav_cr!J161-SUM(Trans_deb!J161,Trav_deb!J161)</f>
        <v>-101.63417063915404</v>
      </c>
      <c r="K161" s="26">
        <f>Trans_cr!K161+Trav_cr!K161-SUM(Trans_deb!K161,Trav_deb!K161)</f>
        <v>-51.429414994892795</v>
      </c>
      <c r="L161" s="26">
        <f>Trans_cr!L161+Trav_cr!L161-SUM(Trans_deb!L161,Trav_deb!L161)</f>
        <v>0.64911161528380035</v>
      </c>
      <c r="M161" s="26">
        <f>Trans_cr!M161+Trav_cr!M161-SUM(Trans_deb!M161,Trav_deb!M161)</f>
        <v>30.651464223200946</v>
      </c>
      <c r="N161" s="26">
        <f>Trans_cr!N161+Trav_cr!N161-SUM(Trans_deb!N161,Trav_deb!N161)</f>
        <v>38.170681934555432</v>
      </c>
      <c r="O161" s="26">
        <f>Trans_cr!O161+Trav_cr!O161-SUM(Trans_deb!O161,Trav_deb!O161)</f>
        <v>-163.5604441167784</v>
      </c>
      <c r="P161" s="26">
        <f>Trans_cr!P161+Trav_cr!P161-SUM(Trans_deb!P161,Trav_deb!P161)</f>
        <v>-359.82498627632276</v>
      </c>
      <c r="Q161" s="26">
        <f>Trans_cr!Q161+Trav_cr!Q161-SUM(Trans_deb!Q161,Trav_deb!Q161)</f>
        <v>-126.33150790467334</v>
      </c>
      <c r="S161" s="64">
        <f t="shared" si="20"/>
        <v>-0.64890846182744299</v>
      </c>
      <c r="W161" s="39">
        <f>IF(L161="","",L161/GDP!O157/10)</f>
        <v>1.636858036782956E-3</v>
      </c>
      <c r="X161" s="39">
        <f>IF(M161="","",M161/GDP!P157/10)</f>
        <v>7.53243007978774E-2</v>
      </c>
      <c r="Y161" s="39">
        <f>IF(N161="","",N161/GDP!Q157/10)</f>
        <v>8.6399908689292371E-2</v>
      </c>
      <c r="Z161" s="39">
        <f>IF(O161="","",O161/GDP!R157/10)</f>
        <v>-0.32298242490702245</v>
      </c>
      <c r="AA161" s="39">
        <f>IF(P161="","",P161/GDP!S157/10)</f>
        <v>-0.6990281009806234</v>
      </c>
      <c r="AB161" s="39">
        <f>IF(Q161="","",Q161/GDP!T157/10)</f>
        <v>-0.23854074370762005</v>
      </c>
      <c r="AC161" s="21">
        <f t="shared" si="14"/>
        <v>0</v>
      </c>
      <c r="AD161" s="21">
        <f t="shared" si="15"/>
        <v>0</v>
      </c>
      <c r="AE161" s="21"/>
      <c r="AF161" s="21">
        <f t="shared" si="16"/>
        <v>0</v>
      </c>
      <c r="AG161" s="39">
        <f t="shared" si="17"/>
        <v>-0.32298242490702245</v>
      </c>
      <c r="AI161" s="39" t="str">
        <f t="shared" si="18"/>
        <v/>
      </c>
      <c r="AJ161" s="83" t="str">
        <f t="shared" si="19"/>
        <v/>
      </c>
    </row>
    <row r="162" spans="1:36" x14ac:dyDescent="0.15">
      <c r="A162" s="12" t="s">
        <v>182</v>
      </c>
      <c r="B162" s="26">
        <f>Trans_cr!B162+Trav_cr!B162-SUM(Trans_deb!B162,Trav_deb!B162)</f>
        <v>179.0503472843555</v>
      </c>
      <c r="C162" s="26">
        <f>Trans_cr!C162+Trav_cr!C162-SUM(Trans_deb!C162,Trav_deb!C162)</f>
        <v>224.7533085480612</v>
      </c>
      <c r="D162" s="26">
        <f>Trans_cr!D162+Trav_cr!D162-SUM(Trans_deb!D162,Trav_deb!D162)</f>
        <v>294.40000000000003</v>
      </c>
      <c r="E162" s="26">
        <f>Trans_cr!E162+Trav_cr!E162-SUM(Trans_deb!E162,Trav_deb!E162)</f>
        <v>303.5677507599724</v>
      </c>
      <c r="F162" s="26">
        <f>Trans_cr!F162+Trav_cr!F162-SUM(Trans_deb!F162,Trav_deb!F162)</f>
        <v>247.44275606851988</v>
      </c>
      <c r="G162" s="26">
        <f>Trans_cr!G162+Trav_cr!G162-SUM(Trans_deb!G162,Trav_deb!G162)</f>
        <v>237.46567969515181</v>
      </c>
      <c r="H162" s="26">
        <f>Trans_cr!H162+Trav_cr!H162-SUM(Trans_deb!H162,Trav_deb!H162)</f>
        <v>261.48421827662281</v>
      </c>
      <c r="I162" s="26">
        <f>Trans_cr!I162+Trav_cr!I162-SUM(Trans_deb!I162,Trav_deb!I162)</f>
        <v>330.51850513733064</v>
      </c>
      <c r="J162" s="26">
        <f>Trans_cr!J162+Trav_cr!J162-SUM(Trans_deb!J162,Trav_deb!J162)</f>
        <v>385.32769932397787</v>
      </c>
      <c r="K162" s="26">
        <f>Trans_cr!K162+Trav_cr!K162-SUM(Trans_deb!K162,Trav_deb!K162)</f>
        <v>378.38189068635529</v>
      </c>
      <c r="L162" s="26">
        <f>Trans_cr!L162+Trav_cr!L162-SUM(Trans_deb!L162,Trav_deb!L162)</f>
        <v>399.43133145845081</v>
      </c>
      <c r="M162" s="26">
        <f>Trans_cr!M162+Trav_cr!M162-SUM(Trans_deb!M162,Trav_deb!M162)</f>
        <v>382.37687376916398</v>
      </c>
      <c r="N162" s="26">
        <f>Trans_cr!N162+Trav_cr!N162-SUM(Trans_deb!N162,Trav_deb!N162)</f>
        <v>447.24727859189841</v>
      </c>
      <c r="O162" s="26">
        <f>Trans_cr!O162+Trav_cr!O162-SUM(Trans_deb!O162,Trav_deb!O162)</f>
        <v>458.47617343905051</v>
      </c>
      <c r="P162" s="26">
        <f>Trans_cr!P162+Trav_cr!P162-SUM(Trans_deb!P162,Trav_deb!P162)</f>
        <v>466.73292676708775</v>
      </c>
      <c r="Q162" s="26">
        <f>Trans_cr!Q162+Trav_cr!Q162-SUM(Trans_deb!Q162,Trav_deb!Q162)</f>
        <v>165.66124748104633</v>
      </c>
      <c r="S162" s="64">
        <f t="shared" si="20"/>
        <v>-0.64506200874120945</v>
      </c>
      <c r="W162" s="39">
        <f>IF(L162="","",L162/GDP!O158/10)</f>
        <v>29.002341736826953</v>
      </c>
      <c r="X162" s="39">
        <f>IF(M162="","",M162/GDP!P158/10)</f>
        <v>26.821703871016535</v>
      </c>
      <c r="Y162" s="39">
        <f>IF(N162="","",N162/GDP!Q158/10)</f>
        <v>29.263753971060453</v>
      </c>
      <c r="Z162" s="39">
        <f>IF(O162="","",O162/GDP!R158/10)</f>
        <v>29.739338275146803</v>
      </c>
      <c r="AA162" s="39">
        <f>IF(P162="","",P162/GDP!S158/10)</f>
        <v>29.53862211695618</v>
      </c>
      <c r="AB162" s="39">
        <f>IF(Q162="","",Q162/GDP!T158/10)</f>
        <v>14.641897350594963</v>
      </c>
      <c r="AC162" s="21">
        <f t="shared" si="14"/>
        <v>0</v>
      </c>
      <c r="AD162" s="21">
        <f t="shared" si="15"/>
        <v>1</v>
      </c>
      <c r="AE162" s="21"/>
      <c r="AF162" s="21">
        <f t="shared" si="16"/>
        <v>0</v>
      </c>
      <c r="AG162" s="39" t="str">
        <f t="shared" si="17"/>
        <v/>
      </c>
      <c r="AI162" s="39">
        <f t="shared" si="18"/>
        <v>29.739338275146803</v>
      </c>
      <c r="AJ162" s="83" t="str">
        <f t="shared" si="19"/>
        <v>Seychelles</v>
      </c>
    </row>
    <row r="163" spans="1:36" x14ac:dyDescent="0.15">
      <c r="A163" s="12" t="s">
        <v>183</v>
      </c>
      <c r="B163" s="26">
        <f>Trans_cr!B163+Trav_cr!B163-SUM(Trans_deb!B163,Trav_deb!B163)</f>
        <v>0.68111747138129886</v>
      </c>
      <c r="C163" s="26">
        <f>Trans_cr!C163+Trav_cr!C163-SUM(Trans_deb!C163,Trav_deb!C163)</f>
        <v>-21.946408997997096</v>
      </c>
      <c r="D163" s="26">
        <f>Trans_cr!D163+Trav_cr!D163-SUM(Trans_deb!D163,Trav_deb!D163)</f>
        <v>-28.806506611268389</v>
      </c>
      <c r="E163" s="26">
        <f>Trans_cr!E163+Trav_cr!E163-SUM(Trans_deb!E163,Trav_deb!E163)</f>
        <v>-33.27960694271745</v>
      </c>
      <c r="F163" s="26">
        <f>Trans_cr!F163+Trav_cr!F163-SUM(Trans_deb!F163,Trav_deb!F163)</f>
        <v>-52.113448776255268</v>
      </c>
      <c r="G163" s="26">
        <f>Trans_cr!G163+Trav_cr!G163-SUM(Trans_deb!G163,Trav_deb!G163)</f>
        <v>-79.945756402540198</v>
      </c>
      <c r="H163" s="26">
        <f>Trans_cr!H163+Trav_cr!H163-SUM(Trans_deb!H163,Trav_deb!H163)</f>
        <v>-186.29439700068968</v>
      </c>
      <c r="I163" s="26">
        <f>Trans_cr!I163+Trav_cr!I163-SUM(Trans_deb!I163,Trav_deb!I163)</f>
        <v>-192.53437783302829</v>
      </c>
      <c r="J163" s="26">
        <f>Trans_cr!J163+Trav_cr!J163-SUM(Trans_deb!J163,Trav_deb!J163)</f>
        <v>-168.61240668029228</v>
      </c>
      <c r="K163" s="26">
        <f>Trans_cr!K163+Trav_cr!K163-SUM(Trans_deb!K163,Trav_deb!K163)</f>
        <v>-162.4044400167613</v>
      </c>
      <c r="L163" s="26">
        <f>Trans_cr!L163+Trav_cr!L163-SUM(Trans_deb!L163,Trav_deb!L163)</f>
        <v>-115.67101502398603</v>
      </c>
      <c r="M163" s="26">
        <f>Trans_cr!M163+Trav_cr!M163-SUM(Trans_deb!M163,Trav_deb!M163)</f>
        <v>-104.70000000000002</v>
      </c>
      <c r="N163" s="26">
        <f>Trans_cr!N163+Trav_cr!N163-SUM(Trans_deb!N163,Trav_deb!N163)</f>
        <v>-151.86696722751824</v>
      </c>
      <c r="O163" s="26">
        <f>Trans_cr!O163+Trav_cr!O163-SUM(Trans_deb!O163,Trav_deb!O163)</f>
        <v>-148.64076924651044</v>
      </c>
      <c r="P163" s="26">
        <f>Trans_cr!P163+Trav_cr!P163-SUM(Trans_deb!P163,Trav_deb!P163)</f>
        <v>-193.74009052122196</v>
      </c>
      <c r="Q163" s="26"/>
      <c r="S163" s="64" t="str">
        <f t="shared" si="20"/>
        <v/>
      </c>
      <c r="W163" s="39">
        <f>IF(L163="","",L163/GDP!O159/10)</f>
        <v>-2.7202312812175515</v>
      </c>
      <c r="X163" s="39">
        <f>IF(M163="","",M163/GDP!P159/10)</f>
        <v>-2.7162425281623883</v>
      </c>
      <c r="Y163" s="39">
        <f>IF(N163="","",N163/GDP!Q159/10)</f>
        <v>-4.0903011196259049</v>
      </c>
      <c r="Z163" s="39">
        <f>IF(O163="","",O163/GDP!R159/10)</f>
        <v>-3.6387235054846885</v>
      </c>
      <c r="AA163" s="39">
        <f>IF(P163="","",P163/GDP!S159/10)</f>
        <v>-4.7036855594630129</v>
      </c>
      <c r="AB163" s="39" t="str">
        <f>IF(Q163="","",Q163/GDP!T159/10)</f>
        <v/>
      </c>
      <c r="AC163" s="21">
        <f t="shared" si="14"/>
        <v>0</v>
      </c>
      <c r="AD163" s="21">
        <f t="shared" si="15"/>
        <v>0</v>
      </c>
      <c r="AE163" s="21"/>
      <c r="AF163" s="21">
        <f t="shared" si="16"/>
        <v>0</v>
      </c>
      <c r="AG163" s="39">
        <f t="shared" si="17"/>
        <v>-3.6387235054846885</v>
      </c>
      <c r="AI163" s="39" t="str">
        <f t="shared" si="18"/>
        <v/>
      </c>
      <c r="AJ163" s="83" t="str">
        <f t="shared" si="19"/>
        <v/>
      </c>
    </row>
    <row r="164" spans="1:36" x14ac:dyDescent="0.15">
      <c r="A164" s="12" t="s">
        <v>184</v>
      </c>
      <c r="B164" s="26">
        <f>Trans_cr!B164+Trav_cr!B164-SUM(Trans_deb!B164,Trav_deb!B164)</f>
        <v>-4579.3748188158206</v>
      </c>
      <c r="C164" s="26">
        <f>Trans_cr!C164+Trav_cr!C164-SUM(Trans_deb!C164,Trav_deb!C164)</f>
        <v>-4252.4125199295158</v>
      </c>
      <c r="D164" s="26">
        <f>Trans_cr!D164+Trav_cr!D164-SUM(Trans_deb!D164,Trav_deb!D164)</f>
        <v>-2321.4094160867244</v>
      </c>
      <c r="E164" s="26">
        <f>Trans_cr!E164+Trav_cr!E164-SUM(Trans_deb!E164,Trav_deb!E164)</f>
        <v>845.17146268214128</v>
      </c>
      <c r="F164" s="26">
        <f>Trans_cr!F164+Trav_cr!F164-SUM(Trans_deb!F164,Trav_deb!F164)</f>
        <v>-1249.4889073368904</v>
      </c>
      <c r="G164" s="26">
        <f>Trans_cr!G164+Trav_cr!G164-SUM(Trans_deb!G164,Trav_deb!G164)</f>
        <v>4501.2559512532098</v>
      </c>
      <c r="H164" s="26">
        <f>Trans_cr!H164+Trav_cr!H164-SUM(Trans_deb!H164,Trav_deb!H164)</f>
        <v>5838.2420375147121</v>
      </c>
      <c r="I164" s="26">
        <f>Trans_cr!I164+Trav_cr!I164-SUM(Trans_deb!I164,Trav_deb!I164)</f>
        <v>4520.6910264088583</v>
      </c>
      <c r="J164" s="26">
        <f>Trans_cr!J164+Trav_cr!J164-SUM(Trans_deb!J164,Trav_deb!J164)</f>
        <v>1656.836889634782</v>
      </c>
      <c r="K164" s="26">
        <f>Trans_cr!K164+Trav_cr!K164-SUM(Trans_deb!K164,Trav_deb!K164)</f>
        <v>-1574.3656524998951</v>
      </c>
      <c r="L164" s="26">
        <f>Trans_cr!L164+Trav_cr!L164-SUM(Trans_deb!L164,Trav_deb!L164)</f>
        <v>-8142.0544432927782</v>
      </c>
      <c r="M164" s="26">
        <f>Trans_cr!M164+Trav_cr!M164-SUM(Trans_deb!M164,Trav_deb!M164)</f>
        <v>-7059.8426927402325</v>
      </c>
      <c r="N164" s="26">
        <f>Trans_cr!N164+Trav_cr!N164-SUM(Trans_deb!N164,Trav_deb!N164)</f>
        <v>-7810.2721002226754</v>
      </c>
      <c r="O164" s="26">
        <f>Trans_cr!O164+Trav_cr!O164-SUM(Trans_deb!O164,Trav_deb!O164)</f>
        <v>-7269.3483915211109</v>
      </c>
      <c r="P164" s="26">
        <f>Trans_cr!P164+Trav_cr!P164-SUM(Trans_deb!P164,Trav_deb!P164)</f>
        <v>-9162.1329391138861</v>
      </c>
      <c r="Q164" s="26">
        <f>Trans_cr!Q164+Trav_cr!Q164-SUM(Trans_deb!Q164,Trav_deb!Q164)</f>
        <v>-1126.8051386430961</v>
      </c>
      <c r="S164" s="64">
        <f t="shared" si="20"/>
        <v>-0.87701497608349754</v>
      </c>
      <c r="W164" s="39">
        <f>IF(L164="","",L164/GDP!O160/10)</f>
        <v>-2.6435366557238593</v>
      </c>
      <c r="X164" s="39">
        <f>IF(M164="","",M164/GDP!P160/10)</f>
        <v>-2.2148308176004687</v>
      </c>
      <c r="Y164" s="39">
        <f>IF(N164="","",N164/GDP!Q160/10)</f>
        <v>-2.2748451545744475</v>
      </c>
      <c r="Z164" s="39">
        <f>IF(O164="","",O164/GDP!R160/10)</f>
        <v>-1.9335272316715131</v>
      </c>
      <c r="AA164" s="39">
        <f>IF(P164="","",P164/GDP!S160/10)</f>
        <v>-2.4472179715065976</v>
      </c>
      <c r="AB164" s="39">
        <f>IF(Q164="","",Q164/GDP!T160/10)</f>
        <v>-0.33143225484600058</v>
      </c>
      <c r="AC164" s="21">
        <f t="shared" si="14"/>
        <v>0</v>
      </c>
      <c r="AD164" s="21">
        <f t="shared" si="15"/>
        <v>0</v>
      </c>
      <c r="AE164" s="21"/>
      <c r="AF164" s="21">
        <f t="shared" si="16"/>
        <v>0</v>
      </c>
      <c r="AG164" s="39">
        <f t="shared" si="17"/>
        <v>-1.9335272316715131</v>
      </c>
      <c r="AI164" s="39" t="str">
        <f t="shared" si="18"/>
        <v/>
      </c>
      <c r="AJ164" s="83" t="str">
        <f t="shared" si="19"/>
        <v/>
      </c>
    </row>
    <row r="165" spans="1:36" x14ac:dyDescent="0.15">
      <c r="A165" s="12" t="s">
        <v>185</v>
      </c>
      <c r="B165" s="26"/>
      <c r="C165" s="26"/>
      <c r="D165" s="26"/>
      <c r="E165" s="26"/>
      <c r="F165" s="26"/>
      <c r="G165" s="26"/>
      <c r="H165" s="26">
        <f>Trans_cr!H165+Trav_cr!H165-SUM(Trans_deb!H165,Trav_deb!H165)</f>
        <v>619</v>
      </c>
      <c r="I165" s="26">
        <f>Trans_cr!I165+Trav_cr!I165-SUM(Trans_deb!I165,Trav_deb!I165)</f>
        <v>730.84916201117312</v>
      </c>
      <c r="J165" s="26">
        <f>Trans_cr!J165+Trav_cr!J165-SUM(Trans_deb!J165,Trav_deb!J165)</f>
        <v>746.01675977653633</v>
      </c>
      <c r="K165" s="26">
        <f>Trans_cr!K165+Trav_cr!K165-SUM(Trans_deb!K165,Trav_deb!K165)</f>
        <v>789.17877094972073</v>
      </c>
      <c r="L165" s="26">
        <f>Trans_cr!L165+Trav_cr!L165-SUM(Trans_deb!L165,Trav_deb!L165)</f>
        <v>786.48044692737437</v>
      </c>
      <c r="M165" s="26">
        <f>Trans_cr!M165+Trav_cr!M165-SUM(Trans_deb!M165,Trav_deb!M165)</f>
        <v>755.64245810055854</v>
      </c>
      <c r="N165" s="26">
        <f>Trans_cr!N165+Trav_cr!N165-SUM(Trans_deb!N165,Trav_deb!N165)</f>
        <v>551.74728129050277</v>
      </c>
      <c r="O165" s="26">
        <f>Trans_cr!O165+Trav_cr!O165-SUM(Trans_deb!O165,Trav_deb!O165)</f>
        <v>396.13226629608943</v>
      </c>
      <c r="P165" s="26">
        <f>Trans_cr!P165+Trav_cr!P165-SUM(Trans_deb!P165,Trav_deb!P165)</f>
        <v>636.68555422905024</v>
      </c>
      <c r="Q165" s="26"/>
      <c r="S165" s="64" t="str">
        <f t="shared" si="20"/>
        <v/>
      </c>
      <c r="W165" s="39">
        <f>IF(L165="","",L165/GDP!O161/10)</f>
        <v>73.749279689874214</v>
      </c>
      <c r="X165" s="39">
        <f>IF(M165="","",M165/GDP!P161/10)</f>
        <v>70.484627410109752</v>
      </c>
      <c r="Y165" s="39">
        <f>IF(N165="","",N165/GDP!Q161/10)</f>
        <v>54.412946872830652</v>
      </c>
      <c r="Z165" s="39">
        <f>IF(O165="","",O165/GDP!R161/10)</f>
        <v>41.523298353887782</v>
      </c>
      <c r="AA165" s="39">
        <f>IF(P165="","",P165/GDP!S161/10)</f>
        <v>63.100649576714602</v>
      </c>
      <c r="AB165" s="39" t="str">
        <f>IF(Q165="","",Q165/GDP!T161/10)</f>
        <v/>
      </c>
      <c r="AC165" s="21">
        <f t="shared" si="14"/>
        <v>0</v>
      </c>
      <c r="AD165" s="21">
        <f t="shared" si="15"/>
        <v>1</v>
      </c>
      <c r="AE165" s="21"/>
      <c r="AF165" s="21">
        <f t="shared" si="16"/>
        <v>0</v>
      </c>
      <c r="AG165" s="39" t="str">
        <f t="shared" si="17"/>
        <v/>
      </c>
      <c r="AI165" s="39">
        <f t="shared" si="18"/>
        <v>41.523298353887782</v>
      </c>
      <c r="AJ165" s="83" t="str">
        <f t="shared" si="19"/>
        <v>Sint Maarten, Kingdom of the Netherlands</v>
      </c>
    </row>
    <row r="166" spans="1:36" x14ac:dyDescent="0.15">
      <c r="A166" s="12" t="s">
        <v>186</v>
      </c>
      <c r="B166" s="26"/>
      <c r="C166" s="26"/>
      <c r="D166" s="26"/>
      <c r="E166" s="26">
        <f>Trans_cr!E166+Trav_cr!E166-SUM(Trans_deb!E166,Trav_deb!E166)</f>
        <v>990.12595383522967</v>
      </c>
      <c r="F166" s="26">
        <f>Trans_cr!F166+Trav_cr!F166-SUM(Trans_deb!F166,Trav_deb!F166)</f>
        <v>393.92024352967337</v>
      </c>
      <c r="G166" s="26">
        <f>Trans_cr!G166+Trav_cr!G166-SUM(Trans_deb!G166,Trav_deb!G166)</f>
        <v>247.14689144236763</v>
      </c>
      <c r="H166" s="26">
        <f>Trans_cr!H166+Trav_cr!H166-SUM(Trans_deb!H166,Trav_deb!H166)</f>
        <v>279.83455218274867</v>
      </c>
      <c r="I166" s="26">
        <f>Trans_cr!I166+Trav_cr!I166-SUM(Trans_deb!I166,Trav_deb!I166)</f>
        <v>277.78225916092015</v>
      </c>
      <c r="J166" s="26">
        <f>Trans_cr!J166+Trav_cr!J166-SUM(Trans_deb!J166,Trav_deb!J166)</f>
        <v>785.06330779244126</v>
      </c>
      <c r="K166" s="26">
        <f>Trans_cr!K166+Trav_cr!K166-SUM(Trans_deb!K166,Trav_deb!K166)</f>
        <v>584.78894905478592</v>
      </c>
      <c r="L166" s="26">
        <f>Trans_cr!L166+Trav_cr!L166-SUM(Trans_deb!L166,Trav_deb!L166)</f>
        <v>611.0016470474593</v>
      </c>
      <c r="M166" s="26">
        <f>Trans_cr!M166+Trav_cr!M166-SUM(Trans_deb!M166,Trav_deb!M166)</f>
        <v>980.6211735160723</v>
      </c>
      <c r="N166" s="26">
        <f>Trans_cr!N166+Trav_cr!N166-SUM(Trans_deb!N166,Trav_deb!N166)</f>
        <v>989.98113238111728</v>
      </c>
      <c r="O166" s="26">
        <f>Trans_cr!O166+Trav_cr!O166-SUM(Trans_deb!O166,Trav_deb!O166)</f>
        <v>905.16033240024899</v>
      </c>
      <c r="P166" s="26">
        <f>Trans_cr!P166+Trav_cr!P166-SUM(Trans_deb!P166,Trav_deb!P166)</f>
        <v>982.34856114951617</v>
      </c>
      <c r="Q166" s="26">
        <f>Trans_cr!Q166+Trav_cr!Q166-SUM(Trans_deb!Q166,Trav_deb!Q166)</f>
        <v>651.79508323804657</v>
      </c>
      <c r="S166" s="64">
        <f t="shared" si="20"/>
        <v>-0.33649306466603401</v>
      </c>
      <c r="W166" s="39">
        <f>IF(L166="","",L166/GDP!O162/10)</f>
        <v>0.69030350474197821</v>
      </c>
      <c r="X166" s="39">
        <f>IF(M166="","",M166/GDP!P162/10)</f>
        <v>1.0933266209550552</v>
      </c>
      <c r="Y166" s="39">
        <f>IF(N166="","",N166/GDP!Q162/10)</f>
        <v>1.0375909960905414</v>
      </c>
      <c r="Z166" s="39">
        <f>IF(O166="","",O166/GDP!R162/10)</f>
        <v>0.85736912596695714</v>
      </c>
      <c r="AA166" s="39">
        <f>IF(P166="","",P166/GDP!S162/10)</f>
        <v>0.93440689414836131</v>
      </c>
      <c r="AB166" s="39">
        <f>IF(Q166="","",Q166/GDP!T162/10)</f>
        <v>0.62378395766547423</v>
      </c>
      <c r="AC166" s="21">
        <f t="shared" si="14"/>
        <v>0</v>
      </c>
      <c r="AD166" s="21">
        <f t="shared" si="15"/>
        <v>0</v>
      </c>
      <c r="AE166" s="21"/>
      <c r="AF166" s="21">
        <f t="shared" si="16"/>
        <v>0</v>
      </c>
      <c r="AG166" s="39" t="str">
        <f t="shared" si="17"/>
        <v/>
      </c>
      <c r="AI166" s="39">
        <f t="shared" si="18"/>
        <v>0.85736912596695714</v>
      </c>
      <c r="AJ166" s="83" t="str">
        <f t="shared" si="19"/>
        <v/>
      </c>
    </row>
    <row r="167" spans="1:36" x14ac:dyDescent="0.15">
      <c r="A167" s="12" t="s">
        <v>187</v>
      </c>
      <c r="B167" s="26">
        <f>Trans_cr!B167+Trav_cr!B167-SUM(Trans_deb!B167,Trav_deb!B167)</f>
        <v>1342.6</v>
      </c>
      <c r="C167" s="26">
        <f>Trans_cr!C167+Trav_cr!C167-SUM(Trans_deb!C167,Trav_deb!C167)</f>
        <v>1560.3916641027818</v>
      </c>
      <c r="D167" s="26">
        <f>Trans_cr!D167+Trav_cr!D167-SUM(Trans_deb!D167,Trav_deb!D167)</f>
        <v>1860.4987629816251</v>
      </c>
      <c r="E167" s="26">
        <f>Trans_cr!E167+Trav_cr!E167-SUM(Trans_deb!E167,Trav_deb!E167)</f>
        <v>2162.5999999999995</v>
      </c>
      <c r="F167" s="26">
        <f>Trans_cr!F167+Trav_cr!F167-SUM(Trans_deb!F167,Trav_deb!F167)</f>
        <v>1619.263152497927</v>
      </c>
      <c r="G167" s="26">
        <f>Trans_cr!G167+Trav_cr!G167-SUM(Trans_deb!G167,Trav_deb!G167)</f>
        <v>1801.1045226036067</v>
      </c>
      <c r="H167" s="26">
        <f>Trans_cr!H167+Trav_cr!H167-SUM(Trans_deb!H167,Trav_deb!H167)</f>
        <v>2108.0887082187278</v>
      </c>
      <c r="I167" s="26">
        <f>Trans_cr!I167+Trav_cr!I167-SUM(Trans_deb!I167,Trav_deb!I167)</f>
        <v>2079.4234925925143</v>
      </c>
      <c r="J167" s="26">
        <f>Trans_cr!J167+Trav_cr!J167-SUM(Trans_deb!J167,Trav_deb!J167)</f>
        <v>2236.7038374810954</v>
      </c>
      <c r="K167" s="26">
        <f>Trans_cr!K167+Trav_cr!K167-SUM(Trans_deb!K167,Trav_deb!K167)</f>
        <v>2303.957285398631</v>
      </c>
      <c r="L167" s="26">
        <f>Trans_cr!L167+Trav_cr!L167-SUM(Trans_deb!L167,Trav_deb!L167)</f>
        <v>2064.0645863831796</v>
      </c>
      <c r="M167" s="26">
        <f>Trans_cr!M167+Trav_cr!M167-SUM(Trans_deb!M167,Trav_deb!M167)</f>
        <v>2231.9602578872955</v>
      </c>
      <c r="N167" s="26">
        <f>Trans_cr!N167+Trav_cr!N167-SUM(Trans_deb!N167,Trav_deb!N167)</f>
        <v>2571.7010637023518</v>
      </c>
      <c r="O167" s="26">
        <f>Trans_cr!O167+Trav_cr!O167-SUM(Trans_deb!O167,Trav_deb!O167)</f>
        <v>3000.9054493065078</v>
      </c>
      <c r="P167" s="26">
        <f>Trans_cr!P167+Trav_cr!P167-SUM(Trans_deb!P167,Trav_deb!P167)</f>
        <v>2987.2005805411573</v>
      </c>
      <c r="Q167" s="26">
        <f>Trans_cr!Q167+Trav_cr!Q167-SUM(Trans_deb!Q167,Trav_deb!Q167)</f>
        <v>1924.3671395140987</v>
      </c>
      <c r="S167" s="64">
        <f t="shared" si="20"/>
        <v>-0.355795806933901</v>
      </c>
      <c r="W167" s="39">
        <f>IF(L167="","",L167/GDP!O163/10)</f>
        <v>4.7877117126966695</v>
      </c>
      <c r="X167" s="39">
        <f>IF(M167="","",M167/GDP!P163/10)</f>
        <v>4.9871234786970806</v>
      </c>
      <c r="Y167" s="39">
        <f>IF(N167="","",N167/GDP!Q163/10)</f>
        <v>5.2948847381094977</v>
      </c>
      <c r="Z167" s="39">
        <f>IF(O167="","",O167/GDP!R163/10)</f>
        <v>5.5381233987000797</v>
      </c>
      <c r="AA167" s="39">
        <f>IF(P167="","",P167/GDP!S163/10)</f>
        <v>5.5134595063779992</v>
      </c>
      <c r="AB167" s="39">
        <f>IF(Q167="","",Q167/GDP!T163/10)</f>
        <v>3.6420108051179398</v>
      </c>
      <c r="AC167" s="21">
        <f t="shared" si="14"/>
        <v>0</v>
      </c>
      <c r="AD167" s="21">
        <f t="shared" si="15"/>
        <v>0</v>
      </c>
      <c r="AE167" s="21"/>
      <c r="AF167" s="21">
        <f t="shared" si="16"/>
        <v>0</v>
      </c>
      <c r="AG167" s="39" t="str">
        <f t="shared" si="17"/>
        <v/>
      </c>
      <c r="AI167" s="39">
        <f t="shared" si="18"/>
        <v>5.5381233987000797</v>
      </c>
      <c r="AJ167" s="83" t="str">
        <f t="shared" si="19"/>
        <v>Slovenia, Rep. of</v>
      </c>
    </row>
    <row r="168" spans="1:36" x14ac:dyDescent="0.15">
      <c r="A168" s="12" t="s">
        <v>188</v>
      </c>
      <c r="B168" s="26">
        <f>Trans_cr!B168+Trav_cr!B168-SUM(Trans_deb!B168,Trav_deb!B168)</f>
        <v>-25.874474557191412</v>
      </c>
      <c r="C168" s="26">
        <f>Trans_cr!C168+Trav_cr!C168-SUM(Trans_deb!C168,Trav_deb!C168)</f>
        <v>-8.7000000000000028</v>
      </c>
      <c r="D168" s="26">
        <f>Trans_cr!D168+Trav_cr!D168-SUM(Trans_deb!D168,Trav_deb!D168)</f>
        <v>-24.293054161338731</v>
      </c>
      <c r="E168" s="26">
        <f>Trans_cr!E168+Trav_cr!E168-SUM(Trans_deb!E168,Trav_deb!E168)</f>
        <v>-39.560019178252666</v>
      </c>
      <c r="F168" s="26">
        <f>Trans_cr!F168+Trav_cr!F168-SUM(Trans_deb!F168,Trav_deb!F168)</f>
        <v>-20.196500160068766</v>
      </c>
      <c r="G168" s="26">
        <f>Trans_cr!G168+Trav_cr!G168-SUM(Trans_deb!G168,Trav_deb!G168)</f>
        <v>-16.761250709098221</v>
      </c>
      <c r="H168" s="26">
        <f>Trans_cr!H168+Trav_cr!H168-SUM(Trans_deb!H168,Trav_deb!H168)</f>
        <v>-37.696785324474561</v>
      </c>
      <c r="I168" s="26">
        <f>Trans_cr!I168+Trav_cr!I168-SUM(Trans_deb!I168,Trav_deb!I168)</f>
        <v>-36.553637382591148</v>
      </c>
      <c r="J168" s="26">
        <f>Trans_cr!J168+Trav_cr!J168-SUM(Trans_deb!J168,Trav_deb!J168)</f>
        <v>-40.20650967064725</v>
      </c>
      <c r="K168" s="26">
        <f>Trans_cr!K168+Trav_cr!K168-SUM(Trans_deb!K168,Trav_deb!K168)</f>
        <v>-53.121122079835459</v>
      </c>
      <c r="L168" s="26">
        <f>Trans_cr!L168+Trav_cr!L168-SUM(Trans_deb!L168,Trav_deb!L168)</f>
        <v>-40.137142126917809</v>
      </c>
      <c r="M168" s="26">
        <f>Trans_cr!M168+Trav_cr!M168-SUM(Trans_deb!M168,Trav_deb!M168)</f>
        <v>-37.302986736222351</v>
      </c>
      <c r="N168" s="26">
        <f>Trans_cr!N168+Trav_cr!N168-SUM(Trans_deb!N168,Trav_deb!N168)</f>
        <v>-27.375708882407679</v>
      </c>
      <c r="O168" s="26">
        <f>Trans_cr!O168+Trav_cr!O168-SUM(Trans_deb!O168,Trav_deb!O168)</f>
        <v>3.8914676404226327</v>
      </c>
      <c r="P168" s="26">
        <f>Trans_cr!P168+Trav_cr!P168-SUM(Trans_deb!P168,Trav_deb!P168)</f>
        <v>-11.335090256836651</v>
      </c>
      <c r="Q168" s="26">
        <f>Trans_cr!Q168+Trav_cr!Q168-SUM(Trans_deb!Q168,Trav_deb!Q168)</f>
        <v>-40.170920618617984</v>
      </c>
      <c r="S168" s="64">
        <f t="shared" si="20"/>
        <v>2.5439436041887076</v>
      </c>
      <c r="W168" s="39">
        <f>IF(L168="","",L168/GDP!O164/10)</f>
        <v>-3.0607113844713121</v>
      </c>
      <c r="X168" s="39">
        <f>IF(M168="","",M168/GDP!P164/10)</f>
        <v>-2.7010031353389694</v>
      </c>
      <c r="Y168" s="39">
        <f>IF(N168="","",N168/GDP!Q164/10)</f>
        <v>-1.8781451481176377</v>
      </c>
      <c r="Z168" s="39">
        <f>IF(O168="","",O168/GDP!R164/10)</f>
        <v>0.24848404851016545</v>
      </c>
      <c r="AA168" s="39">
        <f>IF(P168="","",P168/GDP!S164/10)</f>
        <v>-0.7180816753662338</v>
      </c>
      <c r="AB168" s="39">
        <f>IF(Q168="","",Q168/GDP!T164/10)</f>
        <v>-2.5632476006067639</v>
      </c>
      <c r="AC168" s="21">
        <f t="shared" si="14"/>
        <v>0</v>
      </c>
      <c r="AD168" s="21">
        <f t="shared" si="15"/>
        <v>0</v>
      </c>
      <c r="AE168" s="21"/>
      <c r="AF168" s="21">
        <f t="shared" si="16"/>
        <v>0</v>
      </c>
      <c r="AG168" s="39" t="str">
        <f t="shared" si="17"/>
        <v/>
      </c>
      <c r="AI168" s="39">
        <f t="shared" si="18"/>
        <v>0.24848404851016545</v>
      </c>
      <c r="AJ168" s="83" t="str">
        <f t="shared" si="19"/>
        <v/>
      </c>
    </row>
    <row r="169" spans="1:36" x14ac:dyDescent="0.15">
      <c r="A169" s="12" t="s">
        <v>189</v>
      </c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S169" s="64" t="str">
        <f t="shared" si="20"/>
        <v/>
      </c>
      <c r="W169" s="39" t="str">
        <f>IF(L169="","",L169/GDP!O165/10)</f>
        <v/>
      </c>
      <c r="X169" s="39" t="str">
        <f>IF(M169="","",M169/GDP!P165/10)</f>
        <v/>
      </c>
      <c r="Y169" s="39" t="str">
        <f>IF(N169="","",N169/GDP!Q165/10)</f>
        <v/>
      </c>
      <c r="Z169" s="39" t="str">
        <f>IF(O169="","",O169/GDP!R165/10)</f>
        <v/>
      </c>
      <c r="AA169" s="39" t="str">
        <f>IF(P169="","",P169/GDP!S165/10)</f>
        <v/>
      </c>
      <c r="AB169" s="39" t="str">
        <f>IF(Q169="","",Q169/GDP!T165/10)</f>
        <v/>
      </c>
      <c r="AC169" s="21">
        <f t="shared" si="14"/>
        <v>1</v>
      </c>
      <c r="AD169" s="21"/>
      <c r="AE169" s="21"/>
      <c r="AF169" s="21">
        <f t="shared" si="16"/>
        <v>0</v>
      </c>
      <c r="AG169" s="39" t="str">
        <f t="shared" si="17"/>
        <v/>
      </c>
      <c r="AI169" s="39" t="str">
        <f t="shared" si="18"/>
        <v/>
      </c>
      <c r="AJ169" s="83" t="str">
        <f t="shared" si="19"/>
        <v>Somalia</v>
      </c>
    </row>
    <row r="170" spans="1:36" x14ac:dyDescent="0.15">
      <c r="A170" s="12" t="s">
        <v>190</v>
      </c>
      <c r="B170" s="26">
        <f>Trans_cr!B170+Trav_cr!B170-SUM(Trans_deb!B170,Trav_deb!B170)</f>
        <v>835.05688140313578</v>
      </c>
      <c r="C170" s="26">
        <f>Trans_cr!C170+Trav_cr!C170-SUM(Trans_deb!C170,Trav_deb!C170)</f>
        <v>341.03771586275798</v>
      </c>
      <c r="D170" s="26">
        <f>Trans_cr!D170+Trav_cr!D170-SUM(Trans_deb!D170,Trav_deb!D170)</f>
        <v>52.74854283642162</v>
      </c>
      <c r="E170" s="26">
        <f>Trans_cr!E170+Trav_cr!E170-SUM(Trans_deb!E170,Trav_deb!E170)</f>
        <v>-1405.4606798588975</v>
      </c>
      <c r="F170" s="26">
        <f>Trans_cr!F170+Trav_cr!F170-SUM(Trans_deb!F170,Trav_deb!F170)</f>
        <v>-69.162113941005373</v>
      </c>
      <c r="G170" s="26">
        <f>Trans_cr!G170+Trav_cr!G170-SUM(Trans_deb!G170,Trav_deb!G170)</f>
        <v>-583.19989328200791</v>
      </c>
      <c r="H170" s="26">
        <f>Trans_cr!H170+Trav_cr!H170-SUM(Trans_deb!H170,Trav_deb!H170)</f>
        <v>-784.1993321636146</v>
      </c>
      <c r="I170" s="26">
        <f>Trans_cr!I170+Trav_cr!I170-SUM(Trans_deb!I170,Trav_deb!I170)</f>
        <v>972.30532451785075</v>
      </c>
      <c r="J170" s="26">
        <f>Trans_cr!J170+Trav_cr!J170-SUM(Trans_deb!J170,Trav_deb!J170)</f>
        <v>1173.1173852788579</v>
      </c>
      <c r="K170" s="26">
        <f>Trans_cr!K170+Trav_cr!K170-SUM(Trans_deb!K170,Trav_deb!K170)</f>
        <v>1671.119362931051</v>
      </c>
      <c r="L170" s="26">
        <f>Trans_cr!L170+Trav_cr!L170-SUM(Trans_deb!L170,Trav_deb!L170)</f>
        <v>1276.1931366563622</v>
      </c>
      <c r="M170" s="26">
        <f>Trans_cr!M170+Trav_cr!M170-SUM(Trans_deb!M170,Trav_deb!M170)</f>
        <v>1579.6367006749315</v>
      </c>
      <c r="N170" s="26">
        <f>Trans_cr!N170+Trav_cr!N170-SUM(Trans_deb!N170,Trav_deb!N170)</f>
        <v>1516.3151649568354</v>
      </c>
      <c r="O170" s="26">
        <f>Trans_cr!O170+Trav_cr!O170-SUM(Trans_deb!O170,Trav_deb!O170)</f>
        <v>976.61568059707861</v>
      </c>
      <c r="P170" s="26">
        <f>Trans_cr!P170+Trav_cr!P170-SUM(Trans_deb!P170,Trav_deb!P170)</f>
        <v>842.16831214904778</v>
      </c>
      <c r="Q170" s="26">
        <f>Trans_cr!Q170+Trav_cr!Q170-SUM(Trans_deb!Q170,Trav_deb!Q170)</f>
        <v>-1075.8473332181502</v>
      </c>
      <c r="S170" s="64">
        <f t="shared" si="20"/>
        <v>-2.2774730629234901</v>
      </c>
      <c r="W170" s="39">
        <f>IF(L170="","",L170/GDP!O166/10)</f>
        <v>0.40185226649219857</v>
      </c>
      <c r="X170" s="39">
        <f>IF(M170="","",M170/GDP!P166/10)</f>
        <v>0.53316987554725703</v>
      </c>
      <c r="Y170" s="39">
        <f>IF(N170="","",N170/GDP!Q166/10)</f>
        <v>0.43393550531037961</v>
      </c>
      <c r="Z170" s="39">
        <f>IF(O170="","",O170/GDP!R166/10)</f>
        <v>0.26528703033495371</v>
      </c>
      <c r="AA170" s="39">
        <f>IF(P170="","",P170/GDP!S166/10)</f>
        <v>0.2396920911590481</v>
      </c>
      <c r="AB170" s="39">
        <f>IF(Q170="","",Q170/GDP!T166/10)</f>
        <v>-0.35617836084354393</v>
      </c>
      <c r="AC170" s="21">
        <f t="shared" si="14"/>
        <v>0</v>
      </c>
      <c r="AD170" s="21">
        <f t="shared" si="15"/>
        <v>0</v>
      </c>
      <c r="AE170" s="21"/>
      <c r="AF170" s="21">
        <f t="shared" si="16"/>
        <v>0</v>
      </c>
      <c r="AG170" s="39" t="str">
        <f t="shared" si="17"/>
        <v/>
      </c>
      <c r="AI170" s="39">
        <f t="shared" si="18"/>
        <v>0.26528703033495371</v>
      </c>
      <c r="AJ170" s="83" t="str">
        <f t="shared" si="19"/>
        <v/>
      </c>
    </row>
    <row r="171" spans="1:36" x14ac:dyDescent="0.15">
      <c r="A171" s="12" t="s">
        <v>191</v>
      </c>
      <c r="B171" s="26"/>
      <c r="C171" s="26"/>
      <c r="D171" s="26"/>
      <c r="E171" s="26"/>
      <c r="F171" s="26"/>
      <c r="G171" s="26"/>
      <c r="H171" s="26"/>
      <c r="I171" s="26"/>
      <c r="J171" s="26"/>
      <c r="K171" s="26">
        <f>Trans_cr!K171+Trav_cr!K171-SUM(Trans_deb!K171,Trav_deb!K171)</f>
        <v>-238.39999999999998</v>
      </c>
      <c r="L171" s="26">
        <f>Trans_cr!L171+Trav_cr!L171-SUM(Trans_deb!L171,Trav_deb!L171)</f>
        <v>-737.28000000000009</v>
      </c>
      <c r="M171" s="26">
        <f>Trans_cr!M171+Trav_cr!M171-SUM(Trans_deb!M171,Trav_deb!M171)</f>
        <v>-299.99</v>
      </c>
      <c r="N171" s="26">
        <f>Trans_cr!N171+Trav_cr!N171-SUM(Trans_deb!N171,Trav_deb!N171)</f>
        <v>-267.39999999999998</v>
      </c>
      <c r="O171" s="26">
        <f>Trans_cr!O171+Trav_cr!O171-SUM(Trans_deb!O171,Trav_deb!O171)</f>
        <v>-500.78</v>
      </c>
      <c r="P171" s="26"/>
      <c r="Q171" s="26"/>
      <c r="S171" s="64" t="str">
        <f t="shared" si="20"/>
        <v/>
      </c>
      <c r="W171" s="39">
        <f>IF(L171="","",L171/GDP!O167/10)</f>
        <v>-4.9811559091037152</v>
      </c>
      <c r="X171" s="39">
        <f>IF(M171="","",M171/GDP!P167/10)</f>
        <v>-8.5698502169750697</v>
      </c>
      <c r="Y171" s="39">
        <f>IF(N171="","",N171/GDP!Q167/10)</f>
        <v>-7.6512147050722774</v>
      </c>
      <c r="Z171" s="39">
        <f>IF(O171="","",O171/GDP!R167/10)</f>
        <v>-10.748579993026789</v>
      </c>
      <c r="AA171" s="39" t="str">
        <f>IF(P171="","",P171/GDP!S167/10)</f>
        <v/>
      </c>
      <c r="AB171" s="39" t="str">
        <f>IF(Q171="","",Q171/GDP!T167/10)</f>
        <v/>
      </c>
      <c r="AC171" s="21">
        <f t="shared" si="14"/>
        <v>0</v>
      </c>
      <c r="AD171" s="21">
        <f t="shared" si="15"/>
        <v>0</v>
      </c>
      <c r="AE171" s="21"/>
      <c r="AF171" s="21">
        <f t="shared" si="16"/>
        <v>1</v>
      </c>
      <c r="AG171" s="39">
        <f t="shared" si="17"/>
        <v>-10.748579993026789</v>
      </c>
      <c r="AI171" s="39" t="str">
        <f t="shared" si="18"/>
        <v/>
      </c>
      <c r="AJ171" s="83" t="str">
        <f t="shared" si="19"/>
        <v>South Sudan, Rep. of</v>
      </c>
    </row>
    <row r="172" spans="1:36" x14ac:dyDescent="0.15">
      <c r="A172" s="12" t="s">
        <v>192</v>
      </c>
      <c r="B172" s="26"/>
      <c r="C172" s="26"/>
      <c r="D172" s="26"/>
      <c r="E172" s="26"/>
      <c r="F172" s="26"/>
      <c r="G172" s="26"/>
      <c r="H172" s="26"/>
      <c r="I172" s="26"/>
      <c r="J172" s="26">
        <f>Trans_cr!J172+Trav_cr!J172-SUM(Trans_deb!J172,Trav_deb!J172)</f>
        <v>57676.394213526313</v>
      </c>
      <c r="K172" s="26">
        <f>Trans_cr!K172+Trav_cr!K172-SUM(Trans_deb!K172,Trav_deb!K172)</f>
        <v>57964.389032317355</v>
      </c>
      <c r="L172" s="26">
        <f>Trans_cr!L172+Trav_cr!L172-SUM(Trans_deb!L172,Trav_deb!L172)</f>
        <v>48814.090788341098</v>
      </c>
      <c r="M172" s="26">
        <f>Trans_cr!M172+Trav_cr!M172-SUM(Trans_deb!M172,Trav_deb!M172)</f>
        <v>52732.925338534937</v>
      </c>
      <c r="N172" s="26">
        <f>Trans_cr!N172+Trav_cr!N172-SUM(Trans_deb!N172,Trav_deb!N172)</f>
        <v>58732.765492247359</v>
      </c>
      <c r="O172" s="26">
        <f>Trans_cr!O172+Trav_cr!O172-SUM(Trans_deb!O172,Trav_deb!O172)</f>
        <v>60532.684626025737</v>
      </c>
      <c r="P172" s="26">
        <f>Trans_cr!P172+Trav_cr!P172-SUM(Trans_deb!P172,Trav_deb!P172)</f>
        <v>58079.221150135396</v>
      </c>
      <c r="Q172" s="26">
        <f>Trans_cr!Q172+Trav_cr!Q172-SUM(Trans_deb!Q172,Trav_deb!Q172)</f>
        <v>15511.05313580708</v>
      </c>
      <c r="S172" s="64">
        <f t="shared" si="20"/>
        <v>-0.73293283159374945</v>
      </c>
      <c r="W172" s="39">
        <f>IF(L172="","",L172/GDP!O168/10)</f>
        <v>4.0823978862607664</v>
      </c>
      <c r="X172" s="39">
        <f>IF(M172="","",M172/GDP!P168/10)</f>
        <v>4.2782809722100472</v>
      </c>
      <c r="Y172" s="39">
        <f>IF(N172="","",N172/GDP!Q168/10)</f>
        <v>4.4763230794563746</v>
      </c>
      <c r="Z172" s="39">
        <f>IF(O172="","",O172/GDP!R168/10)</f>
        <v>4.2544797498951992</v>
      </c>
      <c r="AA172" s="39">
        <f>IF(P172="","",P172/GDP!S168/10)</f>
        <v>4.1674350119532972</v>
      </c>
      <c r="AB172" s="39">
        <f>IF(Q172="","",Q172/GDP!T168/10)</f>
        <v>1.2116367178133229</v>
      </c>
      <c r="AC172" s="21">
        <f t="shared" si="14"/>
        <v>0</v>
      </c>
      <c r="AD172" s="21">
        <f t="shared" si="15"/>
        <v>0</v>
      </c>
      <c r="AE172" s="21"/>
      <c r="AF172" s="21">
        <f t="shared" si="16"/>
        <v>0</v>
      </c>
      <c r="AG172" s="39" t="str">
        <f t="shared" si="17"/>
        <v/>
      </c>
      <c r="AI172" s="39">
        <f t="shared" si="18"/>
        <v>4.2544797498951992</v>
      </c>
      <c r="AJ172" s="83" t="str">
        <f t="shared" si="19"/>
        <v/>
      </c>
    </row>
    <row r="173" spans="1:36" x14ac:dyDescent="0.15">
      <c r="A173" s="12" t="s">
        <v>193</v>
      </c>
      <c r="B173" s="26">
        <f>Trans_cr!B173+Trav_cr!B173-SUM(Trans_deb!B173,Trav_deb!B173)</f>
        <v>-479.49049000000014</v>
      </c>
      <c r="C173" s="26">
        <f>Trans_cr!C173+Trav_cr!C173-SUM(Trans_deb!C173,Trav_deb!C173)</f>
        <v>-674.56100000000015</v>
      </c>
      <c r="D173" s="26">
        <f>Trans_cr!D173+Trav_cr!D173-SUM(Trans_deb!D173,Trav_deb!D173)</f>
        <v>-782.88500000000022</v>
      </c>
      <c r="E173" s="26">
        <f>Trans_cr!E173+Trav_cr!E173-SUM(Trans_deb!E173,Trav_deb!E173)</f>
        <v>-1055.9079999999999</v>
      </c>
      <c r="F173" s="26">
        <f>Trans_cr!F173+Trav_cr!F173-SUM(Trans_deb!F173,Trav_deb!F173)</f>
        <v>-745.09399999999982</v>
      </c>
      <c r="G173" s="26">
        <f>Trans_cr!G173+Trav_cr!G173-SUM(Trans_deb!G173,Trav_deb!G173)</f>
        <v>-742.59550000000013</v>
      </c>
      <c r="H173" s="26">
        <f>Trans_cr!H173+Trav_cr!H173-SUM(Trans_deb!H173,Trav_deb!H173)</f>
        <v>-1056.2929000000004</v>
      </c>
      <c r="I173" s="26">
        <f>Trans_cr!I173+Trav_cr!I173-SUM(Trans_deb!I173,Trav_deb!I173)</f>
        <v>789.80000000000018</v>
      </c>
      <c r="J173" s="26">
        <f>Trans_cr!J173+Trav_cr!J173-SUM(Trans_deb!J173,Trav_deb!J173)</f>
        <v>929.05087374203822</v>
      </c>
      <c r="K173" s="26">
        <f>Trans_cr!K173+Trav_cr!K173-SUM(Trans_deb!K173,Trav_deb!K173)</f>
        <v>1630.1698349680919</v>
      </c>
      <c r="L173" s="26">
        <f>Trans_cr!L173+Trav_cr!L173-SUM(Trans_deb!L173,Trav_deb!L173)</f>
        <v>2087.0729937942815</v>
      </c>
      <c r="M173" s="26">
        <f>Trans_cr!M173+Trav_cr!M173-SUM(Trans_deb!M173,Trav_deb!M173)</f>
        <v>2608.7143057480944</v>
      </c>
      <c r="N173" s="26">
        <f>Trans_cr!N173+Trav_cr!N173-SUM(Trans_deb!N173,Trav_deb!N173)</f>
        <v>2978.4043846977747</v>
      </c>
      <c r="O173" s="26">
        <f>Trans_cr!O173+Trav_cr!O173-SUM(Trans_deb!O173,Trav_deb!O173)</f>
        <v>3470.3784438400016</v>
      </c>
      <c r="P173" s="26">
        <f>Trans_cr!P173+Trav_cr!P173-SUM(Trans_deb!P173,Trav_deb!P173)</f>
        <v>2598.6002199839995</v>
      </c>
      <c r="Q173" s="26">
        <f>Trans_cr!Q173+Trav_cr!Q173-SUM(Trans_deb!Q173,Trav_deb!Q173)</f>
        <v>348.04748120685394</v>
      </c>
      <c r="S173" s="64">
        <f t="shared" si="20"/>
        <v>-0.86606347581660836</v>
      </c>
      <c r="W173" s="39">
        <f>IF(L173="","",L173/GDP!O169/10)</f>
        <v>2.5908140994936621</v>
      </c>
      <c r="X173" s="39">
        <f>IF(M173="","",M173/GDP!P169/10)</f>
        <v>3.1663080790348888</v>
      </c>
      <c r="Y173" s="39">
        <f>IF(N173="","",N173/GDP!Q169/10)</f>
        <v>3.406937104853264</v>
      </c>
      <c r="Z173" s="39">
        <f>IF(O173="","",O173/GDP!R169/10)</f>
        <v>3.9470994661450973</v>
      </c>
      <c r="AA173" s="39">
        <f>IF(P173="","",P173/GDP!S169/10)</f>
        <v>3.094386788691228</v>
      </c>
      <c r="AB173" s="39">
        <f>IF(Q173="","",Q173/GDP!T169/10)</f>
        <v>0.43128802204234962</v>
      </c>
      <c r="AC173" s="21">
        <f t="shared" si="14"/>
        <v>0</v>
      </c>
      <c r="AD173" s="21">
        <f t="shared" si="15"/>
        <v>0</v>
      </c>
      <c r="AE173" s="21"/>
      <c r="AF173" s="21">
        <f t="shared" si="16"/>
        <v>0</v>
      </c>
      <c r="AG173" s="39" t="str">
        <f t="shared" si="17"/>
        <v/>
      </c>
      <c r="AI173" s="39">
        <f t="shared" si="18"/>
        <v>3.9470994661450973</v>
      </c>
      <c r="AJ173" s="83" t="str">
        <f t="shared" si="19"/>
        <v/>
      </c>
    </row>
    <row r="174" spans="1:36" x14ac:dyDescent="0.15">
      <c r="A174" s="12" t="s">
        <v>194</v>
      </c>
      <c r="B174" s="26">
        <f>Trans_cr!B174+Trav_cr!B174-SUM(Trans_deb!B174,Trav_deb!B174)</f>
        <v>83.191517037037045</v>
      </c>
      <c r="C174" s="26">
        <f>Trans_cr!C174+Trav_cr!C174-SUM(Trans_deb!C174,Trav_deb!C174)</f>
        <v>86.436685555555556</v>
      </c>
      <c r="D174" s="26">
        <f>Trans_cr!D174+Trav_cr!D174-SUM(Trans_deb!D174,Trav_deb!D174)</f>
        <v>81.976880370370353</v>
      </c>
      <c r="E174" s="26">
        <f>Trans_cr!E174+Trav_cr!E174-SUM(Trans_deb!E174,Trav_deb!E174)</f>
        <v>48.078006666666681</v>
      </c>
      <c r="F174" s="26">
        <f>Trans_cr!F174+Trav_cr!F174-SUM(Trans_deb!F174,Trav_deb!F174)</f>
        <v>42.758199259259264</v>
      </c>
      <c r="G174" s="26">
        <f>Trans_cr!G174+Trav_cr!G174-SUM(Trans_deb!G174,Trav_deb!G174)</f>
        <v>45.589163703703704</v>
      </c>
      <c r="H174" s="26">
        <f>Trans_cr!H174+Trav_cr!H174-SUM(Trans_deb!H174,Trav_deb!H174)</f>
        <v>49.519590740740746</v>
      </c>
      <c r="I174" s="26">
        <f>Trans_cr!I174+Trav_cr!I174-SUM(Trans_deb!I174,Trav_deb!I174)</f>
        <v>51.735068148148144</v>
      </c>
      <c r="J174" s="26">
        <f>Trans_cr!J174+Trav_cr!J174-SUM(Trans_deb!J174,Trav_deb!J174)</f>
        <v>54.863194444444446</v>
      </c>
      <c r="K174" s="26">
        <f>Trans_cr!K174+Trav_cr!K174-SUM(Trans_deb!K174,Trav_deb!K174)</f>
        <v>271.38602443711932</v>
      </c>
      <c r="L174" s="26">
        <f>Trans_cr!L174+Trav_cr!L174-SUM(Trans_deb!L174,Trav_deb!L174)</f>
        <v>244.74234244336418</v>
      </c>
      <c r="M174" s="26">
        <f>Trans_cr!M174+Trav_cr!M174-SUM(Trans_deb!M174,Trav_deb!M174)</f>
        <v>259.60285316420396</v>
      </c>
      <c r="N174" s="26">
        <f>Trans_cr!N174+Trav_cr!N174-SUM(Trans_deb!N174,Trav_deb!N174)</f>
        <v>276.70851257348522</v>
      </c>
      <c r="O174" s="26">
        <f>Trans_cr!O174+Trav_cr!O174-SUM(Trans_deb!O174,Trav_deb!O174)</f>
        <v>287.56673985029784</v>
      </c>
      <c r="P174" s="26">
        <f>Trans_cr!P174+Trav_cr!P174-SUM(Trans_deb!P174,Trav_deb!P174)</f>
        <v>287.03406634246335</v>
      </c>
      <c r="Q174" s="26">
        <f>Trans_cr!Q174+Trav_cr!Q174-SUM(Trans_deb!Q174,Trav_deb!Q174)</f>
        <v>71.43196514792055</v>
      </c>
      <c r="S174" s="64">
        <f t="shared" si="20"/>
        <v>-0.75113767484764571</v>
      </c>
      <c r="W174" s="39">
        <f>IF(L174="","",L174/GDP!O170/10)</f>
        <v>25.536366771010403</v>
      </c>
      <c r="X174" s="39">
        <f>IF(M174="","",M174/GDP!P170/10)</f>
        <v>25.73877691862868</v>
      </c>
      <c r="Y174" s="39">
        <f>IF(N174="","",N174/GDP!Q170/10)</f>
        <v>26.113070664327161</v>
      </c>
      <c r="Z174" s="39">
        <f>IF(O174="","",O174/GDP!R170/10)</f>
        <v>26.663400428400433</v>
      </c>
      <c r="AA174" s="39">
        <f>IF(P174="","",P174/GDP!S170/10)</f>
        <v>24.661221047449793</v>
      </c>
      <c r="AB174" s="39">
        <f>IF(Q174="","",Q174/GDP!T170/10)</f>
        <v>7.2445494633953063</v>
      </c>
      <c r="AC174" s="21">
        <f t="shared" si="14"/>
        <v>0</v>
      </c>
      <c r="AD174" s="21">
        <f t="shared" si="15"/>
        <v>1</v>
      </c>
      <c r="AE174" s="21"/>
      <c r="AF174" s="21">
        <f t="shared" si="16"/>
        <v>0</v>
      </c>
      <c r="AG174" s="39" t="str">
        <f t="shared" si="17"/>
        <v/>
      </c>
      <c r="AI174" s="39">
        <f t="shared" si="18"/>
        <v>26.663400428400433</v>
      </c>
      <c r="AJ174" s="83" t="str">
        <f t="shared" si="19"/>
        <v>St. Kitts and Nevis</v>
      </c>
    </row>
    <row r="175" spans="1:36" x14ac:dyDescent="0.15">
      <c r="A175" s="12" t="s">
        <v>195</v>
      </c>
      <c r="B175" s="26">
        <f>Trans_cr!B175+Trav_cr!B175-SUM(Trans_deb!B175,Trav_deb!B175)</f>
        <v>290.88982074074073</v>
      </c>
      <c r="C175" s="26">
        <f>Trans_cr!C175+Trav_cr!C175-SUM(Trans_deb!C175,Trav_deb!C175)</f>
        <v>195.75038629629626</v>
      </c>
      <c r="D175" s="26">
        <f>Trans_cr!D175+Trav_cr!D175-SUM(Trans_deb!D175,Trav_deb!D175)</f>
        <v>195.99179185185193</v>
      </c>
      <c r="E175" s="26">
        <f>Trans_cr!E175+Trav_cr!E175-SUM(Trans_deb!E175,Trav_deb!E175)</f>
        <v>189.7398759259259</v>
      </c>
      <c r="F175" s="26">
        <f>Trans_cr!F175+Trav_cr!F175-SUM(Trans_deb!F175,Trav_deb!F175)</f>
        <v>193.26491074074076</v>
      </c>
      <c r="G175" s="26">
        <f>Trans_cr!G175+Trav_cr!G175-SUM(Trans_deb!G175,Trav_deb!G175)</f>
        <v>198.02476000000001</v>
      </c>
      <c r="H175" s="26">
        <f>Trans_cr!H175+Trav_cr!H175-SUM(Trans_deb!H175,Trav_deb!H175)</f>
        <v>201.64131629629625</v>
      </c>
      <c r="I175" s="26">
        <f>Trans_cr!I175+Trav_cr!I175-SUM(Trans_deb!I175,Trav_deb!I175)</f>
        <v>228.38474111111111</v>
      </c>
      <c r="J175" s="26">
        <f>Trans_cr!J175+Trav_cr!J175-SUM(Trans_deb!J175,Trav_deb!J175)</f>
        <v>248.85201185185181</v>
      </c>
      <c r="K175" s="26">
        <f>Trans_cr!K175+Trav_cr!K175-SUM(Trans_deb!K175,Trav_deb!K175)</f>
        <v>663.23629228793834</v>
      </c>
      <c r="L175" s="26">
        <f>Trans_cr!L175+Trav_cr!L175-SUM(Trans_deb!L175,Trav_deb!L175)</f>
        <v>691.63760841645171</v>
      </c>
      <c r="M175" s="26">
        <f>Trans_cr!M175+Trav_cr!M175-SUM(Trans_deb!M175,Trav_deb!M175)</f>
        <v>649.83396901601645</v>
      </c>
      <c r="N175" s="26">
        <f>Trans_cr!N175+Trav_cr!N175-SUM(Trans_deb!N175,Trav_deb!N175)</f>
        <v>736.73546628919155</v>
      </c>
      <c r="O175" s="26">
        <f>Trans_cr!O175+Trav_cr!O175-SUM(Trans_deb!O175,Trav_deb!O175)</f>
        <v>823.3882697838784</v>
      </c>
      <c r="P175" s="26">
        <f>Trans_cr!P175+Trav_cr!P175-SUM(Trans_deb!P175,Trav_deb!P175)</f>
        <v>923.95473381689999</v>
      </c>
      <c r="Q175" s="26">
        <f>Trans_cr!Q175+Trav_cr!Q175-SUM(Trans_deb!Q175,Trav_deb!Q175)</f>
        <v>264.56439260439788</v>
      </c>
      <c r="S175" s="64">
        <f t="shared" si="20"/>
        <v>-0.71366087220369545</v>
      </c>
      <c r="W175" s="39">
        <f>IF(L175="","",L175/GDP!O171/10)</f>
        <v>38.212473865084192</v>
      </c>
      <c r="X175" s="39">
        <f>IF(M175="","",M175/GDP!P171/10)</f>
        <v>34.834054703116514</v>
      </c>
      <c r="Y175" s="39">
        <f>IF(N175="","",N175/GDP!Q171/10)</f>
        <v>36.896334307369067</v>
      </c>
      <c r="Z175" s="39">
        <f>IF(O175="","",O175/GDP!R171/10)</f>
        <v>39.871066732442898</v>
      </c>
      <c r="AA175" s="39">
        <f>IF(P175="","",P175/GDP!S171/10)</f>
        <v>43.607627912122119</v>
      </c>
      <c r="AB175" s="39">
        <f>IF(Q175="","",Q175/GDP!T171/10)</f>
        <v>16.363734052869997</v>
      </c>
      <c r="AC175" s="21">
        <f t="shared" si="14"/>
        <v>0</v>
      </c>
      <c r="AD175" s="21">
        <f t="shared" si="15"/>
        <v>1</v>
      </c>
      <c r="AE175" s="21"/>
      <c r="AF175" s="21">
        <f t="shared" si="16"/>
        <v>0</v>
      </c>
      <c r="AG175" s="39" t="str">
        <f t="shared" si="17"/>
        <v/>
      </c>
      <c r="AI175" s="39">
        <f t="shared" si="18"/>
        <v>39.871066732442898</v>
      </c>
      <c r="AJ175" s="83" t="str">
        <f t="shared" si="19"/>
        <v>St. Lucia</v>
      </c>
    </row>
    <row r="176" spans="1:36" x14ac:dyDescent="0.15">
      <c r="A176" s="12" t="s">
        <v>196</v>
      </c>
      <c r="B176" s="26">
        <f>Trans_cr!B176+Trav_cr!B176-SUM(Trans_deb!B176,Trav_deb!B176)</f>
        <v>65.257945555555551</v>
      </c>
      <c r="C176" s="26">
        <f>Trans_cr!C176+Trav_cr!C176-SUM(Trans_deb!C176,Trav_deb!C176)</f>
        <v>71.243411111111115</v>
      </c>
      <c r="D176" s="26">
        <f>Trans_cr!D176+Trav_cr!D176-SUM(Trans_deb!D176,Trav_deb!D176)</f>
        <v>56.39658407407407</v>
      </c>
      <c r="E176" s="26">
        <f>Trans_cr!E176+Trav_cr!E176-SUM(Trans_deb!E176,Trav_deb!E176)</f>
        <v>38.001272222222227</v>
      </c>
      <c r="F176" s="26">
        <f>Trans_cr!F176+Trav_cr!F176-SUM(Trans_deb!F176,Trav_deb!F176)</f>
        <v>35.829171481481481</v>
      </c>
      <c r="G176" s="26">
        <f>Trans_cr!G176+Trav_cr!G176-SUM(Trans_deb!G176,Trav_deb!G176)</f>
        <v>36.53883814814813</v>
      </c>
      <c r="H176" s="26">
        <f>Trans_cr!H176+Trav_cr!H176-SUM(Trans_deb!H176,Trav_deb!H176)</f>
        <v>44.096337407407397</v>
      </c>
      <c r="I176" s="26">
        <f>Trans_cr!I176+Trav_cr!I176-SUM(Trans_deb!I176,Trav_deb!I176)</f>
        <v>41.611760370370376</v>
      </c>
      <c r="J176" s="26">
        <f>Trans_cr!J176+Trav_cr!J176-SUM(Trans_deb!J176,Trav_deb!J176)</f>
        <v>37.566342592592598</v>
      </c>
      <c r="K176" s="26">
        <f>Trans_cr!K176+Trav_cr!K176-SUM(Trans_deb!K176,Trav_deb!K176)</f>
        <v>111.67998214304455</v>
      </c>
      <c r="L176" s="26">
        <f>Trans_cr!L176+Trav_cr!L176-SUM(Trans_deb!L176,Trav_deb!L176)</f>
        <v>140.81820815040658</v>
      </c>
      <c r="M176" s="26">
        <f>Trans_cr!M176+Trav_cr!M176-SUM(Trans_deb!M176,Trav_deb!M176)</f>
        <v>152.02911057456825</v>
      </c>
      <c r="N176" s="26">
        <f>Trans_cr!N176+Trav_cr!N176-SUM(Trans_deb!N176,Trav_deb!N176)</f>
        <v>150.18519874930354</v>
      </c>
      <c r="O176" s="26">
        <f>Trans_cr!O176+Trav_cr!O176-SUM(Trans_deb!O176,Trav_deb!O176)</f>
        <v>163.40696747852269</v>
      </c>
      <c r="P176" s="26">
        <f>Trans_cr!P176+Trav_cr!P176-SUM(Trans_deb!P176,Trav_deb!P176)</f>
        <v>191.45604258666731</v>
      </c>
      <c r="Q176" s="26">
        <f>Trans_cr!Q176+Trav_cr!Q176-SUM(Trans_deb!Q176,Trav_deb!Q176)</f>
        <v>48.880802361983669</v>
      </c>
      <c r="S176" s="64">
        <f t="shared" si="20"/>
        <v>-0.74468916362430004</v>
      </c>
      <c r="W176" s="39">
        <f>IF(L176="","",L176/GDP!O172/10)</f>
        <v>18.641541984432958</v>
      </c>
      <c r="X176" s="39">
        <f>IF(M176="","",M176/GDP!P172/10)</f>
        <v>19.631107173323944</v>
      </c>
      <c r="Y176" s="39">
        <f>IF(N176="","",N176/GDP!Q172/10)</f>
        <v>18.958522059354411</v>
      </c>
      <c r="Z176" s="39">
        <f>IF(O176="","",O176/GDP!R172/10)</f>
        <v>20.141374026688361</v>
      </c>
      <c r="AA176" s="39">
        <f>IF(P176="","",P176/GDP!S172/10)</f>
        <v>23.214713661406442</v>
      </c>
      <c r="AB176" s="39">
        <f>IF(Q176="","",Q176/GDP!T172/10)</f>
        <v>6.1910289965957528</v>
      </c>
      <c r="AC176" s="21">
        <f t="shared" si="14"/>
        <v>0</v>
      </c>
      <c r="AD176" s="21">
        <f t="shared" si="15"/>
        <v>1</v>
      </c>
      <c r="AE176" s="21"/>
      <c r="AF176" s="21">
        <f t="shared" si="16"/>
        <v>0</v>
      </c>
      <c r="AG176" s="39" t="str">
        <f t="shared" si="17"/>
        <v/>
      </c>
      <c r="AI176" s="39">
        <f t="shared" si="18"/>
        <v>20.141374026688361</v>
      </c>
      <c r="AJ176" s="83" t="str">
        <f t="shared" si="19"/>
        <v>St. Vincent and the Grenadines</v>
      </c>
    </row>
    <row r="177" spans="1:36" x14ac:dyDescent="0.15">
      <c r="A177" s="12" t="s">
        <v>197</v>
      </c>
      <c r="B177" s="26">
        <f>Trans_cr!B177+Trav_cr!B177-SUM(Trans_deb!B177,Trav_deb!B177)</f>
        <v>-1099.7319914629209</v>
      </c>
      <c r="C177" s="26">
        <f>Trans_cr!C177+Trav_cr!C177-SUM(Trans_deb!C177,Trav_deb!C177)</f>
        <v>-2008.6538389129751</v>
      </c>
      <c r="D177" s="26">
        <f>Trans_cr!D177+Trav_cr!D177-SUM(Trans_deb!D177,Trav_deb!D177)</f>
        <v>-1954.1627622540946</v>
      </c>
      <c r="E177" s="26">
        <f>Trans_cr!E177+Trav_cr!E177-SUM(Trans_deb!E177,Trav_deb!E177)</f>
        <v>-1929.9568669191813</v>
      </c>
      <c r="F177" s="26">
        <f>Trans_cr!F177+Trav_cr!F177-SUM(Trans_deb!F177,Trav_deb!F177)</f>
        <v>-1598.7950713322273</v>
      </c>
      <c r="G177" s="26">
        <f>Trans_cr!G177+Trav_cr!G177-SUM(Trans_deb!G177,Trav_deb!G177)</f>
        <v>-2044.1</v>
      </c>
      <c r="H177" s="26">
        <f>Trans_cr!H177+Trav_cr!H177-SUM(Trans_deb!H177,Trav_deb!H177)</f>
        <v>-1661.3002960111883</v>
      </c>
      <c r="I177" s="26">
        <f>Trans_cr!I177+Trav_cr!I177-SUM(Trans_deb!I177,Trav_deb!I177)</f>
        <v>-836.32270006727504</v>
      </c>
      <c r="J177" s="26">
        <f>Trans_cr!J177+Trav_cr!J177-SUM(Trans_deb!J177,Trav_deb!J177)</f>
        <v>-562.31247932833901</v>
      </c>
      <c r="K177" s="26">
        <f>Trans_cr!K177+Trav_cr!K177-SUM(Trans_deb!K177,Trav_deb!K177)</f>
        <v>23.457993706001844</v>
      </c>
      <c r="L177" s="26">
        <f>Trans_cr!L177+Trav_cr!L177-SUM(Trans_deb!L177,Trav_deb!L177)</f>
        <v>322.09845616752705</v>
      </c>
      <c r="M177" s="26">
        <f>Trans_cr!M177+Trav_cr!M177-SUM(Trans_deb!M177,Trav_deb!M177)</f>
        <v>229.59485395653178</v>
      </c>
      <c r="N177" s="26">
        <f>Trans_cr!N177+Trav_cr!N177-SUM(Trans_deb!N177,Trav_deb!N177)</f>
        <v>488.38089113147907</v>
      </c>
      <c r="O177" s="26">
        <f>Trans_cr!O177+Trav_cr!O177-SUM(Trans_deb!O177,Trav_deb!O177)</f>
        <v>654.372607281981</v>
      </c>
      <c r="P177" s="26">
        <f>Trans_cr!P177+Trav_cr!P177-SUM(Trans_deb!P177,Trav_deb!P177)</f>
        <v>265.94284139988554</v>
      </c>
      <c r="Q177" s="26"/>
      <c r="S177" s="64" t="str">
        <f t="shared" si="20"/>
        <v/>
      </c>
      <c r="W177" s="39">
        <f>IF(L177="","",L177/GDP!O173/10)</f>
        <v>0.4991018053736539</v>
      </c>
      <c r="X177" s="39">
        <f>IF(M177="","",M177/GDP!P173/10)</f>
        <v>0.35385959203220591</v>
      </c>
      <c r="Y177" s="39">
        <f>IF(N177="","",N177/GDP!Q173/10)</f>
        <v>1.0209292508501187</v>
      </c>
      <c r="Z177" s="39">
        <f>IF(O177="","",O177/GDP!R173/10)</f>
        <v>1.8232032824809656</v>
      </c>
      <c r="AA177" s="39">
        <f>IF(P177="","",P177/GDP!S173/10)</f>
        <v>0.79235073616669305</v>
      </c>
      <c r="AB177" s="39" t="str">
        <f>IF(Q177="","",Q177/GDP!T173/10)</f>
        <v/>
      </c>
      <c r="AC177" s="21">
        <f t="shared" si="14"/>
        <v>0</v>
      </c>
      <c r="AD177" s="21">
        <f t="shared" si="15"/>
        <v>0</v>
      </c>
      <c r="AE177" s="21"/>
      <c r="AF177" s="21">
        <f t="shared" si="16"/>
        <v>0</v>
      </c>
      <c r="AG177" s="39" t="str">
        <f t="shared" si="17"/>
        <v/>
      </c>
      <c r="AI177" s="39">
        <f t="shared" si="18"/>
        <v>1.8232032824809656</v>
      </c>
      <c r="AJ177" s="83" t="str">
        <f t="shared" si="19"/>
        <v/>
      </c>
    </row>
    <row r="178" spans="1:36" x14ac:dyDescent="0.15">
      <c r="A178" s="12" t="s">
        <v>198</v>
      </c>
      <c r="B178" s="26">
        <f>Trans_cr!B178+Trav_cr!B178-SUM(Trans_deb!B178,Trav_deb!B178)</f>
        <v>-37.140000000000015</v>
      </c>
      <c r="C178" s="26">
        <f>Trans_cr!C178+Trav_cr!C178-SUM(Trans_deb!C178,Trav_deb!C178)</f>
        <v>38.02000000000001</v>
      </c>
      <c r="D178" s="26">
        <f>Trans_cr!D178+Trav_cr!D178-SUM(Trans_deb!D178,Trav_deb!D178)</f>
        <v>-0.68000000000000682</v>
      </c>
      <c r="E178" s="26">
        <f>Trans_cr!E178+Trav_cr!E178-SUM(Trans_deb!E178,Trav_deb!E178)</f>
        <v>-23.959999999999994</v>
      </c>
      <c r="F178" s="26">
        <f>Trans_cr!F178+Trav_cr!F178-SUM(Trans_deb!F178,Trav_deb!F178)</f>
        <v>-12.469999999999999</v>
      </c>
      <c r="G178" s="26">
        <f>Trans_cr!G178+Trav_cr!G178-SUM(Trans_deb!G178,Trav_deb!G178)</f>
        <v>-20.629999999999995</v>
      </c>
      <c r="H178" s="26">
        <f>Trans_cr!H178+Trav_cr!H178-SUM(Trans_deb!H178,Trav_deb!H178)</f>
        <v>-61.125000861606992</v>
      </c>
      <c r="I178" s="26">
        <f>Trans_cr!I178+Trav_cr!I178-SUM(Trans_deb!I178,Trav_deb!I178)</f>
        <v>-47.932886160999999</v>
      </c>
      <c r="J178" s="26">
        <f>Trans_cr!J178+Trav_cr!J178-SUM(Trans_deb!J178,Trav_deb!J178)</f>
        <v>-53.696630299697205</v>
      </c>
      <c r="K178" s="26">
        <f>Trans_cr!K178+Trav_cr!K178-SUM(Trans_deb!K178,Trav_deb!K178)</f>
        <v>-43.489020898571823</v>
      </c>
      <c r="L178" s="26">
        <f>Trans_cr!L178+Trav_cr!L178-SUM(Trans_deb!L178,Trav_deb!L178)</f>
        <v>-69.048789201155088</v>
      </c>
      <c r="M178" s="26">
        <f>Trans_cr!M178+Trav_cr!M178-SUM(Trans_deb!M178,Trav_deb!M178)</f>
        <v>-56.548709829594998</v>
      </c>
      <c r="N178" s="26">
        <f>Trans_cr!N178+Trav_cr!N178-SUM(Trans_deb!N178,Trav_deb!N178)</f>
        <v>-91.459874412845437</v>
      </c>
      <c r="O178" s="26">
        <f>Trans_cr!O178+Trav_cr!O178-SUM(Trans_deb!O178,Trav_deb!O178)</f>
        <v>-100.03466033302439</v>
      </c>
      <c r="P178" s="26">
        <f>Trans_cr!P178+Trav_cr!P178-SUM(Trans_deb!P178,Trav_deb!P178)</f>
        <v>-102.44371072847264</v>
      </c>
      <c r="Q178" s="26"/>
      <c r="S178" s="64" t="str">
        <f t="shared" si="20"/>
        <v/>
      </c>
      <c r="W178" s="39">
        <f>IF(L178="","",L178/GDP!O174/10)</f>
        <v>-1.4422821171770375</v>
      </c>
      <c r="X178" s="39">
        <f>IF(M178="","",M178/GDP!P174/10)</f>
        <v>-1.8072475862812947</v>
      </c>
      <c r="Y178" s="39">
        <f>IF(N178="","",N178/GDP!Q174/10)</f>
        <v>-2.8437453499885867</v>
      </c>
      <c r="Z178" s="39">
        <f>IF(O178="","",O178/GDP!R174/10)</f>
        <v>-2.8873418924060354</v>
      </c>
      <c r="AA178" s="39">
        <f>IF(P178="","",P178/GDP!S174/10)</f>
        <v>-2.770760643415223</v>
      </c>
      <c r="AB178" s="39" t="str">
        <f>IF(Q178="","",Q178/GDP!T174/10)</f>
        <v/>
      </c>
      <c r="AC178" s="21">
        <f t="shared" si="14"/>
        <v>0</v>
      </c>
      <c r="AD178" s="21">
        <f t="shared" si="15"/>
        <v>0</v>
      </c>
      <c r="AE178" s="21"/>
      <c r="AF178" s="21">
        <f t="shared" si="16"/>
        <v>0</v>
      </c>
      <c r="AG178" s="39">
        <f t="shared" si="17"/>
        <v>-2.8873418924060354</v>
      </c>
      <c r="AI178" s="39" t="str">
        <f t="shared" si="18"/>
        <v/>
      </c>
      <c r="AJ178" s="83" t="str">
        <f t="shared" si="19"/>
        <v/>
      </c>
    </row>
    <row r="179" spans="1:36" x14ac:dyDescent="0.15">
      <c r="A179" s="12" t="s">
        <v>199</v>
      </c>
      <c r="B179" s="26">
        <f>Trans_cr!B179+Trav_cr!B179-SUM(Trans_deb!B179,Trav_deb!B179)</f>
        <v>-3882.9009253156364</v>
      </c>
      <c r="C179" s="26">
        <f>Trans_cr!C179+Trav_cr!C179-SUM(Trans_deb!C179,Trav_deb!C179)</f>
        <v>-2186.6660928179335</v>
      </c>
      <c r="D179" s="26">
        <f>Trans_cr!D179+Trav_cr!D179-SUM(Trans_deb!D179,Trav_deb!D179)</f>
        <v>-3052.8275483143079</v>
      </c>
      <c r="E179" s="26">
        <f>Trans_cr!E179+Trav_cr!E179-SUM(Trans_deb!E179,Trav_deb!E179)</f>
        <v>-3977.1952146542062</v>
      </c>
      <c r="F179" s="26">
        <f>Trans_cr!F179+Trav_cr!F179-SUM(Trans_deb!F179,Trav_deb!F179)</f>
        <v>-2627.0762041995185</v>
      </c>
      <c r="G179" s="26">
        <f>Trans_cr!G179+Trav_cr!G179-SUM(Trans_deb!G179,Trav_deb!G179)</f>
        <v>-5048.9048439234466</v>
      </c>
      <c r="H179" s="26">
        <f>Trans_cr!H179+Trav_cr!H179-SUM(Trans_deb!H179,Trav_deb!H179)</f>
        <v>-5118.2000000000007</v>
      </c>
      <c r="I179" s="26">
        <f>Trans_cr!I179+Trav_cr!I179-SUM(Trans_deb!I179,Trav_deb!I179)</f>
        <v>-5134.2572730026768</v>
      </c>
      <c r="J179" s="26">
        <f>Trans_cr!J179+Trav_cr!J179-SUM(Trans_deb!J179,Trav_deb!J179)</f>
        <v>-6502.9763161182855</v>
      </c>
      <c r="K179" s="26">
        <f>Trans_cr!K179+Trav_cr!K179-SUM(Trans_deb!K179,Trav_deb!K179)</f>
        <v>-7424.8147823352811</v>
      </c>
      <c r="L179" s="26">
        <f>Trans_cr!L179+Trav_cr!L179-SUM(Trans_deb!L179,Trav_deb!L179)</f>
        <v>-5261.7524313891045</v>
      </c>
      <c r="M179" s="26">
        <f>Trans_cr!M179+Trav_cr!M179-SUM(Trans_deb!M179,Trav_deb!M179)</f>
        <v>-5213.0176222197406</v>
      </c>
      <c r="N179" s="26">
        <f>Trans_cr!N179+Trav_cr!N179-SUM(Trans_deb!N179,Trav_deb!N179)</f>
        <v>-6004.4770907467901</v>
      </c>
      <c r="O179" s="26">
        <f>Trans_cr!O179+Trav_cr!O179-SUM(Trans_deb!O179,Trav_deb!O179)</f>
        <v>-7722.2848870387643</v>
      </c>
      <c r="P179" s="26">
        <f>Trans_cr!P179+Trav_cr!P179-SUM(Trans_deb!P179,Trav_deb!P179)</f>
        <v>-7072.1947253334874</v>
      </c>
      <c r="Q179" s="26">
        <f>Trans_cr!Q179+Trav_cr!Q179-SUM(Trans_deb!Q179,Trav_deb!Q179)</f>
        <v>-2694.1924084002276</v>
      </c>
      <c r="S179" s="64">
        <f t="shared" si="20"/>
        <v>-0.61904436839821542</v>
      </c>
      <c r="W179" s="39">
        <f>IF(L179="","",L179/GDP!O175/10)</f>
        <v>-1.0417170937284328</v>
      </c>
      <c r="X179" s="39">
        <f>IF(M179="","",M179/GDP!P175/10)</f>
        <v>-1.0109513033913435</v>
      </c>
      <c r="Y179" s="39">
        <f>IF(N179="","",N179/GDP!Q175/10)</f>
        <v>-1.1098463950296469</v>
      </c>
      <c r="Z179" s="39">
        <f>IF(O179="","",O179/GDP!R175/10)</f>
        <v>-1.3902619874508237</v>
      </c>
      <c r="AA179" s="39">
        <f>IF(P179="","",P179/GDP!S175/10)</f>
        <v>-1.3311532031909332</v>
      </c>
      <c r="AB179" s="39">
        <f>IF(Q179="","",Q179/GDP!T175/10)</f>
        <v>-0.50114266500614113</v>
      </c>
      <c r="AC179" s="21">
        <f t="shared" si="14"/>
        <v>0</v>
      </c>
      <c r="AD179" s="21">
        <f t="shared" si="15"/>
        <v>0</v>
      </c>
      <c r="AE179" s="21"/>
      <c r="AF179" s="21">
        <f t="shared" si="16"/>
        <v>0</v>
      </c>
      <c r="AG179" s="39">
        <f t="shared" si="17"/>
        <v>-1.3902619874508237</v>
      </c>
      <c r="AI179" s="39" t="str">
        <f t="shared" si="18"/>
        <v/>
      </c>
      <c r="AJ179" s="83" t="str">
        <f t="shared" si="19"/>
        <v/>
      </c>
    </row>
    <row r="180" spans="1:36" x14ac:dyDescent="0.15">
      <c r="A180" s="12" t="s">
        <v>200</v>
      </c>
      <c r="B180" s="26">
        <f>Trans_cr!B180+Trav_cr!B180-SUM(Trans_deb!B180,Trav_deb!B180)</f>
        <v>1478.797230325792</v>
      </c>
      <c r="C180" s="26">
        <f>Trans_cr!C180+Trav_cr!C180-SUM(Trans_deb!C180,Trav_deb!C180)</f>
        <v>2128.8490404954246</v>
      </c>
      <c r="D180" s="26">
        <f>Trans_cr!D180+Trav_cr!D180-SUM(Trans_deb!D180,Trav_deb!D180)</f>
        <v>3194.5663301285058</v>
      </c>
      <c r="E180" s="26">
        <f>Trans_cr!E180+Trav_cr!E180-SUM(Trans_deb!E180,Trav_deb!E180)</f>
        <v>5168.9795137915462</v>
      </c>
      <c r="F180" s="26">
        <f>Trans_cr!F180+Trav_cr!F180-SUM(Trans_deb!F180,Trav_deb!F180)</f>
        <v>3717.1391169655835</v>
      </c>
      <c r="G180" s="26">
        <f>Trans_cr!G180+Trav_cr!G180-SUM(Trans_deb!G180,Trav_deb!G180)</f>
        <v>3069.5968528460144</v>
      </c>
      <c r="H180" s="26">
        <f>Trans_cr!H180+Trav_cr!H180-SUM(Trans_deb!H180,Trav_deb!H180)</f>
        <v>2614.156686087048</v>
      </c>
      <c r="I180" s="26">
        <f>Trans_cr!I180+Trav_cr!I180-SUM(Trans_deb!I180,Trav_deb!I180)</f>
        <v>442.32492638366602</v>
      </c>
      <c r="J180" s="26">
        <f>Trans_cr!J180+Trav_cr!J180-SUM(Trans_deb!J180,Trav_deb!J180)</f>
        <v>40.672721612132591</v>
      </c>
      <c r="K180" s="26">
        <f>Trans_cr!K180+Trav_cr!K180-SUM(Trans_deb!K180,Trav_deb!K180)</f>
        <v>1231.2998637440032</v>
      </c>
      <c r="L180" s="26">
        <f>Trans_cr!L180+Trav_cr!L180-SUM(Trans_deb!L180,Trav_deb!L180)</f>
        <v>1880.7464733061643</v>
      </c>
      <c r="M180" s="26">
        <f>Trans_cr!M180+Trav_cr!M180-SUM(Trans_deb!M180,Trav_deb!M180)</f>
        <v>803.03341591598655</v>
      </c>
      <c r="N180" s="26">
        <f>Trans_cr!N180+Trav_cr!N180-SUM(Trans_deb!N180,Trav_deb!N180)</f>
        <v>139.62742112801789</v>
      </c>
      <c r="O180" s="26">
        <f>Trans_cr!O180+Trav_cr!O180-SUM(Trans_deb!O180,Trav_deb!O180)</f>
        <v>656.71102277232058</v>
      </c>
      <c r="P180" s="26">
        <f>Trans_cr!P180+Trav_cr!P180-SUM(Trans_deb!P180,Trav_deb!P180)</f>
        <v>823.12203405665787</v>
      </c>
      <c r="Q180" s="26">
        <f>Trans_cr!Q180+Trav_cr!Q180-SUM(Trans_deb!Q180,Trav_deb!Q180)</f>
        <v>410.30361518264908</v>
      </c>
      <c r="S180" s="64">
        <f t="shared" si="20"/>
        <v>-0.50152760076107172</v>
      </c>
      <c r="W180" s="39">
        <f>IF(L180="","",L180/GDP!O176/10)</f>
        <v>0.26783121094350637</v>
      </c>
      <c r="X180" s="39">
        <f>IF(M180="","",M180/GDP!P176/10)</f>
        <v>0.11546840403328609</v>
      </c>
      <c r="Y180" s="39">
        <f>IF(N180="","",N180/GDP!Q176/10)</f>
        <v>1.9811609964759717E-2</v>
      </c>
      <c r="Z180" s="39">
        <f>IF(O180="","",O180/GDP!R176/10)</f>
        <v>8.9173879594359809E-2</v>
      </c>
      <c r="AA180" s="39">
        <f>IF(P180="","",P180/GDP!S176/10)</f>
        <v>0.11241844653489311</v>
      </c>
      <c r="AB180" s="39">
        <f>IF(Q180="","",Q180/GDP!T176/10)</f>
        <v>5.4814940394935563E-2</v>
      </c>
      <c r="AC180" s="21">
        <f t="shared" si="14"/>
        <v>0</v>
      </c>
      <c r="AD180" s="21">
        <f t="shared" si="15"/>
        <v>0</v>
      </c>
      <c r="AE180" s="21"/>
      <c r="AF180" s="21">
        <f t="shared" si="16"/>
        <v>0</v>
      </c>
      <c r="AG180" s="39" t="str">
        <f t="shared" si="17"/>
        <v/>
      </c>
      <c r="AI180" s="39">
        <f t="shared" si="18"/>
        <v>8.9173879594359809E-2</v>
      </c>
      <c r="AJ180" s="83" t="str">
        <f t="shared" si="19"/>
        <v/>
      </c>
    </row>
    <row r="181" spans="1:36" x14ac:dyDescent="0.15">
      <c r="A181" s="12" t="s">
        <v>201</v>
      </c>
      <c r="B181" s="26">
        <f>Trans_cr!B181+Trav_cr!B181-SUM(Trans_deb!B181,Trav_deb!B181)</f>
        <v>211</v>
      </c>
      <c r="C181" s="26">
        <f>Trans_cr!C181+Trav_cr!C181-SUM(Trans_deb!C181,Trav_deb!C181)</f>
        <v>447</v>
      </c>
      <c r="D181" s="26">
        <f>Trans_cr!D181+Trav_cr!D181-SUM(Trans_deb!D181,Trav_deb!D181)</f>
        <v>775.68175565292995</v>
      </c>
      <c r="E181" s="26">
        <f>Trans_cr!E181+Trav_cr!E181-SUM(Trans_deb!E181,Trav_deb!E181)</f>
        <v>1099.7756788812103</v>
      </c>
      <c r="F181" s="26">
        <f>Trans_cr!F181+Trav_cr!F181-SUM(Trans_deb!F181,Trav_deb!F181)</f>
        <v>1875.9024232390898</v>
      </c>
      <c r="G181" s="26">
        <f>Trans_cr!G181+Trav_cr!G181-SUM(Trans_deb!G181,Trav_deb!G181)</f>
        <v>3614.5162965003228</v>
      </c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S181" s="64" t="str">
        <f t="shared" si="20"/>
        <v/>
      </c>
      <c r="W181" s="39" t="str">
        <f>IF(L181="","",L181/GDP!O177/10)</f>
        <v/>
      </c>
      <c r="X181" s="39" t="str">
        <f>IF(M181="","",M181/GDP!P177/10)</f>
        <v/>
      </c>
      <c r="Y181" s="39" t="str">
        <f>IF(N181="","",N181/GDP!Q177/10)</f>
        <v/>
      </c>
      <c r="Z181" s="39" t="str">
        <f>IF(O181="","",O181/GDP!R177/10)</f>
        <v/>
      </c>
      <c r="AA181" s="39" t="str">
        <f>IF(P181="","",P181/GDP!S177/10)</f>
        <v/>
      </c>
      <c r="AB181" s="39" t="str">
        <f>IF(Q181="","",Q181/GDP!T177/10)</f>
        <v/>
      </c>
      <c r="AC181" s="21">
        <f t="shared" si="14"/>
        <v>1</v>
      </c>
      <c r="AD181" s="21"/>
      <c r="AE181" s="21"/>
      <c r="AF181" s="21">
        <f t="shared" si="16"/>
        <v>0</v>
      </c>
      <c r="AG181" s="39" t="str">
        <f t="shared" si="17"/>
        <v/>
      </c>
      <c r="AI181" s="39" t="str">
        <f t="shared" si="18"/>
        <v/>
      </c>
      <c r="AJ181" s="83" t="str">
        <f t="shared" si="19"/>
        <v>Syrian Arab Rep.</v>
      </c>
    </row>
    <row r="182" spans="1:36" x14ac:dyDescent="0.15">
      <c r="A182" s="12" t="s">
        <v>202</v>
      </c>
      <c r="B182" s="45">
        <f>Trans_cr!B182+Trav_cr!B182-SUM(Trans_deb!B182,Trav_deb!B182)</f>
        <v>-5929</v>
      </c>
      <c r="C182" s="45">
        <f>Trans_cr!C182+Trav_cr!C182-SUM(Trans_deb!C182,Trav_deb!C182)</f>
        <v>-6132</v>
      </c>
      <c r="D182" s="45">
        <f>Trans_cr!D182+Trav_cr!D182-SUM(Trans_deb!D182,Trav_deb!D182)</f>
        <v>-4709</v>
      </c>
      <c r="E182" s="45">
        <f>Trans_cr!E182+Trav_cr!E182-SUM(Trans_deb!E182,Trav_deb!E182)</f>
        <v>-4915</v>
      </c>
      <c r="F182" s="45">
        <f>Trans_cr!F182+Trav_cr!F182-SUM(Trans_deb!F182,Trav_deb!F182)</f>
        <v>-2224</v>
      </c>
      <c r="G182" s="45">
        <f>Trans_cr!G182+Trav_cr!G182-SUM(Trans_deb!G182,Trav_deb!G182)</f>
        <v>-258</v>
      </c>
      <c r="H182" s="45">
        <f>Trans_cr!H182+Trav_cr!H182-SUM(Trans_deb!H182,Trav_deb!H182)</f>
        <v>1191</v>
      </c>
      <c r="I182" s="45">
        <f>Trans_cr!I182+Trav_cr!I182-SUM(Trans_deb!I182,Trav_deb!I182)</f>
        <v>1371</v>
      </c>
      <c r="J182" s="45">
        <f>Trans_cr!J182+Trav_cr!J182-SUM(Trans_deb!J182,Trav_deb!J182)</f>
        <v>237</v>
      </c>
      <c r="K182" s="45">
        <f>Trans_cr!K182+Trav_cr!K182-SUM(Trans_deb!K182,Trav_deb!K182)</f>
        <v>1281</v>
      </c>
      <c r="L182" s="45">
        <f>Trans_cr!L182+Trav_cr!L182-SUM(Trans_deb!L182,Trav_deb!L182)</f>
        <v>-1443</v>
      </c>
      <c r="M182" s="45">
        <f>Trans_cr!M182+Trav_cr!M182-SUM(Trans_deb!M182,Trav_deb!M182)</f>
        <v>-5338</v>
      </c>
      <c r="N182" s="45">
        <f>Trans_cr!N182+Trav_cr!N182-SUM(Trans_deb!N182,Trav_deb!N182)</f>
        <v>-7010</v>
      </c>
      <c r="O182" s="45">
        <f>Trans_cr!O182+Trav_cr!O182-SUM(Trans_deb!O182,Trav_deb!O182)</f>
        <v>-7223</v>
      </c>
      <c r="P182" s="45">
        <f>Trans_cr!P182+Trav_cr!P182-SUM(Trans_deb!P182,Trav_deb!P182)</f>
        <v>-7386</v>
      </c>
      <c r="Q182" s="45">
        <f>Trans_cr!Q182+Trav_cr!Q182-SUM(Trans_deb!Q182,Trav_deb!Q182)</f>
        <v>-196</v>
      </c>
      <c r="S182" s="64">
        <f t="shared" si="20"/>
        <v>-0.97346330896290278</v>
      </c>
      <c r="W182" s="39">
        <f>IF(L182="","",L182/GDP!O178/10)</f>
        <v>-0.2699643903751841</v>
      </c>
      <c r="X182" s="39">
        <f>IF(M182="","",M182/GDP!P178/10)</f>
        <v>-0.98291082388108886</v>
      </c>
      <c r="Y182" s="39">
        <f>IF(N182="","",N182/GDP!Q178/10)</f>
        <v>-1.1866608637053688</v>
      </c>
      <c r="Z182" s="39">
        <f>IF(O182="","",O182/GDP!R178/10)</f>
        <v>-1.1856581251077334</v>
      </c>
      <c r="AA182" s="39">
        <f>IF(P182="","",P182/GDP!S178/10)</f>
        <v>-1.2065312048973922</v>
      </c>
      <c r="AB182" s="39">
        <f>IF(Q182="","",Q182/GDP!T178/10)</f>
        <v>-2.9318938984531712E-2</v>
      </c>
      <c r="AC182" s="21">
        <f t="shared" si="14"/>
        <v>0</v>
      </c>
      <c r="AD182" s="21"/>
      <c r="AE182" s="21"/>
      <c r="AF182" s="21">
        <f t="shared" si="16"/>
        <v>0</v>
      </c>
      <c r="AG182" s="39">
        <f t="shared" si="17"/>
        <v>-1.1856581251077334</v>
      </c>
      <c r="AI182" s="39" t="str">
        <f t="shared" si="18"/>
        <v/>
      </c>
      <c r="AJ182" s="83" t="str">
        <f t="shared" si="19"/>
        <v/>
      </c>
    </row>
    <row r="183" spans="1:36" x14ac:dyDescent="0.15">
      <c r="A183" s="12" t="s">
        <v>203</v>
      </c>
      <c r="B183" s="26">
        <f>Trans_cr!B183+Trav_cr!B183-SUM(Trans_deb!B183,Trav_deb!B183)</f>
        <v>-124.87350000000001</v>
      </c>
      <c r="C183" s="26">
        <f>Trans_cr!C183+Trav_cr!C183-SUM(Trans_deb!C183,Trav_deb!C183)</f>
        <v>-37.13730000000001</v>
      </c>
      <c r="D183" s="26">
        <f>Trans_cr!D183+Trav_cr!D183-SUM(Trans_deb!D183,Trav_deb!D183)</f>
        <v>-82.806999999999988</v>
      </c>
      <c r="E183" s="26">
        <f>Trans_cr!E183+Trav_cr!E183-SUM(Trans_deb!E183,Trav_deb!E183)</f>
        <v>-138.5265</v>
      </c>
      <c r="F183" s="26">
        <f>Trans_cr!F183+Trav_cr!F183-SUM(Trans_deb!F183,Trav_deb!F183)</f>
        <v>-75.656612499999994</v>
      </c>
      <c r="G183" s="26">
        <f>Trans_cr!G183+Trav_cr!G183-SUM(Trans_deb!G183,Trav_deb!G183)</f>
        <v>-179.8</v>
      </c>
      <c r="H183" s="26">
        <f>Trans_cr!H183+Trav_cr!H183-SUM(Trans_deb!H183,Trav_deb!H183)</f>
        <v>-102.29130136199996</v>
      </c>
      <c r="I183" s="26">
        <f>Trans_cr!I183+Trav_cr!I183-SUM(Trans_deb!I183,Trav_deb!I183)</f>
        <v>-177.01648054841405</v>
      </c>
      <c r="J183" s="26">
        <f>Trans_cr!J183+Trav_cr!J183-SUM(Trans_deb!J183,Trav_deb!J183)</f>
        <v>-253.55005263999999</v>
      </c>
      <c r="K183" s="26">
        <f>Trans_cr!K183+Trav_cr!K183-SUM(Trans_deb!K183,Trav_deb!K183)</f>
        <v>-237.68960888909399</v>
      </c>
      <c r="L183" s="26">
        <f>Trans_cr!L183+Trav_cr!L183-SUM(Trans_deb!L183,Trav_deb!L183)</f>
        <v>-187.61628726940003</v>
      </c>
      <c r="M183" s="26">
        <f>Trans_cr!M183+Trav_cr!M183-SUM(Trans_deb!M183,Trav_deb!M183)</f>
        <v>-129.66951740418202</v>
      </c>
      <c r="N183" s="26">
        <f>Trans_cr!N183+Trav_cr!N183-SUM(Trans_deb!N183,Trav_deb!N183)</f>
        <v>-98.181107342563081</v>
      </c>
      <c r="O183" s="26">
        <f>Trans_cr!O183+Trav_cr!O183-SUM(Trans_deb!O183,Trav_deb!O183)</f>
        <v>-161.83448059866001</v>
      </c>
      <c r="P183" s="26">
        <f>Trans_cr!P183+Trav_cr!P183-SUM(Trans_deb!P183,Trav_deb!P183)</f>
        <v>-181.99052386800039</v>
      </c>
      <c r="Q183" s="26">
        <f>Trans_cr!Q183+Trav_cr!Q183-SUM(Trans_deb!Q183,Trav_deb!Q183)</f>
        <v>-236.11602458255101</v>
      </c>
      <c r="S183" s="64">
        <f t="shared" si="20"/>
        <v>0.29740834612800171</v>
      </c>
      <c r="W183" s="39">
        <f>IF(L183="","",L183/GDP!O179/10)</f>
        <v>-2.3879386733388688</v>
      </c>
      <c r="X183" s="39">
        <f>IF(M183="","",M183/GDP!P179/10)</f>
        <v>-1.8649824766648542</v>
      </c>
      <c r="Y183" s="39">
        <f>IF(N183="","",N183/GDP!Q179/10)</f>
        <v>-1.374271641587046</v>
      </c>
      <c r="Z183" s="39">
        <f>IF(O183="","",O183/GDP!R179/10)</f>
        <v>-2.1519228757023354</v>
      </c>
      <c r="AA183" s="39">
        <f>IF(P183="","",P183/GDP!S179/10)</f>
        <v>-2.2422139714921032</v>
      </c>
      <c r="AB183" s="39">
        <f>IF(Q183="","",Q183/GDP!T179/10)</f>
        <v>-2.9526080431603994</v>
      </c>
      <c r="AC183" s="21">
        <f t="shared" si="14"/>
        <v>0</v>
      </c>
      <c r="AD183" s="21">
        <f t="shared" si="15"/>
        <v>0</v>
      </c>
      <c r="AE183" s="21"/>
      <c r="AF183" s="21">
        <f t="shared" si="16"/>
        <v>0</v>
      </c>
      <c r="AG183" s="39">
        <f t="shared" si="17"/>
        <v>-2.1519228757023354</v>
      </c>
      <c r="AI183" s="39" t="str">
        <f t="shared" si="18"/>
        <v/>
      </c>
      <c r="AJ183" s="83" t="str">
        <f t="shared" si="19"/>
        <v/>
      </c>
    </row>
    <row r="184" spans="1:36" x14ac:dyDescent="0.15">
      <c r="A184" s="12" t="s">
        <v>204</v>
      </c>
      <c r="B184" s="26">
        <f>Trans_cr!B184+Trav_cr!B184-SUM(Trans_deb!B184,Trav_deb!B184)</f>
        <v>173.19229673677</v>
      </c>
      <c r="C184" s="26">
        <f>Trans_cr!C184+Trav_cr!C184-SUM(Trans_deb!C184,Trav_deb!C184)</f>
        <v>341.13809412039518</v>
      </c>
      <c r="D184" s="26">
        <f>Trans_cr!D184+Trav_cr!D184-SUM(Trans_deb!D184,Trav_deb!D184)</f>
        <v>450.43842875499217</v>
      </c>
      <c r="E184" s="26">
        <f>Trans_cr!E184+Trav_cr!E184-SUM(Trans_deb!E184,Trav_deb!E184)</f>
        <v>233.59216122345902</v>
      </c>
      <c r="F184" s="26">
        <f>Trans_cr!F184+Trav_cr!F184-SUM(Trans_deb!F184,Trav_deb!F184)</f>
        <v>123.16182494309419</v>
      </c>
      <c r="G184" s="26">
        <f>Trans_cr!G184+Trav_cr!G184-SUM(Trans_deb!G184,Trav_deb!G184)</f>
        <v>150.5</v>
      </c>
      <c r="H184" s="26">
        <f>Trans_cr!H184+Trav_cr!H184-SUM(Trans_deb!H184,Trav_deb!H184)</f>
        <v>32.695000000000164</v>
      </c>
      <c r="I184" s="26">
        <f>Trans_cr!I184+Trav_cr!I184-SUM(Trans_deb!I184,Trav_deb!I184)</f>
        <v>339.88724859261674</v>
      </c>
      <c r="J184" s="26">
        <f>Trans_cr!J184+Trav_cr!J184-SUM(Trans_deb!J184,Trav_deb!J184)</f>
        <v>520.41692730755312</v>
      </c>
      <c r="K184" s="26">
        <f>Trans_cr!K184+Trav_cr!K184-SUM(Trans_deb!K184,Trav_deb!K184)</f>
        <v>668.57049922909027</v>
      </c>
      <c r="L184" s="26">
        <f>Trans_cr!L184+Trav_cr!L184-SUM(Trans_deb!L184,Trav_deb!L184)</f>
        <v>684.52317232339738</v>
      </c>
      <c r="M184" s="26">
        <f>Trans_cr!M184+Trav_cr!M184-SUM(Trans_deb!M184,Trav_deb!M184)</f>
        <v>1369.1717985698137</v>
      </c>
      <c r="N184" s="26">
        <f>Trans_cr!N184+Trav_cr!N184-SUM(Trans_deb!N184,Trav_deb!N184)</f>
        <v>1793.3444487463282</v>
      </c>
      <c r="O184" s="26">
        <f>Trans_cr!O184+Trav_cr!O184-SUM(Trans_deb!O184,Trav_deb!O184)</f>
        <v>2345.8899304135971</v>
      </c>
      <c r="P184" s="26">
        <f>Trans_cr!P184+Trav_cr!P184-SUM(Trans_deb!P184,Trav_deb!P184)</f>
        <v>2646.7237842618833</v>
      </c>
      <c r="Q184" s="26"/>
      <c r="S184" s="64" t="str">
        <f t="shared" si="20"/>
        <v/>
      </c>
      <c r="W184" s="39">
        <f>IF(L184="","",L184/GDP!O180/10)</f>
        <v>1.444619654529619</v>
      </c>
      <c r="X184" s="39">
        <f>IF(M184="","",M184/GDP!P180/10)</f>
        <v>2.750796363346379</v>
      </c>
      <c r="Y184" s="39">
        <f>IF(N184="","",N184/GDP!Q180/10)</f>
        <v>3.3692562148206626</v>
      </c>
      <c r="Z184" s="39">
        <f>IF(O184="","",O184/GDP!R180/10)</f>
        <v>4.1374559000715818</v>
      </c>
      <c r="AA184" s="39">
        <f>IF(P184="","",P184/GDP!S180/10)</f>
        <v>4.352414970264002</v>
      </c>
      <c r="AB184" s="39" t="str">
        <f>IF(Q184="","",Q184/GDP!T180/10)</f>
        <v/>
      </c>
      <c r="AC184" s="21">
        <f t="shared" si="14"/>
        <v>0</v>
      </c>
      <c r="AD184" s="21">
        <f t="shared" si="15"/>
        <v>0</v>
      </c>
      <c r="AE184" s="21"/>
      <c r="AF184" s="21">
        <f t="shared" si="16"/>
        <v>0</v>
      </c>
      <c r="AG184" s="39" t="str">
        <f t="shared" si="17"/>
        <v/>
      </c>
      <c r="AI184" s="39">
        <f t="shared" si="18"/>
        <v>4.1374559000715818</v>
      </c>
      <c r="AJ184" s="83" t="str">
        <f t="shared" si="19"/>
        <v/>
      </c>
    </row>
    <row r="185" spans="1:36" x14ac:dyDescent="0.15">
      <c r="A185" s="12" t="s">
        <v>205</v>
      </c>
      <c r="B185" s="26">
        <f>Trans_cr!B185+Trav_cr!B185-SUM(Trans_deb!B185,Trav_deb!B185)</f>
        <v>-4039.7000000000007</v>
      </c>
      <c r="C185" s="26">
        <f>Trans_cr!C185+Trav_cr!C185-SUM(Trans_deb!C185,Trav_deb!C185)</f>
        <v>-1969.9299999999821</v>
      </c>
      <c r="D185" s="26">
        <f>Trans_cr!D185+Trav_cr!D185-SUM(Trans_deb!D185,Trav_deb!D185)</f>
        <v>-167.17000000001281</v>
      </c>
      <c r="E185" s="26">
        <f>Trans_cr!E185+Trav_cr!E185-SUM(Trans_deb!E185,Trav_deb!E185)</f>
        <v>-2529.7000000000335</v>
      </c>
      <c r="F185" s="26">
        <f>Trans_cr!F185+Trav_cr!F185-SUM(Trans_deb!F185,Trav_deb!F185)</f>
        <v>2461.3866520191405</v>
      </c>
      <c r="G185" s="26">
        <f>Trans_cr!G185+Trav_cr!G185-SUM(Trans_deb!G185,Trav_deb!G185)</f>
        <v>1532.4841618937717</v>
      </c>
      <c r="H185" s="26">
        <f>Trans_cr!H185+Trav_cr!H185-SUM(Trans_deb!H185,Trav_deb!H185)</f>
        <v>6203.0350844488094</v>
      </c>
      <c r="I185" s="26">
        <f>Trans_cr!I185+Trav_cr!I185-SUM(Trans_deb!I185,Trav_deb!I185)</f>
        <v>8570.61207395975</v>
      </c>
      <c r="J185" s="26">
        <f>Trans_cr!J185+Trav_cr!J185-SUM(Trans_deb!J185,Trav_deb!J185)</f>
        <v>16122.342511942621</v>
      </c>
      <c r="K185" s="26">
        <f>Trans_cr!K185+Trav_cr!K185-SUM(Trans_deb!K185,Trav_deb!K185)</f>
        <v>14410.895728059651</v>
      </c>
      <c r="L185" s="26">
        <f>Trans_cr!L185+Trav_cr!L185-SUM(Trans_deb!L185,Trav_deb!L185)</f>
        <v>23608.670731310187</v>
      </c>
      <c r="M185" s="26">
        <f>Trans_cr!M185+Trav_cr!M185-SUM(Trans_deb!M185,Trav_deb!M185)</f>
        <v>26374.673136383011</v>
      </c>
      <c r="N185" s="26">
        <f>Trans_cr!N185+Trav_cr!N185-SUM(Trans_deb!N185,Trav_deb!N185)</f>
        <v>31916.528748015677</v>
      </c>
      <c r="O185" s="26">
        <f>Trans_cr!O185+Trav_cr!O185-SUM(Trans_deb!O185,Trav_deb!O185)</f>
        <v>33042.253598784038</v>
      </c>
      <c r="P185" s="26">
        <f>Trans_cr!P185+Trav_cr!P185-SUM(Trans_deb!P185,Trav_deb!P185)</f>
        <v>35759.937520392414</v>
      </c>
      <c r="Q185" s="26">
        <f>Trans_cr!Q185+Trav_cr!Q185-SUM(Trans_deb!Q185,Trav_deb!Q185)</f>
        <v>-3617.4065655609847</v>
      </c>
      <c r="S185" s="64">
        <f t="shared" si="20"/>
        <v>-1.1011580784641508</v>
      </c>
      <c r="W185" s="39">
        <f>IF(L185="","",L185/GDP!O181/10)</f>
        <v>5.8853636297047744</v>
      </c>
      <c r="X185" s="39">
        <f>IF(M185="","",M185/GDP!P181/10)</f>
        <v>6.3784414410946226</v>
      </c>
      <c r="Y185" s="39">
        <f>IF(N185="","",N185/GDP!Q181/10)</f>
        <v>6.9912135351422604</v>
      </c>
      <c r="Z185" s="39">
        <f>IF(O185="","",O185/GDP!R181/10)</f>
        <v>6.524890524405599</v>
      </c>
      <c r="AA185" s="39">
        <f>IF(P185="","",P185/GDP!S181/10)</f>
        <v>6.5709867736296967</v>
      </c>
      <c r="AB185" s="39">
        <f>IF(Q185="","",Q185/GDP!T181/10)</f>
        <v>-0.72101243542769677</v>
      </c>
      <c r="AC185" s="21">
        <f t="shared" si="14"/>
        <v>0</v>
      </c>
      <c r="AD185" s="21">
        <f t="shared" si="15"/>
        <v>0</v>
      </c>
      <c r="AE185" s="21"/>
      <c r="AF185" s="21">
        <f t="shared" si="16"/>
        <v>0</v>
      </c>
      <c r="AG185" s="39" t="str">
        <f t="shared" si="17"/>
        <v/>
      </c>
      <c r="AI185" s="39">
        <f t="shared" si="18"/>
        <v>6.524890524405599</v>
      </c>
      <c r="AJ185" s="83" t="str">
        <f t="shared" si="19"/>
        <v>Thailand</v>
      </c>
    </row>
    <row r="186" spans="1:36" x14ac:dyDescent="0.15">
      <c r="A186" s="12" t="s">
        <v>206</v>
      </c>
      <c r="B186" s="26">
        <f>Trans_cr!B186+Trav_cr!B186-SUM(Trans_deb!B186,Trav_deb!B186)</f>
        <v>0</v>
      </c>
      <c r="C186" s="26">
        <f>Trans_cr!C186+Trav_cr!C186-SUM(Trans_deb!C186,Trav_deb!C186)</f>
        <v>9.1809036162368916</v>
      </c>
      <c r="D186" s="26">
        <f>Trans_cr!D186+Trav_cr!D186-SUM(Trans_deb!D186,Trav_deb!D186)</f>
        <v>3.4874315651355978</v>
      </c>
      <c r="E186" s="26">
        <f>Trans_cr!E186+Trav_cr!E186-SUM(Trans_deb!E186,Trav_deb!E186)</f>
        <v>-43.978411988485497</v>
      </c>
      <c r="F186" s="26">
        <f>Trans_cr!F186+Trav_cr!F186-SUM(Trans_deb!F186,Trav_deb!F186)</f>
        <v>-80.477424909027931</v>
      </c>
      <c r="G186" s="26">
        <f>Trans_cr!G186+Trav_cr!G186-SUM(Trans_deb!G186,Trav_deb!G186)</f>
        <v>-68.878398169573885</v>
      </c>
      <c r="H186" s="26">
        <f>Trans_cr!H186+Trav_cr!H186-SUM(Trans_deb!H186,Trav_deb!H186)</f>
        <v>-76.966516664544102</v>
      </c>
      <c r="I186" s="26">
        <f>Trans_cr!I186+Trav_cr!I186-SUM(Trans_deb!I186,Trav_deb!I186)</f>
        <v>-126.2705223679182</v>
      </c>
      <c r="J186" s="26">
        <f>Trans_cr!J186+Trav_cr!J186-SUM(Trans_deb!J186,Trav_deb!J186)</f>
        <v>-86.607252112170883</v>
      </c>
      <c r="K186" s="26">
        <f>Trans_cr!K186+Trav_cr!K186-SUM(Trans_deb!K186,Trav_deb!K186)</f>
        <v>-111.1549170695824</v>
      </c>
      <c r="L186" s="26">
        <f>Trans_cr!L186+Trav_cr!L186-SUM(Trans_deb!L186,Trav_deb!L186)</f>
        <v>-102.4</v>
      </c>
      <c r="M186" s="26">
        <f>Trans_cr!M186+Trav_cr!M186-SUM(Trans_deb!M186,Trav_deb!M186)</f>
        <v>-105.89789999999999</v>
      </c>
      <c r="N186" s="26">
        <f>Trans_cr!N186+Trav_cr!N186-SUM(Trans_deb!N186,Trav_deb!N186)</f>
        <v>-119.5645546242657</v>
      </c>
      <c r="O186" s="26">
        <f>Trans_cr!O186+Trav_cr!O186-SUM(Trans_deb!O186,Trav_deb!O186)</f>
        <v>-102.60154867596331</v>
      </c>
      <c r="P186" s="26">
        <f>Trans_cr!P186+Trav_cr!P186-SUM(Trans_deb!P186,Trav_deb!P186)</f>
        <v>-86.20308069495421</v>
      </c>
      <c r="Q186" s="26">
        <f>Trans_cr!Q186+Trav_cr!Q186-SUM(Trans_deb!Q186,Trav_deb!Q186)</f>
        <v>-77.320514228304589</v>
      </c>
      <c r="S186" s="64">
        <f t="shared" si="20"/>
        <v>-0.10304233207258862</v>
      </c>
      <c r="W186" s="39">
        <f>IF(L186="","",L186/GDP!O182/10)</f>
        <v>-6.4224352384783199</v>
      </c>
      <c r="X186" s="39">
        <f>IF(M186="","",M186/GDP!P182/10)</f>
        <v>-6.4156881898691038</v>
      </c>
      <c r="Y186" s="39">
        <f>IF(N186="","",N186/GDP!Q182/10)</f>
        <v>-7.4758775130026489</v>
      </c>
      <c r="Z186" s="39">
        <f>IF(O186="","",O186/GDP!R182/10)</f>
        <v>-6.5774652903152795</v>
      </c>
      <c r="AA186" s="39">
        <f>IF(P186="","",P186/GDP!S182/10)</f>
        <v>-4.2718675832139672</v>
      </c>
      <c r="AB186" s="39">
        <f>IF(Q186="","",Q186/GDP!T182/10)</f>
        <v>-4.3161915675084135</v>
      </c>
      <c r="AC186" s="21">
        <f t="shared" si="14"/>
        <v>0</v>
      </c>
      <c r="AD186" s="21">
        <f t="shared" si="15"/>
        <v>0</v>
      </c>
      <c r="AE186" s="21"/>
      <c r="AF186" s="21">
        <f t="shared" si="16"/>
        <v>1</v>
      </c>
      <c r="AG186" s="39">
        <f t="shared" si="17"/>
        <v>-6.5774652903152795</v>
      </c>
      <c r="AI186" s="39" t="str">
        <f t="shared" si="18"/>
        <v/>
      </c>
      <c r="AJ186" s="83" t="str">
        <f t="shared" si="19"/>
        <v/>
      </c>
    </row>
    <row r="187" spans="1:36" x14ac:dyDescent="0.15">
      <c r="A187" s="12" t="s">
        <v>207</v>
      </c>
      <c r="B187" s="26">
        <f>Trans_cr!B187+Trav_cr!B187-SUM(Trans_deb!B187,Trav_deb!B187)</f>
        <v>-93.204173667429018</v>
      </c>
      <c r="C187" s="26">
        <f>Trans_cr!C187+Trav_cr!C187-SUM(Trans_deb!C187,Trav_deb!C187)</f>
        <v>-101.62690624268848</v>
      </c>
      <c r="D187" s="26">
        <f>Trans_cr!D187+Trav_cr!D187-SUM(Trans_deb!D187,Trav_deb!D187)</f>
        <v>-92.764045419404937</v>
      </c>
      <c r="E187" s="26">
        <f>Trans_cr!E187+Trav_cr!E187-SUM(Trans_deb!E187,Trav_deb!E187)</f>
        <v>-123.9663561967001</v>
      </c>
      <c r="F187" s="26">
        <f>Trans_cr!F187+Trav_cr!F187-SUM(Trans_deb!F187,Trav_deb!F187)</f>
        <v>-121.46055454943837</v>
      </c>
      <c r="G187" s="26">
        <f>Trans_cr!G187+Trav_cr!G187-SUM(Trans_deb!G187,Trav_deb!G187)</f>
        <v>-96.316800008740756</v>
      </c>
      <c r="H187" s="26">
        <f>Trans_cr!H187+Trav_cr!H187-SUM(Trans_deb!H187,Trav_deb!H187)</f>
        <v>-3.8999999999999773</v>
      </c>
      <c r="I187" s="26">
        <f>Trans_cr!I187+Trav_cr!I187-SUM(Trans_deb!I187,Trav_deb!I187)</f>
        <v>-19.679787015121633</v>
      </c>
      <c r="J187" s="26">
        <f>Trans_cr!J187+Trav_cr!J187-SUM(Trans_deb!J187,Trav_deb!J187)</f>
        <v>-31.024473385820954</v>
      </c>
      <c r="K187" s="26">
        <f>Trans_cr!K187+Trav_cr!K187-SUM(Trans_deb!K187,Trav_deb!K187)</f>
        <v>8.523204019264881</v>
      </c>
      <c r="L187" s="26">
        <f>Trans_cr!L187+Trav_cr!L187-SUM(Trans_deb!L187,Trav_deb!L187)</f>
        <v>14.295964612826367</v>
      </c>
      <c r="M187" s="26">
        <f>Trans_cr!M187+Trav_cr!M187-SUM(Trans_deb!M187,Trav_deb!M187)</f>
        <v>32.797455292160066</v>
      </c>
      <c r="N187" s="26">
        <f>Trans_cr!N187+Trav_cr!N187-SUM(Trans_deb!N187,Trav_deb!N187)</f>
        <v>36.131068449993847</v>
      </c>
      <c r="O187" s="26">
        <f>Trans_cr!O187+Trav_cr!O187-SUM(Trans_deb!O187,Trav_deb!O187)</f>
        <v>30.502687421679525</v>
      </c>
      <c r="P187" s="26"/>
      <c r="Q187" s="26"/>
      <c r="S187" s="64" t="str">
        <f t="shared" si="20"/>
        <v/>
      </c>
      <c r="W187" s="39">
        <f>IF(L187="","",L187/GDP!O183/10)</f>
        <v>0.25340915957725957</v>
      </c>
      <c r="X187" s="39">
        <f>IF(M187="","",M187/GDP!P183/10)</f>
        <v>0.54390445638200613</v>
      </c>
      <c r="Y187" s="39">
        <f>IF(N187="","",N187/GDP!Q183/10)</f>
        <v>0.56514311739937517</v>
      </c>
      <c r="Z187" s="39">
        <f>IF(O187="","",O187/GDP!R183/10)</f>
        <v>0.42858050731218889</v>
      </c>
      <c r="AA187" s="39" t="str">
        <f>IF(P187="","",P187/GDP!S183/10)</f>
        <v/>
      </c>
      <c r="AB187" s="39" t="str">
        <f>IF(Q187="","",Q187/GDP!T183/10)</f>
        <v/>
      </c>
      <c r="AC187" s="21">
        <f t="shared" si="14"/>
        <v>0</v>
      </c>
      <c r="AD187" s="21">
        <f t="shared" si="15"/>
        <v>0</v>
      </c>
      <c r="AE187" s="21"/>
      <c r="AF187" s="21">
        <f t="shared" si="16"/>
        <v>0</v>
      </c>
      <c r="AG187" s="39" t="str">
        <f t="shared" si="17"/>
        <v/>
      </c>
      <c r="AI187" s="39">
        <f t="shared" si="18"/>
        <v>0.42858050731218889</v>
      </c>
      <c r="AJ187" s="83" t="str">
        <f t="shared" si="19"/>
        <v>Togo</v>
      </c>
    </row>
    <row r="188" spans="1:36" x14ac:dyDescent="0.15">
      <c r="A188" s="12" t="s">
        <v>208</v>
      </c>
      <c r="B188" s="26">
        <f>Trans_cr!B188+Trav_cr!B188-SUM(Trans_deb!B188,Trav_deb!B188)</f>
        <v>-9.8498556437814564</v>
      </c>
      <c r="C188" s="26">
        <f>Trans_cr!C188+Trav_cr!C188-SUM(Trans_deb!C188,Trav_deb!C188)</f>
        <v>-4.9466170990065734</v>
      </c>
      <c r="D188" s="26">
        <f>Trans_cr!D188+Trav_cr!D188-SUM(Trans_deb!D188,Trav_deb!D188)</f>
        <v>-12.691677853993998</v>
      </c>
      <c r="E188" s="26">
        <f>Trans_cr!E188+Trav_cr!E188-SUM(Trans_deb!E188,Trav_deb!E188)</f>
        <v>-13.179582646853152</v>
      </c>
      <c r="F188" s="26">
        <f>Trans_cr!F188+Trav_cr!F188-SUM(Trans_deb!F188,Trav_deb!F188)</f>
        <v>-11.798132589591855</v>
      </c>
      <c r="G188" s="26">
        <f>Trans_cr!G188+Trav_cr!G188-SUM(Trans_deb!G188,Trav_deb!G188)</f>
        <v>-11.202602903933361</v>
      </c>
      <c r="H188" s="26">
        <f>Trans_cr!H188+Trav_cr!H188-SUM(Trans_deb!H188,Trav_deb!H188)</f>
        <v>2.3999999999999986</v>
      </c>
      <c r="I188" s="26">
        <f>Trans_cr!I188+Trav_cr!I188-SUM(Trans_deb!I188,Trav_deb!I188)</f>
        <v>5.4794566168494256</v>
      </c>
      <c r="J188" s="26">
        <f>Trans_cr!J188+Trav_cr!J188-SUM(Trans_deb!J188,Trav_deb!J188)</f>
        <v>13.333659659190332</v>
      </c>
      <c r="K188" s="26">
        <f>Trans_cr!K188+Trav_cr!K188-SUM(Trans_deb!K188,Trav_deb!K188)</f>
        <v>4.3832392176148858</v>
      </c>
      <c r="L188" s="26">
        <f>Trans_cr!L188+Trav_cr!L188-SUM(Trans_deb!L188,Trav_deb!L188)</f>
        <v>3.7026040422695914</v>
      </c>
      <c r="M188" s="26">
        <f>Trans_cr!M188+Trav_cr!M188-SUM(Trans_deb!M188,Trav_deb!M188)</f>
        <v>16.183986669340406</v>
      </c>
      <c r="N188" s="26">
        <f>Trans_cr!N188+Trav_cr!N188-SUM(Trans_deb!N188,Trav_deb!N188)</f>
        <v>0.91603274635770049</v>
      </c>
      <c r="O188" s="26">
        <f>Trans_cr!O188+Trav_cr!O188-SUM(Trans_deb!O188,Trav_deb!O188)</f>
        <v>-2.0385135409762825</v>
      </c>
      <c r="P188" s="26">
        <f>Trans_cr!P188+Trav_cr!P188-SUM(Trans_deb!P188,Trav_deb!P188)</f>
        <v>4.2447895751982969</v>
      </c>
      <c r="Q188" s="26">
        <f>Trans_cr!Q188+Trav_cr!Q188-SUM(Trans_deb!Q188,Trav_deb!Q188)</f>
        <v>-4.6519800917737513</v>
      </c>
      <c r="S188" s="64">
        <f t="shared" si="20"/>
        <v>-2.0959271382861027</v>
      </c>
      <c r="W188" s="39">
        <f>IF(L188="","",L188/GDP!O184/10)</f>
        <v>0.84727175579175906</v>
      </c>
      <c r="X188" s="39">
        <f>IF(M188="","",M188/GDP!P184/10)</f>
        <v>3.8483004858422598</v>
      </c>
      <c r="Y188" s="39">
        <f>IF(N188="","",N188/GDP!Q184/10)</f>
        <v>0.19897566490150198</v>
      </c>
      <c r="Z188" s="39">
        <f>IF(O188="","",O188/GDP!R184/10)</f>
        <v>-0.41956891232713184</v>
      </c>
      <c r="AA188" s="39">
        <f>IF(P188="","",P188/GDP!S184/10)</f>
        <v>0.82141721935347822</v>
      </c>
      <c r="AB188" s="39">
        <f>IF(Q188="","",Q188/GDP!T184/10)</f>
        <v>-0.90581847110431646</v>
      </c>
      <c r="AC188" s="21">
        <f t="shared" si="14"/>
        <v>0</v>
      </c>
      <c r="AD188" s="21">
        <f t="shared" si="15"/>
        <v>0</v>
      </c>
      <c r="AE188" s="21"/>
      <c r="AF188" s="21">
        <f t="shared" si="16"/>
        <v>0</v>
      </c>
      <c r="AG188" s="39">
        <f t="shared" si="17"/>
        <v>-0.41956891232713184</v>
      </c>
      <c r="AI188" s="39" t="str">
        <f t="shared" si="18"/>
        <v/>
      </c>
      <c r="AJ188" s="83" t="str">
        <f t="shared" si="19"/>
        <v/>
      </c>
    </row>
    <row r="189" spans="1:36" x14ac:dyDescent="0.15">
      <c r="A189" s="12" t="s">
        <v>209</v>
      </c>
      <c r="B189" s="26">
        <f>Trans_cr!B189+Trav_cr!B189-SUM(Trans_deb!B189,Trav_deb!B189)</f>
        <v>296.80000000000007</v>
      </c>
      <c r="C189" s="26">
        <f>Trans_cr!C189+Trav_cr!C189-SUM(Trans_deb!C189,Trav_deb!C189)</f>
        <v>331.2</v>
      </c>
      <c r="D189" s="26">
        <f>Trans_cr!D189+Trav_cr!D189-SUM(Trans_deb!D189,Trav_deb!D189)</f>
        <v>426.9</v>
      </c>
      <c r="E189" s="26">
        <f>Trans_cr!E189+Trav_cr!E189-SUM(Trans_deb!E189,Trav_deb!E189)</f>
        <v>410.9</v>
      </c>
      <c r="F189" s="26">
        <f>Trans_cr!F189+Trav_cr!F189-SUM(Trans_deb!F189,Trav_deb!F189)</f>
        <v>346.69999999999993</v>
      </c>
      <c r="G189" s="26">
        <f>Trans_cr!G189+Trav_cr!G189-SUM(Trans_deb!G189,Trav_deb!G189)</f>
        <v>478.79999999999995</v>
      </c>
      <c r="H189" s="26">
        <f>Trans_cr!H189+Trav_cr!H189-SUM(Trans_deb!H189,Trav_deb!H189)</f>
        <v>-132.30000000000007</v>
      </c>
      <c r="I189" s="26">
        <f>Trans_cr!I189+Trav_cr!I189-SUM(Trans_deb!I189,Trav_deb!I189)</f>
        <v>63.658609282172961</v>
      </c>
      <c r="J189" s="26">
        <f>Trans_cr!J189+Trav_cr!J189-SUM(Trans_deb!J189,Trav_deb!J189)</f>
        <v>109.96595939619192</v>
      </c>
      <c r="K189" s="26">
        <f>Trans_cr!K189+Trav_cr!K189-SUM(Trans_deb!K189,Trav_deb!K189)</f>
        <v>135.44540292538886</v>
      </c>
      <c r="L189" s="26">
        <f>Trans_cr!L189+Trav_cr!L189-SUM(Trans_deb!L189,Trav_deb!L189)</f>
        <v>-19.845712497508543</v>
      </c>
      <c r="M189" s="26">
        <f>Trans_cr!M189+Trav_cr!M189-SUM(Trans_deb!M189,Trav_deb!M189)</f>
        <v>-19.734949303220105</v>
      </c>
      <c r="N189" s="26">
        <f>Trans_cr!N189+Trav_cr!N189-SUM(Trans_deb!N189,Trav_deb!N189)</f>
        <v>81.646562880712509</v>
      </c>
      <c r="O189" s="26">
        <f>Trans_cr!O189+Trav_cr!O189-SUM(Trans_deb!O189,Trav_deb!O189)</f>
        <v>-99.889377808296672</v>
      </c>
      <c r="P189" s="26">
        <f>Trans_cr!P189+Trav_cr!P189-SUM(Trans_deb!P189,Trav_deb!P189)</f>
        <v>-99.688374713680446</v>
      </c>
      <c r="Q189" s="26"/>
      <c r="S189" s="64" t="str">
        <f t="shared" si="20"/>
        <v/>
      </c>
      <c r="W189" s="39">
        <f>IF(L189="","",L189/GDP!O185/10)</f>
        <v>-7.9510937224397685E-2</v>
      </c>
      <c r="X189" s="39">
        <f>IF(M189="","",M189/GDP!P185/10)</f>
        <v>-8.8124906805344683E-2</v>
      </c>
      <c r="Y189" s="39">
        <f>IF(N189="","",N189/GDP!Q185/10)</f>
        <v>0.364732702266023</v>
      </c>
      <c r="Z189" s="39">
        <f>IF(O189="","",O189/GDP!R185/10)</f>
        <v>-0.42182930419920994</v>
      </c>
      <c r="AA189" s="39">
        <f>IF(P189="","",P189/GDP!S185/10)</f>
        <v>-0.42953853106824991</v>
      </c>
      <c r="AB189" s="39" t="str">
        <f>IF(Q189="","",Q189/GDP!T185/10)</f>
        <v/>
      </c>
      <c r="AC189" s="21">
        <f t="shared" si="14"/>
        <v>0</v>
      </c>
      <c r="AD189" s="21">
        <f t="shared" si="15"/>
        <v>0</v>
      </c>
      <c r="AE189" s="21"/>
      <c r="AF189" s="21">
        <f t="shared" si="16"/>
        <v>0</v>
      </c>
      <c r="AG189" s="39">
        <f t="shared" si="17"/>
        <v>-0.42182930419920994</v>
      </c>
      <c r="AI189" s="39" t="str">
        <f t="shared" si="18"/>
        <v/>
      </c>
      <c r="AJ189" s="83" t="str">
        <f t="shared" si="19"/>
        <v/>
      </c>
    </row>
    <row r="190" spans="1:36" x14ac:dyDescent="0.15">
      <c r="A190" s="12" t="s">
        <v>210</v>
      </c>
      <c r="B190" s="26">
        <f>Trans_cr!B190+Trav_cr!B190-SUM(Trans_deb!B190,Trav_deb!B190)</f>
        <v>1798.0114585206736</v>
      </c>
      <c r="C190" s="26">
        <f>Trans_cr!C190+Trav_cr!C190-SUM(Trans_deb!C190,Trav_deb!C190)</f>
        <v>1873.5185289532503</v>
      </c>
      <c r="D190" s="26">
        <f>Trans_cr!D190+Trav_cr!D190-SUM(Trans_deb!D190,Trav_deb!D190)</f>
        <v>2115.3333376690161</v>
      </c>
      <c r="E190" s="26">
        <f>Trans_cr!E190+Trav_cr!E190-SUM(Trans_deb!E190,Trav_deb!E190)</f>
        <v>2524.8720047072447</v>
      </c>
      <c r="F190" s="26">
        <f>Trans_cr!F190+Trav_cr!F190-SUM(Trans_deb!F190,Trav_deb!F190)</f>
        <v>2255.9108329784676</v>
      </c>
      <c r="G190" s="26">
        <f>Trans_cr!G190+Trav_cr!G190-SUM(Trans_deb!G190,Trav_deb!G190)</f>
        <v>2041.3581109403376</v>
      </c>
      <c r="H190" s="26">
        <f>Trans_cr!H190+Trav_cr!H190-SUM(Trans_deb!H190,Trav_deb!H190)</f>
        <v>1044.0527069743239</v>
      </c>
      <c r="I190" s="26">
        <f>Trans_cr!I190+Trav_cr!I190-SUM(Trans_deb!I190,Trav_deb!I190)</f>
        <v>1469.9482998714129</v>
      </c>
      <c r="J190" s="26">
        <f>Trans_cr!J190+Trav_cr!J190-SUM(Trans_deb!J190,Trav_deb!J190)</f>
        <v>1112.910919731843</v>
      </c>
      <c r="K190" s="26">
        <f>Trans_cr!K190+Trav_cr!K190-SUM(Trans_deb!K190,Trav_deb!K190)</f>
        <v>1182.6174032132185</v>
      </c>
      <c r="L190" s="26">
        <f>Trans_cr!L190+Trav_cr!L190-SUM(Trans_deb!L190,Trav_deb!L190)</f>
        <v>197.4383483081624</v>
      </c>
      <c r="M190" s="26">
        <f>Trans_cr!M190+Trav_cr!M190-SUM(Trans_deb!M190,Trav_deb!M190)</f>
        <v>148.92692540463349</v>
      </c>
      <c r="N190" s="26">
        <f>Trans_cr!N190+Trav_cr!N190-SUM(Trans_deb!N190,Trav_deb!N190)</f>
        <v>132.552155987476</v>
      </c>
      <c r="O190" s="26">
        <f>Trans_cr!O190+Trav_cr!O190-SUM(Trans_deb!O190,Trav_deb!O190)</f>
        <v>549.97103493438726</v>
      </c>
      <c r="P190" s="26">
        <f>Trans_cr!P190+Trav_cr!P190-SUM(Trans_deb!P190,Trav_deb!P190)</f>
        <v>1030.3522542682872</v>
      </c>
      <c r="Q190" s="26"/>
      <c r="S190" s="64" t="str">
        <f t="shared" si="20"/>
        <v/>
      </c>
      <c r="W190" s="39">
        <f>IF(L190="","",L190/GDP!O186/10)</f>
        <v>0.45732508777030068</v>
      </c>
      <c r="X190" s="39">
        <f>IF(M190="","",M190/GDP!P186/10)</f>
        <v>0.35627910276342867</v>
      </c>
      <c r="Y190" s="39">
        <f>IF(N190="","",N190/GDP!Q186/10)</f>
        <v>0.33450186632004575</v>
      </c>
      <c r="Z190" s="39">
        <f>IF(O190="","",O190/GDP!R186/10)</f>
        <v>1.3701678052110415</v>
      </c>
      <c r="AA190" s="39">
        <f>IF(P190="","",P190/GDP!S186/10)</f>
        <v>2.6305465930594574</v>
      </c>
      <c r="AB190" s="39" t="str">
        <f>IF(Q190="","",Q190/GDP!T186/10)</f>
        <v/>
      </c>
      <c r="AC190" s="21">
        <f t="shared" si="14"/>
        <v>0</v>
      </c>
      <c r="AD190" s="21">
        <f t="shared" si="15"/>
        <v>0</v>
      </c>
      <c r="AE190" s="21"/>
      <c r="AF190" s="21">
        <f t="shared" si="16"/>
        <v>0</v>
      </c>
      <c r="AG190" s="39" t="str">
        <f t="shared" si="17"/>
        <v/>
      </c>
      <c r="AI190" s="39">
        <f t="shared" si="18"/>
        <v>1.3701678052110415</v>
      </c>
      <c r="AJ190" s="83" t="str">
        <f t="shared" si="19"/>
        <v/>
      </c>
    </row>
    <row r="191" spans="1:36" x14ac:dyDescent="0.15">
      <c r="A191" s="12" t="s">
        <v>211</v>
      </c>
      <c r="B191" s="26">
        <f>Trans_cr!B191+Trav_cr!B191-SUM(Trans_deb!B191,Trav_deb!B191)</f>
        <v>16017</v>
      </c>
      <c r="C191" s="26">
        <f>Trans_cr!C191+Trav_cr!C191-SUM(Trans_deb!C191,Trav_deb!C191)</f>
        <v>14766</v>
      </c>
      <c r="D191" s="26">
        <f>Trans_cr!D191+Trav_cr!D191-SUM(Trans_deb!D191,Trav_deb!D191)</f>
        <v>15351</v>
      </c>
      <c r="E191" s="26">
        <f>Trans_cr!E191+Trav_cr!E191-SUM(Trans_deb!E191,Trav_deb!E191)</f>
        <v>19785</v>
      </c>
      <c r="F191" s="26">
        <f>Trans_cr!F191+Trav_cr!F191-SUM(Trans_deb!F191,Trav_deb!F191)</f>
        <v>20242</v>
      </c>
      <c r="G191" s="26">
        <f>Trans_cr!G191+Trav_cr!G191-SUM(Trans_deb!G191,Trav_deb!G191)</f>
        <v>18730</v>
      </c>
      <c r="H191" s="26">
        <f>Trans_cr!H191+Trav_cr!H191-SUM(Trans_deb!H191,Trav_deb!H191)</f>
        <v>22572</v>
      </c>
      <c r="I191" s="26">
        <f>Trans_cr!I191+Trav_cr!I191-SUM(Trans_deb!I191,Trav_deb!I191)</f>
        <v>24956</v>
      </c>
      <c r="J191" s="26">
        <f>Trans_cr!J191+Trav_cr!J191-SUM(Trans_deb!J191,Trav_deb!J191)</f>
        <v>38595</v>
      </c>
      <c r="K191" s="26">
        <f>Trans_cr!K191+Trav_cr!K191-SUM(Trans_deb!K191,Trav_deb!K191)</f>
        <v>41047</v>
      </c>
      <c r="L191" s="26">
        <f>Trans_cr!L191+Trav_cr!L191-SUM(Trans_deb!L191,Trav_deb!L191)</f>
        <v>35663</v>
      </c>
      <c r="M191" s="26">
        <f>Trans_cr!M191+Trav_cr!M191-SUM(Trans_deb!M191,Trav_deb!M191)</f>
        <v>26641</v>
      </c>
      <c r="N191" s="26">
        <f>Trans_cr!N191+Trav_cr!N191-SUM(Trans_deb!N191,Trav_deb!N191)</f>
        <v>31927</v>
      </c>
      <c r="O191" s="26">
        <f>Trans_cr!O191+Trav_cr!O191-SUM(Trans_deb!O191,Trav_deb!O191)</f>
        <v>35515</v>
      </c>
      <c r="P191" s="26">
        <f>Trans_cr!P191+Trav_cr!P191-SUM(Trans_deb!P191,Trav_deb!P191)</f>
        <v>40306</v>
      </c>
      <c r="Q191" s="26">
        <f>Trans_cr!Q191+Trav_cr!Q191-SUM(Trans_deb!Q191,Trav_deb!Q191)</f>
        <v>14850</v>
      </c>
      <c r="S191" s="64">
        <f t="shared" si="20"/>
        <v>-0.63156850096759787</v>
      </c>
      <c r="W191" s="39">
        <f>IF(L191="","",L191/GDP!O187/10)</f>
        <v>4.1273221005387555</v>
      </c>
      <c r="X191" s="39">
        <f>IF(M191="","",M191/GDP!P187/10)</f>
        <v>3.0647189600377756</v>
      </c>
      <c r="Y191" s="39">
        <f>IF(N191="","",N191/GDP!Q187/10)</f>
        <v>3.7170583227919876</v>
      </c>
      <c r="Z191" s="39">
        <f>IF(O191="","",O191/GDP!R187/10)</f>
        <v>4.5555489098572384</v>
      </c>
      <c r="AA191" s="39">
        <f>IF(P191="","",P191/GDP!S187/10)</f>
        <v>5.2968704239789073</v>
      </c>
      <c r="AB191" s="39">
        <f>IF(Q191="","",Q191/GDP!T187/10)</f>
        <v>2.0742240351520285</v>
      </c>
      <c r="AC191" s="21">
        <f t="shared" si="14"/>
        <v>0</v>
      </c>
      <c r="AD191" s="21">
        <f t="shared" si="15"/>
        <v>0</v>
      </c>
      <c r="AE191" s="21"/>
      <c r="AF191" s="21">
        <f t="shared" si="16"/>
        <v>0</v>
      </c>
      <c r="AG191" s="39" t="str">
        <f t="shared" si="17"/>
        <v/>
      </c>
      <c r="AI191" s="39">
        <f t="shared" si="18"/>
        <v>4.5555489098572384</v>
      </c>
      <c r="AJ191" s="83" t="str">
        <f t="shared" si="19"/>
        <v>Turkey</v>
      </c>
    </row>
    <row r="192" spans="1:36" x14ac:dyDescent="0.15">
      <c r="A192" s="12" t="s">
        <v>212</v>
      </c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S192" s="64" t="str">
        <f t="shared" si="20"/>
        <v/>
      </c>
      <c r="W192" s="39" t="str">
        <f>IF(L192="","",L192/GDP!O188/10)</f>
        <v/>
      </c>
      <c r="X192" s="39" t="str">
        <f>IF(M192="","",M192/GDP!P188/10)</f>
        <v/>
      </c>
      <c r="Y192" s="39" t="str">
        <f>IF(N192="","",N192/GDP!Q188/10)</f>
        <v/>
      </c>
      <c r="Z192" s="39" t="str">
        <f>IF(O192="","",O192/GDP!R188/10)</f>
        <v/>
      </c>
      <c r="AA192" s="39" t="str">
        <f>IF(P192="","",P192/GDP!S188/10)</f>
        <v/>
      </c>
      <c r="AB192" s="39" t="str">
        <f>IF(Q192="","",Q192/GDP!T188/10)</f>
        <v/>
      </c>
      <c r="AC192" s="21">
        <f t="shared" si="14"/>
        <v>1</v>
      </c>
      <c r="AD192" s="21"/>
      <c r="AE192" s="21"/>
      <c r="AF192" s="21">
        <f t="shared" si="16"/>
        <v>0</v>
      </c>
      <c r="AG192" s="39" t="str">
        <f t="shared" si="17"/>
        <v/>
      </c>
      <c r="AI192" s="39" t="str">
        <f t="shared" si="18"/>
        <v/>
      </c>
      <c r="AJ192" s="83" t="str">
        <f t="shared" si="19"/>
        <v>Turkmenistan</v>
      </c>
    </row>
    <row r="193" spans="1:36" x14ac:dyDescent="0.15">
      <c r="A193" s="12" t="s">
        <v>213</v>
      </c>
      <c r="B193" s="26"/>
      <c r="C193" s="26"/>
      <c r="D193" s="26"/>
      <c r="E193" s="26"/>
      <c r="F193" s="26"/>
      <c r="G193" s="26"/>
      <c r="H193" s="26"/>
      <c r="I193" s="26"/>
      <c r="J193" s="26"/>
      <c r="K193" s="26">
        <f>Trans_cr!K193+Trav_cr!K193-SUM(Trans_deb!K193,Trav_deb!K193)</f>
        <v>556.20000000000005</v>
      </c>
      <c r="L193" s="26">
        <f>Trans_cr!L193+Trav_cr!L193-SUM(Trans_deb!L193,Trav_deb!L193)</f>
        <v>593.05841293342905</v>
      </c>
      <c r="M193" s="26">
        <f>Trans_cr!M193+Trav_cr!M193-SUM(Trans_deb!M193,Trav_deb!M193)</f>
        <v>681.99356328079205</v>
      </c>
      <c r="N193" s="26">
        <f>Trans_cr!N193+Trav_cr!N193-SUM(Trans_deb!N193,Trav_deb!N193)</f>
        <v>540.91271482804791</v>
      </c>
      <c r="O193" s="26">
        <f>Trans_cr!O193+Trav_cr!O193-SUM(Trans_deb!O193,Trav_deb!O193)</f>
        <v>755.03338383487392</v>
      </c>
      <c r="P193" s="26"/>
      <c r="Q193" s="26"/>
      <c r="S193" s="64" t="str">
        <f t="shared" si="20"/>
        <v/>
      </c>
      <c r="W193" s="39">
        <f>IF(L193="","",L193/GDP!O189/10)</f>
        <v>62.952690663478187</v>
      </c>
      <c r="X193" s="39">
        <f>IF(M193="","",M193/GDP!P189/10)</f>
        <v>66.055844184298707</v>
      </c>
      <c r="Y193" s="39">
        <f>IF(N193="","",N193/GDP!Q189/10)</f>
        <v>52.907725659795176</v>
      </c>
      <c r="Z193" s="39">
        <f>IF(O193="","",O193/GDP!R189/10)</f>
        <v>67.826711208867735</v>
      </c>
      <c r="AA193" s="39" t="str">
        <f>IF(P193="","",P193/GDP!S189/10)</f>
        <v/>
      </c>
      <c r="AB193" s="39" t="str">
        <f>IF(Q193="","",Q193/GDP!T189/10)</f>
        <v/>
      </c>
      <c r="AC193" s="21">
        <f t="shared" si="14"/>
        <v>0</v>
      </c>
      <c r="AD193" s="21">
        <f t="shared" si="15"/>
        <v>1</v>
      </c>
      <c r="AE193" s="21"/>
      <c r="AF193" s="21">
        <f t="shared" si="16"/>
        <v>0</v>
      </c>
      <c r="AG193" s="39" t="str">
        <f t="shared" si="17"/>
        <v/>
      </c>
      <c r="AI193" s="39">
        <f t="shared" si="18"/>
        <v>67.826711208867735</v>
      </c>
      <c r="AJ193" s="83" t="str">
        <f t="shared" si="19"/>
        <v>Turks and Caicos Islands</v>
      </c>
    </row>
    <row r="194" spans="1:36" x14ac:dyDescent="0.15">
      <c r="A194" s="12" t="s">
        <v>214</v>
      </c>
      <c r="B194" s="26">
        <f>Trans_cr!B194+Trav_cr!B194-SUM(Trans_deb!B194,Trav_deb!B194)</f>
        <v>-5.4451951114641854</v>
      </c>
      <c r="C194" s="26">
        <f>Trans_cr!C194+Trav_cr!C194-SUM(Trans_deb!C194,Trav_deb!C194)</f>
        <v>-6.5360464329995223</v>
      </c>
      <c r="D194" s="26">
        <f>Trans_cr!D194+Trav_cr!D194-SUM(Trans_deb!D194,Trav_deb!D194)</f>
        <v>-7.260244677673505</v>
      </c>
      <c r="E194" s="26">
        <f>Trans_cr!E194+Trav_cr!E194-SUM(Trans_deb!E194,Trav_deb!E194)</f>
        <v>-9.8582104994295623</v>
      </c>
      <c r="F194" s="26">
        <f>Trans_cr!F194+Trav_cr!F194-SUM(Trans_deb!F194,Trav_deb!F194)</f>
        <v>-8.6217761769973382</v>
      </c>
      <c r="G194" s="26">
        <f>Trans_cr!G194+Trav_cr!G194-SUM(Trans_deb!G194,Trav_deb!G194)</f>
        <v>-10.036036511472389</v>
      </c>
      <c r="H194" s="26">
        <f>Trans_cr!H194+Trav_cr!H194-SUM(Trans_deb!H194,Trav_deb!H194)</f>
        <v>-12.216477424378974</v>
      </c>
      <c r="I194" s="26">
        <f>Trans_cr!I194+Trav_cr!I194-SUM(Trans_deb!I194,Trav_deb!I194)</f>
        <v>-11.621245506750601</v>
      </c>
      <c r="J194" s="26">
        <f>Trans_cr!J194+Trav_cr!J194-SUM(Trans_deb!J194,Trav_deb!J194)</f>
        <v>-5.2854684043172906</v>
      </c>
      <c r="K194" s="26">
        <f>Trans_cr!K194+Trav_cr!K194-SUM(Trans_deb!K194,Trav_deb!K194)</f>
        <v>-6.7316229124261238</v>
      </c>
      <c r="L194" s="26">
        <f>Trans_cr!L194+Trav_cr!L194-SUM(Trans_deb!L194,Trav_deb!L194)</f>
        <v>-8.1822940406307119</v>
      </c>
      <c r="M194" s="26">
        <f>Trans_cr!M194+Trav_cr!M194-SUM(Trans_deb!M194,Trav_deb!M194)</f>
        <v>-10.384587819162787</v>
      </c>
      <c r="N194" s="26">
        <f>Trans_cr!N194+Trav_cr!N194-SUM(Trans_deb!N194,Trav_deb!N194)</f>
        <v>-8.4579054569295149</v>
      </c>
      <c r="O194" s="26">
        <f>Trans_cr!O194+Trav_cr!O194-SUM(Trans_deb!O194,Trav_deb!O194)</f>
        <v>-8.5694853515082485</v>
      </c>
      <c r="P194" s="26">
        <f>Trans_cr!P194+Trav_cr!P194-SUM(Trans_deb!P194,Trav_deb!P194)</f>
        <v>-5.3291603616803691</v>
      </c>
      <c r="Q194" s="26"/>
      <c r="S194" s="64" t="str">
        <f t="shared" si="20"/>
        <v/>
      </c>
      <c r="W194" s="39">
        <f>IF(L194="","",L194/GDP!O190/10)</f>
        <v>-22.228424001648623</v>
      </c>
      <c r="X194" s="39">
        <f>IF(M194="","",M194/GDP!P190/10)</f>
        <v>-25.130561597034909</v>
      </c>
      <c r="Y194" s="39">
        <f>IF(N194="","",N194/GDP!Q190/10)</f>
        <v>-18.672052169931995</v>
      </c>
      <c r="Z194" s="39">
        <f>IF(O194="","",O194/GDP!R190/10)</f>
        <v>-17.789633669945236</v>
      </c>
      <c r="AA194" s="39">
        <f>IF(P194="","",P194/GDP!S190/10)</f>
        <v>-9.8323959269691645</v>
      </c>
      <c r="AB194" s="39" t="str">
        <f>IF(Q194="","",Q194/GDP!T190/10)</f>
        <v/>
      </c>
      <c r="AC194" s="21">
        <f t="shared" si="14"/>
        <v>0</v>
      </c>
      <c r="AD194" s="21">
        <f t="shared" si="15"/>
        <v>0</v>
      </c>
      <c r="AE194" s="21"/>
      <c r="AF194" s="21">
        <f t="shared" si="16"/>
        <v>1</v>
      </c>
      <c r="AG194" s="39">
        <f t="shared" si="17"/>
        <v>-17.789633669945236</v>
      </c>
      <c r="AI194" s="39" t="str">
        <f t="shared" si="18"/>
        <v/>
      </c>
      <c r="AJ194" s="83" t="str">
        <f t="shared" si="19"/>
        <v/>
      </c>
    </row>
    <row r="195" spans="1:36" x14ac:dyDescent="0.15">
      <c r="A195" s="12" t="s">
        <v>215</v>
      </c>
      <c r="B195" s="26">
        <f>Trans_cr!B195+Trav_cr!B195-SUM(Trans_deb!B195,Trav_deb!B195)</f>
        <v>-91.740055470237621</v>
      </c>
      <c r="C195" s="26">
        <f>Trans_cr!C195+Trav_cr!C195-SUM(Trans_deb!C195,Trav_deb!C195)</f>
        <v>-242.67443782812444</v>
      </c>
      <c r="D195" s="26">
        <f>Trans_cr!D195+Trav_cr!D195-SUM(Trans_deb!D195,Trav_deb!D195)</f>
        <v>-349.14464389179443</v>
      </c>
      <c r="E195" s="26">
        <f>Trans_cr!E195+Trav_cr!E195-SUM(Trans_deb!E195,Trav_deb!E195)</f>
        <v>-503.19692938868036</v>
      </c>
      <c r="F195" s="26">
        <f>Trans_cr!F195+Trav_cr!F195-SUM(Trans_deb!F195,Trav_deb!F195)</f>
        <v>-374.48328316132256</v>
      </c>
      <c r="G195" s="26">
        <f>Trans_cr!G195+Trav_cr!G195-SUM(Trans_deb!G195,Trav_deb!G195)</f>
        <v>-553.12542112868437</v>
      </c>
      <c r="H195" s="26">
        <f>Trans_cr!H195+Trav_cr!H195-SUM(Trans_deb!H195,Trav_deb!H195)</f>
        <v>-476.15827570934857</v>
      </c>
      <c r="I195" s="26">
        <f>Trans_cr!I195+Trav_cr!I195-SUM(Trans_deb!I195,Trav_deb!I195)</f>
        <v>-417.15901825216724</v>
      </c>
      <c r="J195" s="26">
        <f>Trans_cr!J195+Trav_cr!J195-SUM(Trans_deb!J195,Trav_deb!J195)</f>
        <v>-244.2561850787115</v>
      </c>
      <c r="K195" s="26">
        <f>Trans_cr!K195+Trav_cr!K195-SUM(Trans_deb!K195,Trav_deb!K195)</f>
        <v>-204.37788621815662</v>
      </c>
      <c r="L195" s="26">
        <f>Trans_cr!L195+Trav_cr!L195-SUM(Trans_deb!L195,Trav_deb!L195)</f>
        <v>-144.73391248614803</v>
      </c>
      <c r="M195" s="26">
        <f>Trans_cr!M195+Trav_cr!M195-SUM(Trans_deb!M195,Trav_deb!M195)</f>
        <v>20.824558890411481</v>
      </c>
      <c r="N195" s="26">
        <f>Trans_cr!N195+Trav_cr!N195-SUM(Trans_deb!N195,Trav_deb!N195)</f>
        <v>-313.64119827670197</v>
      </c>
      <c r="O195" s="26">
        <f>Trans_cr!O195+Trav_cr!O195-SUM(Trans_deb!O195,Trav_deb!O195)</f>
        <v>-66.137573015031876</v>
      </c>
      <c r="P195" s="26">
        <f>Trans_cr!P195+Trav_cr!P195-SUM(Trans_deb!P195,Trav_deb!P195)</f>
        <v>-443.39471915944864</v>
      </c>
      <c r="Q195" s="26"/>
      <c r="S195" s="64" t="str">
        <f t="shared" si="20"/>
        <v/>
      </c>
      <c r="W195" s="39">
        <f>IF(L195="","",L195/GDP!O191/10)</f>
        <v>-0.52735645498522432</v>
      </c>
      <c r="X195" s="39">
        <f>IF(M195="","",M195/GDP!P191/10)</f>
        <v>7.0462950023226015E-2</v>
      </c>
      <c r="Y195" s="39">
        <f>IF(N195="","",N195/GDP!Q191/10)</f>
        <v>-0.99928559876457634</v>
      </c>
      <c r="Z195" s="39">
        <f>IF(O195="","",O195/GDP!R191/10)</f>
        <v>-0.19345986775757262</v>
      </c>
      <c r="AA195" s="39">
        <f>IF(P195="","",P195/GDP!S191/10)</f>
        <v>-1.1671181574477794</v>
      </c>
      <c r="AB195" s="39" t="str">
        <f>IF(Q195="","",Q195/GDP!T191/10)</f>
        <v/>
      </c>
      <c r="AC195" s="21">
        <f t="shared" si="14"/>
        <v>0</v>
      </c>
      <c r="AD195" s="21">
        <f t="shared" si="15"/>
        <v>0</v>
      </c>
      <c r="AE195" s="21"/>
      <c r="AF195" s="21">
        <f t="shared" si="16"/>
        <v>0</v>
      </c>
      <c r="AG195" s="39">
        <f t="shared" si="17"/>
        <v>-0.19345986775757262</v>
      </c>
      <c r="AI195" s="39" t="str">
        <f t="shared" si="18"/>
        <v/>
      </c>
      <c r="AJ195" s="83" t="str">
        <f t="shared" si="19"/>
        <v/>
      </c>
    </row>
    <row r="196" spans="1:36" x14ac:dyDescent="0.15">
      <c r="A196" s="12" t="s">
        <v>216</v>
      </c>
      <c r="B196" s="26">
        <f>Trans_cr!B196+Trav_cr!B196-SUM(Trans_deb!B196,Trav_deb!B196)</f>
        <v>2830</v>
      </c>
      <c r="C196" s="26">
        <f>Trans_cr!C196+Trav_cr!C196-SUM(Trans_deb!C196,Trav_deb!C196)</f>
        <v>2893</v>
      </c>
      <c r="D196" s="26">
        <f>Trans_cr!D196+Trav_cr!D196-SUM(Trans_deb!D196,Trav_deb!D196)</f>
        <v>3346</v>
      </c>
      <c r="E196" s="26">
        <f>Trans_cr!E196+Trav_cr!E196-SUM(Trans_deb!E196,Trav_deb!E196)</f>
        <v>2808</v>
      </c>
      <c r="F196" s="26">
        <f>Trans_cr!F196+Trav_cr!F196-SUM(Trans_deb!F196,Trav_deb!F196)</f>
        <v>3092</v>
      </c>
      <c r="G196" s="26">
        <f>Trans_cr!G196+Trav_cr!G196-SUM(Trans_deb!G196,Trav_deb!G196)</f>
        <v>3954</v>
      </c>
      <c r="H196" s="26">
        <f>Trans_cr!H196+Trav_cr!H196-SUM(Trans_deb!H196,Trav_deb!H196)</f>
        <v>5350</v>
      </c>
      <c r="I196" s="26">
        <f>Trans_cr!I196+Trav_cr!I196-SUM(Trans_deb!I196,Trav_deb!I196)</f>
        <v>4419</v>
      </c>
      <c r="J196" s="26">
        <f>Trans_cr!J196+Trav_cr!J196-SUM(Trans_deb!J196,Trav_deb!J196)</f>
        <v>3757</v>
      </c>
      <c r="K196" s="26">
        <f>Trans_cr!K196+Trav_cr!K196-SUM(Trans_deb!K196,Trav_deb!K196)</f>
        <v>55</v>
      </c>
      <c r="L196" s="26">
        <f>Trans_cr!L196+Trav_cr!L196-SUM(Trans_deb!L196,Trav_deb!L196)</f>
        <v>-644</v>
      </c>
      <c r="M196" s="26">
        <f>Trans_cr!M196+Trav_cr!M196-SUM(Trans_deb!M196,Trav_deb!M196)</f>
        <v>-1478</v>
      </c>
      <c r="N196" s="26">
        <f>Trans_cr!N196+Trav_cr!N196-SUM(Trans_deb!N196,Trav_deb!N196)</f>
        <v>-2047</v>
      </c>
      <c r="O196" s="26">
        <f>Trans_cr!O196+Trav_cr!O196-SUM(Trans_deb!O196,Trav_deb!O196)</f>
        <v>-2742</v>
      </c>
      <c r="P196" s="26">
        <f>Trans_cr!P196+Trav_cr!P196-SUM(Trans_deb!P196,Trav_deb!P196)</f>
        <v>-3160</v>
      </c>
      <c r="Q196" s="26">
        <f>Trans_cr!Q196+Trav_cr!Q196-SUM(Trans_deb!Q196,Trav_deb!Q196)</f>
        <v>-1065</v>
      </c>
      <c r="S196" s="64">
        <f t="shared" si="20"/>
        <v>-0.66297468354430378</v>
      </c>
      <c r="W196" s="39">
        <f>IF(L196="","",L196/GDP!O192/10)</f>
        <v>-0.71168543154668007</v>
      </c>
      <c r="X196" s="39">
        <f>IF(M196="","",M196/GDP!P192/10)</f>
        <v>-1.5839186089314579</v>
      </c>
      <c r="Y196" s="39">
        <f>IF(N196="","",N196/GDP!Q192/10)</f>
        <v>-1.8256371072029638</v>
      </c>
      <c r="Z196" s="39">
        <f>IF(O196="","",O196/GDP!R192/10)</f>
        <v>-2.0942981849979585</v>
      </c>
      <c r="AA196" s="39">
        <f>IF(P196="","",P196/GDP!S192/10)</f>
        <v>-2.0533482063188653</v>
      </c>
      <c r="AB196" s="39">
        <f>IF(Q196="","",Q196/GDP!T192/10)</f>
        <v>-0.70277177561129167</v>
      </c>
      <c r="AC196" s="21">
        <f t="shared" si="14"/>
        <v>0</v>
      </c>
      <c r="AD196" s="21">
        <f t="shared" si="15"/>
        <v>0</v>
      </c>
      <c r="AE196" s="21"/>
      <c r="AF196" s="21">
        <f t="shared" si="16"/>
        <v>0</v>
      </c>
      <c r="AG196" s="39">
        <f t="shared" si="17"/>
        <v>-2.0942981849979585</v>
      </c>
      <c r="AI196" s="39" t="str">
        <f t="shared" si="18"/>
        <v/>
      </c>
      <c r="AJ196" s="83" t="str">
        <f t="shared" si="19"/>
        <v/>
      </c>
    </row>
    <row r="197" spans="1:36" x14ac:dyDescent="0.15">
      <c r="A197" s="12" t="s">
        <v>303</v>
      </c>
      <c r="B197" s="26"/>
      <c r="C197" s="26"/>
      <c r="D197" s="26"/>
      <c r="E197" s="26"/>
      <c r="F197" s="26"/>
      <c r="G197" s="26"/>
      <c r="H197" s="26"/>
      <c r="I197" s="26">
        <f>Trans_cr!I197+Trav_cr!I197-SUM(Trans_deb!I197,Trav_deb!I197)</f>
        <v>-8550.0340367597055</v>
      </c>
      <c r="J197" s="26">
        <f>Trans_cr!J197+Trav_cr!J197-SUM(Trans_deb!J197,Trav_deb!J197)</f>
        <v>-5418.6521443158599</v>
      </c>
      <c r="K197" s="26">
        <f>Trans_cr!K197+Trav_cr!K197-SUM(Trans_deb!K197,Trav_deb!K197)</f>
        <v>6780.1225323349208</v>
      </c>
      <c r="L197" s="26">
        <f>Trans_cr!L197+Trav_cr!L197-SUM(Trans_deb!L197,Trav_deb!L197)</f>
        <v>10510.551395507151</v>
      </c>
      <c r="M197" s="26">
        <f>Trans_cr!M197+Trav_cr!M197-SUM(Trans_deb!M197,Trav_deb!M197)</f>
        <v>13723.621511232126</v>
      </c>
      <c r="N197" s="26">
        <f>Trans_cr!N197+Trav_cr!N197-SUM(Trans_deb!N197,Trav_deb!N197)</f>
        <v>16909.462219196732</v>
      </c>
      <c r="O197" s="26">
        <f>Trans_cr!O197+Trav_cr!O197-SUM(Trans_deb!O197,Trav_deb!O197)</f>
        <v>16746.085772634447</v>
      </c>
      <c r="P197" s="26">
        <f>Trans_cr!P197+Trav_cr!P197-SUM(Trans_deb!P197,Trav_deb!P197)</f>
        <v>18842.750170183805</v>
      </c>
      <c r="Q197" s="26">
        <f>Trans_cr!Q197+Trav_cr!Q197-SUM(Trans_deb!Q197,Trav_deb!Q197)</f>
        <v>17780.803267528936</v>
      </c>
      <c r="S197" s="64">
        <f t="shared" si="20"/>
        <v>-5.6358381502890187E-2</v>
      </c>
      <c r="W197" s="39">
        <f>IF(L197="","",L197/GDP!O193/10)</f>
        <v>2.9348010379767824</v>
      </c>
      <c r="X197" s="39">
        <f>IF(M197="","",M197/GDP!P193/10)</f>
        <v>3.8436664917696719</v>
      </c>
      <c r="Y197" s="39">
        <f>IF(N197="","",N197/GDP!Q193/10)</f>
        <v>4.3851720456227365</v>
      </c>
      <c r="Z197" s="39">
        <f>IF(O197="","",O197/GDP!R193/10)</f>
        <v>3.9662449978556489</v>
      </c>
      <c r="AA197" s="39">
        <f>IF(P197="","",P197/GDP!S193/10)</f>
        <v>4.4742006084136969</v>
      </c>
      <c r="AB197" s="39">
        <f>IF(Q197="","",Q197/GDP!T193/10)</f>
        <v>5.0188654787417537</v>
      </c>
      <c r="AC197" s="83">
        <f t="shared" ref="AC197" si="21">IF(Z197="",1,0)</f>
        <v>0</v>
      </c>
      <c r="AD197" s="83">
        <f t="shared" ref="AD197" si="22">IF(Z197&gt;10, 1, 0)</f>
        <v>0</v>
      </c>
      <c r="AE197" s="83"/>
      <c r="AF197" s="83">
        <f t="shared" ref="AF197" si="23">IF(Z197&lt;-5, 1, 0)</f>
        <v>0</v>
      </c>
      <c r="AG197" s="39" t="str">
        <f t="shared" ref="AG197" si="24">IF(Z197&lt;0, Z197, "")</f>
        <v/>
      </c>
      <c r="AI197" s="39">
        <f t="shared" ref="AI197" si="25">IF(Z197&gt;0, Z197, "")</f>
        <v>3.9662449978556489</v>
      </c>
    </row>
    <row r="198" spans="1:36" x14ac:dyDescent="0.15">
      <c r="A198" s="12" t="s">
        <v>217</v>
      </c>
      <c r="B198" s="26">
        <f>Trans_cr!B198+Trav_cr!B198-SUM(Trans_deb!B198,Trav_deb!B198)</f>
        <v>-37588.552450244824</v>
      </c>
      <c r="C198" s="26">
        <f>Trans_cr!C198+Trav_cr!C198-SUM(Trans_deb!C198,Trav_deb!C198)</f>
        <v>-35412.928285912305</v>
      </c>
      <c r="D198" s="26">
        <f>Trans_cr!D198+Trav_cr!D198-SUM(Trans_deb!D198,Trav_deb!D198)</f>
        <v>-39839.240206897492</v>
      </c>
      <c r="E198" s="26">
        <f>Trans_cr!E198+Trav_cr!E198-SUM(Trans_deb!E198,Trav_deb!E198)</f>
        <v>-38505.329673809858</v>
      </c>
      <c r="F198" s="26">
        <f>Trans_cr!F198+Trav_cr!F198-SUM(Trans_deb!F198,Trav_deb!F198)</f>
        <v>-28012.476358157248</v>
      </c>
      <c r="G198" s="26">
        <f>Trans_cr!G198+Trav_cr!G198-SUM(Trans_deb!G198,Trav_deb!G198)</f>
        <v>-26429.882834852026</v>
      </c>
      <c r="H198" s="26">
        <f>Trans_cr!H198+Trav_cr!H198-SUM(Trans_deb!H198,Trav_deb!H198)</f>
        <v>-21823.895405091884</v>
      </c>
      <c r="I198" s="26">
        <f>Trans_cr!I198+Trav_cr!I198-SUM(Trans_deb!I198,Trav_deb!I198)</f>
        <v>-18373.554816611126</v>
      </c>
      <c r="J198" s="26">
        <f>Trans_cr!J198+Trav_cr!J198-SUM(Trans_deb!J198,Trav_deb!J198)</f>
        <v>-13686.564859277656</v>
      </c>
      <c r="K198" s="26">
        <f>Trans_cr!K198+Trav_cr!K198-SUM(Trans_deb!K198,Trav_deb!K198)</f>
        <v>-15760.498865657792</v>
      </c>
      <c r="L198" s="26">
        <f>Trans_cr!L198+Trav_cr!L198-SUM(Trans_deb!L198,Trav_deb!L198)</f>
        <v>-18468.755601854486</v>
      </c>
      <c r="M198" s="26">
        <f>Trans_cr!M198+Trav_cr!M198-SUM(Trans_deb!M198,Trav_deb!M198)</f>
        <v>-19501.710184362106</v>
      </c>
      <c r="N198" s="26">
        <f>Trans_cr!N198+Trav_cr!N198-SUM(Trans_deb!N198,Trav_deb!N198)</f>
        <v>-18886.095059333777</v>
      </c>
      <c r="O198" s="26">
        <f>Trans_cr!O198+Trav_cr!O198-SUM(Trans_deb!O198,Trav_deb!O198)</f>
        <v>-23265.063717725119</v>
      </c>
      <c r="P198" s="26">
        <f>Trans_cr!P198+Trav_cr!P198-SUM(Trans_deb!P198,Trav_deb!P198)</f>
        <v>-15428.237584736766</v>
      </c>
      <c r="Q198" s="26">
        <f>Trans_cr!Q198+Trav_cr!Q198-SUM(Trans_deb!Q198,Trav_deb!Q198)</f>
        <v>-3761.2270333804263</v>
      </c>
      <c r="S198" s="64">
        <f t="shared" si="20"/>
        <v>-0.7562114912528034</v>
      </c>
      <c r="W198" s="39">
        <f>IF(L198="","",L198/GDP!O194/10)</f>
        <v>-0.629595363982276</v>
      </c>
      <c r="X198" s="39">
        <f>IF(M198="","",M198/GDP!P194/10)</f>
        <v>-0.72141931550666516</v>
      </c>
      <c r="Y198" s="39">
        <f>IF(N198="","",N198/GDP!Q194/10)</f>
        <v>-0.70874992351561061</v>
      </c>
      <c r="Z198" s="39">
        <f>IF(O198="","",O198/GDP!R194/10)</f>
        <v>-0.81318441982260781</v>
      </c>
      <c r="AA198" s="39">
        <f>IF(P198="","",P198/GDP!S194/10)</f>
        <v>-0.54453215293967383</v>
      </c>
      <c r="AB198" s="39">
        <f>IF(Q198="","",Q198/GDP!T194/10)</f>
        <v>-0.13880713715326481</v>
      </c>
      <c r="AC198" s="21">
        <f t="shared" si="14"/>
        <v>0</v>
      </c>
      <c r="AD198" s="21">
        <f t="shared" si="15"/>
        <v>0</v>
      </c>
      <c r="AE198" s="21"/>
      <c r="AF198" s="21">
        <f t="shared" si="16"/>
        <v>0</v>
      </c>
      <c r="AG198" s="39">
        <f t="shared" si="17"/>
        <v>-0.81318441982260781</v>
      </c>
      <c r="AI198" s="39" t="str">
        <f t="shared" si="18"/>
        <v/>
      </c>
      <c r="AJ198" s="83" t="str">
        <f t="shared" si="19"/>
        <v/>
      </c>
    </row>
    <row r="199" spans="1:36" x14ac:dyDescent="0.15">
      <c r="A199" s="12" t="s">
        <v>218</v>
      </c>
      <c r="B199" s="26">
        <f>Trans_cr!B199+Trav_cr!B199-SUM(Trans_deb!B199,Trav_deb!B199)</f>
        <v>-1107</v>
      </c>
      <c r="C199" s="26">
        <f>Trans_cr!C199+Trav_cr!C199-SUM(Trans_deb!C199,Trav_deb!C199)</f>
        <v>-547</v>
      </c>
      <c r="D199" s="26">
        <f>Trans_cr!D199+Trav_cr!D199-SUM(Trans_deb!D199,Trav_deb!D199)</f>
        <v>9052</v>
      </c>
      <c r="E199" s="26">
        <f>Trans_cr!E199+Trav_cr!E199-SUM(Trans_deb!E199,Trav_deb!E199)</f>
        <v>18112</v>
      </c>
      <c r="F199" s="26">
        <f>Trans_cr!F199+Trav_cr!F199-SUM(Trans_deb!F199,Trav_deb!F199)</f>
        <v>18263</v>
      </c>
      <c r="G199" s="26">
        <f>Trans_cr!G199+Trav_cr!G199-SUM(Trans_deb!G199,Trav_deb!G199)</f>
        <v>33114</v>
      </c>
      <c r="H199" s="26">
        <f>Trans_cr!H199+Trav_cr!H199-SUM(Trans_deb!H199,Trav_deb!H199)</f>
        <v>43481</v>
      </c>
      <c r="I199" s="26">
        <f>Trans_cr!I199+Trav_cr!I199-SUM(Trans_deb!I199,Trav_deb!I199)</f>
        <v>52498</v>
      </c>
      <c r="J199" s="26">
        <f>Trans_cr!J199+Trav_cr!J199-SUM(Trans_deb!J199,Trav_deb!J199)</f>
        <v>75428</v>
      </c>
      <c r="K199" s="26">
        <f>Trans_cr!K199+Trav_cr!K199-SUM(Trans_deb!K199,Trav_deb!K199)</f>
        <v>74896</v>
      </c>
      <c r="L199" s="26">
        <f>Trans_cr!L199+Trav_cr!L199-SUM(Trans_deb!L199,Trav_deb!L199)</f>
        <v>74813</v>
      </c>
      <c r="M199" s="26">
        <f>Trans_cr!M199+Trav_cr!M199-SUM(Trans_deb!M199,Trav_deb!M199)</f>
        <v>73097</v>
      </c>
      <c r="N199" s="26">
        <f>Trans_cr!N199+Trav_cr!N199-SUM(Trans_deb!N199,Trav_deb!N199)</f>
        <v>68371</v>
      </c>
      <c r="O199" s="26">
        <f>Trans_cr!O199+Trav_cr!O199-SUM(Trans_deb!O199,Trav_deb!O199)</f>
        <v>57247</v>
      </c>
      <c r="P199" s="26">
        <f>Trans_cr!P199+Trav_cr!P199-SUM(Trans_deb!P199,Trav_deb!P199)</f>
        <v>44298</v>
      </c>
      <c r="Q199" s="26">
        <f>Trans_cr!Q199+Trav_cr!Q199-SUM(Trans_deb!Q199,Trav_deb!Q199)</f>
        <v>21301</v>
      </c>
      <c r="S199" s="64">
        <f t="shared" si="20"/>
        <v>-0.51914307643685942</v>
      </c>
      <c r="W199" s="39">
        <f>IF(L199="","",L199/GDP!O195/10)</f>
        <v>0.41019722232883549</v>
      </c>
      <c r="X199" s="39">
        <f>IF(M199="","",M199/GDP!P195/10)</f>
        <v>0.38995257427274332</v>
      </c>
      <c r="Y199" s="39">
        <f>IF(N199="","",N199/GDP!Q195/10)</f>
        <v>0.34984949834915102</v>
      </c>
      <c r="Z199" s="39">
        <f>IF(O199="","",O199/GDP!R195/10)</f>
        <v>0.27773795445586585</v>
      </c>
      <c r="AA199" s="39">
        <f>IF(P199="","",P199/GDP!S195/10)</f>
        <v>0.20667911618526844</v>
      </c>
      <c r="AB199" s="39">
        <f>IF(Q199="","",Q199/GDP!T195/10)</f>
        <v>0.10174073569905262</v>
      </c>
      <c r="AC199" s="21">
        <f t="shared" si="14"/>
        <v>0</v>
      </c>
      <c r="AD199" s="21">
        <f t="shared" si="15"/>
        <v>0</v>
      </c>
      <c r="AE199" s="21"/>
      <c r="AF199" s="21">
        <f t="shared" si="16"/>
        <v>0</v>
      </c>
      <c r="AG199" s="39" t="str">
        <f t="shared" si="17"/>
        <v/>
      </c>
      <c r="AI199" s="39">
        <f t="shared" si="18"/>
        <v>0.27773795445586585</v>
      </c>
      <c r="AJ199" s="83" t="str">
        <f t="shared" si="19"/>
        <v/>
      </c>
    </row>
    <row r="200" spans="1:36" x14ac:dyDescent="0.15">
      <c r="A200" s="12" t="s">
        <v>219</v>
      </c>
      <c r="B200" s="26">
        <f>Trans_cr!B200+Trav_cr!B200-SUM(Trans_deb!B200,Trav_deb!B200)</f>
        <v>388.08628863281774</v>
      </c>
      <c r="C200" s="26">
        <f>Trans_cr!C200+Trav_cr!C200-SUM(Trans_deb!C200,Trav_deb!C200)</f>
        <v>416.80316992119299</v>
      </c>
      <c r="D200" s="26">
        <f>Trans_cr!D200+Trav_cr!D200-SUM(Trans_deb!D200,Trav_deb!D200)</f>
        <v>582.2700475919039</v>
      </c>
      <c r="E200" s="26">
        <f>Trans_cr!E200+Trav_cr!E200-SUM(Trans_deb!E200,Trav_deb!E200)</f>
        <v>725.5118080935008</v>
      </c>
      <c r="F200" s="26">
        <f>Trans_cr!F200+Trav_cr!F200-SUM(Trans_deb!F200,Trav_deb!F200)</f>
        <v>907.07949742889491</v>
      </c>
      <c r="G200" s="26">
        <f>Trans_cr!G200+Trav_cr!G200-SUM(Trans_deb!G200,Trav_deb!G200)</f>
        <v>916.84488347967704</v>
      </c>
      <c r="H200" s="26">
        <f>Trans_cr!H200+Trav_cr!H200-SUM(Trans_deb!H200,Trav_deb!H200)</f>
        <v>1399.5650033715719</v>
      </c>
      <c r="I200" s="26">
        <f>Trans_cr!I200+Trav_cr!I200-SUM(Trans_deb!I200,Trav_deb!I200)</f>
        <v>931.69999999999982</v>
      </c>
      <c r="J200" s="26">
        <f>Trans_cr!J200+Trav_cr!J200-SUM(Trans_deb!J200,Trav_deb!J200)</f>
        <v>239.18867146454522</v>
      </c>
      <c r="K200" s="26">
        <f>Trans_cr!K200+Trav_cr!K200-SUM(Trans_deb!K200,Trav_deb!K200)</f>
        <v>-45.219508836772093</v>
      </c>
      <c r="L200" s="26">
        <f>Trans_cr!L200+Trav_cr!L200-SUM(Trans_deb!L200,Trav_deb!L200)</f>
        <v>450.67973999788137</v>
      </c>
      <c r="M200" s="26">
        <f>Trans_cr!M200+Trav_cr!M200-SUM(Trans_deb!M200,Trav_deb!M200)</f>
        <v>966.64947585881714</v>
      </c>
      <c r="N200" s="26">
        <f>Trans_cr!N200+Trav_cr!N200-SUM(Trans_deb!N200,Trav_deb!N200)</f>
        <v>1277.5882649316682</v>
      </c>
      <c r="O200" s="26">
        <f>Trans_cr!O200+Trav_cr!O200-SUM(Trans_deb!O200,Trav_deb!O200)</f>
        <v>893.42187840057477</v>
      </c>
      <c r="P200" s="26">
        <f>Trans_cr!P200+Trav_cr!P200-SUM(Trans_deb!P200,Trav_deb!P200)</f>
        <v>434.47511673814188</v>
      </c>
      <c r="Q200" s="26">
        <f>Trans_cr!Q200+Trav_cr!Q200-SUM(Trans_deb!Q200,Trav_deb!Q200)</f>
        <v>167.28068613254345</v>
      </c>
      <c r="S200" s="64">
        <f t="shared" si="20"/>
        <v>-0.61498212512510009</v>
      </c>
      <c r="W200" s="39">
        <f>IF(L200="","",L200/GDP!O196/10)</f>
        <v>0.77872148331657487</v>
      </c>
      <c r="X200" s="39">
        <f>IF(M200="","",M200/GDP!P196/10)</f>
        <v>1.6888681820732416</v>
      </c>
      <c r="Y200" s="39">
        <f>IF(N200="","",N200/GDP!Q196/10)</f>
        <v>1.9889559328220656</v>
      </c>
      <c r="Z200" s="39">
        <f>IF(O200="","",O200/GDP!R196/10)</f>
        <v>1.3794728614108773</v>
      </c>
      <c r="AA200" s="39">
        <f>IF(P200="","",P200/GDP!S196/10)</f>
        <v>0.69837545485254782</v>
      </c>
      <c r="AB200" s="39">
        <f>IF(Q200="","",Q200/GDP!T196/10)</f>
        <v>0.3002673336755855</v>
      </c>
      <c r="AC200" s="21">
        <f t="shared" ref="AC200:AC208" si="26">IF(Z200="",1,0)</f>
        <v>0</v>
      </c>
      <c r="AD200" s="21">
        <f t="shared" ref="AD200:AD207" si="27">IF(Z200&gt;10, 1, 0)</f>
        <v>0</v>
      </c>
      <c r="AE200" s="21"/>
      <c r="AF200" s="21">
        <f t="shared" ref="AF200:AF208" si="28">IF(Z200&lt;-5, 1, 0)</f>
        <v>0</v>
      </c>
      <c r="AG200" s="39" t="str">
        <f t="shared" ref="AG200:AG208" si="29">IF(Z200&lt;0, Z200, "")</f>
        <v/>
      </c>
      <c r="AI200" s="39">
        <f t="shared" ref="AI200:AI208" si="30">IF(Z200&gt;0, Z200, "")</f>
        <v>1.3794728614108773</v>
      </c>
      <c r="AJ200" s="83" t="str">
        <f t="shared" ref="AJ200:AJ207" si="31">IF(AA200&gt;5, A200, "")</f>
        <v/>
      </c>
    </row>
    <row r="201" spans="1:36" x14ac:dyDescent="0.15">
      <c r="A201" s="12" t="s">
        <v>220</v>
      </c>
      <c r="B201" s="26">
        <f>Trans_cr!B201+Trav_cr!B201-SUM(Trans_deb!B201,Trav_deb!B201)</f>
        <v>0</v>
      </c>
      <c r="C201" s="26">
        <f>Trans_cr!C201+Trav_cr!C201-SUM(Trans_deb!C201,Trav_deb!C201)</f>
        <v>0</v>
      </c>
      <c r="D201" s="26">
        <f>Trans_cr!D201+Trav_cr!D201-SUM(Trans_deb!D201,Trav_deb!D201)</f>
        <v>0</v>
      </c>
      <c r="E201" s="26">
        <f>Trans_cr!E201+Trav_cr!E201-SUM(Trans_deb!E201,Trav_deb!E201)</f>
        <v>0</v>
      </c>
      <c r="F201" s="26">
        <f>Trans_cr!F201+Trav_cr!F201-SUM(Trans_deb!F201,Trav_deb!F201)</f>
        <v>0</v>
      </c>
      <c r="G201" s="26">
        <f>Trans_cr!G201+Trav_cr!G201-SUM(Trans_deb!G201,Trav_deb!G201)</f>
        <v>-1349.7037240384504</v>
      </c>
      <c r="H201" s="26">
        <f>Trans_cr!H201+Trav_cr!H201-SUM(Trans_deb!H201,Trav_deb!H201)</f>
        <v>-1444.4456042685167</v>
      </c>
      <c r="I201" s="26">
        <f>Trans_cr!I201+Trav_cr!I201-SUM(Trans_deb!I201,Trav_deb!I201)</f>
        <v>-1510.6353648943641</v>
      </c>
      <c r="J201" s="26">
        <f>Trans_cr!J201+Trav_cr!J201-SUM(Trans_deb!J201,Trav_deb!J201)</f>
        <v>-1086.4203026598207</v>
      </c>
      <c r="K201" s="26">
        <f>Trans_cr!K201+Trav_cr!K201-SUM(Trans_deb!K201,Trav_deb!K201)</f>
        <v>-820.6541727381184</v>
      </c>
      <c r="L201" s="26">
        <f>Trans_cr!L201+Trav_cr!L201-SUM(Trans_deb!L201,Trav_deb!L201)</f>
        <v>-1002.1817817802244</v>
      </c>
      <c r="M201" s="26">
        <f>Trans_cr!M201+Trav_cr!M201-SUM(Trans_deb!M201,Trav_deb!M201)</f>
        <v>-1647.8999999999999</v>
      </c>
      <c r="N201" s="26">
        <f>Trans_cr!N201+Trav_cr!N201-SUM(Trans_deb!N201,Trav_deb!N201)</f>
        <v>-1746.0585212864812</v>
      </c>
      <c r="O201" s="26">
        <f>Trans_cr!O201+Trav_cr!O201-SUM(Trans_deb!O201,Trav_deb!O201)</f>
        <v>-2258.9190981091474</v>
      </c>
      <c r="P201" s="26">
        <f>Trans_cr!P201+Trav_cr!P201-SUM(Trans_deb!P201,Trav_deb!P201)</f>
        <v>-2098.9029710322729</v>
      </c>
      <c r="Q201" s="26">
        <f>Trans_cr!Q201+Trav_cr!Q201-SUM(Trans_deb!Q201,Trav_deb!Q201)</f>
        <v>-1368.8388633102329</v>
      </c>
      <c r="S201" s="64">
        <f t="shared" si="20"/>
        <v>-0.34783128033926369</v>
      </c>
      <c r="W201" s="39">
        <f>IF(L201="","",L201/GDP!O197/10)</f>
        <v>-1.2320897243425428</v>
      </c>
      <c r="X201" s="39">
        <f>IF(M201="","",M201/GDP!P197/10)</f>
        <v>-2.0263640052629635</v>
      </c>
      <c r="Y201" s="39">
        <f>IF(N201="","",N201/GDP!Q197/10)</f>
        <v>-3.0028350925868597</v>
      </c>
      <c r="Z201" s="39">
        <f>IF(O201="","",O201/GDP!R197/10)</f>
        <v>-4.4839396127459352</v>
      </c>
      <c r="AA201" s="39">
        <f>IF(P201="","",P201/GDP!S197/10)</f>
        <v>-3.6359750736795773</v>
      </c>
      <c r="AB201" s="39">
        <f>IF(Q201="","",Q201/GDP!T197/10)</f>
        <v>-2.3720910534610491</v>
      </c>
      <c r="AC201" s="21">
        <f t="shared" si="26"/>
        <v>0</v>
      </c>
      <c r="AD201" s="21">
        <f t="shared" si="27"/>
        <v>0</v>
      </c>
      <c r="AE201" s="21"/>
      <c r="AF201" s="21">
        <f t="shared" si="28"/>
        <v>0</v>
      </c>
      <c r="AG201" s="39">
        <f t="shared" si="29"/>
        <v>-4.4839396127459352</v>
      </c>
      <c r="AI201" s="39" t="str">
        <f t="shared" si="30"/>
        <v/>
      </c>
      <c r="AJ201" s="83" t="str">
        <f t="shared" si="31"/>
        <v/>
      </c>
    </row>
    <row r="202" spans="1:36" x14ac:dyDescent="0.15">
      <c r="A202" s="12" t="s">
        <v>221</v>
      </c>
      <c r="B202" s="26">
        <f>Trans_cr!B202+Trav_cr!B202-SUM(Trans_deb!B202,Trav_deb!B202)</f>
        <v>57.205144202624496</v>
      </c>
      <c r="C202" s="26">
        <f>Trans_cr!C202+Trav_cr!C202-SUM(Trans_deb!C202,Trav_deb!C202)</f>
        <v>64.031064111894636</v>
      </c>
      <c r="D202" s="26">
        <f>Trans_cr!D202+Trav_cr!D202-SUM(Trans_deb!D202,Trav_deb!D202)</f>
        <v>94.643920521131832</v>
      </c>
      <c r="E202" s="26">
        <f>Trans_cr!E202+Trav_cr!E202-SUM(Trans_deb!E202,Trav_deb!E202)</f>
        <v>83.881183613642946</v>
      </c>
      <c r="F202" s="26">
        <f>Trans_cr!F202+Trav_cr!F202-SUM(Trans_deb!F202,Trav_deb!F202)</f>
        <v>132.22396280181107</v>
      </c>
      <c r="G202" s="26">
        <f>Trans_cr!G202+Trav_cr!G202-SUM(Trans_deb!G202,Trav_deb!G202)</f>
        <v>152.19999999999999</v>
      </c>
      <c r="H202" s="26">
        <f>Trans_cr!H202+Trav_cr!H202-SUM(Trans_deb!H202,Trav_deb!H202)</f>
        <v>147.34294143306005</v>
      </c>
      <c r="I202" s="26">
        <f>Trans_cr!I202+Trav_cr!I202-SUM(Trans_deb!I202,Trav_deb!I202)</f>
        <v>164.70796297254589</v>
      </c>
      <c r="J202" s="26">
        <f>Trans_cr!J202+Trav_cr!J202-SUM(Trans_deb!J202,Trav_deb!J202)</f>
        <v>206.59271545022062</v>
      </c>
      <c r="K202" s="26">
        <f>Trans_cr!K202+Trav_cr!K202-SUM(Trans_deb!K202,Trav_deb!K202)</f>
        <v>189.7149779854829</v>
      </c>
      <c r="L202" s="26">
        <f>Trans_cr!L202+Trav_cr!L202-SUM(Trans_deb!L202,Trav_deb!L202)</f>
        <v>124.40046767375313</v>
      </c>
      <c r="M202" s="26">
        <f>Trans_cr!M202+Trav_cr!M202-SUM(Trans_deb!M202,Trav_deb!M202)</f>
        <v>166.51434236215525</v>
      </c>
      <c r="N202" s="26">
        <f>Trans_cr!N202+Trav_cr!N202-SUM(Trans_deb!N202,Trav_deb!N202)</f>
        <v>191.6296605260161</v>
      </c>
      <c r="O202" s="26">
        <f>Trans_cr!O202+Trav_cr!O202-SUM(Trans_deb!O202,Trav_deb!O202)</f>
        <v>243.54734448776657</v>
      </c>
      <c r="P202" s="26">
        <f>Trans_cr!P202+Trav_cr!P202-SUM(Trans_deb!P202,Trav_deb!P202)</f>
        <v>214.08969241551904</v>
      </c>
      <c r="Q202" s="26"/>
      <c r="S202" s="64" t="str">
        <f t="shared" si="20"/>
        <v/>
      </c>
      <c r="W202" s="39">
        <f>IF(L202="","",L202/GDP!O198/10)</f>
        <v>16.710128356046258</v>
      </c>
      <c r="X202" s="39">
        <f>IF(M202="","",M202/GDP!P198/10)</f>
        <v>21.488230969121769</v>
      </c>
      <c r="Y202" s="39">
        <f>IF(N202="","",N202/GDP!Q198/10)</f>
        <v>21.764984437854103</v>
      </c>
      <c r="Z202" s="39">
        <f>IF(O202="","",O202/GDP!R198/10)</f>
        <v>26.230354931876359</v>
      </c>
      <c r="AA202" s="39">
        <f>IF(P202="","",P202/GDP!S198/10)</f>
        <v>23.180012884074888</v>
      </c>
      <c r="AB202" s="39" t="str">
        <f>IF(Q202="","",Q202/GDP!T198/10)</f>
        <v/>
      </c>
      <c r="AC202" s="21">
        <f t="shared" si="26"/>
        <v>0</v>
      </c>
      <c r="AD202" s="21">
        <f t="shared" si="27"/>
        <v>1</v>
      </c>
      <c r="AE202" s="21"/>
      <c r="AF202" s="21">
        <f t="shared" si="28"/>
        <v>0</v>
      </c>
      <c r="AG202" s="39" t="str">
        <f t="shared" si="29"/>
        <v/>
      </c>
      <c r="AI202" s="39">
        <f t="shared" si="30"/>
        <v>26.230354931876359</v>
      </c>
      <c r="AJ202" s="83" t="str">
        <f t="shared" si="31"/>
        <v>Vanuatu</v>
      </c>
    </row>
    <row r="203" spans="1:36" x14ac:dyDescent="0.15">
      <c r="A203" s="12" t="s">
        <v>222</v>
      </c>
      <c r="B203" s="26">
        <f>Trans_cr!B203+Trav_cr!B203-SUM(Trans_deb!B203,Trav_deb!B203)</f>
        <v>-2421</v>
      </c>
      <c r="C203" s="26">
        <f>Trans_cr!C203+Trav_cr!C203-SUM(Trans_deb!C203,Trav_deb!C203)</f>
        <v>-2712</v>
      </c>
      <c r="D203" s="26">
        <f>Trans_cr!D203+Trav_cr!D203-SUM(Trans_deb!D203,Trav_deb!D203)</f>
        <v>-4149</v>
      </c>
      <c r="E203" s="26">
        <f>Trans_cr!E203+Trav_cr!E203-SUM(Trans_deb!E203,Trav_deb!E203)</f>
        <v>-4657</v>
      </c>
      <c r="F203" s="26">
        <f>Trans_cr!F203+Trav_cr!F203-SUM(Trans_deb!F203,Trav_deb!F203)</f>
        <v>-4595</v>
      </c>
      <c r="G203" s="26">
        <f>Trans_cr!G203+Trav_cr!G203-SUM(Trans_deb!G203,Trav_deb!G203)</f>
        <v>-5144</v>
      </c>
      <c r="H203" s="26">
        <f>Trans_cr!H203+Trav_cr!H203-SUM(Trans_deb!H203,Trav_deb!H203)</f>
        <v>-6639</v>
      </c>
      <c r="I203" s="26">
        <f>Trans_cr!I203+Trav_cr!I203-SUM(Trans_deb!I203,Trav_deb!I203)</f>
        <v>-8264</v>
      </c>
      <c r="J203" s="26">
        <f>Trans_cr!J203+Trav_cr!J203-SUM(Trans_deb!J203,Trav_deb!J203)</f>
        <v>-7854</v>
      </c>
      <c r="K203" s="26">
        <f>Trans_cr!K203+Trav_cr!K203-SUM(Trans_deb!K203,Trav_deb!K203)</f>
        <v>-6024</v>
      </c>
      <c r="L203" s="26">
        <f>Trans_cr!L203+Trav_cr!L203-SUM(Trans_deb!L203,Trav_deb!L203)</f>
        <v>-4728</v>
      </c>
      <c r="M203" s="26">
        <f>Trans_cr!M203+Trav_cr!M203-SUM(Trans_deb!M203,Trav_deb!M203)</f>
        <v>-3425</v>
      </c>
      <c r="N203" s="26"/>
      <c r="O203" s="26"/>
      <c r="P203" s="26"/>
      <c r="Q203" s="26"/>
      <c r="S203" s="64" t="str">
        <f t="shared" ref="S203:S208" si="32">IF(Q203="", "", Q203/P203-1)</f>
        <v/>
      </c>
      <c r="W203" s="39">
        <f>IF(L203="","",L203/GDP!O199/10)</f>
        <v>-1.4610845956194976</v>
      </c>
      <c r="X203" s="39">
        <f>IF(M203="","",M203/GDP!P199/10)</f>
        <v>-1.2265050363956223</v>
      </c>
      <c r="Y203" s="39" t="str">
        <f>IF(N203="","",N203/GDP!Q199/10)</f>
        <v/>
      </c>
      <c r="Z203" s="39" t="str">
        <f>IF(O203="","",O203/GDP!R199/10)</f>
        <v/>
      </c>
      <c r="AA203" s="39" t="str">
        <f>IF(P203="","",P203/GDP!S199/10)</f>
        <v/>
      </c>
      <c r="AB203" s="39" t="str">
        <f>IF(Q203="","",Q203/GDP!T199/10)</f>
        <v/>
      </c>
      <c r="AC203" s="21">
        <f t="shared" si="26"/>
        <v>1</v>
      </c>
      <c r="AD203" s="21"/>
      <c r="AE203" s="21"/>
      <c r="AF203" s="21">
        <f t="shared" si="28"/>
        <v>0</v>
      </c>
      <c r="AG203" s="39" t="str">
        <f t="shared" si="29"/>
        <v/>
      </c>
      <c r="AI203" s="39" t="str">
        <f t="shared" si="30"/>
        <v/>
      </c>
      <c r="AJ203" s="83"/>
    </row>
    <row r="204" spans="1:36" x14ac:dyDescent="0.15">
      <c r="A204" s="12" t="s">
        <v>223</v>
      </c>
      <c r="B204" s="26">
        <f>Trans_cr!B204+Trav_cr!B204-SUM(Trans_deb!B204,Trav_deb!B204)</f>
        <v>0</v>
      </c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S204" s="64" t="str">
        <f t="shared" si="32"/>
        <v/>
      </c>
      <c r="W204" s="39" t="str">
        <f>IF(L204="","",L204/GDP!O200/10)</f>
        <v/>
      </c>
      <c r="X204" s="39" t="str">
        <f>IF(M204="","",M204/GDP!P200/10)</f>
        <v/>
      </c>
      <c r="Y204" s="39" t="str">
        <f>IF(N204="","",N204/GDP!Q200/10)</f>
        <v/>
      </c>
      <c r="Z204" s="39" t="str">
        <f>IF(O204="","",O204/GDP!R200/10)</f>
        <v/>
      </c>
      <c r="AA204" s="39" t="str">
        <f>IF(P204="","",P204/GDP!S200/10)</f>
        <v/>
      </c>
      <c r="AB204" s="39" t="str">
        <f>IF(Q204="","",Q204/GDP!T200/10)</f>
        <v/>
      </c>
      <c r="AC204" s="21">
        <f t="shared" si="26"/>
        <v>1</v>
      </c>
      <c r="AD204" s="21"/>
      <c r="AE204" s="21"/>
      <c r="AF204" s="21">
        <f t="shared" si="28"/>
        <v>0</v>
      </c>
      <c r="AG204" s="39" t="str">
        <f t="shared" si="29"/>
        <v/>
      </c>
      <c r="AI204" s="39" t="str">
        <f t="shared" si="30"/>
        <v/>
      </c>
      <c r="AJ204" s="83"/>
    </row>
    <row r="205" spans="1:36" x14ac:dyDescent="0.15">
      <c r="A205" s="12" t="s">
        <v>224</v>
      </c>
      <c r="B205" s="26">
        <f>Trans_cr!B205+Trav_cr!B205-SUM(Trans_deb!B205,Trav_deb!B205)</f>
        <v>-230.6911258826336</v>
      </c>
      <c r="C205" s="26">
        <f>Trans_cr!C205+Trav_cr!C205-SUM(Trans_deb!C205,Trav_deb!C205)</f>
        <v>-241.3858499380809</v>
      </c>
      <c r="D205" s="26">
        <f>Trans_cr!D205+Trav_cr!D205-SUM(Trans_deb!D205,Trav_deb!D205)</f>
        <v>-347.81202111733137</v>
      </c>
      <c r="E205" s="26">
        <f>Trans_cr!E205+Trav_cr!E205-SUM(Trans_deb!E205,Trav_deb!E205)</f>
        <v>-377.31295373450951</v>
      </c>
      <c r="F205" s="26">
        <f>Trans_cr!F205+Trav_cr!F205-SUM(Trans_deb!F205,Trav_deb!F205)</f>
        <v>-352.79945352876814</v>
      </c>
      <c r="G205" s="26">
        <f>Trans_cr!G205+Trav_cr!G205-SUM(Trans_deb!G205,Trav_deb!G205)</f>
        <v>-183.05946875810235</v>
      </c>
      <c r="H205" s="26">
        <f>Trans_cr!H205+Trav_cr!H205-SUM(Trans_deb!H205,Trav_deb!H205)</f>
        <v>-83.923533846657278</v>
      </c>
      <c r="I205" s="26">
        <f>Trans_cr!I205+Trav_cr!I205-SUM(Trans_deb!I205,Trav_deb!I205)</f>
        <v>-306.20747816930191</v>
      </c>
      <c r="J205" s="26">
        <f>Trans_cr!J205+Trav_cr!J205-SUM(Trans_deb!J205,Trav_deb!J205)</f>
        <v>-228.5958994519965</v>
      </c>
      <c r="K205" s="26">
        <f>Trans_cr!K205+Trav_cr!K205-SUM(Trans_deb!K205,Trav_deb!K205)</f>
        <v>-243.28393895239918</v>
      </c>
      <c r="L205" s="26">
        <f>Trans_cr!L205+Trav_cr!L205-SUM(Trans_deb!L205,Trav_deb!L205)</f>
        <v>-610.627050039658</v>
      </c>
      <c r="M205" s="26">
        <f>Trans_cr!M205+Trav_cr!M205-SUM(Trans_deb!M205,Trav_deb!M205)</f>
        <v>-694.82928050555131</v>
      </c>
      <c r="N205" s="26">
        <f>Trans_cr!N205+Trav_cr!N205-SUM(Trans_deb!N205,Trav_deb!N205)</f>
        <v>-883.04986025228118</v>
      </c>
      <c r="O205" s="26">
        <f>Trans_cr!O205+Trav_cr!O205-SUM(Trans_deb!O205,Trav_deb!O205)</f>
        <v>-903.9216361142087</v>
      </c>
      <c r="P205" s="26">
        <f>Trans_cr!P205+Trav_cr!P205-SUM(Trans_deb!P205,Trav_deb!P205)</f>
        <v>-923.81814555224116</v>
      </c>
      <c r="Q205" s="26"/>
      <c r="S205" s="64" t="str">
        <f t="shared" si="32"/>
        <v/>
      </c>
      <c r="W205" s="39">
        <f>IF(L205="","",L205/GDP!O201/10)</f>
        <v>-4.3702373968656643</v>
      </c>
      <c r="X205" s="39">
        <f>IF(M205="","",M205/GDP!P201/10)</f>
        <v>-4.5102969121577594</v>
      </c>
      <c r="Y205" s="39">
        <f>IF(N205="","",N205/GDP!Q201/10)</f>
        <v>-5.4752595501753518</v>
      </c>
      <c r="Z205" s="39">
        <f>IF(O205="","",O205/GDP!R201/10)</f>
        <v>-5.5535040248836269</v>
      </c>
      <c r="AA205" s="39">
        <f>IF(P205="","",P205/GDP!S201/10)</f>
        <v>-5.3918822514503209</v>
      </c>
      <c r="AB205" s="39" t="str">
        <f>IF(Q205="","",Q205/GDP!T201/10)</f>
        <v/>
      </c>
      <c r="AC205" s="21">
        <f t="shared" si="26"/>
        <v>0</v>
      </c>
      <c r="AD205" s="21">
        <f t="shared" si="27"/>
        <v>0</v>
      </c>
      <c r="AE205" s="21"/>
      <c r="AF205" s="21">
        <f t="shared" si="28"/>
        <v>1</v>
      </c>
      <c r="AG205" s="39">
        <f t="shared" si="29"/>
        <v>-5.5535040248836269</v>
      </c>
      <c r="AI205" s="39" t="str">
        <f t="shared" si="30"/>
        <v/>
      </c>
      <c r="AJ205" s="83"/>
    </row>
    <row r="206" spans="1:36" x14ac:dyDescent="0.15">
      <c r="A206" s="12" t="s">
        <v>227</v>
      </c>
      <c r="B206" s="26">
        <f>Trans_cr!B206+Trav_cr!B206-SUM(Trans_deb!B206,Trav_deb!B206)</f>
        <v>-533.53240610394005</v>
      </c>
      <c r="C206" s="26">
        <f>Trans_cr!C206+Trav_cr!C206-SUM(Trans_deb!C206,Trav_deb!C206)</f>
        <v>-686.87</v>
      </c>
      <c r="D206" s="26">
        <f>Trans_cr!D206+Trav_cr!D206-SUM(Trans_deb!D206,Trav_deb!D206)</f>
        <v>-627.62000000000012</v>
      </c>
      <c r="E206" s="26">
        <f>Trans_cr!E206+Trav_cr!E206-SUM(Trans_deb!E206,Trav_deb!E206)</f>
        <v>-359.45999999999992</v>
      </c>
      <c r="F206" s="26">
        <f>Trans_cr!F206+Trav_cr!F206-SUM(Trans_deb!F206,Trav_deb!F206)</f>
        <v>-211.42999999999995</v>
      </c>
      <c r="G206" s="26">
        <f>Trans_cr!G206+Trav_cr!G206-SUM(Trans_deb!G206,Trav_deb!G206)</f>
        <v>130.49</v>
      </c>
      <c r="H206" s="26">
        <f>Trans_cr!H206+Trav_cr!H206-SUM(Trans_deb!H206,Trav_deb!H206)</f>
        <v>-255.95207816968377</v>
      </c>
      <c r="I206" s="26">
        <f>Trans_cr!I206+Trav_cr!I206-SUM(Trans_deb!I206,Trav_deb!I206)</f>
        <v>-360.70238339857747</v>
      </c>
      <c r="J206" s="26">
        <f>Trans_cr!J206+Trav_cr!J206-SUM(Trans_deb!J206,Trav_deb!J206)</f>
        <v>-218.92344383277623</v>
      </c>
      <c r="K206" s="26">
        <f>Trans_cr!K206+Trav_cr!K206-SUM(Trans_deb!K206,Trav_deb!K206)</f>
        <v>-301.82628608724281</v>
      </c>
      <c r="L206" s="26">
        <f>Trans_cr!L206+Trav_cr!L206-SUM(Trans_deb!L206,Trav_deb!L206)</f>
        <v>-630.69091921539507</v>
      </c>
      <c r="M206" s="26">
        <f>Trans_cr!M206+Trav_cr!M206-SUM(Trans_deb!M206,Trav_deb!M206)</f>
        <v>-648.34561872242978</v>
      </c>
      <c r="N206" s="26"/>
      <c r="O206" s="26"/>
      <c r="P206" s="26"/>
      <c r="Q206" s="26"/>
      <c r="S206" s="64" t="str">
        <f t="shared" si="32"/>
        <v/>
      </c>
      <c r="W206" s="39">
        <f>IF(L206="","",L206/GDP!O202/10)</f>
        <v>-1.4858979805796395</v>
      </c>
      <c r="X206" s="39">
        <f>IF(M206="","",M206/GDP!P202/10)</f>
        <v>-2.0959115705005149</v>
      </c>
      <c r="Y206" s="39" t="str">
        <f>IF(N206="","",N206/GDP!Q202/10)</f>
        <v/>
      </c>
      <c r="Z206" s="39" t="str">
        <f>IF(O206="","",O206/GDP!R202/10)</f>
        <v/>
      </c>
      <c r="AA206" s="39" t="str">
        <f>IF(P206="","",P206/GDP!S202/10)</f>
        <v/>
      </c>
      <c r="AB206" s="39" t="str">
        <f>IF(Q206="","",Q206/GDP!T202/10)</f>
        <v/>
      </c>
      <c r="AC206" s="21">
        <f t="shared" si="26"/>
        <v>1</v>
      </c>
      <c r="AD206" s="21"/>
      <c r="AE206" s="21"/>
      <c r="AF206" s="21">
        <f t="shared" si="28"/>
        <v>0</v>
      </c>
      <c r="AG206" s="39" t="str">
        <f t="shared" si="29"/>
        <v/>
      </c>
      <c r="AI206" s="39" t="str">
        <f t="shared" si="30"/>
        <v/>
      </c>
      <c r="AJ206" s="83"/>
    </row>
    <row r="207" spans="1:36" x14ac:dyDescent="0.15">
      <c r="A207" s="12" t="s">
        <v>229</v>
      </c>
      <c r="B207" s="26">
        <f>Trans_cr!B207+Trav_cr!B207-SUM(Trans_deb!B207,Trav_deb!B207)</f>
        <v>156.89999999999998</v>
      </c>
      <c r="C207" s="26">
        <f>Trans_cr!C207+Trav_cr!C207-SUM(Trans_deb!C207,Trav_deb!C207)</f>
        <v>182.61685207246728</v>
      </c>
      <c r="D207" s="26">
        <f>Trans_cr!D207+Trav_cr!D207-SUM(Trans_deb!D207,Trav_deb!D207)</f>
        <v>186.67836383795049</v>
      </c>
      <c r="E207" s="26">
        <f>Trans_cr!E207+Trav_cr!E207-SUM(Trans_deb!E207,Trav_deb!E207)</f>
        <v>15.602819341723489</v>
      </c>
      <c r="F207" s="26">
        <f>Trans_cr!F207+Trav_cr!F207-SUM(Trans_deb!F207,Trav_deb!F207)</f>
        <v>59.502583602146444</v>
      </c>
      <c r="G207" s="26">
        <f>Trans_cr!G207+Trav_cr!G207-SUM(Trans_deb!G207,Trav_deb!G207)</f>
        <v>-42.278253121234115</v>
      </c>
      <c r="H207" s="26">
        <f>Trans_cr!H207+Trav_cr!H207-SUM(Trans_deb!H207,Trav_deb!H207)</f>
        <v>-169.30335718008769</v>
      </c>
      <c r="I207" s="26">
        <f>Trans_cr!I207+Trav_cr!I207-SUM(Trans_deb!I207,Trav_deb!I207)</f>
        <v>-414.63949487714945</v>
      </c>
      <c r="J207" s="26">
        <f>Trans_cr!J207+Trav_cr!J207-SUM(Trans_deb!J207,Trav_deb!J207)</f>
        <v>-530.56877150474293</v>
      </c>
      <c r="K207" s="26">
        <f>Trans_cr!K207+Trav_cr!K207-SUM(Trans_deb!K207,Trav_deb!K207)</f>
        <v>-422.39596145487303</v>
      </c>
      <c r="L207" s="26">
        <f>Trans_cr!L207+Trav_cr!L207-SUM(Trans_deb!L207,Trav_deb!L207)</f>
        <v>-355.91342177627325</v>
      </c>
      <c r="M207" s="26">
        <f>Trans_cr!M207+Trav_cr!M207-SUM(Trans_deb!M207,Trav_deb!M207)</f>
        <v>-295.68656181949439</v>
      </c>
      <c r="N207" s="26">
        <f>Trans_cr!N207+Trav_cr!N207-SUM(Trans_deb!N207,Trav_deb!N207)</f>
        <v>-363.26306999970984</v>
      </c>
      <c r="O207" s="26">
        <f>Trans_cr!O207+Trav_cr!O207-SUM(Trans_deb!O207,Trav_deb!O207)</f>
        <v>-440.68400287485451</v>
      </c>
      <c r="P207" s="26">
        <f>Trans_cr!P207+Trav_cr!P207-SUM(Trans_deb!P207,Trav_deb!P207)</f>
        <v>-253.99644499419776</v>
      </c>
      <c r="Q207" s="26">
        <f>Trans_cr!Q207+Trav_cr!Q207-SUM(Trans_deb!Q207,Trav_deb!Q207)</f>
        <v>-428.90291506631581</v>
      </c>
      <c r="S207" s="64">
        <f t="shared" si="32"/>
        <v>0.68861778784389505</v>
      </c>
      <c r="W207" s="39">
        <f>IF(L207="","",L207/GDP!O203/10)</f>
        <v>-1.6752688739200026</v>
      </c>
      <c r="X207" s="39">
        <f>IF(M207="","",M207/GDP!P203/10)</f>
        <v>-1.4103731463011637</v>
      </c>
      <c r="Y207" s="39">
        <f>IF(N207="","",N207/GDP!Q203/10)</f>
        <v>-1.4039924057516371</v>
      </c>
      <c r="Z207" s="39">
        <f>IF(O207="","",O207/GDP!R203/10)</f>
        <v>-1.6748718052544072</v>
      </c>
      <c r="AA207" s="39">
        <f>IF(P207="","",P207/GDP!S203/10)</f>
        <v>-1.0897081178910033</v>
      </c>
      <c r="AB207" s="39">
        <f>IF(Q207="","",Q207/GDP!T203/10)</f>
        <v>-2.219983292687957</v>
      </c>
      <c r="AC207" s="21">
        <f t="shared" si="26"/>
        <v>0</v>
      </c>
      <c r="AD207" s="21">
        <f t="shared" si="27"/>
        <v>0</v>
      </c>
      <c r="AE207" s="21"/>
      <c r="AF207" s="21">
        <f t="shared" si="28"/>
        <v>0</v>
      </c>
      <c r="AG207" s="39">
        <f t="shared" si="29"/>
        <v>-1.6748718052544072</v>
      </c>
      <c r="AI207" s="39" t="str">
        <f t="shared" si="30"/>
        <v/>
      </c>
      <c r="AJ207" s="83" t="str">
        <f t="shared" si="31"/>
        <v/>
      </c>
    </row>
    <row r="208" spans="1:36" x14ac:dyDescent="0.15">
      <c r="A208" s="18" t="s">
        <v>230</v>
      </c>
      <c r="B208" s="26"/>
      <c r="C208" s="26"/>
      <c r="D208" s="26"/>
      <c r="E208" s="26"/>
      <c r="F208" s="26">
        <f>Trans_cr!F208+Trav_cr!F208-SUM(Trans_deb!F208,Trav_deb!F208)</f>
        <v>-410.40000000000003</v>
      </c>
      <c r="G208" s="26">
        <f>Trans_cr!G208+Trav_cr!G208-SUM(Trans_deb!G208,Trav_deb!G208)</f>
        <v>-643.99723399286881</v>
      </c>
      <c r="H208" s="26">
        <f>Trans_cr!H208+Trav_cr!H208-SUM(Trans_deb!H208,Trav_deb!H208)</f>
        <v>-999.85244412913607</v>
      </c>
      <c r="I208" s="26">
        <f>Trans_cr!I208+Trav_cr!I208-SUM(Trans_deb!I208,Trav_deb!I208)</f>
        <v>-969.73585887341778</v>
      </c>
      <c r="J208" s="26">
        <f>Trans_cr!J208+Trav_cr!J208-SUM(Trans_deb!J208,Trav_deb!J208)</f>
        <v>-1031.8167774065926</v>
      </c>
      <c r="K208" s="26">
        <f>Trans_cr!K208+Trav_cr!K208-SUM(Trans_deb!K208,Trav_deb!K208)</f>
        <v>-1074.5478640359943</v>
      </c>
      <c r="L208" s="26">
        <f>Trans_cr!L208+Trav_cr!L208-SUM(Trans_deb!L208,Trav_deb!L208)</f>
        <v>-666.12090472683713</v>
      </c>
      <c r="M208" s="26">
        <f>Trans_cr!M208+Trav_cr!M208-SUM(Trans_deb!M208,Trav_deb!M208)</f>
        <v>-430.68733960037389</v>
      </c>
      <c r="N208" s="26">
        <f>Trans_cr!N208+Trav_cr!N208-SUM(Trans_deb!N208,Trav_deb!N208)</f>
        <v>-259.48195449399992</v>
      </c>
      <c r="O208" s="26"/>
      <c r="P208" s="26"/>
      <c r="Q208" s="26"/>
      <c r="S208" s="64" t="str">
        <f t="shared" si="32"/>
        <v/>
      </c>
      <c r="W208" s="39">
        <f>IF(L208="","",L208/GDP!O204/10)</f>
        <v>-3.3367775621241149</v>
      </c>
      <c r="X208" s="39">
        <f>IF(M208="","",M208/GDP!P204/10)</f>
        <v>-2.1476667860176164</v>
      </c>
      <c r="Y208" s="39">
        <f>IF(N208="","",N208/GDP!Q204/10)</f>
        <v>-1.1853693745133926</v>
      </c>
      <c r="Z208" s="39" t="str">
        <f>IF(O208="","",O208/GDP!R204/10)</f>
        <v/>
      </c>
      <c r="AA208" s="39" t="str">
        <f>IF(P208="","",P208/GDP!S204/10)</f>
        <v/>
      </c>
      <c r="AB208" s="39" t="str">
        <f>IF(Q208="","",Q208/GDP!T204/10)</f>
        <v/>
      </c>
      <c r="AC208" s="21">
        <f t="shared" si="26"/>
        <v>1</v>
      </c>
      <c r="AD208" s="21"/>
      <c r="AE208" s="21"/>
      <c r="AF208" s="21">
        <f t="shared" si="28"/>
        <v>0</v>
      </c>
      <c r="AG208" s="39" t="str">
        <f t="shared" si="29"/>
        <v/>
      </c>
      <c r="AI208" s="39" t="str">
        <f t="shared" si="30"/>
        <v/>
      </c>
      <c r="AJ208" s="83"/>
    </row>
    <row r="209" spans="1:36" x14ac:dyDescent="0.15">
      <c r="A209" s="1"/>
      <c r="B209" s="26"/>
      <c r="C209" s="26"/>
      <c r="D209" s="26"/>
      <c r="E209" s="26"/>
      <c r="F209" s="26"/>
      <c r="G209" s="26"/>
      <c r="H209" s="26"/>
      <c r="I209" s="26"/>
      <c r="J209" s="26"/>
      <c r="Q209" s="26"/>
      <c r="S209" s="76"/>
    </row>
    <row r="210" spans="1:36" x14ac:dyDescent="0.1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S210" s="67">
        <f>MEDIAN(S6:S208)</f>
        <v>-0.58224399854781494</v>
      </c>
      <c r="AD210">
        <f>SUM(AD6:AD208)</f>
        <v>31</v>
      </c>
      <c r="AF210">
        <f t="shared" ref="AF210" si="33">SUM(AF6:AF208)</f>
        <v>15</v>
      </c>
      <c r="AG210" s="41">
        <f>AVERAGE(AG6:AG208)</f>
        <v>-3.357722862066685</v>
      </c>
      <c r="AH210" s="41"/>
      <c r="AI210" s="41">
        <f>AVERAGE(AI6:AI208)</f>
        <v>10.17513884930676</v>
      </c>
      <c r="AJ210" s="77"/>
    </row>
    <row r="211" spans="1:36" x14ac:dyDescent="0.15">
      <c r="A211" s="1" t="s">
        <v>232</v>
      </c>
      <c r="S211" s="67">
        <f>AVERAGE(S6:S208)</f>
        <v>-11.026418615709412</v>
      </c>
      <c r="AG211" s="41">
        <f>MEDIAN(AG6:AG208)</f>
        <v>-1.9264799650477671</v>
      </c>
      <c r="AH211" s="41"/>
      <c r="AI211" s="41">
        <f>MEDIAN(AI6:AI208)</f>
        <v>4.13587757190309</v>
      </c>
      <c r="AJ211" s="39"/>
    </row>
    <row r="212" spans="1:36" x14ac:dyDescent="0.15">
      <c r="K212" s="26">
        <f t="shared" ref="K212:P212" si="34">(SUM(K6:K208)-K68)/1000</f>
        <v>-144.06937295903799</v>
      </c>
      <c r="L212" s="26">
        <f t="shared" si="34"/>
        <v>-111.64458256435255</v>
      </c>
      <c r="M212" s="26">
        <f t="shared" si="34"/>
        <v>-87.44300794354379</v>
      </c>
      <c r="N212" s="26">
        <f t="shared" si="34"/>
        <v>-87.265226162668625</v>
      </c>
      <c r="O212" s="26">
        <f t="shared" si="34"/>
        <v>-104.10541963796194</v>
      </c>
      <c r="P212" s="26">
        <f t="shared" si="34"/>
        <v>-61.455854929295604</v>
      </c>
      <c r="S212" s="76"/>
      <c r="AJ212" s="39"/>
    </row>
    <row r="213" spans="1:36" x14ac:dyDescent="0.15">
      <c r="S213" s="76"/>
    </row>
    <row r="214" spans="1:36" x14ac:dyDescent="0.15">
      <c r="S214" s="76"/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BDB7-BBA2-433B-AC55-C89A3D63EC39}">
  <dimension ref="A1:V217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E217" sqref="E217"/>
    </sheetView>
  </sheetViews>
  <sheetFormatPr baseColWidth="10" defaultColWidth="8.83203125" defaultRowHeight="13" x14ac:dyDescent="0.15"/>
  <cols>
    <col min="1" max="1" width="22" customWidth="1"/>
    <col min="2" max="2" width="17.1640625" customWidth="1"/>
    <col min="5" max="5" width="16.5" bestFit="1" customWidth="1"/>
  </cols>
  <sheetData>
    <row r="1" spans="1:22" x14ac:dyDescent="0.15"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V1" s="46" t="s">
        <v>739</v>
      </c>
    </row>
    <row r="2" spans="1:22" x14ac:dyDescent="0.15">
      <c r="A2" t="str">
        <f>'TT balance'!A6</f>
        <v>Afghanistan, Islamic Rep. of</v>
      </c>
      <c r="B2" s="37" t="s">
        <v>248</v>
      </c>
      <c r="C2" s="37">
        <v>512</v>
      </c>
      <c r="D2" s="37" t="s">
        <v>307</v>
      </c>
      <c r="E2" s="38">
        <f>[5]NGDPD!AF6</f>
        <v>6.1666988301204082</v>
      </c>
      <c r="F2" s="38">
        <f>[5]NGDPD!AG6</f>
        <v>6.9252974747365172</v>
      </c>
      <c r="G2" s="38">
        <f>[5]NGDPD!AH6</f>
        <v>8.5557259718444527</v>
      </c>
      <c r="H2" s="38">
        <f>[5]NGDPD!AI6</f>
        <v>10.296837274712381</v>
      </c>
      <c r="I2" s="38">
        <f>[5]NGDPD!AJ6</f>
        <v>12.066146691325931</v>
      </c>
      <c r="J2" s="38">
        <f>[5]NGDPD!AK6</f>
        <v>15.325368297347246</v>
      </c>
      <c r="K2" s="38">
        <f>[5]NGDPD!AL6</f>
        <v>17.889999522697639</v>
      </c>
      <c r="L2" s="38">
        <f>[5]NGDPD!AM6</f>
        <v>20.293376250297264</v>
      </c>
      <c r="M2" s="38">
        <f>[5]NGDPD!AN6</f>
        <v>20.169747031289347</v>
      </c>
      <c r="N2" s="38">
        <f>[5]NGDPD!AO6</f>
        <v>20.634981027183759</v>
      </c>
      <c r="O2" s="38">
        <f>[5]NGDPD!AP6</f>
        <v>20.219940713716522</v>
      </c>
      <c r="P2" s="38">
        <f>[5]NGDPD!AQ6</f>
        <v>17.994040922656481</v>
      </c>
      <c r="Q2" s="38">
        <f>[5]NGDPD!AR6</f>
        <v>18.909786567082129</v>
      </c>
      <c r="R2" s="38">
        <f>[5]NGDPD!AS6</f>
        <v>18.401412556952128</v>
      </c>
      <c r="S2" s="38">
        <f>[5]NGDPD!AT6</f>
        <v>18.875752884286218</v>
      </c>
      <c r="T2" s="38">
        <f>[5]NGDPD!AU6</f>
        <v>19.78550549113168</v>
      </c>
      <c r="U2" s="75">
        <f>T2/S2-1</f>
        <v>4.8196891134489217E-2</v>
      </c>
    </row>
    <row r="3" spans="1:22" x14ac:dyDescent="0.15">
      <c r="A3" t="str">
        <f>'TT balance'!A7</f>
        <v>Albania</v>
      </c>
      <c r="B3" s="37" t="s">
        <v>20</v>
      </c>
      <c r="C3" s="37">
        <v>914</v>
      </c>
      <c r="D3" s="37" t="s">
        <v>308</v>
      </c>
      <c r="E3" s="38">
        <f>[5]NGDPD!AF7</f>
        <v>8.0520326445552861</v>
      </c>
      <c r="F3" s="38">
        <f>[5]NGDPD!AG7</f>
        <v>8.8960799720479748</v>
      </c>
      <c r="G3" s="38">
        <f>[5]NGDPD!AH7</f>
        <v>10.677368722306003</v>
      </c>
      <c r="H3" s="38">
        <f>[5]NGDPD!AI7</f>
        <v>12.881419223029248</v>
      </c>
      <c r="I3" s="38">
        <f>[5]NGDPD!AJ7</f>
        <v>12.044077640623467</v>
      </c>
      <c r="J3" s="38">
        <f>[5]NGDPD!AK7</f>
        <v>11.937074273306829</v>
      </c>
      <c r="K3" s="38">
        <f>[5]NGDPD!AL7</f>
        <v>12.898747161017445</v>
      </c>
      <c r="L3" s="38">
        <f>[5]NGDPD!AM7</f>
        <v>12.32353869338476</v>
      </c>
      <c r="M3" s="38">
        <f>[5]NGDPD!AN7</f>
        <v>12.783569313885048</v>
      </c>
      <c r="N3" s="38">
        <f>[5]NGDPD!AO7</f>
        <v>13.246308742228541</v>
      </c>
      <c r="O3" s="38">
        <f>[5]NGDPD!AP7</f>
        <v>11.389177794778071</v>
      </c>
      <c r="P3" s="38">
        <f>[5]NGDPD!AQ7</f>
        <v>11.862205471392461</v>
      </c>
      <c r="Q3" s="38">
        <f>[5]NGDPD!AR7</f>
        <v>13.053424201268546</v>
      </c>
      <c r="R3" s="38">
        <f>[5]NGDPD!AS7</f>
        <v>15.147198356589715</v>
      </c>
      <c r="S3" s="38">
        <f>[5]NGDPD!AT7</f>
        <v>15.276025498154377</v>
      </c>
      <c r="T3" s="38">
        <f>[5]NGDPD!AU7</f>
        <v>15.147078876786448</v>
      </c>
      <c r="U3" s="75">
        <f t="shared" ref="U3:U66" si="0">T3/S3-1</f>
        <v>-8.4411106399048252E-3</v>
      </c>
    </row>
    <row r="4" spans="1:22" x14ac:dyDescent="0.15">
      <c r="A4" t="str">
        <f>'TT balance'!A8</f>
        <v>Algeria</v>
      </c>
      <c r="B4" s="37" t="s">
        <v>21</v>
      </c>
      <c r="C4" s="37">
        <v>612</v>
      </c>
      <c r="D4" s="37" t="s">
        <v>309</v>
      </c>
      <c r="E4" s="38">
        <f>[5]NGDPD!AF8</f>
        <v>103.19843032485379</v>
      </c>
      <c r="F4" s="38">
        <f>[5]NGDPD!AG8</f>
        <v>117.02727789808242</v>
      </c>
      <c r="G4" s="38">
        <f>[5]NGDPD!AH8</f>
        <v>134.97708773436929</v>
      </c>
      <c r="H4" s="38">
        <f>[5]NGDPD!AI8</f>
        <v>171.00069187838093</v>
      </c>
      <c r="I4" s="38">
        <f>[5]NGDPD!AJ8</f>
        <v>137.21100841897584</v>
      </c>
      <c r="J4" s="38">
        <f>[5]NGDPD!AK8</f>
        <v>161.20730477513538</v>
      </c>
      <c r="K4" s="38">
        <f>[5]NGDPD!AL8</f>
        <v>200.01951432188994</v>
      </c>
      <c r="L4" s="38">
        <f>[5]NGDPD!AM8</f>
        <v>209.05910762274189</v>
      </c>
      <c r="M4" s="38">
        <f>[5]NGDPD!AN8</f>
        <v>209.75476386068007</v>
      </c>
      <c r="N4" s="38">
        <f>[5]NGDPD!AO8</f>
        <v>213.8100055411447</v>
      </c>
      <c r="O4" s="38">
        <f>[5]NGDPD!AP8</f>
        <v>165.97922431666703</v>
      </c>
      <c r="P4" s="38">
        <f>[5]NGDPD!AQ8</f>
        <v>160.03389281245728</v>
      </c>
      <c r="Q4" s="38">
        <f>[5]NGDPD!AR8</f>
        <v>170.20720317161235</v>
      </c>
      <c r="R4" s="38">
        <f>[5]NGDPD!AS8</f>
        <v>175.36748188501443</v>
      </c>
      <c r="S4" s="38">
        <f>[5]NGDPD!AT8</f>
        <v>171.07042570015491</v>
      </c>
      <c r="T4" s="38">
        <f>[5]NGDPD!AU8</f>
        <v>146.13098428496801</v>
      </c>
      <c r="U4" s="75">
        <f t="shared" si="0"/>
        <v>-0.14578464578617301</v>
      </c>
      <c r="V4">
        <v>1</v>
      </c>
    </row>
    <row r="5" spans="1:22" x14ac:dyDescent="0.15">
      <c r="A5" t="str">
        <f>'TT balance'!A9</f>
        <v>Andorra, Principality of</v>
      </c>
      <c r="B5" t="s">
        <v>22</v>
      </c>
      <c r="C5" s="37">
        <v>171</v>
      </c>
      <c r="D5" s="37"/>
      <c r="E5" s="38">
        <f>[5]NGDPD!AF9</f>
        <v>3.1579015747079735</v>
      </c>
      <c r="F5" s="38">
        <f>[5]NGDPD!AG9</f>
        <v>3.4564591977513657</v>
      </c>
      <c r="G5" s="38">
        <f>[5]NGDPD!AH9</f>
        <v>3.9524316130636792</v>
      </c>
      <c r="H5" s="38">
        <f>[5]NGDPD!AI9</f>
        <v>4.0820451826194954</v>
      </c>
      <c r="I5" s="38">
        <f>[5]NGDPD!AJ9</f>
        <v>3.6754492165812036</v>
      </c>
      <c r="J5" s="38">
        <f>[5]NGDPD!AK9</f>
        <v>3.4463347766764354</v>
      </c>
      <c r="K5" s="38">
        <f>[5]NGDPD!AL9</f>
        <v>3.6251656322891672</v>
      </c>
      <c r="L5" s="38">
        <f>[5]NGDPD!AM9</f>
        <v>3.1889151536103815</v>
      </c>
      <c r="M5" s="38">
        <f>[5]NGDPD!AN9</f>
        <v>3.1925622154618059</v>
      </c>
      <c r="N5" s="38">
        <f>[5]NGDPD!AO9</f>
        <v>3.2673403384641508</v>
      </c>
      <c r="O5" s="38">
        <f>[5]NGDPD!AP9</f>
        <v>2.7887597603010708</v>
      </c>
      <c r="P5" s="38">
        <f>[5]NGDPD!AQ9</f>
        <v>2.8946156516922454</v>
      </c>
      <c r="Q5" s="38">
        <f>[5]NGDPD!AR9</f>
        <v>2.9930869155848439</v>
      </c>
      <c r="R5" s="38">
        <f>[5]NGDPD!AS9</f>
        <v>3.2169473227044207</v>
      </c>
      <c r="S5" s="38">
        <f>[5]NGDPD!AT9</f>
        <v>3.1551076475507958</v>
      </c>
      <c r="T5" s="38">
        <f>[5]NGDPD!AU9</f>
        <v>2.8578948234510473</v>
      </c>
      <c r="U5" s="75">
        <f t="shared" si="0"/>
        <v>-9.4200533642795015E-2</v>
      </c>
    </row>
    <row r="6" spans="1:22" x14ac:dyDescent="0.15">
      <c r="A6" t="str">
        <f>'TT balance'!A10</f>
        <v>Angola</v>
      </c>
      <c r="B6" s="37" t="s">
        <v>23</v>
      </c>
      <c r="C6" s="37">
        <v>614</v>
      </c>
      <c r="D6" s="37" t="s">
        <v>310</v>
      </c>
      <c r="E6" s="38">
        <f>[5]NGDPD!AF10</f>
        <v>36.970901025203233</v>
      </c>
      <c r="F6" s="38">
        <f>[5]NGDPD!AG10</f>
        <v>52.381025105217674</v>
      </c>
      <c r="G6" s="38">
        <f>[5]NGDPD!AH10</f>
        <v>65.266415706974129</v>
      </c>
      <c r="H6" s="38">
        <f>[5]NGDPD!AI10</f>
        <v>88.538665288020525</v>
      </c>
      <c r="I6" s="38">
        <f>[5]NGDPD!AJ10</f>
        <v>70.307193220939823</v>
      </c>
      <c r="J6" s="38">
        <f>[5]NGDPD!AK10</f>
        <v>83.79947806516634</v>
      </c>
      <c r="K6" s="38">
        <f>[5]NGDPD!AL10</f>
        <v>111.78974596816406</v>
      </c>
      <c r="L6" s="38">
        <f>[5]NGDPD!AM10</f>
        <v>128.05291343762849</v>
      </c>
      <c r="M6" s="38">
        <f>[5]NGDPD!AN10</f>
        <v>136.70989189732771</v>
      </c>
      <c r="N6" s="38">
        <f>[5]NGDPD!AO10</f>
        <v>145.71217532765098</v>
      </c>
      <c r="O6" s="38">
        <f>[5]NGDPD!AP10</f>
        <v>116.19364751308586</v>
      </c>
      <c r="P6" s="38">
        <f>[5]NGDPD!AQ10</f>
        <v>101.12374810471556</v>
      </c>
      <c r="Q6" s="38">
        <f>[5]NGDPD!AR10</f>
        <v>122.02171710491841</v>
      </c>
      <c r="R6" s="38">
        <f>[5]NGDPD!AS10</f>
        <v>101.35308858881004</v>
      </c>
      <c r="S6" s="38">
        <f>[5]NGDPD!AT10</f>
        <v>84.5155374949844</v>
      </c>
      <c r="T6" s="38">
        <f>[5]NGDPD!AU10</f>
        <v>58.514083304881453</v>
      </c>
      <c r="U6" s="75">
        <f t="shared" si="0"/>
        <v>-0.30765294714768876</v>
      </c>
      <c r="V6">
        <v>1</v>
      </c>
    </row>
    <row r="7" spans="1:22" x14ac:dyDescent="0.15">
      <c r="A7" t="str">
        <f>'TT balance'!A11</f>
        <v>Anguilla</v>
      </c>
      <c r="B7" s="37"/>
      <c r="C7" s="37">
        <v>312</v>
      </c>
      <c r="D7" s="37"/>
      <c r="E7" s="38">
        <v>0.22899434851851799</v>
      </c>
      <c r="F7" s="38">
        <v>0.28347712666666597</v>
      </c>
      <c r="G7" s="38">
        <v>0.35527977518518505</v>
      </c>
      <c r="H7" s="38">
        <v>0.354726692962962</v>
      </c>
      <c r="I7" s="38">
        <v>0.28261039148148104</v>
      </c>
      <c r="J7" s="38">
        <v>0.26773172740740697</v>
      </c>
      <c r="K7" s="38">
        <v>0.29059003259259203</v>
      </c>
      <c r="L7" s="38">
        <v>0.28011127666666596</v>
      </c>
      <c r="M7" s="38">
        <v>0.28180370370370367</v>
      </c>
      <c r="N7" s="38">
        <v>0.31131111111111109</v>
      </c>
      <c r="O7" s="38">
        <v>0.33053333333333335</v>
      </c>
      <c r="P7" s="38">
        <v>0.3203037037037037</v>
      </c>
      <c r="Q7" s="38">
        <v>0.28421481481481481</v>
      </c>
      <c r="R7" s="38">
        <v>0.3204851851851851</v>
      </c>
      <c r="S7" s="38">
        <v>0.37958518518518519</v>
      </c>
      <c r="T7" s="38">
        <v>0.27182222222222219</v>
      </c>
      <c r="U7" s="75">
        <f t="shared" si="0"/>
        <v>-0.28389665131527608</v>
      </c>
    </row>
    <row r="8" spans="1:22" x14ac:dyDescent="0.15">
      <c r="A8" t="str">
        <f>'TT balance'!A12</f>
        <v>Antigua and Barbuda</v>
      </c>
      <c r="B8" s="37" t="s">
        <v>25</v>
      </c>
      <c r="C8" s="37">
        <v>311</v>
      </c>
      <c r="D8" s="37" t="s">
        <v>311</v>
      </c>
      <c r="E8" s="38">
        <f>[5]NGDPD!AF11</f>
        <v>1.0221912940740741</v>
      </c>
      <c r="F8" s="38">
        <f>[5]NGDPD!AG11</f>
        <v>1.1570054414814812</v>
      </c>
      <c r="G8" s="38">
        <f>[5]NGDPD!AH11</f>
        <v>1.3114013188888889</v>
      </c>
      <c r="H8" s="38">
        <f>[5]NGDPD!AI11</f>
        <v>1.3684310433333333</v>
      </c>
      <c r="I8" s="38">
        <f>[5]NGDPD!AJ11</f>
        <v>1.2242530137037035</v>
      </c>
      <c r="J8" s="38">
        <f>[5]NGDPD!AK11</f>
        <v>1.1486962962962961</v>
      </c>
      <c r="K8" s="38">
        <f>[5]NGDPD!AL11</f>
        <v>1.1376444444444445</v>
      </c>
      <c r="L8" s="38">
        <f>[5]NGDPD!AM11</f>
        <v>1.1999407407407408</v>
      </c>
      <c r="M8" s="38">
        <f>[5]NGDPD!AN11</f>
        <v>1.1814370370370368</v>
      </c>
      <c r="N8" s="38">
        <f>[5]NGDPD!AO11</f>
        <v>1.2497407407407408</v>
      </c>
      <c r="O8" s="38">
        <f>[5]NGDPD!AP11</f>
        <v>1.3367037037037037</v>
      </c>
      <c r="P8" s="38">
        <f>[5]NGDPD!AQ11</f>
        <v>1.4365925925925924</v>
      </c>
      <c r="Q8" s="38">
        <f>[5]NGDPD!AR11</f>
        <v>1.4679814814814813</v>
      </c>
      <c r="R8" s="38">
        <f>[5]NGDPD!AS11</f>
        <v>1.605348148148148</v>
      </c>
      <c r="S8" s="38">
        <f>[5]NGDPD!AT11</f>
        <v>1.6619592592592591</v>
      </c>
      <c r="T8" s="38">
        <f>[5]NGDPD!AU11</f>
        <v>1.3898086359908923</v>
      </c>
      <c r="U8" s="75">
        <f t="shared" si="0"/>
        <v>-0.1637528848870009</v>
      </c>
    </row>
    <row r="9" spans="1:22" x14ac:dyDescent="0.15">
      <c r="A9" t="str">
        <f>'TT balance'!A13</f>
        <v>Argentina</v>
      </c>
      <c r="B9" s="37" t="s">
        <v>26</v>
      </c>
      <c r="C9" s="37">
        <v>213</v>
      </c>
      <c r="D9" s="37" t="s">
        <v>312</v>
      </c>
      <c r="E9" s="38">
        <f>[5]NGDPD!AF12</f>
        <v>199.27250699878607</v>
      </c>
      <c r="F9" s="38">
        <f>[5]NGDPD!AG12</f>
        <v>232.89157643688245</v>
      </c>
      <c r="G9" s="38">
        <f>[5]NGDPD!AH12</f>
        <v>287.92050474549052</v>
      </c>
      <c r="H9" s="38">
        <f>[5]NGDPD!AI12</f>
        <v>363.544785879225</v>
      </c>
      <c r="I9" s="38">
        <f>[5]NGDPD!AJ12</f>
        <v>334.63324279533822</v>
      </c>
      <c r="J9" s="38">
        <f>[5]NGDPD!AK12</f>
        <v>424.72908933616679</v>
      </c>
      <c r="K9" s="38">
        <f>[5]NGDPD!AL12</f>
        <v>527.64392742929704</v>
      </c>
      <c r="L9" s="38">
        <f>[5]NGDPD!AM12</f>
        <v>579.66645127485538</v>
      </c>
      <c r="M9" s="38">
        <f>[5]NGDPD!AN12</f>
        <v>611.47111211403887</v>
      </c>
      <c r="N9" s="38">
        <f>[5]NGDPD!AO12</f>
        <v>563.61423566050712</v>
      </c>
      <c r="O9" s="38">
        <f>[5]NGDPD!AP12</f>
        <v>642.46425977260753</v>
      </c>
      <c r="P9" s="38">
        <f>[5]NGDPD!AQ12</f>
        <v>556.77402686208313</v>
      </c>
      <c r="Q9" s="38">
        <f>[5]NGDPD!AR12</f>
        <v>643.86143602381037</v>
      </c>
      <c r="R9" s="38">
        <f>[5]NGDPD!AS12</f>
        <v>517.2437424512766</v>
      </c>
      <c r="S9" s="38">
        <f>[5]NGDPD!AT12</f>
        <v>444.45795216407316</v>
      </c>
      <c r="T9" s="38">
        <f>[5]NGDPD!AU12</f>
        <v>382.54867917682287</v>
      </c>
      <c r="U9" s="75">
        <f t="shared" si="0"/>
        <v>-0.13929163081864782</v>
      </c>
    </row>
    <row r="10" spans="1:22" x14ac:dyDescent="0.15">
      <c r="A10" t="str">
        <f>'TT balance'!A14</f>
        <v>Armenia, Rep. of</v>
      </c>
      <c r="B10" s="37" t="s">
        <v>249</v>
      </c>
      <c r="C10" s="37">
        <v>911</v>
      </c>
      <c r="D10" s="37" t="s">
        <v>313</v>
      </c>
      <c r="E10" s="38">
        <f>[5]NGDPD!AF13</f>
        <v>4.9004695150725199</v>
      </c>
      <c r="F10" s="38">
        <f>[5]NGDPD!AG13</f>
        <v>6.3844520707417125</v>
      </c>
      <c r="G10" s="38">
        <f>[5]NGDPD!AH13</f>
        <v>9.2063012641757176</v>
      </c>
      <c r="H10" s="38">
        <f>[5]NGDPD!AI13</f>
        <v>11.662040703891604</v>
      </c>
      <c r="I10" s="38">
        <f>[5]NGDPD!AJ13</f>
        <v>8.6479370906338922</v>
      </c>
      <c r="J10" s="38">
        <f>[5]NGDPD!AK13</f>
        <v>9.2602857620970358</v>
      </c>
      <c r="K10" s="38">
        <f>[5]NGDPD!AL13</f>
        <v>10.142111812366453</v>
      </c>
      <c r="L10" s="38">
        <f>[5]NGDPD!AM13</f>
        <v>10.619320692808701</v>
      </c>
      <c r="M10" s="38">
        <f>[5]NGDPD!AN13</f>
        <v>11.121464429702991</v>
      </c>
      <c r="N10" s="38">
        <f>[5]NGDPD!AO13</f>
        <v>11.609513241075359</v>
      </c>
      <c r="O10" s="38">
        <f>[5]NGDPD!AP13</f>
        <v>10.553337527774534</v>
      </c>
      <c r="P10" s="38">
        <f>[5]NGDPD!AQ13</f>
        <v>10.54613624039524</v>
      </c>
      <c r="Q10" s="38">
        <f>[5]NGDPD!AR13</f>
        <v>11.527372596950613</v>
      </c>
      <c r="R10" s="38">
        <f>[5]NGDPD!AS13</f>
        <v>12.457940705308795</v>
      </c>
      <c r="S10" s="38">
        <f>[5]NGDPD!AT13</f>
        <v>13.672801339160076</v>
      </c>
      <c r="T10" s="38">
        <f>[5]NGDPD!AU13</f>
        <v>12.339104260201536</v>
      </c>
      <c r="U10" s="75">
        <f t="shared" si="0"/>
        <v>-9.7543805828489427E-2</v>
      </c>
    </row>
    <row r="11" spans="1:22" x14ac:dyDescent="0.15">
      <c r="A11" t="str">
        <f>'TT balance'!A15</f>
        <v>Aruba, Kingdom of the Netherlands</v>
      </c>
      <c r="B11" s="37" t="s">
        <v>250</v>
      </c>
      <c r="C11" s="37">
        <v>314</v>
      </c>
      <c r="D11" s="37" t="s">
        <v>314</v>
      </c>
      <c r="E11" s="38">
        <f>[5]NGDPD!AF14</f>
        <v>2.3600173184357542</v>
      </c>
      <c r="F11" s="38">
        <f>[5]NGDPD!AG14</f>
        <v>2.4697826815642459</v>
      </c>
      <c r="G11" s="38">
        <f>[5]NGDPD!AH14</f>
        <v>2.6776413407821229</v>
      </c>
      <c r="H11" s="38">
        <f>[5]NGDPD!AI14</f>
        <v>2.8430245810055865</v>
      </c>
      <c r="I11" s="38">
        <f>[5]NGDPD!AJ14</f>
        <v>2.5537932960893857</v>
      </c>
      <c r="J11" s="38">
        <f>[5]NGDPD!AK14</f>
        <v>2.4535988826815642</v>
      </c>
      <c r="K11" s="38">
        <f>[5]NGDPD!AL14</f>
        <v>2.6378608938547488</v>
      </c>
      <c r="L11" s="38">
        <f>[5]NGDPD!AM14</f>
        <v>2.6152072625698324</v>
      </c>
      <c r="M11" s="38">
        <f>[5]NGDPD!AN14</f>
        <v>2.7278497206703909</v>
      </c>
      <c r="N11" s="38">
        <f>[5]NGDPD!AO14</f>
        <v>2.7908491620111731</v>
      </c>
      <c r="O11" s="38">
        <f>[5]NGDPD!AP14</f>
        <v>2.962905027932961</v>
      </c>
      <c r="P11" s="38">
        <f>[5]NGDPD!AQ14</f>
        <v>2.9836374301675979</v>
      </c>
      <c r="Q11" s="38">
        <f>[5]NGDPD!AR14</f>
        <v>3.0924290502793297</v>
      </c>
      <c r="R11" s="38">
        <f>[5]NGDPD!AS14</f>
        <v>3.2021882681564247</v>
      </c>
      <c r="S11" s="38">
        <f>[5]NGDPD!AT14</f>
        <v>3.3416341739058324</v>
      </c>
      <c r="T11" s="38">
        <f>[5]NGDPD!AU14</f>
        <v>2.4576078788325697</v>
      </c>
      <c r="U11" s="75">
        <f t="shared" si="0"/>
        <v>-0.26454909456470466</v>
      </c>
    </row>
    <row r="12" spans="1:22" x14ac:dyDescent="0.15">
      <c r="A12" t="str">
        <f>'TT balance'!A16</f>
        <v>Australia</v>
      </c>
      <c r="B12" s="37" t="s">
        <v>29</v>
      </c>
      <c r="C12" s="37">
        <v>193</v>
      </c>
      <c r="D12" s="37" t="s">
        <v>315</v>
      </c>
      <c r="E12" s="38">
        <f>[5]NGDPD!AF15</f>
        <v>734.05276900205774</v>
      </c>
      <c r="F12" s="38">
        <f>[5]NGDPD!AG15</f>
        <v>781.29385337231872</v>
      </c>
      <c r="G12" s="38">
        <f>[5]NGDPD!AH15</f>
        <v>947.8904497035486</v>
      </c>
      <c r="H12" s="38">
        <f>[5]NGDPD!AI15</f>
        <v>1055.50879141362</v>
      </c>
      <c r="I12" s="38">
        <f>[5]NGDPD!AJ15</f>
        <v>998.92590603019107</v>
      </c>
      <c r="J12" s="38">
        <f>[5]NGDPD!AK15</f>
        <v>1251.8550022448485</v>
      </c>
      <c r="K12" s="38">
        <f>[5]NGDPD!AL15</f>
        <v>1513.681733871131</v>
      </c>
      <c r="L12" s="38">
        <f>[5]NGDPD!AM15</f>
        <v>1569.3154035433406</v>
      </c>
      <c r="M12" s="38">
        <f>[5]NGDPD!AN15</f>
        <v>1518.4221956089964</v>
      </c>
      <c r="N12" s="38">
        <f>[5]NGDPD!AO15</f>
        <v>1457.3873511732295</v>
      </c>
      <c r="O12" s="38">
        <f>[5]NGDPD!AP15</f>
        <v>1234.8172384130439</v>
      </c>
      <c r="P12" s="38">
        <f>[5]NGDPD!AQ15</f>
        <v>1266.2401661773386</v>
      </c>
      <c r="Q12" s="38">
        <f>[5]NGDPD!AR15</f>
        <v>1385.2041277135977</v>
      </c>
      <c r="R12" s="38">
        <f>[5]NGDPD!AS15</f>
        <v>1421.3008310949124</v>
      </c>
      <c r="S12" s="38">
        <f>[5]NGDPD!AT15</f>
        <v>1392.3816828785343</v>
      </c>
      <c r="T12" s="38">
        <f>[5]NGDPD!AU15</f>
        <v>1359.1442152327566</v>
      </c>
      <c r="U12" s="75">
        <f t="shared" si="0"/>
        <v>-2.3870945771898189E-2</v>
      </c>
    </row>
    <row r="13" spans="1:22" x14ac:dyDescent="0.15">
      <c r="A13" t="str">
        <f>'TT balance'!A17</f>
        <v>Austria</v>
      </c>
      <c r="B13" s="37" t="s">
        <v>30</v>
      </c>
      <c r="C13" s="37">
        <v>122</v>
      </c>
      <c r="D13" s="37" t="s">
        <v>316</v>
      </c>
      <c r="E13" s="38">
        <f>[5]NGDPD!AF16</f>
        <v>316.26695224562189</v>
      </c>
      <c r="F13" s="38">
        <f>[5]NGDPD!AG16</f>
        <v>336.29781916520449</v>
      </c>
      <c r="G13" s="38">
        <f>[5]NGDPD!AH16</f>
        <v>389.23148693474553</v>
      </c>
      <c r="H13" s="38">
        <f>[5]NGDPD!AI16</f>
        <v>432.00458645949624</v>
      </c>
      <c r="I13" s="38">
        <f>[5]NGDPD!AJ16</f>
        <v>401.32260826554625</v>
      </c>
      <c r="J13" s="38">
        <f>[5]NGDPD!AK16</f>
        <v>392.59543971268891</v>
      </c>
      <c r="K13" s="38">
        <f>[5]NGDPD!AL16</f>
        <v>431.60916911196091</v>
      </c>
      <c r="L13" s="38">
        <f>[5]NGDPD!AM16</f>
        <v>409.66114550478954</v>
      </c>
      <c r="M13" s="38">
        <f>[5]NGDPD!AN16</f>
        <v>430.19724921337735</v>
      </c>
      <c r="N13" s="38">
        <f>[5]NGDPD!AO16</f>
        <v>442.69891888377521</v>
      </c>
      <c r="O13" s="38">
        <f>[5]NGDPD!AP16</f>
        <v>382.00990003953103</v>
      </c>
      <c r="P13" s="38">
        <f>[5]NGDPD!AQ16</f>
        <v>395.72817927316612</v>
      </c>
      <c r="Q13" s="38">
        <f>[5]NGDPD!AR16</f>
        <v>417.09067749445205</v>
      </c>
      <c r="R13" s="38">
        <f>[5]NGDPD!AS16</f>
        <v>455.30124696214779</v>
      </c>
      <c r="S13" s="38">
        <f>[5]NGDPD!AT16</f>
        <v>445.12464630451524</v>
      </c>
      <c r="T13" s="38">
        <f>[5]NGDPD!AU16</f>
        <v>430.60244994521361</v>
      </c>
      <c r="U13" s="75">
        <f t="shared" si="0"/>
        <v>-3.2625010724224968E-2</v>
      </c>
    </row>
    <row r="14" spans="1:22" x14ac:dyDescent="0.15">
      <c r="A14" t="str">
        <f>'TT balance'!A18</f>
        <v>Azerbaijan, Rep. of</v>
      </c>
      <c r="B14" s="37" t="s">
        <v>251</v>
      </c>
      <c r="C14" s="37">
        <v>912</v>
      </c>
      <c r="D14" s="37" t="s">
        <v>317</v>
      </c>
      <c r="E14" s="38">
        <f>[5]NGDPD!AF17</f>
        <v>13.27332791576865</v>
      </c>
      <c r="F14" s="38">
        <f>[5]NGDPD!AG17</f>
        <v>21.027116457754971</v>
      </c>
      <c r="G14" s="38">
        <f>[5]NGDPD!AH17</f>
        <v>33.089547885269823</v>
      </c>
      <c r="H14" s="38">
        <f>[5]NGDPD!AI17</f>
        <v>48.979163488819061</v>
      </c>
      <c r="I14" s="38">
        <f>[5]NGDPD!AJ17</f>
        <v>44.288735460595888</v>
      </c>
      <c r="J14" s="38">
        <f>[5]NGDPD!AK17</f>
        <v>52.913140543066277</v>
      </c>
      <c r="K14" s="38">
        <f>[5]NGDPD!AL17</f>
        <v>65.989927039668856</v>
      </c>
      <c r="L14" s="38">
        <f>[5]NGDPD!AM17</f>
        <v>69.686892688929419</v>
      </c>
      <c r="M14" s="38">
        <f>[5]NGDPD!AN17</f>
        <v>74.160497105528677</v>
      </c>
      <c r="N14" s="38">
        <f>[5]NGDPD!AO17</f>
        <v>75.240297064417035</v>
      </c>
      <c r="O14" s="38">
        <f>[5]NGDPD!AP17</f>
        <v>50.844208968015742</v>
      </c>
      <c r="P14" s="38">
        <f>[5]NGDPD!AQ17</f>
        <v>37.829587428786077</v>
      </c>
      <c r="Q14" s="38">
        <f>[5]NGDPD!AR17</f>
        <v>41.375176470588237</v>
      </c>
      <c r="R14" s="38">
        <f>[5]NGDPD!AS17</f>
        <v>47.112941176470592</v>
      </c>
      <c r="S14" s="38">
        <f>[5]NGDPD!AT17</f>
        <v>48.047647058823529</v>
      </c>
      <c r="T14" s="38">
        <f>[5]NGDPD!AU17</f>
        <v>42.607176470588236</v>
      </c>
      <c r="U14" s="75">
        <f t="shared" si="0"/>
        <v>-0.1132307390947711</v>
      </c>
    </row>
    <row r="15" spans="1:22" x14ac:dyDescent="0.15">
      <c r="A15" t="str">
        <f>'TT balance'!A19</f>
        <v>Bahamas, The</v>
      </c>
      <c r="B15" s="37" t="s">
        <v>252</v>
      </c>
      <c r="C15" s="37">
        <v>313</v>
      </c>
      <c r="D15" s="37" t="s">
        <v>318</v>
      </c>
      <c r="E15" s="38">
        <f>[5]NGDPD!AF18</f>
        <v>9.8361950579992108</v>
      </c>
      <c r="F15" s="38">
        <f>[5]NGDPD!AG18</f>
        <v>10.167254113177099</v>
      </c>
      <c r="G15" s="38">
        <f>[5]NGDPD!AH18</f>
        <v>10.618345529649499</v>
      </c>
      <c r="H15" s="38">
        <f>[5]NGDPD!AI18</f>
        <v>10.525998216382201</v>
      </c>
      <c r="I15" s="38">
        <f>[5]NGDPD!AJ18</f>
        <v>9.9819595801155607</v>
      </c>
      <c r="J15" s="38">
        <f>[5]NGDPD!AK18</f>
        <v>10.095763124703101</v>
      </c>
      <c r="K15" s="38">
        <f>[5]NGDPD!AL18</f>
        <v>10.070452174847</v>
      </c>
      <c r="L15" s="38">
        <f>[5]NGDPD!AM18</f>
        <v>10.7204968264755</v>
      </c>
      <c r="M15" s="38">
        <f>[5]NGDPD!AN18</f>
        <v>10.5684</v>
      </c>
      <c r="N15" s="38">
        <f>[5]NGDPD!AO18</f>
        <v>11.111599999999999</v>
      </c>
      <c r="O15" s="38">
        <f>[5]NGDPD!AP18</f>
        <v>11.710800000000001</v>
      </c>
      <c r="P15" s="38">
        <f>[5]NGDPD!AQ18</f>
        <v>11.9285</v>
      </c>
      <c r="Q15" s="38">
        <f>[5]NGDPD!AR18</f>
        <v>12.4907</v>
      </c>
      <c r="R15" s="38">
        <f>[5]NGDPD!AS18</f>
        <v>13.0221</v>
      </c>
      <c r="S15" s="38">
        <f>[5]NGDPD!AT18</f>
        <v>13.578799999999999</v>
      </c>
      <c r="T15" s="38">
        <f>[5]NGDPD!AU18</f>
        <v>11.249737690291999</v>
      </c>
      <c r="U15" s="75">
        <f t="shared" si="0"/>
        <v>-0.17152195405396653</v>
      </c>
    </row>
    <row r="16" spans="1:22" x14ac:dyDescent="0.15">
      <c r="A16" t="str">
        <f>'TT balance'!A20</f>
        <v>Bahrain, Kingdom of</v>
      </c>
      <c r="B16" s="37" t="s">
        <v>253</v>
      </c>
      <c r="C16" s="37">
        <v>419</v>
      </c>
      <c r="D16" s="37" t="s">
        <v>319</v>
      </c>
      <c r="E16" s="38">
        <f>[5]NGDPD!AF19</f>
        <v>15.968793279868297</v>
      </c>
      <c r="F16" s="38">
        <f>[5]NGDPD!AG19</f>
        <v>18.50505319148936</v>
      </c>
      <c r="G16" s="38">
        <f>[5]NGDPD!AH19</f>
        <v>21.729973404255318</v>
      </c>
      <c r="H16" s="38">
        <f>[5]NGDPD!AI19</f>
        <v>25.71090425531915</v>
      </c>
      <c r="I16" s="38">
        <f>[5]NGDPD!AJ19</f>
        <v>22.938191489361703</v>
      </c>
      <c r="J16" s="38">
        <f>[5]NGDPD!AK19</f>
        <v>25.713297872340423</v>
      </c>
      <c r="K16" s="38">
        <f>[5]NGDPD!AL19</f>
        <v>28.776595744680851</v>
      </c>
      <c r="L16" s="38">
        <f>[5]NGDPD!AM19</f>
        <v>30.749335106382979</v>
      </c>
      <c r="M16" s="38">
        <f>[5]NGDPD!AN19</f>
        <v>32.539494680851064</v>
      </c>
      <c r="N16" s="38">
        <f>[5]NGDPD!AO19</f>
        <v>33.387659574468088</v>
      </c>
      <c r="O16" s="38">
        <f>[5]NGDPD!AP19</f>
        <v>31.050638297872339</v>
      </c>
      <c r="P16" s="38">
        <f>[5]NGDPD!AQ19</f>
        <v>32.234973404255321</v>
      </c>
      <c r="Q16" s="38">
        <f>[5]NGDPD!AR19</f>
        <v>35.473750000000003</v>
      </c>
      <c r="R16" s="38">
        <f>[5]NGDPD!AS19</f>
        <v>37.653962765957445</v>
      </c>
      <c r="S16" s="38">
        <f>[5]NGDPD!AT19</f>
        <v>38.473723404255317</v>
      </c>
      <c r="T16" s="38">
        <f>[5]NGDPD!AU19</f>
        <v>33.903884595190419</v>
      </c>
      <c r="U16" s="75">
        <f t="shared" si="0"/>
        <v>-0.11877817909767108</v>
      </c>
      <c r="V16">
        <v>1</v>
      </c>
    </row>
    <row r="17" spans="1:22" x14ac:dyDescent="0.15">
      <c r="A17" t="str">
        <f>'TT balance'!A21</f>
        <v>Bangladesh</v>
      </c>
      <c r="B17" s="37" t="s">
        <v>34</v>
      </c>
      <c r="C17" s="37">
        <v>513</v>
      </c>
      <c r="D17" s="37" t="s">
        <v>320</v>
      </c>
      <c r="E17" s="38">
        <f>[5]NGDPD!AF20</f>
        <v>69.460930660365264</v>
      </c>
      <c r="F17" s="38">
        <f>[5]NGDPD!AG20</f>
        <v>71.814790638684201</v>
      </c>
      <c r="G17" s="38">
        <f>[5]NGDPD!AH20</f>
        <v>79.616831189593626</v>
      </c>
      <c r="H17" s="38">
        <f>[5]NGDPD!AI20</f>
        <v>91.630179879270813</v>
      </c>
      <c r="I17" s="38">
        <f>[5]NGDPD!AJ20</f>
        <v>102.47777906030183</v>
      </c>
      <c r="J17" s="38">
        <f>[5]NGDPD!AK20</f>
        <v>115.27907746522642</v>
      </c>
      <c r="K17" s="38">
        <f>[5]NGDPD!AL20</f>
        <v>128.60541395864863</v>
      </c>
      <c r="L17" s="38">
        <f>[5]NGDPD!AM20</f>
        <v>133.30417947916868</v>
      </c>
      <c r="M17" s="38">
        <f>[5]NGDPD!AN20</f>
        <v>150.0258699446926</v>
      </c>
      <c r="N17" s="38">
        <f>[5]NGDPD!AO20</f>
        <v>172.88664799576912</v>
      </c>
      <c r="O17" s="38">
        <f>[5]NGDPD!AP20</f>
        <v>195.14662645749488</v>
      </c>
      <c r="P17" s="38">
        <f>[5]NGDPD!AQ20</f>
        <v>221.39750454422077</v>
      </c>
      <c r="Q17" s="38">
        <f>[5]NGDPD!AR20</f>
        <v>249.69473915698225</v>
      </c>
      <c r="R17" s="38">
        <f>[5]NGDPD!AS20</f>
        <v>273.29983527141133</v>
      </c>
      <c r="S17" s="38">
        <f>[5]NGDPD!AT20</f>
        <v>302.39640990184108</v>
      </c>
      <c r="T17" s="38">
        <f>[5]NGDPD!AU20</f>
        <v>327.25315248350711</v>
      </c>
      <c r="U17" s="75">
        <f t="shared" si="0"/>
        <v>8.2199198693313269E-2</v>
      </c>
    </row>
    <row r="18" spans="1:22" x14ac:dyDescent="0.15">
      <c r="A18" t="str">
        <f>'TT balance'!A22</f>
        <v>Barbados</v>
      </c>
      <c r="B18" s="37" t="s">
        <v>35</v>
      </c>
      <c r="C18" s="37">
        <v>316</v>
      </c>
      <c r="D18" s="37" t="s">
        <v>321</v>
      </c>
      <c r="E18" s="38">
        <f>[5]NGDPD!AF21</f>
        <v>3.8195947278850197</v>
      </c>
      <c r="F18" s="38">
        <f>[5]NGDPD!AG21</f>
        <v>4.21745080254823</v>
      </c>
      <c r="G18" s="38">
        <f>[5]NGDPD!AH21</f>
        <v>4.6740074524924253</v>
      </c>
      <c r="H18" s="38">
        <f>[5]NGDPD!AI21</f>
        <v>4.7849250790264506</v>
      </c>
      <c r="I18" s="38">
        <f>[5]NGDPD!AJ21</f>
        <v>4.4656573146444858</v>
      </c>
      <c r="J18" s="38">
        <f>[5]NGDPD!AK21</f>
        <v>4.5299283019968009</v>
      </c>
      <c r="K18" s="38">
        <f>[5]NGDPD!AL21</f>
        <v>4.6576994622307701</v>
      </c>
      <c r="L18" s="38">
        <f>[5]NGDPD!AM21</f>
        <v>4.6100959951748104</v>
      </c>
      <c r="M18" s="38">
        <f>[5]NGDPD!AN21</f>
        <v>4.6772482894664602</v>
      </c>
      <c r="N18" s="38">
        <f>[5]NGDPD!AO21</f>
        <v>4.696344350824905</v>
      </c>
      <c r="O18" s="38">
        <f>[5]NGDPD!AP21</f>
        <v>4.7150036099260699</v>
      </c>
      <c r="P18" s="38">
        <f>[5]NGDPD!AQ21</f>
        <v>4.8300073525801599</v>
      </c>
      <c r="Q18" s="38">
        <f>[5]NGDPD!AR21</f>
        <v>4.9781538889765597</v>
      </c>
      <c r="R18" s="38">
        <f>[5]NGDPD!AS21</f>
        <v>5.0866932952264996</v>
      </c>
      <c r="S18" s="38">
        <f>[5]NGDPD!AT21</f>
        <v>5.2979588617104501</v>
      </c>
      <c r="T18" s="38">
        <f>[5]NGDPD!AU21</f>
        <v>4.4181798131348247</v>
      </c>
      <c r="U18" s="75">
        <f t="shared" si="0"/>
        <v>-0.16605999999999776</v>
      </c>
    </row>
    <row r="19" spans="1:22" x14ac:dyDescent="0.15">
      <c r="A19" t="str">
        <f>'TT balance'!A23</f>
        <v>Belarus, Rep. of</v>
      </c>
      <c r="B19" s="37" t="s">
        <v>254</v>
      </c>
      <c r="C19" s="37">
        <v>913</v>
      </c>
      <c r="D19" s="37" t="s">
        <v>322</v>
      </c>
      <c r="E19" s="38">
        <f>[5]NGDPD!AF22</f>
        <v>31.238522052098507</v>
      </c>
      <c r="F19" s="38">
        <f>[5]NGDPD!AG22</f>
        <v>38.219093169619562</v>
      </c>
      <c r="G19" s="38">
        <f>[5]NGDPD!AH22</f>
        <v>46.815211876231388</v>
      </c>
      <c r="H19" s="38">
        <f>[5]NGDPD!AI22</f>
        <v>62.79757586188046</v>
      </c>
      <c r="I19" s="38">
        <f>[5]NGDPD!AJ22</f>
        <v>50.855422230663223</v>
      </c>
      <c r="J19" s="38">
        <f>[5]NGDPD!AK22</f>
        <v>57.219915104312783</v>
      </c>
      <c r="K19" s="38">
        <f>[5]NGDPD!AL22</f>
        <v>61.368035121064437</v>
      </c>
      <c r="L19" s="38">
        <f>[5]NGDPD!AM22</f>
        <v>65.668805650843552</v>
      </c>
      <c r="M19" s="38">
        <f>[5]NGDPD!AN22</f>
        <v>75.495715248281897</v>
      </c>
      <c r="N19" s="38">
        <f>[5]NGDPD!AO22</f>
        <v>78.735998424327605</v>
      </c>
      <c r="O19" s="38">
        <f>[5]NGDPD!AP22</f>
        <v>56.32889836606499</v>
      </c>
      <c r="P19" s="38">
        <f>[5]NGDPD!AQ22</f>
        <v>47.703443158864637</v>
      </c>
      <c r="Q19" s="38">
        <f>[5]NGDPD!AR22</f>
        <v>54.723001346880466</v>
      </c>
      <c r="R19" s="38">
        <f>[5]NGDPD!AS22</f>
        <v>60.011432558024289</v>
      </c>
      <c r="S19" s="38">
        <f>[5]NGDPD!AT22</f>
        <v>64.414361432286583</v>
      </c>
      <c r="T19" s="38">
        <f>[5]NGDPD!AU22</f>
        <v>60.200566407415096</v>
      </c>
      <c r="U19" s="75">
        <f t="shared" si="0"/>
        <v>-6.5417011535557901E-2</v>
      </c>
    </row>
    <row r="20" spans="1:22" x14ac:dyDescent="0.15">
      <c r="A20" t="str">
        <f>'TT balance'!A24</f>
        <v>Belgium</v>
      </c>
      <c r="B20" s="37" t="s">
        <v>37</v>
      </c>
      <c r="C20" s="37">
        <v>124</v>
      </c>
      <c r="D20" s="37" t="s">
        <v>323</v>
      </c>
      <c r="E20" s="38">
        <f>[5]NGDPD!AF23</f>
        <v>385.92721469399146</v>
      </c>
      <c r="F20" s="38">
        <f>[5]NGDPD!AG23</f>
        <v>408.28084446146585</v>
      </c>
      <c r="G20" s="38">
        <f>[5]NGDPD!AH23</f>
        <v>470.97780218548735</v>
      </c>
      <c r="H20" s="38">
        <f>[5]NGDPD!AI23</f>
        <v>517.26979315709809</v>
      </c>
      <c r="I20" s="38">
        <f>[5]NGDPD!AJ23</f>
        <v>482.72972108641915</v>
      </c>
      <c r="J20" s="38">
        <f>[5]NGDPD!AK23</f>
        <v>481.8139443889043</v>
      </c>
      <c r="K20" s="38">
        <f>[5]NGDPD!AL23</f>
        <v>523.23854069790957</v>
      </c>
      <c r="L20" s="38">
        <f>[5]NGDPD!AM23</f>
        <v>496.46745274190681</v>
      </c>
      <c r="M20" s="38">
        <f>[5]NGDPD!AN23</f>
        <v>521.79861971296884</v>
      </c>
      <c r="N20" s="38">
        <f>[5]NGDPD!AO23</f>
        <v>535.52911201973234</v>
      </c>
      <c r="O20" s="38">
        <f>[5]NGDPD!AP23</f>
        <v>462.38305119356465</v>
      </c>
      <c r="P20" s="38">
        <f>[5]NGDPD!AQ23</f>
        <v>475.93105854091533</v>
      </c>
      <c r="Q20" s="38">
        <f>[5]NGDPD!AR23</f>
        <v>502.5205620626063</v>
      </c>
      <c r="R20" s="38">
        <f>[5]NGDPD!AS23</f>
        <v>543.98046310511006</v>
      </c>
      <c r="S20" s="38">
        <f>[5]NGDPD!AT23</f>
        <v>533.15707427772293</v>
      </c>
      <c r="T20" s="38">
        <f>[5]NGDPD!AU23</f>
        <v>513.08722679182256</v>
      </c>
      <c r="U20" s="75">
        <f t="shared" si="0"/>
        <v>-3.764340464409921E-2</v>
      </c>
    </row>
    <row r="21" spans="1:22" x14ac:dyDescent="0.15">
      <c r="A21" t="str">
        <f>'TT balance'!A25</f>
        <v>Belize</v>
      </c>
      <c r="B21" s="37" t="s">
        <v>39</v>
      </c>
      <c r="C21" s="37">
        <v>339</v>
      </c>
      <c r="D21" s="37" t="s">
        <v>324</v>
      </c>
      <c r="E21" s="38">
        <f>[5]NGDPD!AF24</f>
        <v>1.1025648800365</v>
      </c>
      <c r="F21" s="38">
        <f>[5]NGDPD!AG24</f>
        <v>1.21060372650843</v>
      </c>
      <c r="G21" s="38">
        <f>[5]NGDPD!AH24</f>
        <v>1.2715980446466899</v>
      </c>
      <c r="H21" s="38">
        <f>[5]NGDPD!AI24</f>
        <v>1.35133864858457</v>
      </c>
      <c r="I21" s="38">
        <f>[5]NGDPD!AJ24</f>
        <v>1.29946644560202</v>
      </c>
      <c r="J21" s="38">
        <f>[5]NGDPD!AK24</f>
        <v>1.3771770826384051</v>
      </c>
      <c r="K21" s="38">
        <f>[5]NGDPD!AL24</f>
        <v>1.4607979032340601</v>
      </c>
      <c r="L21" s="38">
        <f>[5]NGDPD!AM24</f>
        <v>1.5228975060784899</v>
      </c>
      <c r="M21" s="38">
        <f>[5]NGDPD!AN24</f>
        <v>1.579411253005135</v>
      </c>
      <c r="N21" s="38">
        <f>[5]NGDPD!AO24</f>
        <v>1.6673350609606399</v>
      </c>
      <c r="O21" s="38">
        <f>[5]NGDPD!AP24</f>
        <v>1.7217009914691199</v>
      </c>
      <c r="P21" s="38">
        <f>[5]NGDPD!AQ24</f>
        <v>1.789304087785615</v>
      </c>
      <c r="Q21" s="38">
        <f>[5]NGDPD!AR24</f>
        <v>1.8585296767185699</v>
      </c>
      <c r="R21" s="38">
        <f>[5]NGDPD!AS24</f>
        <v>1.9158997869640702</v>
      </c>
      <c r="S21" s="38">
        <f>[5]NGDPD!AT24</f>
        <v>1.9825185406134</v>
      </c>
      <c r="T21" s="38">
        <f>[5]NGDPD!AU24</f>
        <v>1.7059016528458451</v>
      </c>
      <c r="U21" s="75">
        <f t="shared" si="0"/>
        <v>-0.13952802059645231</v>
      </c>
    </row>
    <row r="22" spans="1:22" x14ac:dyDescent="0.15">
      <c r="A22" t="str">
        <f>'TT balance'!A26</f>
        <v>Benin</v>
      </c>
      <c r="B22" s="37" t="s">
        <v>40</v>
      </c>
      <c r="C22" s="37">
        <v>638</v>
      </c>
      <c r="D22" s="37" t="s">
        <v>325</v>
      </c>
      <c r="E22" s="38">
        <f>[5]NGDPD!AF25</f>
        <v>6.5712851045712535</v>
      </c>
      <c r="F22" s="38">
        <f>[5]NGDPD!AG25</f>
        <v>7.0344838111510573</v>
      </c>
      <c r="G22" s="38">
        <f>[5]NGDPD!AH25</f>
        <v>8.1700117670746124</v>
      </c>
      <c r="H22" s="38">
        <f>[5]NGDPD!AI25</f>
        <v>9.7866620208244566</v>
      </c>
      <c r="I22" s="38">
        <f>[5]NGDPD!AJ25</f>
        <v>9.7280524718709458</v>
      </c>
      <c r="J22" s="38">
        <f>[5]NGDPD!AK25</f>
        <v>9.5431323303074329</v>
      </c>
      <c r="K22" s="38">
        <f>[5]NGDPD!AL25</f>
        <v>10.691438620028098</v>
      </c>
      <c r="L22" s="38">
        <f>[5]NGDPD!AM25</f>
        <v>11.148414104343725</v>
      </c>
      <c r="M22" s="38">
        <f>[5]NGDPD!AN25</f>
        <v>12.518027882988585</v>
      </c>
      <c r="N22" s="38">
        <f>[5]NGDPD!AO25</f>
        <v>13.287951136647411</v>
      </c>
      <c r="O22" s="38">
        <f>[5]NGDPD!AP25</f>
        <v>11.389314026240882</v>
      </c>
      <c r="P22" s="38">
        <f>[5]NGDPD!AQ25</f>
        <v>11.817803895580917</v>
      </c>
      <c r="Q22" s="38">
        <f>[5]NGDPD!AR25</f>
        <v>12.697173628014323</v>
      </c>
      <c r="R22" s="38">
        <f>[5]NGDPD!AS25</f>
        <v>14.257449464284452</v>
      </c>
      <c r="S22" s="38">
        <f>[5]NGDPD!AT25</f>
        <v>14.39229697208785</v>
      </c>
      <c r="T22" s="38">
        <f>[5]NGDPD!AU25</f>
        <v>15.192899449691524</v>
      </c>
      <c r="U22" s="75">
        <f t="shared" si="0"/>
        <v>5.5627151048671886E-2</v>
      </c>
    </row>
    <row r="23" spans="1:22" x14ac:dyDescent="0.15">
      <c r="A23" t="str">
        <f>'TT balance'!A27</f>
        <v>Bermuda</v>
      </c>
      <c r="B23" s="37"/>
      <c r="C23" s="37">
        <v>319</v>
      </c>
      <c r="D23" s="37"/>
      <c r="E23" s="38">
        <v>4.8681360000000007</v>
      </c>
      <c r="F23" s="38">
        <v>6.1440000000000001</v>
      </c>
      <c r="G23" s="38">
        <v>6.7670000000000003</v>
      </c>
      <c r="H23" s="38">
        <v>6.98</v>
      </c>
      <c r="I23" s="38">
        <v>6.6559999999999997</v>
      </c>
      <c r="J23" s="38">
        <v>6.6345260000000001</v>
      </c>
      <c r="K23" s="38">
        <v>6.3126910000000001</v>
      </c>
      <c r="L23" s="38">
        <v>6.3781879999999997</v>
      </c>
      <c r="M23" s="38">
        <v>6.4657560000000007</v>
      </c>
      <c r="N23" s="38">
        <v>6.4139880000000007</v>
      </c>
      <c r="O23" s="38">
        <v>6.654541</v>
      </c>
      <c r="P23" s="38">
        <v>6.8999110000000003</v>
      </c>
      <c r="Q23" s="38">
        <v>7.1423160000000001</v>
      </c>
      <c r="R23" s="38">
        <v>7.224329</v>
      </c>
      <c r="S23" s="38">
        <v>7.4841129999999998</v>
      </c>
      <c r="T23" s="38">
        <v>6.9024000000000001</v>
      </c>
      <c r="U23" s="75">
        <f t="shared" si="0"/>
        <v>-7.7726378530094342E-2</v>
      </c>
    </row>
    <row r="24" spans="1:22" x14ac:dyDescent="0.15">
      <c r="A24" t="str">
        <f>'TT balance'!A28</f>
        <v>Bhutan</v>
      </c>
      <c r="B24" s="37" t="s">
        <v>42</v>
      </c>
      <c r="C24" s="37">
        <v>514</v>
      </c>
      <c r="D24" s="37" t="s">
        <v>326</v>
      </c>
      <c r="E24" s="38">
        <f>[5]NGDPD!AF26</f>
        <v>0.75804139440198925</v>
      </c>
      <c r="F24" s="38">
        <f>[5]NGDPD!AG26</f>
        <v>0.82115487863401737</v>
      </c>
      <c r="G24" s="38">
        <f>[5]NGDPD!AH26</f>
        <v>1.00476410801203</v>
      </c>
      <c r="H24" s="38">
        <f>[5]NGDPD!AI26</f>
        <v>1.2598943871675232</v>
      </c>
      <c r="I24" s="38">
        <f>[5]NGDPD!AJ26</f>
        <v>1.1840615077683989</v>
      </c>
      <c r="J24" s="38">
        <f>[5]NGDPD!AK26</f>
        <v>1.3988806006261931</v>
      </c>
      <c r="K24" s="38">
        <f>[5]NGDPD!AL26</f>
        <v>1.6955749833087581</v>
      </c>
      <c r="L24" s="38">
        <f>[5]NGDPD!AM26</f>
        <v>1.7716792618294948</v>
      </c>
      <c r="M24" s="38">
        <f>[5]NGDPD!AN26</f>
        <v>1.8054727418916261</v>
      </c>
      <c r="N24" s="38">
        <f>[5]NGDPD!AO26</f>
        <v>1.7837848480282417</v>
      </c>
      <c r="O24" s="38">
        <f>[5]NGDPD!AP26</f>
        <v>1.921576330235812</v>
      </c>
      <c r="P24" s="38">
        <f>[5]NGDPD!AQ26</f>
        <v>2.0247067847965541</v>
      </c>
      <c r="Q24" s="38">
        <f>[5]NGDPD!AR26</f>
        <v>2.3648402929344661</v>
      </c>
      <c r="R24" s="38">
        <f>[5]NGDPD!AS26</f>
        <v>2.4112110930815756</v>
      </c>
      <c r="S24" s="38">
        <f>[5]NGDPD!AT26</f>
        <v>2.4878888248847928</v>
      </c>
      <c r="T24" s="38">
        <f>[5]NGDPD!AU26</f>
        <v>2.503438596491228</v>
      </c>
      <c r="U24" s="75">
        <f t="shared" si="0"/>
        <v>6.2501874886451425E-3</v>
      </c>
    </row>
    <row r="25" spans="1:22" x14ac:dyDescent="0.15">
      <c r="A25" t="str">
        <f>'TT balance'!A29</f>
        <v>Bolivia</v>
      </c>
      <c r="B25" s="37" t="s">
        <v>43</v>
      </c>
      <c r="C25" s="37">
        <v>218</v>
      </c>
      <c r="D25" s="37" t="s">
        <v>327</v>
      </c>
      <c r="E25" s="38">
        <f>[5]NGDPD!AF27</f>
        <v>9.5731311051832204</v>
      </c>
      <c r="F25" s="38">
        <f>[5]NGDPD!AG27</f>
        <v>11.5200747469519</v>
      </c>
      <c r="G25" s="38">
        <f>[5]NGDPD!AH27</f>
        <v>13.216189344113669</v>
      </c>
      <c r="H25" s="38">
        <f>[5]NGDPD!AI27</f>
        <v>16.792175881939755</v>
      </c>
      <c r="I25" s="38">
        <f>[5]NGDPD!AJ27</f>
        <v>17.464382379113058</v>
      </c>
      <c r="J25" s="38">
        <f>[5]NGDPD!AK27</f>
        <v>19.786017896381068</v>
      </c>
      <c r="K25" s="38">
        <f>[5]NGDPD!AL27</f>
        <v>24.135254144028604</v>
      </c>
      <c r="L25" s="38">
        <f>[5]NGDPD!AM27</f>
        <v>27.281906356737753</v>
      </c>
      <c r="M25" s="38">
        <f>[5]NGDPD!AN27</f>
        <v>30.88280344951691</v>
      </c>
      <c r="N25" s="38">
        <f>[5]NGDPD!AO27</f>
        <v>33.236685009735858</v>
      </c>
      <c r="O25" s="38">
        <f>[5]NGDPD!AP27</f>
        <v>33.240724474427545</v>
      </c>
      <c r="P25" s="38">
        <f>[5]NGDPD!AQ27</f>
        <v>34.188510501810349</v>
      </c>
      <c r="Q25" s="38">
        <f>[5]NGDPD!AR27</f>
        <v>37.782028770040228</v>
      </c>
      <c r="R25" s="38">
        <f>[5]NGDPD!AS27</f>
        <v>40.581289679240527</v>
      </c>
      <c r="S25" s="38">
        <f>[5]NGDPD!AT27</f>
        <v>41.193393709993593</v>
      </c>
      <c r="T25" s="38">
        <f>[5]NGDPD!AU27</f>
        <v>36.839330204389356</v>
      </c>
      <c r="U25" s="75">
        <f t="shared" si="0"/>
        <v>-0.10569810140571001</v>
      </c>
    </row>
    <row r="26" spans="1:22" x14ac:dyDescent="0.15">
      <c r="A26" t="str">
        <f>'TT balance'!A30</f>
        <v>Bosnia and Herzegovina</v>
      </c>
      <c r="B26" s="37" t="s">
        <v>44</v>
      </c>
      <c r="C26" s="37">
        <v>963</v>
      </c>
      <c r="D26" s="37" t="s">
        <v>328</v>
      </c>
      <c r="E26" s="38">
        <f>[5]NGDPD!AF28</f>
        <v>10.934963589660992</v>
      </c>
      <c r="F26" s="38">
        <f>[5]NGDPD!AG28</f>
        <v>12.459966002473147</v>
      </c>
      <c r="G26" s="38">
        <f>[5]NGDPD!AH28</f>
        <v>15.32266847185805</v>
      </c>
      <c r="H26" s="38">
        <f>[5]NGDPD!AI28</f>
        <v>18.711950472540384</v>
      </c>
      <c r="I26" s="38">
        <f>[5]NGDPD!AJ28</f>
        <v>17.600740835918696</v>
      </c>
      <c r="J26" s="38">
        <f>[5]NGDPD!AK28</f>
        <v>17.163819980526434</v>
      </c>
      <c r="K26" s="38">
        <f>[5]NGDPD!AL28</f>
        <v>18.628861980628297</v>
      </c>
      <c r="L26" s="38">
        <f>[5]NGDPD!AM28</f>
        <v>17.207255723691812</v>
      </c>
      <c r="M26" s="38">
        <f>[5]NGDPD!AN28</f>
        <v>18.154890313814505</v>
      </c>
      <c r="N26" s="38">
        <f>[5]NGDPD!AO28</f>
        <v>18.521862648367446</v>
      </c>
      <c r="O26" s="38">
        <f>[5]NGDPD!AP28</f>
        <v>16.20977950723454</v>
      </c>
      <c r="P26" s="38">
        <f>[5]NGDPD!AQ28</f>
        <v>16.909903344196199</v>
      </c>
      <c r="Q26" s="38">
        <f>[5]NGDPD!AR28</f>
        <v>18.080610917776287</v>
      </c>
      <c r="R26" s="38">
        <f>[5]NGDPD!AS28</f>
        <v>20.183688190822867</v>
      </c>
      <c r="S26" s="38">
        <f>[5]NGDPD!AT28</f>
        <v>20.202636114398405</v>
      </c>
      <c r="T26" s="38">
        <f>[5]NGDPD!AU28</f>
        <v>19.788762138900704</v>
      </c>
      <c r="U26" s="75">
        <f t="shared" si="0"/>
        <v>-2.0486137212694433E-2</v>
      </c>
    </row>
    <row r="27" spans="1:22" x14ac:dyDescent="0.15">
      <c r="A27" t="str">
        <f>'TT balance'!A31</f>
        <v>Botswana</v>
      </c>
      <c r="B27" s="37" t="s">
        <v>45</v>
      </c>
      <c r="C27" s="37">
        <v>616</v>
      </c>
      <c r="D27" s="37" t="s">
        <v>329</v>
      </c>
      <c r="E27" s="38">
        <f>[5]NGDPD!AF29</f>
        <v>10.012786783967623</v>
      </c>
      <c r="F27" s="38">
        <f>[5]NGDPD!AG29</f>
        <v>10.175287820342371</v>
      </c>
      <c r="G27" s="38">
        <f>[5]NGDPD!AH29</f>
        <v>10.94120773738492</v>
      </c>
      <c r="H27" s="38">
        <f>[5]NGDPD!AI29</f>
        <v>11.027507387001043</v>
      </c>
      <c r="I27" s="38">
        <f>[5]NGDPD!AJ29</f>
        <v>10.271867483599236</v>
      </c>
      <c r="J27" s="38">
        <f>[5]NGDPD!AK29</f>
        <v>12.794263170739264</v>
      </c>
      <c r="K27" s="38">
        <f>[5]NGDPD!AL29</f>
        <v>15.39316857539699</v>
      </c>
      <c r="L27" s="38">
        <f>[5]NGDPD!AM29</f>
        <v>16.110236170117844</v>
      </c>
      <c r="M27" s="38">
        <f>[5]NGDPD!AN29</f>
        <v>14.914997990928196</v>
      </c>
      <c r="N27" s="38">
        <f>[5]NGDPD!AO29</f>
        <v>16.259284041087735</v>
      </c>
      <c r="O27" s="38">
        <f>[5]NGDPD!AP29</f>
        <v>14.445102756236421</v>
      </c>
      <c r="P27" s="38">
        <f>[5]NGDPD!AQ29</f>
        <v>15.658099697879505</v>
      </c>
      <c r="Q27" s="38">
        <f>[5]NGDPD!AR29</f>
        <v>17.38337601997203</v>
      </c>
      <c r="R27" s="38">
        <f>[5]NGDPD!AS29</f>
        <v>18.663504207012192</v>
      </c>
      <c r="S27" s="38">
        <f>[5]NGDPD!AT29</f>
        <v>18.338578162008837</v>
      </c>
      <c r="T27" s="38">
        <f>[5]NGDPD!AU29</f>
        <v>15.910488774792903</v>
      </c>
      <c r="U27" s="75">
        <f t="shared" si="0"/>
        <v>-0.13240336114203721</v>
      </c>
    </row>
    <row r="28" spans="1:22" x14ac:dyDescent="0.15">
      <c r="A28" t="str">
        <f>'TT balance'!A32</f>
        <v>Brazil</v>
      </c>
      <c r="B28" s="37" t="s">
        <v>46</v>
      </c>
      <c r="C28" s="37">
        <v>223</v>
      </c>
      <c r="D28" s="37" t="s">
        <v>330</v>
      </c>
      <c r="E28" s="38">
        <f>[5]NGDPD!AF30</f>
        <v>891.63302262372179</v>
      </c>
      <c r="F28" s="38">
        <f>[5]NGDPD!AG30</f>
        <v>1107.6275958764784</v>
      </c>
      <c r="G28" s="38">
        <f>[5]NGDPD!AH30</f>
        <v>1397.1142792332021</v>
      </c>
      <c r="H28" s="38">
        <f>[5]NGDPD!AI30</f>
        <v>1695.855343282497</v>
      </c>
      <c r="I28" s="38">
        <f>[5]NGDPD!AJ30</f>
        <v>1669.2041366531171</v>
      </c>
      <c r="J28" s="38">
        <f>[5]NGDPD!AK30</f>
        <v>2208.7042440318305</v>
      </c>
      <c r="K28" s="38">
        <f>[5]NGDPD!AL30</f>
        <v>2614.0268686878744</v>
      </c>
      <c r="L28" s="38">
        <f>[5]NGDPD!AM30</f>
        <v>2464.0537359263053</v>
      </c>
      <c r="M28" s="38">
        <f>[5]NGDPD!AN30</f>
        <v>2471.7178554043717</v>
      </c>
      <c r="N28" s="38">
        <f>[5]NGDPD!AO30</f>
        <v>2456.0545133219766</v>
      </c>
      <c r="O28" s="38">
        <f>[5]NGDPD!AP30</f>
        <v>1800.0459334165605</v>
      </c>
      <c r="P28" s="38">
        <f>[5]NGDPD!AQ30</f>
        <v>1796.6224468107971</v>
      </c>
      <c r="Q28" s="38">
        <f>[5]NGDPD!AR30</f>
        <v>2063.5183279977859</v>
      </c>
      <c r="R28" s="38">
        <f>[5]NGDPD!AS30</f>
        <v>1916.9338980383573</v>
      </c>
      <c r="S28" s="38">
        <f>[5]NGDPD!AT30</f>
        <v>1877.1143922427036</v>
      </c>
      <c r="T28" s="38">
        <f>[5]NGDPD!AU30</f>
        <v>1434.0844812785315</v>
      </c>
      <c r="U28" s="75">
        <f t="shared" si="0"/>
        <v>-0.23601646910546414</v>
      </c>
    </row>
    <row r="29" spans="1:22" x14ac:dyDescent="0.15">
      <c r="A29" t="str">
        <f>'TT balance'!A33</f>
        <v>Brunei Darussalam</v>
      </c>
      <c r="B29" s="37" t="s">
        <v>47</v>
      </c>
      <c r="C29" s="37">
        <v>516</v>
      </c>
      <c r="D29" s="37" t="s">
        <v>331</v>
      </c>
      <c r="E29" s="38">
        <f>[5]NGDPD!AF31</f>
        <v>10.54720377718772</v>
      </c>
      <c r="F29" s="38">
        <f>[5]NGDPD!AG31</f>
        <v>12.644613793549304</v>
      </c>
      <c r="G29" s="38">
        <f>[5]NGDPD!AH31</f>
        <v>13.432032466508645</v>
      </c>
      <c r="H29" s="38">
        <f>[5]NGDPD!AI31</f>
        <v>15.926460237597212</v>
      </c>
      <c r="I29" s="38">
        <f>[5]NGDPD!AJ31</f>
        <v>11.912902290557708</v>
      </c>
      <c r="J29" s="38">
        <f>[5]NGDPD!AK31</f>
        <v>13.707116271092058</v>
      </c>
      <c r="K29" s="38">
        <f>[5]NGDPD!AL31</f>
        <v>18.524790774297923</v>
      </c>
      <c r="L29" s="38">
        <f>[5]NGDPD!AM31</f>
        <v>19.046778780178133</v>
      </c>
      <c r="M29" s="38">
        <f>[5]NGDPD!AN31</f>
        <v>18.092210422067613</v>
      </c>
      <c r="N29" s="38">
        <f>[5]NGDPD!AO31</f>
        <v>17.097662430574957</v>
      </c>
      <c r="O29" s="38">
        <f>[5]NGDPD!AP31</f>
        <v>12.931105686723765</v>
      </c>
      <c r="P29" s="38">
        <f>[5]NGDPD!AQ31</f>
        <v>11.398620943325064</v>
      </c>
      <c r="Q29" s="38">
        <f>[5]NGDPD!AR31</f>
        <v>12.127694209140975</v>
      </c>
      <c r="R29" s="38">
        <f>[5]NGDPD!AS31</f>
        <v>13.567686234697565</v>
      </c>
      <c r="S29" s="38">
        <f>[5]NGDPD!AT31</f>
        <v>13.469834349617319</v>
      </c>
      <c r="T29" s="38">
        <f>[5]NGDPD!AU31</f>
        <v>12.01569379377516</v>
      </c>
      <c r="U29" s="75">
        <f t="shared" si="0"/>
        <v>-0.10795534065966228</v>
      </c>
      <c r="V29">
        <v>1</v>
      </c>
    </row>
    <row r="30" spans="1:22" x14ac:dyDescent="0.15">
      <c r="A30" t="str">
        <f>'TT balance'!A34</f>
        <v>Bulgaria</v>
      </c>
      <c r="B30" s="37" t="s">
        <v>48</v>
      </c>
      <c r="C30" s="37">
        <v>918</v>
      </c>
      <c r="D30" s="37" t="s">
        <v>332</v>
      </c>
      <c r="E30" s="38">
        <f>[5]NGDPD!AF32</f>
        <v>29.868382092529451</v>
      </c>
      <c r="F30" s="38">
        <f>[5]NGDPD!AG32</f>
        <v>34.380396851524935</v>
      </c>
      <c r="G30" s="38">
        <f>[5]NGDPD!AH32</f>
        <v>44.403910321976532</v>
      </c>
      <c r="H30" s="38">
        <f>[5]NGDPD!AI32</f>
        <v>54.433809775455536</v>
      </c>
      <c r="I30" s="38">
        <f>[5]NGDPD!AJ32</f>
        <v>52.023658751151615</v>
      </c>
      <c r="J30" s="38">
        <f>[5]NGDPD!AK32</f>
        <v>50.382649641735377</v>
      </c>
      <c r="K30" s="38">
        <f>[5]NGDPD!AL32</f>
        <v>57.388188953050744</v>
      </c>
      <c r="L30" s="38">
        <f>[5]NGDPD!AM32</f>
        <v>54.031475312900369</v>
      </c>
      <c r="M30" s="38">
        <f>[5]NGDPD!AN32</f>
        <v>55.617127523306621</v>
      </c>
      <c r="N30" s="38">
        <f>[5]NGDPD!AO32</f>
        <v>56.902380968531872</v>
      </c>
      <c r="O30" s="38">
        <f>[5]NGDPD!AP32</f>
        <v>50.647203547931646</v>
      </c>
      <c r="P30" s="38">
        <f>[5]NGDPD!AQ32</f>
        <v>53.802025834766084</v>
      </c>
      <c r="Q30" s="38">
        <f>[5]NGDPD!AR32</f>
        <v>59.093328174480945</v>
      </c>
      <c r="R30" s="38">
        <f>[5]NGDPD!AS32</f>
        <v>66.294460743902135</v>
      </c>
      <c r="S30" s="38">
        <f>[5]NGDPD!AT32</f>
        <v>68.562594228420522</v>
      </c>
      <c r="T30" s="38">
        <f>[5]NGDPD!AU32</f>
        <v>69.209405693586774</v>
      </c>
      <c r="U30" s="75">
        <f t="shared" si="0"/>
        <v>9.4338826067659198E-3</v>
      </c>
    </row>
    <row r="31" spans="1:22" x14ac:dyDescent="0.15">
      <c r="A31" t="str">
        <f>'TT balance'!A35</f>
        <v>Burkina Faso</v>
      </c>
      <c r="B31" s="37" t="s">
        <v>49</v>
      </c>
      <c r="C31" s="37">
        <v>748</v>
      </c>
      <c r="D31" s="37" t="s">
        <v>333</v>
      </c>
      <c r="E31" s="38">
        <f>[5]NGDPD!AF33</f>
        <v>6.1497505023805035</v>
      </c>
      <c r="F31" s="38">
        <f>[5]NGDPD!AG33</f>
        <v>6.5477667330850657</v>
      </c>
      <c r="G31" s="38">
        <f>[5]NGDPD!AH33</f>
        <v>7.6266216928910282</v>
      </c>
      <c r="H31" s="38">
        <f>[5]NGDPD!AI33</f>
        <v>9.4504000063646654</v>
      </c>
      <c r="I31" s="38">
        <f>[5]NGDPD!AJ33</f>
        <v>9.4404350791808707</v>
      </c>
      <c r="J31" s="38">
        <f>[5]NGDPD!AK33</f>
        <v>10.117876634864306</v>
      </c>
      <c r="K31" s="38">
        <f>[5]NGDPD!AL33</f>
        <v>12.078170184118918</v>
      </c>
      <c r="L31" s="38">
        <f>[5]NGDPD!AM33</f>
        <v>12.568969365914329</v>
      </c>
      <c r="M31" s="38">
        <f>[5]NGDPD!AN33</f>
        <v>13.444496424127463</v>
      </c>
      <c r="N31" s="38">
        <f>[5]NGDPD!AO33</f>
        <v>13.946609498809549</v>
      </c>
      <c r="O31" s="38">
        <f>[5]NGDPD!AP33</f>
        <v>11.833357299075415</v>
      </c>
      <c r="P31" s="38">
        <f>[5]NGDPD!AQ33</f>
        <v>12.819019160405201</v>
      </c>
      <c r="Q31" s="38">
        <f>[5]NGDPD!AR33</f>
        <v>14.164904994220123</v>
      </c>
      <c r="R31" s="38">
        <f>[5]NGDPD!AS33</f>
        <v>16.206781845161931</v>
      </c>
      <c r="S31" s="38">
        <f>[5]NGDPD!AT33</f>
        <v>15.746478001106984</v>
      </c>
      <c r="T31" s="38">
        <f>[5]NGDPD!AU33</f>
        <v>16.541079368385194</v>
      </c>
      <c r="U31" s="75">
        <f t="shared" si="0"/>
        <v>5.0462164759786265E-2</v>
      </c>
    </row>
    <row r="32" spans="1:22" x14ac:dyDescent="0.15">
      <c r="A32" t="str">
        <f>'TT balance'!A36</f>
        <v>Burundi</v>
      </c>
      <c r="B32" s="37" t="s">
        <v>50</v>
      </c>
      <c r="C32" s="37">
        <v>618</v>
      </c>
      <c r="D32" s="37" t="s">
        <v>334</v>
      </c>
      <c r="E32" s="38">
        <f>[5]NGDPD!AF34</f>
        <v>1.1171127357956316</v>
      </c>
      <c r="F32" s="38">
        <f>[5]NGDPD!AG34</f>
        <v>1.2733750784484448</v>
      </c>
      <c r="G32" s="38">
        <f>[5]NGDPD!AH34</f>
        <v>1.3561993867962927</v>
      </c>
      <c r="H32" s="38">
        <f>[5]NGDPD!AI34</f>
        <v>1.6118358565927458</v>
      </c>
      <c r="I32" s="38">
        <f>[5]NGDPD!AJ34</f>
        <v>1.7754950329050987</v>
      </c>
      <c r="J32" s="38">
        <f>[5]NGDPD!AK34</f>
        <v>2.0321351914621051</v>
      </c>
      <c r="K32" s="38">
        <f>[5]NGDPD!AL34</f>
        <v>2.2358208087290721</v>
      </c>
      <c r="L32" s="38">
        <f>[5]NGDPD!AM34</f>
        <v>2.3333080590240329</v>
      </c>
      <c r="M32" s="38">
        <f>[5]NGDPD!AN34</f>
        <v>2.4556684910747473</v>
      </c>
      <c r="N32" s="38">
        <f>[5]NGDPD!AO34</f>
        <v>2.7058106406397626</v>
      </c>
      <c r="O32" s="38">
        <f>[5]NGDPD!AP34</f>
        <v>3.1044257267936737</v>
      </c>
      <c r="P32" s="38">
        <f>[5]NGDPD!AQ34</f>
        <v>2.9596702489612428</v>
      </c>
      <c r="Q32" s="38">
        <f>[5]NGDPD!AR34</f>
        <v>3.1717081647560925</v>
      </c>
      <c r="R32" s="38">
        <f>[5]NGDPD!AS34</f>
        <v>3.0366190401002884</v>
      </c>
      <c r="S32" s="38">
        <f>[5]NGDPD!AT34</f>
        <v>2.9679856519253853</v>
      </c>
      <c r="T32" s="38">
        <f>[5]NGDPD!AU34</f>
        <v>3.0114067079668585</v>
      </c>
      <c r="U32" s="75">
        <f t="shared" si="0"/>
        <v>1.4629806587274086E-2</v>
      </c>
    </row>
    <row r="33" spans="1:22" x14ac:dyDescent="0.15">
      <c r="A33" t="str">
        <f>'TT balance'!A37</f>
        <v>Cabo Verde</v>
      </c>
      <c r="B33" s="37" t="s">
        <v>51</v>
      </c>
      <c r="C33" s="37">
        <v>624</v>
      </c>
      <c r="D33" s="37" t="s">
        <v>335</v>
      </c>
      <c r="E33" s="38">
        <f>[5]NGDPD!AF35</f>
        <v>1.090742835605274</v>
      </c>
      <c r="F33" s="38">
        <f>[5]NGDPD!AG35</f>
        <v>1.2365203141435652</v>
      </c>
      <c r="G33" s="38">
        <f>[5]NGDPD!AH35</f>
        <v>1.5130395552591829</v>
      </c>
      <c r="H33" s="38">
        <f>[5]NGDPD!AI35</f>
        <v>1.7879679528925794</v>
      </c>
      <c r="I33" s="38">
        <f>[5]NGDPD!AJ35</f>
        <v>1.6977369200125036</v>
      </c>
      <c r="J33" s="38">
        <f>[5]NGDPD!AK35</f>
        <v>1.6639132832062815</v>
      </c>
      <c r="K33" s="38">
        <f>[5]NGDPD!AL35</f>
        <v>1.8659181320008946</v>
      </c>
      <c r="L33" s="38">
        <f>[5]NGDPD!AM35</f>
        <v>1.7418107337215332</v>
      </c>
      <c r="M33" s="38">
        <f>[5]NGDPD!AN35</f>
        <v>1.8504700424902945</v>
      </c>
      <c r="N33" s="38">
        <f>[5]NGDPD!AO35</f>
        <v>1.8598985131965871</v>
      </c>
      <c r="O33" s="38">
        <f>[5]NGDPD!AP35</f>
        <v>1.5968003904507604</v>
      </c>
      <c r="P33" s="38">
        <f>[5]NGDPD!AQ35</f>
        <v>1.6630084600948256</v>
      </c>
      <c r="Q33" s="38">
        <f>[5]NGDPD!AR35</f>
        <v>1.7697865316819223</v>
      </c>
      <c r="R33" s="38">
        <f>[5]NGDPD!AS35</f>
        <v>1.9665015618578219</v>
      </c>
      <c r="S33" s="38">
        <f>[5]NGDPD!AT35</f>
        <v>1.9818461711964659</v>
      </c>
      <c r="T33" s="38">
        <f>[5]NGDPD!AU35</f>
        <v>1.7526627219647029</v>
      </c>
      <c r="U33" s="75">
        <f t="shared" si="0"/>
        <v>-0.11564139162899911</v>
      </c>
    </row>
    <row r="34" spans="1:22" x14ac:dyDescent="0.15">
      <c r="A34" t="str">
        <f>'TT balance'!A38</f>
        <v>Cambodia</v>
      </c>
      <c r="B34" s="37" t="s">
        <v>52</v>
      </c>
      <c r="C34" s="37">
        <v>522</v>
      </c>
      <c r="D34" s="37" t="s">
        <v>336</v>
      </c>
      <c r="E34" s="38">
        <f>[5]NGDPD!AF36</f>
        <v>6.286641490255203</v>
      </c>
      <c r="F34" s="38">
        <f>[5]NGDPD!AG36</f>
        <v>7.2675547603628958</v>
      </c>
      <c r="G34" s="38">
        <f>[5]NGDPD!AH36</f>
        <v>8.6302688481810677</v>
      </c>
      <c r="H34" s="38">
        <f>[5]NGDPD!AI36</f>
        <v>10.341838407086238</v>
      </c>
      <c r="I34" s="38">
        <f>[5]NGDPD!AJ36</f>
        <v>10.391127878362155</v>
      </c>
      <c r="J34" s="38">
        <f>[5]NGDPD!AK36</f>
        <v>11.232118183728097</v>
      </c>
      <c r="K34" s="38">
        <f>[5]NGDPD!AL36</f>
        <v>12.817860555528927</v>
      </c>
      <c r="L34" s="38">
        <f>[5]NGDPD!AM36</f>
        <v>14.056911734631129</v>
      </c>
      <c r="M34" s="38">
        <f>[5]NGDPD!AN36</f>
        <v>15.227922953765038</v>
      </c>
      <c r="N34" s="38">
        <f>[5]NGDPD!AO36</f>
        <v>16.702314642083827</v>
      </c>
      <c r="O34" s="38">
        <f>[5]NGDPD!AP36</f>
        <v>18.082900096751551</v>
      </c>
      <c r="P34" s="38">
        <f>[5]NGDPD!AQ36</f>
        <v>20.043292982646097</v>
      </c>
      <c r="Q34" s="38">
        <f>[5]NGDPD!AR36</f>
        <v>22.188685840047722</v>
      </c>
      <c r="R34" s="38">
        <f>[5]NGDPD!AS36</f>
        <v>24.444286953386566</v>
      </c>
      <c r="S34" s="38">
        <f>[5]NGDPD!AT36</f>
        <v>26.727593461374745</v>
      </c>
      <c r="T34" s="38">
        <f>[5]NGDPD!AU36</f>
        <v>25.953142030837007</v>
      </c>
      <c r="U34" s="75">
        <f t="shared" si="0"/>
        <v>-2.8975726215565656E-2</v>
      </c>
    </row>
    <row r="35" spans="1:22" x14ac:dyDescent="0.15">
      <c r="A35" t="str">
        <f>'TT balance'!A39</f>
        <v>Cameroon</v>
      </c>
      <c r="B35" s="37" t="s">
        <v>53</v>
      </c>
      <c r="C35" s="37">
        <v>622</v>
      </c>
      <c r="D35" s="37" t="s">
        <v>337</v>
      </c>
      <c r="E35" s="38">
        <f>[5]NGDPD!AF37</f>
        <v>17.973598946122966</v>
      </c>
      <c r="F35" s="38">
        <f>[5]NGDPD!AG37</f>
        <v>19.374281769213336</v>
      </c>
      <c r="G35" s="38">
        <f>[5]NGDPD!AH37</f>
        <v>22.3974869593379</v>
      </c>
      <c r="H35" s="38">
        <f>[5]NGDPD!AI37</f>
        <v>26.513774053128596</v>
      </c>
      <c r="I35" s="38">
        <f>[5]NGDPD!AJ37</f>
        <v>26.094280116589747</v>
      </c>
      <c r="J35" s="38">
        <f>[5]NGDPD!AK37</f>
        <v>26.190698742204575</v>
      </c>
      <c r="K35" s="38">
        <f>[5]NGDPD!AL37</f>
        <v>29.37027766664059</v>
      </c>
      <c r="L35" s="38">
        <f>[5]NGDPD!AM37</f>
        <v>29.121199838285186</v>
      </c>
      <c r="M35" s="38">
        <f>[5]NGDPD!AN37</f>
        <v>32.357815507048315</v>
      </c>
      <c r="N35" s="38">
        <f>[5]NGDPD!AO37</f>
        <v>34.998815159183927</v>
      </c>
      <c r="O35" s="38">
        <f>[5]NGDPD!AP37</f>
        <v>30.931785385393475</v>
      </c>
      <c r="P35" s="38">
        <f>[5]NGDPD!AQ37</f>
        <v>32.634688921817236</v>
      </c>
      <c r="Q35" s="38">
        <f>[5]NGDPD!AR37</f>
        <v>34.996905571894715</v>
      </c>
      <c r="R35" s="38">
        <f>[5]NGDPD!AS37</f>
        <v>38.711706518907313</v>
      </c>
      <c r="S35" s="38">
        <f>[5]NGDPD!AT37</f>
        <v>38.86293945225092</v>
      </c>
      <c r="T35" s="38">
        <f>[5]NGDPD!AU37</f>
        <v>39.020003109254247</v>
      </c>
      <c r="U35" s="75">
        <f t="shared" si="0"/>
        <v>4.041476512508968E-3</v>
      </c>
    </row>
    <row r="36" spans="1:22" x14ac:dyDescent="0.15">
      <c r="A36" t="str">
        <f>'TT balance'!A40</f>
        <v>Canada</v>
      </c>
      <c r="B36" s="37" t="s">
        <v>54</v>
      </c>
      <c r="C36" s="37">
        <v>156</v>
      </c>
      <c r="D36" s="37" t="s">
        <v>338</v>
      </c>
      <c r="E36" s="38" t="b">
        <f>E207=[5]NGDPD!AF39</f>
        <v>1</v>
      </c>
      <c r="F36" s="38">
        <f>[5]NGDPD!AG38</f>
        <v>1319.3555415004389</v>
      </c>
      <c r="G36" s="38">
        <f>[5]NGDPD!AH38</f>
        <v>1468.8957044039112</v>
      </c>
      <c r="H36" s="38">
        <f>[5]NGDPD!AI38</f>
        <v>1552.864130869594</v>
      </c>
      <c r="I36" s="38">
        <f>[5]NGDPD!AJ38</f>
        <v>1376.509210192793</v>
      </c>
      <c r="J36" s="38">
        <f>[5]NGDPD!AK38</f>
        <v>1617.3453090213272</v>
      </c>
      <c r="K36" s="38">
        <f>[5]NGDPD!AL38</f>
        <v>1793.3266301745205</v>
      </c>
      <c r="L36" s="38">
        <f>[5]NGDPD!AM38</f>
        <v>1828.3624789789544</v>
      </c>
      <c r="M36" s="38">
        <f>[5]NGDPD!AN38</f>
        <v>1846.595480346333</v>
      </c>
      <c r="N36" s="38">
        <f>[5]NGDPD!AO38</f>
        <v>1805.7507836244586</v>
      </c>
      <c r="O36" s="38">
        <f>[5]NGDPD!AP38</f>
        <v>1556.5080342255944</v>
      </c>
      <c r="P36" s="38">
        <f>[5]NGDPD!AQ38</f>
        <v>1527.9962506409208</v>
      </c>
      <c r="Q36" s="38">
        <f>[5]NGDPD!AR38</f>
        <v>1649.265644244095</v>
      </c>
      <c r="R36" s="38">
        <f>[5]NGDPD!AS38</f>
        <v>1721.8221414875877</v>
      </c>
      <c r="S36" s="38">
        <f>[5]NGDPD!AT38</f>
        <v>1741.5763939059793</v>
      </c>
      <c r="T36" s="38">
        <f>[5]NGDPD!AU38</f>
        <v>1644.0372864812559</v>
      </c>
      <c r="U36" s="75">
        <f t="shared" si="0"/>
        <v>-5.6006218140086439E-2</v>
      </c>
    </row>
    <row r="37" spans="1:22" x14ac:dyDescent="0.15">
      <c r="A37" t="str">
        <f>'TT balance'!A41</f>
        <v>Cayman Islands</v>
      </c>
      <c r="B37" s="37"/>
      <c r="C37" s="37">
        <v>377</v>
      </c>
      <c r="D37" s="37"/>
      <c r="E37" s="38">
        <v>3.0417639194556698</v>
      </c>
      <c r="F37" s="38">
        <v>4.2004394985283806</v>
      </c>
      <c r="G37" s="38">
        <v>4.4664388230324734</v>
      </c>
      <c r="H37" s="38">
        <v>4.5861140700991587</v>
      </c>
      <c r="I37" s="38">
        <v>4.2818687659245409</v>
      </c>
      <c r="J37" s="38">
        <v>4.1569908160456137</v>
      </c>
      <c r="K37" s="38">
        <v>4.1862238648444974</v>
      </c>
      <c r="L37" s="38">
        <v>4.2911589679088085</v>
      </c>
      <c r="M37" s="38">
        <v>4.405954696163362</v>
      </c>
      <c r="N37" s="38">
        <v>4.5630178516243616</v>
      </c>
      <c r="O37" s="38">
        <v>4.7083367560884914</v>
      </c>
      <c r="P37" s="38">
        <v>4.9094989426710303</v>
      </c>
      <c r="Q37" s="38">
        <v>5.1530911577722538</v>
      </c>
      <c r="R37" s="38">
        <v>5.5173612376342263</v>
      </c>
      <c r="S37" s="38">
        <v>6.0201840000000004</v>
      </c>
      <c r="T37" s="38"/>
      <c r="U37" s="75">
        <f t="shared" si="0"/>
        <v>-1</v>
      </c>
    </row>
    <row r="38" spans="1:22" x14ac:dyDescent="0.15">
      <c r="A38" t="str">
        <f>'TT balance'!A42</f>
        <v>Chile</v>
      </c>
      <c r="B38" s="37" t="s">
        <v>58</v>
      </c>
      <c r="C38" s="37">
        <v>228</v>
      </c>
      <c r="D38" s="37" t="s">
        <v>341</v>
      </c>
      <c r="E38" s="38">
        <f>[5]NGDPD!AF41</f>
        <v>123.00018754287218</v>
      </c>
      <c r="F38" s="38">
        <f>[5]NGDPD!AG41</f>
        <v>154.86367729323467</v>
      </c>
      <c r="G38" s="38">
        <f>[5]NGDPD!AH41</f>
        <v>173.56898457688945</v>
      </c>
      <c r="H38" s="38">
        <f>[5]NGDPD!AI41</f>
        <v>179.4837606233182</v>
      </c>
      <c r="I38" s="38">
        <f>[5]NGDPD!AJ41</f>
        <v>172.52580845291601</v>
      </c>
      <c r="J38" s="38">
        <f>[5]NGDPD!AK41</f>
        <v>218.32069546706262</v>
      </c>
      <c r="K38" s="38">
        <f>[5]NGDPD!AL41</f>
        <v>252.09703556226125</v>
      </c>
      <c r="L38" s="38">
        <f>[5]NGDPD!AM41</f>
        <v>267.02145738582391</v>
      </c>
      <c r="M38" s="38">
        <f>[5]NGDPD!AN41</f>
        <v>278.34722246820479</v>
      </c>
      <c r="N38" s="38">
        <f>[5]NGDPD!AO41</f>
        <v>260.47285898716018</v>
      </c>
      <c r="O38" s="38">
        <f>[5]NGDPD!AP41</f>
        <v>243.89011157374316</v>
      </c>
      <c r="P38" s="38">
        <f>[5]NGDPD!AQ41</f>
        <v>250.33217877457497</v>
      </c>
      <c r="Q38" s="38">
        <f>[5]NGDPD!AR41</f>
        <v>276.92097327607308</v>
      </c>
      <c r="R38" s="38">
        <f>[5]NGDPD!AS41</f>
        <v>297.48353799511699</v>
      </c>
      <c r="S38" s="38">
        <f>[5]NGDPD!AT41</f>
        <v>279.31671059537007</v>
      </c>
      <c r="T38" s="38">
        <f>[5]NGDPD!AU41</f>
        <v>252.82387827877523</v>
      </c>
      <c r="U38" s="75">
        <f t="shared" si="0"/>
        <v>-9.4848719434382445E-2</v>
      </c>
    </row>
    <row r="39" spans="1:22" x14ac:dyDescent="0.15">
      <c r="A39" t="str">
        <f>'TT balance'!A43</f>
        <v>China, P.R.: Hong Kong</v>
      </c>
      <c r="B39" s="37" t="s">
        <v>271</v>
      </c>
      <c r="C39" s="37">
        <v>532</v>
      </c>
      <c r="D39" s="37" t="s">
        <v>380</v>
      </c>
      <c r="E39" s="38">
        <f>[5]NGDPD!AF80</f>
        <v>181.55568650559806</v>
      </c>
      <c r="F39" s="38">
        <f>[5]NGDPD!AG80</f>
        <v>193.51480305500721</v>
      </c>
      <c r="G39" s="38">
        <f>[5]NGDPD!AH80</f>
        <v>211.58339296967617</v>
      </c>
      <c r="H39" s="38">
        <f>[5]NGDPD!AI80</f>
        <v>219.27886817491074</v>
      </c>
      <c r="I39" s="38">
        <f>[5]NGDPD!AJ80</f>
        <v>214.04779565904471</v>
      </c>
      <c r="J39" s="38">
        <f>[5]NGDPD!AK80</f>
        <v>228.63867853695155</v>
      </c>
      <c r="K39" s="38">
        <f>[5]NGDPD!AL80</f>
        <v>248.51361767728673</v>
      </c>
      <c r="L39" s="38">
        <f>[5]NGDPD!AM80</f>
        <v>262.62887716621708</v>
      </c>
      <c r="M39" s="38">
        <f>[5]NGDPD!AN80</f>
        <v>275.69687983496647</v>
      </c>
      <c r="N39" s="38">
        <f>[5]NGDPD!AO80</f>
        <v>291.45998344958042</v>
      </c>
      <c r="O39" s="38">
        <f>[5]NGDPD!AP80</f>
        <v>309.38562260134808</v>
      </c>
      <c r="P39" s="38">
        <f>[5]NGDPD!AQ80</f>
        <v>320.83970498244707</v>
      </c>
      <c r="Q39" s="38">
        <f>[5]NGDPD!AR80</f>
        <v>341.24197221954898</v>
      </c>
      <c r="R39" s="38">
        <f>[5]NGDPD!AS80</f>
        <v>361.69152261274479</v>
      </c>
      <c r="S39" s="38">
        <f>[5]NGDPD!AT80</f>
        <v>363.01560123788948</v>
      </c>
      <c r="T39" s="38">
        <f>[5]NGDPD!AU80</f>
        <v>346.58364755551258</v>
      </c>
      <c r="U39" s="75">
        <f t="shared" si="0"/>
        <v>-4.5265144600793006E-2</v>
      </c>
    </row>
    <row r="40" spans="1:22" x14ac:dyDescent="0.15">
      <c r="A40" t="str">
        <f>'TT balance'!A44</f>
        <v>China, P.R.: Macao</v>
      </c>
      <c r="B40" s="37" t="s">
        <v>279</v>
      </c>
      <c r="C40" s="37">
        <v>546</v>
      </c>
      <c r="D40" s="37" t="s">
        <v>408</v>
      </c>
      <c r="E40" s="38">
        <f>[5]NGDPD!AF108</f>
        <v>12.160182467647246</v>
      </c>
      <c r="F40" s="38">
        <f>[5]NGDPD!AG108</f>
        <v>14.874199968099488</v>
      </c>
      <c r="G40" s="38">
        <f>[5]NGDPD!AH108</f>
        <v>18.439989070230055</v>
      </c>
      <c r="H40" s="38">
        <f>[5]NGDPD!AI108</f>
        <v>21.026795046197012</v>
      </c>
      <c r="I40" s="38">
        <f>[5]NGDPD!AJ108</f>
        <v>21.587695428168658</v>
      </c>
      <c r="J40" s="38">
        <f>[5]NGDPD!AK108</f>
        <v>28.241948161820297</v>
      </c>
      <c r="K40" s="38">
        <f>[5]NGDPD!AL108</f>
        <v>36.844058556737465</v>
      </c>
      <c r="L40" s="38">
        <f>[5]NGDPD!AM108</f>
        <v>43.189719124666397</v>
      </c>
      <c r="M40" s="38">
        <f>[5]NGDPD!AN108</f>
        <v>51.536467770922023</v>
      </c>
      <c r="N40" s="38">
        <f>[5]NGDPD!AO108</f>
        <v>54.902845541331693</v>
      </c>
      <c r="O40" s="38">
        <f>[5]NGDPD!AP108</f>
        <v>45.060454736689998</v>
      </c>
      <c r="P40" s="38">
        <f>[5]NGDPD!AQ108</f>
        <v>45.08529461449136</v>
      </c>
      <c r="Q40" s="38">
        <f>[5]NGDPD!AR108</f>
        <v>50.456759225422473</v>
      </c>
      <c r="R40" s="38">
        <f>[5]NGDPD!AS108</f>
        <v>55.302684641473057</v>
      </c>
      <c r="S40" s="38">
        <f>[5]NGDPD!AT108</f>
        <v>55.154034599635715</v>
      </c>
      <c r="T40" s="38">
        <f>[5]NGDPD!AU108</f>
        <v>24.333016528690695</v>
      </c>
      <c r="U40" s="75">
        <f t="shared" si="0"/>
        <v>-0.55881710730095135</v>
      </c>
    </row>
    <row r="41" spans="1:22" x14ac:dyDescent="0.15">
      <c r="A41" t="str">
        <f>'TT balance'!A45</f>
        <v>China, P.R.: Mainland</v>
      </c>
      <c r="B41" s="37" t="s">
        <v>256</v>
      </c>
      <c r="C41" s="37">
        <v>924</v>
      </c>
      <c r="D41" s="37" t="s">
        <v>342</v>
      </c>
      <c r="E41" s="38">
        <f>[5]NGDPD!AF42</f>
        <v>2290.0193456565421</v>
      </c>
      <c r="F41" s="38">
        <f>[5]NGDPD!AG42</f>
        <v>2754.149493282941</v>
      </c>
      <c r="G41" s="38">
        <f>[5]NGDPD!AH42</f>
        <v>3555.6548574723047</v>
      </c>
      <c r="H41" s="38">
        <f>[5]NGDPD!AI42</f>
        <v>4577.2800107869925</v>
      </c>
      <c r="I41" s="38">
        <f>[5]NGDPD!AJ42</f>
        <v>5088.992350995667</v>
      </c>
      <c r="J41" s="38">
        <f>[5]NGDPD!AK42</f>
        <v>6033.830348124663</v>
      </c>
      <c r="K41" s="38">
        <f>[5]NGDPD!AL42</f>
        <v>7492.2124269403384</v>
      </c>
      <c r="L41" s="38">
        <f>[5]NGDPD!AM42</f>
        <v>8539.584237197354</v>
      </c>
      <c r="M41" s="38">
        <f>[5]NGDPD!AN42</f>
        <v>9624.9277467973698</v>
      </c>
      <c r="N41" s="38">
        <f>[5]NGDPD!AO42</f>
        <v>10524.240756962165</v>
      </c>
      <c r="O41" s="38">
        <f>[5]NGDPD!AP42</f>
        <v>11113.507813661823</v>
      </c>
      <c r="P41" s="38">
        <f>[5]NGDPD!AQ42</f>
        <v>11226.896718269776</v>
      </c>
      <c r="Q41" s="38">
        <f>[5]NGDPD!AR42</f>
        <v>12265.326635609839</v>
      </c>
      <c r="R41" s="38">
        <f>[5]NGDPD!AS42</f>
        <v>13841.811594424729</v>
      </c>
      <c r="S41" s="38">
        <f>[5]NGDPD!AT42</f>
        <v>14340.599924168289</v>
      </c>
      <c r="T41" s="38">
        <f>[5]NGDPD!AU42</f>
        <v>14866.74057167699</v>
      </c>
      <c r="U41" s="75">
        <f t="shared" si="0"/>
        <v>3.6688886817209942E-2</v>
      </c>
    </row>
    <row r="42" spans="1:22" x14ac:dyDescent="0.15">
      <c r="A42" t="str">
        <f>'TT balance'!A46</f>
        <v>Colombia</v>
      </c>
      <c r="B42" s="37" t="s">
        <v>62</v>
      </c>
      <c r="C42" s="37">
        <v>233</v>
      </c>
      <c r="D42" s="37" t="s">
        <v>343</v>
      </c>
      <c r="E42" s="38">
        <f>[5]NGDPD!AF43</f>
        <v>145.60009880237996</v>
      </c>
      <c r="F42" s="38">
        <f>[5]NGDPD!AG43</f>
        <v>161.79293180897952</v>
      </c>
      <c r="G42" s="38">
        <f>[5]NGDPD!AH43</f>
        <v>206.2295532998877</v>
      </c>
      <c r="H42" s="38">
        <f>[5]NGDPD!AI43</f>
        <v>242.50364160268683</v>
      </c>
      <c r="I42" s="38">
        <f>[5]NGDPD!AJ43</f>
        <v>232.46866307368026</v>
      </c>
      <c r="J42" s="38">
        <f>[5]NGDPD!AK43</f>
        <v>286.49853409496325</v>
      </c>
      <c r="K42" s="38">
        <f>[5]NGDPD!AL43</f>
        <v>334.96559374464454</v>
      </c>
      <c r="L42" s="38">
        <f>[5]NGDPD!AM43</f>
        <v>370.69058691684359</v>
      </c>
      <c r="M42" s="38">
        <f>[5]NGDPD!AN43</f>
        <v>382.09369707768496</v>
      </c>
      <c r="N42" s="38">
        <f>[5]NGDPD!AO43</f>
        <v>381.24086442240662</v>
      </c>
      <c r="O42" s="38">
        <f>[5]NGDPD!AP43</f>
        <v>293.49254863628738</v>
      </c>
      <c r="P42" s="38">
        <f>[5]NGDPD!AQ43</f>
        <v>282.71996491296971</v>
      </c>
      <c r="Q42" s="38">
        <f>[5]NGDPD!AR43</f>
        <v>311.88936969243514</v>
      </c>
      <c r="R42" s="38">
        <f>[5]NGDPD!AS43</f>
        <v>334.1244346927013</v>
      </c>
      <c r="S42" s="38">
        <f>[5]NGDPD!AT43</f>
        <v>323.37470979001301</v>
      </c>
      <c r="T42" s="38">
        <f>[5]NGDPD!AU43</f>
        <v>271.55350568409148</v>
      </c>
      <c r="U42" s="75">
        <f t="shared" si="0"/>
        <v>-0.16025125817529828</v>
      </c>
    </row>
    <row r="43" spans="1:22" x14ac:dyDescent="0.15">
      <c r="A43" t="str">
        <f>'TT balance'!A47</f>
        <v>Comoros, Union of the</v>
      </c>
      <c r="B43" s="37" t="s">
        <v>257</v>
      </c>
      <c r="C43" s="37">
        <v>632</v>
      </c>
      <c r="D43" s="37" t="s">
        <v>344</v>
      </c>
      <c r="E43" s="38">
        <f>[5]NGDPD!AF44</f>
        <v>0.65622233685598375</v>
      </c>
      <c r="F43" s="38">
        <f>[5]NGDPD!AG44</f>
        <v>0.68853481901803104</v>
      </c>
      <c r="G43" s="38">
        <f>[5]NGDPD!AH44</f>
        <v>0.79576694123511926</v>
      </c>
      <c r="H43" s="38">
        <f>[5]NGDPD!AI44</f>
        <v>0.91555879055006284</v>
      </c>
      <c r="I43" s="38">
        <f>[5]NGDPD!AJ44</f>
        <v>0.90435813338347992</v>
      </c>
      <c r="J43" s="38">
        <f>[5]NGDPD!AK44</f>
        <v>0.90872102748559491</v>
      </c>
      <c r="K43" s="38">
        <f>[5]NGDPD!AL44</f>
        <v>1.0229074395240643</v>
      </c>
      <c r="L43" s="38">
        <f>[5]NGDPD!AM44</f>
        <v>1.0164861861787187</v>
      </c>
      <c r="M43" s="38">
        <f>[5]NGDPD!AN44</f>
        <v>1.1162393749523039</v>
      </c>
      <c r="N43" s="38">
        <f>[5]NGDPD!AO44</f>
        <v>1.1498838977284818</v>
      </c>
      <c r="O43" s="38">
        <f>[5]NGDPD!AP44</f>
        <v>0.96612740841777345</v>
      </c>
      <c r="P43" s="38">
        <f>[5]NGDPD!AQ44</f>
        <v>1.0125560062659489</v>
      </c>
      <c r="Q43" s="38">
        <f>[5]NGDPD!AR44</f>
        <v>1.0770595442914062</v>
      </c>
      <c r="R43" s="38">
        <f>[5]NGDPD!AS44</f>
        <v>1.1790650656710027</v>
      </c>
      <c r="S43" s="38">
        <f>[5]NGDPD!AT44</f>
        <v>1.1903774596411736</v>
      </c>
      <c r="T43" s="38">
        <f>[5]NGDPD!AU44</f>
        <v>1.2218817347682678</v>
      </c>
      <c r="U43" s="75">
        <f t="shared" si="0"/>
        <v>2.6465786017647597E-2</v>
      </c>
    </row>
    <row r="44" spans="1:22" x14ac:dyDescent="0.15">
      <c r="A44" t="str">
        <f>'TT balance'!A48</f>
        <v>Congo, Dem. Rep. of the</v>
      </c>
      <c r="B44" s="37" t="s">
        <v>258</v>
      </c>
      <c r="C44" s="37">
        <v>636</v>
      </c>
      <c r="D44" s="37" t="s">
        <v>345</v>
      </c>
      <c r="E44" s="38">
        <f>[5]NGDPD!AF45</f>
        <v>12.068910346690917</v>
      </c>
      <c r="F44" s="38">
        <f>[5]NGDPD!AG45</f>
        <v>14.376077225918284</v>
      </c>
      <c r="G44" s="38">
        <f>[5]NGDPD!AH45</f>
        <v>16.777538410574888</v>
      </c>
      <c r="H44" s="38">
        <f>[5]NGDPD!AI45</f>
        <v>19.548338612472374</v>
      </c>
      <c r="I44" s="38">
        <f>[5]NGDPD!AJ45</f>
        <v>18.495215261824004</v>
      </c>
      <c r="J44" s="38">
        <f>[5]NGDPD!AK45</f>
        <v>21.540896110904249</v>
      </c>
      <c r="K44" s="38">
        <f>[5]NGDPD!AL45</f>
        <v>25.853103247245386</v>
      </c>
      <c r="L44" s="38">
        <f>[5]NGDPD!AM45</f>
        <v>29.349752574584549</v>
      </c>
      <c r="M44" s="38">
        <f>[5]NGDPD!AN45</f>
        <v>32.695367668630809</v>
      </c>
      <c r="N44" s="38">
        <f>[5]NGDPD!AO45</f>
        <v>35.911208966519759</v>
      </c>
      <c r="O44" s="38">
        <f>[5]NGDPD!AP45</f>
        <v>37.914655505184371</v>
      </c>
      <c r="P44" s="38">
        <f>[5]NGDPD!AQ45</f>
        <v>36.639629608978559</v>
      </c>
      <c r="Q44" s="38">
        <f>[5]NGDPD!AR45</f>
        <v>37.615141328408235</v>
      </c>
      <c r="R44" s="38">
        <f>[5]NGDPD!AS45</f>
        <v>47.099414820335852</v>
      </c>
      <c r="S44" s="38">
        <f>[5]NGDPD!AT45</f>
        <v>50.418278002462365</v>
      </c>
      <c r="T44" s="38">
        <f>[5]NGDPD!AU45</f>
        <v>49.077315857132533</v>
      </c>
      <c r="U44" s="75">
        <f t="shared" si="0"/>
        <v>-2.6596746228904178E-2</v>
      </c>
    </row>
    <row r="45" spans="1:22" x14ac:dyDescent="0.15">
      <c r="A45" t="str">
        <f>'TT balance'!A49</f>
        <v>Congo, Rep. of</v>
      </c>
      <c r="B45" s="37" t="s">
        <v>259</v>
      </c>
      <c r="C45" s="37">
        <v>634</v>
      </c>
      <c r="D45" s="37" t="s">
        <v>346</v>
      </c>
      <c r="E45" s="38">
        <f>[5]NGDPD!AF46</f>
        <v>6.6536773956816688</v>
      </c>
      <c r="F45" s="38">
        <f>[5]NGDPD!AG46</f>
        <v>8.0727327373704831</v>
      </c>
      <c r="G45" s="38">
        <f>[5]NGDPD!AH46</f>
        <v>8.783738667920538</v>
      </c>
      <c r="H45" s="38">
        <f>[5]NGDPD!AI46</f>
        <v>11.648581334271812</v>
      </c>
      <c r="I45" s="38">
        <f>[5]NGDPD!AJ46</f>
        <v>9.7127442317679513</v>
      </c>
      <c r="J45" s="38">
        <f>[5]NGDPD!AK46</f>
        <v>13.159135632315925</v>
      </c>
      <c r="K45" s="38">
        <f>[5]NGDPD!AL46</f>
        <v>15.652627819397603</v>
      </c>
      <c r="L45" s="38">
        <f>[5]NGDPD!AM46</f>
        <v>17.704115256910622</v>
      </c>
      <c r="M45" s="38">
        <f>[5]NGDPD!AN46</f>
        <v>17.958982430795032</v>
      </c>
      <c r="N45" s="38">
        <f>[5]NGDPD!AO46</f>
        <v>17.917524227903503</v>
      </c>
      <c r="O45" s="38">
        <f>[5]NGDPD!AP46</f>
        <v>11.891463042342092</v>
      </c>
      <c r="P45" s="38">
        <f>[5]NGDPD!AQ46</f>
        <v>10.159036409820287</v>
      </c>
      <c r="Q45" s="38">
        <f>[5]NGDPD!AR46</f>
        <v>11.109761820198139</v>
      </c>
      <c r="R45" s="38">
        <f>[5]NGDPD!AS46</f>
        <v>13.4018176997682</v>
      </c>
      <c r="S45" s="38">
        <f>[5]NGDPD!AT46</f>
        <v>12.541665310572887</v>
      </c>
      <c r="T45" s="38">
        <f>[5]NGDPD!AU46</f>
        <v>10.232364033602225</v>
      </c>
      <c r="U45" s="75">
        <f t="shared" si="0"/>
        <v>-0.18413035428587554</v>
      </c>
      <c r="V45">
        <v>1</v>
      </c>
    </row>
    <row r="46" spans="1:22" x14ac:dyDescent="0.15">
      <c r="A46" t="str">
        <f>'TT balance'!A50</f>
        <v>Costa Rica</v>
      </c>
      <c r="B46" s="37" t="s">
        <v>66</v>
      </c>
      <c r="C46" s="37">
        <v>238</v>
      </c>
      <c r="D46" s="37" t="s">
        <v>347</v>
      </c>
      <c r="E46" s="38">
        <f>[5]NGDPD!AF47</f>
        <v>20.049141156224721</v>
      </c>
      <c r="F46" s="38">
        <f>[5]NGDPD!AG47</f>
        <v>22.716542968257123</v>
      </c>
      <c r="G46" s="38">
        <f>[5]NGDPD!AH47</f>
        <v>26.884569259780168</v>
      </c>
      <c r="H46" s="38">
        <f>[5]NGDPD!AI47</f>
        <v>30.801745691191648</v>
      </c>
      <c r="I46" s="38">
        <f>[5]NGDPD!AJ47</f>
        <v>30.745756465243083</v>
      </c>
      <c r="J46" s="38">
        <f>[5]NGDPD!AK47</f>
        <v>37.655666025674989</v>
      </c>
      <c r="K46" s="38">
        <f>[5]NGDPD!AL47</f>
        <v>42.76215703049705</v>
      </c>
      <c r="L46" s="38">
        <f>[5]NGDPD!AM47</f>
        <v>47.231464977313088</v>
      </c>
      <c r="M46" s="38">
        <f>[5]NGDPD!AN47</f>
        <v>50.949085228605888</v>
      </c>
      <c r="N46" s="38">
        <f>[5]NGDPD!AO47</f>
        <v>52.017327663897746</v>
      </c>
      <c r="O46" s="38">
        <f>[5]NGDPD!AP47</f>
        <v>56.441560710322591</v>
      </c>
      <c r="P46" s="38">
        <f>[5]NGDPD!AQ47</f>
        <v>58.847341179798072</v>
      </c>
      <c r="Q46" s="38">
        <f>[5]NGDPD!AR47</f>
        <v>60.517040618674329</v>
      </c>
      <c r="R46" s="38">
        <f>[5]NGDPD!AS47</f>
        <v>62.337687164321387</v>
      </c>
      <c r="S46" s="38">
        <f>[5]NGDPD!AT47</f>
        <v>63.945672005431149</v>
      </c>
      <c r="T46" s="38">
        <f>[5]NGDPD!AU47</f>
        <v>61.676755223000427</v>
      </c>
      <c r="U46" s="75">
        <f t="shared" si="0"/>
        <v>-3.5481944458070847E-2</v>
      </c>
    </row>
    <row r="47" spans="1:22" x14ac:dyDescent="0.15">
      <c r="A47" t="str">
        <f>'TT balance'!A51</f>
        <v>Côte d'Ivoire</v>
      </c>
      <c r="B47" s="37" t="s">
        <v>67</v>
      </c>
      <c r="C47" s="37">
        <v>662</v>
      </c>
      <c r="D47" s="37" t="s">
        <v>348</v>
      </c>
      <c r="E47" s="38">
        <v>23.625</v>
      </c>
      <c r="F47" s="38">
        <v>24.628</v>
      </c>
      <c r="G47" s="38">
        <v>28.158000000000001</v>
      </c>
      <c r="H47" s="38">
        <v>33.621000000000002</v>
      </c>
      <c r="I47" s="38">
        <v>33.692999999999998</v>
      </c>
      <c r="J47" s="38">
        <v>34.430999999999997</v>
      </c>
      <c r="K47" s="38">
        <v>35.529000000000003</v>
      </c>
      <c r="L47" s="38">
        <v>37.03</v>
      </c>
      <c r="M47" s="38">
        <v>43.228000000000002</v>
      </c>
      <c r="N47" s="38">
        <v>48.881999999999998</v>
      </c>
      <c r="O47" s="38">
        <f>[5]NGDPD!AP48</f>
        <v>45.814638127807747</v>
      </c>
      <c r="P47" s="38">
        <f>[5]NGDPD!AQ48</f>
        <v>47.964233340882529</v>
      </c>
      <c r="Q47" s="38">
        <f>[5]NGDPD!AR48</f>
        <v>51.588154311926353</v>
      </c>
      <c r="R47" s="38">
        <f>[5]NGDPD!AS48</f>
        <v>58.011470795801287</v>
      </c>
      <c r="S47" s="38">
        <f>[5]NGDPD!AT48</f>
        <v>58.539423612850314</v>
      </c>
      <c r="T47" s="38">
        <f>[5]NGDPD!AU48</f>
        <v>61.231325098117338</v>
      </c>
      <c r="U47" s="75">
        <f t="shared" si="0"/>
        <v>4.598442073960074E-2</v>
      </c>
    </row>
    <row r="48" spans="1:22" x14ac:dyDescent="0.15">
      <c r="A48" t="str">
        <f>'TT balance'!A52</f>
        <v>Croatia, Rep. of</v>
      </c>
      <c r="B48" s="37" t="s">
        <v>260</v>
      </c>
      <c r="C48" s="37">
        <v>960</v>
      </c>
      <c r="D48" s="37" t="s">
        <v>349</v>
      </c>
      <c r="E48" s="38">
        <f>[5]NGDPD!AF49</f>
        <v>45.37674390537731</v>
      </c>
      <c r="F48" s="38">
        <f>[5]NGDPD!AG49</f>
        <v>50.422649003542567</v>
      </c>
      <c r="G48" s="38">
        <f>[5]NGDPD!AH49</f>
        <v>60.07323280604524</v>
      </c>
      <c r="H48" s="38">
        <f>[5]NGDPD!AI49</f>
        <v>70.234287373267861</v>
      </c>
      <c r="I48" s="38">
        <f>[5]NGDPD!AJ49</f>
        <v>62.600177644992598</v>
      </c>
      <c r="J48" s="38">
        <f>[5]NGDPD!AK49</f>
        <v>59.918764252409098</v>
      </c>
      <c r="K48" s="38">
        <f>[5]NGDPD!AL49</f>
        <v>62.537705822701454</v>
      </c>
      <c r="L48" s="38">
        <f>[5]NGDPD!AM49</f>
        <v>56.580938084826627</v>
      </c>
      <c r="M48" s="38">
        <f>[5]NGDPD!AN49</f>
        <v>58.193860396892326</v>
      </c>
      <c r="N48" s="38">
        <f>[5]NGDPD!AO49</f>
        <v>57.640129673257306</v>
      </c>
      <c r="O48" s="38">
        <f>[5]NGDPD!AP49</f>
        <v>49.525657127682628</v>
      </c>
      <c r="P48" s="38">
        <f>[5]NGDPD!AQ49</f>
        <v>51.601455688262426</v>
      </c>
      <c r="Q48" s="38">
        <f>[5]NGDPD!AR49</f>
        <v>55.4816389488198</v>
      </c>
      <c r="R48" s="38">
        <f>[5]NGDPD!AS49</f>
        <v>61.37465365344724</v>
      </c>
      <c r="S48" s="38">
        <f>[5]NGDPD!AT49</f>
        <v>60.752171540493542</v>
      </c>
      <c r="T48" s="38">
        <f>[5]NGDPD!AU49</f>
        <v>56.170680757063501</v>
      </c>
      <c r="U48" s="75">
        <f t="shared" si="0"/>
        <v>-7.5412790477395686E-2</v>
      </c>
    </row>
    <row r="49" spans="1:22" x14ac:dyDescent="0.15">
      <c r="A49" t="str">
        <f>'TT balance'!A53</f>
        <v>Curaçao and Sint Maarten</v>
      </c>
      <c r="B49" s="37"/>
      <c r="C49" s="37"/>
      <c r="D49" s="37"/>
      <c r="E49" s="38">
        <f>SUM(E50,E161)</f>
        <v>3.052592078770946</v>
      </c>
      <c r="F49" s="38">
        <f t="shared" ref="F49:T49" si="1">SUM(F50,F161)</f>
        <v>3.2158280938547454</v>
      </c>
      <c r="G49" s="38">
        <f t="shared" si="1"/>
        <v>3.4013029949720628</v>
      </c>
      <c r="H49" s="38">
        <f t="shared" si="1"/>
        <v>3.6882082486033427</v>
      </c>
      <c r="I49" s="38">
        <f t="shared" si="1"/>
        <v>3.7281510988826798</v>
      </c>
      <c r="J49" s="38">
        <f t="shared" si="1"/>
        <v>3.847834826815637</v>
      </c>
      <c r="K49" s="38">
        <f t="shared" si="1"/>
        <v>3.9747625530726252</v>
      </c>
      <c r="L49" s="38">
        <f t="shared" si="1"/>
        <v>4.1169407374301672</v>
      </c>
      <c r="M49" s="38">
        <f t="shared" si="1"/>
        <v>4.1705356798882605</v>
      </c>
      <c r="N49" s="38">
        <f t="shared" si="1"/>
        <v>4.2163389932960795</v>
      </c>
      <c r="O49" s="38">
        <f t="shared" si="1"/>
        <v>4.21833534022345</v>
      </c>
      <c r="P49" s="38">
        <f t="shared" si="1"/>
        <v>4.1943549938547395</v>
      </c>
      <c r="Q49" s="38">
        <f t="shared" si="1"/>
        <v>4.1306291100558603</v>
      </c>
      <c r="R49" s="38">
        <f t="shared" si="1"/>
        <v>4.0819080379888204</v>
      </c>
      <c r="S49" s="38">
        <f t="shared" si="1"/>
        <v>4.1107877094971998</v>
      </c>
      <c r="T49" s="38">
        <f t="shared" si="1"/>
        <v>3.5514999999999999</v>
      </c>
      <c r="U49" s="75">
        <f t="shared" si="0"/>
        <v>-0.13605365906029909</v>
      </c>
    </row>
    <row r="50" spans="1:22" x14ac:dyDescent="0.15">
      <c r="A50" t="str">
        <f>'TT balance'!A54</f>
        <v>Curaçao, Kingdom of the Netherlands</v>
      </c>
      <c r="B50" s="37"/>
      <c r="C50" s="37"/>
      <c r="D50" s="37"/>
      <c r="E50" s="38">
        <v>2.3446372620111697</v>
      </c>
      <c r="F50" s="38">
        <v>2.4575817117318404</v>
      </c>
      <c r="G50" s="38">
        <v>2.5938314977653598</v>
      </c>
      <c r="H50" s="38">
        <v>2.8334761508379795</v>
      </c>
      <c r="I50" s="38">
        <v>2.8691531988826799</v>
      </c>
      <c r="J50" s="38">
        <v>2.9513427681564202</v>
      </c>
      <c r="K50" s="38">
        <v>3.0386995642458099</v>
      </c>
      <c r="L50" s="38">
        <v>3.1310956787709499</v>
      </c>
      <c r="M50" s="38">
        <v>3.1476161832402201</v>
      </c>
      <c r="N50" s="38">
        <v>3.1584060324022296</v>
      </c>
      <c r="O50" s="38">
        <v>3.1519107592178703</v>
      </c>
      <c r="P50" s="38">
        <v>3.1222879547485998</v>
      </c>
      <c r="Q50" s="38">
        <v>3.1166291100558601</v>
      </c>
      <c r="R50" s="38">
        <v>3.1279080379888202</v>
      </c>
      <c r="S50" s="38">
        <v>3.1017877094972</v>
      </c>
      <c r="T50" s="38">
        <v>2.581</v>
      </c>
      <c r="U50" s="75">
        <f t="shared" si="0"/>
        <v>-0.1678992111235168</v>
      </c>
    </row>
    <row r="51" spans="1:22" x14ac:dyDescent="0.15">
      <c r="A51" t="str">
        <f>'TT balance'!A55</f>
        <v>Cyprus</v>
      </c>
      <c r="B51" s="37" t="s">
        <v>71</v>
      </c>
      <c r="C51" s="37">
        <v>423</v>
      </c>
      <c r="D51" s="37" t="s">
        <v>350</v>
      </c>
      <c r="E51" s="38">
        <f>[5]NGDPD!AF50</f>
        <v>18.713060017033126</v>
      </c>
      <c r="F51" s="38">
        <f>[5]NGDPD!AG50</f>
        <v>20.422091956031288</v>
      </c>
      <c r="G51" s="38">
        <f>[5]NGDPD!AH50</f>
        <v>24.082483406555777</v>
      </c>
      <c r="H51" s="38">
        <f>[5]NGDPD!AI50</f>
        <v>27.955557161153592</v>
      </c>
      <c r="I51" s="38">
        <f>[5]NGDPD!AJ50</f>
        <v>26.019835984845319</v>
      </c>
      <c r="J51" s="38">
        <f>[5]NGDPD!AK50</f>
        <v>25.753044223148628</v>
      </c>
      <c r="K51" s="38">
        <f>[5]NGDPD!AL50</f>
        <v>27.560317551357677</v>
      </c>
      <c r="L51" s="38">
        <f>[5]NGDPD!AM50</f>
        <v>24.993007855297694</v>
      </c>
      <c r="M51" s="38">
        <f>[5]NGDPD!AN50</f>
        <v>23.899832421438798</v>
      </c>
      <c r="N51" s="38">
        <f>[5]NGDPD!AO50</f>
        <v>23.161869300094132</v>
      </c>
      <c r="O51" s="38">
        <f>[5]NGDPD!AP50</f>
        <v>19.844315628279851</v>
      </c>
      <c r="P51" s="38">
        <f>[5]NGDPD!AQ50</f>
        <v>20.947119258840807</v>
      </c>
      <c r="Q51" s="38">
        <f>[5]NGDPD!AR50</f>
        <v>22.721164492539486</v>
      </c>
      <c r="R51" s="38">
        <f>[5]NGDPD!AS50</f>
        <v>25.322285299912192</v>
      </c>
      <c r="S51" s="38">
        <f>[5]NGDPD!AT50</f>
        <v>24.952593909616546</v>
      </c>
      <c r="T51" s="38">
        <f>[5]NGDPD!AU50</f>
        <v>23.784998718061569</v>
      </c>
      <c r="U51" s="75">
        <f t="shared" si="0"/>
        <v>-4.6792537713083004E-2</v>
      </c>
    </row>
    <row r="52" spans="1:22" x14ac:dyDescent="0.15">
      <c r="A52" t="str">
        <f>'TT balance'!A56</f>
        <v>Czech Rep.</v>
      </c>
      <c r="B52" s="37" t="s">
        <v>261</v>
      </c>
      <c r="C52" s="37">
        <v>935</v>
      </c>
      <c r="D52" s="37" t="s">
        <v>351</v>
      </c>
      <c r="E52" s="38">
        <f>[5]NGDPD!AF51</f>
        <v>137.14337592046982</v>
      </c>
      <c r="F52" s="38">
        <f>[5]NGDPD!AG51</f>
        <v>156.26404023642743</v>
      </c>
      <c r="G52" s="38">
        <f>[5]NGDPD!AH51</f>
        <v>189.98779652825294</v>
      </c>
      <c r="H52" s="38">
        <f>[5]NGDPD!AI51</f>
        <v>237.13068400954847</v>
      </c>
      <c r="I52" s="38">
        <f>[5]NGDPD!AJ51</f>
        <v>207.55801197111231</v>
      </c>
      <c r="J52" s="38">
        <f>[5]NGDPD!AK51</f>
        <v>209.06994096317726</v>
      </c>
      <c r="K52" s="38">
        <f>[5]NGDPD!AL51</f>
        <v>229.5627333989475</v>
      </c>
      <c r="L52" s="38">
        <f>[5]NGDPD!AM51</f>
        <v>208.8577193206487</v>
      </c>
      <c r="M52" s="38">
        <f>[5]NGDPD!AN51</f>
        <v>211.6856165929311</v>
      </c>
      <c r="N52" s="38">
        <f>[5]NGDPD!AO51</f>
        <v>209.35883415632904</v>
      </c>
      <c r="O52" s="38">
        <f>[5]NGDPD!AP51</f>
        <v>188.03305045988111</v>
      </c>
      <c r="P52" s="38">
        <f>[5]NGDPD!AQ51</f>
        <v>196.27206857633828</v>
      </c>
      <c r="Q52" s="38">
        <f>[5]NGDPD!AR51</f>
        <v>218.62894095167508</v>
      </c>
      <c r="R52" s="38">
        <f>[5]NGDPD!AS51</f>
        <v>248.95010335213703</v>
      </c>
      <c r="S52" s="38">
        <f>[5]NGDPD!AT51</f>
        <v>250.6864786490641</v>
      </c>
      <c r="T52" s="38">
        <f>[5]NGDPD!AU51</f>
        <v>243.53037989681283</v>
      </c>
      <c r="U52" s="75">
        <f t="shared" si="0"/>
        <v>-2.8546010103197794E-2</v>
      </c>
    </row>
    <row r="53" spans="1:22" x14ac:dyDescent="0.15">
      <c r="A53" t="str">
        <f>'TT balance'!A57</f>
        <v>Denmark</v>
      </c>
      <c r="B53" s="37" t="s">
        <v>74</v>
      </c>
      <c r="C53" s="37">
        <v>128</v>
      </c>
      <c r="D53" s="37" t="s">
        <v>352</v>
      </c>
      <c r="E53" s="38">
        <f>[5]NGDPD!AF52</f>
        <v>264.46670035068058</v>
      </c>
      <c r="F53" s="38">
        <f>[5]NGDPD!AG52</f>
        <v>282.88594356552181</v>
      </c>
      <c r="G53" s="38">
        <f>[5]NGDPD!AH52</f>
        <v>319.42350493483235</v>
      </c>
      <c r="H53" s="38">
        <f>[5]NGDPD!AI52</f>
        <v>353.35891896327388</v>
      </c>
      <c r="I53" s="38">
        <f>[5]NGDPD!AJ52</f>
        <v>321.2433934811533</v>
      </c>
      <c r="J53" s="38">
        <f>[5]NGDPD!AK52</f>
        <v>321.99535034650143</v>
      </c>
      <c r="K53" s="38">
        <f>[5]NGDPD!AL52</f>
        <v>344.00320969560602</v>
      </c>
      <c r="L53" s="38">
        <f>[5]NGDPD!AM52</f>
        <v>327.14889996214561</v>
      </c>
      <c r="M53" s="38">
        <f>[5]NGDPD!AN52</f>
        <v>343.58438559413196</v>
      </c>
      <c r="N53" s="38">
        <f>[5]NGDPD!AO52</f>
        <v>352.99363322128164</v>
      </c>
      <c r="O53" s="38">
        <f>[5]NGDPD!AP52</f>
        <v>302.67303799860218</v>
      </c>
      <c r="P53" s="38">
        <f>[5]NGDPD!AQ52</f>
        <v>313.11604548081596</v>
      </c>
      <c r="Q53" s="38">
        <f>[5]NGDPD!AR52</f>
        <v>332.12106350349359</v>
      </c>
      <c r="R53" s="38">
        <f>[5]NGDPD!AS52</f>
        <v>356.87950074807247</v>
      </c>
      <c r="S53" s="38">
        <f>[5]NGDPD!AT52</f>
        <v>350.10430921636515</v>
      </c>
      <c r="T53" s="38">
        <f>[5]NGDPD!AU52</f>
        <v>355.18403233114412</v>
      </c>
      <c r="U53" s="75">
        <f t="shared" si="0"/>
        <v>1.4509170498783197E-2</v>
      </c>
    </row>
    <row r="54" spans="1:22" x14ac:dyDescent="0.15">
      <c r="A54" t="str">
        <f>'TT balance'!A58</f>
        <v>Djibouti</v>
      </c>
      <c r="B54" s="37" t="s">
        <v>75</v>
      </c>
      <c r="C54" s="37">
        <v>611</v>
      </c>
      <c r="D54" s="37" t="s">
        <v>353</v>
      </c>
      <c r="E54" s="38">
        <v>0.995</v>
      </c>
      <c r="F54" s="38">
        <v>1.079</v>
      </c>
      <c r="G54" s="38">
        <v>1.19</v>
      </c>
      <c r="H54" s="38">
        <v>1.381</v>
      </c>
      <c r="I54" s="38">
        <v>1.425</v>
      </c>
      <c r="J54" s="38">
        <v>1.542</v>
      </c>
      <c r="K54" s="38">
        <v>1.7390000000000001</v>
      </c>
      <c r="L54" s="38">
        <v>1.9</v>
      </c>
      <c r="M54" s="38">
        <f>[5]NGDPD!AN53</f>
        <v>2.0428171630046981</v>
      </c>
      <c r="N54" s="38">
        <f>[5]NGDPD!AO53</f>
        <v>2.216198316374407</v>
      </c>
      <c r="O54" s="38">
        <f>[5]NGDPD!AP53</f>
        <v>2.4454699739288825</v>
      </c>
      <c r="P54" s="38">
        <f>[5]NGDPD!AQ53</f>
        <v>2.6185680486965861</v>
      </c>
      <c r="Q54" s="38">
        <f>[5]NGDPD!AR53</f>
        <v>2.7668495512731419</v>
      </c>
      <c r="R54" s="38">
        <f>[5]NGDPD!AS53</f>
        <v>3.0128034572863762</v>
      </c>
      <c r="S54" s="38">
        <f>[5]NGDPD!AT53</f>
        <v>3.3462665019554918</v>
      </c>
      <c r="T54" s="38">
        <f>[5]NGDPD!AU53</f>
        <v>3.4081618425869875</v>
      </c>
      <c r="U54" s="75">
        <f t="shared" si="0"/>
        <v>1.8496835382156629E-2</v>
      </c>
    </row>
    <row r="55" spans="1:22" x14ac:dyDescent="0.15">
      <c r="A55" t="str">
        <f>'TT balance'!A59</f>
        <v>Dominica</v>
      </c>
      <c r="B55" s="37" t="s">
        <v>76</v>
      </c>
      <c r="C55" s="37">
        <v>321</v>
      </c>
      <c r="D55" s="37" t="s">
        <v>354</v>
      </c>
      <c r="E55" s="38">
        <f>[5]NGDPD!AF54</f>
        <v>0.36425507407407404</v>
      </c>
      <c r="F55" s="38">
        <f>[5]NGDPD!AG54</f>
        <v>0.39025014814814812</v>
      </c>
      <c r="G55" s="38">
        <f>[5]NGDPD!AH54</f>
        <v>0.42137585185185183</v>
      </c>
      <c r="H55" s="38">
        <f>[5]NGDPD!AI54</f>
        <v>0.45819018518518512</v>
      </c>
      <c r="I55" s="38">
        <f>[5]NGDPD!AJ54</f>
        <v>0.48907433333333333</v>
      </c>
      <c r="J55" s="38">
        <f>[5]NGDPD!AK54</f>
        <v>0.49382440740740741</v>
      </c>
      <c r="K55" s="38">
        <f>[5]NGDPD!AL54</f>
        <v>0.50102529629629622</v>
      </c>
      <c r="L55" s="38">
        <f>[5]NGDPD!AM54</f>
        <v>0.48599799999999993</v>
      </c>
      <c r="M55" s="38">
        <f>[5]NGDPD!AN54</f>
        <v>0.50197925925925924</v>
      </c>
      <c r="N55" s="38">
        <f>[5]NGDPD!AO54</f>
        <v>0.52366633333333334</v>
      </c>
      <c r="O55" s="38">
        <f>[5]NGDPD!AP54</f>
        <v>0.54083066666666668</v>
      </c>
      <c r="P55" s="38">
        <f>[5]NGDPD!AQ54</f>
        <v>0.57546822222222216</v>
      </c>
      <c r="Q55" s="38">
        <f>[5]NGDPD!AR54</f>
        <v>0.52216611111111111</v>
      </c>
      <c r="R55" s="38">
        <f>[5]NGDPD!AS54</f>
        <v>0.5301406296296296</v>
      </c>
      <c r="S55" s="38">
        <f>[5]NGDPD!AT54</f>
        <v>0.57852048148148139</v>
      </c>
      <c r="T55" s="38">
        <f>[5]NGDPD!AU54</f>
        <v>0.51139785185185183</v>
      </c>
      <c r="U55" s="75">
        <f t="shared" si="0"/>
        <v>-0.11602463832869192</v>
      </c>
    </row>
    <row r="56" spans="1:22" x14ac:dyDescent="0.15">
      <c r="A56" t="str">
        <f>'TT balance'!A60</f>
        <v>Dominican Rep.</v>
      </c>
      <c r="B56" s="37" t="s">
        <v>262</v>
      </c>
      <c r="C56" s="37">
        <v>243</v>
      </c>
      <c r="D56" s="37" t="s">
        <v>355</v>
      </c>
      <c r="E56" s="38">
        <f>[5]NGDPD!AF55</f>
        <v>35.947514099130302</v>
      </c>
      <c r="F56" s="38">
        <f>[5]NGDPD!AG55</f>
        <v>37.997750349301477</v>
      </c>
      <c r="G56" s="38">
        <f>[5]NGDPD!AH55</f>
        <v>44.067339820490567</v>
      </c>
      <c r="H56" s="38">
        <f>[5]NGDPD!AI55</f>
        <v>48.205668361428962</v>
      </c>
      <c r="I56" s="38">
        <f>[5]NGDPD!AJ55</f>
        <v>48.318775141815102</v>
      </c>
      <c r="J56" s="38">
        <f>[5]NGDPD!AK55</f>
        <v>53.921461578595569</v>
      </c>
      <c r="K56" s="38">
        <f>[5]NGDPD!AL55</f>
        <v>58.087732141317055</v>
      </c>
      <c r="L56" s="38">
        <f>[5]NGDPD!AM55</f>
        <v>60.74673883758124</v>
      </c>
      <c r="M56" s="38">
        <f>[5]NGDPD!AN55</f>
        <v>62.758288972274073</v>
      </c>
      <c r="N56" s="38">
        <f>[5]NGDPD!AO55</f>
        <v>67.263663147837505</v>
      </c>
      <c r="O56" s="38">
        <f>[5]NGDPD!AP55</f>
        <v>71.254017575942882</v>
      </c>
      <c r="P56" s="38">
        <f>[5]NGDPD!AQ55</f>
        <v>75.777117205431168</v>
      </c>
      <c r="Q56" s="38">
        <f>[5]NGDPD!AR55</f>
        <v>80.081630783367288</v>
      </c>
      <c r="R56" s="38">
        <f>[5]NGDPD!AS55</f>
        <v>85.629546611693968</v>
      </c>
      <c r="S56" s="38">
        <f>[5]NGDPD!AT55</f>
        <v>89.031619777110421</v>
      </c>
      <c r="T56" s="38">
        <f>[5]NGDPD!AU55</f>
        <v>78.922831033118598</v>
      </c>
      <c r="U56" s="75">
        <f t="shared" si="0"/>
        <v>-0.11354155713777925</v>
      </c>
    </row>
    <row r="57" spans="1:22" x14ac:dyDescent="0.15">
      <c r="A57" t="str">
        <f>'TT balance'!A61</f>
        <v>Eastern Caribbean Currency Union</v>
      </c>
      <c r="B57" s="37"/>
      <c r="C57" s="37">
        <v>309</v>
      </c>
      <c r="D57" s="37"/>
      <c r="E57" s="38">
        <v>4.4735463840740417</v>
      </c>
      <c r="F57" s="38">
        <v>4.970949125974963</v>
      </c>
      <c r="G57" s="38">
        <v>5.5552436067648143</v>
      </c>
      <c r="H57" s="38">
        <v>5.7980927018498143</v>
      </c>
      <c r="I57" s="38">
        <v>5.5288543277697038</v>
      </c>
      <c r="J57" s="38">
        <v>5.5785408445802966</v>
      </c>
      <c r="K57" s="38">
        <v>5.7115879818487398</v>
      </c>
      <c r="L57" s="38">
        <v>5.7627445411843325</v>
      </c>
      <c r="M57" s="38">
        <v>5.9084481481481479</v>
      </c>
      <c r="N57" s="38">
        <v>6.2550555555555558</v>
      </c>
      <c r="O57" s="38">
        <v>6.6040222222222216</v>
      </c>
      <c r="P57" s="38">
        <v>6.9103370370370367</v>
      </c>
      <c r="Q57" s="38">
        <v>7.0652777777777773</v>
      </c>
      <c r="R57" s="38">
        <v>7.3942703703703696</v>
      </c>
      <c r="S57" s="38">
        <v>7.6916444444444432</v>
      </c>
      <c r="T57" s="38">
        <v>6.4865296296296293</v>
      </c>
      <c r="U57" s="75">
        <f t="shared" si="0"/>
        <v>-0.15667843508877344</v>
      </c>
    </row>
    <row r="58" spans="1:22" x14ac:dyDescent="0.15">
      <c r="A58" t="str">
        <f>'TT balance'!A62</f>
        <v>Ecuador</v>
      </c>
      <c r="B58" s="37" t="s">
        <v>79</v>
      </c>
      <c r="C58" s="37">
        <v>248</v>
      </c>
      <c r="D58" s="37" t="s">
        <v>356</v>
      </c>
      <c r="E58" s="38">
        <f>[5]NGDPD!AF56</f>
        <v>41.507084999999996</v>
      </c>
      <c r="F58" s="38">
        <f>[5]NGDPD!AG56</f>
        <v>46.802044000000002</v>
      </c>
      <c r="G58" s="38">
        <f>[5]NGDPD!AH56</f>
        <v>51.007776999999997</v>
      </c>
      <c r="H58" s="38">
        <f>[5]NGDPD!AI56</f>
        <v>61.762635000000003</v>
      </c>
      <c r="I58" s="38">
        <f>[5]NGDPD!AJ56</f>
        <v>62.519686</v>
      </c>
      <c r="J58" s="38">
        <f>[5]NGDPD!AK56</f>
        <v>69.555367000000004</v>
      </c>
      <c r="K58" s="38">
        <f>[5]NGDPD!AL56</f>
        <v>79.276663999999997</v>
      </c>
      <c r="L58" s="38">
        <f>[5]NGDPD!AM56</f>
        <v>87.924543999999997</v>
      </c>
      <c r="M58" s="38">
        <f>[5]NGDPD!AN56</f>
        <v>95.129659000000004</v>
      </c>
      <c r="N58" s="38">
        <f>[5]NGDPD!AO56</f>
        <v>101.726331</v>
      </c>
      <c r="O58" s="38">
        <f>[5]NGDPD!AP56</f>
        <v>99.290380999999996</v>
      </c>
      <c r="P58" s="38">
        <f>[5]NGDPD!AQ56</f>
        <v>99.937696000000003</v>
      </c>
      <c r="Q58" s="38">
        <f>[5]NGDPD!AR56</f>
        <v>104.295862</v>
      </c>
      <c r="R58" s="38">
        <f>[5]NGDPD!AS56</f>
        <v>107.56200800000001</v>
      </c>
      <c r="S58" s="38">
        <f>[5]NGDPD!AT56</f>
        <v>108.108009</v>
      </c>
      <c r="T58" s="38">
        <f>[5]NGDPD!AU56</f>
        <v>96.665056273463506</v>
      </c>
      <c r="U58" s="75">
        <f t="shared" si="0"/>
        <v>-0.10584740975607543</v>
      </c>
      <c r="V58">
        <v>1</v>
      </c>
    </row>
    <row r="59" spans="1:22" x14ac:dyDescent="0.15">
      <c r="A59" t="str">
        <f>'TT balance'!A63</f>
        <v>Egypt, Arab Rep. of</v>
      </c>
      <c r="B59" s="37" t="s">
        <v>263</v>
      </c>
      <c r="C59" s="37">
        <v>469</v>
      </c>
      <c r="D59" s="37" t="s">
        <v>357</v>
      </c>
      <c r="E59" s="38">
        <f>[5]NGDPD!AF57</f>
        <v>94.127278082037989</v>
      </c>
      <c r="F59" s="38">
        <f>[5]NGDPD!AG57</f>
        <v>112.90194661274775</v>
      </c>
      <c r="G59" s="38">
        <f>[5]NGDPD!AH57</f>
        <v>137.05527782023717</v>
      </c>
      <c r="H59" s="38">
        <f>[5]NGDPD!AI57</f>
        <v>170.79663483308366</v>
      </c>
      <c r="I59" s="38">
        <f>[5]NGDPD!AJ57</f>
        <v>198.3162084780171</v>
      </c>
      <c r="J59" s="38">
        <f>[5]NGDPD!AK57</f>
        <v>230.02406605392673</v>
      </c>
      <c r="K59" s="38">
        <f>[5]NGDPD!AL57</f>
        <v>247.72607959112651</v>
      </c>
      <c r="L59" s="38">
        <f>[5]NGDPD!AM57</f>
        <v>278.76853516405617</v>
      </c>
      <c r="M59" s="38">
        <f>[5]NGDPD!AN57</f>
        <v>288.0072213045114</v>
      </c>
      <c r="N59" s="38">
        <f>[5]NGDPD!AO57</f>
        <v>305.56700211584212</v>
      </c>
      <c r="O59" s="38">
        <f>[5]NGDPD!AP57</f>
        <v>332.0747481861851</v>
      </c>
      <c r="P59" s="38">
        <f>[5]NGDPD!AQ57</f>
        <v>332.48352653609771</v>
      </c>
      <c r="Q59" s="38">
        <f>[5]NGDPD!AR57</f>
        <v>236.52787978657963</v>
      </c>
      <c r="R59" s="38">
        <f>[5]NGDPD!AS57</f>
        <v>250.2528433123409</v>
      </c>
      <c r="S59" s="38">
        <f>[5]NGDPD!AT57</f>
        <v>302.33478507858416</v>
      </c>
      <c r="T59" s="38">
        <f>[5]NGDPD!AU57</f>
        <v>362.46826589295813</v>
      </c>
      <c r="U59" s="75">
        <f t="shared" si="0"/>
        <v>0.19889699691269014</v>
      </c>
    </row>
    <row r="60" spans="1:22" x14ac:dyDescent="0.15">
      <c r="A60" t="str">
        <f>'TT balance'!A64</f>
        <v>El Salvador</v>
      </c>
      <c r="B60" s="37" t="s">
        <v>81</v>
      </c>
      <c r="C60" s="37">
        <v>253</v>
      </c>
      <c r="D60" s="37" t="s">
        <v>358</v>
      </c>
      <c r="E60" s="38">
        <f>[5]NGDPD!AF58</f>
        <v>14.698</v>
      </c>
      <c r="F60" s="38">
        <f>[5]NGDPD!AG58</f>
        <v>15.999890000000001</v>
      </c>
      <c r="G60" s="38">
        <f>[5]NGDPD!AH58</f>
        <v>17.01174</v>
      </c>
      <c r="H60" s="38">
        <f>[5]NGDPD!AI58</f>
        <v>17.986889999999999</v>
      </c>
      <c r="I60" s="38">
        <f>[5]NGDPD!AJ58</f>
        <v>17.60163</v>
      </c>
      <c r="J60" s="38">
        <f>[5]NGDPD!AK58</f>
        <v>18.44792</v>
      </c>
      <c r="K60" s="38">
        <f>[5]NGDPD!AL58</f>
        <v>20.28379</v>
      </c>
      <c r="L60" s="38">
        <f>[5]NGDPD!AM58</f>
        <v>21.386150000000001</v>
      </c>
      <c r="M60" s="38">
        <f>[5]NGDPD!AN58</f>
        <v>21.990970000000001</v>
      </c>
      <c r="N60" s="38">
        <f>[5]NGDPD!AO58</f>
        <v>22.59346</v>
      </c>
      <c r="O60" s="38">
        <f>[5]NGDPD!AP58</f>
        <v>23.43824</v>
      </c>
      <c r="P60" s="38">
        <f>[5]NGDPD!AQ58</f>
        <v>24.19143</v>
      </c>
      <c r="Q60" s="38">
        <f>[5]NGDPD!AR58</f>
        <v>24.979199999999999</v>
      </c>
      <c r="R60" s="38">
        <f>[5]NGDPD!AS58</f>
        <v>26.020849999999999</v>
      </c>
      <c r="S60" s="38">
        <f>[5]NGDPD!AT58</f>
        <v>26.896660000000001</v>
      </c>
      <c r="T60" s="38">
        <f>[5]NGDPD!AU58</f>
        <v>24.638719999999999</v>
      </c>
      <c r="U60" s="75">
        <f t="shared" si="0"/>
        <v>-8.3948713334666913E-2</v>
      </c>
    </row>
    <row r="61" spans="1:22" x14ac:dyDescent="0.15">
      <c r="A61" t="str">
        <f>'TT balance'!A65</f>
        <v>Estonia, Rep. of</v>
      </c>
      <c r="B61" s="37" t="s">
        <v>266</v>
      </c>
      <c r="C61" s="37">
        <v>939</v>
      </c>
      <c r="D61" s="37" t="s">
        <v>361</v>
      </c>
      <c r="E61" s="38">
        <f>[5]NGDPD!AF61</f>
        <v>14.117349194994064</v>
      </c>
      <c r="F61" s="38">
        <f>[5]NGDPD!AG61</f>
        <v>17.036107879820776</v>
      </c>
      <c r="G61" s="38">
        <f>[5]NGDPD!AH61</f>
        <v>22.472865118818383</v>
      </c>
      <c r="H61" s="38">
        <f>[5]NGDPD!AI61</f>
        <v>24.462771399477166</v>
      </c>
      <c r="I61" s="38">
        <f>[5]NGDPD!AJ61</f>
        <v>19.804047917647598</v>
      </c>
      <c r="J61" s="38">
        <f>[5]NGDPD!AK61</f>
        <v>19.730379364954562</v>
      </c>
      <c r="K61" s="38">
        <f>[5]NGDPD!AL61</f>
        <v>23.421371098373427</v>
      </c>
      <c r="L61" s="38">
        <f>[5]NGDPD!AM61</f>
        <v>23.206084994059619</v>
      </c>
      <c r="M61" s="38">
        <f>[5]NGDPD!AN61</f>
        <v>25.278957010941316</v>
      </c>
      <c r="N61" s="38">
        <f>[5]NGDPD!AO61</f>
        <v>26.816041838957126</v>
      </c>
      <c r="O61" s="38">
        <f>[5]NGDPD!AP61</f>
        <v>23.060475577693225</v>
      </c>
      <c r="P61" s="38">
        <f>[5]NGDPD!AQ61</f>
        <v>24.269324649241231</v>
      </c>
      <c r="Q61" s="38">
        <f>[5]NGDPD!AR61</f>
        <v>26.942140266992244</v>
      </c>
      <c r="R61" s="38">
        <f>[5]NGDPD!AS61</f>
        <v>30.645027897718673</v>
      </c>
      <c r="S61" s="38">
        <f>[5]NGDPD!AT61</f>
        <v>31.474566093068457</v>
      </c>
      <c r="T61" s="38">
        <f>[5]NGDPD!AU61</f>
        <v>31.00512438335117</v>
      </c>
      <c r="U61" s="75">
        <f t="shared" si="0"/>
        <v>-1.4914954135640035E-2</v>
      </c>
    </row>
    <row r="62" spans="1:22" x14ac:dyDescent="0.15">
      <c r="A62" t="str">
        <f>'TT balance'!A66</f>
        <v>Eswatini, Kingdom of</v>
      </c>
      <c r="B62" s="37" t="s">
        <v>267</v>
      </c>
      <c r="C62" s="37">
        <v>734</v>
      </c>
      <c r="D62" s="37" t="s">
        <v>362</v>
      </c>
      <c r="E62" s="38">
        <f>[5]NGDPD!AF62</f>
        <v>3.1768193283471735</v>
      </c>
      <c r="F62" s="38">
        <f>[5]NGDPD!AG62</f>
        <v>3.2934614460130613</v>
      </c>
      <c r="G62" s="38">
        <f>[5]NGDPD!AH62</f>
        <v>3.4649295986910551</v>
      </c>
      <c r="H62" s="38">
        <f>[5]NGDPD!AI62</f>
        <v>3.2978326149862909</v>
      </c>
      <c r="I62" s="38">
        <f>[5]NGDPD!AJ62</f>
        <v>3.5959559600979301</v>
      </c>
      <c r="J62" s="38">
        <f>[5]NGDPD!AK62</f>
        <v>4.4382429297997588</v>
      </c>
      <c r="K62" s="38">
        <f>[5]NGDPD!AL62</f>
        <v>4.8258279191002247</v>
      </c>
      <c r="L62" s="38">
        <f>[5]NGDPD!AM62</f>
        <v>4.8867085696266166</v>
      </c>
      <c r="M62" s="38">
        <f>[5]NGDPD!AN62</f>
        <v>4.599934203990883</v>
      </c>
      <c r="N62" s="38">
        <f>[5]NGDPD!AO62</f>
        <v>4.4256487189500486</v>
      </c>
      <c r="O62" s="38">
        <f>[5]NGDPD!AP62</f>
        <v>4.0607123902694413</v>
      </c>
      <c r="P62" s="38">
        <f>[5]NGDPD!AQ62</f>
        <v>3.8151367191129824</v>
      </c>
      <c r="Q62" s="38">
        <f>[5]NGDPD!AR62</f>
        <v>4.4069072404721448</v>
      </c>
      <c r="R62" s="38">
        <f>[5]NGDPD!AS62</f>
        <v>4.665665048287317</v>
      </c>
      <c r="S62" s="38">
        <f>[5]NGDPD!AT62</f>
        <v>4.4711088122767002</v>
      </c>
      <c r="T62" s="38">
        <f>[5]NGDPD!AU62</f>
        <v>3.9492425758654912</v>
      </c>
      <c r="U62" s="75">
        <f t="shared" si="0"/>
        <v>-0.11671964569018689</v>
      </c>
    </row>
    <row r="63" spans="1:22" x14ac:dyDescent="0.15">
      <c r="A63" t="str">
        <f>'TT balance'!A67</f>
        <v>Ethiopia, The Federal Dem. Rep. of</v>
      </c>
      <c r="B63" s="37" t="s">
        <v>268</v>
      </c>
      <c r="C63" s="37">
        <v>644</v>
      </c>
      <c r="D63" s="37" t="s">
        <v>363</v>
      </c>
      <c r="E63" s="38">
        <f>[5]NGDPD!AF63</f>
        <v>12.386745726498919</v>
      </c>
      <c r="F63" s="38">
        <f>[5]NGDPD!AG63</f>
        <v>15.310006163055631</v>
      </c>
      <c r="G63" s="38">
        <f>[5]NGDPD!AH63</f>
        <v>19.328758755433455</v>
      </c>
      <c r="H63" s="38">
        <f>[5]NGDPD!AI63</f>
        <v>26.250455547764826</v>
      </c>
      <c r="I63" s="38">
        <f>[5]NGDPD!AJ63</f>
        <v>28.671526901368651</v>
      </c>
      <c r="J63" s="38">
        <f>[5]NGDPD!AK63</f>
        <v>26.887013137055046</v>
      </c>
      <c r="K63" s="38">
        <f>[5]NGDPD!AL63</f>
        <v>30.479870637507943</v>
      </c>
      <c r="L63" s="38">
        <f>[5]NGDPD!AM63</f>
        <v>42.221399264531129</v>
      </c>
      <c r="M63" s="38">
        <f>[5]NGDPD!AN63</f>
        <v>46.544105430439423</v>
      </c>
      <c r="N63" s="38">
        <f>[5]NGDPD!AO63</f>
        <v>54.165491262146169</v>
      </c>
      <c r="O63" s="38">
        <f>[5]NGDPD!AP63</f>
        <v>63.080574412823957</v>
      </c>
      <c r="P63" s="38">
        <f>[5]NGDPD!AQ63</f>
        <v>72.119950313242171</v>
      </c>
      <c r="Q63" s="38">
        <f>[5]NGDPD!AR63</f>
        <v>76.840511107003849</v>
      </c>
      <c r="R63" s="38">
        <f>[5]NGDPD!AS63</f>
        <v>80.20669452833782</v>
      </c>
      <c r="S63" s="38">
        <f>[5]NGDPD!AT63</f>
        <v>92.607873980672778</v>
      </c>
      <c r="T63" s="38">
        <f>[5]NGDPD!AU63</f>
        <v>96.610723379289226</v>
      </c>
      <c r="U63" s="75">
        <f t="shared" si="0"/>
        <v>4.3223639919126589E-2</v>
      </c>
    </row>
    <row r="64" spans="1:22" x14ac:dyDescent="0.15">
      <c r="A64" t="str">
        <f>'TT balance'!A68</f>
        <v>Euro Area</v>
      </c>
      <c r="B64" s="37" t="s">
        <v>87</v>
      </c>
      <c r="C64" s="37">
        <v>163</v>
      </c>
      <c r="D64" s="37"/>
      <c r="E64" s="38">
        <v>10515.466319033876</v>
      </c>
      <c r="F64" s="38">
        <v>11171.287469067436</v>
      </c>
      <c r="G64" s="38">
        <v>12871.078706364198</v>
      </c>
      <c r="H64" s="38">
        <v>14151.475036519325</v>
      </c>
      <c r="I64" s="38">
        <v>12922.53640737169</v>
      </c>
      <c r="J64" s="38">
        <v>12650.629865110081</v>
      </c>
      <c r="K64" s="38">
        <v>13637.660165635945</v>
      </c>
      <c r="L64" s="38">
        <v>12646.408750847069</v>
      </c>
      <c r="M64" s="38">
        <v>13193.494683668145</v>
      </c>
      <c r="N64" s="38">
        <v>13511.54803434713</v>
      </c>
      <c r="O64" s="38">
        <v>11678.00347332839</v>
      </c>
      <c r="P64" s="38">
        <v>11970.274585032395</v>
      </c>
      <c r="Q64" s="38">
        <v>12649.03432503968</v>
      </c>
      <c r="R64" s="38">
        <v>13660.633365611558</v>
      </c>
      <c r="S64" s="38">
        <v>13329.286695759349</v>
      </c>
      <c r="T64" s="38">
        <v>12926.965170027584</v>
      </c>
      <c r="U64" s="75">
        <f t="shared" si="0"/>
        <v>-3.0183274987982789E-2</v>
      </c>
    </row>
    <row r="65" spans="1:22" x14ac:dyDescent="0.15">
      <c r="A65" t="str">
        <f>'TT balance'!A69</f>
        <v>Faroe Islands</v>
      </c>
      <c r="B65" s="37" t="s">
        <v>88</v>
      </c>
      <c r="C65" s="37"/>
      <c r="D65" s="37"/>
      <c r="E65" s="38">
        <v>1.7277898117530528</v>
      </c>
      <c r="F65" s="38">
        <v>1.9844526462087189</v>
      </c>
      <c r="G65" s="38">
        <v>2.2901331982944826</v>
      </c>
      <c r="H65" s="38">
        <v>2.4324012869422567</v>
      </c>
      <c r="I65" s="38">
        <v>2.2684018753186659</v>
      </c>
      <c r="J65" s="38">
        <v>2.3204349159639581</v>
      </c>
      <c r="K65" s="38">
        <v>2.4908024788822085</v>
      </c>
      <c r="L65" s="38">
        <v>2.3663112450546953</v>
      </c>
      <c r="M65" s="38">
        <v>2.6270443708307147</v>
      </c>
      <c r="N65" s="38">
        <v>2.8507608063002587</v>
      </c>
      <c r="O65" s="38">
        <v>2.5180937288240948</v>
      </c>
      <c r="P65" s="38">
        <v>2.7388252590864797</v>
      </c>
      <c r="Q65" s="38">
        <v>2.9051051784940736</v>
      </c>
      <c r="R65" s="38">
        <v>3.1168785741363156</v>
      </c>
      <c r="S65" s="38"/>
      <c r="T65" s="38"/>
      <c r="U65" s="75" t="e">
        <f t="shared" si="0"/>
        <v>#DIV/0!</v>
      </c>
    </row>
    <row r="66" spans="1:22" x14ac:dyDescent="0.15">
      <c r="A66" t="str">
        <f>'TT balance'!A70</f>
        <v>Fiji, Rep. of</v>
      </c>
      <c r="B66" s="90" t="s">
        <v>269</v>
      </c>
      <c r="C66" s="37">
        <v>819</v>
      </c>
      <c r="D66" s="37" t="s">
        <v>364</v>
      </c>
      <c r="E66" s="38">
        <f>[5]NGDPD!AF64</f>
        <v>3.2569947619589659</v>
      </c>
      <c r="F66" s="38">
        <f>[5]NGDPD!AG64</f>
        <v>3.3609690820456324</v>
      </c>
      <c r="G66" s="38">
        <f>[5]NGDPD!AH64</f>
        <v>3.6883158140160894</v>
      </c>
      <c r="H66" s="38">
        <f>[5]NGDPD!AI64</f>
        <v>3.8157477827145261</v>
      </c>
      <c r="I66" s="38">
        <f>[5]NGDPD!AJ64</f>
        <v>3.1058472717700751</v>
      </c>
      <c r="J66" s="38">
        <f>[5]NGDPD!AK64</f>
        <v>3.4016372372867538</v>
      </c>
      <c r="K66" s="38">
        <f>[5]NGDPD!AL64</f>
        <v>4.0941168753342483</v>
      </c>
      <c r="L66" s="38">
        <f>[5]NGDPD!AM64</f>
        <v>4.3027644617981791</v>
      </c>
      <c r="M66" s="38">
        <f>[5]NGDPD!AN64</f>
        <v>4.5388519532226308</v>
      </c>
      <c r="N66" s="38">
        <f>[5]NGDPD!AO64</f>
        <v>4.857103868865269</v>
      </c>
      <c r="O66" s="38">
        <f>[5]NGDPD!AP64</f>
        <v>4.682480322051144</v>
      </c>
      <c r="P66" s="38">
        <f>[5]NGDPD!AQ64</f>
        <v>4.930244148137322</v>
      </c>
      <c r="Q66" s="38">
        <f>[5]NGDPD!AR64</f>
        <v>5.3534683841429036</v>
      </c>
      <c r="R66" s="38">
        <f>[5]NGDPD!AS64</f>
        <v>5.5814471616524814</v>
      </c>
      <c r="S66" s="38">
        <f>[5]NGDPD!AT64</f>
        <v>5.4972580042428421</v>
      </c>
      <c r="T66" s="38">
        <f>[5]NGDPD!AU64</f>
        <v>4.3161143146873764</v>
      </c>
      <c r="U66" s="75">
        <f t="shared" si="0"/>
        <v>-0.21486051566869269</v>
      </c>
    </row>
    <row r="67" spans="1:22" x14ac:dyDescent="0.15">
      <c r="A67" t="str">
        <f>'TT balance'!A71</f>
        <v>Finland</v>
      </c>
      <c r="B67" s="37" t="s">
        <v>90</v>
      </c>
      <c r="C67" s="37">
        <v>172</v>
      </c>
      <c r="D67" s="37" t="s">
        <v>365</v>
      </c>
      <c r="E67" s="38">
        <f>[5]NGDPD!AF65</f>
        <v>204.99874275105674</v>
      </c>
      <c r="F67" s="38">
        <f>[5]NGDPD!AG65</f>
        <v>217.10077214849119</v>
      </c>
      <c r="G67" s="38">
        <f>[5]NGDPD!AH65</f>
        <v>256.40828769783826</v>
      </c>
      <c r="H67" s="38">
        <f>[5]NGDPD!AI65</f>
        <v>285.68500880663566</v>
      </c>
      <c r="I67" s="38">
        <f>[5]NGDPD!AJ65</f>
        <v>253.22226730017465</v>
      </c>
      <c r="J67" s="38">
        <f>[5]NGDPD!AK65</f>
        <v>249.62802483659641</v>
      </c>
      <c r="K67" s="38">
        <f>[5]NGDPD!AL65</f>
        <v>275.55585736313918</v>
      </c>
      <c r="L67" s="38">
        <f>[5]NGDPD!AM65</f>
        <v>258.45362153654355</v>
      </c>
      <c r="M67" s="38">
        <f>[5]NGDPD!AN65</f>
        <v>271.36636066578473</v>
      </c>
      <c r="N67" s="38">
        <f>[5]NGDPD!AO65</f>
        <v>274.93366490046395</v>
      </c>
      <c r="O67" s="38">
        <f>[5]NGDPD!AP65</f>
        <v>234.55812853442424</v>
      </c>
      <c r="P67" s="38">
        <f>[5]NGDPD!AQ65</f>
        <v>240.7049118004646</v>
      </c>
      <c r="Q67" s="38">
        <f>[5]NGDPD!AR65</f>
        <v>255.55776569712617</v>
      </c>
      <c r="R67" s="38">
        <f>[5]NGDPD!AS65</f>
        <v>276.10949657988004</v>
      </c>
      <c r="S67" s="38">
        <f>[5]NGDPD!AT65</f>
        <v>268.99574934910243</v>
      </c>
      <c r="T67" s="38">
        <f>[5]NGDPD!AU65</f>
        <v>271.10465799848458</v>
      </c>
      <c r="U67" s="75">
        <f t="shared" ref="U67:U129" si="2">T67/S67-1</f>
        <v>7.8399329895924019E-3</v>
      </c>
    </row>
    <row r="68" spans="1:22" x14ac:dyDescent="0.15">
      <c r="A68" t="str">
        <f>'TT balance'!A72</f>
        <v>France</v>
      </c>
      <c r="B68" s="37" t="s">
        <v>91</v>
      </c>
      <c r="C68" s="37">
        <v>132</v>
      </c>
      <c r="D68" s="37" t="s">
        <v>366</v>
      </c>
      <c r="E68" s="38">
        <f>[5]NGDPD!AF66</f>
        <v>2198.1595682586044</v>
      </c>
      <c r="F68" s="38">
        <f>[5]NGDPD!AG66</f>
        <v>2320.6591736525565</v>
      </c>
      <c r="G68" s="38">
        <f>[5]NGDPD!AH66</f>
        <v>2660.9048569806027</v>
      </c>
      <c r="H68" s="38">
        <f>[5]NGDPD!AI66</f>
        <v>2929.9827444272764</v>
      </c>
      <c r="I68" s="38">
        <f>[5]NGDPD!AJ66</f>
        <v>2697.9546803520211</v>
      </c>
      <c r="J68" s="38">
        <f>[5]NGDPD!AK66</f>
        <v>2647.3483044715326</v>
      </c>
      <c r="K68" s="38">
        <f>[5]NGDPD!AL66</f>
        <v>2864.6533528859254</v>
      </c>
      <c r="L68" s="38">
        <f>[5]NGDPD!AM66</f>
        <v>2685.3711430235148</v>
      </c>
      <c r="M68" s="38">
        <f>[5]NGDPD!AN66</f>
        <v>2811.917882996031</v>
      </c>
      <c r="N68" s="38">
        <f>[5]NGDPD!AO66</f>
        <v>2856.7005327517836</v>
      </c>
      <c r="O68" s="38">
        <f>[5]NGDPD!AP66</f>
        <v>2439.4356062643583</v>
      </c>
      <c r="P68" s="38">
        <f>[5]NGDPD!AQ66</f>
        <v>2472.2819440039912</v>
      </c>
      <c r="Q68" s="38">
        <f>[5]NGDPD!AR66</f>
        <v>2594.2352565194033</v>
      </c>
      <c r="R68" s="38">
        <f>[5]NGDPD!AS66</f>
        <v>2792.2225024142904</v>
      </c>
      <c r="S68" s="38">
        <f>[5]NGDPD!AT66</f>
        <v>2729.1714155214513</v>
      </c>
      <c r="T68" s="38">
        <f>[5]NGDPD!AU66</f>
        <v>2628.2123426329022</v>
      </c>
      <c r="U68" s="75">
        <f t="shared" si="2"/>
        <v>-3.6992573025780184E-2</v>
      </c>
    </row>
    <row r="69" spans="1:22" x14ac:dyDescent="0.15">
      <c r="A69" t="str">
        <f>'TT balance'!A73</f>
        <v>French Polynesia</v>
      </c>
      <c r="B69" s="37" t="s">
        <v>92</v>
      </c>
      <c r="C69" s="37"/>
      <c r="D69" s="37"/>
      <c r="E69" s="38">
        <v>5.7027831459801801</v>
      </c>
      <c r="F69" s="38">
        <v>5.8727765552421793</v>
      </c>
      <c r="G69" s="38">
        <v>6.6223973076312399</v>
      </c>
      <c r="H69" s="38">
        <v>7.1079714216278198</v>
      </c>
      <c r="I69" s="38">
        <v>6.5581622265526001</v>
      </c>
      <c r="J69" s="38">
        <v>6.0807119803781697</v>
      </c>
      <c r="K69" s="38">
        <v>6.19582151574647</v>
      </c>
      <c r="L69" s="38">
        <v>5.6931837297893795</v>
      </c>
      <c r="M69" s="38">
        <v>6.0301127533219008</v>
      </c>
      <c r="N69" s="38">
        <v>6.1438137437040599</v>
      </c>
      <c r="O69" s="38">
        <v>5.3237049299894901</v>
      </c>
      <c r="P69" s="38">
        <v>5.4933048998583303</v>
      </c>
      <c r="Q69" s="38">
        <v>5.7573065006094799</v>
      </c>
      <c r="R69" s="38">
        <v>6.1750999003000206</v>
      </c>
      <c r="S69" s="38">
        <v>6.02336768898674</v>
      </c>
      <c r="T69" s="38"/>
      <c r="U69" s="75">
        <f t="shared" si="2"/>
        <v>-1</v>
      </c>
    </row>
    <row r="70" spans="1:22" x14ac:dyDescent="0.15">
      <c r="A70" t="str">
        <f>'TT balance'!A74</f>
        <v>Gabon</v>
      </c>
      <c r="B70" s="37" t="s">
        <v>93</v>
      </c>
      <c r="C70" s="37">
        <v>646</v>
      </c>
      <c r="D70" s="37" t="s">
        <v>367</v>
      </c>
      <c r="E70" s="38">
        <f>[5]NGDPD!AF67</f>
        <v>9.4678778163280466</v>
      </c>
      <c r="F70" s="38">
        <f>[5]NGDPD!AG67</f>
        <v>10.163608110295113</v>
      </c>
      <c r="G70" s="38">
        <f>[5]NGDPD!AH67</f>
        <v>12.456877726269358</v>
      </c>
      <c r="H70" s="38">
        <f>[5]NGDPD!AI67</f>
        <v>15.56964237312299</v>
      </c>
      <c r="I70" s="38">
        <f>[5]NGDPD!AJ67</f>
        <v>12.187897307303803</v>
      </c>
      <c r="J70" s="38">
        <f>[5]NGDPD!AK67</f>
        <v>14.384331639828364</v>
      </c>
      <c r="K70" s="38">
        <f>[5]NGDPD!AL67</f>
        <v>18.20710323997103</v>
      </c>
      <c r="L70" s="38">
        <f>[5]NGDPD!AM67</f>
        <v>17.181337139225722</v>
      </c>
      <c r="M70" s="38">
        <f>[5]NGDPD!AN67</f>
        <v>17.595972301818495</v>
      </c>
      <c r="N70" s="38">
        <f>[5]NGDPD!AO67</f>
        <v>18.208624170568097</v>
      </c>
      <c r="O70" s="38">
        <f>[5]NGDPD!AP67</f>
        <v>14.384535884162323</v>
      </c>
      <c r="P70" s="38">
        <f>[5]NGDPD!AQ67</f>
        <v>14.0199896379115</v>
      </c>
      <c r="Q70" s="38">
        <f>[5]NGDPD!AR67</f>
        <v>14.924494726725857</v>
      </c>
      <c r="R70" s="38">
        <f>[5]NGDPD!AS67</f>
        <v>16.874991056374839</v>
      </c>
      <c r="S70" s="38">
        <f>[5]NGDPD!AT67</f>
        <v>16.875166546035018</v>
      </c>
      <c r="T70" s="38">
        <f>[5]NGDPD!AU67</f>
        <v>15.642083696598368</v>
      </c>
      <c r="U70" s="75">
        <f t="shared" si="2"/>
        <v>-7.3070855097804976E-2</v>
      </c>
      <c r="V70">
        <v>1</v>
      </c>
    </row>
    <row r="71" spans="1:22" x14ac:dyDescent="0.15">
      <c r="A71" t="str">
        <f>'TT balance'!A75</f>
        <v>Gambia, The</v>
      </c>
      <c r="B71" s="37" t="s">
        <v>270</v>
      </c>
      <c r="C71" s="37">
        <v>648</v>
      </c>
      <c r="D71" s="37" t="s">
        <v>368</v>
      </c>
      <c r="E71" s="38">
        <f>[5]NGDPD!AF68</f>
        <v>1.0277010546782797</v>
      </c>
      <c r="F71" s="38">
        <f>[5]NGDPD!AG68</f>
        <v>1.0541124863188605</v>
      </c>
      <c r="G71" s="38">
        <f>[5]NGDPD!AH68</f>
        <v>1.279703031302831</v>
      </c>
      <c r="H71" s="38">
        <f>[5]NGDPD!AI68</f>
        <v>1.5617669549213038</v>
      </c>
      <c r="I71" s="38">
        <f>[5]NGDPD!AJ68</f>
        <v>1.4501424961519818</v>
      </c>
      <c r="J71" s="38">
        <f>[5]NGDPD!AK68</f>
        <v>1.5432949451652862</v>
      </c>
      <c r="K71" s="38">
        <f>[5]NGDPD!AL68</f>
        <v>1.4096935927585446</v>
      </c>
      <c r="L71" s="38">
        <f>[5]NGDPD!AM68</f>
        <v>1.4150047439557478</v>
      </c>
      <c r="M71" s="38">
        <f>[5]NGDPD!AN68</f>
        <v>1.3756094592576347</v>
      </c>
      <c r="N71" s="38">
        <f>[5]NGDPD!AO68</f>
        <v>1.2294617326374697</v>
      </c>
      <c r="O71" s="38">
        <f>[5]NGDPD!AP68</f>
        <v>1.354788658676598</v>
      </c>
      <c r="P71" s="38">
        <f>[5]NGDPD!AQ68</f>
        <v>1.4700060331944818</v>
      </c>
      <c r="Q71" s="38">
        <f>[5]NGDPD!AR68</f>
        <v>1.4980444923989555</v>
      </c>
      <c r="R71" s="38">
        <f>[5]NGDPD!AS68</f>
        <v>1.6622750271823619</v>
      </c>
      <c r="S71" s="38">
        <f>[5]NGDPD!AT68</f>
        <v>1.8184458021178078</v>
      </c>
      <c r="T71" s="38">
        <f>[5]NGDPD!AU68</f>
        <v>1.8999612252811167</v>
      </c>
      <c r="U71" s="75">
        <f t="shared" si="2"/>
        <v>4.4826974259212893E-2</v>
      </c>
    </row>
    <row r="72" spans="1:22" x14ac:dyDescent="0.15">
      <c r="A72" t="str">
        <f>'TT balance'!A76</f>
        <v>Georgia</v>
      </c>
      <c r="B72" s="37" t="s">
        <v>95</v>
      </c>
      <c r="C72" s="37">
        <v>915</v>
      </c>
      <c r="D72" s="37" t="s">
        <v>369</v>
      </c>
      <c r="E72" s="38">
        <f>[5]NGDPD!AF69</f>
        <v>6.5909686898001016</v>
      </c>
      <c r="F72" s="38">
        <f>[5]NGDPD!AG69</f>
        <v>7.9627135496387549</v>
      </c>
      <c r="G72" s="38">
        <f>[5]NGDPD!AH69</f>
        <v>10.458559745877052</v>
      </c>
      <c r="H72" s="38">
        <f>[5]NGDPD!AI69</f>
        <v>13.154398851469871</v>
      </c>
      <c r="I72" s="38">
        <f>[5]NGDPD!AJ69</f>
        <v>11.069161949062051</v>
      </c>
      <c r="J72" s="38">
        <f>[5]NGDPD!AK69</f>
        <v>12.243202092148938</v>
      </c>
      <c r="K72" s="38">
        <f>[5]NGDPD!AL69</f>
        <v>15.107496871777938</v>
      </c>
      <c r="L72" s="38">
        <f>[5]NGDPD!AM69</f>
        <v>16.488836127217095</v>
      </c>
      <c r="M72" s="38">
        <f>[5]NGDPD!AN69</f>
        <v>17.190037477295395</v>
      </c>
      <c r="N72" s="38">
        <f>[5]NGDPD!AO69</f>
        <v>17.627390114973799</v>
      </c>
      <c r="O72" s="38">
        <f>[5]NGDPD!AP69</f>
        <v>14.953188667974185</v>
      </c>
      <c r="P72" s="38">
        <f>[5]NGDPD!AQ69</f>
        <v>15.141446324575092</v>
      </c>
      <c r="Q72" s="38">
        <f>[5]NGDPD!AR69</f>
        <v>16.241863510469258</v>
      </c>
      <c r="R72" s="38">
        <f>[5]NGDPD!AS69</f>
        <v>17.599214513853617</v>
      </c>
      <c r="S72" s="38">
        <f>[5]NGDPD!AT69</f>
        <v>17.476842102993885</v>
      </c>
      <c r="T72" s="38">
        <f>[5]NGDPD!AU69</f>
        <v>15.733006785564347</v>
      </c>
      <c r="U72" s="75">
        <f t="shared" si="2"/>
        <v>-9.9779771834798914E-2</v>
      </c>
    </row>
    <row r="73" spans="1:22" x14ac:dyDescent="0.15">
      <c r="A73" t="str">
        <f>'TT balance'!A77</f>
        <v>Germany</v>
      </c>
      <c r="B73" s="37" t="s">
        <v>96</v>
      </c>
      <c r="C73" s="37">
        <v>134</v>
      </c>
      <c r="D73" s="37" t="s">
        <v>370</v>
      </c>
      <c r="E73" s="38">
        <f>[5]NGDPD!AF70</f>
        <v>2848.4377821240937</v>
      </c>
      <c r="F73" s="38">
        <f>[5]NGDPD!AG70</f>
        <v>2994.8623147649951</v>
      </c>
      <c r="G73" s="38">
        <f>[5]NGDPD!AH70</f>
        <v>3425.9821647019953</v>
      </c>
      <c r="H73" s="38">
        <f>[5]NGDPD!AI70</f>
        <v>3744.8537723007735</v>
      </c>
      <c r="I73" s="38">
        <f>[5]NGDPD!AJ70</f>
        <v>3407.5571855604558</v>
      </c>
      <c r="J73" s="38">
        <f>[5]NGDPD!AK70</f>
        <v>3402.4444539045717</v>
      </c>
      <c r="K73" s="38">
        <f>[5]NGDPD!AL70</f>
        <v>3748.6552144923539</v>
      </c>
      <c r="L73" s="38">
        <f>[5]NGDPD!AM70</f>
        <v>3529.376740303966</v>
      </c>
      <c r="M73" s="38">
        <f>[5]NGDPD!AN70</f>
        <v>3733.8590651854383</v>
      </c>
      <c r="N73" s="38">
        <f>[5]NGDPD!AO70</f>
        <v>3890.0953548846287</v>
      </c>
      <c r="O73" s="38">
        <f>[5]NGDPD!AP70</f>
        <v>3357.9256683695817</v>
      </c>
      <c r="P73" s="38">
        <f>[5]NGDPD!AQ70</f>
        <v>3468.8959774243435</v>
      </c>
      <c r="Q73" s="38">
        <f>[5]NGDPD!AR70</f>
        <v>3681.3029464537663</v>
      </c>
      <c r="R73" s="38">
        <f>[5]NGDPD!AS70</f>
        <v>3965.5649879145353</v>
      </c>
      <c r="S73" s="38">
        <f>[5]NGDPD!AT70</f>
        <v>3861.5496867678139</v>
      </c>
      <c r="T73" s="38">
        <f>[5]NGDPD!AU70</f>
        <v>3807.5217135410039</v>
      </c>
      <c r="U73" s="75">
        <f t="shared" si="2"/>
        <v>-1.3991267136078789E-2</v>
      </c>
    </row>
    <row r="74" spans="1:22" x14ac:dyDescent="0.15">
      <c r="A74" t="str">
        <f>'TT balance'!A78</f>
        <v>Ghana</v>
      </c>
      <c r="B74" s="37" t="s">
        <v>97</v>
      </c>
      <c r="C74" s="37">
        <v>652</v>
      </c>
      <c r="D74" s="37" t="s">
        <v>371</v>
      </c>
      <c r="E74" s="38">
        <f>[5]NGDPD!AF71</f>
        <v>24.599678091685394</v>
      </c>
      <c r="F74" s="38">
        <f>[5]NGDPD!AG71</f>
        <v>28.882260859323519</v>
      </c>
      <c r="G74" s="38">
        <f>[5]NGDPD!AH71</f>
        <v>34.043679375521926</v>
      </c>
      <c r="H74" s="38">
        <f>[5]NGDPD!AI71</f>
        <v>38.658104945920378</v>
      </c>
      <c r="I74" s="38">
        <f>[5]NGDPD!AJ71</f>
        <v>34.600987864761635</v>
      </c>
      <c r="J74" s="38">
        <f>[5]NGDPD!AK71</f>
        <v>43.326274951418739</v>
      </c>
      <c r="K74" s="38">
        <f>[5]NGDPD!AL71</f>
        <v>53.848990430621491</v>
      </c>
      <c r="L74" s="38">
        <f>[5]NGDPD!AM71</f>
        <v>56.853453617012207</v>
      </c>
      <c r="M74" s="38">
        <f>[5]NGDPD!AN71</f>
        <v>63.702566464522398</v>
      </c>
      <c r="N74" s="38">
        <f>[5]NGDPD!AO71</f>
        <v>54.28485151259224</v>
      </c>
      <c r="O74" s="38">
        <f>[5]NGDPD!AP71</f>
        <v>49.436909458790851</v>
      </c>
      <c r="P74" s="38">
        <f>[5]NGDPD!AQ71</f>
        <v>56.144280750567916</v>
      </c>
      <c r="Q74" s="38">
        <f>[5]NGDPD!AR71</f>
        <v>60.385420988102048</v>
      </c>
      <c r="R74" s="38">
        <f>[5]NGDPD!AS71</f>
        <v>67.259262162772941</v>
      </c>
      <c r="S74" s="38">
        <f>[5]NGDPD!AT71</f>
        <v>68.352581181574109</v>
      </c>
      <c r="T74" s="38">
        <f>[5]NGDPD!AU71</f>
        <v>68.498059324756781</v>
      </c>
      <c r="U74" s="75">
        <f t="shared" si="2"/>
        <v>2.1283489323720151E-3</v>
      </c>
    </row>
    <row r="75" spans="1:22" x14ac:dyDescent="0.15">
      <c r="A75" t="str">
        <f>'TT balance'!A79</f>
        <v>Greece</v>
      </c>
      <c r="B75" s="37" t="s">
        <v>98</v>
      </c>
      <c r="C75" s="37">
        <v>174</v>
      </c>
      <c r="D75" s="37" t="s">
        <v>372</v>
      </c>
      <c r="E75" s="38">
        <f>[5]NGDPD!AF72</f>
        <v>245.91957238058569</v>
      </c>
      <c r="F75" s="38">
        <f>[5]NGDPD!AG72</f>
        <v>271.25385173025359</v>
      </c>
      <c r="G75" s="38">
        <f>[5]NGDPD!AH72</f>
        <v>316.25041180453314</v>
      </c>
      <c r="H75" s="38">
        <f>[5]NGDPD!AI72</f>
        <v>352.86616988718822</v>
      </c>
      <c r="I75" s="38">
        <f>[5]NGDPD!AJ72</f>
        <v>328.15639662393403</v>
      </c>
      <c r="J75" s="38">
        <f>[5]NGDPD!AK72</f>
        <v>297.36759506586657</v>
      </c>
      <c r="K75" s="38">
        <f>[5]NGDPD!AL72</f>
        <v>282.94583909324888</v>
      </c>
      <c r="L75" s="38">
        <f>[5]NGDPD!AM72</f>
        <v>242.19332415250875</v>
      </c>
      <c r="M75" s="38">
        <f>[5]NGDPD!AN72</f>
        <v>238.5547263244874</v>
      </c>
      <c r="N75" s="38">
        <f>[5]NGDPD!AO72</f>
        <v>235.66900697657468</v>
      </c>
      <c r="O75" s="38">
        <f>[5]NGDPD!AP72</f>
        <v>195.41609866451003</v>
      </c>
      <c r="P75" s="38">
        <f>[5]NGDPD!AQ72</f>
        <v>192.81025808152683</v>
      </c>
      <c r="Q75" s="38">
        <f>[5]NGDPD!AR72</f>
        <v>200.05465865717471</v>
      </c>
      <c r="R75" s="38">
        <f>[5]NGDPD!AS72</f>
        <v>212.34566056677096</v>
      </c>
      <c r="S75" s="38">
        <f>[5]NGDPD!AT72</f>
        <v>205.34883886842613</v>
      </c>
      <c r="T75" s="38">
        <f>[5]NGDPD!AU72</f>
        <v>189.25877073674221</v>
      </c>
      <c r="U75" s="75">
        <f t="shared" si="2"/>
        <v>-7.8354804538210088E-2</v>
      </c>
    </row>
    <row r="76" spans="1:22" x14ac:dyDescent="0.15">
      <c r="A76" t="str">
        <f>'TT balance'!A80</f>
        <v>Grenada</v>
      </c>
      <c r="B76" s="37" t="s">
        <v>99</v>
      </c>
      <c r="C76" s="37">
        <v>328</v>
      </c>
      <c r="D76" s="37" t="s">
        <v>373</v>
      </c>
      <c r="E76" s="38">
        <f>[5]NGDPD!AF73</f>
        <v>0.69537041949310363</v>
      </c>
      <c r="F76" s="38">
        <f>[5]NGDPD!AG73</f>
        <v>0.69870004935794672</v>
      </c>
      <c r="G76" s="38">
        <f>[5]NGDPD!AH73</f>
        <v>0.75868523878063809</v>
      </c>
      <c r="H76" s="38">
        <f>[5]NGDPD!AI73</f>
        <v>0.82597783612695075</v>
      </c>
      <c r="I76" s="38">
        <f>[5]NGDPD!AJ73</f>
        <v>0.77127412855883815</v>
      </c>
      <c r="J76" s="38">
        <f>[5]NGDPD!AK73</f>
        <v>0.77101486928126417</v>
      </c>
      <c r="K76" s="38">
        <f>[5]NGDPD!AL73</f>
        <v>0.77865561056176624</v>
      </c>
      <c r="L76" s="38">
        <f>[5]NGDPD!AM73</f>
        <v>0.79988153798714567</v>
      </c>
      <c r="M76" s="38">
        <f>[5]NGDPD!AN73</f>
        <v>0.84261857804323581</v>
      </c>
      <c r="N76" s="38">
        <f>[5]NGDPD!AO73</f>
        <v>0.91149636068671513</v>
      </c>
      <c r="O76" s="38">
        <f>[5]NGDPD!AP73</f>
        <v>0.99700747783854893</v>
      </c>
      <c r="P76" s="38">
        <f>[5]NGDPD!AQ73</f>
        <v>1.0616408157377455</v>
      </c>
      <c r="Q76" s="38">
        <f>[5]NGDPD!AR73</f>
        <v>1.1256852647064524</v>
      </c>
      <c r="R76" s="38">
        <f>[5]NGDPD!AS73</f>
        <v>1.1686963788559781</v>
      </c>
      <c r="S76" s="38">
        <f>[5]NGDPD!AT73</f>
        <v>1.2050169994221624</v>
      </c>
      <c r="T76" s="38">
        <f>[5]NGDPD!AU73</f>
        <v>1.0429583634569362</v>
      </c>
      <c r="U76" s="75">
        <f t="shared" si="2"/>
        <v>-0.13448659732015211</v>
      </c>
    </row>
    <row r="77" spans="1:22" x14ac:dyDescent="0.15">
      <c r="A77" t="str">
        <f>'TT balance'!A81</f>
        <v>Guatemala</v>
      </c>
      <c r="B77" s="37" t="s">
        <v>100</v>
      </c>
      <c r="C77" s="37">
        <v>258</v>
      </c>
      <c r="D77" s="37" t="s">
        <v>374</v>
      </c>
      <c r="E77" s="38">
        <f>[5]NGDPD!AF74</f>
        <v>28.179279013152907</v>
      </c>
      <c r="F77" s="38">
        <f>[5]NGDPD!AG74</f>
        <v>31.308232041112934</v>
      </c>
      <c r="G77" s="38">
        <f>[5]NGDPD!AH74</f>
        <v>35.028443483665178</v>
      </c>
      <c r="H77" s="38">
        <f>[5]NGDPD!AI74</f>
        <v>40.241653354510028</v>
      </c>
      <c r="I77" s="38">
        <f>[5]NGDPD!AJ74</f>
        <v>37.996764687350499</v>
      </c>
      <c r="J77" s="38">
        <f>[5]NGDPD!AK74</f>
        <v>41.492743881615134</v>
      </c>
      <c r="K77" s="38">
        <f>[5]NGDPD!AL74</f>
        <v>47.41942767683603</v>
      </c>
      <c r="L77" s="38">
        <f>[5]NGDPD!AM74</f>
        <v>49.901719689315598</v>
      </c>
      <c r="M77" s="38">
        <f>[5]NGDPD!AN74</f>
        <v>52.988756509460401</v>
      </c>
      <c r="N77" s="38">
        <f>[5]NGDPD!AO74</f>
        <v>57.834803758847066</v>
      </c>
      <c r="O77" s="38">
        <f>[5]NGDPD!AP74</f>
        <v>62.179864181826481</v>
      </c>
      <c r="P77" s="38">
        <f>[5]NGDPD!AQ74</f>
        <v>66.034146114741205</v>
      </c>
      <c r="Q77" s="38">
        <f>[5]NGDPD!AR74</f>
        <v>71.624428551557472</v>
      </c>
      <c r="R77" s="38">
        <f>[5]NGDPD!AS74</f>
        <v>73.211756281331546</v>
      </c>
      <c r="S77" s="38">
        <f>[5]NGDPD!AT74</f>
        <v>77.004007508151147</v>
      </c>
      <c r="T77" s="38">
        <f>[5]NGDPD!AU74</f>
        <v>77.603317412639186</v>
      </c>
      <c r="U77" s="75">
        <f t="shared" si="2"/>
        <v>7.7828404505388971E-3</v>
      </c>
    </row>
    <row r="78" spans="1:22" x14ac:dyDescent="0.15">
      <c r="A78" t="str">
        <f>'TT balance'!A82</f>
        <v>Guinea</v>
      </c>
      <c r="B78" s="37" t="s">
        <v>101</v>
      </c>
      <c r="C78" s="37">
        <v>656</v>
      </c>
      <c r="D78" s="37" t="s">
        <v>375</v>
      </c>
      <c r="E78" s="38">
        <f>[5]NGDPD!AF75</f>
        <v>4.5063335247873182</v>
      </c>
      <c r="F78" s="38">
        <f>[5]NGDPD!AG75</f>
        <v>4.178461538461538</v>
      </c>
      <c r="G78" s="38">
        <f>[5]NGDPD!AH75</f>
        <v>6.3166345239383901</v>
      </c>
      <c r="H78" s="38">
        <f>[5]NGDPD!AI75</f>
        <v>6.9664019132478243</v>
      </c>
      <c r="I78" s="38">
        <f>[5]NGDPD!AJ75</f>
        <v>6.752960748529822</v>
      </c>
      <c r="J78" s="38">
        <f>[5]NGDPD!AK75</f>
        <v>6.8578700996669557</v>
      </c>
      <c r="K78" s="38">
        <f>[5]NGDPD!AL75</f>
        <v>6.0335027453493453</v>
      </c>
      <c r="L78" s="38">
        <f>[5]NGDPD!AM75</f>
        <v>7.303513867030019</v>
      </c>
      <c r="M78" s="38">
        <f>[5]NGDPD!AN75</f>
        <v>8.3741081650868718</v>
      </c>
      <c r="N78" s="38">
        <f>[5]NGDPD!AO75</f>
        <v>8.7896925903148535</v>
      </c>
      <c r="O78" s="38">
        <f>[5]NGDPD!AP75</f>
        <v>8.7902938415620344</v>
      </c>
      <c r="P78" s="38">
        <f>[5]NGDPD!AQ75</f>
        <v>8.6038659371053026</v>
      </c>
      <c r="Q78" s="38">
        <f>[5]NGDPD!AR75</f>
        <v>10.336612141468219</v>
      </c>
      <c r="R78" s="38">
        <f>[5]NGDPD!AS75</f>
        <v>12.180559765007013</v>
      </c>
      <c r="S78" s="38">
        <f>[5]NGDPD!AT75</f>
        <v>13.796950432951016</v>
      </c>
      <c r="T78" s="38">
        <f>[5]NGDPD!AU75</f>
        <v>15.454511222443438</v>
      </c>
      <c r="U78" s="75">
        <f t="shared" si="2"/>
        <v>0.12013964952238276</v>
      </c>
    </row>
    <row r="79" spans="1:22" x14ac:dyDescent="0.15">
      <c r="A79" t="str">
        <f>'TT balance'!A83</f>
        <v>Guinea-Bissau</v>
      </c>
      <c r="B79" s="37" t="s">
        <v>102</v>
      </c>
      <c r="C79" s="37">
        <v>654</v>
      </c>
      <c r="D79" s="37" t="s">
        <v>376</v>
      </c>
      <c r="E79" s="38">
        <f>[5]NGDPD!AF76</f>
        <v>0.64012966978508257</v>
      </c>
      <c r="F79" s="38">
        <f>[5]NGDPD!AG76</f>
        <v>0.63481553498410059</v>
      </c>
      <c r="G79" s="38">
        <f>[5]NGDPD!AH76</f>
        <v>0.75325177458025327</v>
      </c>
      <c r="H79" s="38">
        <f>[5]NGDPD!AI76</f>
        <v>0.95256317128149526</v>
      </c>
      <c r="I79" s="38">
        <f>[5]NGDPD!AJ76</f>
        <v>0.88920126769777708</v>
      </c>
      <c r="J79" s="38">
        <f>[5]NGDPD!AK76</f>
        <v>0.94088036307133172</v>
      </c>
      <c r="K79" s="38">
        <f>[5]NGDPD!AL76</f>
        <v>1.1568707064713764</v>
      </c>
      <c r="L79" s="38">
        <f>[5]NGDPD!AM76</f>
        <v>1.0500759057730464</v>
      </c>
      <c r="M79" s="38">
        <f>[5]NGDPD!AN76</f>
        <v>1.1096989967387958</v>
      </c>
      <c r="N79" s="38">
        <f>[5]NGDPD!AO76</f>
        <v>1.1355433001123842</v>
      </c>
      <c r="O79" s="38">
        <f>[5]NGDPD!AP76</f>
        <v>1.1525008434838677</v>
      </c>
      <c r="P79" s="38">
        <f>[5]NGDPD!AQ76</f>
        <v>1.2447306927406572</v>
      </c>
      <c r="Q79" s="38">
        <f>[5]NGDPD!AR76</f>
        <v>1.4694598744427898</v>
      </c>
      <c r="R79" s="38">
        <f>[5]NGDPD!AS76</f>
        <v>1.5058015960496933</v>
      </c>
      <c r="S79" s="38">
        <f>[5]NGDPD!AT76</f>
        <v>1.4396562223827931</v>
      </c>
      <c r="T79" s="38">
        <f>[5]NGDPD!AU76</f>
        <v>1.4337881021514056</v>
      </c>
      <c r="U79" s="75">
        <f t="shared" si="2"/>
        <v>-4.0760565891730938E-3</v>
      </c>
    </row>
    <row r="80" spans="1:22" x14ac:dyDescent="0.15">
      <c r="A80" t="str">
        <f>'TT balance'!A84</f>
        <v>Guyana</v>
      </c>
      <c r="B80" s="37" t="s">
        <v>103</v>
      </c>
      <c r="C80" s="37">
        <v>336</v>
      </c>
      <c r="D80" s="37" t="s">
        <v>377</v>
      </c>
      <c r="E80" s="38">
        <f>[5]NGDPD!AF77</f>
        <v>1.712124252586922</v>
      </c>
      <c r="F80" s="38">
        <f>[5]NGDPD!AG77</f>
        <v>1.8985153241221018</v>
      </c>
      <c r="G80" s="38">
        <f>[5]NGDPD!AH77</f>
        <v>2.2247339103254493</v>
      </c>
      <c r="H80" s="38">
        <f>[5]NGDPD!AI77</f>
        <v>2.4905682258501476</v>
      </c>
      <c r="I80" s="38">
        <f>[5]NGDPD!AJ77</f>
        <v>2.5964822569537978</v>
      </c>
      <c r="J80" s="38">
        <f>[5]NGDPD!AK77</f>
        <v>2.889489487371399</v>
      </c>
      <c r="K80" s="38">
        <f>[5]NGDPD!AL77</f>
        <v>3.3284979608523484</v>
      </c>
      <c r="L80" s="38">
        <f>[5]NGDPD!AM77</f>
        <v>4.0630893534212191</v>
      </c>
      <c r="M80" s="38">
        <f>[5]NGDPD!AN77</f>
        <v>4.1678024791826012</v>
      </c>
      <c r="N80" s="38">
        <f>[5]NGDPD!AO77</f>
        <v>4.1276650022806187</v>
      </c>
      <c r="O80" s="38">
        <f>[5]NGDPD!AP77</f>
        <v>4.2798403616833411</v>
      </c>
      <c r="P80" s="38">
        <f>[5]NGDPD!AQ77</f>
        <v>4.4826973365617437</v>
      </c>
      <c r="Q80" s="38">
        <f>[5]NGDPD!AR77</f>
        <v>4.7481743341901943</v>
      </c>
      <c r="R80" s="38">
        <f>[5]NGDPD!AS77</f>
        <v>4.7876365897570379</v>
      </c>
      <c r="S80" s="38">
        <f>[5]NGDPD!AT77</f>
        <v>5.1737595275070509</v>
      </c>
      <c r="T80" s="38">
        <f>[5]NGDPD!AU77</f>
        <v>5.4712575715386098</v>
      </c>
      <c r="U80" s="75">
        <f t="shared" si="2"/>
        <v>5.7501328086446035E-2</v>
      </c>
    </row>
    <row r="81" spans="1:22" x14ac:dyDescent="0.15">
      <c r="A81" t="str">
        <f>'TT balance'!A85</f>
        <v>Haiti</v>
      </c>
      <c r="B81" s="37" t="s">
        <v>104</v>
      </c>
      <c r="C81" s="37">
        <v>263</v>
      </c>
      <c r="D81" s="37" t="s">
        <v>378</v>
      </c>
      <c r="E81" s="38">
        <f>[5]NGDPD!AF78</f>
        <v>7.0520398650437022</v>
      </c>
      <c r="F81" s="38">
        <f>[5]NGDPD!AG78</f>
        <v>7.3979552646406335</v>
      </c>
      <c r="G81" s="38">
        <f>[5]NGDPD!AH78</f>
        <v>9.3156719760850581</v>
      </c>
      <c r="H81" s="38">
        <f>[5]NGDPD!AI78</f>
        <v>10.389053816020002</v>
      </c>
      <c r="I81" s="38">
        <f>[5]NGDPD!AJ78</f>
        <v>11.270547308211237</v>
      </c>
      <c r="J81" s="38">
        <f>[5]NGDPD!AK78</f>
        <v>11.654528304473557</v>
      </c>
      <c r="K81" s="38">
        <f>[5]NGDPD!AL78</f>
        <v>13.008637840453918</v>
      </c>
      <c r="L81" s="38">
        <f>[5]NGDPD!AM78</f>
        <v>13.708953400517874</v>
      </c>
      <c r="M81" s="38">
        <f>[5]NGDPD!AN78</f>
        <v>14.499655884084454</v>
      </c>
      <c r="N81" s="38">
        <f>[5]NGDPD!AO78</f>
        <v>14.788640878636912</v>
      </c>
      <c r="O81" s="38">
        <f>[5]NGDPD!AP78</f>
        <v>14.855661369488802</v>
      </c>
      <c r="P81" s="38">
        <f>[5]NGDPD!AQ78</f>
        <v>13.996358977732509</v>
      </c>
      <c r="Q81" s="38">
        <f>[5]NGDPD!AR78</f>
        <v>15.036063789128312</v>
      </c>
      <c r="R81" s="38">
        <f>[5]NGDPD!AS78</f>
        <v>16.453864890468981</v>
      </c>
      <c r="S81" s="38">
        <f>[5]NGDPD!AT78</f>
        <v>14.787286932696867</v>
      </c>
      <c r="T81" s="38">
        <f>[5]NGDPD!AU78</f>
        <v>14.508207906925831</v>
      </c>
      <c r="U81" s="75">
        <f t="shared" si="2"/>
        <v>-1.8872902584581075E-2</v>
      </c>
    </row>
    <row r="82" spans="1:22" x14ac:dyDescent="0.15">
      <c r="A82" t="str">
        <f>'TT balance'!A86</f>
        <v>Honduras</v>
      </c>
      <c r="B82" s="37" t="s">
        <v>105</v>
      </c>
      <c r="C82" s="37">
        <v>268</v>
      </c>
      <c r="D82" s="37" t="s">
        <v>379</v>
      </c>
      <c r="E82" s="38">
        <f>[5]NGDPD!AF79</f>
        <v>9.6720272241810079</v>
      </c>
      <c r="F82" s="38">
        <f>[5]NGDPD!AG79</f>
        <v>10.841723354420088</v>
      </c>
      <c r="G82" s="38">
        <f>[5]NGDPD!AH79</f>
        <v>12.275493958764347</v>
      </c>
      <c r="H82" s="38">
        <f>[5]NGDPD!AI79</f>
        <v>13.789727209748202</v>
      </c>
      <c r="I82" s="38">
        <f>[5]NGDPD!AJ79</f>
        <v>14.486137413539138</v>
      </c>
      <c r="J82" s="38">
        <f>[5]NGDPD!AK79</f>
        <v>15.729644901145912</v>
      </c>
      <c r="K82" s="38">
        <f>[5]NGDPD!AL79</f>
        <v>17.650471446083664</v>
      </c>
      <c r="L82" s="38">
        <f>[5]NGDPD!AM79</f>
        <v>18.526838858816685</v>
      </c>
      <c r="M82" s="38">
        <f>[5]NGDPD!AN79</f>
        <v>18.497219411546464</v>
      </c>
      <c r="N82" s="38">
        <f>[5]NGDPD!AO79</f>
        <v>19.755157042048232</v>
      </c>
      <c r="O82" s="38">
        <f>[5]NGDPD!AP79</f>
        <v>20.978293402020608</v>
      </c>
      <c r="P82" s="38">
        <f>[5]NGDPD!AQ79</f>
        <v>21.714247073981898</v>
      </c>
      <c r="Q82" s="38">
        <f>[5]NGDPD!AR79</f>
        <v>23.136595173853443</v>
      </c>
      <c r="R82" s="38">
        <f>[5]NGDPD!AS79</f>
        <v>23.857152416356016</v>
      </c>
      <c r="S82" s="38">
        <f>[5]NGDPD!AT79</f>
        <v>24.920903143438672</v>
      </c>
      <c r="T82" s="38">
        <f>[5]NGDPD!AU79</f>
        <v>23.690558553281672</v>
      </c>
      <c r="U82" s="75">
        <f t="shared" si="2"/>
        <v>-4.9369984028084124E-2</v>
      </c>
    </row>
    <row r="83" spans="1:22" x14ac:dyDescent="0.15">
      <c r="A83" t="str">
        <f>'TT balance'!A87</f>
        <v>Hungary</v>
      </c>
      <c r="B83" s="37" t="s">
        <v>106</v>
      </c>
      <c r="C83" s="37">
        <v>944</v>
      </c>
      <c r="D83" s="37" t="s">
        <v>381</v>
      </c>
      <c r="E83" s="38">
        <f>[5]NGDPD!AF81</f>
        <v>112.980947728383</v>
      </c>
      <c r="F83" s="38">
        <f>[5]NGDPD!AG81</f>
        <v>115.57725652359905</v>
      </c>
      <c r="G83" s="38">
        <f>[5]NGDPD!AH81</f>
        <v>139.96597610176516</v>
      </c>
      <c r="H83" s="38">
        <f>[5]NGDPD!AI81</f>
        <v>158.13629585157099</v>
      </c>
      <c r="I83" s="38">
        <f>[5]NGDPD!AJ81</f>
        <v>130.76033441785736</v>
      </c>
      <c r="J83" s="38">
        <f>[5]NGDPD!AK81</f>
        <v>131.9165160519849</v>
      </c>
      <c r="K83" s="38">
        <f>[5]NGDPD!AL81</f>
        <v>141.75972246400238</v>
      </c>
      <c r="L83" s="38">
        <f>[5]NGDPD!AM81</f>
        <v>128.47549838037926</v>
      </c>
      <c r="M83" s="38">
        <f>[5]NGDPD!AN81</f>
        <v>135.41169896510874</v>
      </c>
      <c r="N83" s="38">
        <f>[5]NGDPD!AO81</f>
        <v>140.76501888063262</v>
      </c>
      <c r="O83" s="38">
        <f>[5]NGDPD!AP81</f>
        <v>125.0742860211397</v>
      </c>
      <c r="P83" s="38">
        <f>[5]NGDPD!AQ81</f>
        <v>128.47053411795366</v>
      </c>
      <c r="Q83" s="38">
        <f>[5]NGDPD!AR81</f>
        <v>142.96160573302581</v>
      </c>
      <c r="R83" s="38">
        <f>[5]NGDPD!AS81</f>
        <v>160.41883585090682</v>
      </c>
      <c r="S83" s="38">
        <f>[5]NGDPD!AT81</f>
        <v>163.45920134857357</v>
      </c>
      <c r="T83" s="38">
        <f>[5]NGDPD!AU81</f>
        <v>155.01292762908673</v>
      </c>
      <c r="U83" s="75">
        <f t="shared" si="2"/>
        <v>-5.1672060366154127E-2</v>
      </c>
    </row>
    <row r="84" spans="1:22" x14ac:dyDescent="0.15">
      <c r="A84" t="str">
        <f>'TT balance'!A88</f>
        <v>Iceland</v>
      </c>
      <c r="B84" s="37" t="s">
        <v>107</v>
      </c>
      <c r="C84" s="37">
        <v>176</v>
      </c>
      <c r="D84" s="37" t="s">
        <v>382</v>
      </c>
      <c r="E84" s="38">
        <f>[5]NGDPD!AF82</f>
        <v>16.852951917224633</v>
      </c>
      <c r="F84" s="38">
        <f>[5]NGDPD!AG82</f>
        <v>17.465317754345918</v>
      </c>
      <c r="G84" s="38">
        <f>[5]NGDPD!AH82</f>
        <v>21.652517367886936</v>
      </c>
      <c r="H84" s="38">
        <f>[5]NGDPD!AI82</f>
        <v>18.07461802676773</v>
      </c>
      <c r="I84" s="38">
        <f>[5]NGDPD!AJ82</f>
        <v>13.154418404804625</v>
      </c>
      <c r="J84" s="38">
        <f>[5]NGDPD!AK82</f>
        <v>13.751162416750704</v>
      </c>
      <c r="K84" s="38">
        <f>[5]NGDPD!AL82</f>
        <v>15.221625771887068</v>
      </c>
      <c r="L84" s="38">
        <f>[5]NGDPD!AM82</f>
        <v>14.751518126925699</v>
      </c>
      <c r="M84" s="38">
        <f>[5]NGDPD!AN82</f>
        <v>16.125062766105469</v>
      </c>
      <c r="N84" s="38">
        <f>[5]NGDPD!AO82</f>
        <v>17.867665534993872</v>
      </c>
      <c r="O84" s="38">
        <f>[5]NGDPD!AP82</f>
        <v>17.51721213372188</v>
      </c>
      <c r="P84" s="38">
        <f>[5]NGDPD!AQ82</f>
        <v>20.793177806507984</v>
      </c>
      <c r="Q84" s="38">
        <f>[5]NGDPD!AR82</f>
        <v>24.728281386730043</v>
      </c>
      <c r="R84" s="38">
        <f>[5]NGDPD!AS82</f>
        <v>26.22423246993586</v>
      </c>
      <c r="S84" s="38">
        <f>[5]NGDPD!AT82</f>
        <v>24.836710978851144</v>
      </c>
      <c r="T84" s="38">
        <f>[5]NGDPD!AU82</f>
        <v>21.714664248608003</v>
      </c>
      <c r="U84" s="75">
        <f t="shared" si="2"/>
        <v>-0.12570290538475948</v>
      </c>
    </row>
    <row r="85" spans="1:22" x14ac:dyDescent="0.15">
      <c r="A85" t="str">
        <f>'TT balance'!A89</f>
        <v>India</v>
      </c>
      <c r="B85" s="37" t="s">
        <v>108</v>
      </c>
      <c r="C85" s="37">
        <v>534</v>
      </c>
      <c r="D85" s="37" t="s">
        <v>383</v>
      </c>
      <c r="E85" s="38">
        <f>[5]NGDPD!AF83</f>
        <v>834.21842458837307</v>
      </c>
      <c r="F85" s="38">
        <f>[5]NGDPD!AG83</f>
        <v>949.11750070573032</v>
      </c>
      <c r="G85" s="38">
        <f>[5]NGDPD!AH83</f>
        <v>1238.7001956438978</v>
      </c>
      <c r="H85" s="38">
        <f>[5]NGDPD!AI83</f>
        <v>1224.0959524455766</v>
      </c>
      <c r="I85" s="38">
        <f>[5]NGDPD!AJ83</f>
        <v>1365.3734482907616</v>
      </c>
      <c r="J85" s="38">
        <f>[5]NGDPD!AK83</f>
        <v>1708.4602535814411</v>
      </c>
      <c r="K85" s="38">
        <f>[5]NGDPD!AL83</f>
        <v>1823.0520987991806</v>
      </c>
      <c r="L85" s="38">
        <f>[5]NGDPD!AM83</f>
        <v>1827.6370086932454</v>
      </c>
      <c r="M85" s="38">
        <f>[5]NGDPD!AN83</f>
        <v>1856.7212284563248</v>
      </c>
      <c r="N85" s="38">
        <f>[5]NGDPD!AO83</f>
        <v>2039.1265856663256</v>
      </c>
      <c r="O85" s="38">
        <f>[5]NGDPD!AP83</f>
        <v>2103.5877547643258</v>
      </c>
      <c r="P85" s="38">
        <f>[5]NGDPD!AQ83</f>
        <v>2294.1184879107291</v>
      </c>
      <c r="Q85" s="38">
        <f>[5]NGDPD!AR83</f>
        <v>2651.4738969341629</v>
      </c>
      <c r="R85" s="38">
        <f>[5]NGDPD!AS83</f>
        <v>2701.1121459906681</v>
      </c>
      <c r="S85" s="38">
        <f>[5]NGDPD!AT83</f>
        <v>2870.5043620675983</v>
      </c>
      <c r="T85" s="38">
        <f>[5]NGDPD!AU83</f>
        <v>2660.2438220896652</v>
      </c>
      <c r="U85" s="75">
        <f t="shared" si="2"/>
        <v>-7.3248639770916224E-2</v>
      </c>
    </row>
    <row r="86" spans="1:22" x14ac:dyDescent="0.15">
      <c r="A86" t="str">
        <f>'TT balance'!A90</f>
        <v>Indonesia</v>
      </c>
      <c r="B86" s="37" t="s">
        <v>109</v>
      </c>
      <c r="C86" s="37">
        <v>536</v>
      </c>
      <c r="D86" s="37" t="s">
        <v>384</v>
      </c>
      <c r="E86" s="38">
        <f>[5]NGDPD!AF84</f>
        <v>310.81517269819636</v>
      </c>
      <c r="F86" s="38">
        <f>[5]NGDPD!AG84</f>
        <v>396.29270636328204</v>
      </c>
      <c r="G86" s="38">
        <f>[5]NGDPD!AH84</f>
        <v>470.14431829047714</v>
      </c>
      <c r="H86" s="38">
        <f>[5]NGDPD!AI84</f>
        <v>558.58156197603807</v>
      </c>
      <c r="I86" s="38">
        <f>[5]NGDPD!AJ84</f>
        <v>577.53920200017956</v>
      </c>
      <c r="J86" s="38">
        <f>[5]NGDPD!AK84</f>
        <v>755.25562600753506</v>
      </c>
      <c r="K86" s="38">
        <f>[5]NGDPD!AL84</f>
        <v>892.59020465646154</v>
      </c>
      <c r="L86" s="38">
        <f>[5]NGDPD!AM84</f>
        <v>919.00206209213684</v>
      </c>
      <c r="M86" s="38">
        <f>[5]NGDPD!AN84</f>
        <v>916.64592406515123</v>
      </c>
      <c r="N86" s="38">
        <f>[5]NGDPD!AO84</f>
        <v>891.05116403826196</v>
      </c>
      <c r="O86" s="38">
        <f>[5]NGDPD!AP84</f>
        <v>860.7411658867527</v>
      </c>
      <c r="P86" s="38">
        <f>[5]NGDPD!AQ84</f>
        <v>932.06626197859396</v>
      </c>
      <c r="Q86" s="38">
        <f>[5]NGDPD!AR84</f>
        <v>1015.4876599979864</v>
      </c>
      <c r="R86" s="38">
        <f>[5]NGDPD!AS84</f>
        <v>1042.711345211547</v>
      </c>
      <c r="S86" s="38">
        <f>[5]NGDPD!AT84</f>
        <v>1120.0416487843961</v>
      </c>
      <c r="T86" s="38">
        <f>[5]NGDPD!AU84</f>
        <v>1059.6376231505956</v>
      </c>
      <c r="U86" s="75">
        <f t="shared" si="2"/>
        <v>-5.3930160275163175E-2</v>
      </c>
    </row>
    <row r="87" spans="1:22" x14ac:dyDescent="0.15">
      <c r="A87" t="str">
        <f>'TT balance'!A91</f>
        <v>Iraq</v>
      </c>
      <c r="B87" s="37" t="s">
        <v>111</v>
      </c>
      <c r="C87" s="37">
        <v>433</v>
      </c>
      <c r="D87" s="37" t="s">
        <v>386</v>
      </c>
      <c r="E87" s="38">
        <f>[5]NGDPD!AF86</f>
        <v>50.065428834042557</v>
      </c>
      <c r="F87" s="38">
        <f>[5]NGDPD!AG86</f>
        <v>65.143994638800692</v>
      </c>
      <c r="G87" s="38">
        <f>[5]NGDPD!AH86</f>
        <v>88.833007492029523</v>
      </c>
      <c r="H87" s="38">
        <f>[5]NGDPD!AI86</f>
        <v>131.61365783334534</v>
      </c>
      <c r="I87" s="38">
        <f>[5]NGDPD!AJ86</f>
        <v>111.65998888888889</v>
      </c>
      <c r="J87" s="38">
        <f>[5]NGDPD!AK86</f>
        <v>138.51672264957267</v>
      </c>
      <c r="K87" s="38">
        <f>[5]NGDPD!AL86</f>
        <v>185.74966444444445</v>
      </c>
      <c r="L87" s="38">
        <f>[5]NGDPD!AM86</f>
        <v>218.03215325900516</v>
      </c>
      <c r="M87" s="38">
        <f>[5]NGDPD!AN86</f>
        <v>234.63767512864493</v>
      </c>
      <c r="N87" s="38">
        <f>[5]NGDPD!AO86</f>
        <v>234.65096086725987</v>
      </c>
      <c r="O87" s="38">
        <f>[5]NGDPD!AP86</f>
        <v>177.6343286108465</v>
      </c>
      <c r="P87" s="38">
        <f>[5]NGDPD!AQ86</f>
        <v>167.71635993296945</v>
      </c>
      <c r="Q87" s="38">
        <f>[5]NGDPD!AR86</f>
        <v>192.34261676140017</v>
      </c>
      <c r="R87" s="38">
        <f>[5]NGDPD!AS86</f>
        <v>216.94588898525129</v>
      </c>
      <c r="S87" s="38">
        <f>[5]NGDPD!AT86</f>
        <v>222.43413705583757</v>
      </c>
      <c r="T87" s="38">
        <f>[5]NGDPD!AU86</f>
        <v>172.11881406896632</v>
      </c>
      <c r="U87" s="75">
        <f t="shared" si="2"/>
        <v>-0.22620324223992927</v>
      </c>
      <c r="V87">
        <v>1</v>
      </c>
    </row>
    <row r="88" spans="1:22" x14ac:dyDescent="0.15">
      <c r="A88" t="str">
        <f>'TT balance'!A92</f>
        <v>Ireland</v>
      </c>
      <c r="B88" s="37" t="s">
        <v>112</v>
      </c>
      <c r="C88" s="37">
        <v>178</v>
      </c>
      <c r="D88" s="37" t="s">
        <v>387</v>
      </c>
      <c r="E88" s="38">
        <f>[5]NGDPD!AF87</f>
        <v>211.89979158801324</v>
      </c>
      <c r="F88" s="38">
        <f>[5]NGDPD!AG87</f>
        <v>232.19010266844478</v>
      </c>
      <c r="G88" s="38">
        <f>[5]NGDPD!AH87</f>
        <v>270.19418060359038</v>
      </c>
      <c r="H88" s="38">
        <f>[5]NGDPD!AI87</f>
        <v>275.91143884535137</v>
      </c>
      <c r="I88" s="38">
        <f>[5]NGDPD!AJ87</f>
        <v>236.55738953505394</v>
      </c>
      <c r="J88" s="38">
        <f>[5]NGDPD!AK87</f>
        <v>222.46976733894678</v>
      </c>
      <c r="K88" s="38">
        <f>[5]NGDPD!AL87</f>
        <v>237.91287697971012</v>
      </c>
      <c r="L88" s="38">
        <f>[5]NGDPD!AM87</f>
        <v>225.11409812887641</v>
      </c>
      <c r="M88" s="38">
        <f>[5]NGDPD!AN87</f>
        <v>238.5547263244874</v>
      </c>
      <c r="N88" s="38">
        <f>[5]NGDPD!AO87</f>
        <v>259.32241536445974</v>
      </c>
      <c r="O88" s="38">
        <f>[5]NGDPD!AP87</f>
        <v>291.66831969940637</v>
      </c>
      <c r="P88" s="38">
        <f>[5]NGDPD!AQ87</f>
        <v>299.67771478536866</v>
      </c>
      <c r="Q88" s="38">
        <f>[5]NGDPD!AR87</f>
        <v>339.22179117397906</v>
      </c>
      <c r="R88" s="38">
        <f>[5]NGDPD!AS87</f>
        <v>386.3307024881413</v>
      </c>
      <c r="S88" s="38">
        <f>[5]NGDPD!AT87</f>
        <v>398.63400864683518</v>
      </c>
      <c r="T88" s="38">
        <f>[5]NGDPD!AU87</f>
        <v>418.28664914454833</v>
      </c>
      <c r="U88" s="75">
        <f t="shared" si="2"/>
        <v>4.9299959540391791E-2</v>
      </c>
    </row>
    <row r="89" spans="1:22" x14ac:dyDescent="0.15">
      <c r="A89" t="str">
        <f>'TT balance'!A93</f>
        <v>Israel</v>
      </c>
      <c r="B89" s="37" t="s">
        <v>113</v>
      </c>
      <c r="C89" s="37">
        <v>436</v>
      </c>
      <c r="D89" s="37" t="s">
        <v>388</v>
      </c>
      <c r="E89" s="38">
        <f>[5]NGDPD!AF88</f>
        <v>142.66060565545826</v>
      </c>
      <c r="F89" s="38">
        <f>[5]NGDPD!AG88</f>
        <v>154.15743869892646</v>
      </c>
      <c r="G89" s="38">
        <f>[5]NGDPD!AH88</f>
        <v>179.06868218643933</v>
      </c>
      <c r="H89" s="38">
        <f>[5]NGDPD!AI88</f>
        <v>216.33762957697078</v>
      </c>
      <c r="I89" s="38">
        <f>[5]NGDPD!AJ88</f>
        <v>207.49755573557673</v>
      </c>
      <c r="J89" s="38">
        <f>[5]NGDPD!AK88</f>
        <v>234.00022733503167</v>
      </c>
      <c r="K89" s="38">
        <f>[5]NGDPD!AL88</f>
        <v>261.01404395209153</v>
      </c>
      <c r="L89" s="38">
        <f>[5]NGDPD!AM88</f>
        <v>257.17326359383554</v>
      </c>
      <c r="M89" s="38">
        <f>[5]NGDPD!AN88</f>
        <v>292.6928092205934</v>
      </c>
      <c r="N89" s="38">
        <f>[5]NGDPD!AO88</f>
        <v>310.04758344571223</v>
      </c>
      <c r="O89" s="38">
        <f>[5]NGDPD!AP88</f>
        <v>300.12272201020562</v>
      </c>
      <c r="P89" s="38">
        <f>[5]NGDPD!AQ88</f>
        <v>318.61652360328748</v>
      </c>
      <c r="Q89" s="38">
        <f>[5]NGDPD!AR88</f>
        <v>352.66798442937613</v>
      </c>
      <c r="R89" s="38">
        <f>[5]NGDPD!AS88</f>
        <v>370.45577678717217</v>
      </c>
      <c r="S89" s="38">
        <f>[5]NGDPD!AT88</f>
        <v>394.65232363485842</v>
      </c>
      <c r="T89" s="38">
        <f>[5]NGDPD!AU88</f>
        <v>402.85749549233174</v>
      </c>
      <c r="U89" s="75">
        <f t="shared" si="2"/>
        <v>2.0790886980979639E-2</v>
      </c>
    </row>
    <row r="90" spans="1:22" x14ac:dyDescent="0.15">
      <c r="A90" t="str">
        <f>'TT balance'!A94</f>
        <v>Italy</v>
      </c>
      <c r="B90" s="37" t="s">
        <v>114</v>
      </c>
      <c r="C90" s="37">
        <v>136</v>
      </c>
      <c r="D90" s="37" t="s">
        <v>389</v>
      </c>
      <c r="E90" s="38">
        <f>[5]NGDPD!AF89</f>
        <v>1859.2438815994863</v>
      </c>
      <c r="F90" s="38">
        <f>[5]NGDPD!AG89</f>
        <v>1949.6552664587837</v>
      </c>
      <c r="G90" s="38">
        <f>[5]NGDPD!AH89</f>
        <v>2213.3649916303075</v>
      </c>
      <c r="H90" s="38">
        <f>[5]NGDPD!AI89</f>
        <v>2408.3923451091409</v>
      </c>
      <c r="I90" s="38">
        <f>[5]NGDPD!AJ89</f>
        <v>2197.5402093723928</v>
      </c>
      <c r="J90" s="38">
        <f>[5]NGDPD!AK89</f>
        <v>2137.8453828136635</v>
      </c>
      <c r="K90" s="38">
        <f>[5]NGDPD!AL89</f>
        <v>2294.5907189093823</v>
      </c>
      <c r="L90" s="38">
        <f>[5]NGDPD!AM89</f>
        <v>2088.278315791903</v>
      </c>
      <c r="M90" s="38">
        <f>[5]NGDPD!AN89</f>
        <v>2141.9535836440909</v>
      </c>
      <c r="N90" s="38">
        <f>[5]NGDPD!AO89</f>
        <v>2162.5673444322747</v>
      </c>
      <c r="O90" s="38">
        <f>[5]NGDPD!AP89</f>
        <v>1836.8236670534895</v>
      </c>
      <c r="P90" s="38">
        <f>[5]NGDPD!AQ89</f>
        <v>1876.5539415927624</v>
      </c>
      <c r="Q90" s="38">
        <f>[5]NGDPD!AR89</f>
        <v>1961.1041356656374</v>
      </c>
      <c r="R90" s="38">
        <f>[5]NGDPD!AS89</f>
        <v>2093.0875856584271</v>
      </c>
      <c r="S90" s="38">
        <f>[5]NGDPD!AT89</f>
        <v>2005.1340680969065</v>
      </c>
      <c r="T90" s="38">
        <f>[5]NGDPD!AU89</f>
        <v>1884.9354125004509</v>
      </c>
      <c r="U90" s="75">
        <f t="shared" si="2"/>
        <v>-5.9945445797815133E-2</v>
      </c>
    </row>
    <row r="91" spans="1:22" x14ac:dyDescent="0.15">
      <c r="A91" t="str">
        <f>'TT balance'!A95</f>
        <v>Jamaica</v>
      </c>
      <c r="B91" s="37" t="s">
        <v>115</v>
      </c>
      <c r="C91" s="37">
        <v>343</v>
      </c>
      <c r="D91" s="37" t="s">
        <v>390</v>
      </c>
      <c r="E91" s="38">
        <f>[5]NGDPD!AF90</f>
        <v>11.232599816258706</v>
      </c>
      <c r="F91" s="38">
        <f>[5]NGDPD!AG90</f>
        <v>11.945648134223442</v>
      </c>
      <c r="G91" s="38">
        <f>[5]NGDPD!AH90</f>
        <v>12.880709213333946</v>
      </c>
      <c r="H91" s="38">
        <f>[5]NGDPD!AI90</f>
        <v>13.742662633651884</v>
      </c>
      <c r="I91" s="38">
        <f>[5]NGDPD!AJ90</f>
        <v>12.106775657200318</v>
      </c>
      <c r="J91" s="38">
        <f>[5]NGDPD!AK90</f>
        <v>13.192981571886376</v>
      </c>
      <c r="K91" s="38">
        <f>[5]NGDPD!AL90</f>
        <v>14.413283959719596</v>
      </c>
      <c r="L91" s="38">
        <f>[5]NGDPD!AM90</f>
        <v>14.765337916408066</v>
      </c>
      <c r="M91" s="38">
        <f>[5]NGDPD!AN90</f>
        <v>14.21308841971395</v>
      </c>
      <c r="N91" s="38">
        <f>[5]NGDPD!AO90</f>
        <v>13.864816592821988</v>
      </c>
      <c r="O91" s="38">
        <f>[5]NGDPD!AP90</f>
        <v>14.154365017805182</v>
      </c>
      <c r="P91" s="38">
        <f>[5]NGDPD!AQ90</f>
        <v>14.107643015918329</v>
      </c>
      <c r="Q91" s="38">
        <f>[5]NGDPD!AR90</f>
        <v>14.755281451106868</v>
      </c>
      <c r="R91" s="38">
        <f>[5]NGDPD!AS90</f>
        <v>15.647863582903492</v>
      </c>
      <c r="S91" s="38">
        <f>[5]NGDPD!AT90</f>
        <v>15.807932888968995</v>
      </c>
      <c r="T91" s="38">
        <f>[5]NGDPD!AU90</f>
        <v>13.947803202563691</v>
      </c>
      <c r="U91" s="75">
        <f t="shared" si="2"/>
        <v>-0.11767064672341376</v>
      </c>
    </row>
    <row r="92" spans="1:22" x14ac:dyDescent="0.15">
      <c r="A92" t="str">
        <f>'TT balance'!A96</f>
        <v>Japan</v>
      </c>
      <c r="B92" s="37" t="s">
        <v>116</v>
      </c>
      <c r="C92" s="37">
        <v>158</v>
      </c>
      <c r="D92" s="37" t="s">
        <v>391</v>
      </c>
      <c r="E92" s="38">
        <f>[5]NGDPD!AF91</f>
        <v>4831.4656166848981</v>
      </c>
      <c r="F92" s="38">
        <f>[5]NGDPD!AG91</f>
        <v>4601.6626610300673</v>
      </c>
      <c r="G92" s="38">
        <f>[5]NGDPD!AH91</f>
        <v>4579.748936753369</v>
      </c>
      <c r="H92" s="38">
        <f>[5]NGDPD!AI91</f>
        <v>5106.6794131375746</v>
      </c>
      <c r="I92" s="38">
        <f>[5]NGDPD!AJ91</f>
        <v>5289.4937349004003</v>
      </c>
      <c r="J92" s="38">
        <f>[5]NGDPD!AK91</f>
        <v>5759.0717690131205</v>
      </c>
      <c r="K92" s="38">
        <f>[5]NGDPD!AL91</f>
        <v>6233.1471723413561</v>
      </c>
      <c r="L92" s="38">
        <f>[5]NGDPD!AM91</f>
        <v>6272.3642493877669</v>
      </c>
      <c r="M92" s="38">
        <f>[5]NGDPD!AN91</f>
        <v>5212.32818116618</v>
      </c>
      <c r="N92" s="38">
        <f>[5]NGDPD!AO91</f>
        <v>4896.9953492412678</v>
      </c>
      <c r="O92" s="38">
        <f>[5]NGDPD!AP91</f>
        <v>4444.9306519641796</v>
      </c>
      <c r="P92" s="38">
        <f>[5]NGDPD!AQ91</f>
        <v>5003.6776275442398</v>
      </c>
      <c r="Q92" s="38">
        <f>[5]NGDPD!AR91</f>
        <v>4930.8373691514216</v>
      </c>
      <c r="R92" s="38">
        <f>[5]NGDPD!AS91</f>
        <v>5036.8917406563496</v>
      </c>
      <c r="S92" s="38">
        <f>[5]NGDPD!AT91</f>
        <v>5135.5693586761836</v>
      </c>
      <c r="T92" s="38">
        <f>[5]NGDPD!AU91</f>
        <v>5044.3559561410821</v>
      </c>
      <c r="U92" s="75">
        <f t="shared" si="2"/>
        <v>-1.7761108100117995E-2</v>
      </c>
    </row>
    <row r="93" spans="1:22" x14ac:dyDescent="0.15">
      <c r="A93" t="str">
        <f>'TT balance'!A97</f>
        <v>Jordan</v>
      </c>
      <c r="B93" s="37" t="s">
        <v>117</v>
      </c>
      <c r="C93" s="37">
        <v>439</v>
      </c>
      <c r="D93" s="37" t="s">
        <v>392</v>
      </c>
      <c r="E93" s="38">
        <f>[5]NGDPD!AF92</f>
        <v>12.98164192737981</v>
      </c>
      <c r="F93" s="38">
        <f>[5]NGDPD!AG92</f>
        <v>15.526980538956984</v>
      </c>
      <c r="G93" s="38">
        <f>[5]NGDPD!AH92</f>
        <v>17.644714357953738</v>
      </c>
      <c r="H93" s="38">
        <f>[5]NGDPD!AI92</f>
        <v>22.648088734788452</v>
      </c>
      <c r="I93" s="38">
        <f>[5]NGDPD!AJ92</f>
        <v>24.537876123687997</v>
      </c>
      <c r="J93" s="38">
        <f>[5]NGDPD!AK92</f>
        <v>27.133804244366864</v>
      </c>
      <c r="K93" s="38">
        <f>[5]NGDPD!AL92</f>
        <v>29.524149164899399</v>
      </c>
      <c r="L93" s="38">
        <f>[5]NGDPD!AM92</f>
        <v>31.67924232533894</v>
      </c>
      <c r="M93" s="38">
        <f>[5]NGDPD!AN92</f>
        <v>34.503103631969317</v>
      </c>
      <c r="N93" s="38">
        <f>[5]NGDPD!AO92</f>
        <v>36.899687199040912</v>
      </c>
      <c r="O93" s="38">
        <f>[5]NGDPD!AP92</f>
        <v>38.641518248479777</v>
      </c>
      <c r="P93" s="38">
        <f>[5]NGDPD!AQ92</f>
        <v>39.948895388072728</v>
      </c>
      <c r="Q93" s="38">
        <f>[5]NGDPD!AR92</f>
        <v>41.466935999999976</v>
      </c>
      <c r="R93" s="38">
        <f>[5]NGDPD!AS92</f>
        <v>42.9928186825002</v>
      </c>
      <c r="S93" s="38">
        <f>[5]NGDPD!AT92</f>
        <v>44.565751751798686</v>
      </c>
      <c r="T93" s="38">
        <f>[5]NGDPD!AU92</f>
        <v>43.481310681659707</v>
      </c>
      <c r="U93" s="75">
        <f t="shared" si="2"/>
        <v>-2.4333507851019509E-2</v>
      </c>
    </row>
    <row r="94" spans="1:22" x14ac:dyDescent="0.15">
      <c r="A94" t="str">
        <f>'TT balance'!A98</f>
        <v>Kazakhstan, Rep. of</v>
      </c>
      <c r="B94" s="37" t="s">
        <v>273</v>
      </c>
      <c r="C94" s="37">
        <v>916</v>
      </c>
      <c r="D94" s="37" t="s">
        <v>393</v>
      </c>
      <c r="E94" s="38">
        <f>[5]NGDPD!AF93</f>
        <v>57.124720136968264</v>
      </c>
      <c r="F94" s="38">
        <f>[5]NGDPD!AG93</f>
        <v>81.003489570941397</v>
      </c>
      <c r="G94" s="38">
        <f>[5]NGDPD!AH93</f>
        <v>104.8498827049261</v>
      </c>
      <c r="H94" s="38">
        <f>[5]NGDPD!AI93</f>
        <v>133.44165587181919</v>
      </c>
      <c r="I94" s="38">
        <f>[5]NGDPD!AJ93</f>
        <v>115.3087075414131</v>
      </c>
      <c r="J94" s="38">
        <f>[5]NGDPD!AK93</f>
        <v>148.04736859964032</v>
      </c>
      <c r="K94" s="38">
        <f>[5]NGDPD!AL93</f>
        <v>192.62644576430179</v>
      </c>
      <c r="L94" s="38">
        <f>[5]NGDPD!AM93</f>
        <v>207.99859166736525</v>
      </c>
      <c r="M94" s="38">
        <f>[5]NGDPD!AN93</f>
        <v>236.63463613705406</v>
      </c>
      <c r="N94" s="38">
        <f>[5]NGDPD!AO93</f>
        <v>221.41559782355907</v>
      </c>
      <c r="O94" s="38">
        <f>[5]NGDPD!AP93</f>
        <v>184.38838819275867</v>
      </c>
      <c r="P94" s="38">
        <f>[5]NGDPD!AQ93</f>
        <v>137.28935427064076</v>
      </c>
      <c r="Q94" s="38">
        <f>[5]NGDPD!AR93</f>
        <v>166.80589262297403</v>
      </c>
      <c r="R94" s="38">
        <f>[5]NGDPD!AS93</f>
        <v>179.33998796074934</v>
      </c>
      <c r="S94" s="38">
        <f>[5]NGDPD!AT93</f>
        <v>181.66710429199409</v>
      </c>
      <c r="T94" s="38">
        <f>[5]NGDPD!AU93</f>
        <v>171.23988182684093</v>
      </c>
      <c r="U94" s="75">
        <f t="shared" si="2"/>
        <v>-5.7397416586733585E-2</v>
      </c>
      <c r="V94">
        <v>1</v>
      </c>
    </row>
    <row r="95" spans="1:22" x14ac:dyDescent="0.15">
      <c r="A95" t="str">
        <f>'TT balance'!A99</f>
        <v>Kenya</v>
      </c>
      <c r="B95" s="37" t="s">
        <v>119</v>
      </c>
      <c r="C95" s="37">
        <v>664</v>
      </c>
      <c r="D95" s="37" t="s">
        <v>394</v>
      </c>
      <c r="E95" s="38">
        <f>[5]NGDPD!AF94</f>
        <v>21.001354620865889</v>
      </c>
      <c r="F95" s="38">
        <f>[5]NGDPD!AG94</f>
        <v>25.825508117051658</v>
      </c>
      <c r="G95" s="38">
        <f>[5]NGDPD!AH94</f>
        <v>31.958642733349819</v>
      </c>
      <c r="H95" s="38">
        <f>[5]NGDPD!AI94</f>
        <v>35.894876582621599</v>
      </c>
      <c r="I95" s="38">
        <f>[5]NGDPD!AJ94</f>
        <v>37.022070436646899</v>
      </c>
      <c r="J95" s="38">
        <f>[5]NGDPD!AK94</f>
        <v>39.999591922591513</v>
      </c>
      <c r="K95" s="38">
        <f>[5]NGDPD!AL94</f>
        <v>41.671104152104014</v>
      </c>
      <c r="L95" s="38">
        <f>[5]NGDPD!AM94</f>
        <v>50.421960815247914</v>
      </c>
      <c r="M95" s="38">
        <f>[5]NGDPD!AN94</f>
        <v>55.125053003875664</v>
      </c>
      <c r="N95" s="38">
        <f>[5]NGDPD!AO94</f>
        <v>61.546393514211374</v>
      </c>
      <c r="O95" s="38">
        <f>[5]NGDPD!AP94</f>
        <v>64.234874628399766</v>
      </c>
      <c r="P95" s="38">
        <f>[5]NGDPD!AQ94</f>
        <v>69.190241811892605</v>
      </c>
      <c r="Q95" s="38">
        <f>[5]NGDPD!AR94</f>
        <v>78.89631904832477</v>
      </c>
      <c r="R95" s="38">
        <f>[5]NGDPD!AS94</f>
        <v>87.801285833258163</v>
      </c>
      <c r="S95" s="38">
        <f>[5]NGDPD!AT94</f>
        <v>95.410400308456218</v>
      </c>
      <c r="T95" s="38">
        <f>[5]NGDPD!AU94</f>
        <v>99.283115182578115</v>
      </c>
      <c r="U95" s="75">
        <f t="shared" si="2"/>
        <v>4.0590070491284269E-2</v>
      </c>
    </row>
    <row r="96" spans="1:22" x14ac:dyDescent="0.15">
      <c r="A96" t="str">
        <f>'TT balance'!A100</f>
        <v>Kiribati</v>
      </c>
      <c r="B96" s="37" t="s">
        <v>120</v>
      </c>
      <c r="C96" s="37">
        <v>826</v>
      </c>
      <c r="D96" s="37" t="s">
        <v>395</v>
      </c>
      <c r="E96" s="38">
        <f>[5]NGDPD!AF95</f>
        <v>0.11216218088329179</v>
      </c>
      <c r="F96" s="38">
        <f>[5]NGDPD!AG95</f>
        <v>0.11028447368577238</v>
      </c>
      <c r="G96" s="38">
        <f>[5]NGDPD!AH95</f>
        <v>0.13295840073710233</v>
      </c>
      <c r="H96" s="38">
        <f>[5]NGDPD!AI95</f>
        <v>0.14381353558370852</v>
      </c>
      <c r="I96" s="38">
        <f>[5]NGDPD!AJ95</f>
        <v>0.1343544988228941</v>
      </c>
      <c r="J96" s="38">
        <f>[5]NGDPD!AK95</f>
        <v>0.15650079015884449</v>
      </c>
      <c r="K96" s="38">
        <f>[5]NGDPD!AL95</f>
        <v>0.18183763940794193</v>
      </c>
      <c r="L96" s="38">
        <f>[5]NGDPD!AM95</f>
        <v>0.19031474612550311</v>
      </c>
      <c r="M96" s="38">
        <f>[5]NGDPD!AN95</f>
        <v>0.18568708250337201</v>
      </c>
      <c r="N96" s="38">
        <f>[5]NGDPD!AO95</f>
        <v>0.17996407179752077</v>
      </c>
      <c r="O96" s="38">
        <f>[5]NGDPD!AP95</f>
        <v>0.17142629674477791</v>
      </c>
      <c r="P96" s="38">
        <f>[5]NGDPD!AQ95</f>
        <v>0.17845000909648712</v>
      </c>
      <c r="Q96" s="38">
        <f>[5]NGDPD!AR95</f>
        <v>0.18736707555946408</v>
      </c>
      <c r="R96" s="38">
        <f>[5]NGDPD!AS95</f>
        <v>0.20041947110301772</v>
      </c>
      <c r="S96" s="38">
        <f>[5]NGDPD!AT95</f>
        <v>0.19761102715510226</v>
      </c>
      <c r="T96" s="38">
        <f>[5]NGDPD!AU95</f>
        <v>0.20003447645977038</v>
      </c>
      <c r="U96" s="75">
        <f t="shared" si="2"/>
        <v>1.2263735174889767E-2</v>
      </c>
    </row>
    <row r="97" spans="1:22" x14ac:dyDescent="0.15">
      <c r="A97" t="str">
        <f>'TT balance'!A101</f>
        <v>Korea, Rep. of</v>
      </c>
      <c r="B97" s="37" t="s">
        <v>274</v>
      </c>
      <c r="C97" s="37">
        <v>542</v>
      </c>
      <c r="D97" s="37" t="s">
        <v>396</v>
      </c>
      <c r="E97" s="38">
        <f>[5]NGDPD!AF96</f>
        <v>934.70791429180724</v>
      </c>
      <c r="F97" s="38">
        <f>[5]NGDPD!AG96</f>
        <v>1052.6101940930323</v>
      </c>
      <c r="G97" s="38">
        <f>[5]NGDPD!AH96</f>
        <v>1172.4645304061589</v>
      </c>
      <c r="H97" s="38">
        <f>[5]NGDPD!AI96</f>
        <v>1049.1677997441234</v>
      </c>
      <c r="I97" s="38">
        <f>[5]NGDPD!AJ96</f>
        <v>943.73872530317692</v>
      </c>
      <c r="J97" s="38">
        <f>[5]NGDPD!AK96</f>
        <v>1143.5682276396828</v>
      </c>
      <c r="K97" s="38">
        <f>[5]NGDPD!AL96</f>
        <v>1253.4189780580805</v>
      </c>
      <c r="L97" s="38">
        <f>[5]NGDPD!AM96</f>
        <v>1278.0464853479707</v>
      </c>
      <c r="M97" s="38">
        <f>[5]NGDPD!AN96</f>
        <v>1370.6330466468639</v>
      </c>
      <c r="N97" s="38">
        <f>[5]NGDPD!AO96</f>
        <v>1484.4886212529918</v>
      </c>
      <c r="O97" s="38">
        <f>[5]NGDPD!AP96</f>
        <v>1466.0389362064277</v>
      </c>
      <c r="P97" s="38">
        <f>[5]NGDPD!AQ96</f>
        <v>1499.3618600519551</v>
      </c>
      <c r="Q97" s="38">
        <f>[5]NGDPD!AR96</f>
        <v>1623.0742240832467</v>
      </c>
      <c r="R97" s="38">
        <f>[5]NGDPD!AS96</f>
        <v>1725.373444549148</v>
      </c>
      <c r="S97" s="38">
        <f>[5]NGDPD!AT96</f>
        <v>1651.4228466371908</v>
      </c>
      <c r="T97" s="38">
        <f>[5]NGDPD!AU96</f>
        <v>1638.2575134324707</v>
      </c>
      <c r="U97" s="75">
        <f t="shared" si="2"/>
        <v>-7.9721152166017939E-3</v>
      </c>
    </row>
    <row r="98" spans="1:22" x14ac:dyDescent="0.15">
      <c r="A98" t="str">
        <f>'TT balance'!A102</f>
        <v>Kosovo, Rep. of</v>
      </c>
      <c r="B98" s="37" t="s">
        <v>275</v>
      </c>
      <c r="C98" s="37">
        <v>967</v>
      </c>
      <c r="D98" s="37" t="s">
        <v>397</v>
      </c>
      <c r="E98" s="38">
        <f>[5]NGDPD!AF97</f>
        <v>3.7377749681542922</v>
      </c>
      <c r="F98" s="38">
        <f>[5]NGDPD!AG97</f>
        <v>3.9181920347791004</v>
      </c>
      <c r="G98" s="38">
        <f>[5]NGDPD!AH97</f>
        <v>4.7434649049798372</v>
      </c>
      <c r="H98" s="38">
        <f>[5]NGDPD!AI97</f>
        <v>5.7099683669015189</v>
      </c>
      <c r="I98" s="38">
        <f>[5]NGDPD!AJ97</f>
        <v>5.670073974012646</v>
      </c>
      <c r="J98" s="38">
        <f>[5]NGDPD!AK97</f>
        <v>5.840524076415182</v>
      </c>
      <c r="K98" s="38">
        <f>[5]NGDPD!AL97</f>
        <v>6.7003861777218905</v>
      </c>
      <c r="L98" s="38">
        <f>[5]NGDPD!AM97</f>
        <v>6.5035266744732958</v>
      </c>
      <c r="M98" s="38">
        <f>[5]NGDPD!AN97</f>
        <v>7.0744786204518615</v>
      </c>
      <c r="N98" s="38">
        <f>[5]NGDPD!AO97</f>
        <v>7.3983266012619362</v>
      </c>
      <c r="O98" s="38">
        <f>[5]NGDPD!AP97</f>
        <v>6.4440947547168523</v>
      </c>
      <c r="P98" s="38">
        <f>[5]NGDPD!AQ97</f>
        <v>6.7171730352370584</v>
      </c>
      <c r="Q98" s="38">
        <f>[5]NGDPD!AR97</f>
        <v>7.2430620151740728</v>
      </c>
      <c r="R98" s="38">
        <f>[5]NGDPD!AS97</f>
        <v>7.9468074641465547</v>
      </c>
      <c r="S98" s="38">
        <f>[5]NGDPD!AT97</f>
        <v>7.9533552117448307</v>
      </c>
      <c r="T98" s="38">
        <f>[5]NGDPD!AU97</f>
        <v>7.7887342999979801</v>
      </c>
      <c r="U98" s="75">
        <f t="shared" si="2"/>
        <v>-2.069829743097007E-2</v>
      </c>
    </row>
    <row r="99" spans="1:22" x14ac:dyDescent="0.15">
      <c r="A99" t="str">
        <f>'TT balance'!A103</f>
        <v>Kuwait</v>
      </c>
      <c r="B99" s="37" t="s">
        <v>123</v>
      </c>
      <c r="C99" s="37">
        <v>443</v>
      </c>
      <c r="D99" s="37" t="s">
        <v>398</v>
      </c>
      <c r="E99" s="38">
        <f>[5]NGDPD!AF98</f>
        <v>80.806587956999977</v>
      </c>
      <c r="F99" s="38">
        <f>[5]NGDPD!AG98</f>
        <v>101.55933920423436</v>
      </c>
      <c r="G99" s="38">
        <f>[5]NGDPD!AH98</f>
        <v>114.67708121062979</v>
      </c>
      <c r="H99" s="38">
        <f>[5]NGDPD!AI98</f>
        <v>147.40240119514169</v>
      </c>
      <c r="I99" s="38">
        <f>[5]NGDPD!AJ98</f>
        <v>105.99232473607205</v>
      </c>
      <c r="J99" s="38">
        <f>[5]NGDPD!AK98</f>
        <v>115.40093146575032</v>
      </c>
      <c r="K99" s="38">
        <f>[5]NGDPD!AL98</f>
        <v>154.01973334621533</v>
      </c>
      <c r="L99" s="38">
        <f>[5]NGDPD!AM98</f>
        <v>174.06587910255777</v>
      </c>
      <c r="M99" s="38">
        <f>[5]NGDPD!AN98</f>
        <v>174.17941901641294</v>
      </c>
      <c r="N99" s="38">
        <f>[5]NGDPD!AO98</f>
        <v>162.69510555469287</v>
      </c>
      <c r="O99" s="38">
        <f>[5]NGDPD!AP98</f>
        <v>114.60618238646812</v>
      </c>
      <c r="P99" s="38">
        <f>[5]NGDPD!AQ98</f>
        <v>109.38147675000008</v>
      </c>
      <c r="Q99" s="38">
        <f>[5]NGDPD!AR98</f>
        <v>120.6865132500001</v>
      </c>
      <c r="R99" s="38">
        <f>[5]NGDPD!AS98</f>
        <v>140.66496634754151</v>
      </c>
      <c r="S99" s="38">
        <f>[5]NGDPD!AT98</f>
        <v>134.62359278656211</v>
      </c>
      <c r="T99" s="38">
        <f>[5]NGDPD!AU98</f>
        <v>107.93649879300459</v>
      </c>
      <c r="U99" s="75">
        <f t="shared" si="2"/>
        <v>-0.19823489658211957</v>
      </c>
      <c r="V99">
        <v>1</v>
      </c>
    </row>
    <row r="100" spans="1:22" x14ac:dyDescent="0.15">
      <c r="A100" t="str">
        <f>'TT balance'!A104</f>
        <v>Kyrgyz Rep.</v>
      </c>
      <c r="B100" s="37" t="s">
        <v>276</v>
      </c>
      <c r="C100" s="37">
        <v>917</v>
      </c>
      <c r="D100" s="37" t="s">
        <v>399</v>
      </c>
      <c r="E100" s="38">
        <f>[5]NGDPD!AF99</f>
        <v>2.4590107802845558</v>
      </c>
      <c r="F100" s="38">
        <f>[5]NGDPD!AG99</f>
        <v>2.8365139861847295</v>
      </c>
      <c r="G100" s="38">
        <f>[5]NGDPD!AH99</f>
        <v>3.8070387371068528</v>
      </c>
      <c r="H100" s="38">
        <f>[5]NGDPD!AI99</f>
        <v>5.1394033833883679</v>
      </c>
      <c r="I100" s="38">
        <f>[5]NGDPD!AJ99</f>
        <v>4.6900613441642083</v>
      </c>
      <c r="J100" s="38">
        <f>[5]NGDPD!AK99</f>
        <v>4.7943618212061132</v>
      </c>
      <c r="K100" s="38">
        <f>[5]NGDPD!AL99</f>
        <v>6.1977659416797453</v>
      </c>
      <c r="L100" s="38">
        <f>[5]NGDPD!AM99</f>
        <v>6.6040628010146731</v>
      </c>
      <c r="M100" s="38">
        <f>[5]NGDPD!AN99</f>
        <v>7.3350337992621197</v>
      </c>
      <c r="N100" s="38">
        <f>[5]NGDPD!AO99</f>
        <v>7.4669156646089299</v>
      </c>
      <c r="O100" s="38">
        <f>[5]NGDPD!AP99</f>
        <v>6.6781774834294936</v>
      </c>
      <c r="P100" s="38">
        <f>[5]NGDPD!AQ99</f>
        <v>6.8130953961431713</v>
      </c>
      <c r="Q100" s="38">
        <f>[5]NGDPD!AR99</f>
        <v>7.7029427514284503</v>
      </c>
      <c r="R100" s="38">
        <f>[5]NGDPD!AS99</f>
        <v>8.2711061960425276</v>
      </c>
      <c r="S100" s="38">
        <f>[5]NGDPD!AT99</f>
        <v>8.4553280876866026</v>
      </c>
      <c r="T100" s="38">
        <f>[5]NGDPD!AU99</f>
        <v>8.9945215338649938</v>
      </c>
      <c r="U100" s="75">
        <f t="shared" si="2"/>
        <v>6.3769665776022721E-2</v>
      </c>
    </row>
    <row r="101" spans="1:22" x14ac:dyDescent="0.15">
      <c r="A101" t="str">
        <f>'TT balance'!A105</f>
        <v>Lao People's Dem. Rep.</v>
      </c>
      <c r="B101" s="37" t="s">
        <v>277</v>
      </c>
      <c r="C101" s="37">
        <v>544</v>
      </c>
      <c r="D101" s="37" t="s">
        <v>400</v>
      </c>
      <c r="E101" s="38">
        <f>[5]NGDPD!AF100</f>
        <v>3.0487294395365456</v>
      </c>
      <c r="F101" s="38">
        <f>[5]NGDPD!AG100</f>
        <v>3.915248415045236</v>
      </c>
      <c r="G101" s="38">
        <f>[5]NGDPD!AH100</f>
        <v>4.7565703740831387</v>
      </c>
      <c r="H101" s="38">
        <f>[5]NGDPD!AI100</f>
        <v>5.9484447725238825</v>
      </c>
      <c r="I101" s="38">
        <f>[5]NGDPD!AJ100</f>
        <v>6.4307705674981781</v>
      </c>
      <c r="J101" s="38">
        <f>[5]NGDPD!AK100</f>
        <v>7.5044317789605124</v>
      </c>
      <c r="K101" s="38">
        <f>[5]NGDPD!AL100</f>
        <v>8.9629855404179271</v>
      </c>
      <c r="L101" s="38">
        <f>[5]NGDPD!AM100</f>
        <v>10.194584207170925</v>
      </c>
      <c r="M101" s="38">
        <f>[5]NGDPD!AN100</f>
        <v>11.973921623753908</v>
      </c>
      <c r="N101" s="38">
        <f>[5]NGDPD!AO100</f>
        <v>13.266140647040968</v>
      </c>
      <c r="O101" s="38">
        <f>[5]NGDPD!AP100</f>
        <v>14.362911900279697</v>
      </c>
      <c r="P101" s="38">
        <f>[5]NGDPD!AQ100</f>
        <v>15.905353694729866</v>
      </c>
      <c r="Q101" s="38">
        <f>[5]NGDPD!AR100</f>
        <v>17.055616166692062</v>
      </c>
      <c r="R101" s="38">
        <f>[5]NGDPD!AS100</f>
        <v>18.13314372359563</v>
      </c>
      <c r="S101" s="38">
        <f>[5]NGDPD!AT100</f>
        <v>18.80686481154364</v>
      </c>
      <c r="T101" s="38">
        <f>[5]NGDPD!AU100</f>
        <v>19.07799765937591</v>
      </c>
      <c r="U101" s="75">
        <f t="shared" si="2"/>
        <v>1.4416695741112928E-2</v>
      </c>
    </row>
    <row r="102" spans="1:22" x14ac:dyDescent="0.15">
      <c r="A102" t="str">
        <f>'TT balance'!A106</f>
        <v>Latvia</v>
      </c>
      <c r="B102" s="37" t="s">
        <v>126</v>
      </c>
      <c r="C102" s="37">
        <v>941</v>
      </c>
      <c r="D102" s="37" t="s">
        <v>401</v>
      </c>
      <c r="E102" s="38">
        <f>[5]NGDPD!AF101</f>
        <v>16.985813752584708</v>
      </c>
      <c r="F102" s="38">
        <f>[5]NGDPD!AG101</f>
        <v>21.536438208642917</v>
      </c>
      <c r="G102" s="38">
        <f>[5]NGDPD!AH101</f>
        <v>31.050012777117821</v>
      </c>
      <c r="H102" s="38">
        <f>[5]NGDPD!AI101</f>
        <v>35.924350629695745</v>
      </c>
      <c r="I102" s="38">
        <f>[5]NGDPD!AJ101</f>
        <v>26.385864374912916</v>
      </c>
      <c r="J102" s="38">
        <f>[5]NGDPD!AK101</f>
        <v>23.911041048717401</v>
      </c>
      <c r="K102" s="38">
        <f>[5]NGDPD!AL101</f>
        <v>28.648620767666202</v>
      </c>
      <c r="L102" s="38">
        <f>[5]NGDPD!AM101</f>
        <v>28.34600033868449</v>
      </c>
      <c r="M102" s="38">
        <f>[5]NGDPD!AN101</f>
        <v>30.442070081940809</v>
      </c>
      <c r="N102" s="38">
        <f>[5]NGDPD!AO101</f>
        <v>31.379177654557843</v>
      </c>
      <c r="O102" s="38">
        <f>[5]NGDPD!AP101</f>
        <v>27.253369817358436</v>
      </c>
      <c r="P102" s="38">
        <f>[5]NGDPD!AQ101</f>
        <v>28.063630057051935</v>
      </c>
      <c r="Q102" s="38">
        <f>[5]NGDPD!AR101</f>
        <v>30.448015948191085</v>
      </c>
      <c r="R102" s="38">
        <f>[5]NGDPD!AS101</f>
        <v>34.431618411269447</v>
      </c>
      <c r="S102" s="38">
        <f>[5]NGDPD!AT101</f>
        <v>34.059223149876949</v>
      </c>
      <c r="T102" s="38">
        <f>[5]NGDPD!AU101</f>
        <v>33.478366627429779</v>
      </c>
      <c r="U102" s="75">
        <f t="shared" si="2"/>
        <v>-1.7054309192289008E-2</v>
      </c>
    </row>
    <row r="103" spans="1:22" x14ac:dyDescent="0.15">
      <c r="A103" t="str">
        <f>'TT balance'!A107</f>
        <v>Lebanon</v>
      </c>
      <c r="B103" s="37" t="s">
        <v>127</v>
      </c>
      <c r="C103" s="37">
        <v>446</v>
      </c>
      <c r="D103" s="37" t="s">
        <v>402</v>
      </c>
      <c r="E103" s="38">
        <f>[5]NGDPD!AF102</f>
        <v>21.497336498946201</v>
      </c>
      <c r="F103" s="38">
        <f>[5]NGDPD!AG102</f>
        <v>22.02270985155257</v>
      </c>
      <c r="G103" s="38">
        <f>[5]NGDPD!AH102</f>
        <v>24.827355014644912</v>
      </c>
      <c r="H103" s="38">
        <f>[5]NGDPD!AI102</f>
        <v>29.11891610561824</v>
      </c>
      <c r="I103" s="38">
        <f>[5]NGDPD!AJ102</f>
        <v>35.399582928622223</v>
      </c>
      <c r="J103" s="38">
        <f>[5]NGDPD!AK102</f>
        <v>38.443907042300232</v>
      </c>
      <c r="K103" s="38">
        <f>[5]NGDPD!AL102</f>
        <v>39.927125961207231</v>
      </c>
      <c r="L103" s="38">
        <f>[5]NGDPD!AM102</f>
        <v>44.035991745681727</v>
      </c>
      <c r="M103" s="38">
        <f>[5]NGDPD!AN102</f>
        <v>46.909335135118141</v>
      </c>
      <c r="N103" s="38">
        <f>[5]NGDPD!AO102</f>
        <v>48.134486624599333</v>
      </c>
      <c r="O103" s="38">
        <f>[5]NGDPD!AP102</f>
        <v>49.939374832708594</v>
      </c>
      <c r="P103" s="38">
        <f>[5]NGDPD!AQ102</f>
        <v>51.205122503838339</v>
      </c>
      <c r="Q103" s="38">
        <f>[5]NGDPD!AR102</f>
        <v>53.140638269145938</v>
      </c>
      <c r="R103" s="38">
        <f>[5]NGDPD!AS102</f>
        <v>54.961275741526428</v>
      </c>
      <c r="S103" s="38">
        <f>[5]NGDPD!AT102</f>
        <v>52.571879086517349</v>
      </c>
      <c r="T103" s="38">
        <f>[5]NGDPD!AU102</f>
        <v>19.125835021093721</v>
      </c>
      <c r="U103" s="75">
        <f t="shared" si="2"/>
        <v>-0.636196473220628</v>
      </c>
    </row>
    <row r="104" spans="1:22" x14ac:dyDescent="0.15">
      <c r="A104" t="str">
        <f>'TT balance'!A108</f>
        <v>Lesotho, Kingdom of</v>
      </c>
      <c r="B104" s="37" t="s">
        <v>278</v>
      </c>
      <c r="C104" s="37">
        <v>666</v>
      </c>
      <c r="D104" s="37" t="s">
        <v>403</v>
      </c>
      <c r="E104" s="38">
        <v>1.484</v>
      </c>
      <c r="F104" s="38">
        <v>1.5189999999999999</v>
      </c>
      <c r="G104" s="38">
        <f>[5]NGDPD!AH103</f>
        <v>1.758555107776969</v>
      </c>
      <c r="H104" s="38">
        <f>[5]NGDPD!AI103</f>
        <v>1.6519896846746225</v>
      </c>
      <c r="I104" s="38">
        <f>[5]NGDPD!AJ103</f>
        <v>1.9367535017040087</v>
      </c>
      <c r="J104" s="38">
        <f>[5]NGDPD!AK103</f>
        <v>2.3561614946564657</v>
      </c>
      <c r="K104" s="38">
        <f>[5]NGDPD!AL103</f>
        <v>2.5708219728227366</v>
      </c>
      <c r="L104" s="38">
        <f>[5]NGDPD!AM103</f>
        <v>2.4647566502446505</v>
      </c>
      <c r="M104" s="38">
        <f>[5]NGDPD!AN103</f>
        <v>2.3447766761907576</v>
      </c>
      <c r="N104" s="38">
        <f>[5]NGDPD!AO103</f>
        <v>2.4767161720233015</v>
      </c>
      <c r="O104" s="38">
        <f>[5]NGDPD!AP103</f>
        <v>2.2067378327769887</v>
      </c>
      <c r="P104" s="38">
        <f>[5]NGDPD!AQ103</f>
        <v>2.2194929462102237</v>
      </c>
      <c r="Q104" s="38">
        <f>[5]NGDPD!AR103</f>
        <v>2.3563285672977217</v>
      </c>
      <c r="R104" s="38">
        <f>[5]NGDPD!AS103</f>
        <v>2.3202439093334548</v>
      </c>
      <c r="S104" s="38">
        <f>[5]NGDPD!AT103</f>
        <v>2.2885352667452716</v>
      </c>
      <c r="T104" s="38">
        <f>[5]NGDPD!AU103</f>
        <v>2.0680822387962112</v>
      </c>
      <c r="U104" s="75">
        <f t="shared" si="2"/>
        <v>-9.6329312094275088E-2</v>
      </c>
    </row>
    <row r="105" spans="1:22" x14ac:dyDescent="0.15">
      <c r="A105" t="str">
        <f>'TT balance'!A109</f>
        <v>Liberia</v>
      </c>
      <c r="B105" s="37" t="s">
        <v>129</v>
      </c>
      <c r="C105" s="37">
        <v>668</v>
      </c>
      <c r="D105" s="37" t="s">
        <v>404</v>
      </c>
      <c r="E105" s="38">
        <f>[5]NGDPD!AF104</f>
        <v>0.94704778788834498</v>
      </c>
      <c r="F105" s="38">
        <f>[5]NGDPD!AG104</f>
        <v>1.1104308987857101</v>
      </c>
      <c r="G105" s="38">
        <f>[5]NGDPD!AH104</f>
        <v>1.34646103881082</v>
      </c>
      <c r="H105" s="38">
        <f>[5]NGDPD!AI104</f>
        <v>1.67668064760257</v>
      </c>
      <c r="I105" s="38">
        <f>[5]NGDPD!AJ104</f>
        <v>1.76906267545145</v>
      </c>
      <c r="J105" s="38">
        <f>[5]NGDPD!AK104</f>
        <v>1.97285243857075</v>
      </c>
      <c r="K105" s="38">
        <f>[5]NGDPD!AL104</f>
        <v>2.34175345731642</v>
      </c>
      <c r="L105" s="38">
        <f>[5]NGDPD!AM104</f>
        <v>2.6732619627031897</v>
      </c>
      <c r="M105" s="38">
        <f>[5]NGDPD!AN104</f>
        <v>3.04554828316809</v>
      </c>
      <c r="N105" s="38">
        <f>[5]NGDPD!AO104</f>
        <v>3.0904055378337798</v>
      </c>
      <c r="O105" s="38">
        <f>[5]NGDPD!AP104</f>
        <v>3.0879173180081199</v>
      </c>
      <c r="P105" s="38">
        <f>[5]NGDPD!AQ104</f>
        <v>3.2580878546453498</v>
      </c>
      <c r="Q105" s="38">
        <f>[5]NGDPD!AR104</f>
        <v>3.3346844134290801</v>
      </c>
      <c r="R105" s="38">
        <f>[5]NGDPD!AS104</f>
        <v>3.2641792535888201</v>
      </c>
      <c r="S105" s="38">
        <f>[5]NGDPD!AT104</f>
        <v>3.0636886314757601</v>
      </c>
      <c r="T105" s="38">
        <f>[5]NGDPD!AU104</f>
        <v>3.0333643554729499</v>
      </c>
      <c r="U105" s="75">
        <f t="shared" si="2"/>
        <v>-9.8979627666023751E-3</v>
      </c>
    </row>
    <row r="106" spans="1:22" x14ac:dyDescent="0.15">
      <c r="A106" t="str">
        <f>'TT balance'!A110</f>
        <v>Libya</v>
      </c>
      <c r="B106" s="37" t="s">
        <v>130</v>
      </c>
      <c r="C106" s="37">
        <v>672</v>
      </c>
      <c r="D106" s="37" t="s">
        <v>405</v>
      </c>
      <c r="E106" s="38">
        <f>[5]NGDPD!AF105</f>
        <v>47.334530576665486</v>
      </c>
      <c r="F106" s="38">
        <f>[5]NGDPD!AG105</f>
        <v>54.963337301420317</v>
      </c>
      <c r="G106" s="38">
        <f>[5]NGDPD!AH105</f>
        <v>67.690377849368573</v>
      </c>
      <c r="H106" s="38">
        <f>[5]NGDPD!AI105</f>
        <v>73.916720554609526</v>
      </c>
      <c r="I106" s="38">
        <f>[5]NGDPD!AJ105</f>
        <v>50.807639115727021</v>
      </c>
      <c r="J106" s="38">
        <f>[5]NGDPD!AK105</f>
        <v>68.973654806153277</v>
      </c>
      <c r="K106" s="38">
        <f>[5]NGDPD!AL105</f>
        <v>31.999044394642151</v>
      </c>
      <c r="L106" s="38">
        <f>[5]NGDPD!AM105</f>
        <v>79.759239502723673</v>
      </c>
      <c r="M106" s="38">
        <f>[5]NGDPD!AN105</f>
        <v>51.895848146824726</v>
      </c>
      <c r="N106" s="38">
        <f>[5]NGDPD!AO105</f>
        <v>24.262395928296073</v>
      </c>
      <c r="O106" s="38">
        <f>[5]NGDPD!AP105</f>
        <v>17.215782581030911</v>
      </c>
      <c r="P106" s="38">
        <f>[5]NGDPD!AQ105</f>
        <v>18.563132146147652</v>
      </c>
      <c r="Q106" s="38">
        <f>[5]NGDPD!AR105</f>
        <v>30.211423129842956</v>
      </c>
      <c r="R106" s="38">
        <f>[5]NGDPD!AS105</f>
        <v>41.432106499930072</v>
      </c>
      <c r="S106" s="38">
        <f>[5]NGDPD!AT105</f>
        <v>39.832413604499763</v>
      </c>
      <c r="T106" s="38">
        <f>[5]NGDPD!AU105</f>
        <v>21.796645635231783</v>
      </c>
      <c r="U106" s="75">
        <f t="shared" si="2"/>
        <v>-0.45279124052956021</v>
      </c>
      <c r="V106">
        <v>1</v>
      </c>
    </row>
    <row r="107" spans="1:22" x14ac:dyDescent="0.15">
      <c r="A107" t="str">
        <f>'TT balance'!A111</f>
        <v>Lithuania</v>
      </c>
      <c r="B107" s="37" t="s">
        <v>131</v>
      </c>
      <c r="C107" s="37">
        <v>946</v>
      </c>
      <c r="D107" s="37" t="s">
        <v>406</v>
      </c>
      <c r="E107" s="38">
        <f>[5]NGDPD!AF106</f>
        <v>26.115440945048302</v>
      </c>
      <c r="F107" s="38">
        <f>[5]NGDPD!AG106</f>
        <v>30.20289538117667</v>
      </c>
      <c r="G107" s="38">
        <f>[5]NGDPD!AH106</f>
        <v>39.764036076421355</v>
      </c>
      <c r="H107" s="38">
        <f>[5]NGDPD!AI106</f>
        <v>48.029611034539016</v>
      </c>
      <c r="I107" s="38">
        <f>[5]NGDPD!AJ106</f>
        <v>37.474866962313151</v>
      </c>
      <c r="J107" s="38">
        <f>[5]NGDPD!AK106</f>
        <v>37.195362492713834</v>
      </c>
      <c r="K107" s="38">
        <f>[5]NGDPD!AL106</f>
        <v>43.584470026025024</v>
      </c>
      <c r="L107" s="38">
        <f>[5]NGDPD!AM106</f>
        <v>42.952228625875968</v>
      </c>
      <c r="M107" s="38">
        <f>[5]NGDPD!AN106</f>
        <v>46.537403062753363</v>
      </c>
      <c r="N107" s="38">
        <f>[5]NGDPD!AO106</f>
        <v>48.610810576389895</v>
      </c>
      <c r="O107" s="38">
        <f>[5]NGDPD!AP106</f>
        <v>41.439730826728706</v>
      </c>
      <c r="P107" s="38">
        <f>[5]NGDPD!AQ106</f>
        <v>43.035472693886895</v>
      </c>
      <c r="Q107" s="38">
        <f>[5]NGDPD!AR106</f>
        <v>47.74188699979856</v>
      </c>
      <c r="R107" s="38">
        <f>[5]NGDPD!AS106</f>
        <v>53.747163447022302</v>
      </c>
      <c r="S107" s="38">
        <f>[5]NGDPD!AT106</f>
        <v>54.646013841949383</v>
      </c>
      <c r="T107" s="38">
        <f>[5]NGDPD!AU106</f>
        <v>55.842578993653596</v>
      </c>
      <c r="U107" s="75">
        <f t="shared" si="2"/>
        <v>2.1896659382420802E-2</v>
      </c>
    </row>
    <row r="108" spans="1:22" x14ac:dyDescent="0.15">
      <c r="A108" t="str">
        <f>'TT balance'!A112</f>
        <v>Luxembourg</v>
      </c>
      <c r="B108" s="37" t="s">
        <v>132</v>
      </c>
      <c r="C108" s="37">
        <v>137</v>
      </c>
      <c r="D108" s="37" t="s">
        <v>407</v>
      </c>
      <c r="E108" s="38">
        <f>[5]NGDPD!AF107</f>
        <v>37.381801500317025</v>
      </c>
      <c r="F108" s="38">
        <f>[5]NGDPD!AG107</f>
        <v>42.452036444270576</v>
      </c>
      <c r="G108" s="38">
        <f>[5]NGDPD!AH107</f>
        <v>50.958734854282788</v>
      </c>
      <c r="H108" s="38">
        <f>[5]NGDPD!AI107</f>
        <v>56.071703223867857</v>
      </c>
      <c r="I108" s="38">
        <f>[5]NGDPD!AJ107</f>
        <v>51.518171781789569</v>
      </c>
      <c r="J108" s="38">
        <f>[5]NGDPD!AK107</f>
        <v>53.307882069913859</v>
      </c>
      <c r="K108" s="38">
        <f>[5]NGDPD!AL107</f>
        <v>60.072757888073085</v>
      </c>
      <c r="L108" s="38">
        <f>[5]NGDPD!AM107</f>
        <v>56.710615451793267</v>
      </c>
      <c r="M108" s="38">
        <f>[5]NGDPD!AN107</f>
        <v>61.757591980964229</v>
      </c>
      <c r="N108" s="38">
        <f>[5]NGDPD!AO107</f>
        <v>66.208813532659605</v>
      </c>
      <c r="O108" s="38">
        <f>[5]NGDPD!AP107</f>
        <v>57.773636087993374</v>
      </c>
      <c r="P108" s="38">
        <f>[5]NGDPD!AQ107</f>
        <v>60.716026293132664</v>
      </c>
      <c r="Q108" s="38">
        <f>[5]NGDPD!AR107</f>
        <v>64.159283484693688</v>
      </c>
      <c r="R108" s="38">
        <f>[5]NGDPD!AS107</f>
        <v>70.952139570472738</v>
      </c>
      <c r="S108" s="38">
        <f>[5]NGDPD!AT107</f>
        <v>71.112726220162216</v>
      </c>
      <c r="T108" s="38">
        <f>[5]NGDPD!AU107</f>
        <v>73.205242304570078</v>
      </c>
      <c r="U108" s="75">
        <f t="shared" si="2"/>
        <v>2.9425339114823368E-2</v>
      </c>
    </row>
    <row r="109" spans="1:22" x14ac:dyDescent="0.15">
      <c r="A109" t="str">
        <f>'TT balance'!A113</f>
        <v>Madagascar, Rep. of</v>
      </c>
      <c r="B109" s="37" t="s">
        <v>280</v>
      </c>
      <c r="C109" s="37">
        <v>674</v>
      </c>
      <c r="D109" s="37" t="s">
        <v>409</v>
      </c>
      <c r="E109" s="38">
        <f>[5]NGDPD!AF109</f>
        <v>5.8592697516459493</v>
      </c>
      <c r="F109" s="38">
        <f>[5]NGDPD!AG109</f>
        <v>6.3957124917492694</v>
      </c>
      <c r="G109" s="38">
        <f>[5]NGDPD!AH109</f>
        <v>8.5246208908685421</v>
      </c>
      <c r="H109" s="38">
        <f>[5]NGDPD!AI109</f>
        <v>10.725137268753866</v>
      </c>
      <c r="I109" s="38">
        <f>[5]NGDPD!AJ109</f>
        <v>9.6168797566342334</v>
      </c>
      <c r="J109" s="38">
        <f>[5]NGDPD!AK109</f>
        <v>9.9827110302695754</v>
      </c>
      <c r="K109" s="38">
        <f>[5]NGDPD!AL109</f>
        <v>11.551821062335987</v>
      </c>
      <c r="L109" s="38">
        <f>[5]NGDPD!AM109</f>
        <v>11.578978228737093</v>
      </c>
      <c r="M109" s="38">
        <f>[5]NGDPD!AN109</f>
        <v>12.423558094559843</v>
      </c>
      <c r="N109" s="38">
        <f>[5]NGDPD!AO109</f>
        <v>12.52295933010538</v>
      </c>
      <c r="O109" s="38">
        <f>[5]NGDPD!AP109</f>
        <v>11.323023657897069</v>
      </c>
      <c r="P109" s="38">
        <f>[5]NGDPD!AQ109</f>
        <v>11.848615142733609</v>
      </c>
      <c r="Q109" s="38">
        <f>[5]NGDPD!AR109</f>
        <v>13.176313233198602</v>
      </c>
      <c r="R109" s="38">
        <f>[5]NGDPD!AS109</f>
        <v>13.974258946906279</v>
      </c>
      <c r="S109" s="38">
        <f>[5]NGDPD!AT109</f>
        <v>14.518546845697353</v>
      </c>
      <c r="T109" s="38">
        <f>[5]NGDPD!AU109</f>
        <v>13.837472872632482</v>
      </c>
      <c r="U109" s="75">
        <f t="shared" si="2"/>
        <v>-4.6910615800830668E-2</v>
      </c>
    </row>
    <row r="110" spans="1:22" x14ac:dyDescent="0.15">
      <c r="A110" t="str">
        <f>'TT balance'!A114</f>
        <v>Malawi</v>
      </c>
      <c r="B110" s="37" t="s">
        <v>134</v>
      </c>
      <c r="C110" s="37">
        <v>676</v>
      </c>
      <c r="D110" s="37" t="s">
        <v>410</v>
      </c>
      <c r="E110" s="38">
        <f>[5]NGDPD!AF110</f>
        <v>3.6564686721635353</v>
      </c>
      <c r="F110" s="38">
        <f>[5]NGDPD!AG110</f>
        <v>3.9983073247811158</v>
      </c>
      <c r="G110" s="38">
        <f>[5]NGDPD!AH110</f>
        <v>4.4314760243502516</v>
      </c>
      <c r="H110" s="38">
        <f>[5]NGDPD!AI110</f>
        <v>5.3211159464947784</v>
      </c>
      <c r="I110" s="38">
        <f>[5]NGDPD!AJ110</f>
        <v>6.195343527325412</v>
      </c>
      <c r="J110" s="38">
        <f>[5]NGDPD!AK110</f>
        <v>6.9574542463022677</v>
      </c>
      <c r="K110" s="38">
        <f>[5]NGDPD!AL110</f>
        <v>7.9835545420954981</v>
      </c>
      <c r="L110" s="38">
        <f>[5]NGDPD!AM110</f>
        <v>5.9805859198564804</v>
      </c>
      <c r="M110" s="38">
        <f>[5]NGDPD!AN110</f>
        <v>5.4321695299065542</v>
      </c>
      <c r="N110" s="38">
        <f>[5]NGDPD!AO110</f>
        <v>6.0552531005523376</v>
      </c>
      <c r="O110" s="38">
        <f>[5]NGDPD!AP110</f>
        <v>6.4021974795830046</v>
      </c>
      <c r="P110" s="38">
        <f>[5]NGDPD!AQ110</f>
        <v>5.491922376641253</v>
      </c>
      <c r="Q110" s="38">
        <f>[5]NGDPD!AR110</f>
        <v>6.2300297383730046</v>
      </c>
      <c r="R110" s="38">
        <f>[5]NGDPD!AS110</f>
        <v>6.9109714320737492</v>
      </c>
      <c r="S110" s="38">
        <f>[5]NGDPD!AT110</f>
        <v>7.663482323933418</v>
      </c>
      <c r="T110" s="38">
        <f>[5]NGDPD!AU110</f>
        <v>8.4880308380936267</v>
      </c>
      <c r="U110" s="75">
        <f t="shared" si="2"/>
        <v>0.10759449546651978</v>
      </c>
    </row>
    <row r="111" spans="1:22" x14ac:dyDescent="0.15">
      <c r="A111" t="str">
        <f>'TT balance'!A115</f>
        <v>Malaysia</v>
      </c>
      <c r="B111" s="37" t="s">
        <v>135</v>
      </c>
      <c r="C111" s="37">
        <v>548</v>
      </c>
      <c r="D111" s="37" t="s">
        <v>411</v>
      </c>
      <c r="E111" s="38">
        <f>[5]NGDPD!AF111</f>
        <v>150.34518572959448</v>
      </c>
      <c r="F111" s="38">
        <f>[5]NGDPD!AG111</f>
        <v>170.41162602035971</v>
      </c>
      <c r="G111" s="38">
        <f>[5]NGDPD!AH111</f>
        <v>202.73336258927284</v>
      </c>
      <c r="H111" s="38">
        <f>[5]NGDPD!AI111</f>
        <v>241.76267799150662</v>
      </c>
      <c r="I111" s="38">
        <f>[5]NGDPD!AJ111</f>
        <v>211.85370502370731</v>
      </c>
      <c r="J111" s="38">
        <f>[5]NGDPD!AK111</f>
        <v>258.64064586160561</v>
      </c>
      <c r="K111" s="38">
        <f>[5]NGDPD!AL111</f>
        <v>302.18434322477634</v>
      </c>
      <c r="L111" s="38">
        <f>[5]NGDPD!AM111</f>
        <v>318.90984318368044</v>
      </c>
      <c r="M111" s="38">
        <f>[5]NGDPD!AN111</f>
        <v>327.86892528763326</v>
      </c>
      <c r="N111" s="38">
        <f>[5]NGDPD!AO111</f>
        <v>342.86834357136109</v>
      </c>
      <c r="O111" s="38">
        <f>[5]NGDPD!AP111</f>
        <v>301.3547358175299</v>
      </c>
      <c r="P111" s="38">
        <f>[5]NGDPD!AQ111</f>
        <v>301.25516483965504</v>
      </c>
      <c r="Q111" s="38">
        <f>[5]NGDPD!AR111</f>
        <v>319.10914230781731</v>
      </c>
      <c r="R111" s="38">
        <f>[5]NGDPD!AS111</f>
        <v>358.78892398051568</v>
      </c>
      <c r="S111" s="38">
        <f>[5]NGDPD!AT111</f>
        <v>365.27919249729581</v>
      </c>
      <c r="T111" s="38">
        <f>[5]NGDPD!AU111</f>
        <v>338.53433981455561</v>
      </c>
      <c r="U111" s="75">
        <f t="shared" si="2"/>
        <v>-7.3217564077204256E-2</v>
      </c>
    </row>
    <row r="112" spans="1:22" x14ac:dyDescent="0.15">
      <c r="A112" t="str">
        <f>'TT balance'!A116</f>
        <v>Maldives</v>
      </c>
      <c r="B112" s="37" t="s">
        <v>136</v>
      </c>
      <c r="C112" s="37">
        <v>556</v>
      </c>
      <c r="D112" s="37" t="s">
        <v>412</v>
      </c>
      <c r="E112" s="38">
        <f>[5]NGDPD!AF112</f>
        <v>1.163360457427836</v>
      </c>
      <c r="F112" s="38">
        <f>[5]NGDPD!AG112</f>
        <v>1.5752003909348984</v>
      </c>
      <c r="G112" s="38">
        <f>[5]NGDPD!AH112</f>
        <v>1.8683834598434688</v>
      </c>
      <c r="H112" s="38">
        <f>[5]NGDPD!AI112</f>
        <v>2.2716461881447421</v>
      </c>
      <c r="I112" s="38">
        <f>[5]NGDPD!AJ112</f>
        <v>2.3452948786681014</v>
      </c>
      <c r="J112" s="38">
        <f>[5]NGDPD!AK112</f>
        <v>2.5881760584114608</v>
      </c>
      <c r="K112" s="38">
        <f>[5]NGDPD!AL112</f>
        <v>2.6288828271979101</v>
      </c>
      <c r="L112" s="38">
        <f>[5]NGDPD!AM112</f>
        <v>2.8851941172042483</v>
      </c>
      <c r="M112" s="38">
        <f>[5]NGDPD!AN112</f>
        <v>3.285752847857677</v>
      </c>
      <c r="N112" s="38">
        <f>[5]NGDPD!AO112</f>
        <v>3.6902496080335174</v>
      </c>
      <c r="O112" s="38">
        <f>[5]NGDPD!AP112</f>
        <v>4.097771208687937</v>
      </c>
      <c r="P112" s="38">
        <f>[5]NGDPD!AQ112</f>
        <v>4.3673147849391105</v>
      </c>
      <c r="Q112" s="38">
        <f>[5]NGDPD!AR112</f>
        <v>4.7472562531993381</v>
      </c>
      <c r="R112" s="38">
        <f>[5]NGDPD!AS112</f>
        <v>5.2931699235179623</v>
      </c>
      <c r="S112" s="38">
        <f>[5]NGDPD!AT112</f>
        <v>5.6319177003723295</v>
      </c>
      <c r="T112" s="38">
        <f>[5]NGDPD!AU112</f>
        <v>3.7552117414845618</v>
      </c>
      <c r="U112" s="75">
        <f t="shared" si="2"/>
        <v>-0.33322680811967431</v>
      </c>
    </row>
    <row r="113" spans="1:21" x14ac:dyDescent="0.15">
      <c r="A113" t="str">
        <f>'TT balance'!A117</f>
        <v>Mali</v>
      </c>
      <c r="B113" s="37" t="s">
        <v>137</v>
      </c>
      <c r="C113" s="37">
        <v>678</v>
      </c>
      <c r="D113" s="37" t="s">
        <v>413</v>
      </c>
      <c r="E113" s="38">
        <f>[5]NGDPD!AF113</f>
        <v>6.2509691337521973</v>
      </c>
      <c r="F113" s="38">
        <f>[5]NGDPD!AG113</f>
        <v>6.9063001264581159</v>
      </c>
      <c r="G113" s="38">
        <f>[5]NGDPD!AH113</f>
        <v>8.1574302420758418</v>
      </c>
      <c r="H113" s="38">
        <f>[5]NGDPD!AI113</f>
        <v>9.8373252213059192</v>
      </c>
      <c r="I113" s="38">
        <f>[5]NGDPD!AJ113</f>
        <v>10.220852232969898</v>
      </c>
      <c r="J113" s="38">
        <f>[5]NGDPD!AK113</f>
        <v>10.697898316687956</v>
      </c>
      <c r="K113" s="38">
        <f>[5]NGDPD!AL113</f>
        <v>12.992825914757676</v>
      </c>
      <c r="L113" s="38">
        <f>[5]NGDPD!AM113</f>
        <v>12.449914204909781</v>
      </c>
      <c r="M113" s="38">
        <f>[5]NGDPD!AN113</f>
        <v>13.242883779497935</v>
      </c>
      <c r="N113" s="38">
        <f>[5]NGDPD!AO113</f>
        <v>14.369125485668864</v>
      </c>
      <c r="O113" s="38">
        <f>[5]NGDPD!AP113</f>
        <v>13.106158868740097</v>
      </c>
      <c r="P113" s="38">
        <f>[5]NGDPD!AQ113</f>
        <v>14.022196451709137</v>
      </c>
      <c r="Q113" s="38">
        <f>[5]NGDPD!AR113</f>
        <v>15.36000396726757</v>
      </c>
      <c r="R113" s="38">
        <f>[5]NGDPD!AS113</f>
        <v>17.078613719598593</v>
      </c>
      <c r="S113" s="38">
        <f>[5]NGDPD!AT113</f>
        <v>17.307615874207727</v>
      </c>
      <c r="T113" s="38">
        <f>[5]NGDPD!AU113</f>
        <v>17.63888945534196</v>
      </c>
      <c r="U113" s="75">
        <f t="shared" si="2"/>
        <v>1.9140335881148607E-2</v>
      </c>
    </row>
    <row r="114" spans="1:21" x14ac:dyDescent="0.15">
      <c r="A114" t="str">
        <f>'TT balance'!A118</f>
        <v>Malta</v>
      </c>
      <c r="B114" s="37" t="s">
        <v>138</v>
      </c>
      <c r="C114" s="37">
        <v>181</v>
      </c>
      <c r="D114" s="37" t="s">
        <v>414</v>
      </c>
      <c r="E114" s="38">
        <f>[5]NGDPD!AF114</f>
        <v>6.4145583143951121</v>
      </c>
      <c r="F114" s="38">
        <f>[5]NGDPD!AG114</f>
        <v>6.8112781493462693</v>
      </c>
      <c r="G114" s="38">
        <f>[5]NGDPD!AH114</f>
        <v>7.9890864195018585</v>
      </c>
      <c r="H114" s="38">
        <f>[5]NGDPD!AI114</f>
        <v>9.1265393356454645</v>
      </c>
      <c r="I114" s="38">
        <f>[5]NGDPD!AJ114</f>
        <v>8.7213612668816243</v>
      </c>
      <c r="J114" s="38">
        <f>[5]NGDPD!AK114</f>
        <v>9.0432048505305715</v>
      </c>
      <c r="K114" s="38">
        <f>[5]NGDPD!AL114</f>
        <v>9.6370344083530082</v>
      </c>
      <c r="L114" s="38">
        <f>[5]NGDPD!AM114</f>
        <v>9.4677664194203732</v>
      </c>
      <c r="M114" s="38">
        <f>[5]NGDPD!AN114</f>
        <v>10.551181672581006</v>
      </c>
      <c r="N114" s="38">
        <f>[5]NGDPD!AO114</f>
        <v>11.628843432777876</v>
      </c>
      <c r="O114" s="38">
        <f>[5]NGDPD!AP114</f>
        <v>11.092601599457693</v>
      </c>
      <c r="P114" s="38">
        <f>[5]NGDPD!AQ114</f>
        <v>11.693867955270886</v>
      </c>
      <c r="Q114" s="38">
        <f>[5]NGDPD!AR114</f>
        <v>13.231269246932415</v>
      </c>
      <c r="R114" s="38">
        <f>[5]NGDPD!AS114</f>
        <v>14.880661484882859</v>
      </c>
      <c r="S114" s="38">
        <f>[5]NGDPD!AT114</f>
        <v>15.214920017147165</v>
      </c>
      <c r="T114" s="38">
        <f>[5]NGDPD!AU114</f>
        <v>14.495838604820918</v>
      </c>
      <c r="U114" s="75">
        <f t="shared" si="2"/>
        <v>-4.7261596611473777E-2</v>
      </c>
    </row>
    <row r="115" spans="1:21" x14ac:dyDescent="0.15">
      <c r="A115" t="str">
        <f>'TT balance'!A119</f>
        <v>Marshall Islands, Rep. of the</v>
      </c>
      <c r="B115" s="37" t="s">
        <v>281</v>
      </c>
      <c r="C115" s="37">
        <v>867</v>
      </c>
      <c r="D115" s="37" t="s">
        <v>415</v>
      </c>
      <c r="E115" s="38">
        <f>[5]NGDPD!AF115</f>
        <v>0.13657283020019501</v>
      </c>
      <c r="F115" s="38">
        <f>[5]NGDPD!AG115</f>
        <v>0.14152011108398399</v>
      </c>
      <c r="G115" s="38">
        <f>[5]NGDPD!AH115</f>
        <v>0.14837890625</v>
      </c>
      <c r="H115" s="38">
        <f>[5]NGDPD!AI115</f>
        <v>0.15187850952148399</v>
      </c>
      <c r="I115" s="38">
        <f>[5]NGDPD!AJ115</f>
        <v>0.149758316040039</v>
      </c>
      <c r="J115" s="38">
        <f>[5]NGDPD!AK115</f>
        <v>0.16036996459960898</v>
      </c>
      <c r="K115" s="38">
        <f>[5]NGDPD!AL115</f>
        <v>0.172184478759766</v>
      </c>
      <c r="L115" s="38">
        <f>[5]NGDPD!AM115</f>
        <v>0.18053146362304701</v>
      </c>
      <c r="M115" s="38">
        <f>[5]NGDPD!AN115</f>
        <v>0.18482501220703101</v>
      </c>
      <c r="N115" s="38">
        <f>[5]NGDPD!AO115</f>
        <v>0.18213436889648399</v>
      </c>
      <c r="O115" s="38">
        <f>[5]NGDPD!AP115</f>
        <v>0.18378782653808601</v>
      </c>
      <c r="P115" s="38">
        <f>[5]NGDPD!AQ115</f>
        <v>0.20148229980468801</v>
      </c>
      <c r="Q115" s="38">
        <f>[5]NGDPD!AR115</f>
        <v>0.21190354919433599</v>
      </c>
      <c r="R115" s="38">
        <f>[5]NGDPD!AS115</f>
        <v>0.22158892822265602</v>
      </c>
      <c r="S115" s="38">
        <f>[5]NGDPD!AT115</f>
        <v>0.23946223449707002</v>
      </c>
      <c r="T115" s="38">
        <f>[5]NGDPD!AU115</f>
        <v>0.23410714054701301</v>
      </c>
      <c r="U115" s="75">
        <f t="shared" si="2"/>
        <v>-2.2362999999995914E-2</v>
      </c>
    </row>
    <row r="116" spans="1:21" x14ac:dyDescent="0.15">
      <c r="A116" t="str">
        <f>'TT balance'!A120</f>
        <v>Mauritania, Islamic Rep. of</v>
      </c>
      <c r="B116" s="37" t="s">
        <v>282</v>
      </c>
      <c r="C116" s="37">
        <v>682</v>
      </c>
      <c r="D116" s="37" t="s">
        <v>416</v>
      </c>
      <c r="E116" s="38">
        <f>[5]NGDPD!AF116</f>
        <v>2.9360195259203539</v>
      </c>
      <c r="F116" s="38">
        <f>[5]NGDPD!AG116</f>
        <v>4.0085898215410225</v>
      </c>
      <c r="G116" s="38">
        <f>[5]NGDPD!AH116</f>
        <v>4.3280596275446417</v>
      </c>
      <c r="H116" s="38">
        <f>[5]NGDPD!AI116</f>
        <v>5.138471418385925</v>
      </c>
      <c r="I116" s="38">
        <f>[5]NGDPD!AJ116</f>
        <v>4.7251954690335518</v>
      </c>
      <c r="J116" s="38">
        <f>[5]NGDPD!AK116</f>
        <v>5.6365006518226064</v>
      </c>
      <c r="K116" s="38">
        <f>[5]NGDPD!AL116</f>
        <v>6.7821066764709528</v>
      </c>
      <c r="L116" s="38">
        <f>[5]NGDPD!AM116</f>
        <v>6.7208485892106333</v>
      </c>
      <c r="M116" s="38">
        <f>[5]NGDPD!AN116</f>
        <v>7.3311676264210401</v>
      </c>
      <c r="N116" s="38">
        <f>[5]NGDPD!AO116</f>
        <v>6.6154733228527238</v>
      </c>
      <c r="O116" s="38">
        <f>[5]NGDPD!AP116</f>
        <v>6.1817569567677273</v>
      </c>
      <c r="P116" s="38">
        <f>[5]NGDPD!AQ116</f>
        <v>6.4141208345646188</v>
      </c>
      <c r="Q116" s="38">
        <f>[5]NGDPD!AR116</f>
        <v>6.7838867631568904</v>
      </c>
      <c r="R116" s="38">
        <f>[5]NGDPD!AS116</f>
        <v>7.0477247860023597</v>
      </c>
      <c r="S116" s="38">
        <f>[5]NGDPD!AT116</f>
        <v>7.9297227175635046</v>
      </c>
      <c r="T116" s="38">
        <f>[5]NGDPD!AU116</f>
        <v>8.176398535990252</v>
      </c>
      <c r="U116" s="75">
        <f t="shared" si="2"/>
        <v>3.1107748305043037E-2</v>
      </c>
    </row>
    <row r="117" spans="1:21" x14ac:dyDescent="0.15">
      <c r="A117" t="str">
        <f>'TT balance'!A121</f>
        <v>Mauritius</v>
      </c>
      <c r="B117" s="37" t="s">
        <v>141</v>
      </c>
      <c r="C117" s="37">
        <v>684</v>
      </c>
      <c r="D117" s="37" t="s">
        <v>417</v>
      </c>
      <c r="E117" s="38">
        <f>[5]NGDPD!AF117</f>
        <v>6.7752917279124638</v>
      </c>
      <c r="F117" s="38">
        <f>[5]NGDPD!AG117</f>
        <v>7.0288107547816363</v>
      </c>
      <c r="G117" s="38">
        <f>[5]NGDPD!AH117</f>
        <v>8.1501501441563526</v>
      </c>
      <c r="H117" s="38">
        <f>[5]NGDPD!AI117</f>
        <v>9.9903568492949066</v>
      </c>
      <c r="I117" s="38">
        <f>[5]NGDPD!AJ117</f>
        <v>9.128843109155877</v>
      </c>
      <c r="J117" s="38">
        <f>[5]NGDPD!AK117</f>
        <v>10.003670690349658</v>
      </c>
      <c r="K117" s="38">
        <f>[5]NGDPD!AL117</f>
        <v>11.518413429968351</v>
      </c>
      <c r="L117" s="38">
        <f>[5]NGDPD!AM117</f>
        <v>11.66869652622522</v>
      </c>
      <c r="M117" s="38">
        <f>[5]NGDPD!AN117</f>
        <v>12.129658758312281</v>
      </c>
      <c r="N117" s="38">
        <f>[5]NGDPD!AO117</f>
        <v>12.803438964957747</v>
      </c>
      <c r="O117" s="38">
        <f>[5]NGDPD!AP117</f>
        <v>11.692287066381034</v>
      </c>
      <c r="P117" s="38">
        <f>[5]NGDPD!AQ117</f>
        <v>12.232469391745806</v>
      </c>
      <c r="Q117" s="38">
        <f>[5]NGDPD!AR117</f>
        <v>13.259348213977159</v>
      </c>
      <c r="R117" s="38">
        <f>[5]NGDPD!AS117</f>
        <v>14.181930162416071</v>
      </c>
      <c r="S117" s="38">
        <f>[5]NGDPD!AT117</f>
        <v>14.048423918124824</v>
      </c>
      <c r="T117" s="38">
        <f>[5]NGDPD!AU117</f>
        <v>11.395603199287766</v>
      </c>
      <c r="U117" s="75">
        <f t="shared" si="2"/>
        <v>-0.18883404532051984</v>
      </c>
    </row>
    <row r="118" spans="1:21" x14ac:dyDescent="0.15">
      <c r="A118" t="str">
        <f>'TT balance'!A122</f>
        <v>Mexico</v>
      </c>
      <c r="B118" s="37" t="s">
        <v>142</v>
      </c>
      <c r="C118" s="37">
        <v>273</v>
      </c>
      <c r="D118" s="37" t="s">
        <v>418</v>
      </c>
      <c r="E118" s="38">
        <f>[5]NGDPD!AF118</f>
        <v>877.47689117237246</v>
      </c>
      <c r="F118" s="38">
        <f>[5]NGDPD!AG118</f>
        <v>975.38340282083982</v>
      </c>
      <c r="G118" s="38">
        <f>[5]NGDPD!AH118</f>
        <v>1052.697083918277</v>
      </c>
      <c r="H118" s="38">
        <f>[5]NGDPD!AI118</f>
        <v>1109.9874030935191</v>
      </c>
      <c r="I118" s="38">
        <f>[5]NGDPD!AJ118</f>
        <v>900.04701603399576</v>
      </c>
      <c r="J118" s="38">
        <f>[5]NGDPD!AK118</f>
        <v>1057.8005963117314</v>
      </c>
      <c r="K118" s="38">
        <f>[5]NGDPD!AL118</f>
        <v>1180.4872266482605</v>
      </c>
      <c r="L118" s="38">
        <f>[5]NGDPD!AM118</f>
        <v>1201.0937864440143</v>
      </c>
      <c r="M118" s="38">
        <f>[5]NGDPD!AN118</f>
        <v>1274.4439179741598</v>
      </c>
      <c r="N118" s="38">
        <f>[5]NGDPD!AO118</f>
        <v>1315.3561307358714</v>
      </c>
      <c r="O118" s="38">
        <f>[5]NGDPD!AP118</f>
        <v>1171.8700735937484</v>
      </c>
      <c r="P118" s="38">
        <f>[5]NGDPD!AQ118</f>
        <v>1078.4930581817896</v>
      </c>
      <c r="Q118" s="38">
        <f>[5]NGDPD!AR118</f>
        <v>1158.9120154175237</v>
      </c>
      <c r="R118" s="38">
        <f>[5]NGDPD!AS118</f>
        <v>1222.4055560054244</v>
      </c>
      <c r="S118" s="38">
        <f>[5]NGDPD!AT118</f>
        <v>1269.4317357923123</v>
      </c>
      <c r="T118" s="38">
        <f>[5]NGDPD!AU118</f>
        <v>1073.9154643437673</v>
      </c>
      <c r="U118" s="75">
        <f t="shared" si="2"/>
        <v>-0.15401873605004379</v>
      </c>
    </row>
    <row r="119" spans="1:21" x14ac:dyDescent="0.15">
      <c r="A119" t="str">
        <f>'TT balance'!A123</f>
        <v>Micronesia, Federated States of</v>
      </c>
      <c r="B119" s="37" t="s">
        <v>283</v>
      </c>
      <c r="C119" s="37">
        <v>868</v>
      </c>
      <c r="D119" s="37" t="s">
        <v>419</v>
      </c>
      <c r="E119" s="38">
        <f>[5]NGDPD!AF119</f>
        <v>0.25021345014295898</v>
      </c>
      <c r="F119" s="38">
        <f>[5]NGDPD!AG119</f>
        <v>0.25347807021399299</v>
      </c>
      <c r="G119" s="38">
        <f>[5]NGDPD!AH119</f>
        <v>0.256723381297149</v>
      </c>
      <c r="H119" s="38">
        <f>[5]NGDPD!AI119</f>
        <v>0.26307959397120301</v>
      </c>
      <c r="I119" s="38">
        <f>[5]NGDPD!AJ119</f>
        <v>0.28028456806175706</v>
      </c>
      <c r="J119" s="38">
        <f>[5]NGDPD!AK119</f>
        <v>0.29694412202267401</v>
      </c>
      <c r="K119" s="38">
        <f>[5]NGDPD!AL119</f>
        <v>0.31130155708730201</v>
      </c>
      <c r="L119" s="38">
        <f>[5]NGDPD!AM119</f>
        <v>0.327248654764484</v>
      </c>
      <c r="M119" s="38">
        <f>[5]NGDPD!AN119</f>
        <v>0.31721435009523496</v>
      </c>
      <c r="N119" s="38">
        <f>[5]NGDPD!AO119</f>
        <v>0.319271156353297</v>
      </c>
      <c r="O119" s="38">
        <f>[5]NGDPD!AP119</f>
        <v>0.31648994749436699</v>
      </c>
      <c r="P119" s="38">
        <f>[5]NGDPD!AQ119</f>
        <v>0.33226516249754801</v>
      </c>
      <c r="Q119" s="38">
        <f>[5]NGDPD!AR119</f>
        <v>0.36666680857641798</v>
      </c>
      <c r="R119" s="38">
        <f>[5]NGDPD!AS119</f>
        <v>0.40193227901922102</v>
      </c>
      <c r="S119" s="38">
        <f>[5]NGDPD!AT119</f>
        <v>0.412878893399377</v>
      </c>
      <c r="T119" s="38">
        <f>[5]NGDPD!AU119</f>
        <v>0.40807871937087498</v>
      </c>
      <c r="U119" s="75">
        <f t="shared" si="2"/>
        <v>-1.1626106602302899E-2</v>
      </c>
    </row>
    <row r="120" spans="1:21" x14ac:dyDescent="0.15">
      <c r="A120" t="str">
        <f>'TT balance'!A124</f>
        <v>Moldova, Rep. of</v>
      </c>
      <c r="B120" s="37" t="s">
        <v>284</v>
      </c>
      <c r="C120" s="37">
        <v>921</v>
      </c>
      <c r="D120" s="37" t="s">
        <v>420</v>
      </c>
      <c r="E120" s="38">
        <f>[5]NGDPD!AF120</f>
        <v>2.9883325098961282</v>
      </c>
      <c r="F120" s="38">
        <f>[5]NGDPD!AG120</f>
        <v>3.4084433818867392</v>
      </c>
      <c r="G120" s="38">
        <f>[5]NGDPD!AH120</f>
        <v>4.4011390224966629</v>
      </c>
      <c r="H120" s="38">
        <f>[5]NGDPD!AI120</f>
        <v>6.0547818242324665</v>
      </c>
      <c r="I120" s="38">
        <f>[5]NGDPD!AJ120</f>
        <v>5.4377170752191653</v>
      </c>
      <c r="J120" s="38">
        <f>[5]NGDPD!AK120</f>
        <v>6.9771132344545634</v>
      </c>
      <c r="K120" s="38">
        <f>[5]NGDPD!AL120</f>
        <v>8.4173723073269944</v>
      </c>
      <c r="L120" s="38">
        <f>[5]NGDPD!AM120</f>
        <v>8.7076074927246072</v>
      </c>
      <c r="M120" s="38">
        <f>[5]NGDPD!AN120</f>
        <v>9.4961439880891536</v>
      </c>
      <c r="N120" s="38">
        <f>[5]NGDPD!AO120</f>
        <v>9.510202383262591</v>
      </c>
      <c r="O120" s="38">
        <f>[5]NGDPD!AP120</f>
        <v>7.725512676757428</v>
      </c>
      <c r="P120" s="38">
        <f>[5]NGDPD!AQ120</f>
        <v>8.0717573614159139</v>
      </c>
      <c r="Q120" s="38">
        <f>[5]NGDPD!AR120</f>
        <v>9.6701258968918236</v>
      </c>
      <c r="R120" s="38">
        <f>[5]NGDPD!AS120</f>
        <v>11.308717990273214</v>
      </c>
      <c r="S120" s="38">
        <f>[5]NGDPD!AT120</f>
        <v>11.95568492215242</v>
      </c>
      <c r="T120" s="38">
        <f>[5]NGDPD!AU120</f>
        <v>11.499504072188806</v>
      </c>
      <c r="U120" s="75">
        <f t="shared" si="2"/>
        <v>-3.8155977924641205E-2</v>
      </c>
    </row>
    <row r="121" spans="1:21" x14ac:dyDescent="0.15">
      <c r="A121" t="str">
        <f>'TT balance'!A125</f>
        <v>Mongolia</v>
      </c>
      <c r="B121" s="37" t="s">
        <v>145</v>
      </c>
      <c r="C121" s="37">
        <v>948</v>
      </c>
      <c r="D121" s="37" t="s">
        <v>421</v>
      </c>
      <c r="E121" s="38">
        <f>[5]NGDPD!AF121</f>
        <v>2.5234715715178564</v>
      </c>
      <c r="F121" s="38">
        <f>[5]NGDPD!AG121</f>
        <v>3.4140435872295676</v>
      </c>
      <c r="G121" s="38">
        <f>[5]NGDPD!AH121</f>
        <v>4.2350027341079972</v>
      </c>
      <c r="H121" s="38">
        <f>[5]NGDPD!AI121</f>
        <v>5.6232166494515425</v>
      </c>
      <c r="I121" s="38">
        <f>[5]NGDPD!AJ121</f>
        <v>4.5838503402779951</v>
      </c>
      <c r="J121" s="38">
        <f>[5]NGDPD!AK121</f>
        <v>7.1850698598384639</v>
      </c>
      <c r="K121" s="38">
        <f>[5]NGDPD!AL121</f>
        <v>10.409797375115181</v>
      </c>
      <c r="L121" s="38">
        <f>[5]NGDPD!AM121</f>
        <v>12.277757864689091</v>
      </c>
      <c r="M121" s="38">
        <f>[5]NGDPD!AN121</f>
        <v>12.582122574728784</v>
      </c>
      <c r="N121" s="38">
        <f>[5]NGDPD!AO121</f>
        <v>12.226511594859909</v>
      </c>
      <c r="O121" s="38">
        <f>[5]NGDPD!AP121</f>
        <v>11.74962081669922</v>
      </c>
      <c r="P121" s="38">
        <f>[5]NGDPD!AQ121</f>
        <v>11.159435476604019</v>
      </c>
      <c r="Q121" s="38">
        <f>[5]NGDPD!AR121</f>
        <v>11.42575386485038</v>
      </c>
      <c r="R121" s="38">
        <f>[5]NGDPD!AS121</f>
        <v>13.137630471990363</v>
      </c>
      <c r="S121" s="38">
        <f>[5]NGDPD!AT121</f>
        <v>13.99671792882282</v>
      </c>
      <c r="T121" s="38">
        <f>[5]NGDPD!AU121</f>
        <v>13.137127740119221</v>
      </c>
      <c r="U121" s="75">
        <f t="shared" si="2"/>
        <v>-6.1413696630513881E-2</v>
      </c>
    </row>
    <row r="122" spans="1:21" x14ac:dyDescent="0.15">
      <c r="A122" t="str">
        <f>'TT balance'!A126</f>
        <v>Montenegro</v>
      </c>
      <c r="B122" s="37" t="s">
        <v>146</v>
      </c>
      <c r="C122" s="37">
        <v>943</v>
      </c>
      <c r="D122" s="37" t="s">
        <v>422</v>
      </c>
      <c r="E122" s="38">
        <f>[5]NGDPD!AF122</f>
        <v>2.2605192081548879</v>
      </c>
      <c r="F122" s="38">
        <f>[5]NGDPD!AG122</f>
        <v>2.7243279592807239</v>
      </c>
      <c r="G122" s="38">
        <f>[5]NGDPD!AH122</f>
        <v>3.6858252751898331</v>
      </c>
      <c r="H122" s="38">
        <f>[5]NGDPD!AI122</f>
        <v>4.5637424639019537</v>
      </c>
      <c r="I122" s="38">
        <f>[5]NGDPD!AJ122</f>
        <v>4.1712853634901981</v>
      </c>
      <c r="J122" s="38">
        <f>[5]NGDPD!AK122</f>
        <v>4.1463676253519823</v>
      </c>
      <c r="K122" s="38">
        <f>[5]NGDPD!AL122</f>
        <v>4.5436293677607127</v>
      </c>
      <c r="L122" s="38">
        <f>[5]NGDPD!AM122</f>
        <v>4.0901140212260332</v>
      </c>
      <c r="M122" s="38">
        <f>[5]NGDPD!AN122</f>
        <v>4.4658367557805914</v>
      </c>
      <c r="N122" s="38">
        <f>[5]NGDPD!AO122</f>
        <v>4.5950360246883264</v>
      </c>
      <c r="O122" s="38">
        <f>[5]NGDPD!AP122</f>
        <v>4.0551387062781163</v>
      </c>
      <c r="P122" s="38">
        <f>[5]NGDPD!AQ122</f>
        <v>4.3757217825666794</v>
      </c>
      <c r="Q122" s="38">
        <f>[5]NGDPD!AR122</f>
        <v>4.8548883588168916</v>
      </c>
      <c r="R122" s="38">
        <f>[5]NGDPD!AS122</f>
        <v>5.5094416540571283</v>
      </c>
      <c r="S122" s="38">
        <f>[5]NGDPD!AT122</f>
        <v>5.5428131458303209</v>
      </c>
      <c r="T122" s="38">
        <f>[5]NGDPD!AU122</f>
        <v>4.7899830267758823</v>
      </c>
      <c r="U122" s="75">
        <f t="shared" si="2"/>
        <v>-0.13582094493312813</v>
      </c>
    </row>
    <row r="123" spans="1:21" x14ac:dyDescent="0.15">
      <c r="A123" t="str">
        <f>'TT balance'!A127</f>
        <v>Montserrat</v>
      </c>
      <c r="B123" s="37" t="s">
        <v>147</v>
      </c>
      <c r="C123" s="37">
        <v>351</v>
      </c>
      <c r="D123" s="37"/>
      <c r="E123" s="38">
        <v>4.8874074074074063E-2</v>
      </c>
      <c r="F123" s="38">
        <v>5.16074074074074E-2</v>
      </c>
      <c r="G123" s="38">
        <v>5.4070370370370366E-2</v>
      </c>
      <c r="H123" s="38">
        <v>5.74037037037037E-2</v>
      </c>
      <c r="I123" s="38">
        <v>5.9403703703703695E-2</v>
      </c>
      <c r="J123" s="38">
        <v>5.5511111111111108E-2</v>
      </c>
      <c r="K123" s="38">
        <v>6.3699999999999993E-2</v>
      </c>
      <c r="L123" s="38">
        <v>6.3440740740740742E-2</v>
      </c>
      <c r="M123" s="38">
        <v>5.948518518518519E-2</v>
      </c>
      <c r="N123" s="38">
        <v>5.8955555555555553E-2</v>
      </c>
      <c r="O123" s="38">
        <v>6.1381481481481474E-2</v>
      </c>
      <c r="P123" s="38">
        <v>6.2837037037037025E-2</v>
      </c>
      <c r="Q123" s="38">
        <v>5.966666666666666E-2</v>
      </c>
      <c r="R123" s="38">
        <v>6.2092592592592588E-2</v>
      </c>
      <c r="S123" s="38">
        <v>6.7288888888888898E-2</v>
      </c>
      <c r="T123" s="38">
        <v>6.5129629629629621E-2</v>
      </c>
      <c r="U123" s="75">
        <f t="shared" si="2"/>
        <v>-3.2089387934830738E-2</v>
      </c>
    </row>
    <row r="124" spans="1:21" x14ac:dyDescent="0.15">
      <c r="A124" t="str">
        <f>'TT balance'!A128</f>
        <v>Morocco</v>
      </c>
      <c r="B124" s="37" t="s">
        <v>148</v>
      </c>
      <c r="C124" s="37">
        <v>686</v>
      </c>
      <c r="D124" s="37" t="s">
        <v>423</v>
      </c>
      <c r="E124" s="38">
        <f>[5]NGDPD!AF123</f>
        <v>62.34296404457956</v>
      </c>
      <c r="F124" s="38">
        <f>[5]NGDPD!AG123</f>
        <v>68.640960299938186</v>
      </c>
      <c r="G124" s="38">
        <f>[5]NGDPD!AH123</f>
        <v>79.041217398380624</v>
      </c>
      <c r="H124" s="38">
        <f>[5]NGDPD!AI123</f>
        <v>92.506959385574163</v>
      </c>
      <c r="I124" s="38">
        <f>[5]NGDPD!AJ123</f>
        <v>92.8973203758176</v>
      </c>
      <c r="J124" s="38">
        <f>[5]NGDPD!AK123</f>
        <v>93.217208103685067</v>
      </c>
      <c r="K124" s="38">
        <f>[5]NGDPD!AL123</f>
        <v>101.37078755852224</v>
      </c>
      <c r="L124" s="38">
        <f>[5]NGDPD!AM123</f>
        <v>98.265798871532837</v>
      </c>
      <c r="M124" s="38">
        <f>[5]NGDPD!AN123</f>
        <v>106.82560009415738</v>
      </c>
      <c r="N124" s="38">
        <f>[5]NGDPD!AO123</f>
        <v>110.08076815340752</v>
      </c>
      <c r="O124" s="38">
        <f>[5]NGDPD!AP123</f>
        <v>101.17930779610387</v>
      </c>
      <c r="P124" s="38">
        <f>[5]NGDPD!AQ123</f>
        <v>103.311901731436</v>
      </c>
      <c r="Q124" s="38">
        <f>[5]NGDPD!AR123</f>
        <v>109.68275191488404</v>
      </c>
      <c r="R124" s="38">
        <f>[5]NGDPD!AS123</f>
        <v>118.09619694000575</v>
      </c>
      <c r="S124" s="38">
        <f>[5]NGDPD!AT123</f>
        <v>119.87073701736057</v>
      </c>
      <c r="T124" s="38">
        <f>[5]NGDPD!AU123</f>
        <v>114.60168923011527</v>
      </c>
      <c r="U124" s="75">
        <f t="shared" si="2"/>
        <v>-4.395608067782375E-2</v>
      </c>
    </row>
    <row r="125" spans="1:21" x14ac:dyDescent="0.15">
      <c r="A125" t="str">
        <f>'TT balance'!A129</f>
        <v>Mozambique, Rep. of</v>
      </c>
      <c r="B125" s="37" t="s">
        <v>285</v>
      </c>
      <c r="C125" s="37">
        <v>688</v>
      </c>
      <c r="D125" s="37" t="s">
        <v>424</v>
      </c>
      <c r="E125" s="38">
        <f>[5]NGDPD!AF124</f>
        <v>8.5121237992912171</v>
      </c>
      <c r="F125" s="38">
        <f>[5]NGDPD!AG124</f>
        <v>9.3028295099842779</v>
      </c>
      <c r="G125" s="38">
        <f>[5]NGDPD!AH124</f>
        <v>10.534241128091285</v>
      </c>
      <c r="H125" s="38">
        <f>[5]NGDPD!AI124</f>
        <v>12.640415637873955</v>
      </c>
      <c r="I125" s="38">
        <f>[5]NGDPD!AJ124</f>
        <v>12.260585446501644</v>
      </c>
      <c r="J125" s="38">
        <f>[5]NGDPD!AK124</f>
        <v>11.418192294756093</v>
      </c>
      <c r="K125" s="38">
        <f>[5]NGDPD!AL124</f>
        <v>14.381552466539555</v>
      </c>
      <c r="L125" s="38">
        <f>[5]NGDPD!AM124</f>
        <v>16.257027588942208</v>
      </c>
      <c r="M125" s="38">
        <f>[5]NGDPD!AN124</f>
        <v>16.967707238922635</v>
      </c>
      <c r="N125" s="38">
        <f>[5]NGDPD!AO124</f>
        <v>17.622517627352654</v>
      </c>
      <c r="O125" s="38">
        <f>[5]NGDPD!AP124</f>
        <v>15.950979334044783</v>
      </c>
      <c r="P125" s="38">
        <f>[5]NGDPD!AQ124</f>
        <v>11.93699308619296</v>
      </c>
      <c r="Q125" s="38">
        <f>[5]NGDPD!AR124</f>
        <v>13.150048188775227</v>
      </c>
      <c r="R125" s="38">
        <f>[5]NGDPD!AS124</f>
        <v>14.710476703086647</v>
      </c>
      <c r="S125" s="38">
        <f>[5]NGDPD!AT124</f>
        <v>15.194748245372683</v>
      </c>
      <c r="T125" s="38">
        <f>[5]NGDPD!AU124</f>
        <v>14.385007158570598</v>
      </c>
      <c r="U125" s="75">
        <f t="shared" si="2"/>
        <v>-5.3290852452832049E-2</v>
      </c>
    </row>
    <row r="126" spans="1:21" x14ac:dyDescent="0.15">
      <c r="A126" t="str">
        <f>'TT balance'!A130</f>
        <v>Myanmar</v>
      </c>
      <c r="B126" s="37" t="s">
        <v>150</v>
      </c>
      <c r="C126" s="37">
        <v>518</v>
      </c>
      <c r="D126" s="37" t="s">
        <v>425</v>
      </c>
      <c r="E126" s="38">
        <f>[5]NGDPD!AF125</f>
        <v>12.125801507621732</v>
      </c>
      <c r="F126" s="38">
        <f>[5]NGDPD!AG125</f>
        <v>13.585445489155861</v>
      </c>
      <c r="G126" s="38">
        <f>[5]NGDPD!AH125</f>
        <v>17.854915117383854</v>
      </c>
      <c r="H126" s="38">
        <f>[5]NGDPD!AI125</f>
        <v>25.469711645371387</v>
      </c>
      <c r="I126" s="38">
        <f>[5]NGDPD!AJ125</f>
        <v>30.86440230208682</v>
      </c>
      <c r="J126" s="38">
        <f>[5]NGDPD!AK125</f>
        <v>38.084304319426053</v>
      </c>
      <c r="K126" s="38">
        <f>[5]NGDPD!AL125</f>
        <v>53.91623512154235</v>
      </c>
      <c r="L126" s="38">
        <f>[5]NGDPD!AM125</f>
        <v>58.999777047220562</v>
      </c>
      <c r="M126" s="38">
        <f>[5]NGDPD!AN125</f>
        <v>60.902561822524319</v>
      </c>
      <c r="N126" s="38">
        <f>[5]NGDPD!AO125</f>
        <v>63.152519723360655</v>
      </c>
      <c r="O126" s="38">
        <f>[5]NGDPD!AP125</f>
        <v>62.654709922046656</v>
      </c>
      <c r="P126" s="38">
        <f>[5]NGDPD!AQ125</f>
        <v>60.089666621685609</v>
      </c>
      <c r="Q126" s="38">
        <f>[5]NGDPD!AR125</f>
        <v>61.266840548215981</v>
      </c>
      <c r="R126" s="38">
        <f>[5]NGDPD!AS125</f>
        <v>66.698661866538714</v>
      </c>
      <c r="S126" s="38">
        <f>[5]NGDPD!AT125</f>
        <v>68.802026841354362</v>
      </c>
      <c r="T126" s="38">
        <f>[5]NGDPD!AU125</f>
        <v>81.257426497538006</v>
      </c>
      <c r="U126" s="75">
        <f t="shared" si="2"/>
        <v>0.18103245250177946</v>
      </c>
    </row>
    <row r="127" spans="1:21" x14ac:dyDescent="0.15">
      <c r="A127" t="str">
        <f>'TT balance'!A131</f>
        <v>Namibia</v>
      </c>
      <c r="B127" s="37" t="s">
        <v>151</v>
      </c>
      <c r="C127" s="37">
        <v>728</v>
      </c>
      <c r="D127" s="37" t="s">
        <v>426</v>
      </c>
      <c r="E127" s="38">
        <f>[5]NGDPD!AF126</f>
        <v>7.2581900108719815</v>
      </c>
      <c r="F127" s="38">
        <f>[5]NGDPD!AG126</f>
        <v>7.9835480136935653</v>
      </c>
      <c r="G127" s="38">
        <f>[5]NGDPD!AH126</f>
        <v>8.7296933780419206</v>
      </c>
      <c r="H127" s="38">
        <f>[5]NGDPD!AI126</f>
        <v>8.4963552107124354</v>
      </c>
      <c r="I127" s="38">
        <f>[5]NGDPD!AJ126</f>
        <v>8.9147135059698428</v>
      </c>
      <c r="J127" s="38">
        <f>[5]NGDPD!AK126</f>
        <v>11.28083151947653</v>
      </c>
      <c r="K127" s="38">
        <f>[5]NGDPD!AL126</f>
        <v>12.42334590832481</v>
      </c>
      <c r="L127" s="38">
        <f>[5]NGDPD!AM126</f>
        <v>13.016405018232419</v>
      </c>
      <c r="M127" s="38">
        <f>[5]NGDPD!AN126</f>
        <v>12.167676619294189</v>
      </c>
      <c r="N127" s="38">
        <f>[5]NGDPD!AO126</f>
        <v>12.43358131683766</v>
      </c>
      <c r="O127" s="38">
        <f>[5]NGDPD!AP126</f>
        <v>11.450272810838541</v>
      </c>
      <c r="P127" s="38">
        <f>[5]NGDPD!AQ126</f>
        <v>10.718933955952014</v>
      </c>
      <c r="Q127" s="38">
        <f>[5]NGDPD!AR126</f>
        <v>12.883049596593503</v>
      </c>
      <c r="R127" s="38">
        <f>[5]NGDPD!AS126</f>
        <v>13.671987047959101</v>
      </c>
      <c r="S127" s="38">
        <f>[5]NGDPD!AT126</f>
        <v>12.540746573512573</v>
      </c>
      <c r="T127" s="38">
        <f>[5]NGDPD!AU126</f>
        <v>10.564236033694511</v>
      </c>
      <c r="U127" s="75">
        <f t="shared" si="2"/>
        <v>-0.15760708728399531</v>
      </c>
    </row>
    <row r="128" spans="1:21" x14ac:dyDescent="0.15">
      <c r="A128" t="str">
        <f>'TT balance'!A132</f>
        <v>Nauru, Rep. of</v>
      </c>
      <c r="B128" s="37" t="s">
        <v>286</v>
      </c>
      <c r="C128" s="37">
        <v>836</v>
      </c>
      <c r="D128" s="37" t="s">
        <v>427</v>
      </c>
      <c r="E128" s="38">
        <f>[5]NGDPD!AF127</f>
        <v>3.1362881668757892E-2</v>
      </c>
      <c r="F128" s="38">
        <f>[5]NGDPD!AG127</f>
        <v>2.9081737773421979E-2</v>
      </c>
      <c r="G128" s="38">
        <f>[5]NGDPD!AH127</f>
        <v>2.2830558250628141E-2</v>
      </c>
      <c r="H128" s="38">
        <f>[5]NGDPD!AI127</f>
        <v>3.7266405972391031E-2</v>
      </c>
      <c r="I128" s="38">
        <f>[5]NGDPD!AJ127</f>
        <v>4.3845130862424989E-2</v>
      </c>
      <c r="J128" s="38">
        <f>[5]NGDPD!AK127</f>
        <v>4.7367412424397619E-2</v>
      </c>
      <c r="K128" s="38">
        <f>[5]NGDPD!AL127</f>
        <v>6.5842439602529126E-2</v>
      </c>
      <c r="L128" s="38">
        <f>[5]NGDPD!AM127</f>
        <v>9.7354279844855354E-2</v>
      </c>
      <c r="M128" s="38">
        <f>[5]NGDPD!AN127</f>
        <v>9.8509177604763812E-2</v>
      </c>
      <c r="N128" s="38">
        <f>[5]NGDPD!AO127</f>
        <v>0.10508394713027114</v>
      </c>
      <c r="O128" s="38">
        <f>[5]NGDPD!AP127</f>
        <v>8.7250824069195931E-2</v>
      </c>
      <c r="P128" s="38">
        <f>[5]NGDPD!AQ127</f>
        <v>0.1001442535778449</v>
      </c>
      <c r="Q128" s="38">
        <f>[5]NGDPD!AR127</f>
        <v>0.10963291012167645</v>
      </c>
      <c r="R128" s="38">
        <f>[5]NGDPD!AS127</f>
        <v>0.12406722253131271</v>
      </c>
      <c r="S128" s="38">
        <f>[5]NGDPD!AT127</f>
        <v>0.11854756465110566</v>
      </c>
      <c r="T128" s="38">
        <f>[5]NGDPD!AU127</f>
        <v>0.11443602235075946</v>
      </c>
      <c r="U128" s="75">
        <f t="shared" si="2"/>
        <v>-3.4682638251125386E-2</v>
      </c>
    </row>
    <row r="129" spans="1:22" x14ac:dyDescent="0.15">
      <c r="A129" t="str">
        <f>'TT balance'!A133</f>
        <v>Nepal</v>
      </c>
      <c r="B129" s="37" t="s">
        <v>153</v>
      </c>
      <c r="C129" s="37">
        <v>558</v>
      </c>
      <c r="D129" s="37" t="s">
        <v>428</v>
      </c>
      <c r="E129" s="38">
        <v>9.3510000000000009</v>
      </c>
      <c r="F129" s="38">
        <v>10.339</v>
      </c>
      <c r="G129" s="38">
        <v>11.803000000000001</v>
      </c>
      <c r="H129" s="38">
        <v>14.342000000000001</v>
      </c>
      <c r="I129" s="38">
        <v>14.696</v>
      </c>
      <c r="J129" s="38">
        <v>18.292999999999999</v>
      </c>
      <c r="K129" s="38">
        <f>[5]NGDPD!AL128</f>
        <v>21.733452264618894</v>
      </c>
      <c r="L129" s="38">
        <f>[5]NGDPD!AM128</f>
        <v>21.703100746815309</v>
      </c>
      <c r="M129" s="38">
        <f>[5]NGDPD!AN128</f>
        <v>22.161150733339703</v>
      </c>
      <c r="N129" s="38">
        <f>[5]NGDPD!AO128</f>
        <v>22.721979229762887</v>
      </c>
      <c r="O129" s="38">
        <f>[5]NGDPD!AP128</f>
        <v>24.360801338042847</v>
      </c>
      <c r="P129" s="38">
        <f>[5]NGDPD!AQ128</f>
        <v>24.524109484744194</v>
      </c>
      <c r="Q129" s="38">
        <f>[5]NGDPD!AR128</f>
        <v>28.971588880831462</v>
      </c>
      <c r="R129" s="38">
        <f>[5]NGDPD!AS128</f>
        <v>33.111525182728165</v>
      </c>
      <c r="S129" s="38">
        <f>[5]NGDPD!AT128</f>
        <v>34.186180694928176</v>
      </c>
      <c r="T129" s="38">
        <f>[5]NGDPD!AU128</f>
        <v>33.98343604306104</v>
      </c>
      <c r="U129" s="75">
        <f t="shared" si="2"/>
        <v>-5.930602592796097E-3</v>
      </c>
    </row>
    <row r="130" spans="1:22" x14ac:dyDescent="0.15">
      <c r="A130" t="str">
        <f>'TT balance'!A134</f>
        <v>Netherlands Antilles</v>
      </c>
      <c r="B130" s="37"/>
      <c r="C130" s="37"/>
      <c r="D130" s="37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75"/>
    </row>
    <row r="131" spans="1:22" x14ac:dyDescent="0.15">
      <c r="A131" t="str">
        <f>'TT balance'!A135</f>
        <v>Netherlands, The</v>
      </c>
      <c r="B131" s="37" t="s">
        <v>287</v>
      </c>
      <c r="C131" s="37">
        <v>138</v>
      </c>
      <c r="D131" s="37" t="s">
        <v>429</v>
      </c>
      <c r="E131" s="38">
        <f>[5]NGDPD!AF129</f>
        <v>685.72699972025953</v>
      </c>
      <c r="F131" s="38">
        <f>[5]NGDPD!AG129</f>
        <v>733.99415811906465</v>
      </c>
      <c r="G131" s="38">
        <f>[5]NGDPD!AH129</f>
        <v>848.65890937110055</v>
      </c>
      <c r="H131" s="38">
        <f>[5]NGDPD!AI129</f>
        <v>951.7657134822897</v>
      </c>
      <c r="I131" s="38">
        <f>[5]NGDPD!AJ129</f>
        <v>870.57232275842637</v>
      </c>
      <c r="J131" s="38">
        <f>[5]NGDPD!AK129</f>
        <v>848.07294616982585</v>
      </c>
      <c r="K131" s="38">
        <f>[5]NGDPD!AL129</f>
        <v>905.11132354283291</v>
      </c>
      <c r="L131" s="38">
        <f>[5]NGDPD!AM129</f>
        <v>839.45456528017576</v>
      </c>
      <c r="M131" s="38">
        <f>[5]NGDPD!AN129</f>
        <v>877.18560825566726</v>
      </c>
      <c r="N131" s="38">
        <f>[5]NGDPD!AO129</f>
        <v>892.39791780719656</v>
      </c>
      <c r="O131" s="38">
        <f>[5]NGDPD!AP129</f>
        <v>765.65028338709476</v>
      </c>
      <c r="P131" s="38">
        <f>[5]NGDPD!AQ129</f>
        <v>783.84407318017691</v>
      </c>
      <c r="Q131" s="38">
        <f>[5]NGDPD!AR129</f>
        <v>833.57538198360101</v>
      </c>
      <c r="R131" s="38">
        <f>[5]NGDPD!AS129</f>
        <v>914.45793222550515</v>
      </c>
      <c r="S131" s="38">
        <f>[5]NGDPD!AT129</f>
        <v>907.15096883331955</v>
      </c>
      <c r="T131" s="38">
        <f>[5]NGDPD!AU129</f>
        <v>911.5121477380261</v>
      </c>
      <c r="U131" s="75">
        <f t="shared" ref="U131:U195" si="3">T131/S131-1</f>
        <v>4.8075558033249255E-3</v>
      </c>
    </row>
    <row r="132" spans="1:22" x14ac:dyDescent="0.15">
      <c r="A132" t="str">
        <f>'TT balance'!A136</f>
        <v>New Caledonia</v>
      </c>
      <c r="B132" s="37" t="s">
        <v>156</v>
      </c>
      <c r="C132" s="37">
        <v>839</v>
      </c>
      <c r="D132" s="37"/>
      <c r="E132" s="38">
        <v>6.2361470118541105</v>
      </c>
      <c r="F132" s="38">
        <v>6.9729596016820699</v>
      </c>
      <c r="G132" s="38">
        <v>8.8082661213254596</v>
      </c>
      <c r="H132" s="38">
        <v>9.0310735127622888</v>
      </c>
      <c r="I132" s="38">
        <v>8.6695443173516811</v>
      </c>
      <c r="J132" s="38">
        <v>9.3552223902746494</v>
      </c>
      <c r="K132" s="38">
        <v>10.3379020244223</v>
      </c>
      <c r="L132" s="38">
        <v>9.6597044197135293</v>
      </c>
      <c r="M132" s="38">
        <v>10.148497701413699</v>
      </c>
      <c r="N132" s="38">
        <v>10.620889853500099</v>
      </c>
      <c r="O132" s="38">
        <v>8.7896913830161694</v>
      </c>
      <c r="P132" s="38">
        <v>9.0018796023192298</v>
      </c>
      <c r="Q132" s="38">
        <v>9.45875091329175</v>
      </c>
      <c r="R132" s="38">
        <v>10.173501559756799</v>
      </c>
      <c r="S132" s="38">
        <v>9.87970956073565</v>
      </c>
      <c r="T132" s="38"/>
      <c r="U132" s="75"/>
    </row>
    <row r="133" spans="1:22" x14ac:dyDescent="0.15">
      <c r="A133" t="str">
        <f>'TT balance'!A137</f>
        <v>New Zealand</v>
      </c>
      <c r="B133" s="37" t="s">
        <v>157</v>
      </c>
      <c r="C133" s="37">
        <v>196</v>
      </c>
      <c r="D133" s="37" t="s">
        <v>430</v>
      </c>
      <c r="E133" s="38">
        <f>[5]NGDPD!AF130</f>
        <v>113.20588004999971</v>
      </c>
      <c r="F133" s="38">
        <f>[5]NGDPD!AG130</f>
        <v>109.6966529999998</v>
      </c>
      <c r="G133" s="38">
        <f>[5]NGDPD!AH130</f>
        <v>134.8364536832737</v>
      </c>
      <c r="H133" s="38">
        <f>[5]NGDPD!AI130</f>
        <v>135.35979852499958</v>
      </c>
      <c r="I133" s="38">
        <f>[5]NGDPD!AJ130</f>
        <v>121.75526387243006</v>
      </c>
      <c r="J133" s="38">
        <f>[5]NGDPD!AK130</f>
        <v>145.28773851300144</v>
      </c>
      <c r="K133" s="38">
        <f>[5]NGDPD!AL130</f>
        <v>166.94443932864866</v>
      </c>
      <c r="L133" s="38">
        <f>[5]NGDPD!AM130</f>
        <v>175.04385411369984</v>
      </c>
      <c r="M133" s="38">
        <f>[5]NGDPD!AN130</f>
        <v>187.10527272348463</v>
      </c>
      <c r="N133" s="38">
        <f>[5]NGDPD!AO130</f>
        <v>200.13934045704235</v>
      </c>
      <c r="O133" s="38">
        <f>[5]NGDPD!AP130</f>
        <v>176.19265030744822</v>
      </c>
      <c r="P133" s="38">
        <f>[5]NGDPD!AQ130</f>
        <v>185.96239253259313</v>
      </c>
      <c r="Q133" s="38">
        <f>[5]NGDPD!AR130</f>
        <v>203.8174034763359</v>
      </c>
      <c r="R133" s="38">
        <f>[5]NGDPD!AS130</f>
        <v>209.82698340155676</v>
      </c>
      <c r="S133" s="38">
        <f>[5]NGDPD!AT130</f>
        <v>210.22442685730564</v>
      </c>
      <c r="T133" s="38">
        <f>[5]NGDPD!AU130</f>
        <v>209.32901595190276</v>
      </c>
      <c r="U133" s="75">
        <f t="shared" si="3"/>
        <v>-4.2593095330956121E-3</v>
      </c>
    </row>
    <row r="134" spans="1:22" x14ac:dyDescent="0.15">
      <c r="A134" t="str">
        <f>'TT balance'!A138</f>
        <v>Nicaragua</v>
      </c>
      <c r="B134" s="37" t="s">
        <v>158</v>
      </c>
      <c r="C134" s="37">
        <v>278</v>
      </c>
      <c r="D134" s="37" t="s">
        <v>431</v>
      </c>
      <c r="E134" s="38">
        <f>[5]NGDPD!AF131</f>
        <v>6.3213230199203316</v>
      </c>
      <c r="F134" s="38">
        <f>[5]NGDPD!AG131</f>
        <v>6.7636684027374434</v>
      </c>
      <c r="G134" s="38">
        <f>[5]NGDPD!AH131</f>
        <v>7.4233707226687473</v>
      </c>
      <c r="H134" s="38">
        <f>[5]NGDPD!AI131</f>
        <v>8.4969658422766994</v>
      </c>
      <c r="I134" s="38">
        <f>[5]NGDPD!AJ131</f>
        <v>8.2972979500243937</v>
      </c>
      <c r="J134" s="38">
        <f>[5]NGDPD!AK131</f>
        <v>8.7586018181860759</v>
      </c>
      <c r="K134" s="38">
        <f>[5]NGDPD!AL131</f>
        <v>9.7742985305031116</v>
      </c>
      <c r="L134" s="38">
        <f>[5]NGDPD!AM131</f>
        <v>10.5320197664283</v>
      </c>
      <c r="M134" s="38">
        <f>[5]NGDPD!AN131</f>
        <v>10.982987060509664</v>
      </c>
      <c r="N134" s="38">
        <f>[5]NGDPD!AO131</f>
        <v>11.880438275218197</v>
      </c>
      <c r="O134" s="38">
        <f>[5]NGDPD!AP131</f>
        <v>12.756694234702071</v>
      </c>
      <c r="P134" s="38">
        <f>[5]NGDPD!AQ131</f>
        <v>13.286017779110225</v>
      </c>
      <c r="Q134" s="38">
        <f>[5]NGDPD!AR131</f>
        <v>13.786014399027323</v>
      </c>
      <c r="R134" s="38">
        <f>[5]NGDPD!AS131</f>
        <v>13.02522271443741</v>
      </c>
      <c r="S134" s="38">
        <f>[5]NGDPD!AT131</f>
        <v>12.625486102964384</v>
      </c>
      <c r="T134" s="38">
        <f>[5]NGDPD!AU131</f>
        <v>12.620175292181976</v>
      </c>
      <c r="U134" s="75">
        <f t="shared" si="3"/>
        <v>-4.2064208372627476E-4</v>
      </c>
    </row>
    <row r="135" spans="1:22" x14ac:dyDescent="0.15">
      <c r="A135" t="str">
        <f>'TT balance'!A139</f>
        <v>Niger</v>
      </c>
      <c r="B135" s="37" t="s">
        <v>159</v>
      </c>
      <c r="C135" s="37">
        <v>692</v>
      </c>
      <c r="D135" s="37" t="s">
        <v>432</v>
      </c>
      <c r="E135" s="38">
        <f>[5]NGDPD!AF132</f>
        <v>4.3724090411869128</v>
      </c>
      <c r="F135" s="38">
        <f>[5]NGDPD!AG132</f>
        <v>4.7429597774002739</v>
      </c>
      <c r="G135" s="38">
        <f>[5]NGDPD!AH132</f>
        <v>5.7163768364223557</v>
      </c>
      <c r="H135" s="38">
        <f>[5]NGDPD!AI132</f>
        <v>7.2787976465487398</v>
      </c>
      <c r="I135" s="38">
        <f>[5]NGDPD!AJ132</f>
        <v>7.3237581338340165</v>
      </c>
      <c r="J135" s="38">
        <f>[5]NGDPD!AK132</f>
        <v>7.8378981782565535</v>
      </c>
      <c r="K135" s="38">
        <f>[5]NGDPD!AL132</f>
        <v>8.7539928245292149</v>
      </c>
      <c r="L135" s="38">
        <f>[5]NGDPD!AM132</f>
        <v>9.412210408520604</v>
      </c>
      <c r="M135" s="38">
        <f>[5]NGDPD!AN132</f>
        <v>10.206119375263997</v>
      </c>
      <c r="N135" s="38">
        <f>[5]NGDPD!AO132</f>
        <v>10.830014844277862</v>
      </c>
      <c r="O135" s="38">
        <f>[5]NGDPD!AP132</f>
        <v>9.6842238858173619</v>
      </c>
      <c r="P135" s="38">
        <f>[5]NGDPD!AQ132</f>
        <v>10.35037319866616</v>
      </c>
      <c r="Q135" s="38">
        <f>[5]NGDPD!AR132</f>
        <v>11.185079356282996</v>
      </c>
      <c r="R135" s="38">
        <f>[5]NGDPD!AS132</f>
        <v>12.849945291089099</v>
      </c>
      <c r="S135" s="38">
        <f>[5]NGDPD!AT132</f>
        <v>12.911925258964626</v>
      </c>
      <c r="T135" s="38">
        <f>[5]NGDPD!AU132</f>
        <v>13.697746901696661</v>
      </c>
      <c r="U135" s="75">
        <f t="shared" si="3"/>
        <v>6.0860144941316641E-2</v>
      </c>
    </row>
    <row r="136" spans="1:22" x14ac:dyDescent="0.15">
      <c r="A136" t="str">
        <f>'TT balance'!A140</f>
        <v>Nigeria</v>
      </c>
      <c r="B136" s="37" t="s">
        <v>160</v>
      </c>
      <c r="C136" s="37">
        <v>694</v>
      </c>
      <c r="D136" s="37" t="s">
        <v>433</v>
      </c>
      <c r="E136" s="38">
        <f>[5]NGDPD!AF133</f>
        <v>169.64456999718192</v>
      </c>
      <c r="F136" s="38">
        <f>[5]NGDPD!AG133</f>
        <v>222.79127439727367</v>
      </c>
      <c r="G136" s="38">
        <f>[5]NGDPD!AH133</f>
        <v>262.21544382894001</v>
      </c>
      <c r="H136" s="38">
        <f>[5]NGDPD!AI133</f>
        <v>330.25978486129048</v>
      </c>
      <c r="I136" s="38">
        <f>[5]NGDPD!AJ133</f>
        <v>297.45772411394415</v>
      </c>
      <c r="J136" s="38">
        <f>[5]NGDPD!AK133</f>
        <v>369.06240584332363</v>
      </c>
      <c r="K136" s="38">
        <f>[5]NGDPD!AL133</f>
        <v>414.09524630711246</v>
      </c>
      <c r="L136" s="38">
        <f>[5]NGDPD!AM133</f>
        <v>460.95172093485417</v>
      </c>
      <c r="M136" s="38">
        <f>[5]NGDPD!AN133</f>
        <v>514.966209817513</v>
      </c>
      <c r="N136" s="38">
        <f>[5]NGDPD!AO133</f>
        <v>568.49879101667318</v>
      </c>
      <c r="O136" s="38">
        <f>[5]NGDPD!AP133</f>
        <v>492.43660111669129</v>
      </c>
      <c r="P136" s="38">
        <f>[5]NGDPD!AQ133</f>
        <v>404.64913306028092</v>
      </c>
      <c r="Q136" s="38">
        <f>[5]NGDPD!AR133</f>
        <v>375.7454795586508</v>
      </c>
      <c r="R136" s="38">
        <f>[5]NGDPD!AS133</f>
        <v>421.73728362536127</v>
      </c>
      <c r="S136" s="38">
        <f>[5]NGDPD!AT133</f>
        <v>448.1204316923077</v>
      </c>
      <c r="T136" s="38">
        <f>[5]NGDPD!AU133</f>
        <v>429.42299853845304</v>
      </c>
      <c r="U136" s="75">
        <f t="shared" si="3"/>
        <v>-4.172412555090288E-2</v>
      </c>
      <c r="V136">
        <v>1</v>
      </c>
    </row>
    <row r="137" spans="1:22" x14ac:dyDescent="0.15">
      <c r="A137" t="str">
        <f>'TT balance'!A141</f>
        <v>North Macedonia, Republic of</v>
      </c>
      <c r="B137" s="37" t="s">
        <v>288</v>
      </c>
      <c r="C137" s="37">
        <v>962</v>
      </c>
      <c r="D137" s="37" t="s">
        <v>434</v>
      </c>
      <c r="E137" s="38">
        <f>[5]NGDPD!AF134</f>
        <v>6.2570094943021379</v>
      </c>
      <c r="F137" s="38">
        <f>[5]NGDPD!AG134</f>
        <v>6.8601206152013763</v>
      </c>
      <c r="G137" s="38">
        <f>[5]NGDPD!AH134</f>
        <v>8.3367468401385239</v>
      </c>
      <c r="H137" s="38">
        <f>[5]NGDPD!AI134</f>
        <v>9.9115211967691721</v>
      </c>
      <c r="I137" s="38">
        <f>[5]NGDPD!AJ134</f>
        <v>9.3996036476507037</v>
      </c>
      <c r="J137" s="38">
        <f>[5]NGDPD!AK134</f>
        <v>9.4146010563242015</v>
      </c>
      <c r="K137" s="38">
        <f>[5]NGDPD!AL134</f>
        <v>10.499305053002065</v>
      </c>
      <c r="L137" s="38">
        <f>[5]NGDPD!AM134</f>
        <v>9.7512952120807412</v>
      </c>
      <c r="M137" s="38">
        <f>[5]NGDPD!AN134</f>
        <v>10.823905453962007</v>
      </c>
      <c r="N137" s="38">
        <f>[5]NGDPD!AO134</f>
        <v>11.377574381788774</v>
      </c>
      <c r="O137" s="38">
        <f>[5]NGDPD!AP134</f>
        <v>10.067284512278215</v>
      </c>
      <c r="P137" s="38">
        <f>[5]NGDPD!AQ134</f>
        <v>10.685716392099664</v>
      </c>
      <c r="Q137" s="38">
        <f>[5]NGDPD!AR134</f>
        <v>11.336080246341073</v>
      </c>
      <c r="R137" s="38">
        <f>[5]NGDPD!AS134</f>
        <v>12.693740608394307</v>
      </c>
      <c r="S137" s="38">
        <f>[5]NGDPD!AT134</f>
        <v>12.549796467659394</v>
      </c>
      <c r="T137" s="38">
        <f>[5]NGDPD!AU134</f>
        <v>12.287504994362546</v>
      </c>
      <c r="U137" s="75">
        <f t="shared" si="3"/>
        <v>-2.0900057939008732E-2</v>
      </c>
    </row>
    <row r="138" spans="1:22" x14ac:dyDescent="0.15">
      <c r="A138" t="str">
        <f>'TT balance'!A142</f>
        <v>Norway</v>
      </c>
      <c r="B138" s="37" t="s">
        <v>162</v>
      </c>
      <c r="C138" s="37">
        <v>142</v>
      </c>
      <c r="D138" s="37" t="s">
        <v>435</v>
      </c>
      <c r="E138" s="38">
        <f>[5]NGDPD!AF135</f>
        <v>308.88428405122283</v>
      </c>
      <c r="F138" s="38">
        <f>[5]NGDPD!AG135</f>
        <v>345.57941787941803</v>
      </c>
      <c r="G138" s="38">
        <f>[5]NGDPD!AH135</f>
        <v>400.93938015353973</v>
      </c>
      <c r="H138" s="38">
        <f>[5]NGDPD!AI135</f>
        <v>462.2501773049637</v>
      </c>
      <c r="I138" s="38">
        <f>[5]NGDPD!AJ135</f>
        <v>386.18833819241996</v>
      </c>
      <c r="J138" s="38">
        <f>[5]NGDPD!AK135</f>
        <v>428.75703846684172</v>
      </c>
      <c r="K138" s="38">
        <f>[5]NGDPD!AL135</f>
        <v>498.28343845428111</v>
      </c>
      <c r="L138" s="38">
        <f>[5]NGDPD!AM135</f>
        <v>509.50631714654151</v>
      </c>
      <c r="M138" s="38">
        <f>[5]NGDPD!AN135</f>
        <v>522.76153191489357</v>
      </c>
      <c r="N138" s="38">
        <f>[5]NGDPD!AO135</f>
        <v>498.410050251256</v>
      </c>
      <c r="O138" s="38">
        <f>[5]NGDPD!AP135</f>
        <v>385.80155006716939</v>
      </c>
      <c r="P138" s="38">
        <f>[5]NGDPD!AQ135</f>
        <v>368.8271428571428</v>
      </c>
      <c r="Q138" s="38">
        <f>[5]NGDPD!AR135</f>
        <v>398.39395526899034</v>
      </c>
      <c r="R138" s="38">
        <f>[5]NGDPD!AS135</f>
        <v>436.99969259145405</v>
      </c>
      <c r="S138" s="38">
        <f>[5]NGDPD!AT135</f>
        <v>405.5101136363636</v>
      </c>
      <c r="T138" s="38">
        <f>[5]NGDPD!AU135</f>
        <v>362.00906274891554</v>
      </c>
      <c r="U138" s="75">
        <f t="shared" si="3"/>
        <v>-0.10727488519918182</v>
      </c>
    </row>
    <row r="139" spans="1:22" x14ac:dyDescent="0.15">
      <c r="A139" t="str">
        <f>'TT balance'!A143</f>
        <v>Oman</v>
      </c>
      <c r="B139" s="37" t="s">
        <v>163</v>
      </c>
      <c r="C139" s="37">
        <v>449</v>
      </c>
      <c r="D139" s="37" t="s">
        <v>436</v>
      </c>
      <c r="E139" s="38">
        <f>[5]NGDPD!AF136</f>
        <v>31.081991724785173</v>
      </c>
      <c r="F139" s="38">
        <f>[5]NGDPD!AG136</f>
        <v>37.215779655593501</v>
      </c>
      <c r="G139" s="38">
        <f>[5]NGDPD!AH136</f>
        <v>42.085379489049672</v>
      </c>
      <c r="H139" s="38">
        <f>[5]NGDPD!AI136</f>
        <v>60.905452457927957</v>
      </c>
      <c r="I139" s="38">
        <f>[5]NGDPD!AJ136</f>
        <v>48.388363516427304</v>
      </c>
      <c r="J139" s="38">
        <f>[5]NGDPD!AK136</f>
        <v>57.048374512353703</v>
      </c>
      <c r="K139" s="38">
        <f>[5]NGDPD!AL136</f>
        <v>68.01690507152145</v>
      </c>
      <c r="L139" s="38">
        <f>[5]NGDPD!AM136</f>
        <v>76.615864759427822</v>
      </c>
      <c r="M139" s="38">
        <f>[5]NGDPD!AN136</f>
        <v>78.784395318595585</v>
      </c>
      <c r="N139" s="38">
        <f>[5]NGDPD!AO136</f>
        <v>81.076723016905078</v>
      </c>
      <c r="O139" s="38">
        <f>[5]NGDPD!AP136</f>
        <v>68.919375812743823</v>
      </c>
      <c r="P139" s="38">
        <f>[5]NGDPD!AQ136</f>
        <v>65.480624187256169</v>
      </c>
      <c r="Q139" s="38">
        <f>[5]NGDPD!AR136</f>
        <v>70.597919375812751</v>
      </c>
      <c r="R139" s="38">
        <f>[5]NGDPD!AS136</f>
        <v>79.788816644993503</v>
      </c>
      <c r="S139" s="38">
        <f>[5]NGDPD!AT136</f>
        <v>76.331339401820543</v>
      </c>
      <c r="T139" s="38">
        <f>[5]NGDPD!AU136</f>
        <v>63.191996612666578</v>
      </c>
      <c r="U139" s="75">
        <f t="shared" si="3"/>
        <v>-0.1721356246611413</v>
      </c>
      <c r="V139">
        <v>1</v>
      </c>
    </row>
    <row r="140" spans="1:22" x14ac:dyDescent="0.15">
      <c r="A140" t="str">
        <f>'TT balance'!A144</f>
        <v>Pakistan</v>
      </c>
      <c r="B140" s="37" t="s">
        <v>164</v>
      </c>
      <c r="C140" s="37">
        <v>564</v>
      </c>
      <c r="D140" s="37" t="s">
        <v>437</v>
      </c>
      <c r="E140" s="38">
        <f>[5]NGDPD!AF137</f>
        <v>117.79783655821817</v>
      </c>
      <c r="F140" s="38">
        <f>[5]NGDPD!AG137</f>
        <v>137.26669835411812</v>
      </c>
      <c r="G140" s="38">
        <f>[5]NGDPD!AH137</f>
        <v>152.39819954840274</v>
      </c>
      <c r="H140" s="38">
        <f>[5]NGDPD!AI137</f>
        <v>169.72563518842992</v>
      </c>
      <c r="I140" s="38">
        <f>[5]NGDPD!AJ137</f>
        <v>167.12463490792001</v>
      </c>
      <c r="J140" s="38">
        <f>[5]NGDPD!AK137</f>
        <v>176.73845714905588</v>
      </c>
      <c r="K140" s="38">
        <f>[5]NGDPD!AL137</f>
        <v>213.30800942021563</v>
      </c>
      <c r="L140" s="38">
        <f>[5]NGDPD!AM137</f>
        <v>223.11903827994354</v>
      </c>
      <c r="M140" s="38">
        <f>[5]NGDPD!AN137</f>
        <v>230.6437228317705</v>
      </c>
      <c r="N140" s="38">
        <f>[5]NGDPD!AO137</f>
        <v>243.939652518912</v>
      </c>
      <c r="O140" s="38">
        <f>[5]NGDPD!AP137</f>
        <v>270.17035884662494</v>
      </c>
      <c r="P140" s="38">
        <f>[5]NGDPD!AQ137</f>
        <v>278.02341369939506</v>
      </c>
      <c r="Q140" s="38">
        <f>[5]NGDPD!AR137</f>
        <v>304.60287818208741</v>
      </c>
      <c r="R140" s="38">
        <f>[5]NGDPD!AS137</f>
        <v>313.07321604043074</v>
      </c>
      <c r="S140" s="38">
        <f>[5]NGDPD!AT137</f>
        <v>276.94208672766075</v>
      </c>
      <c r="T140" s="38">
        <f>[5]NGDPD!AU137</f>
        <v>261.72643663368746</v>
      </c>
      <c r="U140" s="75">
        <f t="shared" si="3"/>
        <v>-5.4941631565505133E-2</v>
      </c>
    </row>
    <row r="141" spans="1:22" x14ac:dyDescent="0.15">
      <c r="A141" t="str">
        <f>'TT balance'!A145</f>
        <v>Palau, Rep. of</v>
      </c>
      <c r="B141" s="37" t="s">
        <v>289</v>
      </c>
      <c r="C141" s="37">
        <v>565</v>
      </c>
      <c r="D141" s="37" t="s">
        <v>438</v>
      </c>
      <c r="E141" s="38">
        <f>[5]NGDPD!AF138</f>
        <v>0.18473775000000001</v>
      </c>
      <c r="F141" s="38">
        <f>[5]NGDPD!AG138</f>
        <v>0.18930064062499999</v>
      </c>
      <c r="G141" s="38">
        <f>[5]NGDPD!AH138</f>
        <v>0.19486307812500001</v>
      </c>
      <c r="H141" s="38">
        <f>[5]NGDPD!AI138</f>
        <v>0.19823676562500001</v>
      </c>
      <c r="I141" s="38">
        <f>[5]NGDPD!AJ138</f>
        <v>0.18368521874999999</v>
      </c>
      <c r="J141" s="38">
        <f>[5]NGDPD!AK138</f>
        <v>0.1836910625</v>
      </c>
      <c r="K141" s="38">
        <f>[5]NGDPD!AL138</f>
        <v>0.193499</v>
      </c>
      <c r="L141" s="38">
        <f>[5]NGDPD!AM138</f>
        <v>0.211563375</v>
      </c>
      <c r="M141" s="38">
        <f>[5]NGDPD!AN138</f>
        <v>0.2240393125</v>
      </c>
      <c r="N141" s="38">
        <f>[5]NGDPD!AO138</f>
        <v>0.2436688125</v>
      </c>
      <c r="O141" s="38">
        <f>[5]NGDPD!AP138</f>
        <v>0.27882478124999999</v>
      </c>
      <c r="P141" s="38">
        <f>[5]NGDPD!AQ138</f>
        <v>0.29674978125000001</v>
      </c>
      <c r="Q141" s="38">
        <f>[5]NGDPD!AR138</f>
        <v>0.2875640625</v>
      </c>
      <c r="R141" s="38">
        <f>[5]NGDPD!AS138</f>
        <v>0.28533121875</v>
      </c>
      <c r="S141" s="38">
        <f>[5]NGDPD!AT138</f>
        <v>0.28042940625000001</v>
      </c>
      <c r="T141" s="38">
        <f>[5]NGDPD!AU138</f>
        <v>0.25410007826438097</v>
      </c>
      <c r="U141" s="75">
        <f t="shared" si="3"/>
        <v>-9.3889326150577435E-2</v>
      </c>
    </row>
    <row r="142" spans="1:22" x14ac:dyDescent="0.15">
      <c r="A142" t="str">
        <f>'TT balance'!A146</f>
        <v>Panama</v>
      </c>
      <c r="B142" s="37" t="s">
        <v>166</v>
      </c>
      <c r="C142" s="37">
        <v>283</v>
      </c>
      <c r="D142" s="37" t="s">
        <v>439</v>
      </c>
      <c r="E142" s="38">
        <f>[5]NGDPD!AF139</f>
        <v>16.638459527584299</v>
      </c>
      <c r="F142" s="38">
        <f>[5]NGDPD!AG139</f>
        <v>18.437685886193201</v>
      </c>
      <c r="G142" s="38">
        <f>[5]NGDPD!AH139</f>
        <v>21.295983</v>
      </c>
      <c r="H142" s="38">
        <f>[5]NGDPD!AI139</f>
        <v>25.155888000000001</v>
      </c>
      <c r="I142" s="38">
        <f>[5]NGDPD!AJ139</f>
        <v>27.116634999999999</v>
      </c>
      <c r="J142" s="38">
        <f>[5]NGDPD!AK139</f>
        <v>29.440289</v>
      </c>
      <c r="K142" s="38">
        <f>[5]NGDPD!AL139</f>
        <v>34.686228</v>
      </c>
      <c r="L142" s="38">
        <f>[5]NGDPD!AM139</f>
        <v>40.429737000000003</v>
      </c>
      <c r="M142" s="38">
        <f>[5]NGDPD!AN139</f>
        <v>45.599989999999998</v>
      </c>
      <c r="N142" s="38">
        <f>[5]NGDPD!AO139</f>
        <v>49.921463000000003</v>
      </c>
      <c r="O142" s="38">
        <f>[5]NGDPD!AP139</f>
        <v>54.091720000000002</v>
      </c>
      <c r="P142" s="38">
        <f>[5]NGDPD!AQ139</f>
        <v>57.907695408939205</v>
      </c>
      <c r="Q142" s="38">
        <f>[5]NGDPD!AR139</f>
        <v>62.202725204464699</v>
      </c>
      <c r="R142" s="38">
        <f>[5]NGDPD!AS139</f>
        <v>64.928273257916004</v>
      </c>
      <c r="S142" s="38">
        <f>[5]NGDPD!AT139</f>
        <v>66.787866841095592</v>
      </c>
      <c r="T142" s="38">
        <f>[5]NGDPD!AU139</f>
        <v>52.938074266180102</v>
      </c>
      <c r="U142" s="75">
        <f t="shared" si="3"/>
        <v>-0.20736988962183023</v>
      </c>
    </row>
    <row r="143" spans="1:22" x14ac:dyDescent="0.15">
      <c r="A143" t="str">
        <f>'TT balance'!A147</f>
        <v>Papua New Guinea</v>
      </c>
      <c r="B143" s="37" t="s">
        <v>167</v>
      </c>
      <c r="C143" s="37">
        <v>853</v>
      </c>
      <c r="D143" s="37" t="s">
        <v>440</v>
      </c>
      <c r="E143" s="38">
        <f>[5]NGDPD!AF140</f>
        <v>7.3392970147552639</v>
      </c>
      <c r="F143" s="38">
        <f>[5]NGDPD!AG140</f>
        <v>8.3549116266506029</v>
      </c>
      <c r="G143" s="38">
        <f>[5]NGDPD!AH140</f>
        <v>9.5450294715638169</v>
      </c>
      <c r="H143" s="38">
        <f>[5]NGDPD!AI140</f>
        <v>11.670891352049239</v>
      </c>
      <c r="I143" s="38">
        <f>[5]NGDPD!AJ140</f>
        <v>11.619455060465627</v>
      </c>
      <c r="J143" s="38">
        <f>[5]NGDPD!AK140</f>
        <v>14.250785791721965</v>
      </c>
      <c r="K143" s="38">
        <f>[5]NGDPD!AL140</f>
        <v>17.985138443480189</v>
      </c>
      <c r="L143" s="38">
        <f>[5]NGDPD!AM140</f>
        <v>21.295165206465679</v>
      </c>
      <c r="M143" s="38">
        <f>[5]NGDPD!AN140</f>
        <v>21.261338048113085</v>
      </c>
      <c r="N143" s="38">
        <f>[5]NGDPD!AO140</f>
        <v>23.210823985751073</v>
      </c>
      <c r="O143" s="38">
        <f>[5]NGDPD!AP140</f>
        <v>21.723439634625979</v>
      </c>
      <c r="P143" s="38">
        <f>[5]NGDPD!AQ140</f>
        <v>20.75887495403439</v>
      </c>
      <c r="Q143" s="38">
        <f>[5]NGDPD!AR140</f>
        <v>22.742696403216943</v>
      </c>
      <c r="R143" s="38">
        <f>[5]NGDPD!AS140</f>
        <v>24.109780116677058</v>
      </c>
      <c r="S143" s="38">
        <f>[5]NGDPD!AT140</f>
        <v>24.828833504079906</v>
      </c>
      <c r="T143" s="38">
        <f>[5]NGDPD!AU140</f>
        <v>23.5745157173886</v>
      </c>
      <c r="U143" s="75">
        <f t="shared" si="3"/>
        <v>-5.0518595103760888E-2</v>
      </c>
    </row>
    <row r="144" spans="1:22" x14ac:dyDescent="0.15">
      <c r="A144" t="str">
        <f>'TT balance'!A148</f>
        <v>Paraguay</v>
      </c>
      <c r="B144" s="37" t="s">
        <v>168</v>
      </c>
      <c r="C144" s="37">
        <v>288</v>
      </c>
      <c r="D144" s="37" t="s">
        <v>441</v>
      </c>
      <c r="E144" s="38">
        <f>[5]NGDPD!AF141</f>
        <v>10.737540776629118</v>
      </c>
      <c r="F144" s="38">
        <f>[5]NGDPD!AG141</f>
        <v>13.430416353623279</v>
      </c>
      <c r="G144" s="38">
        <f>[5]NGDPD!AH141</f>
        <v>17.85638764198119</v>
      </c>
      <c r="H144" s="38">
        <f>[5]NGDPD!AI141</f>
        <v>24.615267617025204</v>
      </c>
      <c r="I144" s="38">
        <f>[5]NGDPD!AJ141</f>
        <v>22.355151177747093</v>
      </c>
      <c r="J144" s="38">
        <f>[5]NGDPD!AK141</f>
        <v>27.129301048058256</v>
      </c>
      <c r="K144" s="38">
        <f>[5]NGDPD!AL141</f>
        <v>33.737033607054585</v>
      </c>
      <c r="L144" s="38">
        <f>[5]NGDPD!AM141</f>
        <v>33.296438408847713</v>
      </c>
      <c r="M144" s="38">
        <f>[5]NGDPD!AN141</f>
        <v>38.651334593018248</v>
      </c>
      <c r="N144" s="38">
        <f>[5]NGDPD!AO141</f>
        <v>40.377987314653808</v>
      </c>
      <c r="O144" s="38">
        <f>[5]NGDPD!AP141</f>
        <v>36.21137264638557</v>
      </c>
      <c r="P144" s="38">
        <f>[5]NGDPD!AQ141</f>
        <v>36.089550671842446</v>
      </c>
      <c r="Q144" s="38">
        <f>[5]NGDPD!AR141</f>
        <v>38.997129809175178</v>
      </c>
      <c r="R144" s="38">
        <f>[5]NGDPD!AS141</f>
        <v>40.225448651308113</v>
      </c>
      <c r="S144" s="38">
        <f>[5]NGDPD!AT141</f>
        <v>37.906944205548307</v>
      </c>
      <c r="T144" s="38">
        <f>[5]NGDPD!AU141</f>
        <v>35.670301363369383</v>
      </c>
      <c r="U144" s="75">
        <f t="shared" si="3"/>
        <v>-5.9003512128301683E-2</v>
      </c>
    </row>
    <row r="145" spans="1:22" x14ac:dyDescent="0.15">
      <c r="A145" t="str">
        <f>'TT balance'!A149</f>
        <v>Peru</v>
      </c>
      <c r="B145" s="37" t="s">
        <v>169</v>
      </c>
      <c r="C145" s="37">
        <v>293</v>
      </c>
      <c r="D145" s="37" t="s">
        <v>442</v>
      </c>
      <c r="E145" s="38">
        <f>[5]NGDPD!AF142</f>
        <v>74.232268831070314</v>
      </c>
      <c r="F145" s="38">
        <f>[5]NGDPD!AG142</f>
        <v>87.45861599358534</v>
      </c>
      <c r="G145" s="38">
        <f>[5]NGDPD!AH142</f>
        <v>102.18731021256194</v>
      </c>
      <c r="H145" s="38">
        <f>[5]NGDPD!AI142</f>
        <v>121.75418803418803</v>
      </c>
      <c r="I145" s="38">
        <f>[5]NGDPD!AJ142</f>
        <v>121.49337908704724</v>
      </c>
      <c r="J145" s="38">
        <f>[5]NGDPD!AK142</f>
        <v>148.9312547012579</v>
      </c>
      <c r="K145" s="38">
        <f>[5]NGDPD!AL142</f>
        <v>170.98307136049399</v>
      </c>
      <c r="L145" s="38">
        <f>[5]NGDPD!AM142</f>
        <v>192.88153051391043</v>
      </c>
      <c r="M145" s="38">
        <f>[5]NGDPD!AN142</f>
        <v>202.09075350386235</v>
      </c>
      <c r="N145" s="38">
        <f>[5]NGDPD!AO142</f>
        <v>202.30770585645089</v>
      </c>
      <c r="O145" s="38">
        <f>[5]NGDPD!AP142</f>
        <v>191.31556846277618</v>
      </c>
      <c r="P145" s="38">
        <f>[5]NGDPD!AQ142</f>
        <v>194.94971239538864</v>
      </c>
      <c r="Q145" s="38">
        <f>[5]NGDPD!AR142</f>
        <v>214.06125656457237</v>
      </c>
      <c r="R145" s="38">
        <f>[5]NGDPD!AS142</f>
        <v>225.14051032437158</v>
      </c>
      <c r="S145" s="38">
        <f>[5]NGDPD!AT142</f>
        <v>230.74576398167017</v>
      </c>
      <c r="T145" s="38">
        <f>[5]NGDPD!AU142</f>
        <v>203.77185224035358</v>
      </c>
      <c r="U145" s="75">
        <f t="shared" si="3"/>
        <v>-0.11689883825325309</v>
      </c>
    </row>
    <row r="146" spans="1:22" x14ac:dyDescent="0.15">
      <c r="A146" t="str">
        <f>'TT balance'!A150</f>
        <v>Philippines</v>
      </c>
      <c r="B146" s="37" t="s">
        <v>170</v>
      </c>
      <c r="C146" s="37">
        <v>566</v>
      </c>
      <c r="D146" s="37" t="s">
        <v>443</v>
      </c>
      <c r="E146" s="38">
        <f>[5]NGDPD!AF143</f>
        <v>107.42209755154447</v>
      </c>
      <c r="F146" s="38">
        <f>[5]NGDPD!AG143</f>
        <v>127.65291919256386</v>
      </c>
      <c r="G146" s="38">
        <f>[5]NGDPD!AH143</f>
        <v>155.98036551291864</v>
      </c>
      <c r="H146" s="38">
        <f>[5]NGDPD!AI143</f>
        <v>181.00676622542207</v>
      </c>
      <c r="I146" s="38">
        <f>[5]NGDPD!AJ143</f>
        <v>176.13160716225599</v>
      </c>
      <c r="J146" s="38">
        <f>[5]NGDPD!AK143</f>
        <v>208.36884770284865</v>
      </c>
      <c r="K146" s="38">
        <f>[5]NGDPD!AL143</f>
        <v>234.21672059884807</v>
      </c>
      <c r="L146" s="38">
        <f>[5]NGDPD!AM143</f>
        <v>261.92046227525981</v>
      </c>
      <c r="M146" s="38">
        <f>[5]NGDPD!AN143</f>
        <v>283.90286366540238</v>
      </c>
      <c r="N146" s="38">
        <f>[5]NGDPD!AO143</f>
        <v>297.48352063166072</v>
      </c>
      <c r="O146" s="38">
        <f>[5]NGDPD!AP143</f>
        <v>306.44595025218229</v>
      </c>
      <c r="P146" s="38">
        <f>[5]NGDPD!AQ143</f>
        <v>318.62694037318545</v>
      </c>
      <c r="Q146" s="38">
        <f>[5]NGDPD!AR143</f>
        <v>328.48075687540216</v>
      </c>
      <c r="R146" s="38">
        <f>[5]NGDPD!AS143</f>
        <v>346.8418887193223</v>
      </c>
      <c r="S146" s="38">
        <f>[5]NGDPD!AT143</f>
        <v>376.82341580572705</v>
      </c>
      <c r="T146" s="38">
        <f>[5]NGDPD!AU143</f>
        <v>361.48935698581937</v>
      </c>
      <c r="U146" s="75">
        <f t="shared" si="3"/>
        <v>-4.0692956373531763E-2</v>
      </c>
    </row>
    <row r="147" spans="1:22" x14ac:dyDescent="0.15">
      <c r="A147" t="str">
        <f>'TT balance'!A151</f>
        <v>Poland, Rep. of</v>
      </c>
      <c r="B147" s="37" t="s">
        <v>290</v>
      </c>
      <c r="C147" s="37">
        <v>964</v>
      </c>
      <c r="D147" s="37" t="s">
        <v>444</v>
      </c>
      <c r="E147" s="38">
        <f>[5]NGDPD!AF144</f>
        <v>306.30382056290523</v>
      </c>
      <c r="F147" s="38">
        <f>[5]NGDPD!AG144</f>
        <v>344.62675929630871</v>
      </c>
      <c r="G147" s="38">
        <f>[5]NGDPD!AH144</f>
        <v>429.02079156054123</v>
      </c>
      <c r="H147" s="38">
        <f>[5]NGDPD!AI144</f>
        <v>533.59977032883717</v>
      </c>
      <c r="I147" s="38">
        <f>[5]NGDPD!AJ144</f>
        <v>439.7937301663622</v>
      </c>
      <c r="J147" s="38">
        <f>[5]NGDPD!AK144</f>
        <v>479.83401319934995</v>
      </c>
      <c r="K147" s="38">
        <f>[5]NGDPD!AL144</f>
        <v>528.29245489984305</v>
      </c>
      <c r="L147" s="38">
        <f>[5]NGDPD!AM144</f>
        <v>498.5173125887631</v>
      </c>
      <c r="M147" s="38">
        <f>[5]NGDPD!AN144</f>
        <v>521.01348365561512</v>
      </c>
      <c r="N147" s="38">
        <f>[5]NGDPD!AO144</f>
        <v>542.60186601770897</v>
      </c>
      <c r="O147" s="38">
        <f>[5]NGDPD!AP144</f>
        <v>477.48787023883995</v>
      </c>
      <c r="P147" s="38">
        <f>[5]NGDPD!AQ144</f>
        <v>472.25601094800334</v>
      </c>
      <c r="Q147" s="38">
        <f>[5]NGDPD!AR144</f>
        <v>526.6434759594182</v>
      </c>
      <c r="R147" s="38">
        <f>[5]NGDPD!AS144</f>
        <v>587.433431474798</v>
      </c>
      <c r="S147" s="38">
        <f>[5]NGDPD!AT144</f>
        <v>597.19379767575663</v>
      </c>
      <c r="T147" s="38">
        <f>[5]NGDPD!AU144</f>
        <v>595.91603502031126</v>
      </c>
      <c r="U147" s="75">
        <f t="shared" si="3"/>
        <v>-2.1396113965321817E-3</v>
      </c>
    </row>
    <row r="148" spans="1:22" x14ac:dyDescent="0.15">
      <c r="A148" t="str">
        <f>'TT balance'!A152</f>
        <v>Portugal</v>
      </c>
      <c r="B148" s="37" t="s">
        <v>172</v>
      </c>
      <c r="C148" s="37">
        <v>182</v>
      </c>
      <c r="D148" s="37" t="s">
        <v>445</v>
      </c>
      <c r="E148" s="38">
        <f>[5]NGDPD!AF145</f>
        <v>197.36290150276264</v>
      </c>
      <c r="F148" s="38">
        <f>[5]NGDPD!AG145</f>
        <v>208.76742348170876</v>
      </c>
      <c r="G148" s="38">
        <f>[5]NGDPD!AH145</f>
        <v>240.52449384939936</v>
      </c>
      <c r="H148" s="38">
        <f>[5]NGDPD!AI145</f>
        <v>263.38756335568996</v>
      </c>
      <c r="I148" s="38">
        <f>[5]NGDPD!AJ145</f>
        <v>244.40204531372927</v>
      </c>
      <c r="J148" s="38">
        <f>[5]NGDPD!AK145</f>
        <v>238.30750675454811</v>
      </c>
      <c r="K148" s="38">
        <f>[5]NGDPD!AL145</f>
        <v>245.0748965615351</v>
      </c>
      <c r="L148" s="38">
        <f>[5]NGDPD!AM145</f>
        <v>216.36120370213206</v>
      </c>
      <c r="M148" s="38">
        <f>[5]NGDPD!AN145</f>
        <v>226.43719917453012</v>
      </c>
      <c r="N148" s="38">
        <f>[5]NGDPD!AO145</f>
        <v>229.96122691767118</v>
      </c>
      <c r="O148" s="38">
        <f>[5]NGDPD!AP145</f>
        <v>199.41430028115852</v>
      </c>
      <c r="P148" s="38">
        <f>[5]NGDPD!AQ145</f>
        <v>206.36917800221721</v>
      </c>
      <c r="Q148" s="38">
        <f>[5]NGDPD!AR145</f>
        <v>221.27963672644552</v>
      </c>
      <c r="R148" s="38">
        <f>[5]NGDPD!AS145</f>
        <v>242.42297068497436</v>
      </c>
      <c r="S148" s="38">
        <f>[5]NGDPD!AT145</f>
        <v>239.53710912982544</v>
      </c>
      <c r="T148" s="38">
        <f>[5]NGDPD!AU145</f>
        <v>231.05844709196944</v>
      </c>
      <c r="U148" s="75">
        <f t="shared" si="3"/>
        <v>-3.5396027232092453E-2</v>
      </c>
    </row>
    <row r="149" spans="1:22" x14ac:dyDescent="0.15">
      <c r="A149" t="str">
        <f>'TT balance'!A153</f>
        <v>Qatar</v>
      </c>
      <c r="B149" s="37" t="s">
        <v>173</v>
      </c>
      <c r="C149" s="37">
        <v>453</v>
      </c>
      <c r="D149" s="37" t="s">
        <v>447</v>
      </c>
      <c r="E149" s="38">
        <f>[5]NGDPD!AF147</f>
        <v>44.636382621314013</v>
      </c>
      <c r="F149" s="38">
        <f>[5]NGDPD!AG147</f>
        <v>58.628723674101096</v>
      </c>
      <c r="G149" s="38">
        <f>[5]NGDPD!AH147</f>
        <v>75.986538384662623</v>
      </c>
      <c r="H149" s="38">
        <f>[5]NGDPD!AI147</f>
        <v>112.6214783484706</v>
      </c>
      <c r="I149" s="38">
        <f>[5]NGDPD!AJ147</f>
        <v>88.19561743857858</v>
      </c>
      <c r="J149" s="38">
        <f>[5]NGDPD!AK147</f>
        <v>119.70721731490934</v>
      </c>
      <c r="K149" s="38">
        <f>[5]NGDPD!AL147</f>
        <v>167.77527472527473</v>
      </c>
      <c r="L149" s="38">
        <f>[5]NGDPD!AM147</f>
        <v>186.83351648351649</v>
      </c>
      <c r="M149" s="38">
        <f>[5]NGDPD!AN147</f>
        <v>198.72774725274726</v>
      </c>
      <c r="N149" s="38">
        <f>[5]NGDPD!AO147</f>
        <v>206.22472527472527</v>
      </c>
      <c r="O149" s="38">
        <f>[5]NGDPD!AP147</f>
        <v>161.73983516483517</v>
      </c>
      <c r="P149" s="38">
        <f>[5]NGDPD!AQ147</f>
        <v>151.73214285714286</v>
      </c>
      <c r="Q149" s="38">
        <f>[5]NGDPD!AR147</f>
        <v>161.0991758241758</v>
      </c>
      <c r="R149" s="38">
        <f>[5]NGDPD!AS147</f>
        <v>183.33516483516482</v>
      </c>
      <c r="S149" s="38">
        <f>[5]NGDPD!AT147</f>
        <v>175.83763736263737</v>
      </c>
      <c r="T149" s="38">
        <f>[5]NGDPD!AU147</f>
        <v>146.84065934065933</v>
      </c>
      <c r="U149" s="75">
        <f t="shared" si="3"/>
        <v>-0.16490768675523293</v>
      </c>
      <c r="V149">
        <v>1</v>
      </c>
    </row>
    <row r="150" spans="1:22" x14ac:dyDescent="0.15">
      <c r="A150" t="str">
        <f>'TT balance'!A154</f>
        <v>Romania</v>
      </c>
      <c r="B150" s="37" t="s">
        <v>174</v>
      </c>
      <c r="C150" s="37">
        <v>968</v>
      </c>
      <c r="D150" s="37" t="s">
        <v>448</v>
      </c>
      <c r="E150" s="38">
        <f>[5]NGDPD!AF148</f>
        <v>98.454199903328856</v>
      </c>
      <c r="F150" s="38">
        <f>[5]NGDPD!AG148</f>
        <v>122.02372151252825</v>
      </c>
      <c r="G150" s="38">
        <f>[5]NGDPD!AH148</f>
        <v>174.58878293858299</v>
      </c>
      <c r="H150" s="38">
        <f>[5]NGDPD!AI148</f>
        <v>214.31717411658059</v>
      </c>
      <c r="I150" s="38">
        <f>[5]NGDPD!AJ148</f>
        <v>174.10226853483965</v>
      </c>
      <c r="J150" s="38">
        <f>[5]NGDPD!AK148</f>
        <v>166.30935523458891</v>
      </c>
      <c r="K150" s="38">
        <f>[5]NGDPD!AL148</f>
        <v>183.32623902163007</v>
      </c>
      <c r="L150" s="38">
        <f>[5]NGDPD!AM148</f>
        <v>170.6358053168791</v>
      </c>
      <c r="M150" s="38">
        <f>[5]NGDPD!AN148</f>
        <v>190.80039063478151</v>
      </c>
      <c r="N150" s="38">
        <f>[5]NGDPD!AO148</f>
        <v>199.96085603170928</v>
      </c>
      <c r="O150" s="38">
        <f>[5]NGDPD!AP148</f>
        <v>177.73068985603729</v>
      </c>
      <c r="P150" s="38">
        <f>[5]NGDPD!AQ148</f>
        <v>188.12959092756753</v>
      </c>
      <c r="Q150" s="38">
        <f>[5]NGDPD!AR148</f>
        <v>211.69585789812442</v>
      </c>
      <c r="R150" s="38">
        <f>[5]NGDPD!AS148</f>
        <v>241.45638211055532</v>
      </c>
      <c r="S150" s="38">
        <f>[5]NGDPD!AT148</f>
        <v>249.69538158414792</v>
      </c>
      <c r="T150" s="38">
        <f>[5]NGDPD!AU148</f>
        <v>248.71603973460518</v>
      </c>
      <c r="U150" s="75">
        <f t="shared" si="3"/>
        <v>-3.9221464303003106E-3</v>
      </c>
    </row>
    <row r="151" spans="1:22" x14ac:dyDescent="0.15">
      <c r="A151" t="str">
        <f>'TT balance'!A155</f>
        <v>Russian Federation</v>
      </c>
      <c r="B151" s="37" t="s">
        <v>292</v>
      </c>
      <c r="C151" s="37">
        <v>922</v>
      </c>
      <c r="D151" s="37" t="s">
        <v>449</v>
      </c>
      <c r="E151" s="38">
        <f>[5]NGDPD!AF149</f>
        <v>817.71689997566875</v>
      </c>
      <c r="F151" s="38">
        <f>[5]NGDPD!AG149</f>
        <v>1060.9013491343637</v>
      </c>
      <c r="G151" s="38">
        <f>[5]NGDPD!AH149</f>
        <v>1393.4157406757786</v>
      </c>
      <c r="H151" s="38">
        <f>[5]NGDPD!AI149</f>
        <v>1779.1087992300932</v>
      </c>
      <c r="I151" s="38">
        <f>[5]NGDPD!AJ149</f>
        <v>1307.9265954887121</v>
      </c>
      <c r="J151" s="38">
        <f>[5]NGDPD!AK149</f>
        <v>1633.1109687044107</v>
      </c>
      <c r="K151" s="38">
        <f>[5]NGDPD!AL149</f>
        <v>2046.6208682825788</v>
      </c>
      <c r="L151" s="38">
        <f>[5]NGDPD!AM149</f>
        <v>2191.4842745254496</v>
      </c>
      <c r="M151" s="38">
        <f>[5]NGDPD!AN149</f>
        <v>2288.4283474680319</v>
      </c>
      <c r="N151" s="38">
        <f>[5]NGDPD!AO149</f>
        <v>2048.836317679717</v>
      </c>
      <c r="O151" s="38">
        <f>[5]NGDPD!AP149</f>
        <v>1356.7040726270754</v>
      </c>
      <c r="P151" s="38">
        <f>[5]NGDPD!AQ149</f>
        <v>1280.6480321135102</v>
      </c>
      <c r="Q151" s="38">
        <f>[5]NGDPD!AR149</f>
        <v>1575.1404626815267</v>
      </c>
      <c r="R151" s="38">
        <f>[5]NGDPD!AS149</f>
        <v>1653.0050846608726</v>
      </c>
      <c r="S151" s="38">
        <f>[5]NGDPD!AT149</f>
        <v>1690.0500661989618</v>
      </c>
      <c r="T151" s="38">
        <f>[5]NGDPD!AU149</f>
        <v>1478.5708133514304</v>
      </c>
      <c r="U151" s="75">
        <f t="shared" si="3"/>
        <v>-0.12513194554239604</v>
      </c>
      <c r="V151">
        <v>1</v>
      </c>
    </row>
    <row r="152" spans="1:22" x14ac:dyDescent="0.15">
      <c r="A152" t="str">
        <f>'TT balance'!A156</f>
        <v>Rwanda</v>
      </c>
      <c r="B152" s="37" t="s">
        <v>176</v>
      </c>
      <c r="C152" s="37">
        <v>714</v>
      </c>
      <c r="D152" s="37" t="s">
        <v>450</v>
      </c>
      <c r="E152" s="38">
        <f>[5]NGDPD!AF150</f>
        <v>2.5902262130892764</v>
      </c>
      <c r="F152" s="38">
        <f>[5]NGDPD!AG150</f>
        <v>3.3274404248690397</v>
      </c>
      <c r="G152" s="38">
        <f>[5]NGDPD!AH150</f>
        <v>4.0822669104204756</v>
      </c>
      <c r="H152" s="38">
        <f>[5]NGDPD!AI150</f>
        <v>5.2012440541529452</v>
      </c>
      <c r="I152" s="38">
        <f>[5]NGDPD!AJ150</f>
        <v>5.6942457499916417</v>
      </c>
      <c r="J152" s="38">
        <f>[5]NGDPD!AK150</f>
        <v>6.1479631723186996</v>
      </c>
      <c r="K152" s="38">
        <f>[5]NGDPD!AL150</f>
        <v>6.9114691730998272</v>
      </c>
      <c r="L152" s="38">
        <f>[5]NGDPD!AM150</f>
        <v>7.6868229317489263</v>
      </c>
      <c r="M152" s="38">
        <f>[5]NGDPD!AN150</f>
        <v>7.8515436142450419</v>
      </c>
      <c r="N152" s="38">
        <f>[5]NGDPD!AO150</f>
        <v>8.2718744291308219</v>
      </c>
      <c r="O152" s="38">
        <f>[5]NGDPD!AP150</f>
        <v>8.5853292798199075</v>
      </c>
      <c r="P152" s="38">
        <f>[5]NGDPD!AQ150</f>
        <v>8.7341601473919646</v>
      </c>
      <c r="Q152" s="38">
        <f>[5]NGDPD!AR150</f>
        <v>9.252826015407166</v>
      </c>
      <c r="R152" s="38">
        <f>[5]NGDPD!AS150</f>
        <v>9.628636248684705</v>
      </c>
      <c r="S152" s="38">
        <f>[5]NGDPD!AT150</f>
        <v>10.122838441302338</v>
      </c>
      <c r="T152" s="38">
        <f>[5]NGDPD!AU150</f>
        <v>10.372315591761991</v>
      </c>
      <c r="U152" s="75">
        <f t="shared" si="3"/>
        <v>2.4644979953622137E-2</v>
      </c>
    </row>
    <row r="153" spans="1:22" x14ac:dyDescent="0.15">
      <c r="A153" t="str">
        <f>'TT balance'!A157</f>
        <v>Samoa</v>
      </c>
      <c r="B153" s="37" t="s">
        <v>177</v>
      </c>
      <c r="C153" s="37">
        <v>862</v>
      </c>
      <c r="D153" s="37" t="s">
        <v>451</v>
      </c>
      <c r="E153" s="38">
        <f>[5]NGDPD!AF151</f>
        <v>0.47380789776287741</v>
      </c>
      <c r="F153" s="38">
        <f>[5]NGDPD!AG151</f>
        <v>0.50256549256190031</v>
      </c>
      <c r="G153" s="38">
        <f>[5]NGDPD!AH151</f>
        <v>0.55394129218642651</v>
      </c>
      <c r="H153" s="38">
        <f>[5]NGDPD!AI151</f>
        <v>0.6671161361260487</v>
      </c>
      <c r="I153" s="38">
        <f>[5]NGDPD!AJ151</f>
        <v>0.60250994430504001</v>
      </c>
      <c r="J153" s="38">
        <f>[5]NGDPD!AK151</f>
        <v>0.6631717321953936</v>
      </c>
      <c r="K153" s="38">
        <f>[5]NGDPD!AL151</f>
        <v>0.73739386159279585</v>
      </c>
      <c r="L153" s="38">
        <f>[5]NGDPD!AM151</f>
        <v>0.76053407653403371</v>
      </c>
      <c r="M153" s="38">
        <f>[5]NGDPD!AN151</f>
        <v>0.77002899174615691</v>
      </c>
      <c r="N153" s="38">
        <f>[5]NGDPD!AO151</f>
        <v>0.75690606588125942</v>
      </c>
      <c r="O153" s="38">
        <f>[5]NGDPD!AP151</f>
        <v>0.78829819852641891</v>
      </c>
      <c r="P153" s="38">
        <f>[5]NGDPD!AQ151</f>
        <v>0.799381425856725</v>
      </c>
      <c r="Q153" s="38">
        <f>[5]NGDPD!AR151</f>
        <v>0.83215108124705084</v>
      </c>
      <c r="R153" s="38">
        <f>[5]NGDPD!AS151</f>
        <v>0.83677985387683718</v>
      </c>
      <c r="S153" s="38">
        <f>[5]NGDPD!AT151</f>
        <v>0.85225658584127795</v>
      </c>
      <c r="T153" s="38">
        <f>[5]NGDPD!AU151</f>
        <v>0.80361407969723708</v>
      </c>
      <c r="U153" s="75">
        <f t="shared" si="3"/>
        <v>-5.7074954834200553E-2</v>
      </c>
    </row>
    <row r="154" spans="1:22" x14ac:dyDescent="0.15">
      <c r="A154" t="str">
        <f>'TT balance'!A158</f>
        <v>São Tomé and Príncipe, Dem. Rep. of</v>
      </c>
      <c r="B154" s="37" t="s">
        <v>294</v>
      </c>
      <c r="C154" s="37">
        <v>716</v>
      </c>
      <c r="D154" s="37" t="s">
        <v>453</v>
      </c>
      <c r="E154" s="38">
        <f>[5]NGDPD!AF153</f>
        <v>0.12514643828206035</v>
      </c>
      <c r="F154" s="38">
        <f>[5]NGDPD!AG153</f>
        <v>0.13332491903409388</v>
      </c>
      <c r="G154" s="38">
        <f>[5]NGDPD!AH153</f>
        <v>0.14461669677250566</v>
      </c>
      <c r="H154" s="38">
        <f>[5]NGDPD!AI153</f>
        <v>0.18802116926829021</v>
      </c>
      <c r="I154" s="38">
        <f>[5]NGDPD!AJ153</f>
        <v>0.18782102956166685</v>
      </c>
      <c r="J154" s="38">
        <f>[5]NGDPD!AK153</f>
        <v>0.19745405289096526</v>
      </c>
      <c r="K154" s="38">
        <f>[5]NGDPD!AL153</f>
        <v>0.23319673430696655</v>
      </c>
      <c r="L154" s="38">
        <f>[5]NGDPD!AM153</f>
        <v>0.25256055697375684</v>
      </c>
      <c r="M154" s="38">
        <f>[5]NGDPD!AN153</f>
        <v>0.30288531245402461</v>
      </c>
      <c r="N154" s="38">
        <f>[5]NGDPD!AO153</f>
        <v>0.3489416577515661</v>
      </c>
      <c r="O154" s="38">
        <f>[5]NGDPD!AP153</f>
        <v>0.31826583646297241</v>
      </c>
      <c r="P154" s="38">
        <f>[5]NGDPD!AQ153</f>
        <v>0.34754539309544485</v>
      </c>
      <c r="Q154" s="38">
        <f>[5]NGDPD!AR153</f>
        <v>0.37583446012924193</v>
      </c>
      <c r="R154" s="38">
        <f>[5]NGDPD!AS153</f>
        <v>0.41564290977146701</v>
      </c>
      <c r="S154" s="38">
        <f>[5]NGDPD!AT153</f>
        <v>0.4218140803669676</v>
      </c>
      <c r="T154" s="38">
        <f>[5]NGDPD!AU153</f>
        <v>0.41812708543266219</v>
      </c>
      <c r="U154" s="75">
        <f t="shared" si="3"/>
        <v>-8.7408057386273441E-3</v>
      </c>
    </row>
    <row r="155" spans="1:22" x14ac:dyDescent="0.15">
      <c r="A155" t="str">
        <f>'TT balance'!A159</f>
        <v>Saudi Arabia</v>
      </c>
      <c r="B155" s="37" t="s">
        <v>179</v>
      </c>
      <c r="C155" s="37">
        <v>456</v>
      </c>
      <c r="D155" s="37" t="s">
        <v>454</v>
      </c>
      <c r="E155" s="38">
        <f>[5]NGDPD!AF154</f>
        <v>328.20569128930134</v>
      </c>
      <c r="F155" s="38">
        <f>[5]NGDPD!AG154</f>
        <v>376.39760220643461</v>
      </c>
      <c r="G155" s="38">
        <f>[5]NGDPD!AH154</f>
        <v>415.68727333716532</v>
      </c>
      <c r="H155" s="38">
        <f>[5]NGDPD!AI154</f>
        <v>519.79673863112794</v>
      </c>
      <c r="I155" s="38">
        <f>[5]NGDPD!AJ154</f>
        <v>429.09789927901335</v>
      </c>
      <c r="J155" s="38">
        <f>[5]NGDPD!AK154</f>
        <v>528.20733264953606</v>
      </c>
      <c r="K155" s="38">
        <f>[5]NGDPD!AL154</f>
        <v>671.23884010822928</v>
      </c>
      <c r="L155" s="38">
        <f>[5]NGDPD!AM154</f>
        <v>735.97484334866408</v>
      </c>
      <c r="M155" s="38">
        <f>[5]NGDPD!AN154</f>
        <v>746.64712740761865</v>
      </c>
      <c r="N155" s="38">
        <f>[5]NGDPD!AO154</f>
        <v>756.35034732038139</v>
      </c>
      <c r="O155" s="38">
        <f>[5]NGDPD!AP154</f>
        <v>654.26990288871468</v>
      </c>
      <c r="P155" s="38">
        <f>[5]NGDPD!AQ154</f>
        <v>644.93554144645339</v>
      </c>
      <c r="Q155" s="38">
        <f>[5]NGDPD!AR154</f>
        <v>688.58624428651194</v>
      </c>
      <c r="R155" s="38">
        <f>[5]NGDPD!AS154</f>
        <v>786.52183157195725</v>
      </c>
      <c r="S155" s="38">
        <f>[5]NGDPD!AT154</f>
        <v>792.96683816165864</v>
      </c>
      <c r="T155" s="38">
        <f>[5]NGDPD!AU154</f>
        <v>700.11787324926934</v>
      </c>
      <c r="U155" s="75">
        <f t="shared" si="3"/>
        <v>-0.11709060258767168</v>
      </c>
      <c r="V155">
        <v>1</v>
      </c>
    </row>
    <row r="156" spans="1:22" x14ac:dyDescent="0.15">
      <c r="A156" t="str">
        <f>'TT balance'!A160</f>
        <v>Senegal</v>
      </c>
      <c r="B156" s="37" t="s">
        <v>180</v>
      </c>
      <c r="C156" s="37">
        <v>722</v>
      </c>
      <c r="D156" s="37" t="s">
        <v>455</v>
      </c>
      <c r="E156" s="38">
        <f>[5]NGDPD!AF155</f>
        <v>11.015118560023987</v>
      </c>
      <c r="F156" s="38">
        <f>[5]NGDPD!AG155</f>
        <v>11.698538053142629</v>
      </c>
      <c r="G156" s="38">
        <f>[5]NGDPD!AH155</f>
        <v>13.995867933754347</v>
      </c>
      <c r="H156" s="38">
        <f>[5]NGDPD!AI155</f>
        <v>16.852143132293808</v>
      </c>
      <c r="I156" s="38">
        <f>[5]NGDPD!AJ155</f>
        <v>16.128335923242616</v>
      </c>
      <c r="J156" s="38">
        <f>[5]NGDPD!AK155</f>
        <v>16.134482774167083</v>
      </c>
      <c r="K156" s="38">
        <f>[5]NGDPD!AL155</f>
        <v>17.811148824889418</v>
      </c>
      <c r="L156" s="38">
        <f>[5]NGDPD!AM155</f>
        <v>17.672054082319406</v>
      </c>
      <c r="M156" s="38">
        <f>[5]NGDPD!AN155</f>
        <v>18.918943446919659</v>
      </c>
      <c r="N156" s="38">
        <f>[5]NGDPD!AO155</f>
        <v>19.802355628040321</v>
      </c>
      <c r="O156" s="38">
        <f>[5]NGDPD!AP155</f>
        <v>17.776566357225413</v>
      </c>
      <c r="P156" s="38">
        <f>[5]NGDPD!AQ155</f>
        <v>19.035058264208619</v>
      </c>
      <c r="Q156" s="38">
        <f>[5]NGDPD!AR155</f>
        <v>20.989153596076758</v>
      </c>
      <c r="R156" s="38">
        <f>[5]NGDPD!AS155</f>
        <v>23.127184340215845</v>
      </c>
      <c r="S156" s="38">
        <f>[5]NGDPD!AT155</f>
        <v>23.307202139121966</v>
      </c>
      <c r="T156" s="38">
        <f>[5]NGDPD!AU155</f>
        <v>24.68085827854733</v>
      </c>
      <c r="U156" s="75">
        <f t="shared" si="3"/>
        <v>5.8936981419989154E-2</v>
      </c>
    </row>
    <row r="157" spans="1:22" x14ac:dyDescent="0.15">
      <c r="A157" t="str">
        <f>'TT balance'!A161</f>
        <v>Serbia, Rep. of</v>
      </c>
      <c r="B157" s="37" t="s">
        <v>295</v>
      </c>
      <c r="C157" s="37">
        <v>942</v>
      </c>
      <c r="D157" s="37" t="s">
        <v>456</v>
      </c>
      <c r="E157" s="38">
        <f>[5]NGDPD!AF156</f>
        <v>0</v>
      </c>
      <c r="F157" s="38">
        <f>[5]NGDPD!AG156</f>
        <v>0</v>
      </c>
      <c r="G157" s="38">
        <f>[5]NGDPD!AH156</f>
        <v>0</v>
      </c>
      <c r="H157" s="38">
        <f>[5]NGDPD!AI156</f>
        <v>0</v>
      </c>
      <c r="I157" s="38">
        <f>[5]NGDPD!AJ156</f>
        <v>0</v>
      </c>
      <c r="J157" s="38">
        <f>[5]NGDPD!AK156</f>
        <v>0</v>
      </c>
      <c r="K157" s="38">
        <f>[5]NGDPD!AL156</f>
        <v>0</v>
      </c>
      <c r="L157" s="38">
        <f>[5]NGDPD!AM156</f>
        <v>0</v>
      </c>
      <c r="M157" s="38">
        <f>[5]NGDPD!AN156</f>
        <v>0</v>
      </c>
      <c r="N157" s="38">
        <f>[5]NGDPD!AO156</f>
        <v>0</v>
      </c>
      <c r="O157" s="38">
        <f>[5]NGDPD!AP156</f>
        <v>39.655950650402751</v>
      </c>
      <c r="P157" s="38">
        <f>[5]NGDPD!AQ156</f>
        <v>40.692663454586878</v>
      </c>
      <c r="Q157" s="38">
        <f>[5]NGDPD!AR156</f>
        <v>44.179076706924768</v>
      </c>
      <c r="R157" s="38">
        <f>[5]NGDPD!AS156</f>
        <v>50.640663857751036</v>
      </c>
      <c r="S157" s="38">
        <f>[5]NGDPD!AT156</f>
        <v>51.475038810535153</v>
      </c>
      <c r="T157" s="38">
        <f>[5]NGDPD!AU156</f>
        <v>52.96013835670697</v>
      </c>
      <c r="U157" s="75">
        <f t="shared" si="3"/>
        <v>2.8850867925287904E-2</v>
      </c>
    </row>
    <row r="158" spans="1:22" x14ac:dyDescent="0.15">
      <c r="A158" t="str">
        <f>'TT balance'!A162</f>
        <v>Seychelles</v>
      </c>
      <c r="B158" s="37" t="s">
        <v>182</v>
      </c>
      <c r="C158" s="37">
        <v>718</v>
      </c>
      <c r="D158" s="37" t="s">
        <v>457</v>
      </c>
      <c r="E158" s="38">
        <f>[5]NGDPD!AF157</f>
        <v>0.91910326198713832</v>
      </c>
      <c r="F158" s="38">
        <f>[5]NGDPD!AG157</f>
        <v>1.0164197691606844</v>
      </c>
      <c r="G158" s="38">
        <f>[5]NGDPD!AH157</f>
        <v>1.0336357733910428</v>
      </c>
      <c r="H158" s="38">
        <f>[5]NGDPD!AI157</f>
        <v>0.99829254637635578</v>
      </c>
      <c r="I158" s="38">
        <f>[5]NGDPD!AJ157</f>
        <v>0.84742485151885538</v>
      </c>
      <c r="J158" s="38">
        <f>[5]NGDPD!AK157</f>
        <v>0.96997377481817737</v>
      </c>
      <c r="K158" s="38">
        <f>[5]NGDPD!AL157</f>
        <v>1.0184267814786445</v>
      </c>
      <c r="L158" s="38">
        <f>[5]NGDPD!AM157</f>
        <v>1.0596269282729474</v>
      </c>
      <c r="M158" s="38">
        <f>[5]NGDPD!AN157</f>
        <v>1.3278471593012731</v>
      </c>
      <c r="N158" s="38">
        <f>[5]NGDPD!AO157</f>
        <v>1.3431022563556343</v>
      </c>
      <c r="O158" s="38">
        <f>[5]NGDPD!AP157</f>
        <v>1.3772382074625924</v>
      </c>
      <c r="P158" s="38">
        <f>[5]NGDPD!AQ157</f>
        <v>1.4256248432537482</v>
      </c>
      <c r="Q158" s="38">
        <f>[5]NGDPD!AR157</f>
        <v>1.5283318710039413</v>
      </c>
      <c r="R158" s="38">
        <f>[5]NGDPD!AS157</f>
        <v>1.5416488732777203</v>
      </c>
      <c r="S158" s="38">
        <f>[5]NGDPD!AT157</f>
        <v>1.5800768394649225</v>
      </c>
      <c r="T158" s="38">
        <f>[5]NGDPD!AU157</f>
        <v>1.1314192656480739</v>
      </c>
      <c r="U158" s="75">
        <f t="shared" si="3"/>
        <v>-0.28394668069989693</v>
      </c>
    </row>
    <row r="159" spans="1:22" x14ac:dyDescent="0.15">
      <c r="A159" t="str">
        <f>'TT balance'!A163</f>
        <v>Sierra Leone</v>
      </c>
      <c r="B159" s="37" t="s">
        <v>183</v>
      </c>
      <c r="C159" s="37">
        <v>724</v>
      </c>
      <c r="D159" s="37" t="s">
        <v>458</v>
      </c>
      <c r="E159" s="38">
        <f>[5]NGDPD!AF158</f>
        <v>1.6096002192435601</v>
      </c>
      <c r="F159" s="38">
        <f>[5]NGDPD!AG158</f>
        <v>1.8843542567040923</v>
      </c>
      <c r="G159" s="38">
        <f>[5]NGDPD!AH158</f>
        <v>2.1588145170578872</v>
      </c>
      <c r="H159" s="38">
        <f>[5]NGDPD!AI158</f>
        <v>2.5113600254973631</v>
      </c>
      <c r="I159" s="38">
        <f>[5]NGDPD!AJ158</f>
        <v>2.4539724411996899</v>
      </c>
      <c r="J159" s="38">
        <f>[5]NGDPD!AK158</f>
        <v>2.5780261351534284</v>
      </c>
      <c r="K159" s="38">
        <f>[5]NGDPD!AL158</f>
        <v>2.9424551849735847</v>
      </c>
      <c r="L159" s="38">
        <f>[5]NGDPD!AM158</f>
        <v>3.8018064874352704</v>
      </c>
      <c r="M159" s="38">
        <f>[5]NGDPD!AN158</f>
        <v>4.9156230837168815</v>
      </c>
      <c r="N159" s="38">
        <f>[5]NGDPD!AO158</f>
        <v>5.0069452936951722</v>
      </c>
      <c r="O159" s="38">
        <f>[5]NGDPD!AP158</f>
        <v>4.2522492783118313</v>
      </c>
      <c r="P159" s="38">
        <f>[5]NGDPD!AQ158</f>
        <v>3.8545895263201113</v>
      </c>
      <c r="Q159" s="38">
        <f>[5]NGDPD!AR158</f>
        <v>3.7128554301011425</v>
      </c>
      <c r="R159" s="38">
        <f>[5]NGDPD!AS158</f>
        <v>4.0849701556730693</v>
      </c>
      <c r="S159" s="38">
        <f>[5]NGDPD!AT158</f>
        <v>4.1188997026268037</v>
      </c>
      <c r="T159" s="38">
        <f>[5]NGDPD!AU158</f>
        <v>4.2037671804450953</v>
      </c>
      <c r="U159" s="75">
        <f t="shared" si="3"/>
        <v>2.0604405046368957E-2</v>
      </c>
    </row>
    <row r="160" spans="1:22" x14ac:dyDescent="0.15">
      <c r="A160" t="str">
        <f>'TT balance'!A164</f>
        <v>Singapore</v>
      </c>
      <c r="B160" s="37" t="s">
        <v>184</v>
      </c>
      <c r="C160" s="37">
        <v>576</v>
      </c>
      <c r="D160" s="37" t="s">
        <v>459</v>
      </c>
      <c r="E160" s="38">
        <f>[5]NGDPD!AF159</f>
        <v>127.80781033376942</v>
      </c>
      <c r="F160" s="38">
        <f>[5]NGDPD!AG159</f>
        <v>148.62725518167355</v>
      </c>
      <c r="G160" s="38">
        <f>[5]NGDPD!AH159</f>
        <v>180.94174137776554</v>
      </c>
      <c r="H160" s="38">
        <f>[5]NGDPD!AI159</f>
        <v>193.61734634678487</v>
      </c>
      <c r="I160" s="38">
        <f>[5]NGDPD!AJ159</f>
        <v>194.15032202209045</v>
      </c>
      <c r="J160" s="38">
        <f>[5]NGDPD!AK159</f>
        <v>239.8079219660074</v>
      </c>
      <c r="K160" s="38">
        <f>[5]NGDPD!AL159</f>
        <v>279.35652636633438</v>
      </c>
      <c r="L160" s="38">
        <f>[5]NGDPD!AM159</f>
        <v>295.09283997491883</v>
      </c>
      <c r="M160" s="38">
        <f>[5]NGDPD!AN159</f>
        <v>307.57636058499156</v>
      </c>
      <c r="N160" s="38">
        <f>[5]NGDPD!AO159</f>
        <v>314.86358075845465</v>
      </c>
      <c r="O160" s="38">
        <f>[5]NGDPD!AP159</f>
        <v>307.99854526939794</v>
      </c>
      <c r="P160" s="38">
        <f>[5]NGDPD!AQ159</f>
        <v>318.75313620517591</v>
      </c>
      <c r="Q160" s="38">
        <f>[5]NGDPD!AR159</f>
        <v>343.3320322711694</v>
      </c>
      <c r="R160" s="38">
        <f>[5]NGDPD!AS159</f>
        <v>375.96307269160309</v>
      </c>
      <c r="S160" s="38">
        <f>[5]NGDPD!AT159</f>
        <v>374.38973748110141</v>
      </c>
      <c r="T160" s="38">
        <f>[5]NGDPD!AU159</f>
        <v>339.98053061150131</v>
      </c>
      <c r="U160" s="75">
        <f t="shared" si="3"/>
        <v>-9.1907452114221022E-2</v>
      </c>
    </row>
    <row r="161" spans="1:22" x14ac:dyDescent="0.15">
      <c r="A161" t="str">
        <f>'TT balance'!A165</f>
        <v>Sint Maarten, Kingdom of the Netherlands</v>
      </c>
      <c r="B161" s="37"/>
      <c r="C161" s="37">
        <v>352</v>
      </c>
      <c r="D161" s="37"/>
      <c r="E161" s="38">
        <v>0.70795481675977601</v>
      </c>
      <c r="F161" s="38">
        <v>0.75824638212290507</v>
      </c>
      <c r="G161" s="38">
        <v>0.80747149720670286</v>
      </c>
      <c r="H161" s="38">
        <v>0.85473209776536296</v>
      </c>
      <c r="I161" s="38">
        <v>0.85899789999999998</v>
      </c>
      <c r="J161" s="38">
        <v>0.89649205865921699</v>
      </c>
      <c r="K161" s="38">
        <v>0.93606298882681505</v>
      </c>
      <c r="L161" s="38">
        <v>0.98584505865921701</v>
      </c>
      <c r="M161" s="38">
        <v>1.0229194966480402</v>
      </c>
      <c r="N161" s="38">
        <v>1.0579329608938499</v>
      </c>
      <c r="O161" s="38">
        <v>1.0664245810055799</v>
      </c>
      <c r="P161" s="38">
        <v>1.0720670391061402</v>
      </c>
      <c r="Q161" s="38">
        <v>1.014</v>
      </c>
      <c r="R161" s="38">
        <v>0.95399999999999996</v>
      </c>
      <c r="S161" s="38">
        <v>1.0089999999999999</v>
      </c>
      <c r="T161" s="38">
        <v>0.97050000000000003</v>
      </c>
      <c r="U161" s="75">
        <f t="shared" si="3"/>
        <v>-3.8156590683845248E-2</v>
      </c>
    </row>
    <row r="162" spans="1:22" x14ac:dyDescent="0.15">
      <c r="A162" t="str">
        <f>'TT balance'!A166</f>
        <v>Slovak Rep.</v>
      </c>
      <c r="B162" s="37" t="s">
        <v>296</v>
      </c>
      <c r="C162" s="37">
        <v>936</v>
      </c>
      <c r="D162" s="37" t="s">
        <v>460</v>
      </c>
      <c r="E162" s="38">
        <f>[5]NGDPD!AF160</f>
        <v>49.116210405264283</v>
      </c>
      <c r="F162" s="38">
        <f>[5]NGDPD!AG160</f>
        <v>57.492264111598679</v>
      </c>
      <c r="G162" s="38">
        <f>[5]NGDPD!AH160</f>
        <v>77.238627787097514</v>
      </c>
      <c r="H162" s="38">
        <f>[5]NGDPD!AI160</f>
        <v>97.170437058705417</v>
      </c>
      <c r="I162" s="38">
        <f>[5]NGDPD!AJ160</f>
        <v>89.302204898778768</v>
      </c>
      <c r="J162" s="38">
        <f>[5]NGDPD!AK160</f>
        <v>90.472595495834213</v>
      </c>
      <c r="K162" s="38">
        <f>[5]NGDPD!AL160</f>
        <v>99.235207584672366</v>
      </c>
      <c r="L162" s="38">
        <f>[5]NGDPD!AM160</f>
        <v>94.589214758718157</v>
      </c>
      <c r="M162" s="38">
        <f>[5]NGDPD!AN160</f>
        <v>98.878102472574085</v>
      </c>
      <c r="N162" s="38">
        <f>[5]NGDPD!AO160</f>
        <v>101.35060264395038</v>
      </c>
      <c r="O162" s="38">
        <f>[5]NGDPD!AP160</f>
        <v>88.512030266431807</v>
      </c>
      <c r="P162" s="38">
        <f>[5]NGDPD!AQ160</f>
        <v>89.691511641733271</v>
      </c>
      <c r="Q162" s="38">
        <f>[5]NGDPD!AR160</f>
        <v>95.411499917712305</v>
      </c>
      <c r="R162" s="38">
        <f>[5]NGDPD!AS160</f>
        <v>105.5741692797011</v>
      </c>
      <c r="S162" s="38">
        <f>[5]NGDPD!AT160</f>
        <v>105.13070561672706</v>
      </c>
      <c r="T162" s="38">
        <f>[5]NGDPD!AU160</f>
        <v>104.49051714593698</v>
      </c>
      <c r="U162" s="75">
        <f t="shared" si="3"/>
        <v>-6.0894528105233103E-3</v>
      </c>
    </row>
    <row r="163" spans="1:22" x14ac:dyDescent="0.15">
      <c r="A163" t="str">
        <f>'TT balance'!A167</f>
        <v>Slovenia, Rep. of</v>
      </c>
      <c r="B163" s="37" t="s">
        <v>297</v>
      </c>
      <c r="C163" s="37">
        <v>961</v>
      </c>
      <c r="D163" s="37" t="s">
        <v>461</v>
      </c>
      <c r="E163" s="38">
        <f>[5]NGDPD!AF161</f>
        <v>36.260377906992822</v>
      </c>
      <c r="F163" s="38">
        <f>[5]NGDPD!AG161</f>
        <v>39.513950363067778</v>
      </c>
      <c r="G163" s="38">
        <f>[5]NGDPD!AH161</f>
        <v>48.073127344392169</v>
      </c>
      <c r="H163" s="38">
        <f>[5]NGDPD!AI161</f>
        <v>55.773466692398031</v>
      </c>
      <c r="I163" s="38">
        <f>[5]NGDPD!AJ161</f>
        <v>50.512650313426754</v>
      </c>
      <c r="J163" s="38">
        <f>[5]NGDPD!AK161</f>
        <v>48.247601730362049</v>
      </c>
      <c r="K163" s="38">
        <f>[5]NGDPD!AL161</f>
        <v>51.574696411538973</v>
      </c>
      <c r="L163" s="38">
        <f>[5]NGDPD!AM161</f>
        <v>46.607067290729901</v>
      </c>
      <c r="M163" s="38">
        <f>[5]NGDPD!AN161</f>
        <v>48.416451849074662</v>
      </c>
      <c r="N163" s="38">
        <f>[5]NGDPD!AO161</f>
        <v>50.009949547828334</v>
      </c>
      <c r="O163" s="38">
        <f>[5]NGDPD!AP161</f>
        <v>43.111714118237899</v>
      </c>
      <c r="P163" s="38">
        <f>[5]NGDPD!AQ161</f>
        <v>44.754461513160891</v>
      </c>
      <c r="Q163" s="38">
        <f>[5]NGDPD!AR161</f>
        <v>48.569538165632665</v>
      </c>
      <c r="R163" s="38">
        <f>[5]NGDPD!AS161</f>
        <v>54.186323295195749</v>
      </c>
      <c r="S163" s="38">
        <f>[5]NGDPD!AT161</f>
        <v>54.180149089433741</v>
      </c>
      <c r="T163" s="38">
        <f>[5]NGDPD!AU161</f>
        <v>52.838040370717174</v>
      </c>
      <c r="U163" s="75">
        <f t="shared" si="3"/>
        <v>-2.4771226016768289E-2</v>
      </c>
    </row>
    <row r="164" spans="1:22" x14ac:dyDescent="0.15">
      <c r="A164" t="str">
        <f>'TT balance'!A168</f>
        <v>Solomon Islands</v>
      </c>
      <c r="B164" s="37" t="s">
        <v>188</v>
      </c>
      <c r="C164" s="37">
        <v>813</v>
      </c>
      <c r="D164" s="37" t="s">
        <v>462</v>
      </c>
      <c r="E164" s="38">
        <f>[5]NGDPD!AF162</f>
        <v>0.47683840287841117</v>
      </c>
      <c r="F164" s="38">
        <f>[5]NGDPD!AG162</f>
        <v>0.53861762843278493</v>
      </c>
      <c r="G164" s="38">
        <f>[5]NGDPD!AH162</f>
        <v>0.62021123936181133</v>
      </c>
      <c r="H164" s="38">
        <f>[5]NGDPD!AI162</f>
        <v>0.6992021063118018</v>
      </c>
      <c r="I164" s="38">
        <f>[5]NGDPD!AJ162</f>
        <v>0.73599354691610419</v>
      </c>
      <c r="J164" s="38">
        <f>[5]NGDPD!AK162</f>
        <v>0.84676748937330337</v>
      </c>
      <c r="K164" s="38">
        <f>[5]NGDPD!AL162</f>
        <v>1.0498953240906823</v>
      </c>
      <c r="L164" s="38">
        <f>[5]NGDPD!AM162</f>
        <v>1.1910451092569854</v>
      </c>
      <c r="M164" s="38">
        <f>[5]NGDPD!AN162</f>
        <v>1.2847571172494716</v>
      </c>
      <c r="N164" s="38">
        <f>[5]NGDPD!AO162</f>
        <v>1.3376139317466536</v>
      </c>
      <c r="O164" s="38">
        <f>[5]NGDPD!AP162</f>
        <v>1.3113664467207138</v>
      </c>
      <c r="P164" s="38">
        <f>[5]NGDPD!AQ162</f>
        <v>1.3810789868461562</v>
      </c>
      <c r="Q164" s="38">
        <f>[5]NGDPD!AR162</f>
        <v>1.4575928228893735</v>
      </c>
      <c r="R164" s="38">
        <f>[5]NGDPD!AS162</f>
        <v>1.5660834825231984</v>
      </c>
      <c r="S164" s="38">
        <f>[5]NGDPD!AT162</f>
        <v>1.5785238150041307</v>
      </c>
      <c r="T164" s="38">
        <f>[5]NGDPD!AU162</f>
        <v>1.5671884608068629</v>
      </c>
      <c r="U164" s="75">
        <f t="shared" si="3"/>
        <v>-7.1809839607888115E-3</v>
      </c>
    </row>
    <row r="165" spans="1:22" x14ac:dyDescent="0.15">
      <c r="A165" t="str">
        <f>'TT balance'!A169</f>
        <v>Somalia</v>
      </c>
      <c r="B165" s="37" t="s">
        <v>189</v>
      </c>
      <c r="C165" s="37">
        <v>726</v>
      </c>
      <c r="D165" s="37" t="s">
        <v>463</v>
      </c>
      <c r="E165" s="38"/>
      <c r="F165" s="38"/>
      <c r="G165" s="38"/>
      <c r="H165" s="38"/>
      <c r="I165" s="38"/>
      <c r="J165" s="38"/>
      <c r="K165" s="38">
        <v>3.4990000000000001</v>
      </c>
      <c r="L165" s="38">
        <f>[5]NGDPD!AM163</f>
        <v>3.6109881437154701</v>
      </c>
      <c r="M165" s="38">
        <f>[5]NGDPD!AN163</f>
        <v>3.8924026847557003</v>
      </c>
      <c r="N165" s="38">
        <f>[5]NGDPD!AO163</f>
        <v>3.9635323089948002</v>
      </c>
      <c r="O165" s="38">
        <f>[5]NGDPD!AP163</f>
        <v>4.0488608714111898</v>
      </c>
      <c r="P165" s="38">
        <f>[5]NGDPD!AQ163</f>
        <v>4.1984854038805803</v>
      </c>
      <c r="Q165" s="38">
        <f>[5]NGDPD!AR163</f>
        <v>4.5088453483272204</v>
      </c>
      <c r="R165" s="38">
        <f>[5]NGDPD!AS163</f>
        <v>4.6510665072651598</v>
      </c>
      <c r="S165" s="38">
        <f>[5]NGDPD!AT163</f>
        <v>5.0600704188257906</v>
      </c>
      <c r="T165" s="38">
        <f>[5]NGDPD!AU163</f>
        <v>4.9896011277143799</v>
      </c>
      <c r="U165" s="75">
        <f t="shared" si="3"/>
        <v>-1.3926543561376681E-2</v>
      </c>
    </row>
    <row r="166" spans="1:22" x14ac:dyDescent="0.15">
      <c r="A166" t="str">
        <f>'TT balance'!A170</f>
        <v>South Africa</v>
      </c>
      <c r="B166" s="37" t="s">
        <v>190</v>
      </c>
      <c r="C166" s="37">
        <v>199</v>
      </c>
      <c r="D166" s="37" t="s">
        <v>464</v>
      </c>
      <c r="E166" s="38">
        <f>[5]NGDPD!AF164</f>
        <v>257.66684568329759</v>
      </c>
      <c r="F166" s="38">
        <f>[5]NGDPD!AG164</f>
        <v>271.81242765312896</v>
      </c>
      <c r="G166" s="38">
        <f>[5]NGDPD!AH164</f>
        <v>299.03266275264929</v>
      </c>
      <c r="H166" s="38">
        <f>[5]NGDPD!AI164</f>
        <v>287.09535254791876</v>
      </c>
      <c r="I166" s="38">
        <f>[5]NGDPD!AJ164</f>
        <v>297.22072201096364</v>
      </c>
      <c r="J166" s="38">
        <f>[5]NGDPD!AK164</f>
        <v>375.30425083935603</v>
      </c>
      <c r="K166" s="38">
        <f>[5]NGDPD!AL164</f>
        <v>416.87912037409399</v>
      </c>
      <c r="L166" s="38">
        <f>[5]NGDPD!AM164</f>
        <v>396.33191567108867</v>
      </c>
      <c r="M166" s="38">
        <f>[5]NGDPD!AN164</f>
        <v>366.82115625404759</v>
      </c>
      <c r="N166" s="38">
        <f>[5]NGDPD!AO164</f>
        <v>350.90128636636086</v>
      </c>
      <c r="O166" s="38">
        <f>[5]NGDPD!AP164</f>
        <v>317.57768788922277</v>
      </c>
      <c r="P166" s="38">
        <f>[5]NGDPD!AQ164</f>
        <v>296.27268402093392</v>
      </c>
      <c r="Q166" s="38">
        <f>[5]NGDPD!AR164</f>
        <v>349.43330204617979</v>
      </c>
      <c r="R166" s="38">
        <f>[5]NGDPD!AS164</f>
        <v>368.13547928219299</v>
      </c>
      <c r="S166" s="38">
        <f>[5]NGDPD!AT164</f>
        <v>351.35423454177533</v>
      </c>
      <c r="T166" s="38">
        <f>[5]NGDPD!AU164</f>
        <v>302.05297443398882</v>
      </c>
      <c r="U166" s="75">
        <f t="shared" si="3"/>
        <v>-0.1403178196274868</v>
      </c>
    </row>
    <row r="167" spans="1:22" x14ac:dyDescent="0.15">
      <c r="A167" t="str">
        <f>'TT balance'!A171</f>
        <v>South Sudan, Rep. of</v>
      </c>
      <c r="B167" s="37" t="s">
        <v>298</v>
      </c>
      <c r="C167" s="37">
        <v>733</v>
      </c>
      <c r="D167" s="37" t="s">
        <v>465</v>
      </c>
      <c r="E167" s="38"/>
      <c r="F167" s="38"/>
      <c r="G167" s="38"/>
      <c r="H167" s="38"/>
      <c r="I167" s="38"/>
      <c r="J167" s="38"/>
      <c r="K167" s="38">
        <f>[5]NGDPD!AL165</f>
        <v>17.185645508348721</v>
      </c>
      <c r="L167" s="38">
        <f>[5]NGDPD!AM165</f>
        <v>11.266811139821558</v>
      </c>
      <c r="M167" s="38">
        <f>[5]NGDPD!AN165</f>
        <v>14.946891826316271</v>
      </c>
      <c r="N167" s="38">
        <f>[5]NGDPD!AO165</f>
        <v>15.383339598332034</v>
      </c>
      <c r="O167" s="38">
        <f>[5]NGDPD!AP165</f>
        <v>14.801383724057388</v>
      </c>
      <c r="P167" s="38">
        <f>[5]NGDPD!AQ165</f>
        <v>3.5005279252813888</v>
      </c>
      <c r="Q167" s="38">
        <f>[5]NGDPD!AR165</f>
        <v>3.4948699037648292</v>
      </c>
      <c r="R167" s="38">
        <f>[5]NGDPD!AS165</f>
        <v>4.6590340335642875</v>
      </c>
      <c r="S167" s="38">
        <f>[5]NGDPD!AT165</f>
        <v>4.1433471460862252</v>
      </c>
      <c r="T167" s="38">
        <f>[5]NGDPD!AU165</f>
        <v>4.0739523905564683</v>
      </c>
      <c r="U167" s="75">
        <f t="shared" si="3"/>
        <v>-1.674847727767792E-2</v>
      </c>
      <c r="V167">
        <v>1</v>
      </c>
    </row>
    <row r="168" spans="1:22" x14ac:dyDescent="0.15">
      <c r="A168" t="str">
        <f>'TT balance'!A172</f>
        <v>Spain</v>
      </c>
      <c r="B168" s="37" t="s">
        <v>192</v>
      </c>
      <c r="C168" s="37">
        <v>184</v>
      </c>
      <c r="D168" s="37" t="s">
        <v>466</v>
      </c>
      <c r="E168" s="38">
        <f>[5]NGDPD!AF166</f>
        <v>1154.3535256662137</v>
      </c>
      <c r="F168" s="38">
        <f>[5]NGDPD!AG166</f>
        <v>1260.4657593851534</v>
      </c>
      <c r="G168" s="38">
        <f>[5]NGDPD!AH166</f>
        <v>1474.1763243149444</v>
      </c>
      <c r="H168" s="38">
        <f>[5]NGDPD!AI166</f>
        <v>1631.6847108656907</v>
      </c>
      <c r="I168" s="38">
        <f>[5]NGDPD!AJ166</f>
        <v>1489.8534475739609</v>
      </c>
      <c r="J168" s="38">
        <f>[5]NGDPD!AK166</f>
        <v>1423.2696879205737</v>
      </c>
      <c r="K168" s="38">
        <f>[5]NGDPD!AL166</f>
        <v>1480.4499312931696</v>
      </c>
      <c r="L168" s="38">
        <f>[5]NGDPD!AM166</f>
        <v>1325.5832046474457</v>
      </c>
      <c r="M168" s="38">
        <f>[5]NGDPD!AN166</f>
        <v>1355.1623346235194</v>
      </c>
      <c r="N168" s="38">
        <f>[5]NGDPD!AO166</f>
        <v>1371.5761064507124</v>
      </c>
      <c r="O168" s="38">
        <f>[5]NGDPD!AP166</f>
        <v>1195.721047980747</v>
      </c>
      <c r="P168" s="38">
        <f>[5]NGDPD!AQ166</f>
        <v>1232.5727478177876</v>
      </c>
      <c r="Q168" s="38">
        <f>[5]NGDPD!AR166</f>
        <v>1312.0761046448001</v>
      </c>
      <c r="R168" s="38">
        <f>[5]NGDPD!AS166</f>
        <v>1422.7987482492269</v>
      </c>
      <c r="S168" s="38">
        <f>[5]NGDPD!AT166</f>
        <v>1393.6443155933794</v>
      </c>
      <c r="T168" s="38">
        <f>[5]NGDPD!AU166</f>
        <v>1280.1735790741257</v>
      </c>
      <c r="U168" s="75">
        <f t="shared" si="3"/>
        <v>-8.1420155235907954E-2</v>
      </c>
    </row>
    <row r="169" spans="1:22" x14ac:dyDescent="0.15">
      <c r="A169" t="str">
        <f>'TT balance'!A173</f>
        <v>Sri Lanka</v>
      </c>
      <c r="B169" s="37" t="s">
        <v>193</v>
      </c>
      <c r="C169" s="37">
        <v>524</v>
      </c>
      <c r="D169" s="37" t="s">
        <v>467</v>
      </c>
      <c r="E169" s="38">
        <f>[5]NGDPD!AF167</f>
        <v>27.938660685475465</v>
      </c>
      <c r="F169" s="38">
        <f>[5]NGDPD!AG167</f>
        <v>32.357114700311328</v>
      </c>
      <c r="G169" s="38">
        <f>[5]NGDPD!AH167</f>
        <v>37.022783306013196</v>
      </c>
      <c r="H169" s="38">
        <f>[5]NGDPD!AI167</f>
        <v>46.607756145942048</v>
      </c>
      <c r="I169" s="38">
        <f>[5]NGDPD!AJ167</f>
        <v>48.129283952088286</v>
      </c>
      <c r="J169" s="38">
        <f>[5]NGDPD!AK167</f>
        <v>56.732116444038127</v>
      </c>
      <c r="K169" s="38">
        <f>[5]NGDPD!AL167</f>
        <v>65.265026601955896</v>
      </c>
      <c r="L169" s="38">
        <f>[5]NGDPD!AM167</f>
        <v>68.380592231022462</v>
      </c>
      <c r="M169" s="38">
        <f>[5]NGDPD!AN167</f>
        <v>74.253226517307681</v>
      </c>
      <c r="N169" s="38">
        <f>[5]NGDPD!AO167</f>
        <v>79.312389650097018</v>
      </c>
      <c r="O169" s="38">
        <f>[5]NGDPD!AP167</f>
        <v>80.55664797417036</v>
      </c>
      <c r="P169" s="38">
        <f>[5]NGDPD!AQ167</f>
        <v>82.389781430973301</v>
      </c>
      <c r="Q169" s="38">
        <f>[5]NGDPD!AR167</f>
        <v>87.421760162668278</v>
      </c>
      <c r="R169" s="38">
        <f>[5]NGDPD!AS167</f>
        <v>87.92224451412973</v>
      </c>
      <c r="S169" s="38">
        <f>[5]NGDPD!AT167</f>
        <v>83.977873402280082</v>
      </c>
      <c r="T169" s="38">
        <f>[5]NGDPD!AU167</f>
        <v>80.699547267435591</v>
      </c>
      <c r="U169" s="75">
        <f t="shared" si="3"/>
        <v>-3.9037975147814152E-2</v>
      </c>
    </row>
    <row r="170" spans="1:22" x14ac:dyDescent="0.15">
      <c r="A170" t="str">
        <f>'TT balance'!A174</f>
        <v>St. Kitts and Nevis</v>
      </c>
      <c r="B170" s="37" t="s">
        <v>194</v>
      </c>
      <c r="C170" s="37">
        <v>361</v>
      </c>
      <c r="D170" s="37" t="s">
        <v>468</v>
      </c>
      <c r="E170" s="38">
        <f>[5]NGDPD!AF168</f>
        <v>0.54719629629629629</v>
      </c>
      <c r="F170" s="38">
        <f>[5]NGDPD!AG168</f>
        <v>0.64441481481481477</v>
      </c>
      <c r="G170" s="38">
        <f>[5]NGDPD!AH168</f>
        <v>0.68928518518518522</v>
      </c>
      <c r="H170" s="38">
        <f>[5]NGDPD!AI168</f>
        <v>0.75122592592592585</v>
      </c>
      <c r="I170" s="38">
        <f>[5]NGDPD!AJ168</f>
        <v>0.77427290008282956</v>
      </c>
      <c r="J170" s="38">
        <f>[5]NGDPD!AK168</f>
        <v>0.77871716481136655</v>
      </c>
      <c r="K170" s="38">
        <f>[5]NGDPD!AL168</f>
        <v>0.83609185853909251</v>
      </c>
      <c r="L170" s="38">
        <f>[5]NGDPD!AM168</f>
        <v>0.82615985166909989</v>
      </c>
      <c r="M170" s="38">
        <f>[5]NGDPD!AN168</f>
        <v>0.87537927958119988</v>
      </c>
      <c r="N170" s="38">
        <f>[5]NGDPD!AO168</f>
        <v>0.9540551110092963</v>
      </c>
      <c r="O170" s="38">
        <f>[5]NGDPD!AP168</f>
        <v>0.95840706173284806</v>
      </c>
      <c r="P170" s="38">
        <f>[5]NGDPD!AQ168</f>
        <v>1.0086060187899371</v>
      </c>
      <c r="Q170" s="38">
        <f>[5]NGDPD!AR168</f>
        <v>1.0596552053584962</v>
      </c>
      <c r="R170" s="38">
        <f>[5]NGDPD!AS168</f>
        <v>1.0785073742657258</v>
      </c>
      <c r="S170" s="38">
        <f>[5]NGDPD!AT168</f>
        <v>1.1639085744788999</v>
      </c>
      <c r="T170" s="38">
        <f>[5]NGDPD!AU168</f>
        <v>0.98600976511854066</v>
      </c>
      <c r="U170" s="75">
        <f t="shared" si="3"/>
        <v>-0.15284603383904738</v>
      </c>
    </row>
    <row r="171" spans="1:22" x14ac:dyDescent="0.15">
      <c r="A171" t="str">
        <f>'TT balance'!A175</f>
        <v>St. Lucia</v>
      </c>
      <c r="B171" s="37" t="s">
        <v>195</v>
      </c>
      <c r="C171" s="37">
        <v>362</v>
      </c>
      <c r="D171" s="37" t="s">
        <v>469</v>
      </c>
      <c r="E171" s="38">
        <v>1.1359999999999999</v>
      </c>
      <c r="F171" s="38">
        <f>[5]NGDPD!AG169</f>
        <v>1.2682643928316</v>
      </c>
      <c r="G171" s="38">
        <f>[5]NGDPD!AH169</f>
        <v>1.3360946478844851</v>
      </c>
      <c r="H171" s="38">
        <f>[5]NGDPD!AI169</f>
        <v>1.4379060651640223</v>
      </c>
      <c r="I171" s="38">
        <f>[5]NGDPD!AJ169</f>
        <v>1.4015382805263072</v>
      </c>
      <c r="J171" s="38">
        <f>[5]NGDPD!AK169</f>
        <v>1.486637331791111</v>
      </c>
      <c r="K171" s="38">
        <f>[5]NGDPD!AL169</f>
        <v>1.5774152943086184</v>
      </c>
      <c r="L171" s="38">
        <f>[5]NGDPD!AM169</f>
        <v>1.6057785581767663</v>
      </c>
      <c r="M171" s="38">
        <f>[5]NGDPD!AN169</f>
        <v>1.665810677247322</v>
      </c>
      <c r="N171" s="38">
        <f>[5]NGDPD!AO169</f>
        <v>1.7560645582941703</v>
      </c>
      <c r="O171" s="38">
        <f>[5]NGDPD!AP169</f>
        <v>1.8099786233636666</v>
      </c>
      <c r="P171" s="38">
        <f>[5]NGDPD!AQ169</f>
        <v>1.8655134309066739</v>
      </c>
      <c r="Q171" s="38">
        <f>[5]NGDPD!AR169</f>
        <v>1.9967714411728108</v>
      </c>
      <c r="R171" s="38">
        <f>[5]NGDPD!AS169</f>
        <v>2.0651272646133925</v>
      </c>
      <c r="S171" s="38">
        <f>[5]NGDPD!AT169</f>
        <v>2.1187915464671665</v>
      </c>
      <c r="T171" s="38">
        <f>[5]NGDPD!AU169</f>
        <v>1.6167727472813367</v>
      </c>
      <c r="U171" s="75">
        <f t="shared" si="3"/>
        <v>-0.23693638009028617</v>
      </c>
    </row>
    <row r="172" spans="1:22" x14ac:dyDescent="0.15">
      <c r="A172" t="str">
        <f>'TT balance'!A176</f>
        <v>St. Vincent and the Grenadines</v>
      </c>
      <c r="B172" s="37" t="s">
        <v>196</v>
      </c>
      <c r="C172" s="37">
        <v>364</v>
      </c>
      <c r="D172" s="37" t="s">
        <v>470</v>
      </c>
      <c r="E172" s="38">
        <f>[5]NGDPD!AF170</f>
        <v>0.55072962962962957</v>
      </c>
      <c r="F172" s="38">
        <f>[5]NGDPD!AG170</f>
        <v>0.6109296296296296</v>
      </c>
      <c r="G172" s="38">
        <f>[5]NGDPD!AH170</f>
        <v>0.68444444444444441</v>
      </c>
      <c r="H172" s="38">
        <f>[5]NGDPD!AI170</f>
        <v>0.69542962962962962</v>
      </c>
      <c r="I172" s="38">
        <f>[5]NGDPD!AJ170</f>
        <v>0.6749222222222222</v>
      </c>
      <c r="J172" s="38">
        <f>[5]NGDPD!AK170</f>
        <v>0.6812259259259259</v>
      </c>
      <c r="K172" s="38">
        <f>[5]NGDPD!AL170</f>
        <v>0.67612962962962964</v>
      </c>
      <c r="L172" s="38">
        <f>[5]NGDPD!AM170</f>
        <v>0.69293333333333329</v>
      </c>
      <c r="M172" s="38">
        <f>[5]NGDPD!AN170</f>
        <v>0.72120740740740741</v>
      </c>
      <c r="N172" s="38">
        <f>[5]NGDPD!AO170</f>
        <v>0.72771481481481481</v>
      </c>
      <c r="O172" s="38">
        <f>[5]NGDPD!AP170</f>
        <v>0.75539999999999996</v>
      </c>
      <c r="P172" s="38">
        <f>[5]NGDPD!AQ170</f>
        <v>0.77442962962962958</v>
      </c>
      <c r="Q172" s="38">
        <f>[5]NGDPD!AR170</f>
        <v>0.79217777777777765</v>
      </c>
      <c r="R172" s="38">
        <f>[5]NGDPD!AS170</f>
        <v>0.81130000000000002</v>
      </c>
      <c r="S172" s="38">
        <f>[5]NGDPD!AT170</f>
        <v>0.82471851851851841</v>
      </c>
      <c r="T172" s="38">
        <f>[5]NGDPD!AU170</f>
        <v>0.78954245552494817</v>
      </c>
      <c r="U172" s="75">
        <f t="shared" si="3"/>
        <v>-4.2652204605225452E-2</v>
      </c>
    </row>
    <row r="173" spans="1:22" x14ac:dyDescent="0.15">
      <c r="A173" t="str">
        <f>'TT balance'!A177</f>
        <v>Sudan</v>
      </c>
      <c r="B173" s="37" t="s">
        <v>197</v>
      </c>
      <c r="C173" s="37">
        <v>732</v>
      </c>
      <c r="D173" s="37" t="s">
        <v>471</v>
      </c>
      <c r="E173" s="38">
        <v>35.183</v>
      </c>
      <c r="F173" s="38">
        <v>45.264000000000003</v>
      </c>
      <c r="G173" s="38">
        <v>59.44</v>
      </c>
      <c r="H173" s="38">
        <v>64.832999999999998</v>
      </c>
      <c r="I173" s="38">
        <f>[5]NGDPD!AJ171</f>
        <v>54.812279532338913</v>
      </c>
      <c r="J173" s="38">
        <f>[5]NGDPD!AK171</f>
        <v>65.71602355161474</v>
      </c>
      <c r="K173" s="38">
        <f>[5]NGDPD!AL171</f>
        <v>66.448116855716378</v>
      </c>
      <c r="L173" s="38">
        <f>[5]NGDPD!AM171</f>
        <v>48.947781101499963</v>
      </c>
      <c r="M173" s="38">
        <f>[5]NGDPD!AN171</f>
        <v>52.892493680638815</v>
      </c>
      <c r="N173" s="38">
        <f>[5]NGDPD!AO171</f>
        <v>60.725692653856797</v>
      </c>
      <c r="O173" s="38">
        <f>[5]NGDPD!AP171</f>
        <v>64.535622331878201</v>
      </c>
      <c r="P173" s="38">
        <f>[5]NGDPD!AQ171</f>
        <v>64.883038110674022</v>
      </c>
      <c r="Q173" s="38">
        <f>[5]NGDPD!AR171</f>
        <v>47.836898661176434</v>
      </c>
      <c r="R173" s="38">
        <f>[5]NGDPD!AS171</f>
        <v>35.891368426647873</v>
      </c>
      <c r="S173" s="38">
        <f>[5]NGDPD!AT171</f>
        <v>33.563777915634709</v>
      </c>
      <c r="T173" s="38">
        <f>[5]NGDPD!AU171</f>
        <v>34.369657955031251</v>
      </c>
      <c r="U173" s="75">
        <f t="shared" si="3"/>
        <v>2.4010409120873932E-2</v>
      </c>
    </row>
    <row r="174" spans="1:22" x14ac:dyDescent="0.15">
      <c r="A174" t="str">
        <f>'TT balance'!A178</f>
        <v>Suriname</v>
      </c>
      <c r="B174" s="37" t="s">
        <v>198</v>
      </c>
      <c r="C174" s="37">
        <v>366</v>
      </c>
      <c r="D174" s="37" t="s">
        <v>472</v>
      </c>
      <c r="E174" s="38">
        <f>[5]NGDPD!AF172</f>
        <v>2.2352342901728148</v>
      </c>
      <c r="F174" s="38">
        <f>[5]NGDPD!AG172</f>
        <v>2.6264502961275626</v>
      </c>
      <c r="G174" s="38">
        <f>[5]NGDPD!AH172</f>
        <v>2.936440801457195</v>
      </c>
      <c r="H174" s="38">
        <f>[5]NGDPD!AI172</f>
        <v>3.5329887067395265</v>
      </c>
      <c r="I174" s="38">
        <f>[5]NGDPD!AJ172</f>
        <v>3.8755639344262294</v>
      </c>
      <c r="J174" s="38">
        <f>[5]NGDPD!AK172</f>
        <v>4.3683772105023468</v>
      </c>
      <c r="K174" s="38">
        <f>[5]NGDPD!AL172</f>
        <v>4.422240238678091</v>
      </c>
      <c r="L174" s="38">
        <f>[5]NGDPD!AM172</f>
        <v>4.9799015151515151</v>
      </c>
      <c r="M174" s="38">
        <f>[5]NGDPD!AN172</f>
        <v>5.1456554545454551</v>
      </c>
      <c r="N174" s="38">
        <f>[5]NGDPD!AO172</f>
        <v>5.240733636363637</v>
      </c>
      <c r="O174" s="38">
        <f>[5]NGDPD!AP172</f>
        <v>4.7874676097560931</v>
      </c>
      <c r="P174" s="38">
        <f>[5]NGDPD!AQ172</f>
        <v>3.1289962846735984</v>
      </c>
      <c r="Q174" s="38">
        <f>[5]NGDPD!AR172</f>
        <v>3.2161766669161329</v>
      </c>
      <c r="R174" s="38">
        <f>[5]NGDPD!AS172</f>
        <v>3.4645935279131441</v>
      </c>
      <c r="S174" s="38">
        <f>[5]NGDPD!AT172</f>
        <v>3.6973136229552162</v>
      </c>
      <c r="T174" s="38">
        <f>[5]NGDPD!AU172</f>
        <v>2.4104111243970729</v>
      </c>
      <c r="U174" s="75">
        <f t="shared" si="3"/>
        <v>-0.34806419735892957</v>
      </c>
    </row>
    <row r="175" spans="1:22" x14ac:dyDescent="0.15">
      <c r="A175" t="str">
        <f>'TT balance'!A179</f>
        <v>Sweden</v>
      </c>
      <c r="B175" s="37" t="s">
        <v>199</v>
      </c>
      <c r="C175" s="37">
        <v>144</v>
      </c>
      <c r="D175" s="37" t="s">
        <v>473</v>
      </c>
      <c r="E175" s="38">
        <f>[5]NGDPD!AF173</f>
        <v>392.2187011929251</v>
      </c>
      <c r="F175" s="38">
        <f>[5]NGDPD!AG173</f>
        <v>423.09061804296596</v>
      </c>
      <c r="G175" s="38">
        <f>[5]NGDPD!AH173</f>
        <v>491.2547697288116</v>
      </c>
      <c r="H175" s="38">
        <f>[5]NGDPD!AI173</f>
        <v>517.70621465640693</v>
      </c>
      <c r="I175" s="38">
        <f>[5]NGDPD!AJ173</f>
        <v>436.53592111911922</v>
      </c>
      <c r="J175" s="38">
        <f>[5]NGDPD!AK173</f>
        <v>495.81255884331034</v>
      </c>
      <c r="K175" s="38">
        <f>[5]NGDPD!AL173</f>
        <v>574.09411297273266</v>
      </c>
      <c r="L175" s="38">
        <f>[5]NGDPD!AM173</f>
        <v>552.48372728280253</v>
      </c>
      <c r="M175" s="38">
        <f>[5]NGDPD!AN173</f>
        <v>586.84182179689196</v>
      </c>
      <c r="N175" s="38">
        <f>[5]NGDPD!AO173</f>
        <v>581.96401723709459</v>
      </c>
      <c r="O175" s="38">
        <f>[5]NGDPD!AP173</f>
        <v>505.1037813497569</v>
      </c>
      <c r="P175" s="38">
        <f>[5]NGDPD!AQ173</f>
        <v>515.65467146954745</v>
      </c>
      <c r="Q175" s="38">
        <f>[5]NGDPD!AR173</f>
        <v>541.0187497690971</v>
      </c>
      <c r="R175" s="38">
        <f>[5]NGDPD!AS173</f>
        <v>555.45537148708934</v>
      </c>
      <c r="S175" s="38">
        <f>[5]NGDPD!AT173</f>
        <v>531.2833044596664</v>
      </c>
      <c r="T175" s="38">
        <f>[5]NGDPD!AU173</f>
        <v>537.60986571901879</v>
      </c>
      <c r="U175" s="75">
        <f t="shared" si="3"/>
        <v>1.1908074667971613E-2</v>
      </c>
    </row>
    <row r="176" spans="1:22" x14ac:dyDescent="0.15">
      <c r="A176" t="str">
        <f>'TT balance'!A180</f>
        <v>Switzerland</v>
      </c>
      <c r="B176" s="37" t="s">
        <v>200</v>
      </c>
      <c r="C176" s="37">
        <v>146</v>
      </c>
      <c r="D176" s="37" t="s">
        <v>474</v>
      </c>
      <c r="E176" s="38">
        <f>[5]NGDPD!AF174</f>
        <v>420.15226754971741</v>
      </c>
      <c r="F176" s="38">
        <f>[5]NGDPD!AG174</f>
        <v>443.8895874816908</v>
      </c>
      <c r="G176" s="38">
        <f>[5]NGDPD!AH174</f>
        <v>493.92533803930746</v>
      </c>
      <c r="H176" s="38">
        <f>[5]NGDPD!AI174</f>
        <v>570.09362102872331</v>
      </c>
      <c r="I176" s="38">
        <f>[5]NGDPD!AJ174</f>
        <v>558.1057155180207</v>
      </c>
      <c r="J176" s="38">
        <f>[5]NGDPD!AK174</f>
        <v>602.89615131746996</v>
      </c>
      <c r="K176" s="38">
        <f>[5]NGDPD!AL174</f>
        <v>721.70142812076369</v>
      </c>
      <c r="L176" s="38">
        <f>[5]NGDPD!AM174</f>
        <v>692.40518890623184</v>
      </c>
      <c r="M176" s="38">
        <f>[5]NGDPD!AN174</f>
        <v>713.25328465826647</v>
      </c>
      <c r="N176" s="38">
        <f>[5]NGDPD!AO174</f>
        <v>734.7303722413576</v>
      </c>
      <c r="O176" s="38">
        <f>[5]NGDPD!AP174</f>
        <v>702.21333304686061</v>
      </c>
      <c r="P176" s="38">
        <f>[5]NGDPD!AQ174</f>
        <v>695.45727477492119</v>
      </c>
      <c r="Q176" s="38">
        <f>[5]NGDPD!AR174</f>
        <v>704.77574198352818</v>
      </c>
      <c r="R176" s="38">
        <f>[5]NGDPD!AS174</f>
        <v>736.43877081451683</v>
      </c>
      <c r="S176" s="38">
        <f>[5]NGDPD!AT174</f>
        <v>732.19481270911569</v>
      </c>
      <c r="T176" s="38">
        <f>[5]NGDPD!AU174</f>
        <v>748.52515067325999</v>
      </c>
      <c r="U176" s="75">
        <f t="shared" si="3"/>
        <v>2.2303269130960146E-2</v>
      </c>
    </row>
    <row r="177" spans="1:22" x14ac:dyDescent="0.15">
      <c r="A177" t="str">
        <f>'TT balance'!A181</f>
        <v>Syrian Arab Rep.</v>
      </c>
      <c r="B177" s="37" t="s">
        <v>299</v>
      </c>
      <c r="C177" s="37">
        <v>463</v>
      </c>
      <c r="D177" s="37" t="s">
        <v>475</v>
      </c>
      <c r="E177" s="38">
        <f>[5]NGDPD!AF175</f>
        <v>28.880882302523339</v>
      </c>
      <c r="F177" s="38">
        <f>[5]NGDPD!AG175</f>
        <v>33.823552889897229</v>
      </c>
      <c r="G177" s="38">
        <f>[5]NGDPD!AH175</f>
        <v>40.487752649229733</v>
      </c>
      <c r="H177" s="38">
        <f>[5]NGDPD!AI175</f>
        <v>52.63069689244503</v>
      </c>
      <c r="I177" s="38">
        <f>[5]NGDPD!AJ175</f>
        <v>53.938543009119954</v>
      </c>
      <c r="J177" s="38">
        <f>[5]NGDPD!AK175</f>
        <v>60.042896259562468</v>
      </c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75"/>
    </row>
    <row r="178" spans="1:22" x14ac:dyDescent="0.15">
      <c r="A178" t="str">
        <f>'TT balance'!A182</f>
        <v>Taiwan Province of China</v>
      </c>
      <c r="B178" s="37" t="s">
        <v>202</v>
      </c>
      <c r="C178" s="37">
        <v>528</v>
      </c>
      <c r="D178" s="37" t="s">
        <v>476</v>
      </c>
      <c r="E178" s="38">
        <f>[5]NGDPD!AF176</f>
        <v>374.05954286247027</v>
      </c>
      <c r="F178" s="38">
        <f>[5]NGDPD!AG176</f>
        <v>386.45048949544315</v>
      </c>
      <c r="G178" s="38">
        <f>[5]NGDPD!AH176</f>
        <v>406.90718374472186</v>
      </c>
      <c r="H178" s="38">
        <f>[5]NGDPD!AI176</f>
        <v>415.90114426151484</v>
      </c>
      <c r="I178" s="38">
        <f>[5]NGDPD!AJ176</f>
        <v>390.82918639299385</v>
      </c>
      <c r="J178" s="38">
        <f>[5]NGDPD!AK176</f>
        <v>444.28097080067045</v>
      </c>
      <c r="K178" s="38">
        <f>[5]NGDPD!AL176</f>
        <v>483.97439109570195</v>
      </c>
      <c r="L178" s="38">
        <f>[5]NGDPD!AM176</f>
        <v>495.60951863742957</v>
      </c>
      <c r="M178" s="38">
        <f>[5]NGDPD!AN176</f>
        <v>512.94257802659263</v>
      </c>
      <c r="N178" s="38">
        <f>[5]NGDPD!AO176</f>
        <v>535.32805953194327</v>
      </c>
      <c r="O178" s="38">
        <f>[5]NGDPD!AP176</f>
        <v>534.51494028326658</v>
      </c>
      <c r="P178" s="38">
        <f>[5]NGDPD!AQ176</f>
        <v>543.08080349777322</v>
      </c>
      <c r="Q178" s="38">
        <f>[5]NGDPD!AR176</f>
        <v>590.73322584442155</v>
      </c>
      <c r="R178" s="38">
        <f>[5]NGDPD!AS176</f>
        <v>609.19752895411489</v>
      </c>
      <c r="S178" s="38">
        <f>[5]NGDPD!AT176</f>
        <v>612.16817020726228</v>
      </c>
      <c r="T178" s="38">
        <f>[5]NGDPD!AU176</f>
        <v>668.50986696144435</v>
      </c>
      <c r="U178" s="75">
        <f t="shared" si="3"/>
        <v>9.2036305538568675E-2</v>
      </c>
    </row>
    <row r="179" spans="1:22" x14ac:dyDescent="0.15">
      <c r="A179" t="str">
        <f>'TT balance'!A183</f>
        <v>Tajikistan, Rep. of</v>
      </c>
      <c r="B179" s="37" t="s">
        <v>300</v>
      </c>
      <c r="C179" s="37">
        <v>923</v>
      </c>
      <c r="D179" s="37" t="s">
        <v>477</v>
      </c>
      <c r="E179" s="38">
        <f>[5]NGDPD!AF177</f>
        <v>2.3107440381832767</v>
      </c>
      <c r="F179" s="38">
        <f>[5]NGDPD!AG177</f>
        <v>2.8113260973802277</v>
      </c>
      <c r="G179" s="38">
        <f>[5]NGDPD!AH177</f>
        <v>3.7122635829958681</v>
      </c>
      <c r="H179" s="38">
        <f>[5]NGDPD!AI177</f>
        <v>5.1346830124805969</v>
      </c>
      <c r="I179" s="38">
        <f>[5]NGDPD!AJ177</f>
        <v>4.9770746082987465</v>
      </c>
      <c r="J179" s="38">
        <f>[5]NGDPD!AK177</f>
        <v>5.6417153490545395</v>
      </c>
      <c r="K179" s="38">
        <f>[5]NGDPD!AL177</f>
        <v>6.5225689478358442</v>
      </c>
      <c r="L179" s="38">
        <f>[5]NGDPD!AM177</f>
        <v>7.5924976553557038</v>
      </c>
      <c r="M179" s="38">
        <f>[5]NGDPD!AN177</f>
        <v>8.506145486502442</v>
      </c>
      <c r="N179" s="38">
        <f>[5]NGDPD!AO177</f>
        <v>9.2424777060138261</v>
      </c>
      <c r="O179" s="38">
        <f>[5]NGDPD!AP177</f>
        <v>7.8568302177991356</v>
      </c>
      <c r="P179" s="38">
        <f>[5]NGDPD!AQ177</f>
        <v>6.9528544652103035</v>
      </c>
      <c r="Q179" s="38">
        <f>[5]NGDPD!AR177</f>
        <v>7.1442285769049914</v>
      </c>
      <c r="R179" s="38">
        <f>[5]NGDPD!AS177</f>
        <v>7.5204591403323962</v>
      </c>
      <c r="S179" s="38">
        <f>[5]NGDPD!AT177</f>
        <v>8.116554716983277</v>
      </c>
      <c r="T179" s="38">
        <f>[5]NGDPD!AU177</f>
        <v>7.9968631505121213</v>
      </c>
      <c r="U179" s="75">
        <f t="shared" si="3"/>
        <v>-1.4746597619887947E-2</v>
      </c>
    </row>
    <row r="180" spans="1:22" x14ac:dyDescent="0.15">
      <c r="A180" t="str">
        <f>'TT balance'!A184</f>
        <v>Tanzania, United Rep. of</v>
      </c>
      <c r="B180" s="37" t="s">
        <v>301</v>
      </c>
      <c r="C180" s="37">
        <v>738</v>
      </c>
      <c r="D180" s="37" t="s">
        <v>478</v>
      </c>
      <c r="E180" s="38">
        <f>[5]NGDPD!AF178</f>
        <v>17.173947465994143</v>
      </c>
      <c r="F180" s="38">
        <f>[5]NGDPD!AG178</f>
        <v>18.867050217848952</v>
      </c>
      <c r="G180" s="38">
        <f>[5]NGDPD!AH178</f>
        <v>21.807419597776526</v>
      </c>
      <c r="H180" s="38">
        <f>[5]NGDPD!AI178</f>
        <v>27.762397723240017</v>
      </c>
      <c r="I180" s="38">
        <f>[5]NGDPD!AJ178</f>
        <v>28.98514340999203</v>
      </c>
      <c r="J180" s="38">
        <f>[5]NGDPD!AK178</f>
        <v>31.533391019124497</v>
      </c>
      <c r="K180" s="38">
        <f>[5]NGDPD!AL178</f>
        <v>34.066607643538788</v>
      </c>
      <c r="L180" s="38">
        <f>[5]NGDPD!AM178</f>
        <v>39.650500500713427</v>
      </c>
      <c r="M180" s="38">
        <f>[5]NGDPD!AN178</f>
        <v>45.680532835841809</v>
      </c>
      <c r="N180" s="38">
        <f>[5]NGDPD!AO178</f>
        <v>50.002231601009356</v>
      </c>
      <c r="O180" s="38">
        <f>[5]NGDPD!AP178</f>
        <v>47.384318092105993</v>
      </c>
      <c r="P180" s="38">
        <f>[5]NGDPD!AQ178</f>
        <v>49.773651616443125</v>
      </c>
      <c r="Q180" s="38">
        <f>[5]NGDPD!AR178</f>
        <v>53.226716355312369</v>
      </c>
      <c r="R180" s="38">
        <f>[5]NGDPD!AS178</f>
        <v>56.698850382260531</v>
      </c>
      <c r="S180" s="38">
        <f>[5]NGDPD!AT178</f>
        <v>60.810465048587552</v>
      </c>
      <c r="T180" s="38">
        <f>[5]NGDPD!AU178</f>
        <v>64.402769621030487</v>
      </c>
      <c r="U180" s="75">
        <f t="shared" si="3"/>
        <v>5.9073788854807852E-2</v>
      </c>
    </row>
    <row r="181" spans="1:22" x14ac:dyDescent="0.15">
      <c r="A181" t="str">
        <f>'TT balance'!A185</f>
        <v>Thailand</v>
      </c>
      <c r="B181" s="37" t="s">
        <v>205</v>
      </c>
      <c r="C181" s="37">
        <v>578</v>
      </c>
      <c r="D181" s="37" t="s">
        <v>479</v>
      </c>
      <c r="E181" s="38">
        <f>[5]NGDPD!AF179</f>
        <v>189.08433752660787</v>
      </c>
      <c r="F181" s="38">
        <f>[5]NGDPD!AG179</f>
        <v>221.5786716443651</v>
      </c>
      <c r="G181" s="38">
        <f>[5]NGDPD!AH179</f>
        <v>263.00714508159427</v>
      </c>
      <c r="H181" s="38">
        <f>[5]NGDPD!AI179</f>
        <v>290.96996318506331</v>
      </c>
      <c r="I181" s="38">
        <f>[5]NGDPD!AJ179</f>
        <v>281.39934437582417</v>
      </c>
      <c r="J181" s="38">
        <f>[5]NGDPD!AK179</f>
        <v>340.92774728093616</v>
      </c>
      <c r="K181" s="38">
        <f>[5]NGDPD!AL179</f>
        <v>370.92862508898486</v>
      </c>
      <c r="L181" s="38">
        <f>[5]NGDPD!AM179</f>
        <v>397.72182314937135</v>
      </c>
      <c r="M181" s="38">
        <f>[5]NGDPD!AN179</f>
        <v>420.36360545939777</v>
      </c>
      <c r="N181" s="38">
        <f>[5]NGDPD!AO179</f>
        <v>407.37322711842393</v>
      </c>
      <c r="O181" s="38">
        <f>[5]NGDPD!AP179</f>
        <v>401.14209107066614</v>
      </c>
      <c r="P181" s="38">
        <f>[5]NGDPD!AQ179</f>
        <v>413.49714314938944</v>
      </c>
      <c r="Q181" s="38">
        <f>[5]NGDPD!AR179</f>
        <v>456.52344314163798</v>
      </c>
      <c r="R181" s="38">
        <f>[5]NGDPD!AS179</f>
        <v>506.40318753538179</v>
      </c>
      <c r="S181" s="38">
        <f>[5]NGDPD!AT179</f>
        <v>544.20954952918362</v>
      </c>
      <c r="T181" s="38">
        <f>[5]NGDPD!AU179</f>
        <v>501.71209091770777</v>
      </c>
      <c r="U181" s="75">
        <f t="shared" si="3"/>
        <v>-7.8090247861769435E-2</v>
      </c>
    </row>
    <row r="182" spans="1:22" x14ac:dyDescent="0.15">
      <c r="A182" t="str">
        <f>'TT balance'!A186</f>
        <v>Timor-Leste, Dem. Rep. of</v>
      </c>
      <c r="B182" s="37" t="s">
        <v>302</v>
      </c>
      <c r="C182" s="37">
        <v>537</v>
      </c>
      <c r="D182" s="37" t="s">
        <v>480</v>
      </c>
      <c r="E182" s="38">
        <f>[5]NGDPD!AF180</f>
        <v>0.46226183367566398</v>
      </c>
      <c r="F182" s="38">
        <f>[5]NGDPD!AG180</f>
        <v>0.45379601925559698</v>
      </c>
      <c r="G182" s="38">
        <f>[5]NGDPD!AH180</f>
        <v>0.54279530272785403</v>
      </c>
      <c r="H182" s="38">
        <f>[5]NGDPD!AI180</f>
        <v>0.64849270047667507</v>
      </c>
      <c r="I182" s="38">
        <f>[5]NGDPD!AJ180</f>
        <v>0.72688163858881105</v>
      </c>
      <c r="J182" s="38">
        <f>[5]NGDPD!AK180</f>
        <v>0.88182685721892207</v>
      </c>
      <c r="K182" s="38">
        <f>[5]NGDPD!AL180</f>
        <v>1.0547254333971501</v>
      </c>
      <c r="L182" s="38">
        <f>[5]NGDPD!AM180</f>
        <v>1.1477795882034501</v>
      </c>
      <c r="M182" s="38">
        <f>[5]NGDPD!AN180</f>
        <v>1.3955246114986801</v>
      </c>
      <c r="N182" s="38">
        <f>[5]NGDPD!AO180</f>
        <v>1.4473113778083602</v>
      </c>
      <c r="O182" s="38">
        <f>[5]NGDPD!AP180</f>
        <v>1.5944107834127701</v>
      </c>
      <c r="P182" s="38">
        <f>[5]NGDPD!AQ180</f>
        <v>1.6506085842392002</v>
      </c>
      <c r="Q182" s="38">
        <f>[5]NGDPD!AR180</f>
        <v>1.59933806320809</v>
      </c>
      <c r="R182" s="38">
        <f>[5]NGDPD!AS180</f>
        <v>1.5598949465690801</v>
      </c>
      <c r="S182" s="38">
        <f>[5]NGDPD!AT180</f>
        <v>2.0179249243043897</v>
      </c>
      <c r="T182" s="38">
        <f>[5]NGDPD!AU180</f>
        <v>1.7914059887971798</v>
      </c>
      <c r="U182" s="75">
        <f t="shared" si="3"/>
        <v>-0.11225340089661395</v>
      </c>
      <c r="V182">
        <v>1</v>
      </c>
    </row>
    <row r="183" spans="1:22" x14ac:dyDescent="0.15">
      <c r="A183" t="str">
        <f>'TT balance'!A187</f>
        <v>Togo</v>
      </c>
      <c r="B183" s="37" t="s">
        <v>207</v>
      </c>
      <c r="C183" s="37">
        <v>742</v>
      </c>
      <c r="D183" s="37" t="s">
        <v>481</v>
      </c>
      <c r="E183" s="38">
        <f>[5]NGDPD!AF181</f>
        <v>3.0796833068634832</v>
      </c>
      <c r="F183" s="38">
        <f>[5]NGDPD!AG181</f>
        <v>3.1725728303625869</v>
      </c>
      <c r="G183" s="38">
        <f>[5]NGDPD!AH181</f>
        <v>3.592370807548773</v>
      </c>
      <c r="H183" s="38">
        <f>[5]NGDPD!AI181</f>
        <v>4.4833885271046574</v>
      </c>
      <c r="I183" s="38">
        <f>[5]NGDPD!AJ181</f>
        <v>4.5539119613133812</v>
      </c>
      <c r="J183" s="38">
        <f>[5]NGDPD!AK181</f>
        <v>4.6302635555603615</v>
      </c>
      <c r="K183" s="38">
        <f>[5]NGDPD!AL181</f>
        <v>5.2234915911810251</v>
      </c>
      <c r="L183" s="38">
        <f>[5]NGDPD!AM181</f>
        <v>5.2286417507501604</v>
      </c>
      <c r="M183" s="38">
        <f>[5]NGDPD!AN181</f>
        <v>5.8305413902634848</v>
      </c>
      <c r="N183" s="38">
        <f>[5]NGDPD!AO181</f>
        <v>6.1743414604811866</v>
      </c>
      <c r="O183" s="38">
        <f>[5]NGDPD!AP181</f>
        <v>5.6414553588651177</v>
      </c>
      <c r="P183" s="38">
        <f>[5]NGDPD!AQ181</f>
        <v>6.0300030469184254</v>
      </c>
      <c r="Q183" s="38">
        <f>[5]NGDPD!AR181</f>
        <v>6.3932599261331458</v>
      </c>
      <c r="R183" s="38">
        <f>[5]NGDPD!AS181</f>
        <v>7.1171429641013972</v>
      </c>
      <c r="S183" s="38">
        <f>[5]NGDPD!AT181</f>
        <v>7.2208567788598605</v>
      </c>
      <c r="T183" s="38">
        <f>[5]NGDPD!AU181</f>
        <v>7.4948753226782312</v>
      </c>
      <c r="U183" s="75">
        <f t="shared" si="3"/>
        <v>3.7948203684166737E-2</v>
      </c>
    </row>
    <row r="184" spans="1:22" x14ac:dyDescent="0.15">
      <c r="A184" t="str">
        <f>'TT balance'!A188</f>
        <v>Tonga</v>
      </c>
      <c r="B184" s="37" t="s">
        <v>208</v>
      </c>
      <c r="C184" s="37">
        <v>866</v>
      </c>
      <c r="D184" s="37" t="s">
        <v>482</v>
      </c>
      <c r="E184" s="38">
        <f>[5]NGDPD!AF182</f>
        <v>0.2618036811166044</v>
      </c>
      <c r="F184" s="38">
        <f>[5]NGDPD!AG182</f>
        <v>0.2922306436835086</v>
      </c>
      <c r="G184" s="38">
        <f>[5]NGDPD!AH182</f>
        <v>0.29851878595146192</v>
      </c>
      <c r="H184" s="38">
        <f>[5]NGDPD!AI182</f>
        <v>0.34443647539858974</v>
      </c>
      <c r="I184" s="38">
        <f>[5]NGDPD!AJ182</f>
        <v>0.31237775133287793</v>
      </c>
      <c r="J184" s="38">
        <f>[5]NGDPD!AK182</f>
        <v>0.36683216341765856</v>
      </c>
      <c r="K184" s="38">
        <f>[5]NGDPD!AL182</f>
        <v>0.41453303613614295</v>
      </c>
      <c r="L184" s="38">
        <f>[5]NGDPD!AM182</f>
        <v>0.47070534081380516</v>
      </c>
      <c r="M184" s="38">
        <f>[5]NGDPD!AN182</f>
        <v>0.45065070610020791</v>
      </c>
      <c r="N184" s="38">
        <f>[5]NGDPD!AO182</f>
        <v>0.43987770090153888</v>
      </c>
      <c r="O184" s="38">
        <f>[5]NGDPD!AP182</f>
        <v>0.43700312408143233</v>
      </c>
      <c r="P184" s="38">
        <f>[5]NGDPD!AQ182</f>
        <v>0.42054893397437731</v>
      </c>
      <c r="Q184" s="38">
        <f>[5]NGDPD!AR182</f>
        <v>0.46037426074749394</v>
      </c>
      <c r="R184" s="38">
        <f>[5]NGDPD!AS182</f>
        <v>0.48585905225191778</v>
      </c>
      <c r="S184" s="38">
        <f>[5]NGDPD!AT182</f>
        <v>0.51676413340096394</v>
      </c>
      <c r="T184" s="38">
        <f>[5]NGDPD!AU182</f>
        <v>0.51356648602035593</v>
      </c>
      <c r="U184" s="75">
        <f t="shared" si="3"/>
        <v>-6.1878276256586151E-3</v>
      </c>
    </row>
    <row r="185" spans="1:22" x14ac:dyDescent="0.15">
      <c r="A185" t="str">
        <f>'TT balance'!A189</f>
        <v>Trinidad and Tobago</v>
      </c>
      <c r="B185" s="37" t="s">
        <v>209</v>
      </c>
      <c r="C185" s="37">
        <v>369</v>
      </c>
      <c r="D185" s="37" t="s">
        <v>483</v>
      </c>
      <c r="E185" s="38">
        <f>[5]NGDPD!AF183</f>
        <v>16.169849494696646</v>
      </c>
      <c r="F185" s="38">
        <f>[5]NGDPD!AG183</f>
        <v>18.600497289162465</v>
      </c>
      <c r="G185" s="38">
        <f>[5]NGDPD!AH183</f>
        <v>22.005875340115395</v>
      </c>
      <c r="H185" s="38">
        <f>[5]NGDPD!AI183</f>
        <v>28.233421337430283</v>
      </c>
      <c r="I185" s="38">
        <f>[5]NGDPD!AJ183</f>
        <v>19.561546000478888</v>
      </c>
      <c r="J185" s="38">
        <f>[5]NGDPD!AK183</f>
        <v>22.521912919718361</v>
      </c>
      <c r="K185" s="38">
        <f>[5]NGDPD!AL183</f>
        <v>25.789386978993075</v>
      </c>
      <c r="L185" s="38">
        <f>[5]NGDPD!AM183</f>
        <v>25.763204129974337</v>
      </c>
      <c r="M185" s="38">
        <f>[5]NGDPD!AN183</f>
        <v>27.268360614532266</v>
      </c>
      <c r="N185" s="38">
        <f>[5]NGDPD!AO183</f>
        <v>27.615863130360939</v>
      </c>
      <c r="O185" s="38">
        <f>[5]NGDPD!AP183</f>
        <v>24.959726536110995</v>
      </c>
      <c r="P185" s="38">
        <f>[5]NGDPD!AQ183</f>
        <v>22.394292395465207</v>
      </c>
      <c r="Q185" s="38">
        <f>[5]NGDPD!AR183</f>
        <v>22.385314608055744</v>
      </c>
      <c r="R185" s="38">
        <f>[5]NGDPD!AS183</f>
        <v>23.680047074473435</v>
      </c>
      <c r="S185" s="38">
        <f>[5]NGDPD!AT183</f>
        <v>23.208249668721997</v>
      </c>
      <c r="T185" s="38">
        <f>[5]NGDPD!AU183</f>
        <v>21.525283084821005</v>
      </c>
      <c r="U185" s="75">
        <f t="shared" si="3"/>
        <v>-7.2515877238650384E-2</v>
      </c>
    </row>
    <row r="186" spans="1:22" x14ac:dyDescent="0.15">
      <c r="A186" t="str">
        <f>'TT balance'!A190</f>
        <v>Tunisia</v>
      </c>
      <c r="B186" s="37" t="s">
        <v>210</v>
      </c>
      <c r="C186" s="37">
        <v>744</v>
      </c>
      <c r="D186" s="37" t="s">
        <v>484</v>
      </c>
      <c r="E186" s="38">
        <f>[5]NGDPD!AF184</f>
        <v>32.272178403514715</v>
      </c>
      <c r="F186" s="38">
        <f>[5]NGDPD!AG184</f>
        <v>34.376664600589777</v>
      </c>
      <c r="G186" s="38">
        <f>[5]NGDPD!AH184</f>
        <v>38.915343743293349</v>
      </c>
      <c r="H186" s="38">
        <f>[5]NGDPD!AI184</f>
        <v>44.844287288634192</v>
      </c>
      <c r="I186" s="38">
        <f>[5]NGDPD!AJ184</f>
        <v>43.465934133769672</v>
      </c>
      <c r="J186" s="38">
        <f>[5]NGDPD!AK184</f>
        <v>44.054263340222896</v>
      </c>
      <c r="K186" s="38">
        <f>[5]NGDPD!AL184</f>
        <v>45.809813009429433</v>
      </c>
      <c r="L186" s="38">
        <f>[5]NGDPD!AM184</f>
        <v>45.044376785470895</v>
      </c>
      <c r="M186" s="38">
        <f>[5]NGDPD!AN184</f>
        <v>46.248467219963288</v>
      </c>
      <c r="N186" s="38">
        <f>[5]NGDPD!AO184</f>
        <v>47.634262376497801</v>
      </c>
      <c r="O186" s="38">
        <f>[5]NGDPD!AP184</f>
        <v>43.172428888775322</v>
      </c>
      <c r="P186" s="38">
        <f>[5]NGDPD!AQ184</f>
        <v>41.800634460315742</v>
      </c>
      <c r="Q186" s="38">
        <f>[5]NGDPD!AR184</f>
        <v>39.626731367965625</v>
      </c>
      <c r="R186" s="38">
        <f>[5]NGDPD!AS184</f>
        <v>40.138954720927586</v>
      </c>
      <c r="S186" s="38">
        <f>[5]NGDPD!AT184</f>
        <v>39.168751353304714</v>
      </c>
      <c r="T186" s="38">
        <f>[5]NGDPD!AU184</f>
        <v>39.553289953354735</v>
      </c>
      <c r="U186" s="75">
        <f t="shared" si="3"/>
        <v>9.8174842639597859E-3</v>
      </c>
    </row>
    <row r="187" spans="1:22" x14ac:dyDescent="0.15">
      <c r="A187" t="str">
        <f>'TT balance'!A191</f>
        <v>Turkey</v>
      </c>
      <c r="B187" s="37" t="s">
        <v>211</v>
      </c>
      <c r="C187" s="37">
        <v>186</v>
      </c>
      <c r="D187" s="37" t="s">
        <v>485</v>
      </c>
      <c r="E187" s="38">
        <f>[5]NGDPD!AF185</f>
        <v>506.18605683024441</v>
      </c>
      <c r="F187" s="38">
        <f>[5]NGDPD!AG185</f>
        <v>555.1256917770969</v>
      </c>
      <c r="G187" s="38">
        <f>[5]NGDPD!AH185</f>
        <v>680.48933306180038</v>
      </c>
      <c r="H187" s="38">
        <f>[5]NGDPD!AI185</f>
        <v>770.81956640736496</v>
      </c>
      <c r="I187" s="38">
        <f>[5]NGDPD!AJ185</f>
        <v>648.79718453894884</v>
      </c>
      <c r="J187" s="38">
        <f>[5]NGDPD!AK185</f>
        <v>776.55751250126286</v>
      </c>
      <c r="K187" s="38">
        <f>[5]NGDPD!AL185</f>
        <v>838.50806211742554</v>
      </c>
      <c r="L187" s="38">
        <f>[5]NGDPD!AM185</f>
        <v>880.14059516123791</v>
      </c>
      <c r="M187" s="38">
        <f>[5]NGDPD!AN185</f>
        <v>957.504166483483</v>
      </c>
      <c r="N187" s="38">
        <f>[5]NGDPD!AO185</f>
        <v>938.51228463865027</v>
      </c>
      <c r="O187" s="38">
        <f>[5]NGDPD!AP185</f>
        <v>864.07116118571821</v>
      </c>
      <c r="P187" s="38">
        <f>[5]NGDPD!AQ185</f>
        <v>869.28035971270992</v>
      </c>
      <c r="Q187" s="38">
        <f>[5]NGDPD!AR185</f>
        <v>858.93190871481204</v>
      </c>
      <c r="R187" s="38">
        <f>[5]NGDPD!AS185</f>
        <v>779.59869826341014</v>
      </c>
      <c r="S187" s="38">
        <f>[5]NGDPD!AT185</f>
        <v>760.93989042161445</v>
      </c>
      <c r="T187" s="38">
        <f>[5]NGDPD!AU185</f>
        <v>715.93037918450227</v>
      </c>
      <c r="U187" s="75">
        <f t="shared" si="3"/>
        <v>-5.9149890554658358E-2</v>
      </c>
    </row>
    <row r="188" spans="1:22" x14ac:dyDescent="0.15">
      <c r="A188" t="str">
        <f>'TT balance'!A192</f>
        <v>Turkmenistan</v>
      </c>
      <c r="B188" s="37" t="s">
        <v>212</v>
      </c>
      <c r="C188" s="37">
        <v>925</v>
      </c>
      <c r="D188" s="37" t="s">
        <v>486</v>
      </c>
      <c r="E188" s="38">
        <v>17.173999999999999</v>
      </c>
      <c r="F188" s="38">
        <v>21.393000000000001</v>
      </c>
      <c r="G188" s="38">
        <v>25.962</v>
      </c>
      <c r="H188" s="38">
        <v>21.515999999999998</v>
      </c>
      <c r="I188" s="38">
        <f>[5]NGDPD!AJ186</f>
        <v>20.214385964912282</v>
      </c>
      <c r="J188" s="38">
        <f>[5]NGDPD!AK186</f>
        <v>22.583157894736843</v>
      </c>
      <c r="K188" s="38">
        <f>[5]NGDPD!AL186</f>
        <v>29.233333333333331</v>
      </c>
      <c r="L188" s="38">
        <f>[5]NGDPD!AM186</f>
        <v>35.164280701754386</v>
      </c>
      <c r="M188" s="38">
        <f>[5]NGDPD!AN186</f>
        <v>39.197543859649123</v>
      </c>
      <c r="N188" s="38">
        <f>[5]NGDPD!AO186</f>
        <v>43.524210526315791</v>
      </c>
      <c r="O188" s="38">
        <f>[5]NGDPD!AP186</f>
        <v>35.79962857142857</v>
      </c>
      <c r="P188" s="38">
        <f>[5]NGDPD!AQ186</f>
        <v>36.169428571428575</v>
      </c>
      <c r="Q188" s="38">
        <f>[5]NGDPD!AR186</f>
        <v>37.926257142857139</v>
      </c>
      <c r="R188" s="38">
        <f>[5]NGDPD!AS186</f>
        <v>40.765428571428572</v>
      </c>
      <c r="S188" s="38">
        <f>[5]NGDPD!AT186</f>
        <v>45.231485714285711</v>
      </c>
      <c r="T188" s="38">
        <f>[5]NGDPD!AU186</f>
        <v>47.35428243312829</v>
      </c>
      <c r="U188" s="75">
        <f t="shared" si="3"/>
        <v>4.6931837089139172E-2</v>
      </c>
      <c r="V188">
        <v>1</v>
      </c>
    </row>
    <row r="189" spans="1:22" x14ac:dyDescent="0.15">
      <c r="A189" t="str">
        <f>'TT balance'!A193</f>
        <v>Turks and Caicos Islands</v>
      </c>
      <c r="B189" t="s">
        <v>213</v>
      </c>
      <c r="C189" s="37">
        <v>381</v>
      </c>
      <c r="D189" s="37"/>
      <c r="E189" s="38">
        <v>0.57864575799999995</v>
      </c>
      <c r="F189" s="38">
        <v>0.72189147300000001</v>
      </c>
      <c r="G189" s="38">
        <v>0.77348974399999992</v>
      </c>
      <c r="H189" s="38">
        <v>0.86268363400000003</v>
      </c>
      <c r="I189" s="38">
        <v>0.70317574699999996</v>
      </c>
      <c r="J189" s="38">
        <v>0.686787814</v>
      </c>
      <c r="K189" s="38">
        <v>0.728789574</v>
      </c>
      <c r="L189" s="38">
        <v>0.71572276800000001</v>
      </c>
      <c r="M189" s="38">
        <v>0.74077700000000002</v>
      </c>
      <c r="N189" s="38">
        <v>0.8417</v>
      </c>
      <c r="O189" s="38">
        <v>0.94207000000000007</v>
      </c>
      <c r="P189" s="38">
        <v>1.0324500000000001</v>
      </c>
      <c r="Q189" s="38">
        <v>1.02237</v>
      </c>
      <c r="R189" s="38">
        <v>1.1131800000000001</v>
      </c>
      <c r="S189" s="38">
        <v>1.1974200000000002</v>
      </c>
      <c r="T189" s="38"/>
      <c r="U189" s="75"/>
    </row>
    <row r="190" spans="1:22" x14ac:dyDescent="0.15">
      <c r="A190" t="str">
        <f>'TT balance'!A194</f>
        <v>Tuvalu</v>
      </c>
      <c r="B190" s="37" t="s">
        <v>214</v>
      </c>
      <c r="C190" s="37">
        <v>869</v>
      </c>
      <c r="D190" s="37" t="s">
        <v>487</v>
      </c>
      <c r="E190" s="91">
        <f>[5]NGDPD!AF187</f>
        <v>2.2843992158660148E-2</v>
      </c>
      <c r="F190" s="91">
        <f>[5]NGDPD!AG187</f>
        <v>2.4276922495772471E-2</v>
      </c>
      <c r="G190" s="91">
        <f>[5]NGDPD!AH187</f>
        <v>2.8599491603132788E-2</v>
      </c>
      <c r="H190" s="91">
        <f>[5]NGDPD!AI187</f>
        <v>3.2212007769639554E-2</v>
      </c>
      <c r="I190" s="91">
        <f>[5]NGDPD!AJ187</f>
        <v>2.8247823927843377E-2</v>
      </c>
      <c r="J190" s="91">
        <f>[5]NGDPD!AK187</f>
        <v>3.2491175196073266E-2</v>
      </c>
      <c r="K190" s="91">
        <f>[5]NGDPD!AL187</f>
        <v>3.9678636860505233E-2</v>
      </c>
      <c r="L190" s="91">
        <f>[5]NGDPD!AM187</f>
        <v>3.8913460699364716E-2</v>
      </c>
      <c r="M190" s="91">
        <f>[5]NGDPD!AN187</f>
        <v>3.8876110919003955E-2</v>
      </c>
      <c r="N190" s="91">
        <f>[5]NGDPD!AO187</f>
        <v>3.8685291551064163E-2</v>
      </c>
      <c r="O190" s="91">
        <f>[5]NGDPD!AP187</f>
        <v>3.6810050231288791E-2</v>
      </c>
      <c r="P190" s="91">
        <f>[5]NGDPD!AQ187</f>
        <v>4.1322545773859819E-2</v>
      </c>
      <c r="Q190" s="91">
        <f>[5]NGDPD!AR187</f>
        <v>4.5297139167967092E-2</v>
      </c>
      <c r="R190" s="91">
        <f>[5]NGDPD!AS187</f>
        <v>4.8171230001132617E-2</v>
      </c>
      <c r="S190" s="91">
        <f>[5]NGDPD!AT187</f>
        <v>5.4200017994221299E-2</v>
      </c>
      <c r="T190" s="91">
        <f>[5]NGDPD!AU187</f>
        <v>5.4990986501977444E-2</v>
      </c>
      <c r="U190" s="75">
        <f t="shared" si="3"/>
        <v>1.4593510058252601E-2</v>
      </c>
    </row>
    <row r="191" spans="1:22" x14ac:dyDescent="0.15">
      <c r="A191" t="str">
        <f>'TT balance'!A195</f>
        <v>Uganda</v>
      </c>
      <c r="B191" s="37" t="s">
        <v>215</v>
      </c>
      <c r="C191" s="37">
        <v>746</v>
      </c>
      <c r="D191" s="37" t="s">
        <v>488</v>
      </c>
      <c r="E191" s="38">
        <v>12.46</v>
      </c>
      <c r="F191" s="38">
        <v>14.079000000000001</v>
      </c>
      <c r="G191" s="38">
        <v>17.512</v>
      </c>
      <c r="H191" s="38">
        <v>22.419</v>
      </c>
      <c r="I191" s="38">
        <f>[5]NGDPD!AJ188</f>
        <v>24.106519323463942</v>
      </c>
      <c r="J191" s="38">
        <f>[5]NGDPD!AK188</f>
        <v>24.682700608975328</v>
      </c>
      <c r="K191" s="38">
        <f>[5]NGDPD!AL188</f>
        <v>27.501377935030384</v>
      </c>
      <c r="L191" s="38">
        <f>[5]NGDPD!AM188</f>
        <v>30.938729670474196</v>
      </c>
      <c r="M191" s="38">
        <f>[5]NGDPD!AN188</f>
        <v>32.331105670805819</v>
      </c>
      <c r="N191" s="38">
        <f>[5]NGDPD!AO188</f>
        <v>33.122154140592308</v>
      </c>
      <c r="O191" s="38">
        <f>[5]NGDPD!AP188</f>
        <v>27.445176998962353</v>
      </c>
      <c r="P191" s="38">
        <f>[5]NGDPD!AQ188</f>
        <v>29.553912919551745</v>
      </c>
      <c r="Q191" s="38">
        <f>[5]NGDPD!AR188</f>
        <v>31.386542412345253</v>
      </c>
      <c r="R191" s="38">
        <f>[5]NGDPD!AS188</f>
        <v>34.18671468229774</v>
      </c>
      <c r="S191" s="38">
        <f>[5]NGDPD!AT188</f>
        <v>37.990559595872583</v>
      </c>
      <c r="T191" s="38">
        <f>[5]NGDPD!AU188</f>
        <v>37.941221123544906</v>
      </c>
      <c r="U191" s="75">
        <f t="shared" si="3"/>
        <v>-1.2987034898279681E-3</v>
      </c>
    </row>
    <row r="192" spans="1:22" x14ac:dyDescent="0.15">
      <c r="A192" t="str">
        <f>'TT balance'!A196</f>
        <v>Ukraine</v>
      </c>
      <c r="B192" s="37" t="s">
        <v>216</v>
      </c>
      <c r="C192" s="37">
        <v>926</v>
      </c>
      <c r="D192" s="37" t="s">
        <v>489</v>
      </c>
      <c r="E192" s="38">
        <f>[5]NGDPD!AF189</f>
        <v>85.995864076449763</v>
      </c>
      <c r="F192" s="38">
        <f>[5]NGDPD!AG189</f>
        <v>107.76724661239308</v>
      </c>
      <c r="G192" s="38">
        <f>[5]NGDPD!AH189</f>
        <v>143.26025991038892</v>
      </c>
      <c r="H192" s="38">
        <f>[5]NGDPD!AI189</f>
        <v>181.31291085371262</v>
      </c>
      <c r="I192" s="38">
        <f>[5]NGDPD!AJ189</f>
        <v>117.07890347637212</v>
      </c>
      <c r="J192" s="38">
        <f>[5]NGDPD!AK189</f>
        <v>136.01093310244329</v>
      </c>
      <c r="K192" s="38">
        <f>[5]NGDPD!AL189</f>
        <v>163.16059894772798</v>
      </c>
      <c r="L192" s="38">
        <f>[5]NGDPD!AM189</f>
        <v>175.70732427323233</v>
      </c>
      <c r="M192" s="38">
        <f>[5]NGDPD!AN189</f>
        <v>179.57178022832815</v>
      </c>
      <c r="N192" s="38">
        <f>[5]NGDPD!AO189</f>
        <v>130.57136461848953</v>
      </c>
      <c r="O192" s="38">
        <f>[5]NGDPD!AP189</f>
        <v>90.489417297810675</v>
      </c>
      <c r="P192" s="38">
        <f>[5]NGDPD!AQ189</f>
        <v>93.312875526924159</v>
      </c>
      <c r="Q192" s="38">
        <f>[5]NGDPD!AR189</f>
        <v>112.12524065837945</v>
      </c>
      <c r="R192" s="38">
        <f>[5]NGDPD!AS189</f>
        <v>130.92691478423225</v>
      </c>
      <c r="S192" s="38">
        <f>[5]NGDPD!AT189</f>
        <v>153.89498918281774</v>
      </c>
      <c r="T192" s="38">
        <f>[5]NGDPD!AU189</f>
        <v>151.54279624756293</v>
      </c>
      <c r="U192" s="75">
        <f t="shared" si="3"/>
        <v>-1.5284402356080307E-2</v>
      </c>
    </row>
    <row r="193" spans="1:22" x14ac:dyDescent="0.15">
      <c r="A193" s="37" t="s">
        <v>303</v>
      </c>
      <c r="B193" s="37" t="s">
        <v>303</v>
      </c>
      <c r="C193" s="37">
        <v>466</v>
      </c>
      <c r="D193" s="37" t="s">
        <v>490</v>
      </c>
      <c r="E193" s="38">
        <f>[5]NGDPD!AF190</f>
        <v>180.61746795422954</v>
      </c>
      <c r="F193" s="38">
        <f>[5]NGDPD!AG190</f>
        <v>222.116532963026</v>
      </c>
      <c r="G193" s="38">
        <f>[5]NGDPD!AH190</f>
        <v>257.91614876743608</v>
      </c>
      <c r="H193" s="38">
        <f>[5]NGDPD!AI190</f>
        <v>315.47461574122258</v>
      </c>
      <c r="I193" s="38">
        <f>[5]NGDPD!AJ190</f>
        <v>253.54735874680406</v>
      </c>
      <c r="J193" s="38">
        <f>[5]NGDPD!AK190</f>
        <v>289.78733832539143</v>
      </c>
      <c r="K193" s="38">
        <f>[5]NGDPD!AL190</f>
        <v>350.66603131381891</v>
      </c>
      <c r="L193" s="38">
        <f>[5]NGDPD!AM190</f>
        <v>374.59060585432269</v>
      </c>
      <c r="M193" s="38">
        <f>[5]NGDPD!AN190</f>
        <v>390.10755616065353</v>
      </c>
      <c r="N193" s="38">
        <f>[5]NGDPD!AO190</f>
        <v>403.13710006807355</v>
      </c>
      <c r="O193" s="38">
        <f>[5]NGDPD!AP190</f>
        <v>358.13505786249152</v>
      </c>
      <c r="P193" s="38">
        <f>[5]NGDPD!AQ190</f>
        <v>357.04506466984344</v>
      </c>
      <c r="Q193" s="38">
        <f>[5]NGDPD!AR190</f>
        <v>385.60544588155204</v>
      </c>
      <c r="R193" s="38">
        <f>[5]NGDPD!AS190</f>
        <v>422.215112321307</v>
      </c>
      <c r="S193" s="38">
        <f>[5]NGDPD!AT190</f>
        <v>421.14227365554802</v>
      </c>
      <c r="T193" s="38">
        <f>[5]NGDPD!AU190</f>
        <v>354.27933549608986</v>
      </c>
      <c r="U193" s="75">
        <f t="shared" si="3"/>
        <v>-0.15876567692690313</v>
      </c>
    </row>
    <row r="194" spans="1:22" x14ac:dyDescent="0.15">
      <c r="A194" t="str">
        <f>'TT balance'!A198</f>
        <v>United Kingdom</v>
      </c>
      <c r="B194" s="37" t="s">
        <v>217</v>
      </c>
      <c r="C194" s="37">
        <v>112</v>
      </c>
      <c r="D194" s="37" t="s">
        <v>491</v>
      </c>
      <c r="E194" s="38">
        <f>[5]NGDPD!AF191</f>
        <v>2535.6425698873563</v>
      </c>
      <c r="F194" s="38">
        <f>[5]NGDPD!AG191</f>
        <v>2709.8262330386337</v>
      </c>
      <c r="G194" s="38">
        <f>[5]NGDPD!AH191</f>
        <v>3094.592922729792</v>
      </c>
      <c r="H194" s="38">
        <f>[5]NGDPD!AI191</f>
        <v>2952.3261138632629</v>
      </c>
      <c r="I194" s="38">
        <f>[5]NGDPD!AJ191</f>
        <v>2421.0236891703794</v>
      </c>
      <c r="J194" s="38">
        <f>[5]NGDPD!AK191</f>
        <v>2484.0168020351757</v>
      </c>
      <c r="K194" s="38">
        <f>[5]NGDPD!AL191</f>
        <v>2660.7935542901532</v>
      </c>
      <c r="L194" s="38">
        <f>[5]NGDPD!AM191</f>
        <v>2704.4983805648294</v>
      </c>
      <c r="M194" s="38">
        <f>[5]NGDPD!AN191</f>
        <v>2785.0615598677346</v>
      </c>
      <c r="N194" s="38">
        <f>[5]NGDPD!AO191</f>
        <v>3067.1172845948031</v>
      </c>
      <c r="O194" s="38">
        <f>[5]NGDPD!AP191</f>
        <v>2933.4325915357927</v>
      </c>
      <c r="P194" s="38">
        <f>[5]NGDPD!AQ191</f>
        <v>2703.2420348581491</v>
      </c>
      <c r="Q194" s="38">
        <f>[5]NGDPD!AR191</f>
        <v>2664.7050578366375</v>
      </c>
      <c r="R194" s="38">
        <f>[5]NGDPD!AS191</f>
        <v>2860.9824721925047</v>
      </c>
      <c r="S194" s="38">
        <f>[5]NGDPD!AT191</f>
        <v>2833.3014866885169</v>
      </c>
      <c r="T194" s="38">
        <f>[5]NGDPD!AU191</f>
        <v>2709.6784146102245</v>
      </c>
      <c r="U194" s="75">
        <f t="shared" si="3"/>
        <v>-4.3632162923395557E-2</v>
      </c>
    </row>
    <row r="195" spans="1:22" x14ac:dyDescent="0.15">
      <c r="A195" t="str">
        <f>'TT balance'!A199</f>
        <v>United States</v>
      </c>
      <c r="B195" s="37" t="s">
        <v>218</v>
      </c>
      <c r="C195" s="37">
        <v>111</v>
      </c>
      <c r="D195" s="37" t="s">
        <v>492</v>
      </c>
      <c r="E195" s="38">
        <f>[5]NGDPD!AF192</f>
        <v>13036.625</v>
      </c>
      <c r="F195" s="38">
        <f>[5]NGDPD!AG192</f>
        <v>13814.6</v>
      </c>
      <c r="G195" s="38">
        <f>[5]NGDPD!AH192</f>
        <v>14451.875</v>
      </c>
      <c r="H195" s="38">
        <f>[5]NGDPD!AI192</f>
        <v>14712.825000000001</v>
      </c>
      <c r="I195" s="38">
        <f>[5]NGDPD!AJ192</f>
        <v>14448.924999999999</v>
      </c>
      <c r="J195" s="38">
        <f>[5]NGDPD!AK192</f>
        <v>14992.05</v>
      </c>
      <c r="K195" s="38">
        <f>[5]NGDPD!AL192</f>
        <v>15542.6</v>
      </c>
      <c r="L195" s="38">
        <f>[5]NGDPD!AM192</f>
        <v>16197.05</v>
      </c>
      <c r="M195" s="38">
        <f>[5]NGDPD!AN192</f>
        <v>16784.825000000001</v>
      </c>
      <c r="N195" s="38">
        <f>[5]NGDPD!AO192</f>
        <v>17527.275000000001</v>
      </c>
      <c r="O195" s="38">
        <f>[5]NGDPD!AP192</f>
        <v>18238.3</v>
      </c>
      <c r="P195" s="38">
        <f>[5]NGDPD!AQ192</f>
        <v>18745.099999999999</v>
      </c>
      <c r="Q195" s="38">
        <f>[5]NGDPD!AR192</f>
        <v>19542.974999999999</v>
      </c>
      <c r="R195" s="38">
        <f>[5]NGDPD!AS192</f>
        <v>20611.875</v>
      </c>
      <c r="S195" s="38">
        <f>[5]NGDPD!AT192</f>
        <v>21433.224999999999</v>
      </c>
      <c r="T195" s="38">
        <f>[5]NGDPD!AU192</f>
        <v>20936.55</v>
      </c>
      <c r="U195" s="75">
        <f t="shared" si="3"/>
        <v>-2.3173134234348747E-2</v>
      </c>
    </row>
    <row r="196" spans="1:22" x14ac:dyDescent="0.15">
      <c r="A196" t="str">
        <f>'TT balance'!A200</f>
        <v>Uruguay</v>
      </c>
      <c r="B196" s="37" t="s">
        <v>219</v>
      </c>
      <c r="C196" s="37">
        <v>298</v>
      </c>
      <c r="D196" s="37" t="s">
        <v>493</v>
      </c>
      <c r="E196" s="38">
        <v>18.901</v>
      </c>
      <c r="F196" s="38">
        <v>21.314</v>
      </c>
      <c r="G196" s="38">
        <v>25.486000000000001</v>
      </c>
      <c r="H196" s="38">
        <v>32.988</v>
      </c>
      <c r="I196" s="38">
        <v>34.395000000000003</v>
      </c>
      <c r="J196" s="38">
        <v>43.762999999999998</v>
      </c>
      <c r="K196" s="38">
        <v>52.103000000000002</v>
      </c>
      <c r="L196" s="38">
        <f>[5]NGDPD!AM193</f>
        <v>55.691966313139794</v>
      </c>
      <c r="M196" s="38">
        <f>[5]NGDPD!AN193</f>
        <v>62.498521961293775</v>
      </c>
      <c r="N196" s="38">
        <f>[5]NGDPD!AO193</f>
        <v>62.177538660087194</v>
      </c>
      <c r="O196" s="38">
        <f>[5]NGDPD!AP193</f>
        <v>57.874317025188049</v>
      </c>
      <c r="P196" s="38">
        <f>[5]NGDPD!AQ193</f>
        <v>57.236525983464603</v>
      </c>
      <c r="Q196" s="38">
        <f>[5]NGDPD!AR193</f>
        <v>64.234116193762986</v>
      </c>
      <c r="R196" s="38">
        <f>[5]NGDPD!AS193</f>
        <v>64.765455225180261</v>
      </c>
      <c r="S196" s="38">
        <f>[5]NGDPD!AT193</f>
        <v>62.212254700428325</v>
      </c>
      <c r="T196" s="38">
        <f>[5]NGDPD!AU193</f>
        <v>55.710584326591004</v>
      </c>
      <c r="U196" s="75">
        <f t="shared" ref="U196:U204" si="4">T196/S196-1</f>
        <v>-0.10450787236606229</v>
      </c>
    </row>
    <row r="197" spans="1:22" x14ac:dyDescent="0.15">
      <c r="A197" t="str">
        <f>'TT balance'!A201</f>
        <v>Uzbekistan, Rep. of</v>
      </c>
      <c r="B197" s="37" t="s">
        <v>304</v>
      </c>
      <c r="C197" s="37">
        <v>927</v>
      </c>
      <c r="D197" s="37" t="s">
        <v>494</v>
      </c>
      <c r="E197" s="38">
        <f>[5]NGDPD!AF194</f>
        <v>16.928941305363164</v>
      </c>
      <c r="F197" s="38">
        <v>20.141999999999999</v>
      </c>
      <c r="G197" s="38">
        <v>26.388999999999999</v>
      </c>
      <c r="H197" s="38">
        <v>33.840000000000003</v>
      </c>
      <c r="I197" s="38">
        <v>39.582999999999998</v>
      </c>
      <c r="J197" s="38">
        <v>46.686</v>
      </c>
      <c r="K197" s="38">
        <v>56.548999999999999</v>
      </c>
      <c r="L197" s="38">
        <v>63.631</v>
      </c>
      <c r="M197" s="38">
        <v>69.007999999999996</v>
      </c>
      <c r="N197" s="38">
        <v>76.661000000000001</v>
      </c>
      <c r="O197" s="38">
        <v>81.34</v>
      </c>
      <c r="P197" s="38">
        <v>81.322999999999993</v>
      </c>
      <c r="Q197" s="38">
        <v>58.146999999999998</v>
      </c>
      <c r="R197" s="38">
        <v>50.378</v>
      </c>
      <c r="S197" s="38">
        <v>57.725999999999999</v>
      </c>
      <c r="T197" s="38">
        <v>57.706000000000003</v>
      </c>
      <c r="U197" s="75">
        <f t="shared" si="4"/>
        <v>-3.464643314969873E-4</v>
      </c>
    </row>
    <row r="198" spans="1:22" x14ac:dyDescent="0.15">
      <c r="A198" t="str">
        <f>'TT balance'!A202</f>
        <v>Vanuatu</v>
      </c>
      <c r="B198" s="37" t="s">
        <v>221</v>
      </c>
      <c r="C198" s="37">
        <v>846</v>
      </c>
      <c r="D198" s="37" t="s">
        <v>495</v>
      </c>
      <c r="E198" s="38">
        <f>[5]NGDPD!AF195</f>
        <v>0.39038378550891811</v>
      </c>
      <c r="F198" s="38">
        <f>[5]NGDPD!AG195</f>
        <v>0.43457074687568448</v>
      </c>
      <c r="G198" s="38">
        <f>[5]NGDPD!AH195</f>
        <v>0.51693840922138545</v>
      </c>
      <c r="H198" s="38">
        <f>[5]NGDPD!AI195</f>
        <v>0.58200930126121353</v>
      </c>
      <c r="I198" s="38">
        <f>[5]NGDPD!AJ195</f>
        <v>0.5896501481563613</v>
      </c>
      <c r="J198" s="38">
        <f>[5]NGDPD!AK195</f>
        <v>0.65188941533637501</v>
      </c>
      <c r="K198" s="38">
        <f>[5]NGDPD!AL195</f>
        <v>0.73759010250288093</v>
      </c>
      <c r="L198" s="38">
        <f>[5]NGDPD!AM195</f>
        <v>0.73631341516046522</v>
      </c>
      <c r="M198" s="38">
        <f>[5]NGDPD!AN195</f>
        <v>0.75461815031048785</v>
      </c>
      <c r="N198" s="38">
        <f>[5]NGDPD!AO195</f>
        <v>0.77401154138386508</v>
      </c>
      <c r="O198" s="38">
        <f>[5]NGDPD!AP195</f>
        <v>0.74446147284524644</v>
      </c>
      <c r="P198" s="38">
        <f>[5]NGDPD!AQ195</f>
        <v>0.77490949627930561</v>
      </c>
      <c r="Q198" s="38">
        <f>[5]NGDPD!AR195</f>
        <v>0.88044933398955194</v>
      </c>
      <c r="R198" s="38">
        <f>[5]NGDPD!AS195</f>
        <v>0.92849427741367085</v>
      </c>
      <c r="S198" s="38">
        <f>[5]NGDPD!AT195</f>
        <v>0.92359608895041967</v>
      </c>
      <c r="T198" s="38">
        <f>[5]NGDPD!AU195</f>
        <v>0.86400429425908543</v>
      </c>
      <c r="U198" s="75">
        <f t="shared" si="4"/>
        <v>-6.4521488780939662E-2</v>
      </c>
    </row>
    <row r="199" spans="1:22" x14ac:dyDescent="0.15">
      <c r="A199" t="str">
        <f>'TT balance'!A203</f>
        <v>Venezuela, Rep. Bolivariana de</v>
      </c>
      <c r="B199" s="37" t="s">
        <v>305</v>
      </c>
      <c r="C199" s="37">
        <v>299</v>
      </c>
      <c r="D199" s="37" t="s">
        <v>496</v>
      </c>
      <c r="E199" s="38">
        <f>[5]NGDPD!AF196</f>
        <v>143.37525496224856</v>
      </c>
      <c r="F199" s="38">
        <f>[5]NGDPD!AG196</f>
        <v>178.52092634060944</v>
      </c>
      <c r="G199" s="38">
        <f>[5]NGDPD!AH196</f>
        <v>232.85719132767861</v>
      </c>
      <c r="H199" s="38">
        <f>[5]NGDPD!AI196</f>
        <v>306.76432225774192</v>
      </c>
      <c r="I199" s="38">
        <f>[5]NGDPD!AJ196</f>
        <v>268.62366807276373</v>
      </c>
      <c r="J199" s="38">
        <f>[5]NGDPD!AK196</f>
        <v>318.28050288849249</v>
      </c>
      <c r="K199" s="38">
        <f>[5]NGDPD!AL196</f>
        <v>352.53958292087992</v>
      </c>
      <c r="L199" s="38">
        <f>[5]NGDPD!AM196</f>
        <v>352.19130329805921</v>
      </c>
      <c r="M199" s="38">
        <f>[5]NGDPD!AN196</f>
        <v>258.99286182545637</v>
      </c>
      <c r="N199" s="38">
        <f>[5]NGDPD!AO196</f>
        <v>203.82208197855203</v>
      </c>
      <c r="O199" s="38">
        <f>[5]NGDPD!AP196</f>
        <v>323.59522605159873</v>
      </c>
      <c r="P199" s="38">
        <f>[5]NGDPD!AQ196</f>
        <v>279.24875140057964</v>
      </c>
      <c r="Q199" s="38">
        <f>[5]NGDPD!AR196</f>
        <v>143.8412530308571</v>
      </c>
      <c r="R199" s="38">
        <f>[5]NGDPD!AS196</f>
        <v>98.399711357245764</v>
      </c>
      <c r="S199" s="38">
        <f>[5]NGDPD!AT196</f>
        <v>63.960034059478794</v>
      </c>
      <c r="T199" s="38">
        <f>[5]NGDPD!AU196</f>
        <v>47.255418731537006</v>
      </c>
      <c r="U199" s="75">
        <f t="shared" si="4"/>
        <v>-0.26117270845114859</v>
      </c>
    </row>
    <row r="200" spans="1:22" x14ac:dyDescent="0.15">
      <c r="A200" t="str">
        <f>'TT balance'!A204</f>
        <v>Vietnam</v>
      </c>
      <c r="B200" s="37" t="s">
        <v>223</v>
      </c>
      <c r="C200" s="37">
        <v>582</v>
      </c>
      <c r="D200" s="37" t="s">
        <v>497</v>
      </c>
      <c r="E200" s="38">
        <f>[5]NGDPD!AF197</f>
        <v>73.19730433198788</v>
      </c>
      <c r="F200" s="38">
        <f>[5]NGDPD!AG197</f>
        <v>84.300665472747767</v>
      </c>
      <c r="G200" s="38">
        <f>[5]NGDPD!AH197</f>
        <v>98.428858773355117</v>
      </c>
      <c r="H200" s="38">
        <f>[5]NGDPD!AI197</f>
        <v>124.77423140669784</v>
      </c>
      <c r="I200" s="38">
        <f>[5]NGDPD!AJ197</f>
        <v>129.05421616948269</v>
      </c>
      <c r="J200" s="38">
        <f>[5]NGDPD!AK197</f>
        <v>143.25703168974945</v>
      </c>
      <c r="K200" s="38">
        <f>[5]NGDPD!AL197</f>
        <v>171.36833577711653</v>
      </c>
      <c r="L200" s="38">
        <f>[5]NGDPD!AM197</f>
        <v>195.16813932033014</v>
      </c>
      <c r="M200" s="38">
        <f>[5]NGDPD!AN197</f>
        <v>212.73791308959434</v>
      </c>
      <c r="N200" s="38">
        <f>[5]NGDPD!AO197</f>
        <v>232.8929584948155</v>
      </c>
      <c r="O200" s="38">
        <f>[5]NGDPD!AP197</f>
        <v>236.83975939161493</v>
      </c>
      <c r="P200" s="38">
        <f>[5]NGDPD!AQ197</f>
        <v>252.14862265409627</v>
      </c>
      <c r="Q200" s="38">
        <f>[5]NGDPD!AR197</f>
        <v>277.07431941862126</v>
      </c>
      <c r="R200" s="38">
        <f>[5]NGDPD!AS197</f>
        <v>304.01623874242176</v>
      </c>
      <c r="S200" s="38">
        <f>[5]NGDPD!AT197</f>
        <v>329.53694083467127</v>
      </c>
      <c r="T200" s="38">
        <f>[5]NGDPD!AU197</f>
        <v>340.8214557137502</v>
      </c>
      <c r="U200" s="75">
        <f t="shared" si="4"/>
        <v>3.424355051211192E-2</v>
      </c>
    </row>
    <row r="201" spans="1:22" x14ac:dyDescent="0.15">
      <c r="A201" t="str">
        <f>'TT balance'!A205</f>
        <v>West Bank and Gaza</v>
      </c>
      <c r="B201" s="37" t="s">
        <v>224</v>
      </c>
      <c r="C201" s="37">
        <v>487</v>
      </c>
      <c r="D201" s="37" t="s">
        <v>498</v>
      </c>
      <c r="E201" s="38">
        <f>[5]NGDPD!AF198</f>
        <v>5.1257000000000001</v>
      </c>
      <c r="F201" s="38">
        <f>[5]NGDPD!AG198</f>
        <v>5.3482999999999992</v>
      </c>
      <c r="G201" s="38">
        <f>[5]NGDPD!AH198</f>
        <v>5.8156999999999996</v>
      </c>
      <c r="H201" s="38">
        <f>[5]NGDPD!AI198</f>
        <v>7.3103999999999978</v>
      </c>
      <c r="I201" s="38">
        <f>[5]NGDPD!AJ198</f>
        <v>8.0856999999999957</v>
      </c>
      <c r="J201" s="38">
        <f>[5]NGDPD!AK198</f>
        <v>9.6814999999999998</v>
      </c>
      <c r="K201" s="38">
        <f>[5]NGDPD!AL198</f>
        <v>11.186100000000012</v>
      </c>
      <c r="L201" s="38">
        <f>[5]NGDPD!AM198</f>
        <v>12.20839999999999</v>
      </c>
      <c r="M201" s="38">
        <f>[5]NGDPD!AN198</f>
        <v>13.515499999999994</v>
      </c>
      <c r="N201" s="38">
        <f>[5]NGDPD!AO198</f>
        <v>13.989699999999999</v>
      </c>
      <c r="O201" s="38">
        <f>[5]NGDPD!AP198</f>
        <v>13.972399999999997</v>
      </c>
      <c r="P201" s="38">
        <f>[5]NGDPD!AQ198</f>
        <v>15.405399999999997</v>
      </c>
      <c r="Q201" s="38">
        <f>[5]NGDPD!AR198</f>
        <v>16.128000000000007</v>
      </c>
      <c r="R201" s="38">
        <f>[5]NGDPD!AS198</f>
        <v>16.276600000000006</v>
      </c>
      <c r="S201" s="38">
        <f>[5]NGDPD!AT198</f>
        <v>17.133500000000009</v>
      </c>
      <c r="T201" s="38">
        <f>[5]NGDPD!AU198</f>
        <v>15.561299999999992</v>
      </c>
      <c r="U201" s="75">
        <f t="shared" si="4"/>
        <v>-9.1761753290338532E-2</v>
      </c>
    </row>
    <row r="202" spans="1:22" x14ac:dyDescent="0.15">
      <c r="A202" t="str">
        <f>'TT balance'!A206</f>
        <v>Yemen, Rep. of</v>
      </c>
      <c r="B202" s="37" t="s">
        <v>306</v>
      </c>
      <c r="C202" s="37">
        <v>474</v>
      </c>
      <c r="D202" s="37" t="s">
        <v>499</v>
      </c>
      <c r="E202" s="38">
        <f>[5]NGDPD!AF199</f>
        <v>16.731566688105158</v>
      </c>
      <c r="F202" s="38">
        <f>[5]NGDPD!AG199</f>
        <v>19.063143369857979</v>
      </c>
      <c r="G202" s="38">
        <f>[5]NGDPD!AH199</f>
        <v>21.650528638006101</v>
      </c>
      <c r="H202" s="38">
        <f>[5]NGDPD!AI199</f>
        <v>26.910855852013071</v>
      </c>
      <c r="I202" s="38">
        <f>[5]NGDPD!AJ199</f>
        <v>25.130278253978858</v>
      </c>
      <c r="J202" s="38">
        <f>[5]NGDPD!AK199</f>
        <v>30.906749533220999</v>
      </c>
      <c r="K202" s="38">
        <f>[5]NGDPD!AL199</f>
        <v>32.726417878294335</v>
      </c>
      <c r="L202" s="38">
        <f>[5]NGDPD!AM199</f>
        <v>35.401331609449215</v>
      </c>
      <c r="M202" s="38">
        <f>[5]NGDPD!AN199</f>
        <v>40.415233436081579</v>
      </c>
      <c r="N202" s="38">
        <f>[5]NGDPD!AO199</f>
        <v>43.228585321387449</v>
      </c>
      <c r="O202" s="38">
        <f>[5]NGDPD!AP199</f>
        <v>42.44510238646172</v>
      </c>
      <c r="P202" s="38">
        <f>[5]NGDPD!AQ199</f>
        <v>30.933825064365735</v>
      </c>
      <c r="Q202" s="38">
        <f>[5]NGDPD!AR199</f>
        <v>26.73613894455578</v>
      </c>
      <c r="R202" s="38">
        <f>[5]NGDPD!AS199</f>
        <v>23.486269598965116</v>
      </c>
      <c r="S202" s="38">
        <f>[5]NGDPD!AT199</f>
        <v>22.567599619752414</v>
      </c>
      <c r="T202" s="38">
        <f>[5]NGDPD!AU199</f>
        <v>20.139977288477866</v>
      </c>
      <c r="U202" s="75">
        <f t="shared" si="4"/>
        <v>-0.10757113614997671</v>
      </c>
      <c r="V202">
        <v>1</v>
      </c>
    </row>
    <row r="203" spans="1:22" x14ac:dyDescent="0.15">
      <c r="A203" t="str">
        <f>'TT balance'!A207</f>
        <v>Zambia</v>
      </c>
      <c r="B203" s="37" t="s">
        <v>229</v>
      </c>
      <c r="C203" s="37">
        <v>754</v>
      </c>
      <c r="D203" s="37" t="s">
        <v>500</v>
      </c>
      <c r="E203" s="38">
        <f>[5]NGDPD!AF200</f>
        <v>8.3290710990671002</v>
      </c>
      <c r="F203" s="38">
        <f>[5]NGDPD!AG200</f>
        <v>12.761935657864152</v>
      </c>
      <c r="G203" s="38">
        <f>[5]NGDPD!AH200</f>
        <v>14.059885299296692</v>
      </c>
      <c r="H203" s="38">
        <f>[5]NGDPD!AI200</f>
        <v>17.914206465625366</v>
      </c>
      <c r="I203" s="38">
        <f>[5]NGDPD!AJ200</f>
        <v>15.331684464322933</v>
      </c>
      <c r="J203" s="38">
        <f>[5]NGDPD!AK200</f>
        <v>20.263869801742761</v>
      </c>
      <c r="K203" s="38">
        <f>[5]NGDPD!AL200</f>
        <v>23.454850725116199</v>
      </c>
      <c r="L203" s="38">
        <f>[5]NGDPD!AM200</f>
        <v>25.502069520328511</v>
      </c>
      <c r="M203" s="38">
        <f>[5]NGDPD!AN200</f>
        <v>28.042481286763497</v>
      </c>
      <c r="N203" s="38">
        <f>[5]NGDPD!AO200</f>
        <v>27.144617512837197</v>
      </c>
      <c r="O203" s="38">
        <f>[5]NGDPD!AP200</f>
        <v>21.245152185240734</v>
      </c>
      <c r="P203" s="38">
        <f>[5]NGDPD!AQ200</f>
        <v>20.965129873250934</v>
      </c>
      <c r="Q203" s="38">
        <f>[5]NGDPD!AR200</f>
        <v>25.873577984578514</v>
      </c>
      <c r="R203" s="38">
        <f>[5]NGDPD!AS200</f>
        <v>26.311506438423578</v>
      </c>
      <c r="S203" s="38">
        <f>[5]NGDPD!AT200</f>
        <v>23.308667782137547</v>
      </c>
      <c r="T203" s="38">
        <f>[5]NGDPD!AU200</f>
        <v>19.320096528609454</v>
      </c>
      <c r="U203" s="75">
        <f t="shared" si="4"/>
        <v>-0.17111965775172744</v>
      </c>
    </row>
    <row r="204" spans="1:22" x14ac:dyDescent="0.15">
      <c r="A204" t="str">
        <f>'TT balance'!A208</f>
        <v>Zimbabwe</v>
      </c>
      <c r="B204" s="37" t="s">
        <v>230</v>
      </c>
      <c r="C204" s="37">
        <v>698</v>
      </c>
      <c r="D204" s="37" t="s">
        <v>501</v>
      </c>
      <c r="E204" s="38">
        <v>9.0459999999999994</v>
      </c>
      <c r="F204" s="38">
        <v>8.141</v>
      </c>
      <c r="G204" s="38">
        <v>7.7850000000000001</v>
      </c>
      <c r="H204" s="38">
        <v>6.7069999999999999</v>
      </c>
      <c r="I204" s="38">
        <f>[5]NGDPD!AJ201</f>
        <v>9.6660000000000004</v>
      </c>
      <c r="J204" s="38">
        <f>[5]NGDPD!AK201</f>
        <v>12.042</v>
      </c>
      <c r="K204" s="38">
        <f>[5]NGDPD!AL201</f>
        <v>14.102</v>
      </c>
      <c r="L204" s="38">
        <f>[5]NGDPD!AM201</f>
        <v>17.114999999999998</v>
      </c>
      <c r="M204" s="38">
        <f>[5]NGDPD!AN201</f>
        <v>19.091000000000001</v>
      </c>
      <c r="N204" s="38">
        <f>[5]NGDPD!AO201</f>
        <v>19.495999999999999</v>
      </c>
      <c r="O204" s="38">
        <f>[5]NGDPD!AP201</f>
        <v>19.963000000000001</v>
      </c>
      <c r="P204" s="38">
        <f>[5]NGDPD!AQ201</f>
        <v>20.053731910572143</v>
      </c>
      <c r="Q204" s="38">
        <f>[5]NGDPD!AR201</f>
        <v>21.890387930810189</v>
      </c>
      <c r="R204" s="38">
        <f>[5]NGDPD!AS201</f>
        <v>21.092813973135513</v>
      </c>
      <c r="S204" s="38">
        <f>[5]NGDPD!AT201</f>
        <v>19.272889610506418</v>
      </c>
      <c r="T204" s="38">
        <f>[5]NGDPD!AU201</f>
        <v>21.037696760805449</v>
      </c>
      <c r="U204" s="75">
        <f t="shared" si="4"/>
        <v>9.1569411020595792E-2</v>
      </c>
    </row>
    <row r="207" spans="1:22" x14ac:dyDescent="0.15">
      <c r="B207" s="37" t="s">
        <v>255</v>
      </c>
      <c r="C207" s="37">
        <v>626</v>
      </c>
      <c r="D207" s="37" t="s">
        <v>339</v>
      </c>
      <c r="E207" s="91">
        <f>[5]NGDPD!AF39</f>
        <v>1.4128057023266498</v>
      </c>
      <c r="F207" s="91">
        <f>[5]NGDPD!AG39</f>
        <v>1.5375027854291325</v>
      </c>
      <c r="G207" s="91">
        <f>[5]NGDPD!AH39</f>
        <v>1.7549286338166858</v>
      </c>
      <c r="H207" s="91">
        <f>[5]NGDPD!AI39</f>
        <v>2.0331538960163882</v>
      </c>
      <c r="I207" s="91">
        <f>[5]NGDPD!AJ39</f>
        <v>2.0590942280125315</v>
      </c>
      <c r="J207" s="91">
        <f>[5]NGDPD!AK39</f>
        <v>2.140502347440858</v>
      </c>
      <c r="K207" s="91">
        <f>[5]NGDPD!AL39</f>
        <v>2.4347922756279115</v>
      </c>
      <c r="L207" s="91">
        <f>[5]NGDPD!AM39</f>
        <v>2.5116599214946547</v>
      </c>
      <c r="M207" s="91">
        <f>[5]NGDPD!AN39</f>
        <v>1.691593518123909</v>
      </c>
      <c r="N207" s="91">
        <f>[5]NGDPD!AO39</f>
        <v>1.8957257586196161</v>
      </c>
      <c r="O207" s="91">
        <f>[5]NGDPD!AP39</f>
        <v>1.6959976719811878</v>
      </c>
      <c r="P207" s="91">
        <f>[5]NGDPD!AQ39</f>
        <v>1.8245152495222465</v>
      </c>
      <c r="Q207" s="91">
        <f>[5]NGDPD!AR39</f>
        <v>2.071618673889021</v>
      </c>
      <c r="R207" s="91">
        <f>[5]NGDPD!AS39</f>
        <v>2.2796334908613911</v>
      </c>
      <c r="S207" s="91">
        <f>[5]NGDPD!AT39</f>
        <v>2.2768675161197192</v>
      </c>
      <c r="T207" s="91">
        <f>[5]NGDPD!AU39</f>
        <v>2.3660683089184151</v>
      </c>
    </row>
    <row r="208" spans="1:22" x14ac:dyDescent="0.15">
      <c r="B208" s="37" t="s">
        <v>57</v>
      </c>
      <c r="C208" s="37">
        <v>628</v>
      </c>
      <c r="D208" s="37" t="s">
        <v>340</v>
      </c>
      <c r="E208" s="91">
        <f>[5]NGDPD!AF40</f>
        <v>6.6761702615088421</v>
      </c>
      <c r="F208" s="91">
        <f>[5]NGDPD!AG40</f>
        <v>7.4509109185368505</v>
      </c>
      <c r="G208" s="91">
        <f>[5]NGDPD!AH40</f>
        <v>8.6870519628631975</v>
      </c>
      <c r="H208" s="91">
        <f>[5]NGDPD!AI40</f>
        <v>10.430214292111804</v>
      </c>
      <c r="I208" s="91">
        <f>[5]NGDPD!AJ40</f>
        <v>9.3150225342553163</v>
      </c>
      <c r="J208" s="91">
        <f>[5]NGDPD!AK40</f>
        <v>10.701273681375362</v>
      </c>
      <c r="K208" s="91">
        <f>[5]NGDPD!AL40</f>
        <v>12.183364595152755</v>
      </c>
      <c r="L208" s="91">
        <f>[5]NGDPD!AM40</f>
        <v>12.410887653135347</v>
      </c>
      <c r="M208" s="91">
        <f>[5]NGDPD!AN40</f>
        <v>12.994201662796472</v>
      </c>
      <c r="N208" s="91">
        <f>[5]NGDPD!AO40</f>
        <v>14.003380213216246</v>
      </c>
      <c r="O208" s="91">
        <f>[5]NGDPD!AP40</f>
        <v>10.951624400746661</v>
      </c>
      <c r="P208" s="91">
        <f>[5]NGDPD!AQ40</f>
        <v>10.201518604279716</v>
      </c>
      <c r="Q208" s="91">
        <f>[5]NGDPD!AR40</f>
        <v>10.079115268580086</v>
      </c>
      <c r="R208" s="91">
        <f>[5]NGDPD!AS40</f>
        <v>11.036341411620899</v>
      </c>
      <c r="S208" s="91">
        <f>[5]NGDPD!AT40</f>
        <v>10.934491604935589</v>
      </c>
      <c r="T208" s="91">
        <f>[5]NGDPD!AU40</f>
        <v>10.742273761025547</v>
      </c>
    </row>
    <row r="209" spans="2:20" x14ac:dyDescent="0.15">
      <c r="B209" s="37" t="s">
        <v>264</v>
      </c>
      <c r="C209" s="37">
        <v>642</v>
      </c>
      <c r="D209" s="37" t="s">
        <v>359</v>
      </c>
      <c r="E209" s="38">
        <f>[5]NGDPD!AF59</f>
        <v>8.1869338117431045</v>
      </c>
      <c r="F209" s="38">
        <f>[5]NGDPD!AG59</f>
        <v>10.095496370527863</v>
      </c>
      <c r="G209" s="38">
        <f>[5]NGDPD!AH59</f>
        <v>13.089008897958333</v>
      </c>
      <c r="H209" s="38">
        <f>[5]NGDPD!AI59</f>
        <v>19.829834480705543</v>
      </c>
      <c r="I209" s="38">
        <f>[5]NGDPD!AJ59</f>
        <v>15.088280311436316</v>
      </c>
      <c r="J209" s="38">
        <f>[5]NGDPD!AK59</f>
        <v>16.314443428939246</v>
      </c>
      <c r="K209" s="38">
        <f>[5]NGDPD!AL59</f>
        <v>21.35734398088783</v>
      </c>
      <c r="L209" s="38">
        <f>[5]NGDPD!AM59</f>
        <v>22.388344123993765</v>
      </c>
      <c r="M209" s="38">
        <f>[5]NGDPD!AN59</f>
        <v>21.948834290352131</v>
      </c>
      <c r="N209" s="38">
        <f>[5]NGDPD!AO59</f>
        <v>21.765453087479006</v>
      </c>
      <c r="O209" s="38">
        <f>[5]NGDPD!AP59</f>
        <v>13.185496178985106</v>
      </c>
      <c r="P209" s="38">
        <f>[5]NGDPD!AQ59</f>
        <v>11.240806416070798</v>
      </c>
      <c r="Q209" s="38">
        <f>[5]NGDPD!AR59</f>
        <v>12.200913887642757</v>
      </c>
      <c r="R209" s="38">
        <f>[5]NGDPD!AS59</f>
        <v>13.278489561836688</v>
      </c>
      <c r="S209" s="38">
        <f>[5]NGDPD!AT59</f>
        <v>11.024718070987143</v>
      </c>
      <c r="T209" s="38">
        <f>[5]NGDPD!AU59</f>
        <v>9.5243475039519474</v>
      </c>
    </row>
    <row r="210" spans="2:20" x14ac:dyDescent="0.15">
      <c r="B210" s="37" t="s">
        <v>265</v>
      </c>
      <c r="C210" s="37">
        <v>643</v>
      </c>
      <c r="D210" s="37" t="s">
        <v>360</v>
      </c>
      <c r="E210" s="38">
        <f>[5]NGDPD!AF60</f>
        <v>0.85007090481868419</v>
      </c>
      <c r="F210" s="38">
        <f>[5]NGDPD!AG60</f>
        <v>0.93731820369042596</v>
      </c>
      <c r="G210" s="38">
        <f>[5]NGDPD!AH60</f>
        <v>1.0199804878048779</v>
      </c>
      <c r="H210" s="38">
        <f>[5]NGDPD!AI60</f>
        <v>0.92269268292682927</v>
      </c>
      <c r="I210" s="38">
        <f>[5]NGDPD!AJ60</f>
        <v>1.2966764227642276</v>
      </c>
      <c r="J210" s="38">
        <f>[5]NGDPD!AK60</f>
        <v>1.5895154471544717</v>
      </c>
      <c r="K210" s="38">
        <f>[5]NGDPD!AL60</f>
        <v>2.0650016260162602</v>
      </c>
      <c r="L210" s="38">
        <f>[5]NGDPD!AM60</f>
        <v>2.2548617886178861</v>
      </c>
      <c r="M210" s="38">
        <f>[5]NGDPD!AN60</f>
        <v>1.9579512195121951</v>
      </c>
      <c r="N210" s="38">
        <f>[5]NGDPD!AO60</f>
        <v>2.6042341463414638</v>
      </c>
      <c r="O210" s="38">
        <f>[5]NGDPD!AP60</f>
        <v>2.0164755700325734</v>
      </c>
      <c r="P210" s="38">
        <f>[5]NGDPD!AQ60</f>
        <v>2.213366169154229</v>
      </c>
      <c r="Q210" s="38">
        <f>[5]NGDPD!AR60</f>
        <v>1.9039668325041461</v>
      </c>
      <c r="R210" s="38">
        <f>[5]NGDPD!AS60</f>
        <v>2.005658374792703</v>
      </c>
      <c r="S210" s="38">
        <f>[5]NGDPD!AT60</f>
        <v>1.981857048092869</v>
      </c>
      <c r="T210" s="38">
        <f>[5]NGDPD!AU60</f>
        <v>2.0859451954005044</v>
      </c>
    </row>
    <row r="211" spans="2:20" x14ac:dyDescent="0.15">
      <c r="B211" s="37" t="s">
        <v>272</v>
      </c>
      <c r="C211" s="37">
        <v>429</v>
      </c>
      <c r="D211" s="37" t="s">
        <v>385</v>
      </c>
      <c r="E211" s="38">
        <f>[5]NGDPD!AF85</f>
        <v>224.76380718426651</v>
      </c>
      <c r="F211" s="38">
        <f>[5]NGDPD!AG85</f>
        <v>265.47944178164363</v>
      </c>
      <c r="G211" s="38">
        <f>[5]NGDPD!AH85</f>
        <v>350.06818016527313</v>
      </c>
      <c r="H211" s="38">
        <f>[5]NGDPD!AI85</f>
        <v>405.56841284498597</v>
      </c>
      <c r="I211" s="38">
        <f>[5]NGDPD!AJ85</f>
        <v>414.01286653506958</v>
      </c>
      <c r="J211" s="38">
        <f>[5]NGDPD!AK85</f>
        <v>486.77350152205395</v>
      </c>
      <c r="K211" s="38">
        <f>[5]NGDPD!AL85</f>
        <v>580.11309347519455</v>
      </c>
      <c r="L211" s="38">
        <f>[5]NGDPD!AM85</f>
        <v>392.2949738160579</v>
      </c>
      <c r="M211" s="38">
        <f>[5]NGDPD!AN85</f>
        <v>400.0871224455708</v>
      </c>
      <c r="N211" s="38">
        <f>[5]NGDPD!AO85</f>
        <v>433.08775915177978</v>
      </c>
      <c r="O211" s="38">
        <f>[5]NGDPD!AP85</f>
        <v>385.02254896771615</v>
      </c>
      <c r="P211" s="38">
        <f>[5]NGDPD!AQ85</f>
        <v>418.063769296072</v>
      </c>
      <c r="Q211" s="38">
        <f>[5]NGDPD!AR85</f>
        <v>445.52769058502543</v>
      </c>
      <c r="R211" s="38">
        <f>[5]NGDPD!AS85</f>
        <v>456.59043369569417</v>
      </c>
      <c r="S211" s="38">
        <f>[5]NGDPD!AT85</f>
        <v>581.25169047619045</v>
      </c>
      <c r="T211" s="38">
        <f>[5]NGDPD!AU85</f>
        <v>835.35059523809525</v>
      </c>
    </row>
    <row r="212" spans="2:20" x14ac:dyDescent="0.15">
      <c r="B212" s="37" t="s">
        <v>291</v>
      </c>
      <c r="C212" s="37">
        <v>359</v>
      </c>
      <c r="D212" s="37" t="s">
        <v>446</v>
      </c>
      <c r="E212" s="38">
        <f>[5]NGDPD!AF146</f>
        <v>83.914500000000004</v>
      </c>
      <c r="F212" s="38">
        <f>[5]NGDPD!AG146</f>
        <v>87.276200000000003</v>
      </c>
      <c r="G212" s="38">
        <f>[5]NGDPD!AH146</f>
        <v>89.524100000000004</v>
      </c>
      <c r="H212" s="38">
        <f>[5]NGDPD!AI146</f>
        <v>93.639300000000006</v>
      </c>
      <c r="I212" s="38">
        <f>[5]NGDPD!AJ146</f>
        <v>96.385599999999997</v>
      </c>
      <c r="J212" s="38">
        <f>[5]NGDPD!AK146</f>
        <v>98.381299999999996</v>
      </c>
      <c r="K212" s="38">
        <f>[5]NGDPD!AL146</f>
        <v>100.35169999999999</v>
      </c>
      <c r="L212" s="38">
        <f>[5]NGDPD!AM146</f>
        <v>101.56480000000001</v>
      </c>
      <c r="M212" s="38">
        <f>[5]NGDPD!AN146</f>
        <v>102.45</v>
      </c>
      <c r="N212" s="38">
        <f>[5]NGDPD!AO146</f>
        <v>102.44580000000001</v>
      </c>
      <c r="O212" s="38">
        <f>[5]NGDPD!AP146</f>
        <v>103.3755</v>
      </c>
      <c r="P212" s="38">
        <f>[5]NGDPD!AQ146</f>
        <v>104.33669999999999</v>
      </c>
      <c r="Q212" s="38">
        <f>[5]NGDPD!AR146</f>
        <v>103.446</v>
      </c>
      <c r="R212" s="38">
        <f>[5]NGDPD!AS146</f>
        <v>100.989</v>
      </c>
      <c r="S212" s="38">
        <f>[5]NGDPD!AT146</f>
        <v>104.989</v>
      </c>
      <c r="T212" s="38">
        <f>[5]NGDPD!AU146</f>
        <v>95.851444161177795</v>
      </c>
    </row>
    <row r="213" spans="2:20" x14ac:dyDescent="0.15">
      <c r="B213" s="37" t="s">
        <v>293</v>
      </c>
      <c r="C213" s="37">
        <v>135</v>
      </c>
      <c r="D213" s="37" t="s">
        <v>452</v>
      </c>
      <c r="E213" s="37">
        <v>1.7889999999999999</v>
      </c>
      <c r="F213" s="37">
        <v>1.91</v>
      </c>
      <c r="G213" s="38">
        <f>[5]NGDPD!AH152</f>
        <v>2.1892191899041138</v>
      </c>
      <c r="H213" s="38">
        <f>[5]NGDPD!AI152</f>
        <v>2.4030841008699082</v>
      </c>
      <c r="I213" s="38">
        <f>[5]NGDPD!AJ152</f>
        <v>2.0616066254064171</v>
      </c>
      <c r="J213" s="38">
        <f>[5]NGDPD!AK152</f>
        <v>1.8827879970794612</v>
      </c>
      <c r="K213" s="38">
        <f>[5]NGDPD!AL152</f>
        <v>1.8133256175517072</v>
      </c>
      <c r="L213" s="38">
        <f>[5]NGDPD!AM152</f>
        <v>1.6059263058111986</v>
      </c>
      <c r="M213" s="38">
        <f>[5]NGDPD!AN152</f>
        <v>1.6783049464266941</v>
      </c>
      <c r="N213" s="38">
        <f>[5]NGDPD!AO152</f>
        <v>1.6737105910420413</v>
      </c>
      <c r="O213" s="38">
        <f>[5]NGDPD!AP152</f>
        <v>1.4195441153511896</v>
      </c>
      <c r="P213" s="38">
        <f>[5]NGDPD!AQ152</f>
        <v>1.4679372498643091</v>
      </c>
      <c r="Q213" s="38">
        <f>[5]NGDPD!AR152</f>
        <v>1.5280817686737864</v>
      </c>
      <c r="R213" s="38">
        <f>[5]NGDPD!AS152</f>
        <v>1.6561049623578956</v>
      </c>
      <c r="S213" s="38">
        <f>[5]NGDPD!AT152</f>
        <v>1.6164100336663836</v>
      </c>
      <c r="T213" s="38">
        <f>[5]NGDPD!AU152</f>
        <v>1.5047258151124812</v>
      </c>
    </row>
    <row r="214" spans="2:20" x14ac:dyDescent="0.15">
      <c r="B214" s="37" t="s">
        <v>303</v>
      </c>
      <c r="C214" s="37">
        <v>466</v>
      </c>
      <c r="D214" s="37" t="s">
        <v>490</v>
      </c>
      <c r="E214" s="38">
        <f>[5]NGDPD!AF190</f>
        <v>180.61746795422954</v>
      </c>
      <c r="F214" s="38">
        <f>[5]NGDPD!AG190</f>
        <v>222.116532963026</v>
      </c>
      <c r="G214" s="38">
        <f>[5]NGDPD!AH190</f>
        <v>257.91614876743608</v>
      </c>
      <c r="H214" s="38">
        <f>[5]NGDPD!AI190</f>
        <v>315.47461574122258</v>
      </c>
      <c r="I214" s="38">
        <f>[5]NGDPD!AJ190</f>
        <v>253.54735874680406</v>
      </c>
      <c r="J214" s="38">
        <f>[5]NGDPD!AK190</f>
        <v>289.78733832539143</v>
      </c>
      <c r="K214" s="38">
        <f>[5]NGDPD!AL190</f>
        <v>350.66603131381891</v>
      </c>
      <c r="L214" s="38">
        <f>[5]NGDPD!AM190</f>
        <v>374.59060585432269</v>
      </c>
      <c r="M214" s="38">
        <f>[5]NGDPD!AN190</f>
        <v>390.10755616065353</v>
      </c>
      <c r="N214" s="38">
        <f>[5]NGDPD!AO190</f>
        <v>403.13710006807355</v>
      </c>
      <c r="O214" s="38">
        <f>[5]NGDPD!AP190</f>
        <v>358.13505786249152</v>
      </c>
      <c r="P214" s="38">
        <f>[5]NGDPD!AQ190</f>
        <v>357.04506466984344</v>
      </c>
      <c r="Q214" s="38">
        <f>[5]NGDPD!AR190</f>
        <v>385.60544588155204</v>
      </c>
      <c r="R214" s="38">
        <f>[5]NGDPD!AS190</f>
        <v>422.215112321307</v>
      </c>
      <c r="S214" s="38">
        <f>[5]NGDPD!AT190</f>
        <v>421.14227365554802</v>
      </c>
      <c r="T214" s="38">
        <f>[5]NGDPD!AU190</f>
        <v>354.27933549608986</v>
      </c>
    </row>
    <row r="217" spans="2:20" x14ac:dyDescent="0.15">
      <c r="E217" s="107">
        <f>SUM(E2:E214)-E57-E49-E64</f>
        <v>46698.812839996266</v>
      </c>
      <c r="F217" s="107">
        <f t="shared" ref="F217:T217" si="5">SUM(F2:F214)-F57-F49-F64</f>
        <v>51873.924866732945</v>
      </c>
      <c r="G217" s="107">
        <f t="shared" si="5"/>
        <v>58547.594158735134</v>
      </c>
      <c r="H217" s="107">
        <f t="shared" si="5"/>
        <v>64234.274845736691</v>
      </c>
      <c r="I217" s="107">
        <f t="shared" si="5"/>
        <v>60820.834275535439</v>
      </c>
      <c r="J217" s="107">
        <f t="shared" si="5"/>
        <v>66526.315061353031</v>
      </c>
      <c r="K217" s="107">
        <f t="shared" si="5"/>
        <v>73863.586083491682</v>
      </c>
      <c r="L217" s="107">
        <f t="shared" si="5"/>
        <v>75279.271454369256</v>
      </c>
      <c r="M217" s="107">
        <f t="shared" si="5"/>
        <v>77464.484313824461</v>
      </c>
      <c r="N217" s="107">
        <f>SUM(N2:N214)-N57-N49-N64</f>
        <v>79552.353225933592</v>
      </c>
      <c r="O217" s="107">
        <f t="shared" si="5"/>
        <v>75331.574589912576</v>
      </c>
      <c r="P217" s="107">
        <f t="shared" si="5"/>
        <v>76555.311609518205</v>
      </c>
      <c r="Q217" s="107">
        <f t="shared" si="5"/>
        <v>81262.136931497851</v>
      </c>
      <c r="R217" s="107">
        <f t="shared" si="5"/>
        <v>86354.842352168576</v>
      </c>
      <c r="S217" s="107">
        <f t="shared" si="5"/>
        <v>87808.441772104343</v>
      </c>
      <c r="T217" s="107">
        <f t="shared" si="5"/>
        <v>85252.253963536787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9"/>
  <sheetViews>
    <sheetView showGridLines="0" workbookViewId="0">
      <pane xSplit="1" ySplit="5" topLeftCell="B197" activePane="bottomRight" state="frozen"/>
      <selection pane="topRight"/>
      <selection pane="bottomLeft"/>
      <selection pane="bottomRight" activeCell="B217" sqref="B217"/>
    </sheetView>
  </sheetViews>
  <sheetFormatPr baseColWidth="10" defaultColWidth="10.1640625" defaultRowHeight="14.5" customHeight="1" x14ac:dyDescent="0.15"/>
  <cols>
    <col min="1" max="1" width="34" customWidth="1"/>
    <col min="2" max="3" width="10.33203125" customWidth="1"/>
    <col min="4" max="4" width="9.6640625" customWidth="1"/>
    <col min="5" max="5" width="11.1640625" customWidth="1"/>
    <col min="6" max="10" width="10.33203125" customWidth="1"/>
    <col min="11" max="11" width="11.1640625" customWidth="1"/>
    <col min="12" max="12" width="10.33203125" customWidth="1"/>
    <col min="13" max="13" width="9.6640625" customWidth="1"/>
    <col min="14" max="16" width="11" customWidth="1"/>
    <col min="17" max="17" width="9.6640625" customWidth="1"/>
    <col min="18" max="19" width="10.33203125" customWidth="1"/>
    <col min="20" max="20" width="9.5" customWidth="1"/>
    <col min="21" max="23" width="10.33203125" customWidth="1"/>
    <col min="24" max="26" width="11.5" customWidth="1"/>
    <col min="27" max="27" width="10.33203125" customWidth="1"/>
    <col min="28" max="31" width="11.5" customWidth="1"/>
  </cols>
  <sheetData>
    <row r="1" spans="1:31" ht="19.5" customHeight="1" x14ac:dyDescent="0.15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6.5" customHeight="1" x14ac:dyDescent="0.1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1.25" customHeight="1" x14ac:dyDescent="0.1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7.25" customHeight="1" x14ac:dyDescent="0.15">
      <c r="A4" s="123" t="s">
        <v>2</v>
      </c>
      <c r="B4" s="12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4.25" customHeight="1" x14ac:dyDescent="0.15">
      <c r="A5" s="5" t="s">
        <v>526</v>
      </c>
      <c r="B5" s="6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7" t="s">
        <v>15</v>
      </c>
      <c r="O5" s="7" t="s">
        <v>16</v>
      </c>
      <c r="P5" s="7" t="s">
        <v>17</v>
      </c>
      <c r="Q5" s="8" t="s">
        <v>18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4.25" customHeight="1" x14ac:dyDescent="0.15">
      <c r="A6" s="9" t="s">
        <v>19</v>
      </c>
      <c r="B6" s="10"/>
      <c r="C6" s="11"/>
      <c r="D6" s="11"/>
      <c r="E6" s="11">
        <v>1290.5999999999999</v>
      </c>
      <c r="F6" s="11">
        <v>1701.821054586432</v>
      </c>
      <c r="G6" s="11">
        <v>2130.2379641844891</v>
      </c>
      <c r="H6" s="11">
        <v>2597.4757134121328</v>
      </c>
      <c r="I6" s="11">
        <v>1853.3301460565451</v>
      </c>
      <c r="J6" s="11">
        <v>877.409157858708</v>
      </c>
      <c r="K6" s="11">
        <v>1343.599249439603</v>
      </c>
      <c r="L6" s="11">
        <v>839.44078040007105</v>
      </c>
      <c r="M6" s="11">
        <v>521.7956342937681</v>
      </c>
      <c r="N6" s="11">
        <v>368.9331330078827</v>
      </c>
      <c r="O6" s="11">
        <v>734.229353430792</v>
      </c>
      <c r="P6" s="11">
        <v>651.92433641838898</v>
      </c>
      <c r="Q6" s="11">
        <v>699.57141959346006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4.25" customHeight="1" x14ac:dyDescent="0.15">
      <c r="A7" s="12" t="s">
        <v>20</v>
      </c>
      <c r="B7" s="13">
        <v>1266.654421334857</v>
      </c>
      <c r="C7" s="14">
        <v>1645.9489611205379</v>
      </c>
      <c r="D7" s="14">
        <v>2104.555789357808</v>
      </c>
      <c r="E7" s="14">
        <v>2736.4</v>
      </c>
      <c r="F7" s="14">
        <v>2657.7360586526943</v>
      </c>
      <c r="G7" s="14">
        <v>2584.9374028080788</v>
      </c>
      <c r="H7" s="14">
        <v>2813.8504713643779</v>
      </c>
      <c r="I7" s="14">
        <v>2432.3039291977416</v>
      </c>
      <c r="J7" s="14">
        <v>2282.5067434330281</v>
      </c>
      <c r="K7" s="14">
        <v>2492.3327150532409</v>
      </c>
      <c r="L7" s="14">
        <v>2248.7310035811097</v>
      </c>
      <c r="M7" s="14">
        <v>2650.6678135582142</v>
      </c>
      <c r="N7" s="14">
        <v>3242.5510867235671</v>
      </c>
      <c r="O7" s="14">
        <v>3621.0398182591639</v>
      </c>
      <c r="P7" s="14">
        <v>3807.6539310543908</v>
      </c>
      <c r="Q7" s="14">
        <v>2557.654008388874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4.25" customHeight="1" x14ac:dyDescent="0.15">
      <c r="A8" s="12" t="s">
        <v>21</v>
      </c>
      <c r="B8" s="15">
        <v>2506.9999999998827</v>
      </c>
      <c r="C8" s="16">
        <v>2564.0000000001182</v>
      </c>
      <c r="D8" s="16">
        <v>2839.2108026041669</v>
      </c>
      <c r="E8" s="16">
        <v>3481.8576474334959</v>
      </c>
      <c r="F8" s="16">
        <v>2934.754181702514</v>
      </c>
      <c r="G8" s="16">
        <v>3489.4</v>
      </c>
      <c r="H8" s="16">
        <v>3607.7952076892843</v>
      </c>
      <c r="I8" s="16">
        <v>3748.9719436144674</v>
      </c>
      <c r="J8" s="16">
        <v>3772.7252542901083</v>
      </c>
      <c r="K8" s="16">
        <v>3553.3455329348749</v>
      </c>
      <c r="L8" s="16">
        <v>3456.1441976770429</v>
      </c>
      <c r="M8" s="16">
        <v>3429.9152473234658</v>
      </c>
      <c r="N8" s="16">
        <v>3111.2262759392843</v>
      </c>
      <c r="O8" s="16">
        <v>3263.800801466281</v>
      </c>
      <c r="P8" s="16">
        <v>3238.6345458553387</v>
      </c>
      <c r="Q8" s="16">
        <v>2988.0209783344312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4.25" customHeight="1" x14ac:dyDescent="0.15">
      <c r="A9" s="12" t="s">
        <v>22</v>
      </c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>
        <v>2204.9</v>
      </c>
      <c r="Q9" s="14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4.25" customHeight="1" x14ac:dyDescent="0.15">
      <c r="A10" s="12" t="s">
        <v>23</v>
      </c>
      <c r="B10" s="15">
        <v>176.82525359000002</v>
      </c>
      <c r="C10" s="16">
        <v>1484.2332318199999</v>
      </c>
      <c r="D10" s="16">
        <v>310.71181781999996</v>
      </c>
      <c r="E10" s="16">
        <v>329.45010574000003</v>
      </c>
      <c r="F10" s="16">
        <v>623.20000000000005</v>
      </c>
      <c r="G10" s="16">
        <v>856.87728328999992</v>
      </c>
      <c r="H10" s="16">
        <v>732.25928516365104</v>
      </c>
      <c r="I10" s="16">
        <v>780.01005196135407</v>
      </c>
      <c r="J10" s="16">
        <v>1315.70383948478</v>
      </c>
      <c r="K10" s="16">
        <v>1681.3467746451258</v>
      </c>
      <c r="L10" s="16">
        <v>1256.1633178606601</v>
      </c>
      <c r="M10" s="16">
        <v>710.89213746101291</v>
      </c>
      <c r="N10" s="16">
        <v>984.58037786521697</v>
      </c>
      <c r="O10" s="16">
        <v>631.12452286845212</v>
      </c>
      <c r="P10" s="16">
        <v>454.58148719025064</v>
      </c>
      <c r="Q10" s="16">
        <v>67.008010838596803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14.25" customHeight="1" x14ac:dyDescent="0.15">
      <c r="A11" s="12" t="s">
        <v>24</v>
      </c>
      <c r="B11" s="13">
        <v>98.558685555555556</v>
      </c>
      <c r="C11" s="14">
        <v>123.85161629629629</v>
      </c>
      <c r="D11" s="14">
        <v>134.3105296296296</v>
      </c>
      <c r="E11" s="14">
        <v>124.40115185185185</v>
      </c>
      <c r="F11" s="14">
        <v>111.22894814814813</v>
      </c>
      <c r="G11" s="14">
        <v>115.08685944444443</v>
      </c>
      <c r="H11" s="14">
        <v>129.91659148148148</v>
      </c>
      <c r="I11" s="14">
        <v>129.40003574074072</v>
      </c>
      <c r="J11" s="14">
        <v>138.57279281481479</v>
      </c>
      <c r="K11" s="14">
        <v>175.8</v>
      </c>
      <c r="L11" s="14">
        <v>193.08538527390814</v>
      </c>
      <c r="M11" s="14">
        <v>197.49749019936962</v>
      </c>
      <c r="N11" s="14">
        <v>271.73752668385998</v>
      </c>
      <c r="O11" s="14">
        <v>228.58871099936701</v>
      </c>
      <c r="P11" s="14"/>
      <c r="Q11" s="14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4.25" customHeight="1" x14ac:dyDescent="0.15">
      <c r="A12" s="12" t="s">
        <v>25</v>
      </c>
      <c r="B12" s="15">
        <v>462.59916370370371</v>
      </c>
      <c r="C12" s="16">
        <v>474.17389444444444</v>
      </c>
      <c r="D12" s="16">
        <v>522.00572222222218</v>
      </c>
      <c r="E12" s="16">
        <v>559.98299629629628</v>
      </c>
      <c r="F12" s="16">
        <v>510.88246259259256</v>
      </c>
      <c r="G12" s="16">
        <v>478.11850555555554</v>
      </c>
      <c r="H12" s="16">
        <v>481.60475259259255</v>
      </c>
      <c r="I12" s="16">
        <v>482.50761259259252</v>
      </c>
      <c r="J12" s="16">
        <v>464.98620074074074</v>
      </c>
      <c r="K12" s="16">
        <v>928.6</v>
      </c>
      <c r="L12" s="16">
        <v>948.79386697002951</v>
      </c>
      <c r="M12" s="16">
        <v>993.04694850851479</v>
      </c>
      <c r="N12" s="16">
        <v>953.12453689015911</v>
      </c>
      <c r="O12" s="16">
        <v>1113.6408791081592</v>
      </c>
      <c r="P12" s="16"/>
      <c r="Q12" s="16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4.25" customHeight="1" x14ac:dyDescent="0.15">
      <c r="A13" s="12" t="s">
        <v>26</v>
      </c>
      <c r="B13" s="13">
        <v>6458.06</v>
      </c>
      <c r="C13" s="14">
        <v>7911</v>
      </c>
      <c r="D13" s="14">
        <v>10045.73649617571</v>
      </c>
      <c r="E13" s="14">
        <v>11424.149071776332</v>
      </c>
      <c r="F13" s="14">
        <v>10544.62132363477</v>
      </c>
      <c r="G13" s="14">
        <v>12817.143360608761</v>
      </c>
      <c r="H13" s="14">
        <v>14496.981275383479</v>
      </c>
      <c r="I13" s="14">
        <v>14247.100729557711</v>
      </c>
      <c r="J13" s="14">
        <v>13679.891768375352</v>
      </c>
      <c r="K13" s="14">
        <v>13396.37182772638</v>
      </c>
      <c r="L13" s="14">
        <v>13213.51234997643</v>
      </c>
      <c r="M13" s="14">
        <v>13424.706884225212</v>
      </c>
      <c r="N13" s="14">
        <v>15506.20196198228</v>
      </c>
      <c r="O13" s="14">
        <v>15342.163177832328</v>
      </c>
      <c r="P13" s="14">
        <v>14764.916759725469</v>
      </c>
      <c r="Q13" s="14">
        <v>9399.7408577617389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14.25" customHeight="1" x14ac:dyDescent="0.15">
      <c r="A14" s="12" t="s">
        <v>27</v>
      </c>
      <c r="B14" s="15">
        <v>430.149629086679</v>
      </c>
      <c r="C14" s="16">
        <v>593.73601923362401</v>
      </c>
      <c r="D14" s="16">
        <v>764.22443325256893</v>
      </c>
      <c r="E14" s="16">
        <v>837.34038674354508</v>
      </c>
      <c r="F14" s="16">
        <v>785.68543260909496</v>
      </c>
      <c r="G14" s="16">
        <v>1013.193794381279</v>
      </c>
      <c r="H14" s="16">
        <v>1310.6424028427189</v>
      </c>
      <c r="I14" s="16">
        <v>1401.6694040306729</v>
      </c>
      <c r="J14" s="16">
        <v>1519.4017145085618</v>
      </c>
      <c r="K14" s="16">
        <v>1620.1965927230783</v>
      </c>
      <c r="L14" s="16">
        <v>1512.45413311111</v>
      </c>
      <c r="M14" s="16">
        <v>1671.4664710018269</v>
      </c>
      <c r="N14" s="16">
        <v>2022.2650339835479</v>
      </c>
      <c r="O14" s="16">
        <v>2218.1841813202859</v>
      </c>
      <c r="P14" s="16">
        <v>2430.5792746935376</v>
      </c>
      <c r="Q14" s="16">
        <v>1104.9562631161639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4.25" customHeight="1" x14ac:dyDescent="0.15">
      <c r="A15" s="12" t="s">
        <v>28</v>
      </c>
      <c r="B15" s="13">
        <v>1307.801365864</v>
      </c>
      <c r="C15" s="14">
        <v>1309.2381244407732</v>
      </c>
      <c r="D15" s="14">
        <v>1471.2290502793298</v>
      </c>
      <c r="E15" s="14">
        <v>1603.0726256983239</v>
      </c>
      <c r="F15" s="14">
        <v>1538.2681564245811</v>
      </c>
      <c r="G15" s="14">
        <v>1560.1117318435754</v>
      </c>
      <c r="H15" s="14">
        <v>1680.9497206703911</v>
      </c>
      <c r="I15" s="14">
        <v>1762.1229050279328</v>
      </c>
      <c r="J15" s="14">
        <v>1883.0480625698324</v>
      </c>
      <c r="K15" s="14">
        <v>2040.6833916201117</v>
      </c>
      <c r="L15" s="14">
        <v>2104.5972793296091</v>
      </c>
      <c r="M15" s="14">
        <v>2060.3000000000002</v>
      </c>
      <c r="N15" s="14">
        <v>2170.9732480664134</v>
      </c>
      <c r="O15" s="14">
        <v>2363.1686778536032</v>
      </c>
      <c r="P15" s="14">
        <v>2430.9836093280392</v>
      </c>
      <c r="Q15" s="14">
        <v>1359.9722225041189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4.25" customHeight="1" x14ac:dyDescent="0.15">
      <c r="A16" s="12" t="s">
        <v>29</v>
      </c>
      <c r="B16" s="15">
        <v>30507.274276532964</v>
      </c>
      <c r="C16" s="16">
        <v>33108.035216867233</v>
      </c>
      <c r="D16" s="16">
        <v>40481.598859226724</v>
      </c>
      <c r="E16" s="16">
        <v>43733.802586105019</v>
      </c>
      <c r="F16" s="16">
        <v>40326.871126843602</v>
      </c>
      <c r="G16" s="16">
        <v>46439.777333867714</v>
      </c>
      <c r="H16" s="16">
        <v>52214.570907245361</v>
      </c>
      <c r="I16" s="16">
        <v>53596.414402852679</v>
      </c>
      <c r="J16" s="16">
        <v>53076.703265661192</v>
      </c>
      <c r="K16" s="16">
        <v>56505.989297421489</v>
      </c>
      <c r="L16" s="16">
        <v>54893.974790089916</v>
      </c>
      <c r="M16" s="16">
        <v>58023.721051377644</v>
      </c>
      <c r="N16" s="16">
        <v>65173.715530733876</v>
      </c>
      <c r="O16" s="16">
        <v>69470.444556643022</v>
      </c>
      <c r="P16" s="16">
        <v>71013.645676498316</v>
      </c>
      <c r="Q16" s="16">
        <v>49391.400852994157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4.25" customHeight="1" x14ac:dyDescent="0.15">
      <c r="A17" s="12" t="s">
        <v>30</v>
      </c>
      <c r="B17" s="13">
        <v>44930.973805518188</v>
      </c>
      <c r="C17" s="14">
        <v>45591.8</v>
      </c>
      <c r="D17" s="14">
        <v>54463.490912126232</v>
      </c>
      <c r="E17" s="14">
        <v>63075.406325650663</v>
      </c>
      <c r="F17" s="14">
        <v>53969.454815363482</v>
      </c>
      <c r="G17" s="14">
        <v>52723.745797979791</v>
      </c>
      <c r="H17" s="14">
        <v>59206.732219331665</v>
      </c>
      <c r="I17" s="14">
        <v>57912.990818982755</v>
      </c>
      <c r="J17" s="14">
        <v>64578.252206885983</v>
      </c>
      <c r="K17" s="14">
        <v>68626.265902285217</v>
      </c>
      <c r="L17" s="14">
        <v>59074.314227912197</v>
      </c>
      <c r="M17" s="14">
        <v>61431.634532770564</v>
      </c>
      <c r="N17" s="14">
        <v>67120.978243410005</v>
      </c>
      <c r="O17" s="14">
        <v>75787.405881520273</v>
      </c>
      <c r="P17" s="14">
        <v>76351.898847105098</v>
      </c>
      <c r="Q17" s="14">
        <v>64835.585315087432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4.25" customHeight="1" x14ac:dyDescent="0.15">
      <c r="A18" s="12" t="s">
        <v>31</v>
      </c>
      <c r="B18" s="15">
        <v>741.46</v>
      </c>
      <c r="C18" s="16">
        <v>965.30499999999995</v>
      </c>
      <c r="D18" s="16">
        <v>1455.4179999999999</v>
      </c>
      <c r="E18" s="16">
        <v>1668.5740000000001</v>
      </c>
      <c r="F18" s="16">
        <v>2100.9050000000002</v>
      </c>
      <c r="G18" s="16">
        <v>2493.6489999999999</v>
      </c>
      <c r="H18" s="16">
        <v>3042.5079999999998</v>
      </c>
      <c r="I18" s="16">
        <v>4808.7439999999997</v>
      </c>
      <c r="J18" s="16">
        <v>4130.8999999999996</v>
      </c>
      <c r="K18" s="16">
        <v>4297.1610000000001</v>
      </c>
      <c r="L18" s="16">
        <v>4443.9859999999999</v>
      </c>
      <c r="M18" s="16">
        <v>4368.29</v>
      </c>
      <c r="N18" s="16">
        <v>4688.4390000000003</v>
      </c>
      <c r="O18" s="16">
        <v>4690.7039999999997</v>
      </c>
      <c r="P18" s="16">
        <v>3761.4802599695199</v>
      </c>
      <c r="Q18" s="16">
        <v>2620.5949999999998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4.25" customHeight="1" x14ac:dyDescent="0.15">
      <c r="A19" s="12" t="s">
        <v>32</v>
      </c>
      <c r="B19" s="13">
        <v>2510.9040152589996</v>
      </c>
      <c r="C19" s="14">
        <v>2436.08</v>
      </c>
      <c r="D19" s="14">
        <v>2599.34</v>
      </c>
      <c r="E19" s="14">
        <v>2533.9245625999997</v>
      </c>
      <c r="F19" s="14">
        <v>2350.857</v>
      </c>
      <c r="G19" s="14">
        <v>2493.5729999999999</v>
      </c>
      <c r="H19" s="14">
        <v>2493.6080000000002</v>
      </c>
      <c r="I19" s="14">
        <v>2691.3775999999998</v>
      </c>
      <c r="J19" s="14">
        <v>2671.24</v>
      </c>
      <c r="K19" s="14">
        <v>2724.8010512999999</v>
      </c>
      <c r="L19" s="14">
        <v>2895.5045094099996</v>
      </c>
      <c r="M19" s="14">
        <v>3399.8087233699998</v>
      </c>
      <c r="N19" s="14">
        <v>3192.0861573399989</v>
      </c>
      <c r="O19" s="14">
        <v>4110.1504727399979</v>
      </c>
      <c r="P19" s="14">
        <v>4468.5158453680933</v>
      </c>
      <c r="Q19" s="14">
        <v>1288.4561000000001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4.25" customHeight="1" x14ac:dyDescent="0.15">
      <c r="A20" s="12" t="s">
        <v>33</v>
      </c>
      <c r="B20" s="15">
        <v>3154.9045092198585</v>
      </c>
      <c r="C20" s="16">
        <v>3462.2704555851055</v>
      </c>
      <c r="D20" s="16">
        <v>3680.8510638297871</v>
      </c>
      <c r="E20" s="16">
        <v>3915.6914893617031</v>
      </c>
      <c r="F20" s="16">
        <v>3831.1170212765956</v>
      </c>
      <c r="G20" s="16">
        <v>4233.244680851064</v>
      </c>
      <c r="H20" s="16">
        <v>3295.7446808510635</v>
      </c>
      <c r="I20" s="16">
        <v>8332.4468085106382</v>
      </c>
      <c r="J20" s="16">
        <v>8500.531914893616</v>
      </c>
      <c r="K20" s="16">
        <v>8571.2765957446809</v>
      </c>
      <c r="L20" s="16">
        <v>9112.5</v>
      </c>
      <c r="M20" s="16">
        <v>10997.606382978724</v>
      </c>
      <c r="N20" s="16">
        <v>11356.117021276596</v>
      </c>
      <c r="O20" s="16">
        <v>12053.723404255319</v>
      </c>
      <c r="P20" s="16"/>
      <c r="Q20" s="16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4.25" customHeight="1" x14ac:dyDescent="0.15">
      <c r="A21" s="12" t="s">
        <v>34</v>
      </c>
      <c r="B21" s="13">
        <v>1496.9</v>
      </c>
      <c r="C21" s="14">
        <v>1653.7277372841495</v>
      </c>
      <c r="D21" s="14">
        <v>1952.5993588820161</v>
      </c>
      <c r="E21" s="14">
        <v>2196.7419161976768</v>
      </c>
      <c r="F21" s="14">
        <v>1995.7336306926288</v>
      </c>
      <c r="G21" s="14">
        <v>2445.0565468871191</v>
      </c>
      <c r="H21" s="14">
        <v>2452.8862154119843</v>
      </c>
      <c r="I21" s="14">
        <v>2686.8503906170163</v>
      </c>
      <c r="J21" s="14">
        <v>2997.008179128115</v>
      </c>
      <c r="K21" s="14">
        <v>3132.7463636917405</v>
      </c>
      <c r="L21" s="14">
        <v>3233.2203747078038</v>
      </c>
      <c r="M21" s="14">
        <v>3540.6248116030451</v>
      </c>
      <c r="N21" s="14">
        <v>3869.6699316106838</v>
      </c>
      <c r="O21" s="14">
        <v>5446.1340262747608</v>
      </c>
      <c r="P21" s="14">
        <v>6213.7464008950583</v>
      </c>
      <c r="Q21" s="14">
        <v>6308.7934847626912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4.25" customHeight="1" x14ac:dyDescent="0.15">
      <c r="A22" s="12" t="s">
        <v>35</v>
      </c>
      <c r="B22" s="15">
        <v>1254.52112192397</v>
      </c>
      <c r="C22" s="16">
        <v>1378.4710212576949</v>
      </c>
      <c r="D22" s="16">
        <v>1457.7020390530602</v>
      </c>
      <c r="E22" s="16">
        <v>1518.7502045390102</v>
      </c>
      <c r="F22" s="16">
        <v>1414.555083182875</v>
      </c>
      <c r="G22" s="16">
        <v>1332.2067864882499</v>
      </c>
      <c r="H22" s="16">
        <v>1298.3728095904601</v>
      </c>
      <c r="I22" s="16">
        <v>1289.4907398744749</v>
      </c>
      <c r="J22" s="16">
        <v>1458.3791993364998</v>
      </c>
      <c r="K22" s="16">
        <v>1377.7892749873449</v>
      </c>
      <c r="L22" s="16">
        <v>1418.5796381068549</v>
      </c>
      <c r="M22" s="16">
        <v>1414.1991401245</v>
      </c>
      <c r="N22" s="16"/>
      <c r="O22" s="16"/>
      <c r="P22" s="16"/>
      <c r="Q22" s="16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4.25" customHeight="1" x14ac:dyDescent="0.15">
      <c r="A23" s="12" t="s">
        <v>36</v>
      </c>
      <c r="B23" s="13">
        <v>2342.3000000000002</v>
      </c>
      <c r="C23" s="14">
        <v>2673.5</v>
      </c>
      <c r="D23" s="14">
        <v>3563.3</v>
      </c>
      <c r="E23" s="14">
        <v>4616.3999999999996</v>
      </c>
      <c r="F23" s="14">
        <v>3746</v>
      </c>
      <c r="G23" s="14">
        <v>4833</v>
      </c>
      <c r="H23" s="14">
        <v>5652.5</v>
      </c>
      <c r="I23" s="14">
        <v>6364.1</v>
      </c>
      <c r="J23" s="14">
        <v>7571.4</v>
      </c>
      <c r="K23" s="14">
        <v>7952.3</v>
      </c>
      <c r="L23" s="14">
        <v>6689.8</v>
      </c>
      <c r="M23" s="14">
        <v>6883.9</v>
      </c>
      <c r="N23" s="14">
        <v>7905.2</v>
      </c>
      <c r="O23" s="14">
        <v>8838</v>
      </c>
      <c r="P23" s="14">
        <v>9641.9</v>
      </c>
      <c r="Q23" s="14">
        <v>8785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4.25" customHeight="1" x14ac:dyDescent="0.15">
      <c r="A24" s="12" t="s">
        <v>37</v>
      </c>
      <c r="B24" s="15">
        <v>57246.029160599057</v>
      </c>
      <c r="C24" s="16">
        <v>60567.004294248705</v>
      </c>
      <c r="D24" s="16">
        <v>73986.922674542482</v>
      </c>
      <c r="E24" s="16">
        <v>97004.9</v>
      </c>
      <c r="F24" s="16">
        <v>92431.447264931136</v>
      </c>
      <c r="G24" s="16">
        <v>97878.122383261143</v>
      </c>
      <c r="H24" s="16">
        <v>104921.15393256891</v>
      </c>
      <c r="I24" s="16">
        <v>106445.69919634018</v>
      </c>
      <c r="J24" s="16">
        <v>113793.23193834607</v>
      </c>
      <c r="K24" s="16">
        <v>125406.81794407504</v>
      </c>
      <c r="L24" s="16">
        <v>108962.36591302749</v>
      </c>
      <c r="M24" s="16">
        <v>108878.68839525971</v>
      </c>
      <c r="N24" s="16">
        <v>117786.24505986861</v>
      </c>
      <c r="O24" s="16">
        <v>124093.58642130975</v>
      </c>
      <c r="P24" s="16">
        <v>121928.40487237573</v>
      </c>
      <c r="Q24" s="16">
        <v>116045.18735919328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4.25" customHeight="1" x14ac:dyDescent="0.15">
      <c r="A25" s="12" t="s">
        <v>39</v>
      </c>
      <c r="B25" s="15">
        <v>306.95184844877701</v>
      </c>
      <c r="C25" s="16">
        <v>367.0361542751225</v>
      </c>
      <c r="D25" s="16">
        <v>400.08659159820098</v>
      </c>
      <c r="E25" s="16">
        <v>386.59231321671848</v>
      </c>
      <c r="F25" s="16">
        <v>344.34409565891599</v>
      </c>
      <c r="G25" s="16">
        <v>353.84643219600599</v>
      </c>
      <c r="H25" s="16">
        <v>340.2</v>
      </c>
      <c r="I25" s="16">
        <v>406.56030646784802</v>
      </c>
      <c r="J25" s="16">
        <v>448.05313807061799</v>
      </c>
      <c r="K25" s="16">
        <v>494.31425239069802</v>
      </c>
      <c r="L25" s="16">
        <v>495.73258712091251</v>
      </c>
      <c r="M25" s="16">
        <v>525.72723441820051</v>
      </c>
      <c r="N25" s="16">
        <v>573.471410417122</v>
      </c>
      <c r="O25" s="16">
        <v>620.04938845197842</v>
      </c>
      <c r="P25" s="16">
        <v>677.19909493968203</v>
      </c>
      <c r="Q25" s="16">
        <v>425.62542439877052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4.25" customHeight="1" x14ac:dyDescent="0.15">
      <c r="A26" s="12" t="s">
        <v>40</v>
      </c>
      <c r="B26" s="13">
        <v>193.84234986125261</v>
      </c>
      <c r="C26" s="14">
        <v>217.26154803906149</v>
      </c>
      <c r="D26" s="14">
        <v>301.93443215834952</v>
      </c>
      <c r="E26" s="14">
        <v>349.44391372548074</v>
      </c>
      <c r="F26" s="14">
        <v>221.82534312045709</v>
      </c>
      <c r="G26" s="14">
        <v>376.82732851899459</v>
      </c>
      <c r="H26" s="14">
        <v>411.7</v>
      </c>
      <c r="I26" s="14">
        <v>433.91274050327178</v>
      </c>
      <c r="J26" s="14">
        <v>514.53300980044673</v>
      </c>
      <c r="K26" s="14">
        <v>479.23790834610031</v>
      </c>
      <c r="L26" s="14">
        <v>344.11734526603402</v>
      </c>
      <c r="M26" s="14">
        <v>354.17551684467105</v>
      </c>
      <c r="N26" s="14">
        <v>333.73803049313983</v>
      </c>
      <c r="O26" s="14">
        <v>503.30305607884821</v>
      </c>
      <c r="P26" s="14">
        <v>528.45676246186179</v>
      </c>
      <c r="Q26" s="14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4.25" customHeight="1" x14ac:dyDescent="0.15">
      <c r="A27" s="12" t="s">
        <v>41</v>
      </c>
      <c r="B27" s="15"/>
      <c r="C27" s="16">
        <v>1592.3</v>
      </c>
      <c r="D27" s="16">
        <v>1605.6227345162768</v>
      </c>
      <c r="E27" s="16">
        <v>1464.68196610007</v>
      </c>
      <c r="F27" s="16">
        <v>1326.73703421548</v>
      </c>
      <c r="G27" s="16">
        <v>1401.3803265426632</v>
      </c>
      <c r="H27" s="16">
        <v>1457.8137092152701</v>
      </c>
      <c r="I27" s="16">
        <v>1388.7365781797978</v>
      </c>
      <c r="J27" s="16">
        <v>1378.3545833549938</v>
      </c>
      <c r="K27" s="16">
        <v>1330.422549586227</v>
      </c>
      <c r="L27" s="16">
        <v>1238.150984868905</v>
      </c>
      <c r="M27" s="16">
        <v>1294.5315216127501</v>
      </c>
      <c r="N27" s="16">
        <v>1376.4998153656811</v>
      </c>
      <c r="O27" s="16">
        <v>1568.89692677581</v>
      </c>
      <c r="P27" s="16">
        <v>1574.5562356959801</v>
      </c>
      <c r="Q27" s="16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4.25" customHeight="1" x14ac:dyDescent="0.15">
      <c r="A28" s="12" t="s">
        <v>42</v>
      </c>
      <c r="B28" s="13"/>
      <c r="C28" s="14">
        <v>51.7</v>
      </c>
      <c r="D28" s="14">
        <v>60.191693535489755</v>
      </c>
      <c r="E28" s="14">
        <v>54.767822996066407</v>
      </c>
      <c r="F28" s="14">
        <v>56.316595551404617</v>
      </c>
      <c r="G28" s="14">
        <v>68.835103747392182</v>
      </c>
      <c r="H28" s="14">
        <v>81.886013638530514</v>
      </c>
      <c r="I28" s="14">
        <v>102.15901426830455</v>
      </c>
      <c r="J28" s="14">
        <v>123.32084787526814</v>
      </c>
      <c r="K28" s="14">
        <v>124.46991914325119</v>
      </c>
      <c r="L28" s="14">
        <v>125.4046943759374</v>
      </c>
      <c r="M28" s="14">
        <v>145.79431129784746</v>
      </c>
      <c r="N28" s="14">
        <v>161.72318433559681</v>
      </c>
      <c r="O28" s="14">
        <v>182.86867040566776</v>
      </c>
      <c r="P28" s="14">
        <v>168.18558903370857</v>
      </c>
      <c r="Q28" s="14">
        <v>134.73994895442749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4.25" customHeight="1" x14ac:dyDescent="0.15">
      <c r="A29" s="12" t="s">
        <v>43</v>
      </c>
      <c r="B29" s="15">
        <v>657.16644036676007</v>
      </c>
      <c r="C29" s="16">
        <v>687.39968594000004</v>
      </c>
      <c r="D29" s="16">
        <v>691.90873293000493</v>
      </c>
      <c r="E29" s="16">
        <v>751.6265429</v>
      </c>
      <c r="F29" s="16">
        <v>720.13</v>
      </c>
      <c r="G29" s="16">
        <v>707.69443683000009</v>
      </c>
      <c r="H29" s="16">
        <v>948.03834161884902</v>
      </c>
      <c r="I29" s="16">
        <v>1125.167106496968</v>
      </c>
      <c r="J29" s="16">
        <v>1213.95446582258</v>
      </c>
      <c r="K29" s="16">
        <v>1191.8</v>
      </c>
      <c r="L29" s="16">
        <v>1243.3948013630572</v>
      </c>
      <c r="M29" s="16">
        <v>1244.7402464145162</v>
      </c>
      <c r="N29" s="16">
        <v>1454.951845502223</v>
      </c>
      <c r="O29" s="16">
        <v>1458.805538292138</v>
      </c>
      <c r="P29" s="16">
        <v>1443.4494401959228</v>
      </c>
      <c r="Q29" s="16">
        <v>616.238532435352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4.25" customHeight="1" x14ac:dyDescent="0.15">
      <c r="A30" s="12" t="s">
        <v>44</v>
      </c>
      <c r="B30" s="13">
        <v>988.95103670913761</v>
      </c>
      <c r="C30" s="14">
        <v>1139.737997520142</v>
      </c>
      <c r="D30" s="14">
        <v>1801.2</v>
      </c>
      <c r="E30" s="14">
        <v>2034.123451793824</v>
      </c>
      <c r="F30" s="14">
        <v>1744.6772742493533</v>
      </c>
      <c r="G30" s="14">
        <v>1701.5745370483169</v>
      </c>
      <c r="H30" s="14">
        <v>1690.5111023190027</v>
      </c>
      <c r="I30" s="14">
        <v>1582.2463842368566</v>
      </c>
      <c r="J30" s="14">
        <v>1622.5781407338804</v>
      </c>
      <c r="K30" s="14">
        <v>1663.6627709232889</v>
      </c>
      <c r="L30" s="14">
        <v>1679.50577152964</v>
      </c>
      <c r="M30" s="14">
        <v>1795.115536577817</v>
      </c>
      <c r="N30" s="14">
        <v>2022.1811079806682</v>
      </c>
      <c r="O30" s="14">
        <v>2288.544624973893</v>
      </c>
      <c r="P30" s="14">
        <v>2348.666274617216</v>
      </c>
      <c r="Q30" s="14">
        <v>1309.5644231309384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4.25" customHeight="1" x14ac:dyDescent="0.15">
      <c r="A31" s="12" t="s">
        <v>45</v>
      </c>
      <c r="B31" s="15">
        <v>831.51297210143161</v>
      </c>
      <c r="C31" s="16">
        <v>771.4645901583109</v>
      </c>
      <c r="D31" s="16">
        <v>848.68407988893216</v>
      </c>
      <c r="E31" s="16">
        <v>644.57449926014931</v>
      </c>
      <c r="F31" s="16">
        <v>842.48312354886809</v>
      </c>
      <c r="G31" s="16">
        <v>639.79999999999995</v>
      </c>
      <c r="H31" s="16">
        <v>830.85992617660361</v>
      </c>
      <c r="I31" s="16">
        <v>682.24702948424351</v>
      </c>
      <c r="J31" s="16">
        <v>853.66014903925009</v>
      </c>
      <c r="K31" s="16">
        <v>984.51787626540408</v>
      </c>
      <c r="L31" s="16">
        <v>912.08174921975751</v>
      </c>
      <c r="M31" s="16">
        <v>851.26622649766205</v>
      </c>
      <c r="N31" s="16">
        <v>941.2376792026032</v>
      </c>
      <c r="O31" s="16">
        <v>937.83655555792825</v>
      </c>
      <c r="P31" s="16">
        <v>924.06131804960023</v>
      </c>
      <c r="Q31" s="16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4.25" customHeight="1" x14ac:dyDescent="0.15">
      <c r="A32" s="12" t="s">
        <v>46</v>
      </c>
      <c r="B32" s="13">
        <v>15296.98263135384</v>
      </c>
      <c r="C32" s="14">
        <v>18379.231397680051</v>
      </c>
      <c r="D32" s="14">
        <v>22737.271858558299</v>
      </c>
      <c r="E32" s="14">
        <v>28885.389688819261</v>
      </c>
      <c r="F32" s="14">
        <v>26086.637618389999</v>
      </c>
      <c r="G32" s="14">
        <v>30662.1</v>
      </c>
      <c r="H32" s="14">
        <v>36966.496180180002</v>
      </c>
      <c r="I32" s="14">
        <v>38797.843280319998</v>
      </c>
      <c r="J32" s="14">
        <v>37928.537721050001</v>
      </c>
      <c r="K32" s="14">
        <v>39932.893653890002</v>
      </c>
      <c r="L32" s="14">
        <v>33772.286286410003</v>
      </c>
      <c r="M32" s="14">
        <v>33251.820808140001</v>
      </c>
      <c r="N32" s="14">
        <v>34457.843306720002</v>
      </c>
      <c r="O32" s="14">
        <v>35383.14818289</v>
      </c>
      <c r="P32" s="14">
        <v>34275.344169349999</v>
      </c>
      <c r="Q32" s="14">
        <v>28575.75449951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4.25" customHeight="1" x14ac:dyDescent="0.15">
      <c r="A33" s="12" t="s">
        <v>47</v>
      </c>
      <c r="B33" s="15">
        <v>616.11316580562595</v>
      </c>
      <c r="C33" s="16">
        <v>744.54203283212064</v>
      </c>
      <c r="D33" s="16">
        <v>813.33967298358334</v>
      </c>
      <c r="E33" s="16">
        <v>867.25298929025132</v>
      </c>
      <c r="F33" s="16">
        <v>914.9110816270985</v>
      </c>
      <c r="G33" s="16">
        <v>462.1</v>
      </c>
      <c r="H33" s="16">
        <v>501.69311904217125</v>
      </c>
      <c r="I33" s="16">
        <v>482.85589800199187</v>
      </c>
      <c r="J33" s="16">
        <v>492.58989254231022</v>
      </c>
      <c r="K33" s="16">
        <v>556.8113402246471</v>
      </c>
      <c r="L33" s="16">
        <v>647.72157270593118</v>
      </c>
      <c r="M33" s="16">
        <v>530.32283102666327</v>
      </c>
      <c r="N33" s="16">
        <v>551.45127498174691</v>
      </c>
      <c r="O33" s="16">
        <v>570.18909086866051</v>
      </c>
      <c r="P33" s="16">
        <v>617.70936468142656</v>
      </c>
      <c r="Q33" s="16">
        <v>351.04308317530359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4.25" customHeight="1" x14ac:dyDescent="0.15">
      <c r="A34" s="12" t="s">
        <v>48</v>
      </c>
      <c r="B34" s="13">
        <v>4367.2849841495954</v>
      </c>
      <c r="C34" s="14">
        <v>5236.6896636945248</v>
      </c>
      <c r="D34" s="14">
        <v>6764.5501989221284</v>
      </c>
      <c r="E34" s="14">
        <v>7942.5525363361903</v>
      </c>
      <c r="F34" s="14">
        <v>6884.92207664736</v>
      </c>
      <c r="G34" s="14">
        <v>6562.4</v>
      </c>
      <c r="H34" s="14">
        <v>7464.33</v>
      </c>
      <c r="I34" s="14">
        <v>7400.52</v>
      </c>
      <c r="J34" s="14">
        <v>7808.7</v>
      </c>
      <c r="K34" s="14">
        <v>9024.08</v>
      </c>
      <c r="L34" s="14">
        <v>8173.92</v>
      </c>
      <c r="M34" s="14">
        <v>8949.9699999999993</v>
      </c>
      <c r="N34" s="14">
        <v>9374.99</v>
      </c>
      <c r="O34" s="14">
        <v>10799.76</v>
      </c>
      <c r="P34" s="14">
        <v>11449.24</v>
      </c>
      <c r="Q34" s="14">
        <v>8155.68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4.25" customHeight="1" x14ac:dyDescent="0.15">
      <c r="A35" s="12" t="s">
        <v>49</v>
      </c>
      <c r="B35" s="15">
        <v>64.357442961126026</v>
      </c>
      <c r="C35" s="16">
        <v>60.577043873661303</v>
      </c>
      <c r="D35" s="16">
        <v>85.911206028061486</v>
      </c>
      <c r="E35" s="16">
        <v>126.74438284445482</v>
      </c>
      <c r="F35" s="16">
        <v>153.4658926063847</v>
      </c>
      <c r="G35" s="16">
        <v>298.40887672515214</v>
      </c>
      <c r="H35" s="16">
        <v>416.2</v>
      </c>
      <c r="I35" s="16">
        <v>420.77041027520187</v>
      </c>
      <c r="J35" s="16">
        <v>496.70501485013199</v>
      </c>
      <c r="K35" s="16">
        <v>453.20036070453608</v>
      </c>
      <c r="L35" s="16">
        <v>390.80755808521934</v>
      </c>
      <c r="M35" s="16">
        <v>443.60025169866714</v>
      </c>
      <c r="N35" s="16">
        <v>480.88406825235819</v>
      </c>
      <c r="O35" s="16">
        <v>557.10343512199859</v>
      </c>
      <c r="P35" s="16">
        <v>539.89939237175406</v>
      </c>
      <c r="Q35" s="16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4.25" customHeight="1" x14ac:dyDescent="0.15">
      <c r="A36" s="12" t="s">
        <v>50</v>
      </c>
      <c r="B36" s="13">
        <v>34.799999999999997</v>
      </c>
      <c r="C36" s="14">
        <v>34.491170677830404</v>
      </c>
      <c r="D36" s="14">
        <v>30.79529867498621</v>
      </c>
      <c r="E36" s="14">
        <v>83.324250489693654</v>
      </c>
      <c r="F36" s="14">
        <v>49.93199500072808</v>
      </c>
      <c r="G36" s="14">
        <v>79.49155595037729</v>
      </c>
      <c r="H36" s="14">
        <v>111.68240282087774</v>
      </c>
      <c r="I36" s="14">
        <v>89.458715282306088</v>
      </c>
      <c r="J36" s="14">
        <v>127.01116601441851</v>
      </c>
      <c r="K36" s="14">
        <v>72.259242584209957</v>
      </c>
      <c r="L36" s="14">
        <v>57.299409484831102</v>
      </c>
      <c r="M36" s="14">
        <v>72.852059276211207</v>
      </c>
      <c r="N36" s="14">
        <v>98.048505575933675</v>
      </c>
      <c r="O36" s="14">
        <v>104.91614090601462</v>
      </c>
      <c r="P36" s="14"/>
      <c r="Q36" s="14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4.25" customHeight="1" x14ac:dyDescent="0.15">
      <c r="A37" s="12" t="s">
        <v>51</v>
      </c>
      <c r="B37" s="15">
        <v>276.72703536239146</v>
      </c>
      <c r="C37" s="16">
        <v>386.35418375896984</v>
      </c>
      <c r="D37" s="16">
        <v>496.06536505793264</v>
      </c>
      <c r="E37" s="16">
        <v>607.26605985000253</v>
      </c>
      <c r="F37" s="16">
        <v>482.7394257313062</v>
      </c>
      <c r="G37" s="16">
        <v>506.88808304127662</v>
      </c>
      <c r="H37" s="16">
        <v>585.70465260836727</v>
      </c>
      <c r="I37" s="16">
        <v>591.70000000000005</v>
      </c>
      <c r="J37" s="16">
        <v>646.28238490078343</v>
      </c>
      <c r="K37" s="16">
        <v>628.93505559275559</v>
      </c>
      <c r="L37" s="16">
        <v>501.42323918626693</v>
      </c>
      <c r="M37" s="16">
        <v>559.98833337264455</v>
      </c>
      <c r="N37" s="16">
        <v>605.95656966354659</v>
      </c>
      <c r="O37" s="16">
        <v>690.05298898501349</v>
      </c>
      <c r="P37" s="16">
        <v>738.12041582947938</v>
      </c>
      <c r="Q37" s="16">
        <v>289.76901050250922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4.25" customHeight="1" x14ac:dyDescent="0.15">
      <c r="A38" s="12" t="s">
        <v>52</v>
      </c>
      <c r="B38" s="13">
        <v>1118.1057318049182</v>
      </c>
      <c r="C38" s="14">
        <v>1324.645885340648</v>
      </c>
      <c r="D38" s="14">
        <v>1432.8661757171199</v>
      </c>
      <c r="E38" s="14">
        <v>1527.39404035436</v>
      </c>
      <c r="F38" s="14">
        <v>1811.872467782779</v>
      </c>
      <c r="G38" s="14">
        <v>2028.5</v>
      </c>
      <c r="H38" s="14">
        <v>2730.1225192762527</v>
      </c>
      <c r="I38" s="14">
        <v>3192.10649197775</v>
      </c>
      <c r="J38" s="14">
        <v>3493.7227097632754</v>
      </c>
      <c r="K38" s="14">
        <v>3810.8093060241372</v>
      </c>
      <c r="L38" s="14">
        <v>3954.7298317739401</v>
      </c>
      <c r="M38" s="14">
        <v>4032.9054579055128</v>
      </c>
      <c r="N38" s="14">
        <v>4608.2237206485006</v>
      </c>
      <c r="O38" s="14">
        <v>5451.2373834348</v>
      </c>
      <c r="P38" s="14">
        <v>6086.28007826868</v>
      </c>
      <c r="Q38" s="14">
        <v>1945.1624842548699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4.25" customHeight="1" x14ac:dyDescent="0.15">
      <c r="A39" s="12" t="s">
        <v>53</v>
      </c>
      <c r="B39" s="15">
        <v>970.31557248144281</v>
      </c>
      <c r="C39" s="16">
        <v>1017.4347785996362</v>
      </c>
      <c r="D39" s="16">
        <v>1371.7775715636815</v>
      </c>
      <c r="E39" s="16">
        <v>1489.656812285572</v>
      </c>
      <c r="F39" s="16">
        <v>1253.9320575867591</v>
      </c>
      <c r="G39" s="16">
        <v>1295.7668448287554</v>
      </c>
      <c r="H39" s="16">
        <v>1860.5210756050537</v>
      </c>
      <c r="I39" s="16">
        <v>1628.1043587014135</v>
      </c>
      <c r="J39" s="16">
        <v>1946.3909781445884</v>
      </c>
      <c r="K39" s="16">
        <v>2031.0787087520325</v>
      </c>
      <c r="L39" s="16">
        <v>1516.546446999384</v>
      </c>
      <c r="M39" s="16">
        <v>1656.9</v>
      </c>
      <c r="N39" s="16">
        <v>1945.1739945222989</v>
      </c>
      <c r="O39" s="16">
        <v>2116.7515929232736</v>
      </c>
      <c r="P39" s="16">
        <v>2205.2101672769659</v>
      </c>
      <c r="Q39" s="16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4.25" customHeight="1" x14ac:dyDescent="0.15">
      <c r="A40" s="12" t="s">
        <v>54</v>
      </c>
      <c r="B40" s="13">
        <v>60288.780505854964</v>
      </c>
      <c r="C40" s="14">
        <v>66374.927570123051</v>
      </c>
      <c r="D40" s="14">
        <v>71144.43772914102</v>
      </c>
      <c r="E40" s="14">
        <v>75491.106960221485</v>
      </c>
      <c r="F40" s="14">
        <v>69106.139075049097</v>
      </c>
      <c r="G40" s="14">
        <v>76929.188986895635</v>
      </c>
      <c r="H40" s="14">
        <v>85332.373496427739</v>
      </c>
      <c r="I40" s="14">
        <v>92039.910125290116</v>
      </c>
      <c r="J40" s="14">
        <v>93625.570157832262</v>
      </c>
      <c r="K40" s="14">
        <v>92835.162818355617</v>
      </c>
      <c r="L40" s="14">
        <v>85007.381297099724</v>
      </c>
      <c r="M40" s="14">
        <v>87478.688096836951</v>
      </c>
      <c r="N40" s="14">
        <v>94753.221151255115</v>
      </c>
      <c r="O40" s="14">
        <v>103527.5235770587</v>
      </c>
      <c r="P40" s="14">
        <v>105022.97432675381</v>
      </c>
      <c r="Q40" s="14">
        <v>85511.230446619287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4.25" customHeight="1" x14ac:dyDescent="0.15">
      <c r="A41" s="12" t="s">
        <v>55</v>
      </c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>
        <v>3076.4</v>
      </c>
      <c r="N41" s="16">
        <v>3453.7193579677437</v>
      </c>
      <c r="O41" s="16">
        <v>3649.6047297305031</v>
      </c>
      <c r="P41" s="16">
        <v>3770.8971826366146</v>
      </c>
      <c r="Q41" s="16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4.25" customHeight="1" x14ac:dyDescent="0.15">
      <c r="A42" s="12" t="s">
        <v>58</v>
      </c>
      <c r="B42" s="13">
        <v>6991.7495875972299</v>
      </c>
      <c r="C42" s="14">
        <v>7736.8835548664401</v>
      </c>
      <c r="D42" s="14">
        <v>9022.2749292633707</v>
      </c>
      <c r="E42" s="14">
        <v>10613.886831471858</v>
      </c>
      <c r="F42" s="14">
        <v>8441.6109529389596</v>
      </c>
      <c r="G42" s="14">
        <v>10846.976459566289</v>
      </c>
      <c r="H42" s="14">
        <v>12911.821776005709</v>
      </c>
      <c r="I42" s="14">
        <v>12269.369465853029</v>
      </c>
      <c r="J42" s="14">
        <v>12116.748074386182</v>
      </c>
      <c r="K42" s="14">
        <v>10681.02511779216</v>
      </c>
      <c r="L42" s="14">
        <v>9520.1549922869908</v>
      </c>
      <c r="M42" s="14">
        <v>9525.8307932510506</v>
      </c>
      <c r="N42" s="14">
        <v>9789.1817649996483</v>
      </c>
      <c r="O42" s="14">
        <v>9940.336348385219</v>
      </c>
      <c r="P42" s="14">
        <v>9259.3671219810003</v>
      </c>
      <c r="Q42" s="14">
        <v>6317.8707967531491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4.25" customHeight="1" x14ac:dyDescent="0.15">
      <c r="A43" s="12" t="s">
        <v>59</v>
      </c>
      <c r="B43" s="15">
        <v>47380.140883241329</v>
      </c>
      <c r="C43" s="16">
        <v>54441.185845766522</v>
      </c>
      <c r="D43" s="16">
        <v>64453.682301504115</v>
      </c>
      <c r="E43" s="16">
        <v>69906.235238040608</v>
      </c>
      <c r="F43" s="16">
        <v>64669.934378785154</v>
      </c>
      <c r="G43" s="16">
        <v>80541.05647732559</v>
      </c>
      <c r="H43" s="16">
        <v>91303.60290931334</v>
      </c>
      <c r="I43" s="16">
        <v>98504.137880529874</v>
      </c>
      <c r="J43" s="16">
        <v>104776.78500134875</v>
      </c>
      <c r="K43" s="16">
        <v>106921.69847595322</v>
      </c>
      <c r="L43" s="16">
        <v>104356.15398620503</v>
      </c>
      <c r="M43" s="16">
        <v>98510.222276545683</v>
      </c>
      <c r="N43" s="16">
        <v>104096.17427484323</v>
      </c>
      <c r="O43" s="16">
        <v>113149.46437412745</v>
      </c>
      <c r="P43" s="16">
        <v>101947.98945652391</v>
      </c>
      <c r="Q43" s="16">
        <v>65295.215998448548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4.25" customHeight="1" x14ac:dyDescent="0.15">
      <c r="A44" s="12" t="s">
        <v>60</v>
      </c>
      <c r="B44" s="13">
        <v>7786.9421165262484</v>
      </c>
      <c r="C44" s="14">
        <v>9125.6576175428145</v>
      </c>
      <c r="D44" s="14">
        <v>12003.448173063513</v>
      </c>
      <c r="E44" s="14">
        <v>14710.736961729166</v>
      </c>
      <c r="F44" s="14">
        <v>15914.066364454548</v>
      </c>
      <c r="G44" s="14">
        <v>23715.055402828293</v>
      </c>
      <c r="H44" s="14">
        <v>32225.654661501823</v>
      </c>
      <c r="I44" s="14">
        <v>37804.652712760239</v>
      </c>
      <c r="J44" s="14">
        <v>45227.504370549112</v>
      </c>
      <c r="K44" s="14">
        <v>45232.566462727722</v>
      </c>
      <c r="L44" s="14">
        <v>33403.611176113409</v>
      </c>
      <c r="M44" s="14">
        <v>32993.688116363795</v>
      </c>
      <c r="N44" s="14">
        <v>38827.04304939408</v>
      </c>
      <c r="O44" s="14">
        <v>43651.369059590703</v>
      </c>
      <c r="P44" s="14">
        <v>43496.374742867338</v>
      </c>
      <c r="Q44" s="14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4.25" customHeight="1" x14ac:dyDescent="0.15">
      <c r="A45" s="12" t="s">
        <v>61</v>
      </c>
      <c r="B45" s="15">
        <v>78468.7</v>
      </c>
      <c r="C45" s="16">
        <v>94070.982714432204</v>
      </c>
      <c r="D45" s="16">
        <v>135319.6984538642</v>
      </c>
      <c r="E45" s="16">
        <v>163313.5773929788</v>
      </c>
      <c r="F45" s="16">
        <v>143573.49796520002</v>
      </c>
      <c r="G45" s="16">
        <v>178338.89736124419</v>
      </c>
      <c r="H45" s="16">
        <v>201047.00499882002</v>
      </c>
      <c r="I45" s="16">
        <v>201575.599551878</v>
      </c>
      <c r="J45" s="16">
        <v>207005.80268867669</v>
      </c>
      <c r="K45" s="16">
        <v>219140.7516639065</v>
      </c>
      <c r="L45" s="16">
        <v>217399.03585679879</v>
      </c>
      <c r="M45" s="16">
        <v>208403.83020757471</v>
      </c>
      <c r="N45" s="16">
        <v>213063.5581707395</v>
      </c>
      <c r="O45" s="16">
        <v>233566.79656314082</v>
      </c>
      <c r="P45" s="16">
        <v>244359.1552907044</v>
      </c>
      <c r="Q45" s="16">
        <v>235209.03794980279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4.25" customHeight="1" x14ac:dyDescent="0.15">
      <c r="A46" s="12" t="s">
        <v>62</v>
      </c>
      <c r="B46" s="13">
        <v>2956.1575457868053</v>
      </c>
      <c r="C46" s="14">
        <v>3695.4855319854769</v>
      </c>
      <c r="D46" s="14">
        <v>4571.9640641626793</v>
      </c>
      <c r="E46" s="14">
        <v>5465.0435104389298</v>
      </c>
      <c r="F46" s="14">
        <v>5372.1837962178097</v>
      </c>
      <c r="G46" s="14">
        <v>6023.5362464611999</v>
      </c>
      <c r="H46" s="14">
        <v>6525.6974186379703</v>
      </c>
      <c r="I46" s="14">
        <v>7547.8340521090495</v>
      </c>
      <c r="J46" s="14">
        <v>8284.4933392577896</v>
      </c>
      <c r="K46" s="14">
        <v>8527.7327121566505</v>
      </c>
      <c r="L46" s="14">
        <v>8434.4221793966099</v>
      </c>
      <c r="M46" s="14">
        <v>8705.602437746611</v>
      </c>
      <c r="N46" s="14">
        <v>9536.0247973555397</v>
      </c>
      <c r="O46" s="14">
        <v>10617.36243508424</v>
      </c>
      <c r="P46" s="14">
        <v>10587.430109906441</v>
      </c>
      <c r="Q46" s="14">
        <v>5670.2521191408705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4.25" customHeight="1" x14ac:dyDescent="0.15">
      <c r="A47" s="12" t="s">
        <v>63</v>
      </c>
      <c r="B47" s="15">
        <v>42.734267668643788</v>
      </c>
      <c r="C47" s="16">
        <v>46.853112673364741</v>
      </c>
      <c r="D47" s="16">
        <v>55.063957362979288</v>
      </c>
      <c r="E47" s="16">
        <v>64.576021948513997</v>
      </c>
      <c r="F47" s="16">
        <v>59.063388673221226</v>
      </c>
      <c r="G47" s="16">
        <v>64.920289216760324</v>
      </c>
      <c r="H47" s="16">
        <v>73.94608328970142</v>
      </c>
      <c r="I47" s="16">
        <v>70.035455424341862</v>
      </c>
      <c r="J47" s="16"/>
      <c r="K47" s="16">
        <v>99.219875885875766</v>
      </c>
      <c r="L47" s="16">
        <v>80.04246539429738</v>
      </c>
      <c r="M47" s="16">
        <v>77.317431831318515</v>
      </c>
      <c r="N47" s="16">
        <v>88.72777070742228</v>
      </c>
      <c r="O47" s="16">
        <v>105.78745806550536</v>
      </c>
      <c r="P47" s="16">
        <v>101.65048948560134</v>
      </c>
      <c r="Q47" s="16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4.25" customHeight="1" x14ac:dyDescent="0.15">
      <c r="A48" s="12" t="s">
        <v>64</v>
      </c>
      <c r="B48" s="13">
        <v>343.2</v>
      </c>
      <c r="C48" s="14">
        <v>432.9</v>
      </c>
      <c r="D48" s="14">
        <v>392.4</v>
      </c>
      <c r="E48" s="14">
        <v>828.2</v>
      </c>
      <c r="F48" s="14">
        <v>649.9</v>
      </c>
      <c r="G48" s="14">
        <v>388.6</v>
      </c>
      <c r="H48" s="14">
        <v>739.4</v>
      </c>
      <c r="I48" s="14">
        <v>287.69199085220299</v>
      </c>
      <c r="J48" s="14">
        <v>296.08883151051299</v>
      </c>
      <c r="K48" s="14">
        <v>314.79742956693298</v>
      </c>
      <c r="L48" s="14">
        <v>173.34883472371899</v>
      </c>
      <c r="M48" s="14">
        <v>127.808325862671</v>
      </c>
      <c r="N48" s="14">
        <v>108.135751211189</v>
      </c>
      <c r="O48" s="14">
        <v>114.79470230987408</v>
      </c>
      <c r="P48" s="14">
        <v>141.8917534840196</v>
      </c>
      <c r="Q48" s="14">
        <v>143.62553427249898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4.25" customHeight="1" x14ac:dyDescent="0.15">
      <c r="A49" s="12" t="s">
        <v>65</v>
      </c>
      <c r="B49" s="15">
        <v>220.48724947409374</v>
      </c>
      <c r="C49" s="16">
        <v>266.02147840112485</v>
      </c>
      <c r="D49" s="16">
        <v>155.5</v>
      </c>
      <c r="E49" s="16">
        <v>179.60932570851574</v>
      </c>
      <c r="F49" s="16">
        <v>488.42798809615829</v>
      </c>
      <c r="G49" s="16">
        <v>470.74059535370606</v>
      </c>
      <c r="H49" s="16">
        <v>591.79074669840099</v>
      </c>
      <c r="I49" s="16">
        <v>304.84373710133957</v>
      </c>
      <c r="J49" s="16">
        <v>580.42461797596366</v>
      </c>
      <c r="K49" s="16">
        <v>641.69378001532471</v>
      </c>
      <c r="L49" s="16">
        <v>400.09839724056019</v>
      </c>
      <c r="M49" s="16">
        <v>240.71000555981234</v>
      </c>
      <c r="N49" s="16"/>
      <c r="O49" s="16"/>
      <c r="P49" s="16"/>
      <c r="Q49" s="16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4.25" customHeight="1" x14ac:dyDescent="0.15">
      <c r="A50" s="12" t="s">
        <v>66</v>
      </c>
      <c r="B50" s="13">
        <v>3197.0937093677703</v>
      </c>
      <c r="C50" s="14">
        <v>3588.342113415903</v>
      </c>
      <c r="D50" s="14">
        <v>4119.7118192894404</v>
      </c>
      <c r="E50" s="14">
        <v>4604.2587945689202</v>
      </c>
      <c r="F50" s="14">
        <v>4153.5049728959139</v>
      </c>
      <c r="G50" s="14">
        <v>5021.4617780058898</v>
      </c>
      <c r="H50" s="14">
        <v>5782.2326656657197</v>
      </c>
      <c r="I50" s="14">
        <v>6208.5513331645698</v>
      </c>
      <c r="J50" s="14">
        <v>6949.1714557456708</v>
      </c>
      <c r="K50" s="14">
        <v>7106.1177822006302</v>
      </c>
      <c r="L50" s="14">
        <v>7693.59662989759</v>
      </c>
      <c r="M50" s="14">
        <v>8537.1269065182605</v>
      </c>
      <c r="N50" s="14">
        <v>8597.6723509961212</v>
      </c>
      <c r="O50" s="14">
        <v>9750.8075943897311</v>
      </c>
      <c r="P50" s="14">
        <v>10359.99583838967</v>
      </c>
      <c r="Q50" s="14">
        <v>7751.9110029106596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4.25" customHeight="1" x14ac:dyDescent="0.15">
      <c r="A51" s="12" t="s">
        <v>67</v>
      </c>
      <c r="B51" s="15">
        <v>934.81495015667474</v>
      </c>
      <c r="C51" s="16">
        <v>954.18366987649449</v>
      </c>
      <c r="D51" s="16">
        <v>1047.8866416070182</v>
      </c>
      <c r="E51" s="16">
        <v>1159.8720310487872</v>
      </c>
      <c r="F51" s="16">
        <v>1176.5075252709728</v>
      </c>
      <c r="G51" s="16">
        <v>1184.2018872567821</v>
      </c>
      <c r="H51" s="16">
        <v>1018</v>
      </c>
      <c r="I51" s="16">
        <v>984.70856874526771</v>
      </c>
      <c r="J51" s="16">
        <v>935.27811727931282</v>
      </c>
      <c r="K51" s="16">
        <v>904.12254592379873</v>
      </c>
      <c r="L51" s="16">
        <v>766.16471721146775</v>
      </c>
      <c r="M51" s="16">
        <v>913.95035118322494</v>
      </c>
      <c r="N51" s="16">
        <v>973.38980456384047</v>
      </c>
      <c r="O51" s="16">
        <v>1166.7518418909913</v>
      </c>
      <c r="P51" s="16">
        <v>1162.2066999573312</v>
      </c>
      <c r="Q51" s="16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4.25" customHeight="1" x14ac:dyDescent="0.15">
      <c r="A52" s="12" t="s">
        <v>68</v>
      </c>
      <c r="B52" s="13">
        <v>9086.2022122486978</v>
      </c>
      <c r="C52" s="14">
        <v>10270.40579756941</v>
      </c>
      <c r="D52" s="14">
        <v>12347.992284509161</v>
      </c>
      <c r="E52" s="14">
        <v>14190.367668935591</v>
      </c>
      <c r="F52" s="14">
        <v>11436.005898515339</v>
      </c>
      <c r="G52" s="14">
        <v>10815.789833203755</v>
      </c>
      <c r="H52" s="14">
        <v>12191.014777561299</v>
      </c>
      <c r="I52" s="14">
        <v>12254.259235938729</v>
      </c>
      <c r="J52" s="14">
        <v>13014.665530111179</v>
      </c>
      <c r="K52" s="14">
        <v>12464.293139262683</v>
      </c>
      <c r="L52" s="14">
        <v>11684.279968524474</v>
      </c>
      <c r="M52" s="14">
        <v>13051.008786296983</v>
      </c>
      <c r="N52" s="14">
        <v>14773.948041034679</v>
      </c>
      <c r="O52" s="14">
        <v>16261.33262201111</v>
      </c>
      <c r="P52" s="14">
        <v>16702.329196261802</v>
      </c>
      <c r="Q52" s="14">
        <v>9832.2332060427852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4.25" customHeight="1" x14ac:dyDescent="0.15">
      <c r="A53" s="12" t="s">
        <v>69</v>
      </c>
      <c r="B53" s="15"/>
      <c r="C53" s="16"/>
      <c r="D53" s="16"/>
      <c r="E53" s="16"/>
      <c r="F53" s="16"/>
      <c r="G53" s="16"/>
      <c r="H53" s="16">
        <v>2223.4</v>
      </c>
      <c r="I53" s="16">
        <v>2538.5888268156423</v>
      </c>
      <c r="J53" s="16">
        <v>2624.1050279329611</v>
      </c>
      <c r="K53" s="16">
        <v>2777.8201117318436</v>
      </c>
      <c r="L53" s="16">
        <v>2656.921787709497</v>
      </c>
      <c r="M53" s="16">
        <v>2478.3921787709501</v>
      </c>
      <c r="N53" s="16">
        <v>2198.0739259776533</v>
      </c>
      <c r="O53" s="16">
        <v>2001.9249354636872</v>
      </c>
      <c r="P53" s="16">
        <v>2286.4813388659218</v>
      </c>
      <c r="Q53" s="16">
        <v>1134.3256246592177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4.25" customHeight="1" x14ac:dyDescent="0.15">
      <c r="A54" s="12" t="s">
        <v>70</v>
      </c>
      <c r="B54" s="13"/>
      <c r="C54" s="14"/>
      <c r="D54" s="14"/>
      <c r="E54" s="14"/>
      <c r="F54" s="14"/>
      <c r="G54" s="14"/>
      <c r="H54" s="14">
        <v>1304.5999999999999</v>
      </c>
      <c r="I54" s="14">
        <v>1488.472625698324</v>
      </c>
      <c r="J54" s="14">
        <v>1544.5810055865923</v>
      </c>
      <c r="K54" s="14">
        <v>1645.1564245810055</v>
      </c>
      <c r="L54" s="14">
        <v>1557.1117318435754</v>
      </c>
      <c r="M54" s="14">
        <v>1421.8491620111733</v>
      </c>
      <c r="N54" s="14">
        <v>1341.011783452514</v>
      </c>
      <c r="O54" s="14">
        <v>1348.6994085195529</v>
      </c>
      <c r="P54" s="14">
        <v>1376.799888519553</v>
      </c>
      <c r="Q54" s="14">
        <v>742.03797322905029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4.25" customHeight="1" x14ac:dyDescent="0.15">
      <c r="A55" s="12" t="s">
        <v>71</v>
      </c>
      <c r="B55" s="15">
        <v>6001.1744055202271</v>
      </c>
      <c r="C55" s="16">
        <v>6576.6869363334399</v>
      </c>
      <c r="D55" s="16">
        <v>8297.8539269241937</v>
      </c>
      <c r="E55" s="16">
        <v>10653.3</v>
      </c>
      <c r="F55" s="16">
        <v>9303.0298608879457</v>
      </c>
      <c r="G55" s="16">
        <v>9375.7179794047424</v>
      </c>
      <c r="H55" s="16">
        <v>10552.687684285222</v>
      </c>
      <c r="I55" s="16">
        <v>9885.6242198862637</v>
      </c>
      <c r="J55" s="16">
        <v>11067.736869215802</v>
      </c>
      <c r="K55" s="16">
        <v>11717.460507184531</v>
      </c>
      <c r="L55" s="16">
        <v>10709.385695930554</v>
      </c>
      <c r="M55" s="16">
        <v>11907.298089180982</v>
      </c>
      <c r="N55" s="16">
        <v>13645.554816004676</v>
      </c>
      <c r="O55" s="16">
        <v>14636.989450785881</v>
      </c>
      <c r="P55" s="16">
        <v>14439.604718235119</v>
      </c>
      <c r="Q55" s="16">
        <v>12730.782962488485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4.25" customHeight="1" x14ac:dyDescent="0.15">
      <c r="A56" s="12" t="s">
        <v>72</v>
      </c>
      <c r="B56" s="13">
        <v>12847.146804457143</v>
      </c>
      <c r="C56" s="14">
        <v>15527.769014456448</v>
      </c>
      <c r="D56" s="14">
        <v>18953.945846687569</v>
      </c>
      <c r="E56" s="14">
        <v>23745.968518753441</v>
      </c>
      <c r="F56" s="14">
        <v>20607.05238629238</v>
      </c>
      <c r="G56" s="14">
        <v>21956.477923408136</v>
      </c>
      <c r="H56" s="14">
        <v>24928.711132559562</v>
      </c>
      <c r="I56" s="14">
        <v>24235.793375267189</v>
      </c>
      <c r="J56" s="14">
        <v>23982.989400142425</v>
      </c>
      <c r="K56" s="14">
        <v>25071.891760851333</v>
      </c>
      <c r="L56" s="14">
        <v>23277.379645137604</v>
      </c>
      <c r="M56" s="14">
        <v>24359.437709460242</v>
      </c>
      <c r="N56" s="14">
        <v>27388.97202359376</v>
      </c>
      <c r="O56" s="14">
        <v>30604.621639439287</v>
      </c>
      <c r="P56" s="14">
        <v>30440.388645160965</v>
      </c>
      <c r="Q56" s="14">
        <v>26103.189422354888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4.25" customHeight="1" x14ac:dyDescent="0.15">
      <c r="A57" s="12" t="s">
        <v>74</v>
      </c>
      <c r="B57" s="13">
        <v>43860.6</v>
      </c>
      <c r="C57" s="14">
        <v>53281.438460192236</v>
      </c>
      <c r="D57" s="14">
        <v>63306.239930800271</v>
      </c>
      <c r="E57" s="14">
        <v>74183.217449277639</v>
      </c>
      <c r="F57" s="14">
        <v>57183.625615023084</v>
      </c>
      <c r="G57" s="14">
        <v>61574.179059719521</v>
      </c>
      <c r="H57" s="14">
        <v>67393.811943763634</v>
      </c>
      <c r="I57" s="14">
        <v>67417.638028806978</v>
      </c>
      <c r="J57" s="14">
        <v>71522.289006412335</v>
      </c>
      <c r="K57" s="14">
        <v>73423.074306928378</v>
      </c>
      <c r="L57" s="14">
        <v>64413.326745050887</v>
      </c>
      <c r="M57" s="14">
        <v>63465.82032283696</v>
      </c>
      <c r="N57" s="14">
        <v>72098.654717412966</v>
      </c>
      <c r="O57" s="14">
        <v>82432.919361487875</v>
      </c>
      <c r="P57" s="14">
        <v>83613.979154376342</v>
      </c>
      <c r="Q57" s="14">
        <v>76274.17424906735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4.25" customHeight="1" x14ac:dyDescent="0.15">
      <c r="A58" s="12" t="s">
        <v>75</v>
      </c>
      <c r="B58" s="15">
        <v>248.36682215382538</v>
      </c>
      <c r="C58" s="16">
        <v>251.45593373883784</v>
      </c>
      <c r="D58" s="16">
        <v>248.47373129793328</v>
      </c>
      <c r="E58" s="16">
        <v>296.88669318763681</v>
      </c>
      <c r="F58" s="16">
        <v>322.03847603828473</v>
      </c>
      <c r="G58" s="16">
        <v>335.73972687527078</v>
      </c>
      <c r="H58" s="16">
        <v>326.96755026136469</v>
      </c>
      <c r="I58" s="16">
        <v>339.44215933963909</v>
      </c>
      <c r="J58" s="16">
        <v>796.51251118325911</v>
      </c>
      <c r="K58" s="16">
        <v>863.29696546834646</v>
      </c>
      <c r="L58" s="16">
        <v>943.34378041987156</v>
      </c>
      <c r="M58" s="16">
        <v>970.88695202030146</v>
      </c>
      <c r="N58" s="16">
        <v>984.58820285728757</v>
      </c>
      <c r="O58" s="16">
        <v>1041.1093793080165</v>
      </c>
      <c r="P58" s="16">
        <v>1153.4990237507104</v>
      </c>
      <c r="Q58" s="16">
        <v>910.23557523684144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4.25" customHeight="1" x14ac:dyDescent="0.15">
      <c r="A59" s="12" t="s">
        <v>76</v>
      </c>
      <c r="B59" s="13">
        <v>86.448513703703696</v>
      </c>
      <c r="C59" s="14">
        <v>100.17104518518518</v>
      </c>
      <c r="D59" s="14">
        <v>108.82587259259259</v>
      </c>
      <c r="E59" s="14">
        <v>112.84858185185185</v>
      </c>
      <c r="F59" s="14">
        <v>111.1338748148148</v>
      </c>
      <c r="G59" s="14">
        <v>136.82122555555554</v>
      </c>
      <c r="H59" s="14">
        <v>154.78604148148148</v>
      </c>
      <c r="I59" s="14">
        <v>121.67123703703703</v>
      </c>
      <c r="J59" s="14">
        <v>128.6150362962963</v>
      </c>
      <c r="K59" s="14">
        <v>234.3</v>
      </c>
      <c r="L59" s="14">
        <v>221.02382266032222</v>
      </c>
      <c r="M59" s="14">
        <v>231.7527970082437</v>
      </c>
      <c r="N59" s="14">
        <v>191.37527438169627</v>
      </c>
      <c r="O59" s="14">
        <v>141.41689932607591</v>
      </c>
      <c r="P59" s="14"/>
      <c r="Q59" s="14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4.25" customHeight="1" x14ac:dyDescent="0.15">
      <c r="A60" s="12" t="s">
        <v>77</v>
      </c>
      <c r="B60" s="15">
        <v>6181.5</v>
      </c>
      <c r="C60" s="16">
        <v>6630.9</v>
      </c>
      <c r="D60" s="16">
        <v>6850.3</v>
      </c>
      <c r="E60" s="16">
        <v>6876.4</v>
      </c>
      <c r="F60" s="16">
        <v>6292.8</v>
      </c>
      <c r="G60" s="16">
        <v>5454.5</v>
      </c>
      <c r="H60" s="16">
        <v>5822.7</v>
      </c>
      <c r="I60" s="16">
        <v>6140</v>
      </c>
      <c r="J60" s="16">
        <v>6411.9</v>
      </c>
      <c r="K60" s="16">
        <v>7053.7</v>
      </c>
      <c r="L60" s="16">
        <v>7541.8</v>
      </c>
      <c r="M60" s="16">
        <v>8309.2000000000007</v>
      </c>
      <c r="N60" s="16">
        <v>8856.7999999999993</v>
      </c>
      <c r="O60" s="16">
        <v>9413.6</v>
      </c>
      <c r="P60" s="16">
        <v>9316.5</v>
      </c>
      <c r="Q60" s="16">
        <v>4147.2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4.25" customHeight="1" x14ac:dyDescent="0.15">
      <c r="A61" s="12" t="s">
        <v>78</v>
      </c>
      <c r="B61" s="13">
        <v>1535.7591603703702</v>
      </c>
      <c r="C61" s="14">
        <v>1534.8643281481479</v>
      </c>
      <c r="D61" s="14">
        <v>1640.9544525925926</v>
      </c>
      <c r="E61" s="14">
        <v>1660.8588614814814</v>
      </c>
      <c r="F61" s="14">
        <v>1525.916241851852</v>
      </c>
      <c r="G61" s="14">
        <v>1552.3339762592593</v>
      </c>
      <c r="H61" s="14">
        <v>1632.0772162962962</v>
      </c>
      <c r="I61" s="14">
        <v>1637.1095383333331</v>
      </c>
      <c r="J61" s="14">
        <v>1695.1755902222224</v>
      </c>
      <c r="K61" s="14">
        <v>3216</v>
      </c>
      <c r="L61" s="14">
        <v>3324.2349618547182</v>
      </c>
      <c r="M61" s="14">
        <v>3361.5426504340958</v>
      </c>
      <c r="N61" s="14">
        <v>3466.9469249254807</v>
      </c>
      <c r="O61" s="14">
        <v>3854.6870410068141</v>
      </c>
      <c r="P61" s="14"/>
      <c r="Q61" s="14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4.25" customHeight="1" x14ac:dyDescent="0.15">
      <c r="A62" s="12" t="s">
        <v>79</v>
      </c>
      <c r="B62" s="15">
        <v>1018.1213591352727</v>
      </c>
      <c r="C62" s="16">
        <v>1042.5308208587574</v>
      </c>
      <c r="D62" s="16">
        <v>1206.0899268713001</v>
      </c>
      <c r="E62" s="16">
        <v>1447.6162055197228</v>
      </c>
      <c r="F62" s="16">
        <v>1342.5240619550518</v>
      </c>
      <c r="G62" s="16">
        <v>1478.2216395347982</v>
      </c>
      <c r="H62" s="16">
        <v>1593.4700941825947</v>
      </c>
      <c r="I62" s="16">
        <v>1810.012633216543</v>
      </c>
      <c r="J62" s="16">
        <v>2047.36802636018</v>
      </c>
      <c r="K62" s="16">
        <v>2352.2880067942992</v>
      </c>
      <c r="L62" s="16">
        <v>2397.3127373768548</v>
      </c>
      <c r="M62" s="16">
        <v>2675.5</v>
      </c>
      <c r="N62" s="16">
        <v>2979.1225618439157</v>
      </c>
      <c r="O62" s="16">
        <v>3248.9508445150973</v>
      </c>
      <c r="P62" s="16">
        <v>3346.0871329348897</v>
      </c>
      <c r="Q62" s="16">
        <v>1799.5397224696751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4.25" customHeight="1" x14ac:dyDescent="0.15">
      <c r="A63" s="12" t="s">
        <v>80</v>
      </c>
      <c r="B63" s="13">
        <v>14642.6</v>
      </c>
      <c r="C63" s="14">
        <v>16134.5</v>
      </c>
      <c r="D63" s="14">
        <v>19943.400000000001</v>
      </c>
      <c r="E63" s="14">
        <v>24911.9</v>
      </c>
      <c r="F63" s="14">
        <v>21519.8</v>
      </c>
      <c r="G63" s="14">
        <v>23807</v>
      </c>
      <c r="H63" s="14">
        <v>19139.599999999999</v>
      </c>
      <c r="I63" s="14">
        <v>21766.799999999999</v>
      </c>
      <c r="J63" s="14">
        <v>18261.5</v>
      </c>
      <c r="K63" s="14">
        <v>21897.599999999999</v>
      </c>
      <c r="L63" s="14">
        <v>18538.5</v>
      </c>
      <c r="M63" s="14">
        <v>13606</v>
      </c>
      <c r="N63" s="14">
        <v>19535.3</v>
      </c>
      <c r="O63" s="14">
        <v>23573.7</v>
      </c>
      <c r="P63" s="14">
        <v>25050.5</v>
      </c>
      <c r="Q63" s="14">
        <v>15052.7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4.25" customHeight="1" x14ac:dyDescent="0.15">
      <c r="A64" s="12" t="s">
        <v>81</v>
      </c>
      <c r="B64" s="15">
        <v>1478.03</v>
      </c>
      <c r="C64" s="16">
        <v>1515.97</v>
      </c>
      <c r="D64" s="16">
        <v>1555.56</v>
      </c>
      <c r="E64" s="16">
        <v>1534.25</v>
      </c>
      <c r="F64" s="16">
        <v>1292.2155032553821</v>
      </c>
      <c r="G64" s="16">
        <v>1497.96121465485</v>
      </c>
      <c r="H64" s="16">
        <v>1635.9619548122639</v>
      </c>
      <c r="I64" s="16">
        <v>1868.0223375214282</v>
      </c>
      <c r="J64" s="16">
        <v>2141.8585361454798</v>
      </c>
      <c r="K64" s="16">
        <v>2325.7783034866734</v>
      </c>
      <c r="L64" s="16">
        <v>2477.0824556882903</v>
      </c>
      <c r="M64" s="16">
        <v>2548.8829779531598</v>
      </c>
      <c r="N64" s="16">
        <v>2557.3173465238633</v>
      </c>
      <c r="O64" s="16">
        <v>2829.3863743219013</v>
      </c>
      <c r="P64" s="16">
        <v>3234.1577740736739</v>
      </c>
      <c r="Q64" s="16">
        <v>2132.2389079491127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4.25" customHeight="1" x14ac:dyDescent="0.15">
      <c r="A65" s="12" t="s">
        <v>84</v>
      </c>
      <c r="B65" s="13">
        <v>3471.2783321667721</v>
      </c>
      <c r="C65" s="14">
        <v>3828.6328428370221</v>
      </c>
      <c r="D65" s="14">
        <v>4707.1859333769489</v>
      </c>
      <c r="E65" s="14">
        <v>5696.2308964347976</v>
      </c>
      <c r="F65" s="14">
        <v>4617.3344158458858</v>
      </c>
      <c r="G65" s="14">
        <v>4736.17072451284</v>
      </c>
      <c r="H65" s="14">
        <v>5657.0848943716392</v>
      </c>
      <c r="I65" s="14">
        <v>6024.2737569559704</v>
      </c>
      <c r="J65" s="14">
        <v>6673.1285920730452</v>
      </c>
      <c r="K65" s="14">
        <v>7149.607840887058</v>
      </c>
      <c r="L65" s="14">
        <v>5858.9932093576599</v>
      </c>
      <c r="M65" s="14">
        <v>6102.2048585327566</v>
      </c>
      <c r="N65" s="14">
        <v>6891.7512413033191</v>
      </c>
      <c r="O65" s="14">
        <v>7817.9903446682556</v>
      </c>
      <c r="P65" s="14">
        <v>8031.7556393236609</v>
      </c>
      <c r="Q65" s="14">
        <v>6479.6440905788859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4.25" customHeight="1" x14ac:dyDescent="0.15">
      <c r="A66" s="12" t="s">
        <v>85</v>
      </c>
      <c r="B66" s="15">
        <v>203.32552939946234</v>
      </c>
      <c r="C66" s="16">
        <v>277.27345010539796</v>
      </c>
      <c r="D66" s="16">
        <v>493.05480979338898</v>
      </c>
      <c r="E66" s="16">
        <v>255.09981802533696</v>
      </c>
      <c r="F66" s="16">
        <v>210.51944029066192</v>
      </c>
      <c r="G66" s="16">
        <v>257.53897505152111</v>
      </c>
      <c r="H66" s="16">
        <v>81.099999999999994</v>
      </c>
      <c r="I66" s="16">
        <v>112.23435383404578</v>
      </c>
      <c r="J66" s="16">
        <v>25.435007348690167</v>
      </c>
      <c r="K66" s="16">
        <v>88.31716618921962</v>
      </c>
      <c r="L66" s="16">
        <v>74.940463021772217</v>
      </c>
      <c r="M66" s="16">
        <v>59.311731745971038</v>
      </c>
      <c r="N66" s="16">
        <v>121.95598003201449</v>
      </c>
      <c r="O66" s="16">
        <v>71.068472503615297</v>
      </c>
      <c r="P66" s="16">
        <v>88.791273245092427</v>
      </c>
      <c r="Q66" s="16">
        <v>68.490209403604155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4.25" customHeight="1" x14ac:dyDescent="0.15">
      <c r="A67" s="12" t="s">
        <v>86</v>
      </c>
      <c r="B67" s="13">
        <v>1012.1339424099343</v>
      </c>
      <c r="C67" s="14">
        <v>1142.9447536583548</v>
      </c>
      <c r="D67" s="14">
        <v>1298.8489059489068</v>
      </c>
      <c r="E67" s="14">
        <v>1776.7048542435759</v>
      </c>
      <c r="F67" s="14">
        <v>1735.2460828294334</v>
      </c>
      <c r="G67" s="14">
        <v>2164.7182342964084</v>
      </c>
      <c r="H67" s="14">
        <v>2802.1629780127719</v>
      </c>
      <c r="I67" s="14">
        <v>2736.95464641238</v>
      </c>
      <c r="J67" s="14">
        <v>3102.0192970305097</v>
      </c>
      <c r="K67" s="14">
        <v>2967.3933719498514</v>
      </c>
      <c r="L67" s="14">
        <v>3087.1700872281917</v>
      </c>
      <c r="M67" s="14">
        <v>3094.7460615941991</v>
      </c>
      <c r="N67" s="14">
        <v>3607.7417894191763</v>
      </c>
      <c r="O67" s="14">
        <v>4919.3311569480593</v>
      </c>
      <c r="P67" s="14">
        <v>4842.2571613218915</v>
      </c>
      <c r="Q67" s="14">
        <v>4461.7742381742992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4.25" customHeight="1" x14ac:dyDescent="0.15">
      <c r="A68" s="12" t="s">
        <v>87</v>
      </c>
      <c r="B68" s="15">
        <v>497264.77559566114</v>
      </c>
      <c r="C68" s="16">
        <v>548933.64694276487</v>
      </c>
      <c r="D68" s="16">
        <v>671510.21309163549</v>
      </c>
      <c r="E68" s="16">
        <v>778630</v>
      </c>
      <c r="F68" s="16">
        <v>689521.63340711221</v>
      </c>
      <c r="G68" s="16">
        <v>714958.66907287121</v>
      </c>
      <c r="H68" s="16">
        <v>804253.79043118842</v>
      </c>
      <c r="I68" s="16">
        <v>809091.43487394415</v>
      </c>
      <c r="J68" s="16">
        <v>874251.25135090901</v>
      </c>
      <c r="K68" s="16">
        <v>954739.62328770361</v>
      </c>
      <c r="L68" s="16">
        <v>895793.12334443617</v>
      </c>
      <c r="M68" s="16">
        <v>902522.13032444951</v>
      </c>
      <c r="N68" s="16">
        <v>1010307.419731774</v>
      </c>
      <c r="O68" s="16">
        <v>1116535.6943689489</v>
      </c>
      <c r="P68" s="16">
        <v>1122283.3430442659</v>
      </c>
      <c r="Q68" s="16">
        <v>968896.24489360303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4.25" customHeight="1" x14ac:dyDescent="0.15">
      <c r="A69" s="12" t="s">
        <v>88</v>
      </c>
      <c r="B69" s="13">
        <v>132.51141744148302</v>
      </c>
      <c r="C69" s="14">
        <v>174.523433877348</v>
      </c>
      <c r="D69" s="14">
        <v>214.44347879588301</v>
      </c>
      <c r="E69" s="14">
        <v>251.88106465877499</v>
      </c>
      <c r="F69" s="14">
        <v>169.96653889528702</v>
      </c>
      <c r="G69" s="14">
        <v>190.68082983481898</v>
      </c>
      <c r="H69" s="14">
        <v>206.807177135329</v>
      </c>
      <c r="I69" s="14"/>
      <c r="J69" s="14"/>
      <c r="K69" s="14"/>
      <c r="L69" s="14"/>
      <c r="M69" s="14"/>
      <c r="N69" s="14"/>
      <c r="O69" s="14"/>
      <c r="P69" s="14"/>
      <c r="Q69" s="14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4.25" customHeight="1" x14ac:dyDescent="0.15">
      <c r="A70" s="12" t="s">
        <v>89</v>
      </c>
      <c r="B70" s="15">
        <v>930.1</v>
      </c>
      <c r="C70" s="16">
        <v>882.9836407873695</v>
      </c>
      <c r="D70" s="16">
        <v>925.22519814894042</v>
      </c>
      <c r="E70" s="16">
        <v>1114.5676108161679</v>
      </c>
      <c r="F70" s="16">
        <v>804.64031671645807</v>
      </c>
      <c r="G70" s="16">
        <v>987.38255803752213</v>
      </c>
      <c r="H70" s="16">
        <v>1172.6862320549981</v>
      </c>
      <c r="I70" s="16">
        <v>1222.5702730027153</v>
      </c>
      <c r="J70" s="16">
        <v>1234.2882935246057</v>
      </c>
      <c r="K70" s="16">
        <v>1334.6776340476608</v>
      </c>
      <c r="L70" s="16">
        <v>1311.677735403073</v>
      </c>
      <c r="M70" s="16">
        <v>1382.5325906629423</v>
      </c>
      <c r="N70" s="16">
        <v>1480.1053525581478</v>
      </c>
      <c r="O70" s="16">
        <v>1657.2030398158176</v>
      </c>
      <c r="P70" s="16">
        <v>1612.695566045694</v>
      </c>
      <c r="Q70" s="16">
        <v>411.99638706460621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4.25" customHeight="1" x14ac:dyDescent="0.15">
      <c r="A71" s="12" t="s">
        <v>90</v>
      </c>
      <c r="B71" s="13">
        <v>12259.6</v>
      </c>
      <c r="C71" s="14">
        <v>11777.098339123639</v>
      </c>
      <c r="D71" s="14">
        <v>13985.414284819322</v>
      </c>
      <c r="E71" s="14">
        <v>23168.550957757518</v>
      </c>
      <c r="F71" s="14">
        <v>19889.490569113193</v>
      </c>
      <c r="G71" s="14">
        <v>20787.946575324666</v>
      </c>
      <c r="H71" s="14">
        <v>24211.995085125793</v>
      </c>
      <c r="I71" s="14">
        <v>24565.270390483925</v>
      </c>
      <c r="J71" s="14">
        <v>25377.596831833031</v>
      </c>
      <c r="K71" s="14">
        <v>25772.64342178898</v>
      </c>
      <c r="L71" s="14">
        <v>24217.417809464772</v>
      </c>
      <c r="M71" s="14">
        <v>25429.132016395473</v>
      </c>
      <c r="N71" s="14">
        <v>28879.562903764563</v>
      </c>
      <c r="O71" s="14">
        <v>31707.385914789436</v>
      </c>
      <c r="P71" s="14">
        <v>34393.886571780356</v>
      </c>
      <c r="Q71" s="14">
        <v>29506.36063391162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4.25" customHeight="1" x14ac:dyDescent="0.15">
      <c r="A72" s="12" t="s">
        <v>91</v>
      </c>
      <c r="B72" s="15">
        <v>153205.0105866479</v>
      </c>
      <c r="C72" s="16">
        <v>165492.60256467454</v>
      </c>
      <c r="D72" s="16">
        <v>196787.48466395828</v>
      </c>
      <c r="E72" s="16">
        <v>224346.4039969756</v>
      </c>
      <c r="F72" s="16">
        <v>194161.14969707429</v>
      </c>
      <c r="G72" s="16">
        <v>201658.28167092043</v>
      </c>
      <c r="H72" s="16">
        <v>236833.91104947761</v>
      </c>
      <c r="I72" s="16">
        <v>234313.85217601166</v>
      </c>
      <c r="J72" s="16">
        <v>254218.95854422185</v>
      </c>
      <c r="K72" s="16">
        <v>272955.5393109186</v>
      </c>
      <c r="L72" s="16">
        <v>255580.68934655841</v>
      </c>
      <c r="M72" s="16">
        <v>259215.22084845882</v>
      </c>
      <c r="N72" s="16">
        <v>274990.25925485237</v>
      </c>
      <c r="O72" s="16">
        <v>302378.48336528626</v>
      </c>
      <c r="P72" s="16">
        <v>296165.37053554429</v>
      </c>
      <c r="Q72" s="16">
        <v>254908.78262535061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4.25" customHeight="1" x14ac:dyDescent="0.15">
      <c r="A73" s="12" t="s">
        <v>92</v>
      </c>
      <c r="B73" s="13">
        <v>1073.8667128941529</v>
      </c>
      <c r="C73" s="14">
        <v>1028.3723746946282</v>
      </c>
      <c r="D73" s="14">
        <v>1144.2379995989115</v>
      </c>
      <c r="E73" s="14">
        <v>1331.6</v>
      </c>
      <c r="F73" s="14">
        <v>1141.9358957722884</v>
      </c>
      <c r="G73" s="14">
        <v>970.04739664536498</v>
      </c>
      <c r="H73" s="14">
        <v>1124.7072622338442</v>
      </c>
      <c r="I73" s="14">
        <v>1006.8103286146442</v>
      </c>
      <c r="J73" s="14">
        <v>1017.8509666194067</v>
      </c>
      <c r="K73" s="14">
        <v>1092.8145898707592</v>
      </c>
      <c r="L73" s="14">
        <v>993.00477595570408</v>
      </c>
      <c r="M73" s="14">
        <v>1023.7718087115414</v>
      </c>
      <c r="N73" s="14"/>
      <c r="O73" s="14"/>
      <c r="P73" s="14"/>
      <c r="Q73" s="14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4.25" customHeight="1" x14ac:dyDescent="0.15">
      <c r="A74" s="12" t="s">
        <v>93</v>
      </c>
      <c r="B74" s="15">
        <v>145.51589710562396</v>
      </c>
      <c r="C74" s="16"/>
      <c r="D74" s="16">
        <v>179.2070786468899</v>
      </c>
      <c r="E74" s="16">
        <v>139.37180777801291</v>
      </c>
      <c r="F74" s="16">
        <v>241.2801181030888</v>
      </c>
      <c r="G74" s="16">
        <v>482.55989191912187</v>
      </c>
      <c r="H74" s="16">
        <v>325.74667349418741</v>
      </c>
      <c r="I74" s="16">
        <v>264.56576056700612</v>
      </c>
      <c r="J74" s="16">
        <v>271.70267554358475</v>
      </c>
      <c r="K74" s="16">
        <v>145.43451726801399</v>
      </c>
      <c r="L74" s="16">
        <v>277.33559318186047</v>
      </c>
      <c r="M74" s="16"/>
      <c r="N74" s="16"/>
      <c r="O74" s="16"/>
      <c r="P74" s="16"/>
      <c r="Q74" s="16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4.25" customHeight="1" x14ac:dyDescent="0.15">
      <c r="A75" s="12" t="s">
        <v>94</v>
      </c>
      <c r="B75" s="13">
        <v>82.210476831497544</v>
      </c>
      <c r="C75" s="14">
        <v>92.079930235189011</v>
      </c>
      <c r="D75" s="14">
        <v>127.94591251236004</v>
      </c>
      <c r="E75" s="14">
        <v>117.5780779975015</v>
      </c>
      <c r="F75" s="14">
        <v>104.19478056663829</v>
      </c>
      <c r="G75" s="14">
        <v>130.64479034847304</v>
      </c>
      <c r="H75" s="14">
        <v>135.42329386151758</v>
      </c>
      <c r="I75" s="14">
        <v>148.89573772936424</v>
      </c>
      <c r="J75" s="14">
        <v>130.09827294324043</v>
      </c>
      <c r="K75" s="14">
        <v>144.99436664088114</v>
      </c>
      <c r="L75" s="14">
        <v>155.0918322512353</v>
      </c>
      <c r="M75" s="14">
        <v>136.61091898287549</v>
      </c>
      <c r="N75" s="14">
        <v>135.64591038768941</v>
      </c>
      <c r="O75" s="14">
        <v>196.68840612154679</v>
      </c>
      <c r="P75" s="14"/>
      <c r="Q75" s="14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4.25" customHeight="1" x14ac:dyDescent="0.15">
      <c r="A76" s="12" t="s">
        <v>95</v>
      </c>
      <c r="B76" s="15">
        <v>737.90210144000002</v>
      </c>
      <c r="C76" s="16">
        <v>913.49578913999994</v>
      </c>
      <c r="D76" s="16">
        <v>1107.0399573699999</v>
      </c>
      <c r="E76" s="16">
        <v>1270.85744028</v>
      </c>
      <c r="F76" s="16">
        <v>1329.3041752300001</v>
      </c>
      <c r="G76" s="16">
        <v>1640.8456748399999</v>
      </c>
      <c r="H76" s="16">
        <v>2018.9177967799999</v>
      </c>
      <c r="I76" s="16">
        <v>2561.9779114499997</v>
      </c>
      <c r="J76" s="16">
        <v>2980.93834526</v>
      </c>
      <c r="K76" s="16">
        <v>3043.59354261</v>
      </c>
      <c r="L76" s="16">
        <v>3087.12188281</v>
      </c>
      <c r="M76" s="16">
        <v>3313.0354386999998</v>
      </c>
      <c r="N76" s="16">
        <v>3990.1165689099998</v>
      </c>
      <c r="O76" s="16">
        <v>4490.1144332200001</v>
      </c>
      <c r="P76" s="16">
        <v>4600.4993390399995</v>
      </c>
      <c r="Q76" s="16">
        <v>1585.8680623900002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4.25" customHeight="1" x14ac:dyDescent="0.15">
      <c r="A77" s="12" t="s">
        <v>96</v>
      </c>
      <c r="B77" s="13">
        <v>162683.44747158999</v>
      </c>
      <c r="C77" s="14">
        <v>184644.93984192607</v>
      </c>
      <c r="D77" s="14">
        <v>214440.29036517287</v>
      </c>
      <c r="E77" s="14">
        <v>244341.7219021903</v>
      </c>
      <c r="F77" s="14">
        <v>226697.92259610078</v>
      </c>
      <c r="G77" s="14">
        <v>230931.41891269834</v>
      </c>
      <c r="H77" s="14">
        <v>255812.05695326006</v>
      </c>
      <c r="I77" s="14">
        <v>255914.12666642424</v>
      </c>
      <c r="J77" s="14">
        <v>276805.66994457279</v>
      </c>
      <c r="K77" s="14">
        <v>303309.33044437133</v>
      </c>
      <c r="L77" s="14">
        <v>280879.59886491363</v>
      </c>
      <c r="M77" s="14">
        <v>293160.24428919307</v>
      </c>
      <c r="N77" s="14">
        <v>321567.92344152014</v>
      </c>
      <c r="O77" s="14">
        <v>353816.89424114529</v>
      </c>
      <c r="P77" s="14">
        <v>352277.38085083931</v>
      </c>
      <c r="Q77" s="14">
        <v>310623.97915810364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4.25" customHeight="1" x14ac:dyDescent="0.15">
      <c r="A78" s="12" t="s">
        <v>97</v>
      </c>
      <c r="B78" s="15">
        <v>1106.4893099999999</v>
      </c>
      <c r="C78" s="16">
        <v>1382.84629620344</v>
      </c>
      <c r="D78" s="16">
        <v>1831.86482672949</v>
      </c>
      <c r="E78" s="16">
        <v>1800.8987389241199</v>
      </c>
      <c r="F78" s="16">
        <v>1769.71</v>
      </c>
      <c r="G78" s="16">
        <v>1477.3</v>
      </c>
      <c r="H78" s="16">
        <v>1810.1</v>
      </c>
      <c r="I78" s="16">
        <v>3259.6755408351996</v>
      </c>
      <c r="J78" s="16">
        <v>2454.0440410746232</v>
      </c>
      <c r="K78" s="16">
        <v>2044.681622388566</v>
      </c>
      <c r="L78" s="16">
        <v>6142.19302270341</v>
      </c>
      <c r="M78" s="16">
        <v>6332.9821567781091</v>
      </c>
      <c r="N78" s="16">
        <v>6601.99</v>
      </c>
      <c r="O78" s="16">
        <v>7572.0362836403801</v>
      </c>
      <c r="P78" s="16">
        <v>9924.8109052589389</v>
      </c>
      <c r="Q78" s="16">
        <v>7605.5462936088998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4.25" customHeight="1" x14ac:dyDescent="0.15">
      <c r="A79" s="12" t="s">
        <v>98</v>
      </c>
      <c r="B79" s="13">
        <v>34045.529046511409</v>
      </c>
      <c r="C79" s="14">
        <v>35916.377309553369</v>
      </c>
      <c r="D79" s="14">
        <v>43279.467947899364</v>
      </c>
      <c r="E79" s="14">
        <v>50753.851262036973</v>
      </c>
      <c r="F79" s="14">
        <v>38075.5</v>
      </c>
      <c r="G79" s="14">
        <v>37660.362569224548</v>
      </c>
      <c r="H79" s="14">
        <v>40197.276221995329</v>
      </c>
      <c r="I79" s="14">
        <v>35329.588220116668</v>
      </c>
      <c r="J79" s="14">
        <v>37200.344516828132</v>
      </c>
      <c r="K79" s="14">
        <v>41273.732823392762</v>
      </c>
      <c r="L79" s="14">
        <v>35106.606354025629</v>
      </c>
      <c r="M79" s="14">
        <v>33075.837344666405</v>
      </c>
      <c r="N79" s="14">
        <v>38401.943375567556</v>
      </c>
      <c r="O79" s="14">
        <v>43659.23548397694</v>
      </c>
      <c r="P79" s="14">
        <v>44875.697908207258</v>
      </c>
      <c r="Q79" s="14">
        <v>25985.705038200223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4.25" customHeight="1" x14ac:dyDescent="0.15">
      <c r="A80" s="12" t="s">
        <v>99</v>
      </c>
      <c r="B80" s="15">
        <v>116.00612999999998</v>
      </c>
      <c r="C80" s="16">
        <v>130.02097555555557</v>
      </c>
      <c r="D80" s="16">
        <v>168.81379703703703</v>
      </c>
      <c r="E80" s="16">
        <v>167.33413740740741</v>
      </c>
      <c r="F80" s="16">
        <v>151.94461259259259</v>
      </c>
      <c r="G80" s="16">
        <v>152.6358811111111</v>
      </c>
      <c r="H80" s="16">
        <v>159.0284425925926</v>
      </c>
      <c r="I80" s="16">
        <v>163.67751629629629</v>
      </c>
      <c r="J80" s="16">
        <v>163.21603259259257</v>
      </c>
      <c r="K80" s="16">
        <v>431.8</v>
      </c>
      <c r="L80" s="16">
        <v>467.06623586950741</v>
      </c>
      <c r="M80" s="16">
        <v>485.01579786271481</v>
      </c>
      <c r="N80" s="16">
        <v>536.90200931504808</v>
      </c>
      <c r="O80" s="16">
        <v>606.67514433594067</v>
      </c>
      <c r="P80" s="16"/>
      <c r="Q80" s="16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4.25" customHeight="1" x14ac:dyDescent="0.15">
      <c r="A81" s="12" t="s">
        <v>100</v>
      </c>
      <c r="B81" s="13">
        <v>1307.8</v>
      </c>
      <c r="C81" s="14">
        <v>1518.9</v>
      </c>
      <c r="D81" s="14">
        <v>1731.2</v>
      </c>
      <c r="E81" s="14">
        <v>2226</v>
      </c>
      <c r="F81" s="14">
        <v>2246.5805999999998</v>
      </c>
      <c r="G81" s="14">
        <v>2404.72534</v>
      </c>
      <c r="H81" s="14">
        <v>2592.3443900000002</v>
      </c>
      <c r="I81" s="14">
        <v>2795.2643800000001</v>
      </c>
      <c r="J81" s="14">
        <v>2997.14482</v>
      </c>
      <c r="K81" s="14">
        <v>3196.61411</v>
      </c>
      <c r="L81" s="14">
        <v>3242.5864999999999</v>
      </c>
      <c r="M81" s="14">
        <v>3414.1116999999999</v>
      </c>
      <c r="N81" s="14">
        <v>3600.1384200000002</v>
      </c>
      <c r="O81" s="14">
        <v>3706.9815800000001</v>
      </c>
      <c r="P81" s="14">
        <v>3680.8726000000001</v>
      </c>
      <c r="Q81" s="14">
        <v>2604.0469899999998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4.25" customHeight="1" x14ac:dyDescent="0.15">
      <c r="A82" s="12" t="s">
        <v>101</v>
      </c>
      <c r="B82" s="15">
        <v>82.89</v>
      </c>
      <c r="C82" s="16">
        <v>63.51</v>
      </c>
      <c r="D82" s="16">
        <v>48.7</v>
      </c>
      <c r="E82" s="16">
        <v>102.9</v>
      </c>
      <c r="F82" s="16">
        <v>72.2</v>
      </c>
      <c r="G82" s="16">
        <v>62.41</v>
      </c>
      <c r="H82" s="16">
        <v>77.38</v>
      </c>
      <c r="I82" s="16">
        <v>159.06</v>
      </c>
      <c r="J82" s="16">
        <v>103.53</v>
      </c>
      <c r="K82" s="16">
        <v>63.7504855890584</v>
      </c>
      <c r="L82" s="16">
        <v>78.448486585573704</v>
      </c>
      <c r="M82" s="16">
        <v>52.9309904635085</v>
      </c>
      <c r="N82" s="16">
        <v>52.36</v>
      </c>
      <c r="O82" s="16">
        <v>101.01</v>
      </c>
      <c r="P82" s="16">
        <v>95.38</v>
      </c>
      <c r="Q82" s="16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4.25" customHeight="1" x14ac:dyDescent="0.15">
      <c r="A83" s="12" t="s">
        <v>102</v>
      </c>
      <c r="B83" s="13">
        <v>5.1680846265380902</v>
      </c>
      <c r="C83" s="14">
        <v>3.42519387359033</v>
      </c>
      <c r="D83" s="14">
        <v>33.4</v>
      </c>
      <c r="E83" s="14">
        <v>43.770488717187099</v>
      </c>
      <c r="F83" s="14">
        <v>33.120280567403597</v>
      </c>
      <c r="G83" s="14">
        <v>43.990266456952398</v>
      </c>
      <c r="H83" s="14">
        <v>44.649105690826701</v>
      </c>
      <c r="I83" s="14">
        <v>21.685624957898099</v>
      </c>
      <c r="J83" s="14">
        <v>38.139419018285103</v>
      </c>
      <c r="K83" s="14">
        <v>46.923358336085002</v>
      </c>
      <c r="L83" s="14">
        <v>36.270010758191098</v>
      </c>
      <c r="M83" s="14">
        <v>21.185549999999999</v>
      </c>
      <c r="N83" s="14">
        <v>34.866037490083009</v>
      </c>
      <c r="O83" s="14">
        <v>40.895624873557658</v>
      </c>
      <c r="P83" s="14">
        <v>43.016088506670954</v>
      </c>
      <c r="Q83" s="14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4.25" customHeight="1" x14ac:dyDescent="0.15">
      <c r="A84" s="12" t="s">
        <v>103</v>
      </c>
      <c r="B84" s="15">
        <v>147.86600000000001</v>
      </c>
      <c r="C84" s="16">
        <v>147.64400000000001</v>
      </c>
      <c r="D84" s="16">
        <v>172.89699999999999</v>
      </c>
      <c r="E84" s="16">
        <v>211.880848717585</v>
      </c>
      <c r="F84" s="16">
        <v>170.30704571520099</v>
      </c>
      <c r="G84" s="16">
        <v>248.05030738422701</v>
      </c>
      <c r="H84" s="16">
        <v>297.598304335455</v>
      </c>
      <c r="I84" s="16">
        <v>297.76991896527898</v>
      </c>
      <c r="J84" s="16">
        <v>164.69</v>
      </c>
      <c r="K84" s="16">
        <v>180.84076625109</v>
      </c>
      <c r="L84" s="16">
        <v>144.80000000000001</v>
      </c>
      <c r="M84" s="16">
        <v>240.1433831940183</v>
      </c>
      <c r="N84" s="16">
        <v>206.28510394296299</v>
      </c>
      <c r="O84" s="16">
        <v>198.1276268711656</v>
      </c>
      <c r="P84" s="16">
        <v>237.67337254275301</v>
      </c>
      <c r="Q84" s="16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4.25" customHeight="1" x14ac:dyDescent="0.15">
      <c r="A85" s="12" t="s">
        <v>104</v>
      </c>
      <c r="B85" s="13">
        <v>145.46</v>
      </c>
      <c r="C85" s="14">
        <v>193.93</v>
      </c>
      <c r="D85" s="14">
        <v>257.11</v>
      </c>
      <c r="E85" s="14">
        <v>426.99877263000002</v>
      </c>
      <c r="F85" s="14">
        <v>483.01008389999998</v>
      </c>
      <c r="G85" s="14">
        <v>453.00240851000001</v>
      </c>
      <c r="H85" s="14">
        <v>543.60489440000015</v>
      </c>
      <c r="I85" s="14">
        <v>548.99517759999992</v>
      </c>
      <c r="J85" s="14">
        <v>651.99820061000003</v>
      </c>
      <c r="K85" s="14">
        <v>701.18685149329201</v>
      </c>
      <c r="L85" s="14">
        <v>723.509513549026</v>
      </c>
      <c r="M85" s="14">
        <v>622.54335860648303</v>
      </c>
      <c r="N85" s="14">
        <v>534.65185743581299</v>
      </c>
      <c r="O85" s="14">
        <v>699.91504934991599</v>
      </c>
      <c r="P85" s="14">
        <v>528.76443437691296</v>
      </c>
      <c r="Q85" s="14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4.25" customHeight="1" x14ac:dyDescent="0.15">
      <c r="A86" s="12" t="s">
        <v>105</v>
      </c>
      <c r="B86" s="15">
        <v>1773.8441727555871</v>
      </c>
      <c r="C86" s="16">
        <v>1828.574586864476</v>
      </c>
      <c r="D86" s="16">
        <v>1841.5517874919351</v>
      </c>
      <c r="E86" s="16">
        <v>2017.0448055953132</v>
      </c>
      <c r="F86" s="16">
        <v>1871.4078284288182</v>
      </c>
      <c r="G86" s="16">
        <v>2107.5754961344605</v>
      </c>
      <c r="H86" s="16">
        <v>2253.952808957451</v>
      </c>
      <c r="I86" s="16">
        <v>2247.1439015397741</v>
      </c>
      <c r="J86" s="16">
        <v>2343.0416864908725</v>
      </c>
      <c r="K86" s="16">
        <v>2676.4190500334794</v>
      </c>
      <c r="L86" s="16">
        <v>2939.7141709668017</v>
      </c>
      <c r="M86" s="16">
        <v>2789.0700815722398</v>
      </c>
      <c r="N86" s="16">
        <v>2751.4132831396173</v>
      </c>
      <c r="O86" s="16">
        <v>2821.2837735953494</v>
      </c>
      <c r="P86" s="16">
        <v>2966.4096144461068</v>
      </c>
      <c r="Q86" s="16">
        <v>1993.8348796524049</v>
      </c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4.25" customHeight="1" x14ac:dyDescent="0.15">
      <c r="A87" s="12" t="s">
        <v>106</v>
      </c>
      <c r="B87" s="13">
        <v>13124.251573965374</v>
      </c>
      <c r="C87" s="14">
        <v>14070.308107197246</v>
      </c>
      <c r="D87" s="14">
        <v>17707.709320553993</v>
      </c>
      <c r="E87" s="14">
        <v>20767.650477268766</v>
      </c>
      <c r="F87" s="14">
        <v>18834.325199233452</v>
      </c>
      <c r="G87" s="14">
        <v>19640.071484513373</v>
      </c>
      <c r="H87" s="14">
        <v>22565.31400014324</v>
      </c>
      <c r="I87" s="14">
        <v>20750.129603772912</v>
      </c>
      <c r="J87" s="14">
        <v>22632.845142668488</v>
      </c>
      <c r="K87" s="14">
        <v>24913.832608704404</v>
      </c>
      <c r="L87" s="14">
        <v>22495.739309905606</v>
      </c>
      <c r="M87" s="14">
        <v>24215.314774695591</v>
      </c>
      <c r="N87" s="14">
        <v>26965.871575214867</v>
      </c>
      <c r="O87" s="14">
        <v>29912.847708456855</v>
      </c>
      <c r="P87" s="14">
        <v>30335.840062715815</v>
      </c>
      <c r="Q87" s="14">
        <v>22144.555813326369</v>
      </c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4.25" customHeight="1" x14ac:dyDescent="0.15">
      <c r="A88" s="12" t="s">
        <v>107</v>
      </c>
      <c r="B88" s="15">
        <v>2221.5139277795547</v>
      </c>
      <c r="C88" s="16">
        <v>2197.3936414993741</v>
      </c>
      <c r="D88" s="16">
        <v>3015.5550512212649</v>
      </c>
      <c r="E88" s="16">
        <v>2777.3196099995434</v>
      </c>
      <c r="F88" s="16">
        <v>2677.9611634414755</v>
      </c>
      <c r="G88" s="16">
        <v>3016.0554414925455</v>
      </c>
      <c r="H88" s="16">
        <v>3453.1223410041125</v>
      </c>
      <c r="I88" s="16">
        <v>3497.6671206279871</v>
      </c>
      <c r="J88" s="16">
        <v>4004.2905607959319</v>
      </c>
      <c r="K88" s="16">
        <v>4308.0214122444086</v>
      </c>
      <c r="L88" s="16">
        <v>4365.6072912873751</v>
      </c>
      <c r="M88" s="16">
        <v>5404.5319813256629</v>
      </c>
      <c r="N88" s="16">
        <v>6347.8722904890865</v>
      </c>
      <c r="O88" s="16">
        <v>6544.070165520483</v>
      </c>
      <c r="P88" s="16">
        <v>5675.3208038379971</v>
      </c>
      <c r="Q88" s="16">
        <v>2784.4983959369101</v>
      </c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4.25" customHeight="1" x14ac:dyDescent="0.15">
      <c r="A89" s="12" t="s">
        <v>108</v>
      </c>
      <c r="B89" s="13">
        <v>52178.951919488485</v>
      </c>
      <c r="C89" s="14">
        <v>69439.848437881708</v>
      </c>
      <c r="D89" s="14">
        <v>86552.459544114536</v>
      </c>
      <c r="E89" s="14">
        <v>106054.23910462054</v>
      </c>
      <c r="F89" s="14">
        <v>92889.5</v>
      </c>
      <c r="G89" s="14">
        <v>117068.31167444398</v>
      </c>
      <c r="H89" s="14">
        <v>138527.91566469372</v>
      </c>
      <c r="I89" s="14">
        <v>145524.59655841629</v>
      </c>
      <c r="J89" s="14">
        <v>149163.63186611747</v>
      </c>
      <c r="K89" s="14">
        <v>157196.13816365649</v>
      </c>
      <c r="L89" s="14">
        <v>156278.17357594965</v>
      </c>
      <c r="M89" s="14">
        <v>161818.7829276961</v>
      </c>
      <c r="N89" s="14">
        <v>185294.01427693281</v>
      </c>
      <c r="O89" s="14">
        <v>204955.57885390703</v>
      </c>
      <c r="P89" s="14">
        <v>214761.53967090021</v>
      </c>
      <c r="Q89" s="14">
        <v>203145.15168232305</v>
      </c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4.25" customHeight="1" x14ac:dyDescent="0.15">
      <c r="A90" s="12" t="s">
        <v>109</v>
      </c>
      <c r="B90" s="15">
        <v>12997.157822546509</v>
      </c>
      <c r="C90" s="16">
        <v>9149.0869416260612</v>
      </c>
      <c r="D90" s="16">
        <v>10964.374107645821</v>
      </c>
      <c r="E90" s="16">
        <v>13845.460473618879</v>
      </c>
      <c r="F90" s="16">
        <v>12055.619119597681</v>
      </c>
      <c r="G90" s="16">
        <v>16670.5</v>
      </c>
      <c r="H90" s="16">
        <v>21888.154371106648</v>
      </c>
      <c r="I90" s="16">
        <v>23660.062832573571</v>
      </c>
      <c r="J90" s="16">
        <v>22943.904589541758</v>
      </c>
      <c r="K90" s="16">
        <v>23530.927575082143</v>
      </c>
      <c r="L90" s="16">
        <v>22220.88144453643</v>
      </c>
      <c r="M90" s="16">
        <v>23323.541061059317</v>
      </c>
      <c r="N90" s="16">
        <v>25327.655425032168</v>
      </c>
      <c r="O90" s="16">
        <v>31206.848719376263</v>
      </c>
      <c r="P90" s="16">
        <v>31641.3191251506</v>
      </c>
      <c r="Q90" s="16">
        <v>14906.501420095728</v>
      </c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4.25" customHeight="1" x14ac:dyDescent="0.15">
      <c r="A91" s="12" t="s">
        <v>111</v>
      </c>
      <c r="B91" s="15">
        <v>355.2</v>
      </c>
      <c r="C91" s="16">
        <v>357.1</v>
      </c>
      <c r="D91" s="16">
        <v>867.9</v>
      </c>
      <c r="E91" s="16">
        <v>1496.4</v>
      </c>
      <c r="F91" s="16">
        <v>2193.4</v>
      </c>
      <c r="G91" s="16">
        <v>2833.6</v>
      </c>
      <c r="H91" s="16">
        <v>2822</v>
      </c>
      <c r="I91" s="16">
        <v>2833</v>
      </c>
      <c r="J91" s="16">
        <v>2804.2</v>
      </c>
      <c r="K91" s="16">
        <v>3579.6</v>
      </c>
      <c r="L91" s="16">
        <v>5033.1000000000004</v>
      </c>
      <c r="M91" s="16">
        <v>5531.3</v>
      </c>
      <c r="N91" s="16">
        <v>6045.1559999999999</v>
      </c>
      <c r="O91" s="16">
        <v>5570.8</v>
      </c>
      <c r="P91" s="16">
        <v>7317.7</v>
      </c>
      <c r="Q91" s="16">
        <v>3802.7</v>
      </c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4.25" customHeight="1" x14ac:dyDescent="0.15">
      <c r="A92" s="12" t="s">
        <v>112</v>
      </c>
      <c r="B92" s="13">
        <v>54956.632353608285</v>
      </c>
      <c r="C92" s="14">
        <v>65095.994817481209</v>
      </c>
      <c r="D92" s="14">
        <v>81157.647642314667</v>
      </c>
      <c r="E92" s="14">
        <v>89062.745475288684</v>
      </c>
      <c r="F92" s="14">
        <v>84029.042130161833</v>
      </c>
      <c r="G92" s="14">
        <v>89075.445634631993</v>
      </c>
      <c r="H92" s="14">
        <v>104212.48039641495</v>
      </c>
      <c r="I92" s="14">
        <v>104209.19840964045</v>
      </c>
      <c r="J92" s="14">
        <v>116292.934714406</v>
      </c>
      <c r="K92" s="14">
        <v>132425.5</v>
      </c>
      <c r="L92" s="14">
        <v>133338.97780207751</v>
      </c>
      <c r="M92" s="14">
        <v>149413.51805101888</v>
      </c>
      <c r="N92" s="14">
        <v>183367.18516622792</v>
      </c>
      <c r="O92" s="14">
        <v>222073.8253118319</v>
      </c>
      <c r="P92" s="14">
        <v>247650.16721858806</v>
      </c>
      <c r="Q92" s="14">
        <v>262700.53627393069</v>
      </c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4.25" customHeight="1" x14ac:dyDescent="0.15">
      <c r="A93" s="12" t="s">
        <v>113</v>
      </c>
      <c r="B93" s="15">
        <v>17348.5</v>
      </c>
      <c r="C93" s="16">
        <v>18975.900000000001</v>
      </c>
      <c r="D93" s="16">
        <v>21299.3</v>
      </c>
      <c r="E93" s="16">
        <v>24905.9</v>
      </c>
      <c r="F93" s="16">
        <v>22385.8</v>
      </c>
      <c r="G93" s="16">
        <v>25304.400000000001</v>
      </c>
      <c r="H93" s="16">
        <v>29435.8</v>
      </c>
      <c r="I93" s="16">
        <v>31913.599999999999</v>
      </c>
      <c r="J93" s="16">
        <v>35907.800000000003</v>
      </c>
      <c r="K93" s="16">
        <v>36714.5</v>
      </c>
      <c r="L93" s="16">
        <v>37367.5</v>
      </c>
      <c r="M93" s="16">
        <v>39631.699999999997</v>
      </c>
      <c r="N93" s="16">
        <v>43908.6</v>
      </c>
      <c r="O93" s="16">
        <v>50478.8</v>
      </c>
      <c r="P93" s="16">
        <v>55375.6</v>
      </c>
      <c r="Q93" s="16">
        <v>54066.2</v>
      </c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4.25" customHeight="1" x14ac:dyDescent="0.15">
      <c r="A94" s="12" t="s">
        <v>114</v>
      </c>
      <c r="B94" s="13">
        <v>92015.863394127446</v>
      </c>
      <c r="C94" s="14">
        <v>102473.96699942261</v>
      </c>
      <c r="D94" s="14">
        <v>116676.59414310948</v>
      </c>
      <c r="E94" s="14">
        <v>116251.58457590728</v>
      </c>
      <c r="F94" s="14">
        <v>97271.953906807132</v>
      </c>
      <c r="G94" s="14">
        <v>100964.7922580086</v>
      </c>
      <c r="H94" s="14">
        <v>111499.35296504319</v>
      </c>
      <c r="I94" s="14">
        <v>109228.21487757159</v>
      </c>
      <c r="J94" s="14">
        <v>112288.94981442652</v>
      </c>
      <c r="K94" s="14">
        <v>114301.50001376828</v>
      </c>
      <c r="L94" s="14">
        <v>98203.794969993076</v>
      </c>
      <c r="M94" s="14">
        <v>100843.85662215277</v>
      </c>
      <c r="N94" s="14">
        <v>112710.01922702567</v>
      </c>
      <c r="O94" s="14">
        <v>123108.43607995444</v>
      </c>
      <c r="P94" s="14">
        <v>122167.81207072534</v>
      </c>
      <c r="Q94" s="14">
        <v>87625.96981833996</v>
      </c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4.25" customHeight="1" x14ac:dyDescent="0.15">
      <c r="A95" s="12" t="s">
        <v>115</v>
      </c>
      <c r="B95" s="15">
        <v>2329.6730137034201</v>
      </c>
      <c r="C95" s="16">
        <v>2648.67783197466</v>
      </c>
      <c r="D95" s="16">
        <v>2706.5540606723798</v>
      </c>
      <c r="E95" s="16">
        <v>2795.22262511485</v>
      </c>
      <c r="F95" s="16">
        <v>2650.5572076590402</v>
      </c>
      <c r="G95" s="16">
        <v>2634.01528169217</v>
      </c>
      <c r="H95" s="16">
        <v>2620.1999999999998</v>
      </c>
      <c r="I95" s="16">
        <v>2755.7229796016841</v>
      </c>
      <c r="J95" s="16">
        <v>2755.1158401124776</v>
      </c>
      <c r="K95" s="16">
        <v>2952.2048944218664</v>
      </c>
      <c r="L95" s="16">
        <v>3058.76664398719</v>
      </c>
      <c r="M95" s="16">
        <v>3216.4545999470747</v>
      </c>
      <c r="N95" s="16">
        <v>3518.8506648372149</v>
      </c>
      <c r="O95" s="16">
        <v>3829.215299669971</v>
      </c>
      <c r="P95" s="16">
        <v>4336.2405171269102</v>
      </c>
      <c r="Q95" s="16">
        <v>2145.5812850397497</v>
      </c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4.25" customHeight="1" x14ac:dyDescent="0.15">
      <c r="A96" s="12" t="s">
        <v>116</v>
      </c>
      <c r="B96" s="13">
        <v>101960.55268309999</v>
      </c>
      <c r="C96" s="14">
        <v>109345.58636254417</v>
      </c>
      <c r="D96" s="14">
        <v>121579.39105868824</v>
      </c>
      <c r="E96" s="14">
        <v>141040.14345565502</v>
      </c>
      <c r="F96" s="14">
        <v>120914.19384258431</v>
      </c>
      <c r="G96" s="14">
        <v>134553.2843948112</v>
      </c>
      <c r="H96" s="14">
        <v>140709.39242819152</v>
      </c>
      <c r="I96" s="14">
        <v>136973.98746215805</v>
      </c>
      <c r="J96" s="14">
        <v>135398.40306411739</v>
      </c>
      <c r="K96" s="14">
        <v>163793.00342282359</v>
      </c>
      <c r="L96" s="14">
        <v>162672.97512219773</v>
      </c>
      <c r="M96" s="14">
        <v>175703.54779434163</v>
      </c>
      <c r="N96" s="14">
        <v>186848.56832012424</v>
      </c>
      <c r="O96" s="14">
        <v>194249.76181027526</v>
      </c>
      <c r="P96" s="14">
        <v>209453.32214495502</v>
      </c>
      <c r="Q96" s="14">
        <v>161844.39851175778</v>
      </c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4.25" customHeight="1" x14ac:dyDescent="0.15">
      <c r="A97" s="12" t="s">
        <v>117</v>
      </c>
      <c r="B97" s="15">
        <v>2412.4118476727785</v>
      </c>
      <c r="C97" s="16">
        <v>2996.8970380818059</v>
      </c>
      <c r="D97" s="16">
        <v>3656.136542182327</v>
      </c>
      <c r="E97" s="16">
        <v>4761.8916926201709</v>
      </c>
      <c r="F97" s="16">
        <v>4686.0563380281692</v>
      </c>
      <c r="G97" s="16">
        <v>5723.5</v>
      </c>
      <c r="H97" s="16">
        <v>5737.4647887323945</v>
      </c>
      <c r="I97" s="16">
        <v>6420.704225352114</v>
      </c>
      <c r="J97" s="16">
        <v>6315.2112676056349</v>
      </c>
      <c r="K97" s="16">
        <v>7139.5774647887329</v>
      </c>
      <c r="L97" s="16">
        <v>6287.6056338028175</v>
      </c>
      <c r="M97" s="16">
        <v>5989.2957746478869</v>
      </c>
      <c r="N97" s="16">
        <v>6788.7323943661977</v>
      </c>
      <c r="O97" s="16">
        <v>7342.3943661971834</v>
      </c>
      <c r="P97" s="16">
        <v>7974.140845070423</v>
      </c>
      <c r="Q97" s="16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4.25" customHeight="1" x14ac:dyDescent="0.15">
      <c r="A98" s="12" t="s">
        <v>118</v>
      </c>
      <c r="B98" s="13">
        <v>2087.321796078646</v>
      </c>
      <c r="C98" s="14">
        <v>2676.8907856164697</v>
      </c>
      <c r="D98" s="14">
        <v>3424.8325972737453</v>
      </c>
      <c r="E98" s="14">
        <v>4292.4157689625099</v>
      </c>
      <c r="F98" s="14">
        <v>4103.6787809367461</v>
      </c>
      <c r="G98" s="14">
        <v>4118.9640330025259</v>
      </c>
      <c r="H98" s="14">
        <v>4337.7399168470602</v>
      </c>
      <c r="I98" s="14">
        <v>5430.9082961671893</v>
      </c>
      <c r="J98" s="14">
        <v>5970.5840644320097</v>
      </c>
      <c r="K98" s="14">
        <v>7002.4843432696107</v>
      </c>
      <c r="L98" s="14">
        <v>6177.4321541537893</v>
      </c>
      <c r="M98" s="14">
        <v>6084.5298230447506</v>
      </c>
      <c r="N98" s="14">
        <v>6504.8801030899294</v>
      </c>
      <c r="O98" s="14">
        <v>7319.9135778564505</v>
      </c>
      <c r="P98" s="14">
        <v>7745.2978786248905</v>
      </c>
      <c r="Q98" s="14">
        <v>5032.0376676460701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4.25" customHeight="1" x14ac:dyDescent="0.15">
      <c r="A99" s="12" t="s">
        <v>119</v>
      </c>
      <c r="B99" s="15">
        <v>1882.771508165868</v>
      </c>
      <c r="C99" s="16">
        <v>2436.7652601592517</v>
      </c>
      <c r="D99" s="16">
        <v>2939.6333745976708</v>
      </c>
      <c r="E99" s="16">
        <v>3261.8824975003331</v>
      </c>
      <c r="F99" s="16">
        <v>2893.0665689876228</v>
      </c>
      <c r="G99" s="16">
        <v>3772.1803459601483</v>
      </c>
      <c r="H99" s="16">
        <v>4134.2</v>
      </c>
      <c r="I99" s="16">
        <v>4993.1353365668992</v>
      </c>
      <c r="J99" s="16">
        <v>5132.0183844873645</v>
      </c>
      <c r="K99" s="16">
        <v>5024.1964229861524</v>
      </c>
      <c r="L99" s="16">
        <v>4638.1509643464497</v>
      </c>
      <c r="M99" s="16">
        <v>4165.1258989286307</v>
      </c>
      <c r="N99" s="16">
        <v>4647.5097982307552</v>
      </c>
      <c r="O99" s="16">
        <v>5477.4825190242918</v>
      </c>
      <c r="P99" s="16">
        <v>5619.8555385513991</v>
      </c>
      <c r="Q99" s="16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4.25" customHeight="1" x14ac:dyDescent="0.15">
      <c r="A100" s="12" t="s">
        <v>120</v>
      </c>
      <c r="B100" s="13"/>
      <c r="C100" s="14">
        <v>8.1999999999999993</v>
      </c>
      <c r="D100" s="14">
        <v>10.067294122437174</v>
      </c>
      <c r="E100" s="14">
        <v>11.568555614125687</v>
      </c>
      <c r="F100" s="14">
        <v>12.400282448416647</v>
      </c>
      <c r="G100" s="14">
        <v>12.479371006561836</v>
      </c>
      <c r="H100" s="14">
        <v>14.328137196259307</v>
      </c>
      <c r="I100" s="14">
        <v>16.235497060801901</v>
      </c>
      <c r="J100" s="14">
        <v>14.235597325631018</v>
      </c>
      <c r="K100" s="14">
        <v>12.628797739870079</v>
      </c>
      <c r="L100" s="14">
        <v>15.713093492517332</v>
      </c>
      <c r="M100" s="14">
        <v>22.738236337008018</v>
      </c>
      <c r="N100" s="14">
        <v>14.203120947159334</v>
      </c>
      <c r="O100" s="14">
        <v>10.748249696412067</v>
      </c>
      <c r="P100" s="14">
        <v>20.172880312195293</v>
      </c>
      <c r="Q100" s="14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4.25" customHeight="1" x14ac:dyDescent="0.15">
      <c r="A101" s="12" t="s">
        <v>121</v>
      </c>
      <c r="B101" s="15">
        <v>50537.7</v>
      </c>
      <c r="C101" s="16">
        <v>57012</v>
      </c>
      <c r="D101" s="16">
        <v>71413</v>
      </c>
      <c r="E101" s="16">
        <v>91045.4</v>
      </c>
      <c r="F101" s="16">
        <v>72541.3</v>
      </c>
      <c r="G101" s="16">
        <v>82948.7</v>
      </c>
      <c r="H101" s="16">
        <v>90559.7</v>
      </c>
      <c r="I101" s="16">
        <v>103134.3</v>
      </c>
      <c r="J101" s="16">
        <v>103324.2</v>
      </c>
      <c r="K101" s="16">
        <v>111902.3</v>
      </c>
      <c r="L101" s="16">
        <v>97498.6</v>
      </c>
      <c r="M101" s="16">
        <v>94809.1</v>
      </c>
      <c r="N101" s="16">
        <v>89701.3</v>
      </c>
      <c r="O101" s="16">
        <v>103677.5</v>
      </c>
      <c r="P101" s="16">
        <v>103838.9</v>
      </c>
      <c r="Q101" s="16">
        <v>90106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4.25" customHeight="1" x14ac:dyDescent="0.15">
      <c r="A102" s="12" t="s">
        <v>122</v>
      </c>
      <c r="B102" s="13">
        <v>333.33276581899565</v>
      </c>
      <c r="C102" s="14">
        <v>391.59754532879674</v>
      </c>
      <c r="D102" s="14">
        <v>487.13811145824394</v>
      </c>
      <c r="E102" s="14">
        <v>622.78941563917942</v>
      </c>
      <c r="F102" s="14">
        <v>728.78412375911569</v>
      </c>
      <c r="G102" s="14">
        <v>757.53931865098457</v>
      </c>
      <c r="H102" s="14">
        <v>1149.6713353452242</v>
      </c>
      <c r="I102" s="14">
        <v>1137.4534881317775</v>
      </c>
      <c r="J102" s="14">
        <v>1159.3</v>
      </c>
      <c r="K102" s="14">
        <v>1234.4933077576461</v>
      </c>
      <c r="L102" s="14">
        <v>1056.7889932035469</v>
      </c>
      <c r="M102" s="14">
        <v>1256.1036955328971</v>
      </c>
      <c r="N102" s="14">
        <v>1559.9778373777381</v>
      </c>
      <c r="O102" s="14">
        <v>1834.7356370853151</v>
      </c>
      <c r="P102" s="14">
        <v>1871.6733237635058</v>
      </c>
      <c r="Q102" s="14">
        <v>1141.7920875794077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4.25" customHeight="1" x14ac:dyDescent="0.15">
      <c r="A103" s="12" t="s">
        <v>123</v>
      </c>
      <c r="B103" s="15">
        <v>4774.6575342465758</v>
      </c>
      <c r="C103" s="16">
        <v>8444.1790501616724</v>
      </c>
      <c r="D103" s="16">
        <v>10168.74757646639</v>
      </c>
      <c r="E103" s="16">
        <v>11959.102530226521</v>
      </c>
      <c r="F103" s="16">
        <v>11466.2</v>
      </c>
      <c r="G103" s="16">
        <v>9009.4383541469379</v>
      </c>
      <c r="H103" s="16">
        <v>10097.022363280146</v>
      </c>
      <c r="I103" s="16">
        <v>8836.5075424805455</v>
      </c>
      <c r="J103" s="16">
        <v>6179.5025056991799</v>
      </c>
      <c r="K103" s="16">
        <v>6268.2028101733504</v>
      </c>
      <c r="L103" s="16">
        <v>6055.6042206902348</v>
      </c>
      <c r="M103" s="16">
        <v>5529.1031434620281</v>
      </c>
      <c r="N103" s="16">
        <v>5279.2858276628504</v>
      </c>
      <c r="O103" s="16">
        <v>8118.8222354383252</v>
      </c>
      <c r="P103" s="16">
        <v>8036.1104197064478</v>
      </c>
      <c r="Q103" s="16">
        <v>7016.135242678326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4.25" customHeight="1" x14ac:dyDescent="0.15">
      <c r="A104" s="12" t="s">
        <v>124</v>
      </c>
      <c r="B104" s="13">
        <v>259.41641131697099</v>
      </c>
      <c r="C104" s="14">
        <v>378.72497315088333</v>
      </c>
      <c r="D104" s="14">
        <v>684.76748636741809</v>
      </c>
      <c r="E104" s="14">
        <v>806.47881175224495</v>
      </c>
      <c r="F104" s="14">
        <v>638.17868579999993</v>
      </c>
      <c r="G104" s="14">
        <v>600.1</v>
      </c>
      <c r="H104" s="14">
        <v>860.24997099999996</v>
      </c>
      <c r="I104" s="14">
        <v>987.36603049999997</v>
      </c>
      <c r="J104" s="14">
        <v>1058.5535597000001</v>
      </c>
      <c r="K104" s="14">
        <v>900.75113792499997</v>
      </c>
      <c r="L104" s="14">
        <v>853.58390299999996</v>
      </c>
      <c r="M104" s="14">
        <v>841.03069000000005</v>
      </c>
      <c r="N104" s="14">
        <v>823.76</v>
      </c>
      <c r="O104" s="14">
        <v>829.91120699999999</v>
      </c>
      <c r="P104" s="14">
        <v>1082.6592579999999</v>
      </c>
      <c r="Q104" s="14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4.25" customHeight="1" x14ac:dyDescent="0.15">
      <c r="A105" s="12" t="s">
        <v>125</v>
      </c>
      <c r="B105" s="15">
        <v>204.23494271518251</v>
      </c>
      <c r="C105" s="16">
        <v>223.4332396907698</v>
      </c>
      <c r="D105" s="16">
        <v>278.14111392032498</v>
      </c>
      <c r="E105" s="16">
        <v>401.62527850899733</v>
      </c>
      <c r="F105" s="16">
        <v>397.2620226770776</v>
      </c>
      <c r="G105" s="16">
        <v>510.99390283079697</v>
      </c>
      <c r="H105" s="16">
        <v>549.64279033667196</v>
      </c>
      <c r="I105" s="16">
        <v>645.79999999999995</v>
      </c>
      <c r="J105" s="16">
        <v>782.56379870845797</v>
      </c>
      <c r="K105" s="16">
        <v>764.44320760065398</v>
      </c>
      <c r="L105" s="16">
        <v>844.07286990605496</v>
      </c>
      <c r="M105" s="16">
        <v>834.86268082311199</v>
      </c>
      <c r="N105" s="16">
        <v>780.560350641225</v>
      </c>
      <c r="O105" s="16">
        <v>985.35265436176394</v>
      </c>
      <c r="P105" s="16">
        <v>1179.236084538255</v>
      </c>
      <c r="Q105" s="16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4.25" customHeight="1" x14ac:dyDescent="0.15">
      <c r="A106" s="12" t="s">
        <v>126</v>
      </c>
      <c r="B106" s="13">
        <v>2466.7257951671418</v>
      </c>
      <c r="C106" s="14">
        <v>3035.273273403443</v>
      </c>
      <c r="D106" s="14">
        <v>4373.6259112406942</v>
      </c>
      <c r="E106" s="14">
        <v>5371.0914467283737</v>
      </c>
      <c r="F106" s="14">
        <v>4390.3549768221128</v>
      </c>
      <c r="G106" s="14">
        <v>4035.4205385281361</v>
      </c>
      <c r="H106" s="14">
        <v>4810.6868308914991</v>
      </c>
      <c r="I106" s="14">
        <v>4801.350692335619</v>
      </c>
      <c r="J106" s="14">
        <v>5140.0790411507814</v>
      </c>
      <c r="K106" s="14">
        <v>5469.2455962393988</v>
      </c>
      <c r="L106" s="14">
        <v>4843.6098004324786</v>
      </c>
      <c r="M106" s="14">
        <v>5116.7687896622629</v>
      </c>
      <c r="N106" s="14">
        <v>5650.8808193087443</v>
      </c>
      <c r="O106" s="14">
        <v>6290.3784023718054</v>
      </c>
      <c r="P106" s="14">
        <v>6252.710327543301</v>
      </c>
      <c r="Q106" s="14">
        <v>5028.2499084184255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4.25" customHeight="1" x14ac:dyDescent="0.15">
      <c r="A107" s="12" t="s">
        <v>127</v>
      </c>
      <c r="B107" s="15">
        <v>10864.126831232139</v>
      </c>
      <c r="C107" s="16">
        <v>11672.77100432206</v>
      </c>
      <c r="D107" s="16">
        <v>12758.46574892569</v>
      </c>
      <c r="E107" s="16">
        <v>17635.563692620752</v>
      </c>
      <c r="F107" s="16">
        <v>16909.944078072618</v>
      </c>
      <c r="G107" s="16">
        <v>16040.142516584196</v>
      </c>
      <c r="H107" s="16">
        <v>18580.071738352002</v>
      </c>
      <c r="I107" s="16">
        <v>15124.761889360001</v>
      </c>
      <c r="J107" s="16">
        <v>15475.98981492</v>
      </c>
      <c r="K107" s="16">
        <v>14751.139510205898</v>
      </c>
      <c r="L107" s="16">
        <v>15909.856065456299</v>
      </c>
      <c r="M107" s="16">
        <v>15193.032746827799</v>
      </c>
      <c r="N107" s="16">
        <v>15184.954540998002</v>
      </c>
      <c r="O107" s="16">
        <v>15619.144594435818</v>
      </c>
      <c r="P107" s="16">
        <v>13638.329489110802</v>
      </c>
      <c r="Q107" s="16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4.25" customHeight="1" x14ac:dyDescent="0.15">
      <c r="A108" s="12" t="s">
        <v>128</v>
      </c>
      <c r="B108" s="13">
        <v>33.799999999999997</v>
      </c>
      <c r="C108" s="14">
        <v>38.796016183677224</v>
      </c>
      <c r="D108" s="14">
        <v>42.5607024563989</v>
      </c>
      <c r="E108" s="14">
        <v>48.338915489642098</v>
      </c>
      <c r="F108" s="14">
        <v>41.538682848472462</v>
      </c>
      <c r="G108" s="14">
        <v>46.128173808384553</v>
      </c>
      <c r="H108" s="14">
        <v>45.963693060276938</v>
      </c>
      <c r="I108" s="14">
        <v>41.376765712007966</v>
      </c>
      <c r="J108" s="14">
        <v>32.843200376955636</v>
      </c>
      <c r="K108" s="14">
        <v>29.877224793025896</v>
      </c>
      <c r="L108" s="14">
        <v>45.68068896153472</v>
      </c>
      <c r="M108" s="14">
        <v>59.156078820115439</v>
      </c>
      <c r="N108" s="14">
        <v>33.36541144226986</v>
      </c>
      <c r="O108" s="14">
        <v>32.39399784926254</v>
      </c>
      <c r="P108" s="14">
        <v>29.193988792320329</v>
      </c>
      <c r="Q108" s="14">
        <v>11.898506280565424</v>
      </c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4.25" customHeight="1" x14ac:dyDescent="0.15">
      <c r="A109" s="12" t="s">
        <v>129</v>
      </c>
      <c r="B109" s="15">
        <v>213.23872771459048</v>
      </c>
      <c r="C109" s="16">
        <v>336.49706576952963</v>
      </c>
      <c r="D109" s="16">
        <v>346.17246559456407</v>
      </c>
      <c r="E109" s="16">
        <v>509.60573486248461</v>
      </c>
      <c r="F109" s="16">
        <v>274.10065089781398</v>
      </c>
      <c r="G109" s="16">
        <v>125.3</v>
      </c>
      <c r="H109" s="16">
        <v>120.74197660942539</v>
      </c>
      <c r="I109" s="16">
        <v>99.40111165322881</v>
      </c>
      <c r="J109" s="16">
        <v>95.390473945446502</v>
      </c>
      <c r="K109" s="16">
        <v>245.69429695278001</v>
      </c>
      <c r="L109" s="16">
        <v>198.80096482713878</v>
      </c>
      <c r="M109" s="16">
        <v>87.122223126173495</v>
      </c>
      <c r="N109" s="16">
        <v>61.7707445932542</v>
      </c>
      <c r="O109" s="16">
        <v>10.38826320732659</v>
      </c>
      <c r="P109" s="16">
        <v>11.078084782354168</v>
      </c>
      <c r="Q109" s="16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4.25" customHeight="1" x14ac:dyDescent="0.15">
      <c r="A110" s="12" t="s">
        <v>130</v>
      </c>
      <c r="B110" s="13">
        <v>534</v>
      </c>
      <c r="C110" s="14">
        <v>489</v>
      </c>
      <c r="D110" s="14">
        <v>108.5</v>
      </c>
      <c r="E110" s="14">
        <v>207.7</v>
      </c>
      <c r="F110" s="14">
        <v>385</v>
      </c>
      <c r="G110" s="14">
        <v>410.1</v>
      </c>
      <c r="H110" s="14">
        <v>40.200000000000003</v>
      </c>
      <c r="I110" s="14">
        <v>152.19999999999999</v>
      </c>
      <c r="J110" s="14">
        <v>179.9</v>
      </c>
      <c r="K110" s="14">
        <v>79.2</v>
      </c>
      <c r="L110" s="14">
        <v>483</v>
      </c>
      <c r="M110" s="14">
        <v>85.5</v>
      </c>
      <c r="N110" s="14">
        <v>107</v>
      </c>
      <c r="O110" s="14">
        <v>133.69999999999999</v>
      </c>
      <c r="P110" s="14"/>
      <c r="Q110" s="14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4.25" customHeight="1" x14ac:dyDescent="0.15">
      <c r="A111" s="12" t="s">
        <v>131</v>
      </c>
      <c r="B111" s="15">
        <v>3119.1305773705367</v>
      </c>
      <c r="C111" s="16">
        <v>3679.5252274141048</v>
      </c>
      <c r="D111" s="16">
        <v>4322.0370498557531</v>
      </c>
      <c r="E111" s="16">
        <v>5088.8235845895351</v>
      </c>
      <c r="F111" s="16">
        <v>3899.7637834561165</v>
      </c>
      <c r="G111" s="16">
        <v>4318.3192779913397</v>
      </c>
      <c r="H111" s="16">
        <v>5551.274925011764</v>
      </c>
      <c r="I111" s="16">
        <v>6068.1796306003553</v>
      </c>
      <c r="J111" s="16">
        <v>7224.2601840290145</v>
      </c>
      <c r="K111" s="16">
        <v>7813.3860190969253</v>
      </c>
      <c r="L111" s="16">
        <v>6687.2820828499935</v>
      </c>
      <c r="M111" s="16">
        <v>7542.9094991579786</v>
      </c>
      <c r="N111" s="16">
        <v>9464.3500698792104</v>
      </c>
      <c r="O111" s="16">
        <v>11405.924827298646</v>
      </c>
      <c r="P111" s="16">
        <v>13246.651713633679</v>
      </c>
      <c r="Q111" s="16">
        <v>12310.269881110007</v>
      </c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4.25" customHeight="1" x14ac:dyDescent="0.15">
      <c r="A112" s="12" t="s">
        <v>132</v>
      </c>
      <c r="B112" s="13">
        <v>41741.378559561686</v>
      </c>
      <c r="C112" s="14">
        <v>51946.223202853478</v>
      </c>
      <c r="D112" s="14">
        <v>62492.677233100949</v>
      </c>
      <c r="E112" s="14">
        <v>64399.929126185678</v>
      </c>
      <c r="F112" s="14">
        <v>56996.337793715727</v>
      </c>
      <c r="G112" s="14">
        <v>62755.785953882783</v>
      </c>
      <c r="H112" s="14">
        <v>71464.214380225283</v>
      </c>
      <c r="I112" s="14">
        <v>76841.747163838125</v>
      </c>
      <c r="J112" s="14">
        <v>86896.241534189379</v>
      </c>
      <c r="K112" s="14">
        <v>104078.62177415851</v>
      </c>
      <c r="L112" s="14">
        <v>99565.616055854611</v>
      </c>
      <c r="M112" s="14">
        <v>99533.671322738286</v>
      </c>
      <c r="N112" s="14">
        <v>104625.88442045837</v>
      </c>
      <c r="O112" s="14">
        <v>112639.05237857878</v>
      </c>
      <c r="P112" s="14">
        <v>110577.68791177205</v>
      </c>
      <c r="Q112" s="14">
        <v>110805.65109212942</v>
      </c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4.25" customHeight="1" x14ac:dyDescent="0.15">
      <c r="A113" s="12" t="s">
        <v>133</v>
      </c>
      <c r="B113" s="15">
        <v>494.3</v>
      </c>
      <c r="C113" s="16">
        <v>665.86120988765595</v>
      </c>
      <c r="D113" s="16">
        <v>1013.9439427222898</v>
      </c>
      <c r="E113" s="16">
        <v>1346.0918926486754</v>
      </c>
      <c r="F113" s="16">
        <v>912.80378075453382</v>
      </c>
      <c r="G113" s="16">
        <v>1005.4688565888164</v>
      </c>
      <c r="H113" s="16">
        <v>1197.4960113616269</v>
      </c>
      <c r="I113" s="16">
        <v>1334.4511650951215</v>
      </c>
      <c r="J113" s="16">
        <v>1323.7458935512475</v>
      </c>
      <c r="K113" s="16">
        <v>1367.4518527170562</v>
      </c>
      <c r="L113" s="16">
        <v>1107.108609107024</v>
      </c>
      <c r="M113" s="16">
        <v>1229.9659129341276</v>
      </c>
      <c r="N113" s="16">
        <v>1342.6952417111765</v>
      </c>
      <c r="O113" s="16">
        <v>1371.7715229191656</v>
      </c>
      <c r="P113" s="16">
        <v>1480.0492957934428</v>
      </c>
      <c r="Q113" s="16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4.25" customHeight="1" x14ac:dyDescent="0.15">
      <c r="A114" s="12" t="s">
        <v>134</v>
      </c>
      <c r="B114" s="13">
        <v>67.320471929419512</v>
      </c>
      <c r="C114" s="14">
        <v>64.513315601206074</v>
      </c>
      <c r="D114" s="14">
        <v>74.014039976421401</v>
      </c>
      <c r="E114" s="14">
        <v>74.402761140037555</v>
      </c>
      <c r="F114" s="14">
        <v>79.091250398460645</v>
      </c>
      <c r="G114" s="14">
        <v>80.092629947384367</v>
      </c>
      <c r="H114" s="14">
        <v>86.309155473076061</v>
      </c>
      <c r="I114" s="14">
        <v>105.26667030061286</v>
      </c>
      <c r="J114" s="14">
        <v>111.0253130911439</v>
      </c>
      <c r="K114" s="14">
        <v>109.3974802475433</v>
      </c>
      <c r="L114" s="14">
        <v>116.29402762923399</v>
      </c>
      <c r="M114" s="14">
        <v>113.930534030601</v>
      </c>
      <c r="N114" s="14">
        <v>143.53130139297301</v>
      </c>
      <c r="O114" s="14">
        <v>166.80745394910898</v>
      </c>
      <c r="P114" s="14">
        <v>182.31306115013899</v>
      </c>
      <c r="Q114" s="14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4.25" customHeight="1" x14ac:dyDescent="0.15">
      <c r="A115" s="12" t="s">
        <v>135</v>
      </c>
      <c r="B115" s="15">
        <v>19749.687611225112</v>
      </c>
      <c r="C115" s="16">
        <v>21080.904110555744</v>
      </c>
      <c r="D115" s="16">
        <v>29075.806054604807</v>
      </c>
      <c r="E115" s="16">
        <v>30751.381926505601</v>
      </c>
      <c r="F115" s="16">
        <v>28291.461583767879</v>
      </c>
      <c r="G115" s="16">
        <v>34676.1</v>
      </c>
      <c r="H115" s="16">
        <v>38842.713816305033</v>
      </c>
      <c r="I115" s="16">
        <v>40581.121798653054</v>
      </c>
      <c r="J115" s="16">
        <v>42100.106117604861</v>
      </c>
      <c r="K115" s="16">
        <v>42056.108582043118</v>
      </c>
      <c r="L115" s="16">
        <v>34937.198257677352</v>
      </c>
      <c r="M115" s="16">
        <v>35600.533127701106</v>
      </c>
      <c r="N115" s="16">
        <v>37115.785947341443</v>
      </c>
      <c r="O115" s="16">
        <v>40230.526273838899</v>
      </c>
      <c r="P115" s="16">
        <v>41088.650980551669</v>
      </c>
      <c r="Q115" s="16">
        <v>22068.754784085722</v>
      </c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4.25" customHeight="1" x14ac:dyDescent="0.15">
      <c r="A116" s="12" t="s">
        <v>136</v>
      </c>
      <c r="B116" s="13">
        <v>322.87915633336104</v>
      </c>
      <c r="C116" s="14">
        <v>551.86851643421903</v>
      </c>
      <c r="D116" s="14">
        <v>1576.9252336408501</v>
      </c>
      <c r="E116" s="14">
        <v>1638.3683979502398</v>
      </c>
      <c r="F116" s="14">
        <v>1543.1556996684999</v>
      </c>
      <c r="G116" s="14">
        <v>1809.9350239353801</v>
      </c>
      <c r="H116" s="14">
        <v>2098.4</v>
      </c>
      <c r="I116" s="14">
        <v>2171.5273990140299</v>
      </c>
      <c r="J116" s="14">
        <v>2576.9287597133898</v>
      </c>
      <c r="K116" s="14">
        <v>2998.3306461837201</v>
      </c>
      <c r="L116" s="14">
        <v>2905.26758977999</v>
      </c>
      <c r="M116" s="14">
        <v>2891.3586495738</v>
      </c>
      <c r="N116" s="14">
        <v>3000.7331302641501</v>
      </c>
      <c r="O116" s="14">
        <v>3245.07416608633</v>
      </c>
      <c r="P116" s="14">
        <v>3381.44037695408</v>
      </c>
      <c r="Q116" s="14">
        <v>1522.2421331220601</v>
      </c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4.25" customHeight="1" x14ac:dyDescent="0.15">
      <c r="A117" s="12" t="s">
        <v>137</v>
      </c>
      <c r="B117" s="15">
        <v>274.3</v>
      </c>
      <c r="C117" s="16">
        <v>313.35455956883038</v>
      </c>
      <c r="D117" s="16">
        <v>377.18032329310603</v>
      </c>
      <c r="E117" s="16">
        <v>455.77848286843295</v>
      </c>
      <c r="F117" s="16">
        <v>355.79177813785168</v>
      </c>
      <c r="G117" s="16">
        <v>383.70445573401457</v>
      </c>
      <c r="H117" s="16">
        <v>410.87926047243639</v>
      </c>
      <c r="I117" s="16">
        <v>344.96182007809392</v>
      </c>
      <c r="J117" s="16">
        <v>428.56040796636444</v>
      </c>
      <c r="K117" s="16">
        <v>456.37778285730718</v>
      </c>
      <c r="L117" s="16">
        <v>432.89800186269514</v>
      </c>
      <c r="M117" s="16">
        <v>459.65150835051475</v>
      </c>
      <c r="N117" s="16">
        <v>508.66593738746172</v>
      </c>
      <c r="O117" s="16">
        <v>600.65628943082493</v>
      </c>
      <c r="P117" s="16"/>
      <c r="Q117" s="16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4.25" customHeight="1" x14ac:dyDescent="0.15">
      <c r="A118" s="12" t="s">
        <v>138</v>
      </c>
      <c r="B118" s="13">
        <v>4152.1439095377555</v>
      </c>
      <c r="C118" s="14">
        <v>5156.5049263937508</v>
      </c>
      <c r="D118" s="14">
        <v>6626.3564862653084</v>
      </c>
      <c r="E118" s="14">
        <v>9825.1059334148104</v>
      </c>
      <c r="F118" s="14">
        <v>9876.6639433009368</v>
      </c>
      <c r="G118" s="14">
        <v>10045.804323845248</v>
      </c>
      <c r="H118" s="14">
        <v>11325.29581618954</v>
      </c>
      <c r="I118" s="14">
        <v>11106.476286900081</v>
      </c>
      <c r="J118" s="14">
        <v>12157.9153737089</v>
      </c>
      <c r="K118" s="14">
        <v>13361.425075107059</v>
      </c>
      <c r="L118" s="14">
        <v>13491.086335822269</v>
      </c>
      <c r="M118" s="14">
        <v>13848.775040191922</v>
      </c>
      <c r="N118" s="14">
        <v>15700.946846569534</v>
      </c>
      <c r="O118" s="14">
        <v>16509.237093756856</v>
      </c>
      <c r="P118" s="14">
        <v>16980.079449781388</v>
      </c>
      <c r="Q118" s="14">
        <v>15994.267887688988</v>
      </c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4.25" customHeight="1" x14ac:dyDescent="0.15">
      <c r="A119" s="12" t="s">
        <v>139</v>
      </c>
      <c r="B119" s="15">
        <v>9.8000000000000007</v>
      </c>
      <c r="C119" s="16">
        <v>9.7514936352617099</v>
      </c>
      <c r="D119" s="16">
        <v>9.4019842757032794</v>
      </c>
      <c r="E119" s="16">
        <v>9.5278062030557802</v>
      </c>
      <c r="F119" s="16">
        <v>10.1474502163704</v>
      </c>
      <c r="G119" s="16">
        <v>9.3894668753810002</v>
      </c>
      <c r="H119" s="16">
        <v>10.751673588542101</v>
      </c>
      <c r="I119" s="16">
        <v>9.91415700054654</v>
      </c>
      <c r="J119" s="16">
        <v>11.033075651494899</v>
      </c>
      <c r="K119" s="16">
        <v>12.894269190814201</v>
      </c>
      <c r="L119" s="16">
        <v>8.5301328560400496</v>
      </c>
      <c r="M119" s="16">
        <v>8.4351230000000008</v>
      </c>
      <c r="N119" s="16">
        <v>27.438154898149399</v>
      </c>
      <c r="O119" s="16">
        <v>42.907691508592706</v>
      </c>
      <c r="P119" s="16"/>
      <c r="Q119" s="16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4.25" customHeight="1" x14ac:dyDescent="0.15">
      <c r="A120" s="12" t="s">
        <v>140</v>
      </c>
      <c r="B120" s="13"/>
      <c r="C120" s="14"/>
      <c r="D120" s="14"/>
      <c r="E120" s="14"/>
      <c r="F120" s="14"/>
      <c r="G120" s="14"/>
      <c r="H120" s="14"/>
      <c r="I120" s="14">
        <v>145.16530702816641</v>
      </c>
      <c r="J120" s="14">
        <v>186.24401424818322</v>
      </c>
      <c r="K120" s="14">
        <v>278.80437460843837</v>
      </c>
      <c r="L120" s="14">
        <v>246.17657052755879</v>
      </c>
      <c r="M120" s="14">
        <v>269.93011275743129</v>
      </c>
      <c r="N120" s="14">
        <v>167.2</v>
      </c>
      <c r="O120" s="14">
        <v>166.75192037702348</v>
      </c>
      <c r="P120" s="14">
        <v>205.48933486336</v>
      </c>
      <c r="Q120" s="14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4.25" customHeight="1" x14ac:dyDescent="0.15">
      <c r="A121" s="12" t="s">
        <v>141</v>
      </c>
      <c r="B121" s="15">
        <v>1618.1035214174829</v>
      </c>
      <c r="C121" s="16">
        <v>1671.303452100397</v>
      </c>
      <c r="D121" s="16">
        <v>2205.1721576821437</v>
      </c>
      <c r="E121" s="16">
        <v>2543.86559640935</v>
      </c>
      <c r="F121" s="16">
        <v>2238.9643412294613</v>
      </c>
      <c r="G121" s="16">
        <v>2695.0858652386073</v>
      </c>
      <c r="H121" s="16">
        <v>3260.9636273110773</v>
      </c>
      <c r="I121" s="16">
        <v>3407.9383133259803</v>
      </c>
      <c r="J121" s="16">
        <v>2776.7</v>
      </c>
      <c r="K121" s="16">
        <v>2904.0597579228011</v>
      </c>
      <c r="L121" s="16">
        <v>2732.8074146724375</v>
      </c>
      <c r="M121" s="16">
        <v>2824.9315403299825</v>
      </c>
      <c r="N121" s="16">
        <v>3049.9381623537388</v>
      </c>
      <c r="O121" s="16">
        <v>3219.8300900262598</v>
      </c>
      <c r="P121" s="16">
        <v>2949.8548110291063</v>
      </c>
      <c r="Q121" s="16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4.25" customHeight="1" x14ac:dyDescent="0.15">
      <c r="A122" s="12" t="s">
        <v>142</v>
      </c>
      <c r="B122" s="13">
        <v>15735.902249999999</v>
      </c>
      <c r="C122" s="14">
        <v>16012.4</v>
      </c>
      <c r="D122" s="14">
        <v>17536.170575</v>
      </c>
      <c r="E122" s="14">
        <v>17972.443778000001</v>
      </c>
      <c r="F122" s="14">
        <v>15109.638853</v>
      </c>
      <c r="G122" s="14">
        <v>15489.279713</v>
      </c>
      <c r="H122" s="14">
        <v>15823.117912</v>
      </c>
      <c r="I122" s="14">
        <v>16392.783198000001</v>
      </c>
      <c r="J122" s="14">
        <v>18093.732853000001</v>
      </c>
      <c r="K122" s="14">
        <v>21182.296657999999</v>
      </c>
      <c r="L122" s="14">
        <v>22903.316166000001</v>
      </c>
      <c r="M122" s="14">
        <v>24219.263042999999</v>
      </c>
      <c r="N122" s="14">
        <v>27590.963124000002</v>
      </c>
      <c r="O122" s="14">
        <v>29013.573538000001</v>
      </c>
      <c r="P122" s="14">
        <v>31695.198475000001</v>
      </c>
      <c r="Q122" s="14">
        <v>17056.55329</v>
      </c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4.25" customHeight="1" x14ac:dyDescent="0.15">
      <c r="A123" s="12" t="s">
        <v>143</v>
      </c>
      <c r="B123" s="15"/>
      <c r="C123" s="16"/>
      <c r="D123" s="16"/>
      <c r="E123" s="16"/>
      <c r="F123" s="16">
        <v>32</v>
      </c>
      <c r="G123" s="16">
        <v>35.286099999999998</v>
      </c>
      <c r="H123" s="16">
        <v>32.368299999999998</v>
      </c>
      <c r="I123" s="16">
        <v>33.936900000000001</v>
      </c>
      <c r="J123" s="16">
        <v>34.093400000000003</v>
      </c>
      <c r="K123" s="16">
        <v>38.1004</v>
      </c>
      <c r="L123" s="16"/>
      <c r="M123" s="16"/>
      <c r="N123" s="16"/>
      <c r="O123" s="16"/>
      <c r="P123" s="16"/>
      <c r="Q123" s="16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4.25" customHeight="1" x14ac:dyDescent="0.15">
      <c r="A124" s="12" t="s">
        <v>144</v>
      </c>
      <c r="B124" s="13">
        <v>446.12</v>
      </c>
      <c r="C124" s="14">
        <v>535.1</v>
      </c>
      <c r="D124" s="14">
        <v>719.45</v>
      </c>
      <c r="E124" s="14">
        <v>970</v>
      </c>
      <c r="F124" s="14">
        <v>779.4</v>
      </c>
      <c r="G124" s="14">
        <v>788.03</v>
      </c>
      <c r="H124" s="14">
        <v>998.14</v>
      </c>
      <c r="I124" s="14">
        <v>1020.18</v>
      </c>
      <c r="J124" s="14">
        <v>1142.54</v>
      </c>
      <c r="K124" s="14">
        <v>1142.22</v>
      </c>
      <c r="L124" s="14">
        <v>981.48</v>
      </c>
      <c r="M124" s="14">
        <v>1066.69</v>
      </c>
      <c r="N124" s="14">
        <v>1249.32</v>
      </c>
      <c r="O124" s="14">
        <v>1473.23</v>
      </c>
      <c r="P124" s="14">
        <v>1542.24</v>
      </c>
      <c r="Q124" s="14">
        <v>1276.68</v>
      </c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4.25" customHeight="1" x14ac:dyDescent="0.15">
      <c r="A125" s="12" t="s">
        <v>145</v>
      </c>
      <c r="B125" s="15">
        <v>414.44195871905202</v>
      </c>
      <c r="C125" s="16">
        <v>485.80349049263543</v>
      </c>
      <c r="D125" s="16">
        <v>573.79076126077962</v>
      </c>
      <c r="E125" s="16">
        <v>519.39037248184502</v>
      </c>
      <c r="F125" s="16">
        <v>417.59838557258587</v>
      </c>
      <c r="G125" s="16">
        <v>485.80826962894042</v>
      </c>
      <c r="H125" s="16">
        <v>520.94037793353425</v>
      </c>
      <c r="I125" s="16">
        <v>651.53381137453857</v>
      </c>
      <c r="J125" s="16">
        <v>688.76305409395297</v>
      </c>
      <c r="K125" s="16">
        <v>607.00730283173107</v>
      </c>
      <c r="L125" s="16">
        <v>688.84763521652997</v>
      </c>
      <c r="M125" s="16">
        <v>800.883305217979</v>
      </c>
      <c r="N125" s="16">
        <v>966.340992747776</v>
      </c>
      <c r="O125" s="16">
        <v>1157.4532726947862</v>
      </c>
      <c r="P125" s="16">
        <v>1232.732095806052</v>
      </c>
      <c r="Q125" s="16">
        <v>654.91969922593103</v>
      </c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4.25" customHeight="1" x14ac:dyDescent="0.15">
      <c r="A126" s="12" t="s">
        <v>146</v>
      </c>
      <c r="B126" s="13"/>
      <c r="C126" s="14"/>
      <c r="D126" s="14">
        <v>933.06688752932791</v>
      </c>
      <c r="E126" s="14">
        <v>1194.3816620297741</v>
      </c>
      <c r="F126" s="14">
        <v>1053.5264330899133</v>
      </c>
      <c r="G126" s="14">
        <v>1048.3</v>
      </c>
      <c r="H126" s="14">
        <v>1272.2239644277968</v>
      </c>
      <c r="I126" s="14">
        <v>1202.9656737717219</v>
      </c>
      <c r="J126" s="14">
        <v>1317.106532698095</v>
      </c>
      <c r="K126" s="14">
        <v>1369.1776046169175</v>
      </c>
      <c r="L126" s="14">
        <v>1347.2447698322699</v>
      </c>
      <c r="M126" s="14">
        <v>1396.2904160014955</v>
      </c>
      <c r="N126" s="14">
        <v>1590.9803323979104</v>
      </c>
      <c r="O126" s="14">
        <v>1832.1812563779436</v>
      </c>
      <c r="P126" s="14">
        <v>1895.1299143252124</v>
      </c>
      <c r="Q126" s="14">
        <v>772.5347825208313</v>
      </c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4.25" customHeight="1" x14ac:dyDescent="0.15">
      <c r="A127" s="12" t="s">
        <v>147</v>
      </c>
      <c r="B127" s="15">
        <v>14.804107037037035</v>
      </c>
      <c r="C127" s="16">
        <v>14.750259629629628</v>
      </c>
      <c r="D127" s="16">
        <v>14.718782592592595</v>
      </c>
      <c r="E127" s="16">
        <v>13.898907407407407</v>
      </c>
      <c r="F127" s="16">
        <v>11.798103703703703</v>
      </c>
      <c r="G127" s="16">
        <v>11.27521111111111</v>
      </c>
      <c r="H127" s="16">
        <v>11.958223703703702</v>
      </c>
      <c r="I127" s="16">
        <v>13.295805925925926</v>
      </c>
      <c r="J127" s="16">
        <v>13.947157407407406</v>
      </c>
      <c r="K127" s="16">
        <v>15.7</v>
      </c>
      <c r="L127" s="16">
        <v>16.052326632964071</v>
      </c>
      <c r="M127" s="16">
        <v>14.364372280549629</v>
      </c>
      <c r="N127" s="16">
        <v>13.276686411185185</v>
      </c>
      <c r="O127" s="16">
        <v>17.155595455036</v>
      </c>
      <c r="P127" s="16"/>
      <c r="Q127" s="16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4.25" customHeight="1" x14ac:dyDescent="0.15">
      <c r="A128" s="12" t="s">
        <v>148</v>
      </c>
      <c r="B128" s="13">
        <v>9264.0505151526795</v>
      </c>
      <c r="C128" s="14">
        <v>11376.690496128866</v>
      </c>
      <c r="D128" s="14">
        <v>14064.836643038818</v>
      </c>
      <c r="E128" s="14">
        <v>15301.689024615651</v>
      </c>
      <c r="F128" s="14">
        <v>14832.715837725371</v>
      </c>
      <c r="G128" s="14">
        <v>14736.068691774284</v>
      </c>
      <c r="H128" s="14">
        <v>15899.061611108316</v>
      </c>
      <c r="I128" s="14">
        <v>15346.623448194898</v>
      </c>
      <c r="J128" s="14">
        <v>14352.647008953545</v>
      </c>
      <c r="K128" s="14">
        <v>16236.4</v>
      </c>
      <c r="L128" s="14">
        <v>14673.499896873365</v>
      </c>
      <c r="M128" s="14">
        <v>15340.235467311561</v>
      </c>
      <c r="N128" s="14">
        <v>17330.125310149331</v>
      </c>
      <c r="O128" s="14">
        <v>18633.703347663683</v>
      </c>
      <c r="P128" s="14">
        <v>19353.280375711958</v>
      </c>
      <c r="Q128" s="14">
        <v>13855.044726288574</v>
      </c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4.25" customHeight="1" x14ac:dyDescent="0.15">
      <c r="A129" s="12" t="s">
        <v>149</v>
      </c>
      <c r="B129" s="15">
        <v>341.96913520800001</v>
      </c>
      <c r="C129" s="16">
        <v>395.63920297100401</v>
      </c>
      <c r="D129" s="16">
        <v>458.72858203131</v>
      </c>
      <c r="E129" s="16">
        <v>555.30072970953802</v>
      </c>
      <c r="F129" s="16">
        <v>611.67046011613706</v>
      </c>
      <c r="G129" s="16">
        <v>244.89907151053771</v>
      </c>
      <c r="H129" s="16">
        <v>365.99300805279898</v>
      </c>
      <c r="I129" s="16">
        <v>792.11004735423808</v>
      </c>
      <c r="J129" s="16">
        <v>645.46864375792302</v>
      </c>
      <c r="K129" s="16">
        <v>724.85102353345201</v>
      </c>
      <c r="L129" s="16">
        <v>722.62071602700303</v>
      </c>
      <c r="M129" s="16">
        <v>440.45045122413302</v>
      </c>
      <c r="N129" s="16">
        <v>657.51005028707505</v>
      </c>
      <c r="O129" s="16">
        <v>779.17930522654899</v>
      </c>
      <c r="P129" s="16">
        <v>931.04477707260799</v>
      </c>
      <c r="Q129" s="16">
        <v>763.55918645645795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4.25" customHeight="1" x14ac:dyDescent="0.15">
      <c r="A130" s="12" t="s">
        <v>150</v>
      </c>
      <c r="B130" s="13">
        <v>280.77263918807677</v>
      </c>
      <c r="C130" s="14">
        <v>313.62290321842289</v>
      </c>
      <c r="D130" s="14">
        <v>334.84142072393996</v>
      </c>
      <c r="E130" s="14">
        <v>356.70864920255411</v>
      </c>
      <c r="F130" s="14">
        <v>349.19054016094458</v>
      </c>
      <c r="G130" s="14">
        <v>369.23518814668779</v>
      </c>
      <c r="H130" s="14">
        <v>758.46389246399212</v>
      </c>
      <c r="I130" s="14">
        <v>1231.3084219937884</v>
      </c>
      <c r="J130" s="14">
        <v>2745.8</v>
      </c>
      <c r="K130" s="14">
        <v>3114.4011288248316</v>
      </c>
      <c r="L130" s="14">
        <v>3748.5946679119629</v>
      </c>
      <c r="M130" s="14">
        <v>3782.0234235476437</v>
      </c>
      <c r="N130" s="14">
        <v>3818.1169267525956</v>
      </c>
      <c r="O130" s="14">
        <v>4652.250415762398</v>
      </c>
      <c r="P130" s="14">
        <v>6682.5409832499545</v>
      </c>
      <c r="Q130" s="14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4.25" customHeight="1" x14ac:dyDescent="0.15">
      <c r="A131" s="12" t="s">
        <v>151</v>
      </c>
      <c r="B131" s="15">
        <v>411.0065822189693</v>
      </c>
      <c r="C131" s="16">
        <v>526.03695383931063</v>
      </c>
      <c r="D131" s="16">
        <v>597.84853156716622</v>
      </c>
      <c r="E131" s="16">
        <v>555.24003761881136</v>
      </c>
      <c r="F131" s="16">
        <v>615.29999999999995</v>
      </c>
      <c r="G131" s="16">
        <v>678.49084672771312</v>
      </c>
      <c r="H131" s="16">
        <v>796.98245633869317</v>
      </c>
      <c r="I131" s="16">
        <v>710.13511789962411</v>
      </c>
      <c r="J131" s="16">
        <v>580.52487231522105</v>
      </c>
      <c r="K131" s="16">
        <v>999.61380619449096</v>
      </c>
      <c r="L131" s="16">
        <v>877.88561544582171</v>
      </c>
      <c r="M131" s="16">
        <v>535.42343345774475</v>
      </c>
      <c r="N131" s="16">
        <v>740.15509783183586</v>
      </c>
      <c r="O131" s="16">
        <v>766.46362417452121</v>
      </c>
      <c r="P131" s="16">
        <v>697.44494389493661</v>
      </c>
      <c r="Q131" s="16">
        <v>405.82397167894555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4.25" customHeight="1" x14ac:dyDescent="0.15">
      <c r="A132" s="12" t="s">
        <v>152</v>
      </c>
      <c r="B132" s="13"/>
      <c r="C132" s="14"/>
      <c r="D132" s="14"/>
      <c r="E132" s="14">
        <v>1.7</v>
      </c>
      <c r="F132" s="14">
        <v>1.5747645620670334</v>
      </c>
      <c r="G132" s="14">
        <v>3.6380111329122777</v>
      </c>
      <c r="H132" s="14">
        <v>4.1988131160746889</v>
      </c>
      <c r="I132" s="14">
        <v>3.8727379833039075</v>
      </c>
      <c r="J132" s="14">
        <v>28.642449353901238</v>
      </c>
      <c r="K132" s="14">
        <v>32.824116597421202</v>
      </c>
      <c r="L132" s="14">
        <v>22.447326918096419</v>
      </c>
      <c r="M132" s="14">
        <v>18.163846166419216</v>
      </c>
      <c r="N132" s="14">
        <v>20.530901166863917</v>
      </c>
      <c r="O132" s="14">
        <v>19.240644273782632</v>
      </c>
      <c r="P132" s="14"/>
      <c r="Q132" s="14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4.25" customHeight="1" x14ac:dyDescent="0.15">
      <c r="A133" s="12" t="s">
        <v>153</v>
      </c>
      <c r="B133" s="15">
        <v>380.34696690497776</v>
      </c>
      <c r="C133" s="16">
        <v>385.69763369750308</v>
      </c>
      <c r="D133" s="16">
        <v>511.33325499030241</v>
      </c>
      <c r="E133" s="16">
        <v>723.66331088644506</v>
      </c>
      <c r="F133" s="16">
        <v>704.78141950236818</v>
      </c>
      <c r="G133" s="16">
        <v>670.9448958067436</v>
      </c>
      <c r="H133" s="16">
        <v>863.47084415638244</v>
      </c>
      <c r="I133" s="16">
        <v>924.62521797407828</v>
      </c>
      <c r="J133" s="16">
        <v>1188.3692700277813</v>
      </c>
      <c r="K133" s="16">
        <v>1388.5079647505888</v>
      </c>
      <c r="L133" s="16">
        <v>1430.4791930981612</v>
      </c>
      <c r="M133" s="16">
        <v>1354.2989548256896</v>
      </c>
      <c r="N133" s="16">
        <v>1594.768869066249</v>
      </c>
      <c r="O133" s="16">
        <v>1749.3005754249882</v>
      </c>
      <c r="P133" s="16">
        <v>1620.9631870550891</v>
      </c>
      <c r="Q133" s="16">
        <v>904.03708171513961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4.25" customHeight="1" x14ac:dyDescent="0.15">
      <c r="A134" s="12" t="s">
        <v>154</v>
      </c>
      <c r="B134" s="13">
        <v>1911.4837988826814</v>
      </c>
      <c r="C134" s="14">
        <v>2043.7675977653628</v>
      </c>
      <c r="D134" s="14">
        <v>2148.4748603351954</v>
      </c>
      <c r="E134" s="14">
        <v>2109.8910614525144</v>
      </c>
      <c r="F134" s="14">
        <v>2089.6592178770952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4.25" customHeight="1" x14ac:dyDescent="0.15">
      <c r="A135" s="12" t="s">
        <v>155</v>
      </c>
      <c r="B135" s="15">
        <v>92556.139377550382</v>
      </c>
      <c r="C135" s="16">
        <v>97648.444588749466</v>
      </c>
      <c r="D135" s="16">
        <v>118962.68625590415</v>
      </c>
      <c r="E135" s="16">
        <v>135393.59633748169</v>
      </c>
      <c r="F135" s="16">
        <v>127280.9502028838</v>
      </c>
      <c r="G135" s="16">
        <v>124714.61868311683</v>
      </c>
      <c r="H135" s="16">
        <v>137213.31268662054</v>
      </c>
      <c r="I135" s="16">
        <v>132551.66635276083</v>
      </c>
      <c r="J135" s="16">
        <v>143413.72672929999</v>
      </c>
      <c r="K135" s="16">
        <v>156246.48213481423</v>
      </c>
      <c r="L135" s="16">
        <v>168659.98123790885</v>
      </c>
      <c r="M135" s="16">
        <v>157659.63807195768</v>
      </c>
      <c r="N135" s="16">
        <v>175165.72267400534</v>
      </c>
      <c r="O135" s="16">
        <v>201174.9460799729</v>
      </c>
      <c r="P135" s="16">
        <v>202350.26552854467</v>
      </c>
      <c r="Q135" s="16">
        <v>181623.9220799169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4.25" customHeight="1" x14ac:dyDescent="0.15">
      <c r="A136" s="12" t="s">
        <v>156</v>
      </c>
      <c r="B136" s="13">
        <v>371.53909752655665</v>
      </c>
      <c r="C136" s="14">
        <v>444.40099346870323</v>
      </c>
      <c r="D136" s="14">
        <v>518.26610999409138</v>
      </c>
      <c r="E136" s="14">
        <v>559.1</v>
      </c>
      <c r="F136" s="14">
        <v>482.53218982290178</v>
      </c>
      <c r="G136" s="14">
        <v>523.96726864251116</v>
      </c>
      <c r="H136" s="14">
        <v>612.8970067775582</v>
      </c>
      <c r="I136" s="14">
        <v>614.35388775140166</v>
      </c>
      <c r="J136" s="14">
        <v>669.54449194561812</v>
      </c>
      <c r="K136" s="14">
        <v>609.27943438253953</v>
      </c>
      <c r="L136" s="14">
        <v>532.11407410202526</v>
      </c>
      <c r="M136" s="14">
        <v>539.98383750137555</v>
      </c>
      <c r="N136" s="14"/>
      <c r="O136" s="14"/>
      <c r="P136" s="14"/>
      <c r="Q136" s="14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4.25" customHeight="1" x14ac:dyDescent="0.15">
      <c r="A137" s="12" t="s">
        <v>157</v>
      </c>
      <c r="B137" s="15">
        <v>10151.887791966805</v>
      </c>
      <c r="C137" s="16">
        <v>9836.61414094258</v>
      </c>
      <c r="D137" s="16">
        <v>11604.387759010537</v>
      </c>
      <c r="E137" s="16">
        <v>11815.479343120473</v>
      </c>
      <c r="F137" s="16">
        <v>10192.22800005822</v>
      </c>
      <c r="G137" s="16">
        <v>11568.279653649215</v>
      </c>
      <c r="H137" s="16">
        <v>13239.592159071168</v>
      </c>
      <c r="I137" s="16">
        <v>13140.976900261689</v>
      </c>
      <c r="J137" s="16">
        <v>13503.696641405766</v>
      </c>
      <c r="K137" s="16">
        <v>14599.794938139999</v>
      </c>
      <c r="L137" s="16">
        <v>15052.627985578996</v>
      </c>
      <c r="M137" s="16">
        <v>15798.053695566468</v>
      </c>
      <c r="N137" s="16">
        <v>17138.776691456736</v>
      </c>
      <c r="O137" s="16">
        <v>17792.553290665473</v>
      </c>
      <c r="P137" s="16">
        <v>17468.653571526196</v>
      </c>
      <c r="Q137" s="16">
        <v>11797.946631194671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4.25" customHeight="1" x14ac:dyDescent="0.15">
      <c r="A138" s="12" t="s">
        <v>158</v>
      </c>
      <c r="B138" s="13">
        <v>530.70000000000005</v>
      </c>
      <c r="C138" s="14">
        <v>468.7</v>
      </c>
      <c r="D138" s="14">
        <v>526.4</v>
      </c>
      <c r="E138" s="14">
        <v>778.8</v>
      </c>
      <c r="F138" s="14">
        <v>735.7</v>
      </c>
      <c r="G138" s="14">
        <v>818.9</v>
      </c>
      <c r="H138" s="14">
        <v>986.5</v>
      </c>
      <c r="I138" s="14">
        <v>1080.4000000000001</v>
      </c>
      <c r="J138" s="14">
        <v>1111.9000000000001</v>
      </c>
      <c r="K138" s="14">
        <v>1193.9000000000001</v>
      </c>
      <c r="L138" s="14">
        <v>1253.4000000000001</v>
      </c>
      <c r="M138" s="14">
        <v>1394.1</v>
      </c>
      <c r="N138" s="14">
        <v>1557.6</v>
      </c>
      <c r="O138" s="14">
        <v>1363.6</v>
      </c>
      <c r="P138" s="14">
        <v>1373.1</v>
      </c>
      <c r="Q138" s="14">
        <v>943.3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4.25" customHeight="1" x14ac:dyDescent="0.15">
      <c r="A139" s="12" t="s">
        <v>159</v>
      </c>
      <c r="B139" s="15">
        <v>87.575661707776916</v>
      </c>
      <c r="C139" s="16">
        <v>90.636825116495601</v>
      </c>
      <c r="D139" s="16">
        <v>84.745387619412199</v>
      </c>
      <c r="E139" s="16">
        <v>131.50447208834774</v>
      </c>
      <c r="F139" s="16">
        <v>100.32460089442795</v>
      </c>
      <c r="G139" s="16">
        <v>119.15255390216166</v>
      </c>
      <c r="H139" s="16">
        <v>69.400000000000006</v>
      </c>
      <c r="I139" s="16">
        <v>75.439274961525669</v>
      </c>
      <c r="J139" s="16">
        <v>147.57249546277393</v>
      </c>
      <c r="K139" s="16">
        <v>283.79811604090253</v>
      </c>
      <c r="L139" s="16">
        <v>231.59976446208196</v>
      </c>
      <c r="M139" s="16">
        <v>198.36651393777049</v>
      </c>
      <c r="N139" s="16">
        <v>223.82796737013547</v>
      </c>
      <c r="O139" s="16">
        <v>246.95570189711395</v>
      </c>
      <c r="P139" s="16">
        <v>260.66806488408429</v>
      </c>
      <c r="Q139" s="16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4.25" customHeight="1" x14ac:dyDescent="0.15">
      <c r="A140" s="12" t="s">
        <v>160</v>
      </c>
      <c r="B140" s="13">
        <v>1792.5866277490186</v>
      </c>
      <c r="C140" s="14">
        <v>2298.6327162492976</v>
      </c>
      <c r="D140" s="14">
        <v>1443.1362366482379</v>
      </c>
      <c r="E140" s="14">
        <v>2263.0461120353661</v>
      </c>
      <c r="F140" s="14">
        <v>2218.1722725685113</v>
      </c>
      <c r="G140" s="14">
        <v>3080.5346483568187</v>
      </c>
      <c r="H140" s="14">
        <v>3386.5335612546132</v>
      </c>
      <c r="I140" s="14">
        <v>2400.2649889967429</v>
      </c>
      <c r="J140" s="14">
        <v>2396.1623750102081</v>
      </c>
      <c r="K140" s="14">
        <v>1991.4</v>
      </c>
      <c r="L140" s="14">
        <v>3160.0294936996165</v>
      </c>
      <c r="M140" s="14">
        <v>3743.64491285345</v>
      </c>
      <c r="N140" s="14">
        <v>5030.49851856224</v>
      </c>
      <c r="O140" s="14">
        <v>4817.7755650046101</v>
      </c>
      <c r="P140" s="14">
        <v>4949.1739170794199</v>
      </c>
      <c r="Q140" s="14">
        <v>3993.0125902487734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4.25" customHeight="1" x14ac:dyDescent="0.15">
      <c r="A141" s="12" t="s">
        <v>161</v>
      </c>
      <c r="B141" s="15">
        <v>686.66773232038099</v>
      </c>
      <c r="C141" s="16">
        <v>757.77880683488797</v>
      </c>
      <c r="D141" s="16">
        <v>1053.0780656486629</v>
      </c>
      <c r="E141" s="16">
        <v>1260.7521567008</v>
      </c>
      <c r="F141" s="16">
        <v>1103.7468092548202</v>
      </c>
      <c r="G141" s="16">
        <v>989.19613085559797</v>
      </c>
      <c r="H141" s="16">
        <v>1455.6189221380268</v>
      </c>
      <c r="I141" s="16">
        <v>1367.1233221364682</v>
      </c>
      <c r="J141" s="16">
        <v>1533.502209259012</v>
      </c>
      <c r="K141" s="16">
        <v>1729.7294752142629</v>
      </c>
      <c r="L141" s="16">
        <v>1528.4831085581272</v>
      </c>
      <c r="M141" s="16">
        <v>1536.47713032723</v>
      </c>
      <c r="N141" s="16">
        <v>1626.224466997636</v>
      </c>
      <c r="O141" s="16">
        <v>1860.9803080449453</v>
      </c>
      <c r="P141" s="16">
        <v>1828.7265793984179</v>
      </c>
      <c r="Q141" s="16">
        <v>1654.8495566130468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4.25" customHeight="1" x14ac:dyDescent="0.15">
      <c r="A142" s="12" t="s">
        <v>162</v>
      </c>
      <c r="B142" s="13">
        <v>29834.223943742301</v>
      </c>
      <c r="C142" s="14">
        <v>32009.792045022703</v>
      </c>
      <c r="D142" s="14">
        <v>37824.191553984027</v>
      </c>
      <c r="E142" s="14">
        <v>42627.771769333551</v>
      </c>
      <c r="F142" s="14">
        <v>35397.117754779843</v>
      </c>
      <c r="G142" s="14">
        <v>41452.747068671895</v>
      </c>
      <c r="H142" s="14">
        <v>40942.048761421567</v>
      </c>
      <c r="I142" s="14">
        <v>46524</v>
      </c>
      <c r="J142" s="14">
        <v>48631.841408698579</v>
      </c>
      <c r="K142" s="14">
        <v>49369.677939844682</v>
      </c>
      <c r="L142" s="14">
        <v>41647.232363417825</v>
      </c>
      <c r="M142" s="14">
        <v>41465.196721084867</v>
      </c>
      <c r="N142" s="14">
        <v>40546.768031099688</v>
      </c>
      <c r="O142" s="14">
        <v>43445.031777207572</v>
      </c>
      <c r="P142" s="14">
        <v>43426.759222428547</v>
      </c>
      <c r="Q142" s="14">
        <v>35543.246153806889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4.25" customHeight="1" x14ac:dyDescent="0.15">
      <c r="A143" s="12" t="s">
        <v>163</v>
      </c>
      <c r="B143" s="15">
        <v>938.88166449934988</v>
      </c>
      <c r="C143" s="16">
        <v>1310.7932379713914</v>
      </c>
      <c r="D143" s="16">
        <v>1682.7048114434331</v>
      </c>
      <c r="E143" s="16">
        <v>1825.747724317295</v>
      </c>
      <c r="F143" s="16">
        <v>1620.2860858257477</v>
      </c>
      <c r="G143" s="16">
        <v>1807.5422626788036</v>
      </c>
      <c r="H143" s="16">
        <v>2321.9563084377555</v>
      </c>
      <c r="I143" s="16">
        <v>2686.9827275592975</v>
      </c>
      <c r="J143" s="16">
        <v>2955.3976735653059</v>
      </c>
      <c r="K143" s="16">
        <v>3130.4025527037447</v>
      </c>
      <c r="L143" s="16">
        <v>3395.4745231729521</v>
      </c>
      <c r="M143" s="16">
        <v>3503.4684603047331</v>
      </c>
      <c r="N143" s="16">
        <v>4078.896154880832</v>
      </c>
      <c r="O143" s="16">
        <v>4591.3015293756825</v>
      </c>
      <c r="P143" s="16">
        <v>5000.7994569560205</v>
      </c>
      <c r="Q143" s="16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4.25" customHeight="1" x14ac:dyDescent="0.15">
      <c r="A144" s="12" t="s">
        <v>164</v>
      </c>
      <c r="B144" s="13">
        <v>3664</v>
      </c>
      <c r="C144" s="14">
        <v>3475</v>
      </c>
      <c r="D144" s="14">
        <v>3728</v>
      </c>
      <c r="E144" s="14">
        <v>4249</v>
      </c>
      <c r="F144" s="14">
        <v>3957</v>
      </c>
      <c r="G144" s="14">
        <v>6575</v>
      </c>
      <c r="H144" s="14">
        <v>5105</v>
      </c>
      <c r="I144" s="14">
        <v>6582</v>
      </c>
      <c r="J144" s="14">
        <v>4928</v>
      </c>
      <c r="K144" s="14">
        <v>5817</v>
      </c>
      <c r="L144" s="14">
        <v>5897</v>
      </c>
      <c r="M144" s="14">
        <v>5049.2110000000002</v>
      </c>
      <c r="N144" s="14">
        <v>6328.44</v>
      </c>
      <c r="O144" s="14">
        <v>5932.89</v>
      </c>
      <c r="P144" s="14">
        <v>5870.15</v>
      </c>
      <c r="Q144" s="14">
        <v>5353.01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4.25" customHeight="1" x14ac:dyDescent="0.15">
      <c r="A145" s="12" t="s">
        <v>165</v>
      </c>
      <c r="B145" s="15">
        <v>71.7</v>
      </c>
      <c r="C145" s="16">
        <v>70.500912866397798</v>
      </c>
      <c r="D145" s="16">
        <v>78.2033630364418</v>
      </c>
      <c r="E145" s="16">
        <v>87.572494844778802</v>
      </c>
      <c r="F145" s="16">
        <v>84.403357998784202</v>
      </c>
      <c r="G145" s="16">
        <v>84.010651274529806</v>
      </c>
      <c r="H145" s="16">
        <v>101.897440824832</v>
      </c>
      <c r="I145" s="16">
        <v>116.61375831924701</v>
      </c>
      <c r="J145" s="16">
        <v>124.84784631770501</v>
      </c>
      <c r="K145" s="16">
        <v>139.24830606461799</v>
      </c>
      <c r="L145" s="16">
        <v>164.28990714702002</v>
      </c>
      <c r="M145" s="16">
        <v>157.48626999885801</v>
      </c>
      <c r="N145" s="16">
        <v>132.767504053095</v>
      </c>
      <c r="O145" s="16"/>
      <c r="P145" s="16"/>
      <c r="Q145" s="16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4.25" customHeight="1" x14ac:dyDescent="0.15">
      <c r="A146" s="12" t="s">
        <v>166</v>
      </c>
      <c r="B146" s="13">
        <v>3175.4</v>
      </c>
      <c r="C146" s="14">
        <v>3979</v>
      </c>
      <c r="D146" s="14">
        <v>4352.2</v>
      </c>
      <c r="E146" s="14">
        <v>5165.2</v>
      </c>
      <c r="F146" s="14">
        <v>5494.8</v>
      </c>
      <c r="G146" s="14">
        <v>6412</v>
      </c>
      <c r="H146" s="14">
        <v>8108.5</v>
      </c>
      <c r="I146" s="14">
        <v>9970</v>
      </c>
      <c r="J146" s="14">
        <v>10800.5</v>
      </c>
      <c r="K146" s="14">
        <v>11437.6</v>
      </c>
      <c r="L146" s="14">
        <v>11865.5</v>
      </c>
      <c r="M146" s="14">
        <v>12275.088010219999</v>
      </c>
      <c r="N146" s="14">
        <v>13336.2429973</v>
      </c>
      <c r="O146" s="14">
        <v>13796.35622127</v>
      </c>
      <c r="P146" s="14">
        <v>13932.590929</v>
      </c>
      <c r="Q146" s="14">
        <v>8555.3587437999995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4.25" customHeight="1" x14ac:dyDescent="0.15">
      <c r="A147" s="12" t="s">
        <v>167</v>
      </c>
      <c r="B147" s="15">
        <v>302.92168825364365</v>
      </c>
      <c r="C147" s="16">
        <v>315.49412809644866</v>
      </c>
      <c r="D147" s="16">
        <v>360.17736461173831</v>
      </c>
      <c r="E147" s="16">
        <v>363.05929061948001</v>
      </c>
      <c r="F147" s="16">
        <v>185.39687477468235</v>
      </c>
      <c r="G147" s="16">
        <v>309.43567091183212</v>
      </c>
      <c r="H147" s="16">
        <v>422.87923445244655</v>
      </c>
      <c r="I147" s="16">
        <v>478.60572494772754</v>
      </c>
      <c r="J147" s="16">
        <v>417.61745120121515</v>
      </c>
      <c r="K147" s="16">
        <v>210.64604413470519</v>
      </c>
      <c r="L147" s="16">
        <v>146.03403370485603</v>
      </c>
      <c r="M147" s="16">
        <v>125.51473417044026</v>
      </c>
      <c r="N147" s="16">
        <v>297.77351250054176</v>
      </c>
      <c r="O147" s="16">
        <v>388.4113348010801</v>
      </c>
      <c r="P147" s="16"/>
      <c r="Q147" s="16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4.25" customHeight="1" x14ac:dyDescent="0.15">
      <c r="A148" s="12" t="s">
        <v>168</v>
      </c>
      <c r="B148" s="13">
        <v>281.3751029464857</v>
      </c>
      <c r="C148" s="14">
        <v>349.1435601685431</v>
      </c>
      <c r="D148" s="14">
        <v>504.20152368999635</v>
      </c>
      <c r="E148" s="14">
        <v>482.19814261759052</v>
      </c>
      <c r="F148" s="14">
        <v>606.17063019646309</v>
      </c>
      <c r="G148" s="14">
        <v>714.54427882899108</v>
      </c>
      <c r="H148" s="14">
        <v>800.44591189138703</v>
      </c>
      <c r="I148" s="14">
        <v>827.09739254696592</v>
      </c>
      <c r="J148" s="14">
        <v>928.23991241989006</v>
      </c>
      <c r="K148" s="14">
        <v>990.31976779158788</v>
      </c>
      <c r="L148" s="14">
        <v>949.32764522136199</v>
      </c>
      <c r="M148" s="14">
        <v>1008.0345188008981</v>
      </c>
      <c r="N148" s="14">
        <v>1117.3459060943551</v>
      </c>
      <c r="O148" s="14">
        <v>1177.5188579412579</v>
      </c>
      <c r="P148" s="14">
        <v>1161.5931792704189</v>
      </c>
      <c r="Q148" s="14">
        <v>844.01062680683901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4.25" customHeight="1" x14ac:dyDescent="0.15">
      <c r="A149" s="12" t="s">
        <v>169</v>
      </c>
      <c r="B149" s="15">
        <v>2015.796223362692</v>
      </c>
      <c r="C149" s="16">
        <v>2295.4037654880467</v>
      </c>
      <c r="D149" s="16">
        <v>2830.558818167558</v>
      </c>
      <c r="E149" s="16">
        <v>3288.2808841250639</v>
      </c>
      <c r="F149" s="16">
        <v>3439.0834186449888</v>
      </c>
      <c r="G149" s="16">
        <v>3273.0414563429272</v>
      </c>
      <c r="H149" s="16">
        <v>3565.2922901876354</v>
      </c>
      <c r="I149" s="16">
        <v>4194.0248119694897</v>
      </c>
      <c r="J149" s="16">
        <v>5166.9713399843104</v>
      </c>
      <c r="K149" s="16">
        <v>5657.2909459415796</v>
      </c>
      <c r="L149" s="16">
        <v>5959.4578182571604</v>
      </c>
      <c r="M149" s="16">
        <v>6136.9583755478498</v>
      </c>
      <c r="N149" s="16">
        <v>7007.7817329574991</v>
      </c>
      <c r="O149" s="16">
        <v>6778.3117531967109</v>
      </c>
      <c r="P149" s="16">
        <v>7194.182906755831</v>
      </c>
      <c r="Q149" s="16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4.25" customHeight="1" x14ac:dyDescent="0.15">
      <c r="A150" s="12" t="s">
        <v>170</v>
      </c>
      <c r="B150" s="13">
        <v>8610.9</v>
      </c>
      <c r="C150" s="14">
        <v>11064.226221569999</v>
      </c>
      <c r="D150" s="14">
        <v>13501.71468006</v>
      </c>
      <c r="E150" s="14">
        <v>13054.789170870001</v>
      </c>
      <c r="F150" s="14">
        <v>14084.130105620001</v>
      </c>
      <c r="G150" s="14">
        <v>17782.239990921298</v>
      </c>
      <c r="H150" s="14">
        <v>18878.20124729097</v>
      </c>
      <c r="I150" s="14">
        <v>20439.20204133368</v>
      </c>
      <c r="J150" s="14">
        <v>23335.156028354402</v>
      </c>
      <c r="K150" s="14">
        <v>25498.091520581878</v>
      </c>
      <c r="L150" s="14">
        <v>29065.047720154802</v>
      </c>
      <c r="M150" s="14">
        <v>31203.605094039038</v>
      </c>
      <c r="N150" s="14">
        <v>34831.647256775301</v>
      </c>
      <c r="O150" s="14">
        <v>38397.082673113095</v>
      </c>
      <c r="P150" s="14">
        <v>41264.018636127897</v>
      </c>
      <c r="Q150" s="14">
        <v>31410.399359388499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4.25" customHeight="1" x14ac:dyDescent="0.15">
      <c r="A151" s="12" t="s">
        <v>171</v>
      </c>
      <c r="B151" s="15">
        <v>18045</v>
      </c>
      <c r="C151" s="16">
        <v>22246</v>
      </c>
      <c r="D151" s="16">
        <v>31404</v>
      </c>
      <c r="E151" s="16">
        <v>37764</v>
      </c>
      <c r="F151" s="16">
        <v>31069</v>
      </c>
      <c r="G151" s="16">
        <v>34669</v>
      </c>
      <c r="H151" s="16">
        <v>39922</v>
      </c>
      <c r="I151" s="16">
        <v>40015</v>
      </c>
      <c r="J151" s="16">
        <v>43625</v>
      </c>
      <c r="K151" s="16">
        <v>47580</v>
      </c>
      <c r="L151" s="16">
        <v>44077</v>
      </c>
      <c r="M151" s="16">
        <v>48712</v>
      </c>
      <c r="N151" s="16">
        <v>57714</v>
      </c>
      <c r="O151" s="16">
        <v>67992</v>
      </c>
      <c r="P151" s="16">
        <v>69903</v>
      </c>
      <c r="Q151" s="16">
        <v>67199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4.25" customHeight="1" x14ac:dyDescent="0.15">
      <c r="A152" s="12" t="s">
        <v>172</v>
      </c>
      <c r="B152" s="13">
        <v>15096.851050867945</v>
      </c>
      <c r="C152" s="14">
        <v>18586.805937243294</v>
      </c>
      <c r="D152" s="14">
        <v>23657.320953387094</v>
      </c>
      <c r="E152" s="14">
        <v>26465.589565427974</v>
      </c>
      <c r="F152" s="14">
        <v>23112.663366634177</v>
      </c>
      <c r="G152" s="14">
        <v>23065.422037950921</v>
      </c>
      <c r="H152" s="14">
        <v>26941.228740875245</v>
      </c>
      <c r="I152" s="14">
        <v>25536.534058049063</v>
      </c>
      <c r="J152" s="14">
        <v>29209.250812848986</v>
      </c>
      <c r="K152" s="14">
        <v>30608.949901893884</v>
      </c>
      <c r="L152" s="14">
        <v>27635.516750911069</v>
      </c>
      <c r="M152" s="14">
        <v>29426.546477115829</v>
      </c>
      <c r="N152" s="14">
        <v>35034.574502098483</v>
      </c>
      <c r="O152" s="14">
        <v>39350.782296263802</v>
      </c>
      <c r="P152" s="14">
        <v>39884.410584821511</v>
      </c>
      <c r="Q152" s="14">
        <v>25583.576900774289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4.25" customHeight="1" x14ac:dyDescent="0.15">
      <c r="A153" s="12" t="s">
        <v>173</v>
      </c>
      <c r="B153" s="15"/>
      <c r="C153" s="16"/>
      <c r="D153" s="16"/>
      <c r="E153" s="16"/>
      <c r="F153" s="16"/>
      <c r="G153" s="16"/>
      <c r="H153" s="16">
        <v>7393.6813186813179</v>
      </c>
      <c r="I153" s="16">
        <v>9922.2527472527472</v>
      </c>
      <c r="J153" s="16">
        <v>11174.45054945055</v>
      </c>
      <c r="K153" s="16">
        <v>13526.373626373626</v>
      </c>
      <c r="L153" s="16">
        <v>14996.97802197802</v>
      </c>
      <c r="M153" s="16">
        <v>15175.54945054945</v>
      </c>
      <c r="N153" s="16">
        <v>17706.043956043952</v>
      </c>
      <c r="O153" s="16">
        <v>18272.527472527472</v>
      </c>
      <c r="P153" s="16">
        <v>19111.263736263736</v>
      </c>
      <c r="Q153" s="16">
        <v>19429.395604395602</v>
      </c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4.25" customHeight="1" x14ac:dyDescent="0.15">
      <c r="A154" s="12" t="s">
        <v>174</v>
      </c>
      <c r="B154" s="13">
        <v>9668.1</v>
      </c>
      <c r="C154" s="14">
        <v>12268.192990708641</v>
      </c>
      <c r="D154" s="14">
        <v>13092.35429211253</v>
      </c>
      <c r="E154" s="14">
        <v>16356.330994212456</v>
      </c>
      <c r="F154" s="14">
        <v>11798.530482581162</v>
      </c>
      <c r="G154" s="14">
        <v>10380.510348256279</v>
      </c>
      <c r="H154" s="14">
        <v>12085.19740243568</v>
      </c>
      <c r="I154" s="14">
        <v>12692.032820168704</v>
      </c>
      <c r="J154" s="14">
        <v>18102.045639647655</v>
      </c>
      <c r="K154" s="14">
        <v>20692.073725574188</v>
      </c>
      <c r="L154" s="14">
        <v>19050.853404788162</v>
      </c>
      <c r="M154" s="14">
        <v>20884.911476320627</v>
      </c>
      <c r="N154" s="14">
        <v>24594.588932184419</v>
      </c>
      <c r="O154" s="14">
        <v>28055.095562426985</v>
      </c>
      <c r="P154" s="14">
        <v>30279.435283507988</v>
      </c>
      <c r="Q154" s="14">
        <v>27162.831685031364</v>
      </c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4.25" customHeight="1" x14ac:dyDescent="0.15">
      <c r="A155" s="12" t="s">
        <v>175</v>
      </c>
      <c r="B155" s="15">
        <v>28845.41</v>
      </c>
      <c r="C155" s="16">
        <v>35718.53</v>
      </c>
      <c r="D155" s="16">
        <v>43860.06</v>
      </c>
      <c r="E155" s="16">
        <v>57135.95</v>
      </c>
      <c r="F155" s="16">
        <v>45796.5</v>
      </c>
      <c r="G155" s="16">
        <v>49158.95</v>
      </c>
      <c r="H155" s="16">
        <v>58039.06</v>
      </c>
      <c r="I155" s="16">
        <v>62340.02</v>
      </c>
      <c r="J155" s="16">
        <v>70122.509999999995</v>
      </c>
      <c r="K155" s="16">
        <v>65744.490000000005</v>
      </c>
      <c r="L155" s="16">
        <v>51615.86</v>
      </c>
      <c r="M155" s="16">
        <v>50643.6</v>
      </c>
      <c r="N155" s="16">
        <v>57541.39</v>
      </c>
      <c r="O155" s="16">
        <v>64646.239999999998</v>
      </c>
      <c r="P155" s="16">
        <v>61910.02</v>
      </c>
      <c r="Q155" s="16">
        <v>47036.22</v>
      </c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4.25" customHeight="1" x14ac:dyDescent="0.15">
      <c r="A156" s="12" t="s">
        <v>176</v>
      </c>
      <c r="B156" s="13"/>
      <c r="C156" s="14"/>
      <c r="D156" s="14"/>
      <c r="E156" s="14"/>
      <c r="F156" s="14"/>
      <c r="G156" s="14">
        <v>405.5</v>
      </c>
      <c r="H156" s="14">
        <v>489.05289542703997</v>
      </c>
      <c r="I156" s="14">
        <v>529.63037635418493</v>
      </c>
      <c r="J156" s="14">
        <v>595.82190618564107</v>
      </c>
      <c r="K156" s="14">
        <v>605.18705288376793</v>
      </c>
      <c r="L156" s="14">
        <v>766.98029845023802</v>
      </c>
      <c r="M156" s="14">
        <v>790.03501995142494</v>
      </c>
      <c r="N156" s="14">
        <v>863.44019732238291</v>
      </c>
      <c r="O156" s="14">
        <v>913.63046856837605</v>
      </c>
      <c r="P156" s="14">
        <v>1014.9730681961429</v>
      </c>
      <c r="Q156" s="14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4.25" customHeight="1" x14ac:dyDescent="0.15">
      <c r="A157" s="12" t="s">
        <v>177</v>
      </c>
      <c r="B157" s="15">
        <v>129.69999999999999</v>
      </c>
      <c r="C157" s="16">
        <v>138.71464803922373</v>
      </c>
      <c r="D157" s="16">
        <v>167.90404939620868</v>
      </c>
      <c r="E157" s="16">
        <v>168.87613800247166</v>
      </c>
      <c r="F157" s="16">
        <v>162.05458480544596</v>
      </c>
      <c r="G157" s="16">
        <v>181.09257949820858</v>
      </c>
      <c r="H157" s="16">
        <v>183.75760281225092</v>
      </c>
      <c r="I157" s="16">
        <v>190.99343405405386</v>
      </c>
      <c r="J157" s="16">
        <v>206.19741850567709</v>
      </c>
      <c r="K157" s="16">
        <v>198.42773988303395</v>
      </c>
      <c r="L157" s="16">
        <v>197.63000267209298</v>
      </c>
      <c r="M157" s="16">
        <v>211.99424730031654</v>
      </c>
      <c r="N157" s="16">
        <v>241.05043867214701</v>
      </c>
      <c r="O157" s="16">
        <v>257.22287358239106</v>
      </c>
      <c r="P157" s="16">
        <v>276.80892750096683</v>
      </c>
      <c r="Q157" s="16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4.25" customHeight="1" x14ac:dyDescent="0.15">
      <c r="A158" s="12" t="s">
        <v>178</v>
      </c>
      <c r="B158" s="13">
        <v>9.1533949466530906</v>
      </c>
      <c r="C158" s="14">
        <v>8.4039585593320201</v>
      </c>
      <c r="D158" s="14">
        <v>6.70017</v>
      </c>
      <c r="E158" s="14">
        <v>9.6779760065078797</v>
      </c>
      <c r="F158" s="14">
        <v>10.406677830604199</v>
      </c>
      <c r="G158" s="14">
        <v>13.380435842225799</v>
      </c>
      <c r="H158" s="14">
        <v>18.398166963251768</v>
      </c>
      <c r="I158" s="14">
        <v>17.887692811763621</v>
      </c>
      <c r="J158" s="14">
        <v>36.186267081705502</v>
      </c>
      <c r="K158" s="14">
        <v>69.878602905300596</v>
      </c>
      <c r="L158" s="14">
        <v>78.677460584726603</v>
      </c>
      <c r="M158" s="14">
        <v>82.919550875364493</v>
      </c>
      <c r="N158" s="14">
        <v>76.563490961778101</v>
      </c>
      <c r="O158" s="14">
        <v>82.204752138353896</v>
      </c>
      <c r="P158" s="14">
        <v>59.445327482111502</v>
      </c>
      <c r="Q158" s="14">
        <v>35.405913171700938</v>
      </c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4.25" customHeight="1" x14ac:dyDescent="0.15">
      <c r="A159" s="12" t="s">
        <v>179</v>
      </c>
      <c r="B159" s="15">
        <v>11401.1</v>
      </c>
      <c r="C159" s="16">
        <v>14182.581742826666</v>
      </c>
      <c r="D159" s="16">
        <v>16393.799114186666</v>
      </c>
      <c r="E159" s="16">
        <v>9373.1149333333342</v>
      </c>
      <c r="F159" s="16">
        <v>9749.3470666666653</v>
      </c>
      <c r="G159" s="16">
        <v>10688.506666666666</v>
      </c>
      <c r="H159" s="16">
        <v>11488.744533333334</v>
      </c>
      <c r="I159" s="16">
        <v>11049.854799999999</v>
      </c>
      <c r="J159" s="16">
        <v>11844.650533333333</v>
      </c>
      <c r="K159" s="16">
        <v>12516.283493333334</v>
      </c>
      <c r="L159" s="16">
        <v>14473.861388933332</v>
      </c>
      <c r="M159" s="16">
        <v>17252.608810618669</v>
      </c>
      <c r="N159" s="16">
        <v>18131.640640000001</v>
      </c>
      <c r="O159" s="16">
        <v>20529.382179439999</v>
      </c>
      <c r="P159" s="16">
        <v>24242.759025866664</v>
      </c>
      <c r="Q159" s="16">
        <v>10247.845251109095</v>
      </c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4.25" customHeight="1" x14ac:dyDescent="0.15">
      <c r="A160" s="12" t="s">
        <v>180</v>
      </c>
      <c r="B160" s="13">
        <v>762.1</v>
      </c>
      <c r="C160" s="14">
        <v>801.68349338537064</v>
      </c>
      <c r="D160" s="14">
        <v>1193.9610143204352</v>
      </c>
      <c r="E160" s="14">
        <v>1290.7846334511075</v>
      </c>
      <c r="F160" s="14">
        <v>1021.8301514523821</v>
      </c>
      <c r="G160" s="14">
        <v>1049.2846009723232</v>
      </c>
      <c r="H160" s="14">
        <v>1168.2663459444368</v>
      </c>
      <c r="I160" s="14">
        <v>1221.1286846179571</v>
      </c>
      <c r="J160" s="14">
        <v>1329.4349464749569</v>
      </c>
      <c r="K160" s="14">
        <v>1322.4896330448373</v>
      </c>
      <c r="L160" s="14">
        <v>1193.6441758646622</v>
      </c>
      <c r="M160" s="14">
        <v>1218.606914352644</v>
      </c>
      <c r="N160" s="14">
        <v>1307.5947201835056</v>
      </c>
      <c r="O160" s="14">
        <v>1420.9455980258363</v>
      </c>
      <c r="P160" s="14"/>
      <c r="Q160" s="14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4.25" customHeight="1" x14ac:dyDescent="0.15">
      <c r="A161" s="12" t="s">
        <v>181</v>
      </c>
      <c r="B161" s="15"/>
      <c r="C161" s="16"/>
      <c r="D161" s="16">
        <v>3158.9</v>
      </c>
      <c r="E161" s="16">
        <v>4030.2876083095898</v>
      </c>
      <c r="F161" s="16">
        <v>3494.8203079775285</v>
      </c>
      <c r="G161" s="16">
        <v>3519.7017969403669</v>
      </c>
      <c r="H161" s="16">
        <v>4211.4167570389682</v>
      </c>
      <c r="I161" s="16">
        <v>3969.6547701437084</v>
      </c>
      <c r="J161" s="16">
        <v>4549.0964664373505</v>
      </c>
      <c r="K161" s="16">
        <v>5042.9993573138436</v>
      </c>
      <c r="L161" s="16">
        <v>4738.3971930776588</v>
      </c>
      <c r="M161" s="16">
        <v>5055.5836215431118</v>
      </c>
      <c r="N161" s="16">
        <v>5954.0244138636644</v>
      </c>
      <c r="O161" s="16">
        <v>7137.1692926901169</v>
      </c>
      <c r="P161" s="16">
        <v>7754.7735254115505</v>
      </c>
      <c r="Q161" s="16">
        <v>7053.6866568464638</v>
      </c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4.25" customHeight="1" x14ac:dyDescent="0.15">
      <c r="A162" s="12" t="s">
        <v>182</v>
      </c>
      <c r="B162" s="13">
        <v>369.56829701343599</v>
      </c>
      <c r="C162" s="14">
        <v>431.16209605708201</v>
      </c>
      <c r="D162" s="14">
        <v>456.2</v>
      </c>
      <c r="E162" s="14">
        <v>464.46017437402497</v>
      </c>
      <c r="F162" s="14">
        <v>417.99576386588802</v>
      </c>
      <c r="G162" s="14">
        <v>440.51438129054895</v>
      </c>
      <c r="H162" s="14">
        <v>465.559712541929</v>
      </c>
      <c r="I162" s="14">
        <v>673.66664177766097</v>
      </c>
      <c r="J162" s="14">
        <v>826.684609718346</v>
      </c>
      <c r="K162" s="14">
        <v>834.19321381642101</v>
      </c>
      <c r="L162" s="14">
        <v>847.69638419325804</v>
      </c>
      <c r="M162" s="14">
        <v>893.7418090614691</v>
      </c>
      <c r="N162" s="14">
        <v>998.11559301711611</v>
      </c>
      <c r="O162" s="14">
        <v>1105.7247809979019</v>
      </c>
      <c r="P162" s="14">
        <v>1126.0095973623631</v>
      </c>
      <c r="Q162" s="14">
        <v>669.59375854590598</v>
      </c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4.25" customHeight="1" x14ac:dyDescent="0.15">
      <c r="A163" s="12" t="s">
        <v>183</v>
      </c>
      <c r="B163" s="15">
        <v>78.151172552583986</v>
      </c>
      <c r="C163" s="16">
        <v>40.023538664127521</v>
      </c>
      <c r="D163" s="16">
        <v>43.363645968364608</v>
      </c>
      <c r="E163" s="16">
        <v>58.960039306915782</v>
      </c>
      <c r="F163" s="16">
        <v>100.65697929622704</v>
      </c>
      <c r="G163" s="16">
        <v>56.694492459268226</v>
      </c>
      <c r="H163" s="16">
        <v>156.74018251687315</v>
      </c>
      <c r="I163" s="16">
        <v>177.83864888957027</v>
      </c>
      <c r="J163" s="16">
        <v>221.21922253463001</v>
      </c>
      <c r="K163" s="16">
        <v>204.53964787956301</v>
      </c>
      <c r="L163" s="16">
        <v>200.303629994446</v>
      </c>
      <c r="M163" s="16">
        <v>75.8</v>
      </c>
      <c r="N163" s="16">
        <v>77.461381497866441</v>
      </c>
      <c r="O163" s="16">
        <v>79.153722642321398</v>
      </c>
      <c r="P163" s="16">
        <v>74.604792443925646</v>
      </c>
      <c r="Q163" s="16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4.25" customHeight="1" x14ac:dyDescent="0.15">
      <c r="A164" s="12" t="s">
        <v>184</v>
      </c>
      <c r="B164" s="13">
        <v>45604.971168245567</v>
      </c>
      <c r="C164" s="14">
        <v>58325.165729630069</v>
      </c>
      <c r="D164" s="14">
        <v>73516.34096792835</v>
      </c>
      <c r="E164" s="14">
        <v>89164.246424707468</v>
      </c>
      <c r="F164" s="14">
        <v>81011.212132343659</v>
      </c>
      <c r="G164" s="14">
        <v>100382.44479620611</v>
      </c>
      <c r="H164" s="14">
        <v>119268.46644156429</v>
      </c>
      <c r="I164" s="14">
        <v>129448.89205744669</v>
      </c>
      <c r="J164" s="14">
        <v>142027.73115959403</v>
      </c>
      <c r="K164" s="14">
        <v>153777.04115859675</v>
      </c>
      <c r="L164" s="14">
        <v>153199.6435910025</v>
      </c>
      <c r="M164" s="14">
        <v>151921.72012784134</v>
      </c>
      <c r="N164" s="14">
        <v>170956.7137969115</v>
      </c>
      <c r="O164" s="14">
        <v>206747.61678230035</v>
      </c>
      <c r="P164" s="14">
        <v>217186.95899180864</v>
      </c>
      <c r="Q164" s="14">
        <v>187564.45953046723</v>
      </c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4.25" customHeight="1" x14ac:dyDescent="0.15">
      <c r="A165" s="12" t="s">
        <v>185</v>
      </c>
      <c r="B165" s="15"/>
      <c r="C165" s="16"/>
      <c r="D165" s="16"/>
      <c r="E165" s="16"/>
      <c r="F165" s="16"/>
      <c r="G165" s="16"/>
      <c r="H165" s="16">
        <v>899.9</v>
      </c>
      <c r="I165" s="16">
        <v>1039.6089385474859</v>
      </c>
      <c r="J165" s="16">
        <v>1062.7597765363128</v>
      </c>
      <c r="K165" s="16">
        <v>1115.3128491620112</v>
      </c>
      <c r="L165" s="16">
        <v>1086.7709497206704</v>
      </c>
      <c r="M165" s="16">
        <v>1032.2625698324023</v>
      </c>
      <c r="N165" s="16">
        <v>839.13840369832394</v>
      </c>
      <c r="O165" s="16">
        <v>653.22552694413412</v>
      </c>
      <c r="P165" s="16">
        <v>909.68145034636871</v>
      </c>
      <c r="Q165" s="16">
        <v>392.28765143016756</v>
      </c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4.25" customHeight="1" x14ac:dyDescent="0.15">
      <c r="A166" s="12" t="s">
        <v>186</v>
      </c>
      <c r="B166" s="13">
        <v>6398.9276758789456</v>
      </c>
      <c r="C166" s="14">
        <v>7393.0156898827154</v>
      </c>
      <c r="D166" s="14">
        <v>8686.9045574549418</v>
      </c>
      <c r="E166" s="14">
        <v>9494.3832395557565</v>
      </c>
      <c r="F166" s="14">
        <v>6614.882957071688</v>
      </c>
      <c r="G166" s="14">
        <v>6412.0185107028565</v>
      </c>
      <c r="H166" s="14">
        <v>7276.1129245536285</v>
      </c>
      <c r="I166" s="14">
        <v>7768.71346184902</v>
      </c>
      <c r="J166" s="14">
        <v>9251.1557670752991</v>
      </c>
      <c r="K166" s="14">
        <v>9142.5652271385097</v>
      </c>
      <c r="L166" s="14">
        <v>8122.0617525939988</v>
      </c>
      <c r="M166" s="14">
        <v>9243.3620221219335</v>
      </c>
      <c r="N166" s="14">
        <v>10577.200739178719</v>
      </c>
      <c r="O166" s="14">
        <v>12058.285730911817</v>
      </c>
      <c r="P166" s="14">
        <v>12318.388172015495</v>
      </c>
      <c r="Q166" s="14">
        <v>10123.653714667316</v>
      </c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4.25" customHeight="1" x14ac:dyDescent="0.15">
      <c r="A167" s="12" t="s">
        <v>187</v>
      </c>
      <c r="B167" s="15">
        <v>3976</v>
      </c>
      <c r="C167" s="16">
        <v>4358.3622367393409</v>
      </c>
      <c r="D167" s="16">
        <v>5456.646676432998</v>
      </c>
      <c r="E167" s="16">
        <v>7445.7</v>
      </c>
      <c r="F167" s="16">
        <v>6234.2807628060982</v>
      </c>
      <c r="G167" s="16">
        <v>6244.0776310181782</v>
      </c>
      <c r="H167" s="16">
        <v>6928.3145944467533</v>
      </c>
      <c r="I167" s="16">
        <v>6605.9921430556296</v>
      </c>
      <c r="J167" s="16">
        <v>7128.7926440666415</v>
      </c>
      <c r="K167" s="16">
        <v>7578.7738439300119</v>
      </c>
      <c r="L167" s="16">
        <v>6601.0357559191925</v>
      </c>
      <c r="M167" s="16">
        <v>7211.7894115114268</v>
      </c>
      <c r="N167" s="16">
        <v>8389.3620337073826</v>
      </c>
      <c r="O167" s="16">
        <v>9568.02074967921</v>
      </c>
      <c r="P167" s="16">
        <v>9685.4922929168715</v>
      </c>
      <c r="Q167" s="16">
        <v>7895.0810373789482</v>
      </c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4.25" customHeight="1" x14ac:dyDescent="0.15">
      <c r="A168" s="12" t="s">
        <v>188</v>
      </c>
      <c r="B168" s="13">
        <v>41.423536701244061</v>
      </c>
      <c r="C168" s="14">
        <v>48.6</v>
      </c>
      <c r="D168" s="14">
        <v>54.198061256753235</v>
      </c>
      <c r="E168" s="14">
        <v>49.55696788166869</v>
      </c>
      <c r="F168" s="14">
        <v>59.187724402979008</v>
      </c>
      <c r="G168" s="14">
        <v>91.707420510264441</v>
      </c>
      <c r="H168" s="14">
        <v>117.49418298111041</v>
      </c>
      <c r="I168" s="14">
        <v>119.11419021761535</v>
      </c>
      <c r="J168" s="14">
        <v>125.7019294910006</v>
      </c>
      <c r="K168" s="14">
        <v>112.56133601103316</v>
      </c>
      <c r="L168" s="14">
        <v>105.22700431924257</v>
      </c>
      <c r="M168" s="14">
        <v>122.72126439945883</v>
      </c>
      <c r="N168" s="14">
        <v>125.8964308604605</v>
      </c>
      <c r="O168" s="14">
        <v>144.67627916508238</v>
      </c>
      <c r="P168" s="14">
        <v>130.36831254655863</v>
      </c>
      <c r="Q168" s="14">
        <v>50.121312454028292</v>
      </c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4.25" customHeight="1" x14ac:dyDescent="0.15">
      <c r="A169" s="12" t="s">
        <v>189</v>
      </c>
      <c r="B169" s="15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4.25" customHeight="1" x14ac:dyDescent="0.15">
      <c r="A170" s="12" t="s">
        <v>190</v>
      </c>
      <c r="B170" s="13">
        <v>11828.676644757892</v>
      </c>
      <c r="C170" s="14">
        <v>13059.10303130049</v>
      </c>
      <c r="D170" s="14">
        <v>14839.599047482952</v>
      </c>
      <c r="E170" s="14">
        <v>13998.745175213953</v>
      </c>
      <c r="F170" s="14">
        <v>13200.646308404681</v>
      </c>
      <c r="G170" s="14">
        <v>16063.001335639217</v>
      </c>
      <c r="H170" s="14">
        <v>17346.359993041628</v>
      </c>
      <c r="I170" s="14">
        <v>17639.832075083825</v>
      </c>
      <c r="J170" s="14">
        <v>16815.204181693589</v>
      </c>
      <c r="K170" s="14">
        <v>16829.170423456133</v>
      </c>
      <c r="L170" s="14">
        <v>15049.836031164903</v>
      </c>
      <c r="M170" s="14">
        <v>14360.97400461703</v>
      </c>
      <c r="N170" s="14">
        <v>15773.420371479247</v>
      </c>
      <c r="O170" s="14">
        <v>15968.936313070537</v>
      </c>
      <c r="P170" s="14">
        <v>14726.970847546876</v>
      </c>
      <c r="Q170" s="14">
        <v>7527.8689893988858</v>
      </c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4.25" customHeight="1" x14ac:dyDescent="0.15">
      <c r="A171" s="12" t="s">
        <v>191</v>
      </c>
      <c r="B171" s="15"/>
      <c r="C171" s="16"/>
      <c r="D171" s="16"/>
      <c r="E171" s="16"/>
      <c r="F171" s="16"/>
      <c r="G171" s="16"/>
      <c r="H171" s="16"/>
      <c r="I171" s="16"/>
      <c r="J171" s="16"/>
      <c r="K171" s="16">
        <v>33.299999999999997</v>
      </c>
      <c r="L171" s="16">
        <v>90.63</v>
      </c>
      <c r="M171" s="16">
        <v>177.85</v>
      </c>
      <c r="N171" s="16">
        <v>195.49199999999999</v>
      </c>
      <c r="O171" s="16">
        <v>148.19999999999999</v>
      </c>
      <c r="P171" s="16">
        <v>104.63</v>
      </c>
      <c r="Q171" s="16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4.25" customHeight="1" x14ac:dyDescent="0.15">
      <c r="A172" s="12" t="s">
        <v>192</v>
      </c>
      <c r="B172" s="13">
        <v>92856.757565917913</v>
      </c>
      <c r="C172" s="14">
        <v>104875.19633785971</v>
      </c>
      <c r="D172" s="14">
        <v>121064.39026599485</v>
      </c>
      <c r="E172" s="14">
        <v>134139.42602026212</v>
      </c>
      <c r="F172" s="14">
        <v>114474.24841128787</v>
      </c>
      <c r="G172" s="14">
        <v>113968.89149624811</v>
      </c>
      <c r="H172" s="14">
        <v>133463.67949293816</v>
      </c>
      <c r="I172" s="14">
        <v>124867.48062631855</v>
      </c>
      <c r="J172" s="14">
        <v>130021.69063172577</v>
      </c>
      <c r="K172" s="14">
        <v>137530.67468007217</v>
      </c>
      <c r="L172" s="14">
        <v>121449.66822270847</v>
      </c>
      <c r="M172" s="14">
        <v>130643.57262458099</v>
      </c>
      <c r="N172" s="14">
        <v>144413.17165263355</v>
      </c>
      <c r="O172" s="14">
        <v>155547.03946434095</v>
      </c>
      <c r="P172" s="14">
        <v>157102.23454228928</v>
      </c>
      <c r="Q172" s="14">
        <v>90081.857758595361</v>
      </c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4.25" customHeight="1" x14ac:dyDescent="0.15">
      <c r="A173" s="12" t="s">
        <v>193</v>
      </c>
      <c r="B173" s="15">
        <v>1540.12976</v>
      </c>
      <c r="C173" s="16">
        <v>1624.9090000000001</v>
      </c>
      <c r="D173" s="16">
        <v>1775</v>
      </c>
      <c r="E173" s="16">
        <v>2002.4</v>
      </c>
      <c r="F173" s="16">
        <v>1892.4</v>
      </c>
      <c r="G173" s="16">
        <v>2474.19</v>
      </c>
      <c r="H173" s="16">
        <v>3083.88</v>
      </c>
      <c r="I173" s="16">
        <v>3799.9</v>
      </c>
      <c r="J173" s="16">
        <v>4685.0812252180594</v>
      </c>
      <c r="K173" s="16">
        <v>5604.95709929444</v>
      </c>
      <c r="L173" s="16">
        <v>6396.6630052638302</v>
      </c>
      <c r="M173" s="16">
        <v>7138.1150986643897</v>
      </c>
      <c r="N173" s="16">
        <v>7723.7624422594799</v>
      </c>
      <c r="O173" s="16">
        <v>8374.1584438400005</v>
      </c>
      <c r="P173" s="16">
        <v>7474.3102199840005</v>
      </c>
      <c r="Q173" s="16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4.25" customHeight="1" x14ac:dyDescent="0.15">
      <c r="A174" s="12" t="s">
        <v>194</v>
      </c>
      <c r="B174" s="13">
        <v>163.21599444444445</v>
      </c>
      <c r="C174" s="14">
        <v>177.49361555555555</v>
      </c>
      <c r="D174" s="14">
        <v>175.49348777777777</v>
      </c>
      <c r="E174" s="14">
        <v>165.8186351851852</v>
      </c>
      <c r="F174" s="14">
        <v>137.33842703703704</v>
      </c>
      <c r="G174" s="14">
        <v>150.22823740740739</v>
      </c>
      <c r="H174" s="14">
        <v>174.83741666666666</v>
      </c>
      <c r="I174" s="14">
        <v>194.4293988888889</v>
      </c>
      <c r="J174" s="14">
        <v>236.17164814814811</v>
      </c>
      <c r="K174" s="14">
        <v>528.6</v>
      </c>
      <c r="L174" s="14">
        <v>496.17317894846667</v>
      </c>
      <c r="M174" s="14">
        <v>478.85050894797774</v>
      </c>
      <c r="N174" s="14">
        <v>478.82945617697033</v>
      </c>
      <c r="O174" s="14">
        <v>571.69818868810364</v>
      </c>
      <c r="P174" s="14"/>
      <c r="Q174" s="14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4.25" customHeight="1" x14ac:dyDescent="0.15">
      <c r="A175" s="12" t="s">
        <v>195</v>
      </c>
      <c r="B175" s="15">
        <v>436.14964740740743</v>
      </c>
      <c r="C175" s="16">
        <v>343.56666962962953</v>
      </c>
      <c r="D175" s="16">
        <v>355.91351259259255</v>
      </c>
      <c r="E175" s="16">
        <v>363.58958999999999</v>
      </c>
      <c r="F175" s="16">
        <v>352.63447444444444</v>
      </c>
      <c r="G175" s="16">
        <v>369.98055629629624</v>
      </c>
      <c r="H175" s="16">
        <v>380.57319148148144</v>
      </c>
      <c r="I175" s="16">
        <v>391.63803481481477</v>
      </c>
      <c r="J175" s="16">
        <v>408.99824296296293</v>
      </c>
      <c r="K175" s="16">
        <v>826.3</v>
      </c>
      <c r="L175" s="16">
        <v>867.26267083924813</v>
      </c>
      <c r="M175" s="16">
        <v>829.49888121619256</v>
      </c>
      <c r="N175" s="16">
        <v>941.51652233584809</v>
      </c>
      <c r="O175" s="16">
        <v>1076.9694480655965</v>
      </c>
      <c r="P175" s="16"/>
      <c r="Q175" s="16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4.25" customHeight="1" x14ac:dyDescent="0.15">
      <c r="A176" s="12" t="s">
        <v>196</v>
      </c>
      <c r="B176" s="13">
        <v>157.97691851851852</v>
      </c>
      <c r="C176" s="14">
        <v>170.83625185185184</v>
      </c>
      <c r="D176" s="14">
        <v>160.87274814814813</v>
      </c>
      <c r="E176" s="14">
        <v>152.98486148148146</v>
      </c>
      <c r="F176" s="14">
        <v>138.95533740740737</v>
      </c>
      <c r="G176" s="14">
        <v>138.18749925925925</v>
      </c>
      <c r="H176" s="14">
        <v>139.37255518518518</v>
      </c>
      <c r="I176" s="14">
        <v>140.48989703703703</v>
      </c>
      <c r="J176" s="14">
        <v>140.66847925925924</v>
      </c>
      <c r="K176" s="14">
        <v>206.5</v>
      </c>
      <c r="L176" s="14">
        <v>237.60674794857258</v>
      </c>
      <c r="M176" s="14">
        <v>255.7971748509496</v>
      </c>
      <c r="N176" s="14">
        <v>249.98445732665886</v>
      </c>
      <c r="O176" s="14">
        <v>275.64866161232891</v>
      </c>
      <c r="P176" s="14"/>
      <c r="Q176" s="14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4.25" customHeight="1" x14ac:dyDescent="0.15">
      <c r="A177" s="12" t="s">
        <v>197</v>
      </c>
      <c r="B177" s="15">
        <v>147.02359470824931</v>
      </c>
      <c r="C177" s="16">
        <v>273.923790112137</v>
      </c>
      <c r="D177" s="16">
        <v>510.41290150132602</v>
      </c>
      <c r="E177" s="16">
        <v>417.49369043297099</v>
      </c>
      <c r="F177" s="16">
        <v>324.032972827945</v>
      </c>
      <c r="G177" s="16">
        <v>242.1</v>
      </c>
      <c r="H177" s="16">
        <v>832.74406244806198</v>
      </c>
      <c r="I177" s="16">
        <v>1058.801929753196</v>
      </c>
      <c r="J177" s="16">
        <v>1257.9759285550729</v>
      </c>
      <c r="K177" s="16">
        <v>1568.0549245966979</v>
      </c>
      <c r="L177" s="16">
        <v>1727.32196550146</v>
      </c>
      <c r="M177" s="16">
        <v>1544.5707379150788</v>
      </c>
      <c r="N177" s="16">
        <v>1780.1203456311</v>
      </c>
      <c r="O177" s="16">
        <v>1511.0258041164529</v>
      </c>
      <c r="P177" s="16">
        <v>1366.595698976771</v>
      </c>
      <c r="Q177" s="16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4.25" customHeight="1" x14ac:dyDescent="0.15">
      <c r="A178" s="12" t="s">
        <v>198</v>
      </c>
      <c r="B178" s="13">
        <v>204.1</v>
      </c>
      <c r="C178" s="14">
        <v>236.6</v>
      </c>
      <c r="D178" s="14">
        <v>253.4</v>
      </c>
      <c r="E178" s="14">
        <v>284.2</v>
      </c>
      <c r="F178" s="14">
        <v>286.7</v>
      </c>
      <c r="G178" s="14">
        <v>241.4</v>
      </c>
      <c r="H178" s="14">
        <v>200.76637046637211</v>
      </c>
      <c r="I178" s="14">
        <v>171.51060329999999</v>
      </c>
      <c r="J178" s="14">
        <v>172.16362323862558</v>
      </c>
      <c r="K178" s="14">
        <v>202.6813455661873</v>
      </c>
      <c r="L178" s="14">
        <v>177.38737801730585</v>
      </c>
      <c r="M178" s="14">
        <v>166.12635998540804</v>
      </c>
      <c r="N178" s="14">
        <v>158.30000000000001</v>
      </c>
      <c r="O178" s="14">
        <v>170.7342692863142</v>
      </c>
      <c r="P178" s="14">
        <v>157.37147897052969</v>
      </c>
      <c r="Q178" s="14">
        <v>102.6205860531619</v>
      </c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4.25" customHeight="1" x14ac:dyDescent="0.15">
      <c r="A179" s="12" t="s">
        <v>199</v>
      </c>
      <c r="B179" s="15">
        <v>38113.559603229834</v>
      </c>
      <c r="C179" s="16">
        <v>43403.125758290167</v>
      </c>
      <c r="D179" s="16">
        <v>53777.95180768572</v>
      </c>
      <c r="E179" s="16">
        <v>59684.860667999856</v>
      </c>
      <c r="F179" s="16">
        <v>50375.602116879396</v>
      </c>
      <c r="G179" s="16">
        <v>54051.178672498812</v>
      </c>
      <c r="H179" s="16">
        <v>65185.2</v>
      </c>
      <c r="I179" s="16">
        <v>64911.302488551351</v>
      </c>
      <c r="J179" s="16">
        <v>75199.146326119662</v>
      </c>
      <c r="K179" s="16">
        <v>75630.85168076925</v>
      </c>
      <c r="L179" s="16">
        <v>71218.289150604716</v>
      </c>
      <c r="M179" s="16">
        <v>70108.748343649248</v>
      </c>
      <c r="N179" s="16">
        <v>71868.094155946659</v>
      </c>
      <c r="O179" s="16">
        <v>73503.051287093083</v>
      </c>
      <c r="P179" s="16">
        <v>77855.00746283037</v>
      </c>
      <c r="Q179" s="16">
        <v>68844.848008756497</v>
      </c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4.25" customHeight="1" x14ac:dyDescent="0.15">
      <c r="A180" s="12" t="s">
        <v>200</v>
      </c>
      <c r="B180" s="13">
        <v>68926.80632175022</v>
      </c>
      <c r="C180" s="14">
        <v>74010.329285127096</v>
      </c>
      <c r="D180" s="14">
        <v>88687.695361607315</v>
      </c>
      <c r="E180" s="14">
        <v>100780.19010253614</v>
      </c>
      <c r="F180" s="14">
        <v>96693.520044642661</v>
      </c>
      <c r="G180" s="14">
        <v>100264.70426283209</v>
      </c>
      <c r="H180" s="14">
        <v>114101.71195801368</v>
      </c>
      <c r="I180" s="14">
        <v>117202.28949481058</v>
      </c>
      <c r="J180" s="14">
        <v>119367.33017525933</v>
      </c>
      <c r="K180" s="14">
        <v>127525.27299736362</v>
      </c>
      <c r="L180" s="14">
        <v>121894.33428799521</v>
      </c>
      <c r="M180" s="14">
        <v>124317.02443173132</v>
      </c>
      <c r="N180" s="14">
        <v>126357.25011156563</v>
      </c>
      <c r="O180" s="14">
        <v>135703.41015317987</v>
      </c>
      <c r="P180" s="14">
        <v>131266.86303164574</v>
      </c>
      <c r="Q180" s="14">
        <v>115006.01013358761</v>
      </c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4.25" customHeight="1" x14ac:dyDescent="0.15">
      <c r="A181" s="12" t="s">
        <v>201</v>
      </c>
      <c r="B181" s="15">
        <v>2910</v>
      </c>
      <c r="C181" s="16">
        <v>2924</v>
      </c>
      <c r="D181" s="16">
        <v>3861.3484421200001</v>
      </c>
      <c r="E181" s="16">
        <v>4415.3151513200701</v>
      </c>
      <c r="F181" s="16">
        <v>4798.4157190505503</v>
      </c>
      <c r="G181" s="16">
        <v>7333.04102010109</v>
      </c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4.25" customHeight="1" x14ac:dyDescent="0.15">
      <c r="A182" s="12" t="s">
        <v>202</v>
      </c>
      <c r="B182" s="13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4.25" customHeight="1" x14ac:dyDescent="0.15">
      <c r="A183" s="12" t="s">
        <v>203</v>
      </c>
      <c r="B183" s="15">
        <v>146.34180000000001</v>
      </c>
      <c r="C183" s="16">
        <v>134.21469999999999</v>
      </c>
      <c r="D183" s="16">
        <v>148.69210000000001</v>
      </c>
      <c r="E183" s="16">
        <v>181.40899999999999</v>
      </c>
      <c r="F183" s="16">
        <v>178.8708</v>
      </c>
      <c r="G183" s="16">
        <v>384.6</v>
      </c>
      <c r="H183" s="16">
        <v>459.24391100000003</v>
      </c>
      <c r="I183" s="16">
        <v>487.640558</v>
      </c>
      <c r="J183" s="16">
        <v>363.37935900000002</v>
      </c>
      <c r="K183" s="16">
        <v>309.50101699999999</v>
      </c>
      <c r="L183" s="16">
        <v>252.390533</v>
      </c>
      <c r="M183" s="16">
        <v>231.82504</v>
      </c>
      <c r="N183" s="16">
        <v>252.00051999999999</v>
      </c>
      <c r="O183" s="16">
        <v>242.22076000000001</v>
      </c>
      <c r="P183" s="16">
        <v>242.35830000000001</v>
      </c>
      <c r="Q183" s="16">
        <v>138.53331</v>
      </c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4.25" customHeight="1" x14ac:dyDescent="0.15">
      <c r="A184" s="12" t="s">
        <v>204</v>
      </c>
      <c r="B184" s="13">
        <v>1269.16058439526</v>
      </c>
      <c r="C184" s="14">
        <v>1528.0640264208901</v>
      </c>
      <c r="D184" s="14">
        <v>1875.7376807452599</v>
      </c>
      <c r="E184" s="14">
        <v>1998.7635425148399</v>
      </c>
      <c r="F184" s="14">
        <v>1854.64415277232</v>
      </c>
      <c r="G184" s="14">
        <v>2045.7</v>
      </c>
      <c r="H184" s="14">
        <v>2300.335</v>
      </c>
      <c r="I184" s="14">
        <v>2786.4139513073901</v>
      </c>
      <c r="J184" s="14">
        <v>3201.6553150623999</v>
      </c>
      <c r="K184" s="14">
        <v>3395.964452128776</v>
      </c>
      <c r="L184" s="14">
        <v>3412.3827763377676</v>
      </c>
      <c r="M184" s="14">
        <v>3599.2985500943432</v>
      </c>
      <c r="N184" s="14">
        <v>3811.9767883473451</v>
      </c>
      <c r="O184" s="14">
        <v>4014.6686136860499</v>
      </c>
      <c r="P184" s="14">
        <v>4280.590080492826</v>
      </c>
      <c r="Q184" s="14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4.25" customHeight="1" x14ac:dyDescent="0.15">
      <c r="A185" s="12" t="s">
        <v>205</v>
      </c>
      <c r="B185" s="15">
        <v>19925.400000000001</v>
      </c>
      <c r="C185" s="16">
        <v>24611.78</v>
      </c>
      <c r="D185" s="16">
        <v>30113.9</v>
      </c>
      <c r="E185" s="16">
        <v>33124.72000000003</v>
      </c>
      <c r="F185" s="16">
        <v>30204.22673326396</v>
      </c>
      <c r="G185" s="16">
        <v>34339.814271888055</v>
      </c>
      <c r="H185" s="16">
        <v>41544.596360647905</v>
      </c>
      <c r="I185" s="16">
        <v>46521.371221714297</v>
      </c>
      <c r="J185" s="16">
        <v>54804.079249323397</v>
      </c>
      <c r="K185" s="16">
        <v>51940.180537107495</v>
      </c>
      <c r="L185" s="16">
        <v>58082.146243216303</v>
      </c>
      <c r="M185" s="16">
        <v>63786.404938557804</v>
      </c>
      <c r="N185" s="16">
        <v>70964.140350499598</v>
      </c>
      <c r="O185" s="16">
        <v>77473.628712641294</v>
      </c>
      <c r="P185" s="16">
        <v>81177.527678501909</v>
      </c>
      <c r="Q185" s="16">
        <v>31703.29971434292</v>
      </c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4.25" customHeight="1" x14ac:dyDescent="0.15">
      <c r="A186" s="12" t="s">
        <v>206</v>
      </c>
      <c r="B186" s="13"/>
      <c r="C186" s="14">
        <v>34.090316623921098</v>
      </c>
      <c r="D186" s="14">
        <v>62.511297016121702</v>
      </c>
      <c r="E186" s="14">
        <v>44.082679037830303</v>
      </c>
      <c r="F186" s="14">
        <v>51.554597639734702</v>
      </c>
      <c r="G186" s="14">
        <v>67.809551000576405</v>
      </c>
      <c r="H186" s="14">
        <v>72.5815496844412</v>
      </c>
      <c r="I186" s="14">
        <v>69.424234903944807</v>
      </c>
      <c r="J186" s="14">
        <v>70.192320814950406</v>
      </c>
      <c r="K186" s="14">
        <v>74.112458396432586</v>
      </c>
      <c r="L186" s="14">
        <v>73</v>
      </c>
      <c r="M186" s="14">
        <v>76.735500000000002</v>
      </c>
      <c r="N186" s="14">
        <v>93.20224495905299</v>
      </c>
      <c r="O186" s="14">
        <v>97.268318551455494</v>
      </c>
      <c r="P186" s="14">
        <v>91.513792211974206</v>
      </c>
      <c r="Q186" s="14">
        <v>45.845944810204429</v>
      </c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4.25" customHeight="1" x14ac:dyDescent="0.15">
      <c r="A187" s="12" t="s">
        <v>207</v>
      </c>
      <c r="B187" s="15">
        <v>176.9836509203183</v>
      </c>
      <c r="C187" s="16">
        <v>200.89941036307144</v>
      </c>
      <c r="D187" s="16">
        <v>236.32894138774745</v>
      </c>
      <c r="E187" s="16">
        <v>284.23539960389002</v>
      </c>
      <c r="F187" s="16">
        <v>294.73238008556831</v>
      </c>
      <c r="G187" s="16">
        <v>320.53726590818303</v>
      </c>
      <c r="H187" s="16">
        <v>509.4</v>
      </c>
      <c r="I187" s="16">
        <v>457.66780744988807</v>
      </c>
      <c r="J187" s="16">
        <v>486.12124884347497</v>
      </c>
      <c r="K187" s="16">
        <v>489.50928955313117</v>
      </c>
      <c r="L187" s="16">
        <v>487.737680744199</v>
      </c>
      <c r="M187" s="16">
        <v>541.87842320107904</v>
      </c>
      <c r="N187" s="16">
        <v>569.99380884880679</v>
      </c>
      <c r="O187" s="16">
        <v>621.89358988107142</v>
      </c>
      <c r="P187" s="16">
        <v>610.02778913454199</v>
      </c>
      <c r="Q187" s="16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4.25" customHeight="1" x14ac:dyDescent="0.15">
      <c r="A188" s="12" t="s">
        <v>208</v>
      </c>
      <c r="B188" s="13">
        <v>24.847911533713205</v>
      </c>
      <c r="C188" s="14">
        <v>32.394214282866429</v>
      </c>
      <c r="D188" s="14">
        <v>24.052550599113555</v>
      </c>
      <c r="E188" s="14">
        <v>38.027516262893052</v>
      </c>
      <c r="F188" s="14">
        <v>33.984978511426363</v>
      </c>
      <c r="G188" s="14">
        <v>35.308025777939349</v>
      </c>
      <c r="H188" s="14">
        <v>53.7</v>
      </c>
      <c r="I188" s="14">
        <v>63.62139017876612</v>
      </c>
      <c r="J188" s="14">
        <v>76.814444763168936</v>
      </c>
      <c r="K188" s="14">
        <v>56.780635322379737</v>
      </c>
      <c r="L188" s="14">
        <v>48.59785174832232</v>
      </c>
      <c r="M188" s="14">
        <v>78.00238202908038</v>
      </c>
      <c r="N188" s="14">
        <v>81.219173930983686</v>
      </c>
      <c r="O188" s="14">
        <v>90.533092369419606</v>
      </c>
      <c r="P188" s="14">
        <v>96.78412779226511</v>
      </c>
      <c r="Q188" s="14">
        <v>74.753322058261034</v>
      </c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4.25" customHeight="1" x14ac:dyDescent="0.15">
      <c r="A189" s="12" t="s">
        <v>209</v>
      </c>
      <c r="B189" s="15">
        <v>896.9</v>
      </c>
      <c r="C189" s="16">
        <v>814.8</v>
      </c>
      <c r="D189" s="16">
        <v>923.8</v>
      </c>
      <c r="E189" s="16">
        <v>936.5</v>
      </c>
      <c r="F189" s="16">
        <v>764.8</v>
      </c>
      <c r="G189" s="16">
        <v>874.2</v>
      </c>
      <c r="H189" s="16">
        <v>1109.4000000000001</v>
      </c>
      <c r="I189" s="16">
        <v>1288.5070327476101</v>
      </c>
      <c r="J189" s="16">
        <v>1236.9791975179</v>
      </c>
      <c r="K189" s="16">
        <v>1364.1653554854699</v>
      </c>
      <c r="L189" s="16">
        <v>1124.9995361445451</v>
      </c>
      <c r="M189" s="16">
        <v>956.089398652966</v>
      </c>
      <c r="N189" s="16">
        <v>979.94399617750094</v>
      </c>
      <c r="O189" s="16">
        <v>814.31301369647394</v>
      </c>
      <c r="P189" s="16">
        <v>801.51862424019203</v>
      </c>
      <c r="Q189" s="16">
        <v>428.67582175728768</v>
      </c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4.25" customHeight="1" x14ac:dyDescent="0.15">
      <c r="A190" s="12" t="s">
        <v>210</v>
      </c>
      <c r="B190" s="13">
        <v>3876.8080569329286</v>
      </c>
      <c r="C190" s="14">
        <v>4153.0399504141542</v>
      </c>
      <c r="D190" s="14">
        <v>4772.1233326613155</v>
      </c>
      <c r="E190" s="14">
        <v>5831.4723009394056</v>
      </c>
      <c r="F190" s="14">
        <v>5333.8764325785496</v>
      </c>
      <c r="G190" s="14">
        <v>5631.7591169484413</v>
      </c>
      <c r="H190" s="14">
        <v>4618.3243160050779</v>
      </c>
      <c r="I190" s="14">
        <v>5076.6645147177196</v>
      </c>
      <c r="J190" s="14">
        <v>4830.6772193127881</v>
      </c>
      <c r="K190" s="14">
        <v>4733.7682418601917</v>
      </c>
      <c r="L190" s="14">
        <v>3294.1566303447398</v>
      </c>
      <c r="M190" s="14">
        <v>3249.0184820223199</v>
      </c>
      <c r="N190" s="14">
        <v>3273.7530611612265</v>
      </c>
      <c r="O190" s="14">
        <v>3854.8976147898093</v>
      </c>
      <c r="P190" s="14">
        <v>4173.9915713425689</v>
      </c>
      <c r="Q190" s="14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4.25" customHeight="1" x14ac:dyDescent="0.15">
      <c r="A191" s="12" t="s">
        <v>211</v>
      </c>
      <c r="B191" s="15">
        <v>27822</v>
      </c>
      <c r="C191" s="16">
        <v>26093</v>
      </c>
      <c r="D191" s="16">
        <v>30006</v>
      </c>
      <c r="E191" s="16">
        <v>37112</v>
      </c>
      <c r="F191" s="16">
        <v>35816</v>
      </c>
      <c r="G191" s="16">
        <v>36449</v>
      </c>
      <c r="H191" s="16">
        <v>41255</v>
      </c>
      <c r="I191" s="16">
        <v>43568</v>
      </c>
      <c r="J191" s="16">
        <v>58870</v>
      </c>
      <c r="K191" s="16">
        <v>62290</v>
      </c>
      <c r="L191" s="16">
        <v>55488</v>
      </c>
      <c r="M191" s="16">
        <v>46328</v>
      </c>
      <c r="N191" s="16">
        <v>53481</v>
      </c>
      <c r="O191" s="16">
        <v>58627</v>
      </c>
      <c r="P191" s="16">
        <v>63590</v>
      </c>
      <c r="Q191" s="16">
        <v>34875</v>
      </c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4.25" customHeight="1" x14ac:dyDescent="0.15">
      <c r="A192" s="12" t="s">
        <v>212</v>
      </c>
      <c r="B192" s="13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5" ht="14.25" customHeight="1" x14ac:dyDescent="0.15">
      <c r="A193" s="12" t="s">
        <v>213</v>
      </c>
      <c r="B193" s="15"/>
      <c r="C193" s="16"/>
      <c r="D193" s="16"/>
      <c r="E193" s="16"/>
      <c r="F193" s="16"/>
      <c r="G193" s="16"/>
      <c r="H193" s="16"/>
      <c r="I193" s="16"/>
      <c r="J193" s="16"/>
      <c r="K193" s="16">
        <v>614.29999999999995</v>
      </c>
      <c r="L193" s="16">
        <v>649.916368664429</v>
      </c>
      <c r="M193" s="16">
        <v>736.688029180792</v>
      </c>
      <c r="N193" s="16">
        <v>600.27314212804799</v>
      </c>
      <c r="O193" s="16">
        <v>821.02378863487399</v>
      </c>
      <c r="P193" s="16"/>
      <c r="Q193" s="16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5" ht="14.25" customHeight="1" x14ac:dyDescent="0.15">
      <c r="A194" s="12" t="s">
        <v>214</v>
      </c>
      <c r="B194" s="13">
        <v>2.2902424758649773</v>
      </c>
      <c r="C194" s="14">
        <v>2.5972851308003624</v>
      </c>
      <c r="D194" s="14">
        <v>2.8655736444709925</v>
      </c>
      <c r="E194" s="14">
        <v>3.5180466735625946</v>
      </c>
      <c r="F194" s="14">
        <v>2.9386676645227654</v>
      </c>
      <c r="G194" s="14">
        <v>4.045881464246933</v>
      </c>
      <c r="H194" s="14">
        <v>4.346056532019384</v>
      </c>
      <c r="I194" s="14">
        <v>4.4944121580953009</v>
      </c>
      <c r="J194" s="14">
        <v>5.3796751895388057</v>
      </c>
      <c r="K194" s="14">
        <v>5.3410971121907922</v>
      </c>
      <c r="L194" s="14">
        <v>6.5514753167084381</v>
      </c>
      <c r="M194" s="14">
        <v>7.1193025533374756</v>
      </c>
      <c r="N194" s="14">
        <v>8.4714139258615688</v>
      </c>
      <c r="O194" s="14">
        <v>8.5404159905050587</v>
      </c>
      <c r="P194" s="14">
        <v>9.7640924698273341</v>
      </c>
      <c r="Q194" s="14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5" ht="14.25" customHeight="1" x14ac:dyDescent="0.15">
      <c r="A195" s="12" t="s">
        <v>215</v>
      </c>
      <c r="B195" s="15">
        <v>526.16534858667103</v>
      </c>
      <c r="C195" s="16">
        <v>547.95290003923196</v>
      </c>
      <c r="D195" s="16">
        <v>662.87191979427803</v>
      </c>
      <c r="E195" s="16">
        <v>832.09083004277693</v>
      </c>
      <c r="F195" s="16">
        <v>1027.1835360028451</v>
      </c>
      <c r="G195" s="16">
        <v>1304.10356404105</v>
      </c>
      <c r="H195" s="16">
        <v>1779.3527031370299</v>
      </c>
      <c r="I195" s="16">
        <v>2125.3559733040938</v>
      </c>
      <c r="J195" s="16">
        <v>2103.0610758904372</v>
      </c>
      <c r="K195" s="16">
        <v>2180.5217826718304</v>
      </c>
      <c r="L195" s="16">
        <v>2061.4625250919298</v>
      </c>
      <c r="M195" s="16">
        <v>1915.2319192106099</v>
      </c>
      <c r="N195" s="16">
        <v>1648.5746846072432</v>
      </c>
      <c r="O195" s="16">
        <v>1990.762429902795</v>
      </c>
      <c r="P195" s="16">
        <v>2029.1231796801151</v>
      </c>
      <c r="Q195" s="16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5" ht="14.25" customHeight="1" x14ac:dyDescent="0.15">
      <c r="A196" s="12" t="s">
        <v>216</v>
      </c>
      <c r="B196" s="13">
        <v>10442</v>
      </c>
      <c r="C196" s="14">
        <v>12181</v>
      </c>
      <c r="D196" s="14">
        <v>15244</v>
      </c>
      <c r="E196" s="14">
        <v>19292</v>
      </c>
      <c r="F196" s="14">
        <v>14946</v>
      </c>
      <c r="G196" s="14">
        <v>18327</v>
      </c>
      <c r="H196" s="14">
        <v>21269</v>
      </c>
      <c r="I196" s="14">
        <v>22089</v>
      </c>
      <c r="J196" s="14">
        <v>22613</v>
      </c>
      <c r="K196" s="14">
        <v>14884</v>
      </c>
      <c r="L196" s="14">
        <v>12442</v>
      </c>
      <c r="M196" s="14">
        <v>12448</v>
      </c>
      <c r="N196" s="14">
        <v>14243</v>
      </c>
      <c r="O196" s="14">
        <v>15836</v>
      </c>
      <c r="P196" s="14">
        <v>17465</v>
      </c>
      <c r="Q196" s="14">
        <v>15509</v>
      </c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5" s="20" customFormat="1" ht="14.25" customHeight="1" x14ac:dyDescent="0.15">
      <c r="A197" s="27" t="s">
        <v>303</v>
      </c>
      <c r="B197" s="24"/>
      <c r="C197" s="24"/>
      <c r="D197" s="24"/>
      <c r="E197" s="24"/>
      <c r="F197" s="24"/>
      <c r="G197" s="24">
        <v>11735.874744724302</v>
      </c>
      <c r="H197" s="24">
        <v>16691.626957113684</v>
      </c>
      <c r="I197" s="24">
        <v>18924.438393464941</v>
      </c>
      <c r="J197" s="24">
        <v>21238.938053097347</v>
      </c>
      <c r="K197" s="24">
        <v>58325.39142273656</v>
      </c>
      <c r="L197" s="24">
        <v>60776.038121170866</v>
      </c>
      <c r="M197" s="24">
        <v>65595.643294758338</v>
      </c>
      <c r="N197" s="24">
        <v>70496.936691626965</v>
      </c>
      <c r="O197" s="24">
        <v>71831.177671885642</v>
      </c>
      <c r="P197" s="24">
        <v>90265.486725663723</v>
      </c>
      <c r="Q197" s="24">
        <v>62137.508509189924</v>
      </c>
      <c r="R197" s="83"/>
      <c r="S197" s="83"/>
      <c r="T197" s="83"/>
      <c r="U197" s="88"/>
      <c r="V197" s="88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</row>
    <row r="198" spans="1:35" ht="14.25" customHeight="1" x14ac:dyDescent="0.15">
      <c r="A198" s="12" t="s">
        <v>217</v>
      </c>
      <c r="B198" s="15">
        <v>246901.51437014155</v>
      </c>
      <c r="C198" s="16">
        <v>285343.41065539967</v>
      </c>
      <c r="D198" s="16">
        <v>337297.40450947284</v>
      </c>
      <c r="E198" s="16">
        <v>327148.19467880117</v>
      </c>
      <c r="F198" s="16">
        <v>283024.86151488771</v>
      </c>
      <c r="G198" s="16">
        <v>289754.82626513788</v>
      </c>
      <c r="H198" s="16">
        <v>333572.21012676647</v>
      </c>
      <c r="I198" s="16">
        <v>339527.90977807093</v>
      </c>
      <c r="J198" s="16">
        <v>362553.36104998813</v>
      </c>
      <c r="K198" s="16">
        <v>388801.12926540669</v>
      </c>
      <c r="L198" s="16">
        <v>369218.92003743246</v>
      </c>
      <c r="M198" s="16">
        <v>358714.42905777507</v>
      </c>
      <c r="N198" s="16">
        <v>369591.95238249353</v>
      </c>
      <c r="O198" s="16">
        <v>414046.1947783847</v>
      </c>
      <c r="P198" s="16">
        <v>403645.92424817214</v>
      </c>
      <c r="Q198" s="16">
        <v>342744.84966471611</v>
      </c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5" ht="14.25" customHeight="1" x14ac:dyDescent="0.15">
      <c r="A199" s="12" t="s">
        <v>218</v>
      </c>
      <c r="B199" s="13">
        <v>378490</v>
      </c>
      <c r="C199" s="14">
        <v>423086</v>
      </c>
      <c r="D199" s="14">
        <v>495658</v>
      </c>
      <c r="E199" s="14">
        <v>540790</v>
      </c>
      <c r="F199" s="14">
        <v>522458</v>
      </c>
      <c r="G199" s="14">
        <v>582045</v>
      </c>
      <c r="H199" s="14">
        <v>644669</v>
      </c>
      <c r="I199" s="14">
        <v>684822</v>
      </c>
      <c r="J199" s="14">
        <v>719416</v>
      </c>
      <c r="K199" s="14">
        <v>757050</v>
      </c>
      <c r="L199" s="14">
        <v>768664</v>
      </c>
      <c r="M199" s="14">
        <v>780942</v>
      </c>
      <c r="N199" s="14">
        <v>833775</v>
      </c>
      <c r="O199" s="14">
        <v>861719</v>
      </c>
      <c r="P199" s="14">
        <v>876297</v>
      </c>
      <c r="Q199" s="14">
        <v>705647</v>
      </c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5" ht="14.25" customHeight="1" x14ac:dyDescent="0.15">
      <c r="A200" s="12" t="s">
        <v>219</v>
      </c>
      <c r="B200" s="15">
        <v>1311.2827752976164</v>
      </c>
      <c r="C200" s="16">
        <v>1387.427515854303</v>
      </c>
      <c r="D200" s="16">
        <v>1833.4515694527001</v>
      </c>
      <c r="E200" s="16">
        <v>2276.7422319101038</v>
      </c>
      <c r="F200" s="16">
        <v>2319.6574965823515</v>
      </c>
      <c r="G200" s="16">
        <v>2688.158503119957</v>
      </c>
      <c r="H200" s="16">
        <v>3641.9116562474178</v>
      </c>
      <c r="I200" s="16">
        <v>5224.1000000000004</v>
      </c>
      <c r="J200" s="16">
        <v>5118.9651358792999</v>
      </c>
      <c r="K200" s="16">
        <v>4965.05456877917</v>
      </c>
      <c r="L200" s="16">
        <v>5193.8030561302203</v>
      </c>
      <c r="M200" s="16">
        <v>4847.9522330520522</v>
      </c>
      <c r="N200" s="16">
        <v>5675.8349666563299</v>
      </c>
      <c r="O200" s="16">
        <v>5410.0356736967606</v>
      </c>
      <c r="P200" s="16">
        <v>5264.0970468254</v>
      </c>
      <c r="Q200" s="16">
        <v>3705.7883944654968</v>
      </c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5" ht="14.25" customHeight="1" x14ac:dyDescent="0.15">
      <c r="A201" s="12" t="s">
        <v>220</v>
      </c>
      <c r="B201" s="13"/>
      <c r="C201" s="14"/>
      <c r="D201" s="14"/>
      <c r="E201" s="14"/>
      <c r="F201" s="14"/>
      <c r="G201" s="14">
        <v>1405.289145064613</v>
      </c>
      <c r="H201" s="14">
        <v>1832.3028404444831</v>
      </c>
      <c r="I201" s="14">
        <v>2125.0563812063829</v>
      </c>
      <c r="J201" s="14">
        <v>2432.326917530826</v>
      </c>
      <c r="K201" s="14">
        <v>2370.4505481433403</v>
      </c>
      <c r="L201" s="14">
        <v>2357.7952064213337</v>
      </c>
      <c r="M201" s="14">
        <v>1904.7</v>
      </c>
      <c r="N201" s="14">
        <v>2250.6856328919503</v>
      </c>
      <c r="O201" s="14">
        <v>2749.5472300890797</v>
      </c>
      <c r="P201" s="14">
        <v>3094.8114261222599</v>
      </c>
      <c r="Q201" s="14">
        <v>1699.53192503066</v>
      </c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5" ht="14.25" customHeight="1" x14ac:dyDescent="0.15">
      <c r="A202" s="12" t="s">
        <v>221</v>
      </c>
      <c r="B202" s="15">
        <v>138.84665976090162</v>
      </c>
      <c r="C202" s="16">
        <v>145.81857016527556</v>
      </c>
      <c r="D202" s="16">
        <v>185.93533507816824</v>
      </c>
      <c r="E202" s="16">
        <v>233.55937407378741</v>
      </c>
      <c r="F202" s="16">
        <v>248.25401606976993</v>
      </c>
      <c r="G202" s="16">
        <v>276.7</v>
      </c>
      <c r="H202" s="16">
        <v>283.1984737937687</v>
      </c>
      <c r="I202" s="16">
        <v>301.76316119167365</v>
      </c>
      <c r="J202" s="16">
        <v>352.40879733270197</v>
      </c>
      <c r="K202" s="16">
        <v>319.0567352632624</v>
      </c>
      <c r="L202" s="16">
        <v>277.0962973305443</v>
      </c>
      <c r="M202" s="16">
        <v>306.54729750898076</v>
      </c>
      <c r="N202" s="16">
        <v>322.07024085304067</v>
      </c>
      <c r="O202" s="16">
        <v>368.64227562784765</v>
      </c>
      <c r="P202" s="16">
        <v>338.45233181058967</v>
      </c>
      <c r="Q202" s="16">
        <v>109.5287325665483</v>
      </c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5" ht="14.25" customHeight="1" x14ac:dyDescent="0.15">
      <c r="A203" s="12" t="s">
        <v>222</v>
      </c>
      <c r="B203" s="13">
        <v>1346</v>
      </c>
      <c r="C203" s="14">
        <v>1548</v>
      </c>
      <c r="D203" s="14">
        <v>1869</v>
      </c>
      <c r="E203" s="14">
        <v>2187</v>
      </c>
      <c r="F203" s="14">
        <v>2144</v>
      </c>
      <c r="G203" s="14">
        <v>1848</v>
      </c>
      <c r="H203" s="14">
        <v>1912</v>
      </c>
      <c r="I203" s="14">
        <v>2160</v>
      </c>
      <c r="J203" s="14">
        <v>2216</v>
      </c>
      <c r="K203" s="14">
        <v>2130</v>
      </c>
      <c r="L203" s="14">
        <v>1635</v>
      </c>
      <c r="M203" s="14">
        <v>1285</v>
      </c>
      <c r="N203" s="14"/>
      <c r="O203" s="14"/>
      <c r="P203" s="14"/>
      <c r="Q203" s="14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5" ht="14.25" customHeight="1" x14ac:dyDescent="0.15">
      <c r="A204" s="12" t="s">
        <v>223</v>
      </c>
      <c r="B204" s="15">
        <v>4176</v>
      </c>
      <c r="C204" s="16">
        <v>5100</v>
      </c>
      <c r="D204" s="16">
        <v>6030</v>
      </c>
      <c r="E204" s="16">
        <v>7006</v>
      </c>
      <c r="F204" s="16">
        <v>5766</v>
      </c>
      <c r="G204" s="16">
        <v>7460</v>
      </c>
      <c r="H204" s="16">
        <v>8879</v>
      </c>
      <c r="I204" s="16">
        <v>9620</v>
      </c>
      <c r="J204" s="16">
        <v>10711</v>
      </c>
      <c r="K204" s="16">
        <v>10970</v>
      </c>
      <c r="L204" s="16">
        <v>11250</v>
      </c>
      <c r="M204" s="16">
        <v>12500</v>
      </c>
      <c r="N204" s="16">
        <v>13070</v>
      </c>
      <c r="O204" s="16">
        <v>14790.5</v>
      </c>
      <c r="P204" s="16">
        <v>16637</v>
      </c>
      <c r="Q204" s="16">
        <v>6313</v>
      </c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5" ht="14.25" customHeight="1" x14ac:dyDescent="0.15">
      <c r="A205" s="12" t="s">
        <v>224</v>
      </c>
      <c r="B205" s="13">
        <v>225.19262329023701</v>
      </c>
      <c r="C205" s="14">
        <v>179.59131294391702</v>
      </c>
      <c r="D205" s="14">
        <v>259.04339290934399</v>
      </c>
      <c r="E205" s="14">
        <v>353.98330059147798</v>
      </c>
      <c r="F205" s="14">
        <v>330.33111624782998</v>
      </c>
      <c r="G205" s="14">
        <v>550.8484639541889</v>
      </c>
      <c r="H205" s="14">
        <v>748.27304123121496</v>
      </c>
      <c r="I205" s="14">
        <v>737.25341951691792</v>
      </c>
      <c r="J205" s="14">
        <v>914.039673096559</v>
      </c>
      <c r="K205" s="14">
        <v>789.89667948183705</v>
      </c>
      <c r="L205" s="14">
        <v>576.64982452652498</v>
      </c>
      <c r="M205" s="14">
        <v>501.126088431102</v>
      </c>
      <c r="N205" s="14">
        <v>609.67176851761303</v>
      </c>
      <c r="O205" s="14">
        <v>752.11089389277197</v>
      </c>
      <c r="P205" s="14">
        <v>768.50069226744995</v>
      </c>
      <c r="Q205" s="14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5" ht="14.25" customHeight="1" x14ac:dyDescent="0.15">
      <c r="A206" s="12" t="s">
        <v>227</v>
      </c>
      <c r="B206" s="15">
        <v>372.08184565688185</v>
      </c>
      <c r="C206" s="16">
        <v>548.84</v>
      </c>
      <c r="D206" s="16">
        <v>723.82</v>
      </c>
      <c r="E206" s="16">
        <v>1205.4100000000001</v>
      </c>
      <c r="F206" s="16">
        <v>1237.18</v>
      </c>
      <c r="G206" s="16">
        <v>1622.24</v>
      </c>
      <c r="H206" s="16">
        <v>1267.3340000000001</v>
      </c>
      <c r="I206" s="16">
        <v>1577.15311436344</v>
      </c>
      <c r="J206" s="16">
        <v>1725.630063006746</v>
      </c>
      <c r="K206" s="16">
        <v>1706.6581015204511</v>
      </c>
      <c r="L206" s="16">
        <v>428.42627821947406</v>
      </c>
      <c r="M206" s="16">
        <v>465.63258023999998</v>
      </c>
      <c r="N206" s="16"/>
      <c r="O206" s="16"/>
      <c r="P206" s="16"/>
      <c r="Q206" s="16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5" ht="14.25" customHeight="1" x14ac:dyDescent="0.15">
      <c r="A207" s="12" t="s">
        <v>229</v>
      </c>
      <c r="B207" s="15">
        <v>549.5</v>
      </c>
      <c r="C207" s="16">
        <v>562.28408357115802</v>
      </c>
      <c r="D207" s="16">
        <v>671.52576710764595</v>
      </c>
      <c r="E207" s="16">
        <v>618.54133364614302</v>
      </c>
      <c r="F207" s="16">
        <v>528.54936838440005</v>
      </c>
      <c r="G207" s="16">
        <v>570.85256965278006</v>
      </c>
      <c r="H207" s="16">
        <v>665.40410172223199</v>
      </c>
      <c r="I207" s="16">
        <v>990.09573847801698</v>
      </c>
      <c r="J207" s="16">
        <v>758.01942895701598</v>
      </c>
      <c r="K207" s="16">
        <v>850.86642360819701</v>
      </c>
      <c r="L207" s="16">
        <v>861.51207407359198</v>
      </c>
      <c r="M207" s="16">
        <v>885.10277544281303</v>
      </c>
      <c r="N207" s="16">
        <v>864.94028694980398</v>
      </c>
      <c r="O207" s="16">
        <v>953.20479502841897</v>
      </c>
      <c r="P207" s="16">
        <v>1011.822349759305</v>
      </c>
      <c r="Q207" s="16">
        <v>553.80221954580406</v>
      </c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</row>
    <row r="208" spans="1:35" ht="14.25" customHeight="1" x14ac:dyDescent="0.15">
      <c r="A208" s="18" t="s">
        <v>230</v>
      </c>
      <c r="B208" s="13"/>
      <c r="C208" s="14"/>
      <c r="D208" s="14"/>
      <c r="E208" s="14"/>
      <c r="F208" s="14">
        <v>245.5</v>
      </c>
      <c r="G208" s="14">
        <v>288.42287337314497</v>
      </c>
      <c r="H208" s="14">
        <v>342.57146704388305</v>
      </c>
      <c r="I208" s="14">
        <v>340.855975508119</v>
      </c>
      <c r="J208" s="14">
        <v>353.90653523701297</v>
      </c>
      <c r="K208" s="14">
        <v>363.26354100780998</v>
      </c>
      <c r="L208" s="14">
        <v>386.68341259664999</v>
      </c>
      <c r="M208" s="14">
        <v>396.73956857471899</v>
      </c>
      <c r="N208" s="14">
        <v>418.88463999999999</v>
      </c>
      <c r="O208" s="14"/>
      <c r="P208" s="14"/>
      <c r="Q208" s="14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</row>
    <row r="209" spans="1:31" ht="13.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4.25" customHeight="1" x14ac:dyDescent="0.15">
      <c r="A210" s="120" t="s">
        <v>231</v>
      </c>
      <c r="B210" s="120"/>
      <c r="C210" s="120"/>
      <c r="D210" s="120"/>
      <c r="E210" s="120"/>
      <c r="F210" s="120"/>
      <c r="G210" s="120"/>
      <c r="H210" s="120"/>
      <c r="I210" s="120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4.25" customHeight="1" x14ac:dyDescent="0.15">
      <c r="A211" s="1" t="s">
        <v>232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4.25" customHeight="1" x14ac:dyDescent="0.15">
      <c r="A212" s="120" t="s">
        <v>233</v>
      </c>
      <c r="B212" s="120"/>
      <c r="C212" s="120"/>
      <c r="D212" s="120"/>
      <c r="E212" s="120"/>
      <c r="F212" s="120"/>
      <c r="G212" s="120"/>
      <c r="H212" s="12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4.25" customHeight="1" x14ac:dyDescent="0.15">
      <c r="A213" s="121" t="s">
        <v>234</v>
      </c>
      <c r="B213" s="121"/>
      <c r="C213" s="121"/>
      <c r="D213" s="121"/>
      <c r="E213" s="121"/>
      <c r="F213" s="12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4.25" customHeight="1" x14ac:dyDescent="0.15">
      <c r="A214" s="120" t="s">
        <v>235</v>
      </c>
      <c r="B214" s="120"/>
      <c r="C214" s="120"/>
      <c r="D214" s="120"/>
      <c r="E214" s="120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6" spans="1:31" s="20" customFormat="1" ht="14.5" customHeight="1" x14ac:dyDescent="0.15">
      <c r="A216" s="18" t="s">
        <v>815</v>
      </c>
      <c r="B216" s="36">
        <f t="shared" ref="B216:Q216" si="0">(SUM(B6:B208)-B53-B61-B68)/1000</f>
        <v>2599.5894125010018</v>
      </c>
      <c r="C216" s="36">
        <f t="shared" si="0"/>
        <v>2934.878967874416</v>
      </c>
      <c r="D216" s="36">
        <f t="shared" si="0"/>
        <v>3514.3080423318293</v>
      </c>
      <c r="E216" s="36">
        <f t="shared" si="0"/>
        <v>3952.5787359076971</v>
      </c>
      <c r="F216" s="36">
        <f t="shared" si="0"/>
        <v>3540.7661958489139</v>
      </c>
      <c r="G216" s="36">
        <f t="shared" si="0"/>
        <v>3871.0918424624383</v>
      </c>
      <c r="H216" s="36">
        <f t="shared" si="0"/>
        <v>4368.8010194387307</v>
      </c>
      <c r="I216" s="36">
        <f t="shared" si="0"/>
        <v>4499.1512111049778</v>
      </c>
      <c r="J216" s="36">
        <f t="shared" si="0"/>
        <v>4780.4145791937208</v>
      </c>
      <c r="K216" s="36">
        <f t="shared" si="0"/>
        <v>5122.5504365308561</v>
      </c>
      <c r="L216" s="36">
        <f t="shared" si="0"/>
        <v>4903.6860079681255</v>
      </c>
      <c r="M216" s="36">
        <f t="shared" si="0"/>
        <v>4977.9369844956991</v>
      </c>
      <c r="N216" s="36">
        <f t="shared" si="0"/>
        <v>5395.4993359716136</v>
      </c>
      <c r="O216" s="36">
        <f t="shared" si="0"/>
        <v>5908.5211728653512</v>
      </c>
      <c r="P216" s="36">
        <f t="shared" si="0"/>
        <v>6015.8405483953675</v>
      </c>
      <c r="Q216" s="36">
        <f t="shared" si="0"/>
        <v>4812.4191066744588</v>
      </c>
    </row>
    <row r="217" spans="1:31" s="20" customFormat="1" ht="14.5" customHeight="1" x14ac:dyDescent="0.15">
      <c r="A217" s="18" t="s">
        <v>816</v>
      </c>
      <c r="B217" s="36">
        <f>B216-Trav_cr!B216-Trans_cr!B216</f>
        <v>1372.4307587561552</v>
      </c>
      <c r="C217" s="36">
        <f>C216-Trav_cr!C216-Trans_cr!C216</f>
        <v>1588.0042865832652</v>
      </c>
      <c r="D217" s="36">
        <f>D216-Trav_cr!D216-Trans_cr!D216</f>
        <v>1923.2407881298168</v>
      </c>
      <c r="E217" s="36">
        <f>E216-Trav_cr!E216-Trans_cr!E216</f>
        <v>2140.9830218734783</v>
      </c>
      <c r="F217" s="36">
        <f>F216-Trav_cr!F216-Trans_cr!F216</f>
        <v>1996.816993441588</v>
      </c>
      <c r="G217" s="36">
        <f>G216-Trav_cr!G216-Trans_cr!G216</f>
        <v>2140.524135346026</v>
      </c>
      <c r="H217" s="36">
        <f>H216-Trav_cr!H216-Trans_cr!H216</f>
        <v>2447.3737699804374</v>
      </c>
      <c r="I217" s="36">
        <f>I216-Trav_cr!I216-Trans_cr!I216</f>
        <v>2520.4809225383901</v>
      </c>
      <c r="J217" s="36">
        <f>J216-Trav_cr!J216-Trans_cr!J216</f>
        <v>2673.0354935367714</v>
      </c>
      <c r="K217" s="36">
        <f>K216-Trav_cr!K216-Trans_cr!K216</f>
        <v>2917.018543011141</v>
      </c>
      <c r="L217" s="36">
        <f>L216-Trav_cr!L216-Trans_cr!L216</f>
        <v>2832.2139158833434</v>
      </c>
      <c r="M217" s="36">
        <f>M216-Trav_cr!M216-Trans_cr!M216</f>
        <v>2913.1245618219596</v>
      </c>
      <c r="N217" s="36">
        <f>N216-Trav_cr!N216-Trans_cr!N216</f>
        <v>3149.7344777631824</v>
      </c>
      <c r="O217" s="36">
        <f>O216-Trav_cr!O216-Trans_cr!O216</f>
        <v>3464.4943537121439</v>
      </c>
      <c r="P217" s="36">
        <f>P216-Trav_cr!P216-Trans_cr!P216</f>
        <v>3530.2873395617016</v>
      </c>
      <c r="Q217" s="36">
        <f>Q216-Trav_cr!Q216-Trans_cr!Q216</f>
        <v>3460.5907194095744</v>
      </c>
    </row>
    <row r="218" spans="1:31" ht="14.5" customHeight="1" x14ac:dyDescent="0.15">
      <c r="A218" s="18" t="s">
        <v>817</v>
      </c>
      <c r="B218" s="36">
        <f>100*B216/GDP!E217</f>
        <v>5.5667141291320448</v>
      </c>
      <c r="C218" s="36">
        <f>100*C216/GDP!F217</f>
        <v>5.6577152691150454</v>
      </c>
      <c r="D218" s="36">
        <f>100*D216/GDP!G217</f>
        <v>6.0024807045081703</v>
      </c>
      <c r="E218" s="36">
        <f>100*E216/GDP!H217</f>
        <v>6.1533795553855075</v>
      </c>
      <c r="F218" s="36">
        <f>100*F216/GDP!I217</f>
        <v>5.8216337181569227</v>
      </c>
      <c r="G218" s="36">
        <f>100*G216/GDP!J217</f>
        <v>5.8188881180212286</v>
      </c>
      <c r="H218" s="36">
        <f>100*H216/GDP!K217</f>
        <v>5.914688483308213</v>
      </c>
      <c r="I218" s="36">
        <f>100*I216/GDP!L217</f>
        <v>5.9766136470012876</v>
      </c>
      <c r="J218" s="36">
        <f>100*J216/GDP!M217</f>
        <v>6.1711048895998379</v>
      </c>
      <c r="K218" s="36">
        <f>100*K216/GDP!N217</f>
        <v>6.4392192421794192</v>
      </c>
      <c r="L218" s="36">
        <f>100*L216/GDP!O217</f>
        <v>6.5094696807582242</v>
      </c>
      <c r="M218" s="36">
        <f>100*M216/GDP!P217</f>
        <v>6.5024057506112838</v>
      </c>
      <c r="N218" s="36">
        <f>100*N216/GDP!Q217</f>
        <v>6.6396227563150321</v>
      </c>
      <c r="O218" s="36">
        <f>100*O216/GDP!R217</f>
        <v>6.8421422724269192</v>
      </c>
      <c r="P218" s="36">
        <f>100*P216/GDP!S217</f>
        <v>6.8510958935004425</v>
      </c>
      <c r="Q218" s="36">
        <f>100*Q216/GDP!T$217</f>
        <v>5.644917152258258</v>
      </c>
    </row>
    <row r="219" spans="1:31" ht="14.5" customHeight="1" x14ac:dyDescent="0.15">
      <c r="A219" s="18" t="s">
        <v>818</v>
      </c>
      <c r="B219" s="36">
        <f>100*B217/GDP!E$217</f>
        <v>2.9388986042503964</v>
      </c>
      <c r="C219" s="36">
        <f>100*C217/GDP!F$217</f>
        <v>3.0612765289361432</v>
      </c>
      <c r="D219" s="36">
        <f>100*D217/GDP!G$217</f>
        <v>3.2849185620087082</v>
      </c>
      <c r="E219" s="36">
        <f>100*E217/GDP!H$217</f>
        <v>3.3330850655903026</v>
      </c>
      <c r="F219" s="36">
        <f>100*F217/GDP!I$217</f>
        <v>3.2831134548326761</v>
      </c>
      <c r="G219" s="36">
        <f>100*G217/GDP!J$217</f>
        <v>3.217560048789649</v>
      </c>
      <c r="H219" s="36">
        <f>100*H217/GDP!K$217</f>
        <v>3.3133698209751814</v>
      </c>
      <c r="I219" s="36">
        <f>100*I217/GDP!L$217</f>
        <v>3.3481739047729584</v>
      </c>
      <c r="J219" s="36">
        <f>100*J217/GDP!M$217</f>
        <v>3.4506593792166202</v>
      </c>
      <c r="K219" s="36">
        <f>100*K217/GDP!N$217</f>
        <v>3.666791018395934</v>
      </c>
      <c r="L219" s="36">
        <f>100*L217/GDP!O$217</f>
        <v>3.7596637682157206</v>
      </c>
      <c r="M219" s="36">
        <f>100*M217/GDP!P$217</f>
        <v>3.8052546591159953</v>
      </c>
      <c r="N219" s="36">
        <f>100*N217/GDP!Q$217</f>
        <v>3.8760172900921095</v>
      </c>
      <c r="O219" s="36">
        <f>100*O217/GDP!R$217</f>
        <v>4.0119282941695307</v>
      </c>
      <c r="P219" s="36">
        <f>100*P217/GDP!S$217</f>
        <v>4.020441848545854</v>
      </c>
      <c r="Q219" s="36">
        <f>100*Q217/GDP!T$217</f>
        <v>4.0592366283825205</v>
      </c>
    </row>
  </sheetData>
  <mergeCells count="6">
    <mergeCell ref="A214:E214"/>
    <mergeCell ref="A213:F213"/>
    <mergeCell ref="A1:M1"/>
    <mergeCell ref="A210:I210"/>
    <mergeCell ref="A212:H212"/>
    <mergeCell ref="A4:B4"/>
  </mergeCells>
  <pageMargins left="0.39" right="0.39" top="0.39" bottom="0.39" header="0.39" footer="0.39"/>
  <pageSetup paperSize="9" fitToWidth="0" fitToHeight="0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A032-34D2-44B4-B1B8-B3C22A471A13}">
  <dimension ref="A1:AK226"/>
  <sheetViews>
    <sheetView showGridLines="0" workbookViewId="0">
      <pane xSplit="1" ySplit="5" topLeftCell="F213" activePane="bottomRight" state="frozen"/>
      <selection pane="topRight"/>
      <selection pane="bottomLeft"/>
      <selection pane="bottomRight" activeCell="G204" sqref="G204:Q204"/>
    </sheetView>
  </sheetViews>
  <sheetFormatPr baseColWidth="10" defaultColWidth="10.1640625" defaultRowHeight="14.5" customHeight="1" x14ac:dyDescent="0.15"/>
  <cols>
    <col min="1" max="1" width="34" style="20" customWidth="1"/>
    <col min="2" max="3" width="10.33203125" style="20" customWidth="1"/>
    <col min="4" max="4" width="9.6640625" style="20" customWidth="1"/>
    <col min="5" max="5" width="11.1640625" style="20" customWidth="1"/>
    <col min="6" max="10" width="10.33203125" style="20" customWidth="1"/>
    <col min="11" max="11" width="11.1640625" style="20" customWidth="1"/>
    <col min="12" max="12" width="10.33203125" style="20" customWidth="1"/>
    <col min="13" max="15" width="9.6640625" style="20" customWidth="1"/>
    <col min="16" max="16" width="11" style="20" customWidth="1"/>
    <col min="17" max="17" width="9.6640625" style="20" customWidth="1"/>
    <col min="18" max="18" width="9.5" style="20" customWidth="1"/>
    <col min="19" max="21" width="10.33203125" style="20" customWidth="1"/>
    <col min="22" max="22" width="9.5" style="20" customWidth="1"/>
    <col min="23" max="25" width="10.33203125" style="20" customWidth="1"/>
    <col min="26" max="28" width="11.5" style="20" customWidth="1"/>
    <col min="29" max="29" width="10.33203125" style="20" customWidth="1"/>
    <col min="30" max="33" width="11.5" style="20" customWidth="1"/>
    <col min="34" max="16384" width="10.1640625" style="20"/>
  </cols>
  <sheetData>
    <row r="1" spans="1:33" ht="19.5" customHeight="1" x14ac:dyDescent="0.15">
      <c r="A1" s="112" t="s">
        <v>237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customHeight="1" x14ac:dyDescent="0.15">
      <c r="A2" s="35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3" spans="1:33" ht="11.25" customHeight="1" x14ac:dyDescent="0.15">
      <c r="A3" s="35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</row>
    <row r="4" spans="1:33" ht="17.25" customHeight="1" x14ac:dyDescent="0.15">
      <c r="A4" s="114" t="s">
        <v>2</v>
      </c>
      <c r="B4" s="114"/>
      <c r="C4" s="34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</row>
    <row r="5" spans="1:33" ht="14.25" customHeight="1" x14ac:dyDescent="0.15">
      <c r="A5" s="32"/>
      <c r="B5" s="31" t="s">
        <v>3</v>
      </c>
      <c r="C5" s="30" t="s">
        <v>4</v>
      </c>
      <c r="D5" s="30" t="s">
        <v>5</v>
      </c>
      <c r="E5" s="30" t="s">
        <v>6</v>
      </c>
      <c r="F5" s="30" t="s">
        <v>7</v>
      </c>
      <c r="G5" s="30" t="s">
        <v>8</v>
      </c>
      <c r="H5" s="30" t="s">
        <v>9</v>
      </c>
      <c r="I5" s="30" t="s">
        <v>10</v>
      </c>
      <c r="J5" s="30" t="s">
        <v>11</v>
      </c>
      <c r="K5" s="30" t="s">
        <v>12</v>
      </c>
      <c r="L5" s="30" t="s">
        <v>13</v>
      </c>
      <c r="M5" s="30" t="s">
        <v>14</v>
      </c>
      <c r="N5" s="30" t="s">
        <v>15</v>
      </c>
      <c r="O5" s="30" t="s">
        <v>16</v>
      </c>
      <c r="P5" s="30" t="s">
        <v>17</v>
      </c>
      <c r="Q5" s="29" t="s">
        <v>18</v>
      </c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spans="1:33" ht="14.25" customHeight="1" x14ac:dyDescent="0.15">
      <c r="A6" s="28" t="s">
        <v>19</v>
      </c>
      <c r="B6" s="26"/>
      <c r="C6" s="26"/>
      <c r="D6" s="26"/>
      <c r="E6" s="26">
        <v>752.6</v>
      </c>
      <c r="F6" s="26">
        <v>851.20529269466397</v>
      </c>
      <c r="G6" s="26">
        <v>1083.1647105156321</v>
      </c>
      <c r="H6" s="26">
        <v>1557.2056384284779</v>
      </c>
      <c r="I6" s="26">
        <v>1779.8465594938589</v>
      </c>
      <c r="J6" s="26">
        <v>1528.557315686634</v>
      </c>
      <c r="K6" s="26">
        <v>1498.6179134492961</v>
      </c>
      <c r="L6" s="26">
        <v>1216.0872909244399</v>
      </c>
      <c r="M6" s="26">
        <v>1118.28329009971</v>
      </c>
      <c r="N6" s="26">
        <v>1240.2413860306849</v>
      </c>
      <c r="O6" s="26">
        <v>1366.8597129259063</v>
      </c>
      <c r="P6" s="26">
        <v>1212.6297551620378</v>
      </c>
      <c r="Q6" s="26">
        <v>1105.2119718658601</v>
      </c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33" ht="14.25" customHeight="1" x14ac:dyDescent="0.15">
      <c r="A7" s="27" t="s">
        <v>20</v>
      </c>
      <c r="B7" s="24">
        <v>1382.8904039711399</v>
      </c>
      <c r="C7" s="24">
        <v>1573.356056715802</v>
      </c>
      <c r="D7" s="24">
        <v>1924.4372056299519</v>
      </c>
      <c r="E7" s="24">
        <v>2371.9</v>
      </c>
      <c r="F7" s="24">
        <v>2232.3798985757021</v>
      </c>
      <c r="G7" s="24">
        <v>2004.8064251774879</v>
      </c>
      <c r="H7" s="24">
        <v>2248.27941793114</v>
      </c>
      <c r="I7" s="24">
        <v>1870.5928928523927</v>
      </c>
      <c r="J7" s="24">
        <v>1979.7363404622818</v>
      </c>
      <c r="K7" s="24">
        <v>2068.7707325787846</v>
      </c>
      <c r="L7" s="24">
        <v>1666.9038188757204</v>
      </c>
      <c r="M7" s="24">
        <v>1770.8739147056742</v>
      </c>
      <c r="N7" s="24">
        <v>2016.6090741689081</v>
      </c>
      <c r="O7" s="24">
        <v>2309.3060388155718</v>
      </c>
      <c r="P7" s="24">
        <v>2393.7213472868011</v>
      </c>
      <c r="Q7" s="24">
        <v>1342.8619701029361</v>
      </c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1:33" ht="14.25" customHeight="1" x14ac:dyDescent="0.15">
      <c r="A8" s="27" t="s">
        <v>21</v>
      </c>
      <c r="B8" s="26">
        <v>4822.9999999997754</v>
      </c>
      <c r="C8" s="26">
        <v>4837.0000000002501</v>
      </c>
      <c r="D8" s="26">
        <v>6795.5220788986962</v>
      </c>
      <c r="E8" s="26">
        <v>11088.122209897478</v>
      </c>
      <c r="F8" s="26">
        <v>11634.437041013796</v>
      </c>
      <c r="G8" s="26">
        <v>11847.6</v>
      </c>
      <c r="H8" s="26">
        <v>12586.338089378949</v>
      </c>
      <c r="I8" s="26">
        <v>10873.36099422818</v>
      </c>
      <c r="J8" s="26">
        <v>10794.635232370125</v>
      </c>
      <c r="K8" s="26">
        <v>11807.321607738064</v>
      </c>
      <c r="L8" s="26">
        <v>11029.027741283357</v>
      </c>
      <c r="M8" s="26">
        <v>10879.459439861062</v>
      </c>
      <c r="N8" s="26">
        <v>11272.716129227718</v>
      </c>
      <c r="O8" s="26">
        <v>11804.621908503841</v>
      </c>
      <c r="P8" s="26">
        <v>9938.8166435149506</v>
      </c>
      <c r="Q8" s="26">
        <v>7478.9011278876987</v>
      </c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33" ht="14.25" customHeight="1" x14ac:dyDescent="0.15">
      <c r="A9" s="27" t="s">
        <v>22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>
        <v>558.29999999999995</v>
      </c>
      <c r="Q9" s="24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3" ht="14.25" customHeight="1" x14ac:dyDescent="0.15">
      <c r="A10" s="27" t="s">
        <v>23</v>
      </c>
      <c r="B10" s="26">
        <v>6790.9831792857603</v>
      </c>
      <c r="C10" s="26">
        <v>7511.1848332760001</v>
      </c>
      <c r="D10" s="26">
        <v>12643.2456504</v>
      </c>
      <c r="E10" s="26">
        <v>22139.344808869999</v>
      </c>
      <c r="F10" s="26">
        <v>19169.400000000001</v>
      </c>
      <c r="G10" s="26">
        <v>18754.364334220001</v>
      </c>
      <c r="H10" s="26">
        <v>23669.885103083998</v>
      </c>
      <c r="I10" s="26">
        <v>22144.345920194501</v>
      </c>
      <c r="J10" s="26">
        <v>23062.08537203442</v>
      </c>
      <c r="K10" s="26">
        <v>24957.647236609322</v>
      </c>
      <c r="L10" s="26">
        <v>17276.227851215197</v>
      </c>
      <c r="M10" s="26">
        <v>12616.53904226154</v>
      </c>
      <c r="N10" s="26">
        <v>13793.293931814782</v>
      </c>
      <c r="O10" s="26">
        <v>10089.508253058599</v>
      </c>
      <c r="P10" s="26">
        <v>8172.2702542675106</v>
      </c>
      <c r="Q10" s="26">
        <v>5602.5471995155604</v>
      </c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 spans="1:33" ht="14.25" customHeight="1" x14ac:dyDescent="0.15">
      <c r="A11" s="27" t="s">
        <v>24</v>
      </c>
      <c r="B11" s="24">
        <v>56.266826296296294</v>
      </c>
      <c r="C11" s="24">
        <v>91.547697640740736</v>
      </c>
      <c r="D11" s="24">
        <v>102.93143962962962</v>
      </c>
      <c r="E11" s="24">
        <v>102.37198703703703</v>
      </c>
      <c r="F11" s="24">
        <v>69.944166296296302</v>
      </c>
      <c r="G11" s="24">
        <v>54.756078888888887</v>
      </c>
      <c r="H11" s="24">
        <v>55.154712222222216</v>
      </c>
      <c r="I11" s="24">
        <v>55.57051629629629</v>
      </c>
      <c r="J11" s="24">
        <v>56.205828148148143</v>
      </c>
      <c r="K11" s="24">
        <v>97.4</v>
      </c>
      <c r="L11" s="24">
        <v>97.288747910287043</v>
      </c>
      <c r="M11" s="24">
        <v>103.10261097910295</v>
      </c>
      <c r="N11" s="24">
        <v>136.99414085479484</v>
      </c>
      <c r="O11" s="24">
        <v>115.14577087278776</v>
      </c>
      <c r="P11" s="24"/>
      <c r="Q11" s="24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spans="1:33" ht="14.25" customHeight="1" x14ac:dyDescent="0.15">
      <c r="A12" s="27" t="s">
        <v>25</v>
      </c>
      <c r="B12" s="26">
        <v>227.36574518518518</v>
      </c>
      <c r="C12" s="26">
        <v>258.71091148148145</v>
      </c>
      <c r="D12" s="26">
        <v>283.46118000000001</v>
      </c>
      <c r="E12" s="26">
        <v>282.32210814814812</v>
      </c>
      <c r="F12" s="26">
        <v>227.5704174074074</v>
      </c>
      <c r="G12" s="26">
        <v>225.04633777777775</v>
      </c>
      <c r="H12" s="26">
        <v>210.92353444444441</v>
      </c>
      <c r="I12" s="26">
        <v>204.07992037037036</v>
      </c>
      <c r="J12" s="26">
        <v>219.51892962962961</v>
      </c>
      <c r="K12" s="26">
        <v>391.9</v>
      </c>
      <c r="L12" s="26">
        <v>426.05058929644071</v>
      </c>
      <c r="M12" s="26">
        <v>480.04002519566666</v>
      </c>
      <c r="N12" s="26">
        <v>476.81966178288889</v>
      </c>
      <c r="O12" s="26">
        <v>511.29489846428146</v>
      </c>
      <c r="P12" s="26"/>
      <c r="Q12" s="26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3" ht="14.25" customHeight="1" x14ac:dyDescent="0.15">
      <c r="A13" s="27" t="s">
        <v>26</v>
      </c>
      <c r="B13" s="24">
        <v>7496.89</v>
      </c>
      <c r="C13" s="24">
        <v>8674</v>
      </c>
      <c r="D13" s="24">
        <v>11027.21851988699</v>
      </c>
      <c r="E13" s="24">
        <v>13646.484098479568</v>
      </c>
      <c r="F13" s="24">
        <v>12536.652813239041</v>
      </c>
      <c r="G13" s="24">
        <v>14620.732010520469</v>
      </c>
      <c r="H13" s="24">
        <v>17649.469312459951</v>
      </c>
      <c r="I13" s="24">
        <v>18344.32545352956</v>
      </c>
      <c r="J13" s="24">
        <v>19008.807883714118</v>
      </c>
      <c r="K13" s="24">
        <v>18037.663981127622</v>
      </c>
      <c r="L13" s="24">
        <v>19028.557043220699</v>
      </c>
      <c r="M13" s="24">
        <v>21876.362069761002</v>
      </c>
      <c r="N13" s="24">
        <v>25201.640554206639</v>
      </c>
      <c r="O13" s="24">
        <v>24277.43096387693</v>
      </c>
      <c r="P13" s="24">
        <v>19629.499449922099</v>
      </c>
      <c r="Q13" s="24">
        <v>11639.603030052638</v>
      </c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 spans="1:33" ht="14.25" customHeight="1" x14ac:dyDescent="0.15">
      <c r="A14" s="27" t="s">
        <v>27</v>
      </c>
      <c r="B14" s="26">
        <v>578.07111024936103</v>
      </c>
      <c r="C14" s="26">
        <v>682.02512535379299</v>
      </c>
      <c r="D14" s="26">
        <v>954.19956766294001</v>
      </c>
      <c r="E14" s="26">
        <v>1148.4997294338032</v>
      </c>
      <c r="F14" s="26">
        <v>1061.9858340752321</v>
      </c>
      <c r="G14" s="26">
        <v>1273.953432043651</v>
      </c>
      <c r="H14" s="26">
        <v>1376.4399419126848</v>
      </c>
      <c r="I14" s="26">
        <v>1503.76615144281</v>
      </c>
      <c r="J14" s="26">
        <v>1645.0169868356561</v>
      </c>
      <c r="K14" s="26">
        <v>1733.702538224466</v>
      </c>
      <c r="L14" s="26">
        <v>1608.8945074425199</v>
      </c>
      <c r="M14" s="26">
        <v>1601.06255558623</v>
      </c>
      <c r="N14" s="26">
        <v>1862.8551272848958</v>
      </c>
      <c r="O14" s="26">
        <v>2193.5306196947099</v>
      </c>
      <c r="P14" s="26">
        <v>2497.5009890841643</v>
      </c>
      <c r="Q14" s="26">
        <v>1004.818724133911</v>
      </c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 spans="1:33" ht="14.25" customHeight="1" x14ac:dyDescent="0.15">
      <c r="A15" s="27" t="s">
        <v>28</v>
      </c>
      <c r="B15" s="24">
        <v>711.66727812469958</v>
      </c>
      <c r="C15" s="24">
        <v>755.19202668678952</v>
      </c>
      <c r="D15" s="24">
        <v>785.41899441340786</v>
      </c>
      <c r="E15" s="24">
        <v>793.91061452513952</v>
      </c>
      <c r="F15" s="24">
        <v>692.56983240223462</v>
      </c>
      <c r="G15" s="24">
        <v>679.32960893854749</v>
      </c>
      <c r="H15" s="24">
        <v>843.35195530726253</v>
      </c>
      <c r="I15" s="24">
        <v>824.46927374301674</v>
      </c>
      <c r="J15" s="24">
        <v>892.55486983240223</v>
      </c>
      <c r="K15" s="24">
        <v>912.03915642458094</v>
      </c>
      <c r="L15" s="24">
        <v>880.53432067039114</v>
      </c>
      <c r="M15" s="24">
        <v>872.4</v>
      </c>
      <c r="N15" s="24">
        <v>914.19172364620056</v>
      </c>
      <c r="O15" s="24">
        <v>1038.6156241102453</v>
      </c>
      <c r="P15" s="24">
        <v>1035.6236471607356</v>
      </c>
      <c r="Q15" s="24">
        <v>806.09879225020313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 spans="1:33" ht="14.25" customHeight="1" x14ac:dyDescent="0.15">
      <c r="A16" s="27" t="s">
        <v>29</v>
      </c>
      <c r="B16" s="26">
        <v>31054.904800195043</v>
      </c>
      <c r="C16" s="26">
        <v>33268.598508298965</v>
      </c>
      <c r="D16" s="26">
        <v>42155.002504446951</v>
      </c>
      <c r="E16" s="26">
        <v>49691.815670864627</v>
      </c>
      <c r="F16" s="26">
        <v>42887.582891508537</v>
      </c>
      <c r="G16" s="26">
        <v>51589.637032832135</v>
      </c>
      <c r="H16" s="26">
        <v>62395.164372950669</v>
      </c>
      <c r="I16" s="26">
        <v>66763.017033807322</v>
      </c>
      <c r="J16" s="26">
        <v>67808.128849744142</v>
      </c>
      <c r="K16" s="26">
        <v>67779.830803474644</v>
      </c>
      <c r="L16" s="26">
        <v>63655.911035350116</v>
      </c>
      <c r="M16" s="26">
        <v>62465.913927574074</v>
      </c>
      <c r="N16" s="26">
        <v>68474.071646272976</v>
      </c>
      <c r="O16" s="26">
        <v>73319.314344484068</v>
      </c>
      <c r="P16" s="26">
        <v>72055.858720252261</v>
      </c>
      <c r="Q16" s="26">
        <v>38796.352794749466</v>
      </c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 spans="1:33" ht="14.25" customHeight="1" x14ac:dyDescent="0.15">
      <c r="A17" s="27" t="s">
        <v>30</v>
      </c>
      <c r="B17" s="24">
        <v>35791.150155690142</v>
      </c>
      <c r="C17" s="24">
        <v>35229</v>
      </c>
      <c r="D17" s="24">
        <v>41038.319833389418</v>
      </c>
      <c r="E17" s="24">
        <v>45276.532790322584</v>
      </c>
      <c r="F17" s="24">
        <v>39073.103975231104</v>
      </c>
      <c r="G17" s="24">
        <v>38748.808837950914</v>
      </c>
      <c r="H17" s="24">
        <v>44523.534821327063</v>
      </c>
      <c r="I17" s="24">
        <v>44107.796910642151</v>
      </c>
      <c r="J17" s="24">
        <v>51038.394109864588</v>
      </c>
      <c r="K17" s="24">
        <v>55204.948406134245</v>
      </c>
      <c r="L17" s="24">
        <v>47705.645910205683</v>
      </c>
      <c r="M17" s="24">
        <v>49748.429077543609</v>
      </c>
      <c r="N17" s="24">
        <v>55852.310917678027</v>
      </c>
      <c r="O17" s="24">
        <v>63840.780132930515</v>
      </c>
      <c r="P17" s="24">
        <v>65317.018025811798</v>
      </c>
      <c r="Q17" s="24">
        <v>55949.16025289605</v>
      </c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spans="1:33" ht="14.25" customHeight="1" x14ac:dyDescent="0.15">
      <c r="A18" s="27" t="s">
        <v>31</v>
      </c>
      <c r="B18" s="26">
        <v>2658.8</v>
      </c>
      <c r="C18" s="26">
        <v>2938.6</v>
      </c>
      <c r="D18" s="26">
        <v>3385.2</v>
      </c>
      <c r="E18" s="26">
        <v>3915.6819999999998</v>
      </c>
      <c r="F18" s="26">
        <v>3673.4589999999998</v>
      </c>
      <c r="G18" s="26">
        <v>3929.451</v>
      </c>
      <c r="H18" s="26">
        <v>5839.5010000000002</v>
      </c>
      <c r="I18" s="26">
        <v>7429.58</v>
      </c>
      <c r="J18" s="26">
        <v>8319.9</v>
      </c>
      <c r="K18" s="26">
        <v>10386.721</v>
      </c>
      <c r="L18" s="26">
        <v>8672.8510000000006</v>
      </c>
      <c r="M18" s="26">
        <v>7522.8050000000003</v>
      </c>
      <c r="N18" s="26">
        <v>8067.7520000000004</v>
      </c>
      <c r="O18" s="26">
        <v>6752.7579999999998</v>
      </c>
      <c r="P18" s="26">
        <v>6377.14310001376</v>
      </c>
      <c r="Q18" s="26">
        <v>5461.2550000000001</v>
      </c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 spans="1:33" ht="14.25" customHeight="1" x14ac:dyDescent="0.15">
      <c r="A19" s="27" t="s">
        <v>32</v>
      </c>
      <c r="B19" s="24">
        <v>1286.4090948150001</v>
      </c>
      <c r="C19" s="24">
        <v>1610.87</v>
      </c>
      <c r="D19" s="24">
        <v>1579.58980787322</v>
      </c>
      <c r="E19" s="24">
        <v>1402.9019750310001</v>
      </c>
      <c r="F19" s="24">
        <v>1196.0630000000001</v>
      </c>
      <c r="G19" s="24">
        <v>1181.098</v>
      </c>
      <c r="H19" s="24">
        <v>1292.4169999999999</v>
      </c>
      <c r="I19" s="24">
        <v>1537.6610000000001</v>
      </c>
      <c r="J19" s="24">
        <v>1628.2660000000001</v>
      </c>
      <c r="K19" s="24">
        <v>1727.8209676925039</v>
      </c>
      <c r="L19" s="24">
        <v>1277.8588202917001</v>
      </c>
      <c r="M19" s="24">
        <v>1835.5388255846221</v>
      </c>
      <c r="N19" s="24">
        <v>1812.4614422823272</v>
      </c>
      <c r="O19" s="24">
        <v>1799.488919948488</v>
      </c>
      <c r="P19" s="24">
        <v>1837.8235833914789</v>
      </c>
      <c r="Q19" s="24">
        <v>1413.9437</v>
      </c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 spans="1:33" ht="14.25" customHeight="1" x14ac:dyDescent="0.15">
      <c r="A20" s="27" t="s">
        <v>33</v>
      </c>
      <c r="B20" s="26">
        <v>1416.2234042553191</v>
      </c>
      <c r="C20" s="26">
        <v>1605.2393617021278</v>
      </c>
      <c r="D20" s="26">
        <v>1700.93085106383</v>
      </c>
      <c r="E20" s="26">
        <v>2030.0531914893618</v>
      </c>
      <c r="F20" s="26">
        <v>1740.9574468085104</v>
      </c>
      <c r="G20" s="26">
        <v>1905.0531914893618</v>
      </c>
      <c r="H20" s="26">
        <v>1778.4574468085104</v>
      </c>
      <c r="I20" s="26">
        <v>6044.6808510638293</v>
      </c>
      <c r="J20" s="26">
        <v>7051.3297872340418</v>
      </c>
      <c r="K20" s="26">
        <v>6764.4148936170213</v>
      </c>
      <c r="L20" s="26">
        <v>6592.3</v>
      </c>
      <c r="M20" s="26">
        <v>7499.7340425531911</v>
      </c>
      <c r="N20" s="26">
        <v>7800.2659574468089</v>
      </c>
      <c r="O20" s="26">
        <v>8076.8617021276596</v>
      </c>
      <c r="P20" s="26"/>
      <c r="Q20" s="26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 spans="1:33" ht="14.25" customHeight="1" x14ac:dyDescent="0.15">
      <c r="A21" s="27" t="s">
        <v>34</v>
      </c>
      <c r="B21" s="24">
        <v>2364.5</v>
      </c>
      <c r="C21" s="24">
        <v>2538.1741284411537</v>
      </c>
      <c r="D21" s="24">
        <v>3083.4290870383061</v>
      </c>
      <c r="E21" s="24">
        <v>3756.6502558906595</v>
      </c>
      <c r="F21" s="24">
        <v>3395.0363022419697</v>
      </c>
      <c r="G21" s="24">
        <v>4389.1732724222638</v>
      </c>
      <c r="H21" s="24">
        <v>5270.7362805479052</v>
      </c>
      <c r="I21" s="24">
        <v>5578.2708161543342</v>
      </c>
      <c r="J21" s="24">
        <v>6567.8261427158532</v>
      </c>
      <c r="K21" s="24">
        <v>7770.2215023473218</v>
      </c>
      <c r="L21" s="24">
        <v>7719.4763057297687</v>
      </c>
      <c r="M21" s="24">
        <v>7801.9897996637637</v>
      </c>
      <c r="N21" s="24">
        <v>8498.3439849529477</v>
      </c>
      <c r="O21" s="24">
        <v>9619.1700197746322</v>
      </c>
      <c r="P21" s="24">
        <v>9557.7827970521703</v>
      </c>
      <c r="Q21" s="24">
        <v>8405.8843262027058</v>
      </c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ht="14.25" customHeight="1" x14ac:dyDescent="0.15">
      <c r="A22" s="27" t="s">
        <v>35</v>
      </c>
      <c r="B22" s="26">
        <v>522.22835401773</v>
      </c>
      <c r="C22" s="26">
        <v>529.56442441692502</v>
      </c>
      <c r="D22" s="26">
        <v>574.502119620445</v>
      </c>
      <c r="E22" s="26">
        <v>662.59878975274</v>
      </c>
      <c r="F22" s="26">
        <v>627.91735481861497</v>
      </c>
      <c r="G22" s="26">
        <v>670.09717500903002</v>
      </c>
      <c r="H22" s="26">
        <v>520.91537684314005</v>
      </c>
      <c r="I22" s="26">
        <v>569.47991240961005</v>
      </c>
      <c r="J22" s="26">
        <v>745.25011962578503</v>
      </c>
      <c r="K22" s="26">
        <v>687.39940147895004</v>
      </c>
      <c r="L22" s="26">
        <v>712.55750909759502</v>
      </c>
      <c r="M22" s="26">
        <v>678.64345709067504</v>
      </c>
      <c r="N22" s="26"/>
      <c r="O22" s="26"/>
      <c r="P22" s="26"/>
      <c r="Q22" s="26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</row>
    <row r="23" spans="1:33" ht="14.25" customHeight="1" x14ac:dyDescent="0.15">
      <c r="A23" s="27" t="s">
        <v>36</v>
      </c>
      <c r="B23" s="24">
        <v>1141</v>
      </c>
      <c r="C23" s="24">
        <v>1711.1</v>
      </c>
      <c r="D23" s="24">
        <v>2098.9</v>
      </c>
      <c r="E23" s="24">
        <v>2769.1</v>
      </c>
      <c r="F23" s="24">
        <v>2238.3000000000002</v>
      </c>
      <c r="G23" s="24">
        <v>3026.1</v>
      </c>
      <c r="H23" s="24">
        <v>3373.9</v>
      </c>
      <c r="I23" s="24">
        <v>4066.3</v>
      </c>
      <c r="J23" s="24">
        <v>5278.6</v>
      </c>
      <c r="K23" s="24">
        <v>5761</v>
      </c>
      <c r="L23" s="24">
        <v>4414.8999999999996</v>
      </c>
      <c r="M23" s="24">
        <v>4381.3999999999996</v>
      </c>
      <c r="N23" s="24">
        <v>4826.2</v>
      </c>
      <c r="O23" s="24">
        <v>5406.1</v>
      </c>
      <c r="P23" s="24">
        <v>5852.2</v>
      </c>
      <c r="Q23" s="24">
        <v>4934.5</v>
      </c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 spans="1:33" ht="14.25" customHeight="1" x14ac:dyDescent="0.15">
      <c r="A24" s="27" t="s">
        <v>37</v>
      </c>
      <c r="B24" s="26">
        <v>52477.183490061616</v>
      </c>
      <c r="C24" s="26">
        <v>54292.258519580537</v>
      </c>
      <c r="D24" s="26">
        <v>69958.253213528995</v>
      </c>
      <c r="E24" s="26">
        <v>89311.4</v>
      </c>
      <c r="F24" s="26">
        <v>82483.676090665555</v>
      </c>
      <c r="G24" s="26">
        <v>87990.967136940802</v>
      </c>
      <c r="H24" s="26">
        <v>96856.031289948514</v>
      </c>
      <c r="I24" s="26">
        <v>99257.792539931979</v>
      </c>
      <c r="J24" s="26">
        <v>105240.79108132889</v>
      </c>
      <c r="K24" s="26">
        <v>117586.83033717764</v>
      </c>
      <c r="L24" s="26">
        <v>104311.65043413345</v>
      </c>
      <c r="M24" s="26">
        <v>105118.66312096703</v>
      </c>
      <c r="N24" s="26">
        <v>115230.67361597992</v>
      </c>
      <c r="O24" s="26">
        <v>124874.43970048557</v>
      </c>
      <c r="P24" s="26">
        <v>122529.52993406406</v>
      </c>
      <c r="Q24" s="26">
        <v>115388.31360813028</v>
      </c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ht="14.25" customHeight="1" x14ac:dyDescent="0.15">
      <c r="A25" s="27" t="s">
        <v>38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 spans="1:33" ht="14.25" customHeight="1" x14ac:dyDescent="0.15">
      <c r="A26" s="27" t="s">
        <v>39</v>
      </c>
      <c r="B26" s="26">
        <v>158.79247552801399</v>
      </c>
      <c r="C26" s="26">
        <v>152.15993488610914</v>
      </c>
      <c r="D26" s="26">
        <v>168.1563064713975</v>
      </c>
      <c r="E26" s="26">
        <v>169.57524706993379</v>
      </c>
      <c r="F26" s="26">
        <v>161.74682665639298</v>
      </c>
      <c r="G26" s="26">
        <v>162.39115252475676</v>
      </c>
      <c r="H26" s="26">
        <v>171.1</v>
      </c>
      <c r="I26" s="26">
        <v>188.07180764602049</v>
      </c>
      <c r="J26" s="26">
        <v>207.79083143789001</v>
      </c>
      <c r="K26" s="26">
        <v>224.59066049895051</v>
      </c>
      <c r="L26" s="26">
        <v>221.35765990836799</v>
      </c>
      <c r="M26" s="26">
        <v>215.68231019475354</v>
      </c>
      <c r="N26" s="26">
        <v>240.52070833049251</v>
      </c>
      <c r="O26" s="26">
        <v>237.85776157798099</v>
      </c>
      <c r="P26" s="26">
        <v>234.69129792260401</v>
      </c>
      <c r="Q26" s="26">
        <v>170.38673196054566</v>
      </c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 spans="1:33" ht="14.25" customHeight="1" x14ac:dyDescent="0.15">
      <c r="A27" s="27" t="s">
        <v>40</v>
      </c>
      <c r="B27" s="24">
        <v>281.34404403667213</v>
      </c>
      <c r="C27" s="24">
        <v>356.30717776783928</v>
      </c>
      <c r="D27" s="24">
        <v>501.40220117369694</v>
      </c>
      <c r="E27" s="24">
        <v>512.08739637397184</v>
      </c>
      <c r="F27" s="24">
        <v>497.88491264957173</v>
      </c>
      <c r="G27" s="24">
        <v>515.19797108143939</v>
      </c>
      <c r="H27" s="24">
        <v>504.5</v>
      </c>
      <c r="I27" s="24">
        <v>585.12053910534053</v>
      </c>
      <c r="J27" s="24">
        <v>761.20256392921965</v>
      </c>
      <c r="K27" s="24">
        <v>886.56192731466615</v>
      </c>
      <c r="L27" s="24">
        <v>577.25092579280863</v>
      </c>
      <c r="M27" s="24">
        <v>769.50881659719687</v>
      </c>
      <c r="N27" s="24">
        <v>693.63712776244654</v>
      </c>
      <c r="O27" s="24">
        <v>768.75053129578794</v>
      </c>
      <c r="P27" s="24">
        <v>805.66451810689148</v>
      </c>
      <c r="Q27" s="24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 spans="1:33" ht="14.25" customHeight="1" x14ac:dyDescent="0.15">
      <c r="A28" s="27" t="s">
        <v>41</v>
      </c>
      <c r="B28" s="26"/>
      <c r="C28" s="26">
        <v>861.9</v>
      </c>
      <c r="D28" s="26">
        <v>1115.1868532281499</v>
      </c>
      <c r="E28" s="26">
        <v>1041.5079123064691</v>
      </c>
      <c r="F28" s="26">
        <v>984.17545053129902</v>
      </c>
      <c r="G28" s="26">
        <v>1013.319126847825</v>
      </c>
      <c r="H28" s="26">
        <v>896.83481339642208</v>
      </c>
      <c r="I28" s="26">
        <v>898.60379929163503</v>
      </c>
      <c r="J28" s="26">
        <v>895.44749648281891</v>
      </c>
      <c r="K28" s="26">
        <v>987.42780400081892</v>
      </c>
      <c r="L28" s="26">
        <v>888.31045592187706</v>
      </c>
      <c r="M28" s="26">
        <v>944.17845307222399</v>
      </c>
      <c r="N28" s="26">
        <v>949.85803326335895</v>
      </c>
      <c r="O28" s="26">
        <v>1096.6345563619179</v>
      </c>
      <c r="P28" s="26">
        <v>1073.18528964659</v>
      </c>
      <c r="Q28" s="26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</row>
    <row r="29" spans="1:33" ht="14.25" customHeight="1" x14ac:dyDescent="0.15">
      <c r="A29" s="27" t="s">
        <v>42</v>
      </c>
      <c r="B29" s="24"/>
      <c r="C29" s="24">
        <v>64.5</v>
      </c>
      <c r="D29" s="24">
        <v>89.442902267592231</v>
      </c>
      <c r="E29" s="24">
        <v>120.70060864536389</v>
      </c>
      <c r="F29" s="24">
        <v>98.719404641971877</v>
      </c>
      <c r="G29" s="24">
        <v>140.21979204433379</v>
      </c>
      <c r="H29" s="24">
        <v>176.57487419474646</v>
      </c>
      <c r="I29" s="24">
        <v>195.44161054199643</v>
      </c>
      <c r="J29" s="24">
        <v>177.35838040424025</v>
      </c>
      <c r="K29" s="24">
        <v>189.53535257353977</v>
      </c>
      <c r="L29" s="24">
        <v>195.09597916457216</v>
      </c>
      <c r="M29" s="24">
        <v>207.4002657767586</v>
      </c>
      <c r="N29" s="24">
        <v>209.8361913838076</v>
      </c>
      <c r="O29" s="24">
        <v>228.26195702100205</v>
      </c>
      <c r="P29" s="24">
        <v>219.21830215426706</v>
      </c>
      <c r="Q29" s="24">
        <v>225.52050385127683</v>
      </c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t="14.25" customHeight="1" x14ac:dyDescent="0.15">
      <c r="A30" s="27" t="s">
        <v>43</v>
      </c>
      <c r="B30" s="26">
        <v>681.95442619000005</v>
      </c>
      <c r="C30" s="26">
        <v>824.79448500000001</v>
      </c>
      <c r="D30" s="26">
        <v>896.73158554999998</v>
      </c>
      <c r="E30" s="26">
        <v>1014.028</v>
      </c>
      <c r="F30" s="26">
        <v>1012.22</v>
      </c>
      <c r="G30" s="26">
        <v>1148.813465</v>
      </c>
      <c r="H30" s="26">
        <v>1650.7334559999999</v>
      </c>
      <c r="I30" s="26">
        <v>1921.4226219873901</v>
      </c>
      <c r="J30" s="26">
        <v>2331.501739031607</v>
      </c>
      <c r="K30" s="26">
        <v>3024.8</v>
      </c>
      <c r="L30" s="26">
        <v>2835.2513879661001</v>
      </c>
      <c r="M30" s="26">
        <v>2857.9279571776142</v>
      </c>
      <c r="N30" s="26">
        <v>3081.1404024289959</v>
      </c>
      <c r="O30" s="26">
        <v>3089.4721225966341</v>
      </c>
      <c r="P30" s="26">
        <v>2892.6665909999833</v>
      </c>
      <c r="Q30" s="26">
        <v>1783.3895742700231</v>
      </c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4.25" customHeight="1" x14ac:dyDescent="0.15">
      <c r="A31" s="27" t="s">
        <v>44</v>
      </c>
      <c r="B31" s="24">
        <v>435.56519074199008</v>
      </c>
      <c r="C31" s="24">
        <v>466.72117862378826</v>
      </c>
      <c r="D31" s="24">
        <v>495.3</v>
      </c>
      <c r="E31" s="24">
        <v>594.95248931414199</v>
      </c>
      <c r="F31" s="24">
        <v>640.4477888668863</v>
      </c>
      <c r="G31" s="24">
        <v>540.90783780733284</v>
      </c>
      <c r="H31" s="24">
        <v>557.21865804776166</v>
      </c>
      <c r="I31" s="24">
        <v>513.22182070546296</v>
      </c>
      <c r="J31" s="24">
        <v>520.78965417986046</v>
      </c>
      <c r="K31" s="24">
        <v>525.08655663182799</v>
      </c>
      <c r="L31" s="24">
        <v>573.64975717785205</v>
      </c>
      <c r="M31" s="24">
        <v>595.31737681881168</v>
      </c>
      <c r="N31" s="24">
        <v>671.50700397751336</v>
      </c>
      <c r="O31" s="24">
        <v>728.56283805967121</v>
      </c>
      <c r="P31" s="24">
        <v>764.2721594579549</v>
      </c>
      <c r="Q31" s="24">
        <v>517.14358956777176</v>
      </c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4.25" customHeight="1" x14ac:dyDescent="0.15">
      <c r="A32" s="27" t="s">
        <v>45</v>
      </c>
      <c r="B32" s="26">
        <v>594.00244295695506</v>
      </c>
      <c r="C32" s="26">
        <v>581.10114402346358</v>
      </c>
      <c r="D32" s="26">
        <v>724.35880466365597</v>
      </c>
      <c r="E32" s="26">
        <v>559.63128301890163</v>
      </c>
      <c r="F32" s="26">
        <v>794.78155620087944</v>
      </c>
      <c r="G32" s="26">
        <v>952.8</v>
      </c>
      <c r="H32" s="26">
        <v>1059.0707973361766</v>
      </c>
      <c r="I32" s="26">
        <v>1044.2847706735597</v>
      </c>
      <c r="J32" s="26">
        <v>1090.7926255645011</v>
      </c>
      <c r="K32" s="26">
        <v>1230.2311845109421</v>
      </c>
      <c r="L32" s="26">
        <v>1118.7224593344283</v>
      </c>
      <c r="M32" s="26">
        <v>1019.0675379415796</v>
      </c>
      <c r="N32" s="26">
        <v>1103.490396432172</v>
      </c>
      <c r="O32" s="26">
        <v>1206.3207870531251</v>
      </c>
      <c r="P32" s="26">
        <v>1113.1715818041312</v>
      </c>
      <c r="Q32" s="26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3" ht="14.25" customHeight="1" x14ac:dyDescent="0.15">
      <c r="A33" s="27" t="s">
        <v>46</v>
      </c>
      <c r="B33" s="24">
        <v>23180.378444739603</v>
      </c>
      <c r="C33" s="24">
        <v>27789.43602469566</v>
      </c>
      <c r="D33" s="24">
        <v>35840.056217151498</v>
      </c>
      <c r="E33" s="24">
        <v>45745.900957621299</v>
      </c>
      <c r="F33" s="24">
        <v>45660.728805370003</v>
      </c>
      <c r="G33" s="24">
        <v>60908.1</v>
      </c>
      <c r="H33" s="24">
        <v>74232.90087066</v>
      </c>
      <c r="I33" s="24">
        <v>79099.301450219995</v>
      </c>
      <c r="J33" s="24">
        <v>84487.20019576</v>
      </c>
      <c r="K33" s="24">
        <v>88171.482555440001</v>
      </c>
      <c r="L33" s="24">
        <v>70822.380077609996</v>
      </c>
      <c r="M33" s="24">
        <v>63853.577143820003</v>
      </c>
      <c r="N33" s="24">
        <v>72781.999448380011</v>
      </c>
      <c r="O33" s="24">
        <v>71373.652965350004</v>
      </c>
      <c r="P33" s="24">
        <v>69764.511370630004</v>
      </c>
      <c r="Q33" s="24">
        <v>49517.060518949998</v>
      </c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3" ht="14.25" customHeight="1" x14ac:dyDescent="0.15">
      <c r="A34" s="27" t="s">
        <v>47</v>
      </c>
      <c r="B34" s="26">
        <v>1110.1280409866954</v>
      </c>
      <c r="C34" s="26">
        <v>1213.5577734169965</v>
      </c>
      <c r="D34" s="26">
        <v>1316.8361654304776</v>
      </c>
      <c r="E34" s="26">
        <v>1402.5004744317459</v>
      </c>
      <c r="F34" s="26">
        <v>1434.1875408731428</v>
      </c>
      <c r="G34" s="26">
        <v>1269.2</v>
      </c>
      <c r="H34" s="26">
        <v>1818.0505615447212</v>
      </c>
      <c r="I34" s="26">
        <v>2639.3496200102604</v>
      </c>
      <c r="J34" s="26">
        <v>2859.2240991363501</v>
      </c>
      <c r="K34" s="26">
        <v>2186.8331364906198</v>
      </c>
      <c r="L34" s="26">
        <v>1654.0121997688746</v>
      </c>
      <c r="M34" s="26">
        <v>1644.4883343296103</v>
      </c>
      <c r="N34" s="26">
        <v>1248.9976509878711</v>
      </c>
      <c r="O34" s="26">
        <v>1575.6257563733477</v>
      </c>
      <c r="P34" s="26">
        <v>1806.3169391254253</v>
      </c>
      <c r="Q34" s="26">
        <v>1206.2289929953142</v>
      </c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1:33" ht="14.25" customHeight="1" x14ac:dyDescent="0.15">
      <c r="A35" s="27" t="s">
        <v>48</v>
      </c>
      <c r="B35" s="24">
        <v>3403.8228811105369</v>
      </c>
      <c r="C35" s="24">
        <v>4105.5726741836997</v>
      </c>
      <c r="D35" s="24">
        <v>5202.2689973396</v>
      </c>
      <c r="E35" s="24">
        <v>5957.7161442934803</v>
      </c>
      <c r="F35" s="24">
        <v>5034.4276776656498</v>
      </c>
      <c r="G35" s="24">
        <v>3410.4</v>
      </c>
      <c r="H35" s="24">
        <v>3567.65</v>
      </c>
      <c r="I35" s="24">
        <v>4142.76</v>
      </c>
      <c r="J35" s="24">
        <v>4295.79</v>
      </c>
      <c r="K35" s="24">
        <v>5625.24</v>
      </c>
      <c r="L35" s="24">
        <v>4882.04</v>
      </c>
      <c r="M35" s="24">
        <v>5290.09</v>
      </c>
      <c r="N35" s="24">
        <v>5899.55</v>
      </c>
      <c r="O35" s="24">
        <v>5986.73</v>
      </c>
      <c r="P35" s="24">
        <v>5995</v>
      </c>
      <c r="Q35" s="24">
        <v>4782.58</v>
      </c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1:33" ht="14.25" customHeight="1" x14ac:dyDescent="0.15">
      <c r="A36" s="27" t="s">
        <v>49</v>
      </c>
      <c r="B36" s="26">
        <v>359.36651444998074</v>
      </c>
      <c r="C36" s="26">
        <v>361.01406786438338</v>
      </c>
      <c r="D36" s="26">
        <v>447.61994763346451</v>
      </c>
      <c r="E36" s="26">
        <v>609.05823938345088</v>
      </c>
      <c r="F36" s="26">
        <v>563.04423336104753</v>
      </c>
      <c r="G36" s="26">
        <v>834.1365927441409</v>
      </c>
      <c r="H36" s="26">
        <v>1144.2</v>
      </c>
      <c r="I36" s="26">
        <v>1219.0447030475366</v>
      </c>
      <c r="J36" s="26">
        <v>1426.8545590365468</v>
      </c>
      <c r="K36" s="26">
        <v>1310.2428275107766</v>
      </c>
      <c r="L36" s="26">
        <v>1166.7394308227806</v>
      </c>
      <c r="M36" s="26">
        <v>1238.9993974692861</v>
      </c>
      <c r="N36" s="26">
        <v>1373.7651040243418</v>
      </c>
      <c r="O36" s="26">
        <v>1502.7661215215805</v>
      </c>
      <c r="P36" s="26">
        <v>1461.1723977553054</v>
      </c>
      <c r="Q36" s="26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1:33" ht="14.25" customHeight="1" x14ac:dyDescent="0.15">
      <c r="A37" s="27" t="s">
        <v>50</v>
      </c>
      <c r="B37" s="24">
        <v>134.1</v>
      </c>
      <c r="C37" s="24">
        <v>202.22594148931628</v>
      </c>
      <c r="D37" s="24">
        <v>182.13182529033483</v>
      </c>
      <c r="E37" s="24">
        <v>258.77521473065354</v>
      </c>
      <c r="F37" s="24">
        <v>176.63410817529919</v>
      </c>
      <c r="G37" s="24">
        <v>168.34782090570957</v>
      </c>
      <c r="H37" s="24">
        <v>212.85114267740235</v>
      </c>
      <c r="I37" s="24">
        <v>214.27958036558783</v>
      </c>
      <c r="J37" s="24">
        <v>238.15875707153279</v>
      </c>
      <c r="K37" s="24">
        <v>269.15605774363854</v>
      </c>
      <c r="L37" s="24">
        <v>228.76580634819945</v>
      </c>
      <c r="M37" s="24">
        <v>214.72024303568938</v>
      </c>
      <c r="N37" s="24">
        <v>237.65064936989509</v>
      </c>
      <c r="O37" s="24">
        <v>229.18172630401077</v>
      </c>
      <c r="P37" s="24"/>
      <c r="Q37" s="24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1:33" ht="14.25" customHeight="1" x14ac:dyDescent="0.15">
      <c r="A38" s="27" t="s">
        <v>51</v>
      </c>
      <c r="B38" s="26">
        <v>214.67115002680947</v>
      </c>
      <c r="C38" s="26">
        <v>258.98444097192606</v>
      </c>
      <c r="D38" s="26">
        <v>301.38001978745683</v>
      </c>
      <c r="E38" s="26">
        <v>366.45439964881814</v>
      </c>
      <c r="F38" s="26">
        <v>323.14690718151655</v>
      </c>
      <c r="G38" s="26">
        <v>307.85335548630275</v>
      </c>
      <c r="H38" s="26">
        <v>333.88195216762404</v>
      </c>
      <c r="I38" s="26">
        <v>368.3</v>
      </c>
      <c r="J38" s="26">
        <v>347.2963415976302</v>
      </c>
      <c r="K38" s="26">
        <v>368.25081219213712</v>
      </c>
      <c r="L38" s="26">
        <v>276.44782137239503</v>
      </c>
      <c r="M38" s="26">
        <v>313.04550121531554</v>
      </c>
      <c r="N38" s="26">
        <v>330.23829537063432</v>
      </c>
      <c r="O38" s="26">
        <v>377.65664598415185</v>
      </c>
      <c r="P38" s="26">
        <v>356.12273059676488</v>
      </c>
      <c r="Q38" s="26">
        <v>218.06648181135546</v>
      </c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1:33" ht="14.25" customHeight="1" x14ac:dyDescent="0.15">
      <c r="A39" s="27" t="s">
        <v>52</v>
      </c>
      <c r="B39" s="24">
        <v>641.80479327258104</v>
      </c>
      <c r="C39" s="24">
        <v>803.97033680778793</v>
      </c>
      <c r="D39" s="24">
        <v>816.86216464688709</v>
      </c>
      <c r="E39" s="24">
        <v>900.21202869404794</v>
      </c>
      <c r="F39" s="24">
        <v>842.54863798486713</v>
      </c>
      <c r="G39" s="24">
        <v>1018.4</v>
      </c>
      <c r="H39" s="24">
        <v>1387.8782227722179</v>
      </c>
      <c r="I39" s="24">
        <v>1591.8136092487641</v>
      </c>
      <c r="J39" s="24">
        <v>1790.58175314851</v>
      </c>
      <c r="K39" s="24">
        <v>2083.7560098995368</v>
      </c>
      <c r="L39" s="24">
        <v>2242.3950551761022</v>
      </c>
      <c r="M39" s="24">
        <v>2430.495632610196</v>
      </c>
      <c r="N39" s="24">
        <v>2745.0566456741135</v>
      </c>
      <c r="O39" s="24">
        <v>3056.2624468696899</v>
      </c>
      <c r="P39" s="24">
        <v>3273.9398076194743</v>
      </c>
      <c r="Q39" s="24">
        <v>2067.892037909317</v>
      </c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 spans="1:33" ht="14.25" customHeight="1" x14ac:dyDescent="0.15">
      <c r="A40" s="27" t="s">
        <v>53</v>
      </c>
      <c r="B40" s="26">
        <v>1463.5860797390569</v>
      </c>
      <c r="C40" s="26">
        <v>1486.6001263927881</v>
      </c>
      <c r="D40" s="26">
        <v>1766.6327451641037</v>
      </c>
      <c r="E40" s="26">
        <v>2696.9010947530687</v>
      </c>
      <c r="F40" s="26">
        <v>1969.1740390928833</v>
      </c>
      <c r="G40" s="26">
        <v>1747.2575290504362</v>
      </c>
      <c r="H40" s="26">
        <v>1984.2116219935428</v>
      </c>
      <c r="I40" s="26">
        <v>2128.5192605583088</v>
      </c>
      <c r="J40" s="26">
        <v>2566.4402340932838</v>
      </c>
      <c r="K40" s="26">
        <v>2659.4197605767145</v>
      </c>
      <c r="L40" s="26">
        <v>2198.1973706451031</v>
      </c>
      <c r="M40" s="26">
        <v>2248.4</v>
      </c>
      <c r="N40" s="26">
        <v>2441.0199621426837</v>
      </c>
      <c r="O40" s="26">
        <v>2705.1538186576922</v>
      </c>
      <c r="P40" s="26">
        <v>2822.9814612021055</v>
      </c>
      <c r="Q40" s="26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 spans="1:33" ht="14.25" customHeight="1" x14ac:dyDescent="0.15">
      <c r="A41" s="27" t="s">
        <v>54</v>
      </c>
      <c r="B41" s="24">
        <v>65194.728778180113</v>
      </c>
      <c r="C41" s="24">
        <v>72942.113507871501</v>
      </c>
      <c r="D41" s="24">
        <v>82582.819572099295</v>
      </c>
      <c r="E41" s="24">
        <v>89925.399192056459</v>
      </c>
      <c r="F41" s="24">
        <v>83248.040464399164</v>
      </c>
      <c r="G41" s="24">
        <v>98437.352799731292</v>
      </c>
      <c r="H41" s="24">
        <v>107414.56654808464</v>
      </c>
      <c r="I41" s="24">
        <v>114024.62009939918</v>
      </c>
      <c r="J41" s="24">
        <v>115622.35968797248</v>
      </c>
      <c r="K41" s="24">
        <v>114239.10959715421</v>
      </c>
      <c r="L41" s="24">
        <v>104975.88875476386</v>
      </c>
      <c r="M41" s="24">
        <v>104550.20737472441</v>
      </c>
      <c r="N41" s="24">
        <v>111907.89178170536</v>
      </c>
      <c r="O41" s="24">
        <v>120864.29210117774</v>
      </c>
      <c r="P41" s="24">
        <v>121218.86517835896</v>
      </c>
      <c r="Q41" s="24">
        <v>91250.610820759161</v>
      </c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</row>
    <row r="42" spans="1:33" ht="14.25" customHeight="1" x14ac:dyDescent="0.15">
      <c r="A42" s="27" t="s">
        <v>55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>
        <v>1098.2</v>
      </c>
      <c r="N42" s="26">
        <v>1250.1544807502908</v>
      </c>
      <c r="O42" s="26">
        <v>1389.6940651471684</v>
      </c>
      <c r="P42" s="26">
        <v>1410.917732246829</v>
      </c>
      <c r="Q42" s="26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</row>
    <row r="43" spans="1:33" ht="14.25" customHeight="1" x14ac:dyDescent="0.15">
      <c r="A43" s="27" t="s">
        <v>56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 spans="1:33" ht="14.25" customHeight="1" x14ac:dyDescent="0.15">
      <c r="A44" s="27" t="s">
        <v>57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 spans="1:33" ht="14.25" customHeight="1" x14ac:dyDescent="0.15">
      <c r="A45" s="27" t="s">
        <v>58</v>
      </c>
      <c r="B45" s="24">
        <v>7525.6103331325394</v>
      </c>
      <c r="C45" s="24">
        <v>8258.5223108853406</v>
      </c>
      <c r="D45" s="24">
        <v>9452.5010309036297</v>
      </c>
      <c r="E45" s="24">
        <v>11631.279250151529</v>
      </c>
      <c r="F45" s="24">
        <v>10079.310823609101</v>
      </c>
      <c r="G45" s="24">
        <v>12604.050439594163</v>
      </c>
      <c r="H45" s="24">
        <v>15365.282654058959</v>
      </c>
      <c r="I45" s="24">
        <v>14811.667061952521</v>
      </c>
      <c r="J45" s="24">
        <v>15541.781459369</v>
      </c>
      <c r="K45" s="24">
        <v>14411.333968758669</v>
      </c>
      <c r="L45" s="24">
        <v>13094.880115752399</v>
      </c>
      <c r="M45" s="24">
        <v>12839.803476003399</v>
      </c>
      <c r="N45" s="24">
        <v>13612.755813966231</v>
      </c>
      <c r="O45" s="24">
        <v>14609.425961624949</v>
      </c>
      <c r="P45" s="24">
        <v>14362.318236760679</v>
      </c>
      <c r="Q45" s="24">
        <v>11316.164332053298</v>
      </c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 spans="1:33" ht="14.25" customHeight="1" x14ac:dyDescent="0.15">
      <c r="A46" s="27" t="s">
        <v>59</v>
      </c>
      <c r="B46" s="26">
        <v>56253.395084523101</v>
      </c>
      <c r="C46" s="26">
        <v>63704.532145601108</v>
      </c>
      <c r="D46" s="26">
        <v>68719.306280499004</v>
      </c>
      <c r="E46" s="26">
        <v>72609.188864486321</v>
      </c>
      <c r="F46" s="26">
        <v>61107.878216858058</v>
      </c>
      <c r="G46" s="26">
        <v>70398.365756942731</v>
      </c>
      <c r="H46" s="26">
        <v>74258.833365029961</v>
      </c>
      <c r="I46" s="26">
        <v>76618.079454940496</v>
      </c>
      <c r="J46" s="26">
        <v>75197.163101090104</v>
      </c>
      <c r="K46" s="26">
        <v>73964.403142762385</v>
      </c>
      <c r="L46" s="26">
        <v>74092.82314459492</v>
      </c>
      <c r="M46" s="26">
        <v>74478.386990177576</v>
      </c>
      <c r="N46" s="26">
        <v>77739.349905814626</v>
      </c>
      <c r="O46" s="26">
        <v>81642.991496523522</v>
      </c>
      <c r="P46" s="26">
        <v>80941.669187753374</v>
      </c>
      <c r="Q46" s="26">
        <v>53630.68471057673</v>
      </c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</row>
    <row r="47" spans="1:33" ht="14.25" customHeight="1" x14ac:dyDescent="0.15">
      <c r="A47" s="27" t="s">
        <v>60</v>
      </c>
      <c r="B47" s="24">
        <v>1504.2090082790439</v>
      </c>
      <c r="C47" s="24">
        <v>1671.0105120387718</v>
      </c>
      <c r="D47" s="24">
        <v>2262.6493961562528</v>
      </c>
      <c r="E47" s="24">
        <v>2563.671876698314</v>
      </c>
      <c r="F47" s="24">
        <v>2069.4775671579714</v>
      </c>
      <c r="G47" s="24">
        <v>2532.5560726682929</v>
      </c>
      <c r="H47" s="24">
        <v>3174.4782864057129</v>
      </c>
      <c r="I47" s="24">
        <v>3810.1054112089146</v>
      </c>
      <c r="J47" s="24">
        <v>3646.6533674827242</v>
      </c>
      <c r="K47" s="24">
        <v>3937.8459133801393</v>
      </c>
      <c r="L47" s="24">
        <v>4072.4798313408446</v>
      </c>
      <c r="M47" s="24">
        <v>4158.7141129766405</v>
      </c>
      <c r="N47" s="24">
        <v>4878.3122431656811</v>
      </c>
      <c r="O47" s="24">
        <v>5472.6569056200588</v>
      </c>
      <c r="P47" s="24">
        <v>5091.2794078023817</v>
      </c>
      <c r="Q47" s="24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3" ht="14.25" customHeight="1" x14ac:dyDescent="0.15">
      <c r="A48" s="27" t="s">
        <v>61</v>
      </c>
      <c r="B48" s="26">
        <v>83970.7</v>
      </c>
      <c r="C48" s="26">
        <v>100838.17850336389</v>
      </c>
      <c r="D48" s="26">
        <v>130129.9340478621</v>
      </c>
      <c r="E48" s="26">
        <v>158948.66154558782</v>
      </c>
      <c r="F48" s="26">
        <v>158919.8038585055</v>
      </c>
      <c r="G48" s="26">
        <v>193401.4951363563</v>
      </c>
      <c r="H48" s="26">
        <v>247844.01872007159</v>
      </c>
      <c r="I48" s="26">
        <v>281300.4759590553</v>
      </c>
      <c r="J48" s="26">
        <v>330607.53882442997</v>
      </c>
      <c r="K48" s="26">
        <v>432883.12651874998</v>
      </c>
      <c r="L48" s="26">
        <v>435719.34394123999</v>
      </c>
      <c r="M48" s="26">
        <v>441549.74132452399</v>
      </c>
      <c r="N48" s="26">
        <v>471995.07137067197</v>
      </c>
      <c r="O48" s="26">
        <v>525735.16674326698</v>
      </c>
      <c r="P48" s="26">
        <v>505508.18620157399</v>
      </c>
      <c r="Q48" s="26">
        <v>380536.44829897629</v>
      </c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 spans="1:33" ht="14.25" customHeight="1" x14ac:dyDescent="0.15">
      <c r="A49" s="27" t="s">
        <v>62</v>
      </c>
      <c r="B49" s="24">
        <v>5261.0684356154297</v>
      </c>
      <c r="C49" s="24">
        <v>6003.2578953756101</v>
      </c>
      <c r="D49" s="24">
        <v>7452.9164756751497</v>
      </c>
      <c r="E49" s="24">
        <v>8732.02162841479</v>
      </c>
      <c r="F49" s="24">
        <v>8727.1712017237114</v>
      </c>
      <c r="G49" s="24">
        <v>10625.76918642869</v>
      </c>
      <c r="H49" s="24">
        <v>12134.76995483097</v>
      </c>
      <c r="I49" s="24">
        <v>13968.400600904179</v>
      </c>
      <c r="J49" s="24">
        <v>14714.215521067779</v>
      </c>
      <c r="K49" s="24">
        <v>16219.4137258177</v>
      </c>
      <c r="L49" s="24">
        <v>13960.16469812773</v>
      </c>
      <c r="M49" s="24">
        <v>12981.015918697922</v>
      </c>
      <c r="N49" s="24">
        <v>14012.9709224247</v>
      </c>
      <c r="O49" s="24">
        <v>14881.25506536809</v>
      </c>
      <c r="P49" s="24">
        <v>14940.670136651972</v>
      </c>
      <c r="Q49" s="24">
        <v>10109.765155529991</v>
      </c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 spans="1:33" ht="14.25" customHeight="1" x14ac:dyDescent="0.15">
      <c r="A50" s="27" t="s">
        <v>63</v>
      </c>
      <c r="B50" s="26">
        <v>45.837110820867345</v>
      </c>
      <c r="C50" s="26">
        <v>54.971269844893826</v>
      </c>
      <c r="D50" s="26">
        <v>63.551508859069621</v>
      </c>
      <c r="E50" s="26">
        <v>79.761628265549561</v>
      </c>
      <c r="F50" s="26">
        <v>84.375022165029819</v>
      </c>
      <c r="G50" s="26">
        <v>94.076670974948229</v>
      </c>
      <c r="H50" s="26">
        <v>107.64527395039183</v>
      </c>
      <c r="I50" s="26">
        <v>103.81044324569729</v>
      </c>
      <c r="J50" s="26"/>
      <c r="K50" s="26">
        <v>94.585883386855627</v>
      </c>
      <c r="L50" s="26">
        <v>81.98269399381698</v>
      </c>
      <c r="M50" s="26">
        <v>83.841755162905855</v>
      </c>
      <c r="N50" s="26">
        <v>94.638276418550888</v>
      </c>
      <c r="O50" s="26">
        <v>108.41294694069136</v>
      </c>
      <c r="P50" s="26">
        <v>111.25504941148324</v>
      </c>
      <c r="Q50" s="26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 spans="1:33" ht="14.25" customHeight="1" x14ac:dyDescent="0.15">
      <c r="A51" s="27" t="s">
        <v>64</v>
      </c>
      <c r="B51" s="24">
        <v>1169.2</v>
      </c>
      <c r="C51" s="24">
        <v>905.8</v>
      </c>
      <c r="D51" s="24">
        <v>1617.6</v>
      </c>
      <c r="E51" s="24">
        <v>2099.6</v>
      </c>
      <c r="F51" s="24">
        <v>1817.1</v>
      </c>
      <c r="G51" s="24">
        <v>2662.7</v>
      </c>
      <c r="H51" s="24">
        <v>2889.3</v>
      </c>
      <c r="I51" s="24">
        <v>2331.5773458598601</v>
      </c>
      <c r="J51" s="24">
        <v>2595.29002034427</v>
      </c>
      <c r="K51" s="24">
        <v>3082.20256030777</v>
      </c>
      <c r="L51" s="24">
        <v>2191.6421014402899</v>
      </c>
      <c r="M51" s="24">
        <v>2089.2703698820401</v>
      </c>
      <c r="N51" s="24">
        <v>1722.66569509906</v>
      </c>
      <c r="O51" s="24">
        <v>2801.73992363863</v>
      </c>
      <c r="P51" s="24">
        <v>2260.041493223192</v>
      </c>
      <c r="Q51" s="24">
        <v>2691.4072226905701</v>
      </c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 spans="1:33" ht="14.25" customHeight="1" x14ac:dyDescent="0.15">
      <c r="A52" s="27" t="s">
        <v>65</v>
      </c>
      <c r="B52" s="26">
        <v>1417.1471967487967</v>
      </c>
      <c r="C52" s="26">
        <v>2425.9399378276553</v>
      </c>
      <c r="D52" s="26">
        <v>2900.4</v>
      </c>
      <c r="E52" s="26">
        <v>2696.8754497703808</v>
      </c>
      <c r="F52" s="26">
        <v>3255.2893425656325</v>
      </c>
      <c r="G52" s="26">
        <v>3325.4298670491667</v>
      </c>
      <c r="H52" s="26">
        <v>3793.4679913297164</v>
      </c>
      <c r="I52" s="26">
        <v>2876.1703281565647</v>
      </c>
      <c r="J52" s="26">
        <v>2909.3046940638333</v>
      </c>
      <c r="K52" s="26">
        <v>3735.5221343892704</v>
      </c>
      <c r="L52" s="26">
        <v>3716.9800162443516</v>
      </c>
      <c r="M52" s="26">
        <v>2215.0183850903159</v>
      </c>
      <c r="N52" s="26"/>
      <c r="O52" s="26"/>
      <c r="P52" s="26"/>
      <c r="Q52" s="26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</row>
    <row r="53" spans="1:33" ht="14.25" customHeight="1" x14ac:dyDescent="0.15">
      <c r="A53" s="27" t="s">
        <v>66</v>
      </c>
      <c r="B53" s="24">
        <v>1511.664438787818</v>
      </c>
      <c r="C53" s="24">
        <v>1666.8168752526019</v>
      </c>
      <c r="D53" s="24">
        <v>1935.9583054192888</v>
      </c>
      <c r="E53" s="24">
        <v>1866.649739853664</v>
      </c>
      <c r="F53" s="24">
        <v>1475.8833718220289</v>
      </c>
      <c r="G53" s="24">
        <v>1889.33775764909</v>
      </c>
      <c r="H53" s="24">
        <v>1949.4476539819789</v>
      </c>
      <c r="I53" s="24">
        <v>2224.24711173777</v>
      </c>
      <c r="J53" s="24">
        <v>2385.5639603526902</v>
      </c>
      <c r="K53" s="24">
        <v>2566.783623185906</v>
      </c>
      <c r="L53" s="24">
        <v>3084.9478737772242</v>
      </c>
      <c r="M53" s="24">
        <v>3427.2837765165741</v>
      </c>
      <c r="N53" s="24">
        <v>3837.2971335151901</v>
      </c>
      <c r="O53" s="24">
        <v>4211.9346473221303</v>
      </c>
      <c r="P53" s="24">
        <v>4546.7212805756399</v>
      </c>
      <c r="Q53" s="24">
        <v>4016.6399556688398</v>
      </c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</row>
    <row r="54" spans="1:33" ht="14.25" customHeight="1" x14ac:dyDescent="0.15">
      <c r="A54" s="27" t="s">
        <v>67</v>
      </c>
      <c r="B54" s="26">
        <v>2272.2918494441255</v>
      </c>
      <c r="C54" s="26">
        <v>2387.5264546035046</v>
      </c>
      <c r="D54" s="26">
        <v>2647.3135079648264</v>
      </c>
      <c r="E54" s="26">
        <v>2849.7932505037679</v>
      </c>
      <c r="F54" s="26">
        <v>2786.2635400116046</v>
      </c>
      <c r="G54" s="26">
        <v>2989.695171398565</v>
      </c>
      <c r="H54" s="26">
        <v>2804.7</v>
      </c>
      <c r="I54" s="26">
        <v>2930.6977196785633</v>
      </c>
      <c r="J54" s="26">
        <v>3222.3640091381526</v>
      </c>
      <c r="K54" s="26">
        <v>3066.9190312220944</v>
      </c>
      <c r="L54" s="26">
        <v>2785.5063554619314</v>
      </c>
      <c r="M54" s="26">
        <v>2904.248738542527</v>
      </c>
      <c r="N54" s="26">
        <v>3340.7764421525699</v>
      </c>
      <c r="O54" s="26">
        <v>3468.0914332743223</v>
      </c>
      <c r="P54" s="26">
        <v>3403.4582236358506</v>
      </c>
      <c r="Q54" s="26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</row>
    <row r="55" spans="1:33" ht="14.25" customHeight="1" x14ac:dyDescent="0.15">
      <c r="A55" s="27" t="s">
        <v>68</v>
      </c>
      <c r="B55" s="24">
        <v>3614.3076115186159</v>
      </c>
      <c r="C55" s="24">
        <v>3838.2798392966856</v>
      </c>
      <c r="D55" s="24">
        <v>4248.9053901701818</v>
      </c>
      <c r="E55" s="24">
        <v>5350.5184829304553</v>
      </c>
      <c r="F55" s="24">
        <v>4460.0867163945295</v>
      </c>
      <c r="G55" s="24">
        <v>4118.8423451200815</v>
      </c>
      <c r="H55" s="24">
        <v>4271.7130983061024</v>
      </c>
      <c r="I55" s="24">
        <v>4017.7174491841583</v>
      </c>
      <c r="J55" s="24">
        <v>4067.9094166699133</v>
      </c>
      <c r="K55" s="24">
        <v>3852.7555990052642</v>
      </c>
      <c r="L55" s="24">
        <v>3640.3201555417368</v>
      </c>
      <c r="M55" s="24">
        <v>3942.6694277274819</v>
      </c>
      <c r="N55" s="24">
        <v>4661.7437161901271</v>
      </c>
      <c r="O55" s="24">
        <v>5467.9270665291033</v>
      </c>
      <c r="P55" s="24">
        <v>5494.591268368943</v>
      </c>
      <c r="Q55" s="24">
        <v>3990.4546004372464</v>
      </c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</row>
    <row r="56" spans="1:33" ht="14.25" customHeight="1" x14ac:dyDescent="0.15">
      <c r="A56" s="27" t="s">
        <v>69</v>
      </c>
      <c r="B56" s="26"/>
      <c r="C56" s="26"/>
      <c r="D56" s="26"/>
      <c r="E56" s="26"/>
      <c r="F56" s="26"/>
      <c r="G56" s="26"/>
      <c r="H56" s="26">
        <v>1065</v>
      </c>
      <c r="I56" s="26">
        <v>1161.8815642458101</v>
      </c>
      <c r="J56" s="26">
        <v>1176.0486033519551</v>
      </c>
      <c r="K56" s="26">
        <v>1188.0664804469272</v>
      </c>
      <c r="L56" s="26">
        <v>1206.4865921787709</v>
      </c>
      <c r="M56" s="26">
        <v>1165.8363128491621</v>
      </c>
      <c r="N56" s="26">
        <v>1237.0126161340784</v>
      </c>
      <c r="O56" s="26">
        <v>1289.5382223519555</v>
      </c>
      <c r="P56" s="26">
        <v>1178.5533772960894</v>
      </c>
      <c r="Q56" s="26">
        <v>662.11689788268166</v>
      </c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</row>
    <row r="57" spans="1:33" ht="14.25" customHeight="1" x14ac:dyDescent="0.15">
      <c r="A57" s="27" t="s">
        <v>70</v>
      </c>
      <c r="B57" s="24"/>
      <c r="C57" s="24"/>
      <c r="D57" s="24"/>
      <c r="E57" s="24"/>
      <c r="F57" s="24"/>
      <c r="G57" s="24"/>
      <c r="H57" s="24">
        <v>823</v>
      </c>
      <c r="I57" s="24">
        <v>890.44692737430171</v>
      </c>
      <c r="J57" s="24">
        <v>909.71508379888269</v>
      </c>
      <c r="K57" s="24">
        <v>889.21787709497198</v>
      </c>
      <c r="L57" s="24">
        <v>921.27932960893861</v>
      </c>
      <c r="M57" s="24">
        <v>883.72625698324021</v>
      </c>
      <c r="N57" s="24">
        <v>963.89089004469281</v>
      </c>
      <c r="O57" s="24">
        <v>988.10326589385477</v>
      </c>
      <c r="P57" s="24">
        <v>869.69742725139668</v>
      </c>
      <c r="Q57" s="24">
        <v>499.72297186033518</v>
      </c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</row>
    <row r="58" spans="1:33" ht="14.25" customHeight="1" x14ac:dyDescent="0.15">
      <c r="A58" s="27" t="s">
        <v>71</v>
      </c>
      <c r="B58" s="26">
        <v>2711.8836554743934</v>
      </c>
      <c r="C58" s="26">
        <v>2977.9942497333218</v>
      </c>
      <c r="D58" s="26">
        <v>3772.6741659178356</v>
      </c>
      <c r="E58" s="26">
        <v>5788.7</v>
      </c>
      <c r="F58" s="26">
        <v>5051.0851011275226</v>
      </c>
      <c r="G58" s="26">
        <v>5343.2211515275121</v>
      </c>
      <c r="H58" s="26">
        <v>5660.9022579626262</v>
      </c>
      <c r="I58" s="26">
        <v>5526.4540664724955</v>
      </c>
      <c r="J58" s="26">
        <v>6454.5463306850206</v>
      </c>
      <c r="K58" s="26">
        <v>7140.5777924135764</v>
      </c>
      <c r="L58" s="26">
        <v>6600.3004253506087</v>
      </c>
      <c r="M58" s="26">
        <v>6925.708394063382</v>
      </c>
      <c r="N58" s="26">
        <v>8081.200546666345</v>
      </c>
      <c r="O58" s="26">
        <v>8909.7146400507499</v>
      </c>
      <c r="P58" s="26">
        <v>9529.544750948442</v>
      </c>
      <c r="Q58" s="26">
        <v>9417.7843914438254</v>
      </c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</row>
    <row r="59" spans="1:33" ht="14.25" customHeight="1" x14ac:dyDescent="0.15">
      <c r="A59" s="27" t="s">
        <v>72</v>
      </c>
      <c r="B59" s="24">
        <v>10809.651731736883</v>
      </c>
      <c r="C59" s="24">
        <v>12774.227509237331</v>
      </c>
      <c r="D59" s="24">
        <v>15337.251660500911</v>
      </c>
      <c r="E59" s="24">
        <v>18456.408324436772</v>
      </c>
      <c r="F59" s="24">
        <v>16272.646314766693</v>
      </c>
      <c r="G59" s="24">
        <v>17863.181296109811</v>
      </c>
      <c r="H59" s="24">
        <v>20310.687934045949</v>
      </c>
      <c r="I59" s="24">
        <v>20265.456587440505</v>
      </c>
      <c r="J59" s="24">
        <v>20386.006050319174</v>
      </c>
      <c r="K59" s="24">
        <v>22356.403334827126</v>
      </c>
      <c r="L59" s="24">
        <v>19755.982687713185</v>
      </c>
      <c r="M59" s="24">
        <v>19997.367298084948</v>
      </c>
      <c r="N59" s="24">
        <v>22034.201012690697</v>
      </c>
      <c r="O59" s="24">
        <v>25065.175749813036</v>
      </c>
      <c r="P59" s="24">
        <v>25806.395117153384</v>
      </c>
      <c r="Q59" s="24">
        <v>21615.943514197112</v>
      </c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</row>
    <row r="60" spans="1:33" ht="14.25" customHeight="1" x14ac:dyDescent="0.15">
      <c r="A60" s="27" t="s">
        <v>73</v>
      </c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</row>
    <row r="61" spans="1:33" ht="14.25" customHeight="1" x14ac:dyDescent="0.15">
      <c r="A61" s="27" t="s">
        <v>74</v>
      </c>
      <c r="B61" s="24">
        <v>38415.1</v>
      </c>
      <c r="C61" s="24">
        <v>47142.116884815485</v>
      </c>
      <c r="D61" s="24">
        <v>56634.417195910646</v>
      </c>
      <c r="E61" s="24">
        <v>66459.219236812656</v>
      </c>
      <c r="F61" s="24">
        <v>55573.872664479917</v>
      </c>
      <c r="G61" s="24">
        <v>55155.680140840625</v>
      </c>
      <c r="H61" s="24">
        <v>62178.092337497284</v>
      </c>
      <c r="I61" s="24">
        <v>61910.415480239841</v>
      </c>
      <c r="J61" s="24">
        <v>64080.834818347124</v>
      </c>
      <c r="K61" s="24">
        <v>64787.276630526918</v>
      </c>
      <c r="L61" s="24">
        <v>58222.224436523735</v>
      </c>
      <c r="M61" s="24">
        <v>59554.17255334276</v>
      </c>
      <c r="N61" s="24">
        <v>63229.592687240045</v>
      </c>
      <c r="O61" s="24">
        <v>73456.152039173438</v>
      </c>
      <c r="P61" s="24">
        <v>76391.109473936231</v>
      </c>
      <c r="Q61" s="24">
        <v>72095.904254385634</v>
      </c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</row>
    <row r="62" spans="1:33" ht="14.25" customHeight="1" x14ac:dyDescent="0.15">
      <c r="A62" s="27" t="s">
        <v>75</v>
      </c>
      <c r="B62" s="26">
        <v>83.788634995301621</v>
      </c>
      <c r="C62" s="26">
        <v>89.269135330096049</v>
      </c>
      <c r="D62" s="26">
        <v>107.74753686958772</v>
      </c>
      <c r="E62" s="26">
        <v>129.50636109407441</v>
      </c>
      <c r="F62" s="26">
        <v>127.58762329719053</v>
      </c>
      <c r="G62" s="26">
        <v>119.14180091266648</v>
      </c>
      <c r="H62" s="26">
        <v>163.80731596153521</v>
      </c>
      <c r="I62" s="26">
        <v>160.00922794717562</v>
      </c>
      <c r="J62" s="26">
        <v>643.51452717060442</v>
      </c>
      <c r="K62" s="26">
        <v>531.99431396700163</v>
      </c>
      <c r="L62" s="26">
        <v>533.52380077582905</v>
      </c>
      <c r="M62" s="26">
        <v>520.7007785004912</v>
      </c>
      <c r="N62" s="26">
        <v>730.37110906646933</v>
      </c>
      <c r="O62" s="26">
        <v>586.17609193216902</v>
      </c>
      <c r="P62" s="26">
        <v>625.53524907017174</v>
      </c>
      <c r="Q62" s="26">
        <v>513.52252907350169</v>
      </c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</row>
    <row r="63" spans="1:33" ht="14.25" customHeight="1" x14ac:dyDescent="0.15">
      <c r="A63" s="27" t="s">
        <v>76</v>
      </c>
      <c r="B63" s="24">
        <v>50.193239259259251</v>
      </c>
      <c r="C63" s="24">
        <v>51.984005185185183</v>
      </c>
      <c r="D63" s="24">
        <v>63.987381111111105</v>
      </c>
      <c r="E63" s="24">
        <v>69.945089629629621</v>
      </c>
      <c r="F63" s="24">
        <v>66.240751111111109</v>
      </c>
      <c r="G63" s="24">
        <v>67.597068888888884</v>
      </c>
      <c r="H63" s="24">
        <v>65.870399259259258</v>
      </c>
      <c r="I63" s="24">
        <v>67.608412222222228</v>
      </c>
      <c r="J63" s="24">
        <v>70.434068888888874</v>
      </c>
      <c r="K63" s="24">
        <v>136</v>
      </c>
      <c r="L63" s="24">
        <v>131.59202150770037</v>
      </c>
      <c r="M63" s="24">
        <v>141.33833714056371</v>
      </c>
      <c r="N63" s="24">
        <v>148.00344830492293</v>
      </c>
      <c r="O63" s="24">
        <v>165.66606936505963</v>
      </c>
      <c r="P63" s="24"/>
      <c r="Q63" s="24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</row>
    <row r="64" spans="1:33" ht="14.25" customHeight="1" x14ac:dyDescent="0.15">
      <c r="A64" s="27" t="s">
        <v>77</v>
      </c>
      <c r="B64" s="26">
        <v>1478.2</v>
      </c>
      <c r="C64" s="26">
        <v>1582.01</v>
      </c>
      <c r="D64" s="26">
        <v>1772.4</v>
      </c>
      <c r="E64" s="26">
        <v>1989.4</v>
      </c>
      <c r="F64" s="26">
        <v>1857</v>
      </c>
      <c r="G64" s="26">
        <v>2587.5</v>
      </c>
      <c r="H64" s="26">
        <v>2899</v>
      </c>
      <c r="I64" s="26">
        <v>2938.5</v>
      </c>
      <c r="J64" s="26">
        <v>2778.3</v>
      </c>
      <c r="K64" s="26">
        <v>2969.8</v>
      </c>
      <c r="L64" s="26">
        <v>3174</v>
      </c>
      <c r="M64" s="26">
        <v>3369.6</v>
      </c>
      <c r="N64" s="26">
        <v>3307</v>
      </c>
      <c r="O64" s="26">
        <v>3917.1</v>
      </c>
      <c r="P64" s="26">
        <v>4258.2</v>
      </c>
      <c r="Q64" s="26">
        <v>3142.2</v>
      </c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</row>
    <row r="65" spans="1:33" ht="14.25" customHeight="1" x14ac:dyDescent="0.15">
      <c r="A65" s="27" t="s">
        <v>78</v>
      </c>
      <c r="B65" s="24">
        <v>806.20815111111108</v>
      </c>
      <c r="C65" s="24">
        <v>899.85983171481473</v>
      </c>
      <c r="D65" s="24">
        <v>1001.1492959259258</v>
      </c>
      <c r="E65" s="24">
        <v>1033.655087037037</v>
      </c>
      <c r="F65" s="24">
        <v>864.14123792592591</v>
      </c>
      <c r="G65" s="24">
        <v>865.49459925925919</v>
      </c>
      <c r="H65" s="24">
        <v>852.75009952592575</v>
      </c>
      <c r="I65" s="24">
        <v>837.53697499999998</v>
      </c>
      <c r="J65" s="24">
        <v>868.72310653333318</v>
      </c>
      <c r="K65" s="24">
        <v>1313.2</v>
      </c>
      <c r="L65" s="24">
        <v>1387.6459022822148</v>
      </c>
      <c r="M65" s="24">
        <v>1508.2274776970817</v>
      </c>
      <c r="N65" s="24">
        <v>1562.3029246642518</v>
      </c>
      <c r="O65" s="24">
        <v>1656.0692138460295</v>
      </c>
      <c r="P65" s="24"/>
      <c r="Q65" s="24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</row>
    <row r="66" spans="1:33" ht="14.25" customHeight="1" x14ac:dyDescent="0.15">
      <c r="A66" s="27" t="s">
        <v>79</v>
      </c>
      <c r="B66" s="26">
        <v>2147.9548897917271</v>
      </c>
      <c r="C66" s="26">
        <v>2347.2701873975566</v>
      </c>
      <c r="D66" s="26">
        <v>2577.5629355213641</v>
      </c>
      <c r="E66" s="26">
        <v>3019.0194503577977</v>
      </c>
      <c r="F66" s="26">
        <v>2624.3109228730582</v>
      </c>
      <c r="G66" s="26">
        <v>3000.6713791604939</v>
      </c>
      <c r="H66" s="26">
        <v>3156.1713074463314</v>
      </c>
      <c r="I66" s="26">
        <v>3204.352071662679</v>
      </c>
      <c r="J66" s="26">
        <v>3466.935469554317</v>
      </c>
      <c r="K66" s="26">
        <v>3522.9651211183527</v>
      </c>
      <c r="L66" s="26">
        <v>3202.55898296125</v>
      </c>
      <c r="M66" s="26">
        <v>3653.4</v>
      </c>
      <c r="N66" s="26">
        <v>3726.3016967812569</v>
      </c>
      <c r="O66" s="26">
        <v>3935.7043255685403</v>
      </c>
      <c r="P66" s="26">
        <v>4143.364958764927</v>
      </c>
      <c r="Q66" s="26">
        <v>2785.6652841492801</v>
      </c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</row>
    <row r="67" spans="1:33" ht="14.25" customHeight="1" x14ac:dyDescent="0.15">
      <c r="A67" s="27" t="s">
        <v>80</v>
      </c>
      <c r="B67" s="24">
        <v>10508.1</v>
      </c>
      <c r="C67" s="24">
        <v>11569.2</v>
      </c>
      <c r="D67" s="24">
        <v>14342.4</v>
      </c>
      <c r="E67" s="24">
        <v>17614.900000000001</v>
      </c>
      <c r="F67" s="24">
        <v>13935.2</v>
      </c>
      <c r="G67" s="24">
        <v>14717.7</v>
      </c>
      <c r="H67" s="24">
        <v>14069.6</v>
      </c>
      <c r="I67" s="24">
        <v>16450.400000000001</v>
      </c>
      <c r="J67" s="24">
        <v>16407.7</v>
      </c>
      <c r="K67" s="24">
        <v>17549.599999999999</v>
      </c>
      <c r="L67" s="24">
        <v>17518.900000000001</v>
      </c>
      <c r="M67" s="24">
        <v>17235.3</v>
      </c>
      <c r="N67" s="24">
        <v>17820</v>
      </c>
      <c r="O67" s="24">
        <v>18692.712500000001</v>
      </c>
      <c r="P67" s="24">
        <v>21193.212500000001</v>
      </c>
      <c r="Q67" s="24">
        <v>18199.462500000001</v>
      </c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</row>
    <row r="68" spans="1:33" ht="14.25" customHeight="1" x14ac:dyDescent="0.15">
      <c r="A68" s="27" t="s">
        <v>81</v>
      </c>
      <c r="B68" s="26">
        <v>1114.72</v>
      </c>
      <c r="C68" s="26">
        <v>1231.9000000000001</v>
      </c>
      <c r="D68" s="26">
        <v>1321.16</v>
      </c>
      <c r="E68" s="26">
        <v>1310.68</v>
      </c>
      <c r="F68" s="26">
        <v>983.88776700000005</v>
      </c>
      <c r="G68" s="26">
        <v>1099.6497471411951</v>
      </c>
      <c r="H68" s="26">
        <v>1186.8886568926921</v>
      </c>
      <c r="I68" s="26">
        <v>1336.7529907129801</v>
      </c>
      <c r="J68" s="26">
        <v>1471.015928740326</v>
      </c>
      <c r="K68" s="26">
        <v>1457.7736979981241</v>
      </c>
      <c r="L68" s="26">
        <v>1517.75164712892</v>
      </c>
      <c r="M68" s="26">
        <v>1741.3464073037378</v>
      </c>
      <c r="N68" s="26">
        <v>1823.8435419429759</v>
      </c>
      <c r="O68" s="26">
        <v>1947.4353776110172</v>
      </c>
      <c r="P68" s="26">
        <v>1995.0915615709901</v>
      </c>
      <c r="Q68" s="26">
        <v>1452.9305063642389</v>
      </c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</row>
    <row r="69" spans="1:33" ht="14.25" customHeight="1" x14ac:dyDescent="0.15">
      <c r="A69" s="27" t="s">
        <v>82</v>
      </c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</row>
    <row r="70" spans="1:33" ht="14.25" customHeight="1" x14ac:dyDescent="0.15">
      <c r="A70" s="27" t="s">
        <v>83</v>
      </c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</row>
    <row r="71" spans="1:33" ht="14.25" customHeight="1" x14ac:dyDescent="0.15">
      <c r="A71" s="27" t="s">
        <v>84</v>
      </c>
      <c r="B71" s="24">
        <v>2255.8084643915045</v>
      </c>
      <c r="C71" s="24">
        <v>2554.5635437300102</v>
      </c>
      <c r="D71" s="24">
        <v>3180.7031930982516</v>
      </c>
      <c r="E71" s="24">
        <v>3564.5338596914371</v>
      </c>
      <c r="F71" s="24">
        <v>2624.1579404779332</v>
      </c>
      <c r="G71" s="24">
        <v>2955.4092766018748</v>
      </c>
      <c r="H71" s="24">
        <v>3810.1549389285201</v>
      </c>
      <c r="I71" s="24">
        <v>4005.323578140893</v>
      </c>
      <c r="J71" s="24">
        <v>4771.6851322971097</v>
      </c>
      <c r="K71" s="24">
        <v>4902.7348855432028</v>
      </c>
      <c r="L71" s="24">
        <v>3985.2419814300997</v>
      </c>
      <c r="M71" s="24">
        <v>4328.5209628848479</v>
      </c>
      <c r="N71" s="24">
        <v>4788.1712665245168</v>
      </c>
      <c r="O71" s="24">
        <v>5586.8354976625933</v>
      </c>
      <c r="P71" s="24">
        <v>5773.7820832764701</v>
      </c>
      <c r="Q71" s="24">
        <v>6322.5601715759294</v>
      </c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</row>
    <row r="72" spans="1:33" ht="14.25" customHeight="1" x14ac:dyDescent="0.15">
      <c r="A72" s="27" t="s">
        <v>85</v>
      </c>
      <c r="B72" s="26">
        <v>403.14114408400064</v>
      </c>
      <c r="C72" s="26">
        <v>373.61454546304549</v>
      </c>
      <c r="D72" s="26">
        <v>507.51457784659846</v>
      </c>
      <c r="E72" s="26">
        <v>650.9317171399008</v>
      </c>
      <c r="F72" s="26">
        <v>562.85711429940216</v>
      </c>
      <c r="G72" s="26">
        <v>670.9125916497303</v>
      </c>
      <c r="H72" s="26">
        <v>217.5</v>
      </c>
      <c r="I72" s="26">
        <v>208.79202711673275</v>
      </c>
      <c r="J72" s="26">
        <v>233.47380183206283</v>
      </c>
      <c r="K72" s="26">
        <v>296.39139242165976</v>
      </c>
      <c r="L72" s="26">
        <v>198.5500000313159</v>
      </c>
      <c r="M72" s="26">
        <v>201.07592532610303</v>
      </c>
      <c r="N72" s="26">
        <v>340.51413732744373</v>
      </c>
      <c r="O72" s="26">
        <v>258.84755722848695</v>
      </c>
      <c r="P72" s="26">
        <v>203.05311514659931</v>
      </c>
      <c r="Q72" s="26">
        <v>196.92274421434357</v>
      </c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</row>
    <row r="73" spans="1:33" ht="14.25" customHeight="1" x14ac:dyDescent="0.15">
      <c r="A73" s="27" t="s">
        <v>86</v>
      </c>
      <c r="B73" s="24">
        <v>1193.8301800885042</v>
      </c>
      <c r="C73" s="24">
        <v>1170.5531218718934</v>
      </c>
      <c r="D73" s="24">
        <v>1748.8814954858633</v>
      </c>
      <c r="E73" s="24">
        <v>2391.5987020291486</v>
      </c>
      <c r="F73" s="24">
        <v>2223.7963810734755</v>
      </c>
      <c r="G73" s="24">
        <v>2550.1051722941452</v>
      </c>
      <c r="H73" s="24">
        <v>3425.6978367531506</v>
      </c>
      <c r="I73" s="24">
        <v>3582.6471877765721</v>
      </c>
      <c r="J73" s="24">
        <v>3460.4584504617833</v>
      </c>
      <c r="K73" s="24">
        <v>4435.6773354316438</v>
      </c>
      <c r="L73" s="24">
        <v>4883.8626692794678</v>
      </c>
      <c r="M73" s="24">
        <v>5268.7050307515219</v>
      </c>
      <c r="N73" s="24">
        <v>5074.3610811304361</v>
      </c>
      <c r="O73" s="24">
        <v>6203.1308435461597</v>
      </c>
      <c r="P73" s="24">
        <v>6170.9260722883928</v>
      </c>
      <c r="Q73" s="24">
        <v>5407.636702873694</v>
      </c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</row>
    <row r="74" spans="1:33" ht="14.25" customHeight="1" x14ac:dyDescent="0.15">
      <c r="A74" s="27" t="s">
        <v>87</v>
      </c>
      <c r="B74" s="26">
        <v>456247.39515707234</v>
      </c>
      <c r="C74" s="26">
        <v>502892.95841644786</v>
      </c>
      <c r="D74" s="26">
        <v>613594.12401910184</v>
      </c>
      <c r="E74" s="26">
        <v>724985.1</v>
      </c>
      <c r="F74" s="26">
        <v>638900.18496647605</v>
      </c>
      <c r="G74" s="26">
        <v>659131.42016854219</v>
      </c>
      <c r="H74" s="26">
        <v>730937.58547173906</v>
      </c>
      <c r="I74" s="26">
        <v>717291.59013703931</v>
      </c>
      <c r="J74" s="26">
        <v>767962.74225804606</v>
      </c>
      <c r="K74" s="26">
        <v>839079.64175978024</v>
      </c>
      <c r="L74" s="26">
        <v>840618.94663004763</v>
      </c>
      <c r="M74" s="26">
        <v>849905.86603184964</v>
      </c>
      <c r="N74" s="26">
        <v>908843.89682289795</v>
      </c>
      <c r="O74" s="26">
        <v>976974.23834926006</v>
      </c>
      <c r="P74" s="26">
        <v>1050616.4679414248</v>
      </c>
      <c r="Q74" s="26">
        <v>925812.11082760722</v>
      </c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</row>
    <row r="75" spans="1:33" ht="14.25" customHeight="1" x14ac:dyDescent="0.15">
      <c r="A75" s="27" t="s">
        <v>88</v>
      </c>
      <c r="B75" s="24">
        <v>229.782259221619</v>
      </c>
      <c r="C75" s="24">
        <v>274.09577920945696</v>
      </c>
      <c r="D75" s="24">
        <v>359.21436431559096</v>
      </c>
      <c r="E75" s="24">
        <v>381.87301145245999</v>
      </c>
      <c r="F75" s="24">
        <v>342.64575268571502</v>
      </c>
      <c r="G75" s="24">
        <v>366.11948568583296</v>
      </c>
      <c r="H75" s="24">
        <v>394.20338048254797</v>
      </c>
      <c r="I75" s="24"/>
      <c r="J75" s="24"/>
      <c r="K75" s="24"/>
      <c r="L75" s="24"/>
      <c r="M75" s="24"/>
      <c r="N75" s="24"/>
      <c r="O75" s="24"/>
      <c r="P75" s="24"/>
      <c r="Q75" s="24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</row>
    <row r="76" spans="1:33" ht="14.25" customHeight="1" x14ac:dyDescent="0.15">
      <c r="A76" s="27" t="s">
        <v>89</v>
      </c>
      <c r="B76" s="26">
        <v>529.70000000000005</v>
      </c>
      <c r="C76" s="26">
        <v>536.38314105584539</v>
      </c>
      <c r="D76" s="26">
        <v>518.55403135684128</v>
      </c>
      <c r="E76" s="26">
        <v>622.9838724425523</v>
      </c>
      <c r="F76" s="26">
        <v>465.62739718701147</v>
      </c>
      <c r="G76" s="26">
        <v>448.45934816206267</v>
      </c>
      <c r="H76" s="26">
        <v>539.78494516233138</v>
      </c>
      <c r="I76" s="26">
        <v>574.44391167789843</v>
      </c>
      <c r="J76" s="26">
        <v>605.64879330156384</v>
      </c>
      <c r="K76" s="26">
        <v>603.90211062599042</v>
      </c>
      <c r="L76" s="26">
        <v>567.58719752231048</v>
      </c>
      <c r="M76" s="26">
        <v>575.52185034961428</v>
      </c>
      <c r="N76" s="26">
        <v>651.19289222028658</v>
      </c>
      <c r="O76" s="26">
        <v>733.01123350351111</v>
      </c>
      <c r="P76" s="26">
        <v>793.19626755946672</v>
      </c>
      <c r="Q76" s="26">
        <v>496.47151543818296</v>
      </c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</row>
    <row r="77" spans="1:33" ht="14.25" customHeight="1" x14ac:dyDescent="0.15">
      <c r="A77" s="27" t="s">
        <v>90</v>
      </c>
      <c r="B77" s="24">
        <v>17335.7</v>
      </c>
      <c r="C77" s="24">
        <v>19267.90888753358</v>
      </c>
      <c r="D77" s="24">
        <v>23352.309681426796</v>
      </c>
      <c r="E77" s="24">
        <v>31894.039891907996</v>
      </c>
      <c r="F77" s="24">
        <v>28159.647783095468</v>
      </c>
      <c r="G77" s="24">
        <v>27536.452532034622</v>
      </c>
      <c r="H77" s="24">
        <v>29884.236634138229</v>
      </c>
      <c r="I77" s="24">
        <v>31485.162440406395</v>
      </c>
      <c r="J77" s="24">
        <v>31372.645792615538</v>
      </c>
      <c r="K77" s="24">
        <v>30808.31052255899</v>
      </c>
      <c r="L77" s="24">
        <v>27666.618008826707</v>
      </c>
      <c r="M77" s="24">
        <v>28536.079481359589</v>
      </c>
      <c r="N77" s="24">
        <v>30443.575827997105</v>
      </c>
      <c r="O77" s="24">
        <v>35473.613082710683</v>
      </c>
      <c r="P77" s="24">
        <v>36552.292293073646</v>
      </c>
      <c r="Q77" s="24">
        <v>31816.690934937575</v>
      </c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</row>
    <row r="78" spans="1:33" ht="14.25" customHeight="1" x14ac:dyDescent="0.15">
      <c r="A78" s="27" t="s">
        <v>91</v>
      </c>
      <c r="B78" s="26">
        <v>134293.78210611321</v>
      </c>
      <c r="C78" s="26">
        <v>146340.17512982499</v>
      </c>
      <c r="D78" s="26">
        <v>169398.18978552631</v>
      </c>
      <c r="E78" s="26">
        <v>194898.27651943782</v>
      </c>
      <c r="F78" s="26">
        <v>176297.27568912038</v>
      </c>
      <c r="G78" s="26">
        <v>181651.91978652583</v>
      </c>
      <c r="H78" s="26">
        <v>203138.98893349527</v>
      </c>
      <c r="I78" s="26">
        <v>202520.40921174982</v>
      </c>
      <c r="J78" s="26">
        <v>228184.98996978631</v>
      </c>
      <c r="K78" s="26">
        <v>252693.99443343451</v>
      </c>
      <c r="L78" s="26">
        <v>233351.34676696957</v>
      </c>
      <c r="M78" s="26">
        <v>236706.41435600523</v>
      </c>
      <c r="N78" s="26">
        <v>246948.31374640967</v>
      </c>
      <c r="O78" s="26">
        <v>273845.57945655723</v>
      </c>
      <c r="P78" s="26">
        <v>269366.92098255455</v>
      </c>
      <c r="Q78" s="26">
        <v>235729.51297414984</v>
      </c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</row>
    <row r="79" spans="1:33" ht="14.25" customHeight="1" x14ac:dyDescent="0.15">
      <c r="A79" s="27" t="s">
        <v>92</v>
      </c>
      <c r="B79" s="24">
        <v>721.83361277458459</v>
      </c>
      <c r="C79" s="24">
        <v>543.22811441817157</v>
      </c>
      <c r="D79" s="24">
        <v>602.76255731194817</v>
      </c>
      <c r="E79" s="24">
        <v>707.8</v>
      </c>
      <c r="F79" s="24">
        <v>705.68967591299713</v>
      </c>
      <c r="G79" s="24">
        <v>597.91583985196041</v>
      </c>
      <c r="H79" s="24">
        <v>557.37604873483042</v>
      </c>
      <c r="I79" s="24">
        <v>506.13753094215014</v>
      </c>
      <c r="J79" s="24">
        <v>495.27327385010392</v>
      </c>
      <c r="K79" s="24">
        <v>494.94036457822494</v>
      </c>
      <c r="L79" s="24">
        <v>423.62808883665338</v>
      </c>
      <c r="M79" s="24">
        <v>384.04037617417049</v>
      </c>
      <c r="N79" s="24"/>
      <c r="O79" s="24"/>
      <c r="P79" s="24"/>
      <c r="Q79" s="24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</row>
    <row r="80" spans="1:33" ht="14.25" customHeight="1" x14ac:dyDescent="0.15">
      <c r="A80" s="27" t="s">
        <v>93</v>
      </c>
      <c r="B80" s="26">
        <v>1033.9562822952</v>
      </c>
      <c r="C80" s="26"/>
      <c r="D80" s="26">
        <v>993.44669252781648</v>
      </c>
      <c r="E80" s="26">
        <v>1638.9061983672916</v>
      </c>
      <c r="F80" s="26">
        <v>1649.9615157281582</v>
      </c>
      <c r="G80" s="26">
        <v>1797.6156539090716</v>
      </c>
      <c r="H80" s="26">
        <v>2558.708826365028</v>
      </c>
      <c r="I80" s="26">
        <v>2401.8782034643036</v>
      </c>
      <c r="J80" s="26">
        <v>2701.2385613447223</v>
      </c>
      <c r="K80" s="26">
        <v>2379.256519616933</v>
      </c>
      <c r="L80" s="26">
        <v>1877.9084028529794</v>
      </c>
      <c r="M80" s="26"/>
      <c r="N80" s="26"/>
      <c r="O80" s="26"/>
      <c r="P80" s="26"/>
      <c r="Q80" s="26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</row>
    <row r="81" spans="1:33" ht="14.25" customHeight="1" x14ac:dyDescent="0.15">
      <c r="A81" s="27" t="s">
        <v>94</v>
      </c>
      <c r="B81" s="24">
        <v>46.882402249951355</v>
      </c>
      <c r="C81" s="24">
        <v>94.075639948727485</v>
      </c>
      <c r="D81" s="24">
        <v>90.978162738972273</v>
      </c>
      <c r="E81" s="24">
        <v>89.664491719023118</v>
      </c>
      <c r="F81" s="24">
        <v>85.689837450590559</v>
      </c>
      <c r="G81" s="24">
        <v>76.855516017739504</v>
      </c>
      <c r="H81" s="24">
        <v>75.820659451570435</v>
      </c>
      <c r="I81" s="24">
        <v>73.52834903095507</v>
      </c>
      <c r="J81" s="24">
        <v>65.909980956846127</v>
      </c>
      <c r="K81" s="24">
        <v>117.30370773353573</v>
      </c>
      <c r="L81" s="24">
        <v>116.56380131107615</v>
      </c>
      <c r="M81" s="24">
        <v>131.35570078457491</v>
      </c>
      <c r="N81" s="24">
        <v>121.9662827344424</v>
      </c>
      <c r="O81" s="24">
        <v>101.0580661221304</v>
      </c>
      <c r="P81" s="24"/>
      <c r="Q81" s="24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</row>
    <row r="82" spans="1:33" ht="14.25" customHeight="1" x14ac:dyDescent="0.15">
      <c r="A82" s="27" t="s">
        <v>95</v>
      </c>
      <c r="B82" s="26">
        <v>635.78981379999993</v>
      </c>
      <c r="C82" s="26">
        <v>733.33507362</v>
      </c>
      <c r="D82" s="26">
        <v>934.70803645000001</v>
      </c>
      <c r="E82" s="26">
        <v>1246.18944349</v>
      </c>
      <c r="F82" s="26">
        <v>977.64203491000001</v>
      </c>
      <c r="G82" s="26">
        <v>1092.5161462000001</v>
      </c>
      <c r="H82" s="26">
        <v>1265.2087788399999</v>
      </c>
      <c r="I82" s="26">
        <v>1453.84379956</v>
      </c>
      <c r="J82" s="26">
        <v>1564.6259506849999</v>
      </c>
      <c r="K82" s="26">
        <v>1737.6406810899998</v>
      </c>
      <c r="L82" s="26">
        <v>1682.98002294</v>
      </c>
      <c r="M82" s="26">
        <v>1736.0253147000001</v>
      </c>
      <c r="N82" s="26">
        <v>1965.79476297</v>
      </c>
      <c r="O82" s="26">
        <v>2246.31459331</v>
      </c>
      <c r="P82" s="26">
        <v>2424.6505434999999</v>
      </c>
      <c r="Q82" s="26">
        <v>1455.9052866500001</v>
      </c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</row>
    <row r="83" spans="1:33" ht="14.25" customHeight="1" x14ac:dyDescent="0.15">
      <c r="A83" s="27" t="s">
        <v>96</v>
      </c>
      <c r="B83" s="24">
        <v>209354.18311406494</v>
      </c>
      <c r="C83" s="24">
        <v>224518.71535883809</v>
      </c>
      <c r="D83" s="24">
        <v>258763.0425600837</v>
      </c>
      <c r="E83" s="24">
        <v>288152.90575321211</v>
      </c>
      <c r="F83" s="24">
        <v>251360.66103284131</v>
      </c>
      <c r="G83" s="24">
        <v>263977.52045743132</v>
      </c>
      <c r="H83" s="24">
        <v>297875.20189199102</v>
      </c>
      <c r="I83" s="24">
        <v>295141.56753394613</v>
      </c>
      <c r="J83" s="24">
        <v>328856.21436189051</v>
      </c>
      <c r="K83" s="24">
        <v>337052.56143059401</v>
      </c>
      <c r="L83" s="24">
        <v>301433.9050885294</v>
      </c>
      <c r="M83" s="24">
        <v>316523.70227146312</v>
      </c>
      <c r="N83" s="24">
        <v>349028.21885593695</v>
      </c>
      <c r="O83" s="24">
        <v>374247.54926112702</v>
      </c>
      <c r="P83" s="24">
        <v>375286.16069429176</v>
      </c>
      <c r="Q83" s="24">
        <v>308822.20507550187</v>
      </c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</row>
    <row r="84" spans="1:33" ht="14.25" customHeight="1" x14ac:dyDescent="0.15">
      <c r="A84" s="27" t="s">
        <v>97</v>
      </c>
      <c r="B84" s="26">
        <v>1273.09096276321</v>
      </c>
      <c r="C84" s="26">
        <v>1532.8187818861102</v>
      </c>
      <c r="D84" s="26">
        <v>1998.5899348329101</v>
      </c>
      <c r="E84" s="26">
        <v>2298.0641349361199</v>
      </c>
      <c r="F84" s="26">
        <v>2943.12</v>
      </c>
      <c r="G84" s="26">
        <v>3003.23</v>
      </c>
      <c r="H84" s="26">
        <v>3666.4</v>
      </c>
      <c r="I84" s="26">
        <v>4235.9348970381452</v>
      </c>
      <c r="J84" s="26">
        <v>4897.8070971263251</v>
      </c>
      <c r="K84" s="26">
        <v>4647.0695085323805</v>
      </c>
      <c r="L84" s="26">
        <v>7308.7901088052704</v>
      </c>
      <c r="M84" s="26">
        <v>7626.2616822564005</v>
      </c>
      <c r="N84" s="26">
        <v>9475</v>
      </c>
      <c r="O84" s="26">
        <v>10086.482951400119</v>
      </c>
      <c r="P84" s="26">
        <v>13497.556265333709</v>
      </c>
      <c r="Q84" s="26">
        <v>12116.810362045688</v>
      </c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</row>
    <row r="85" spans="1:33" ht="14.25" customHeight="1" x14ac:dyDescent="0.15">
      <c r="A85" s="27" t="s">
        <v>98</v>
      </c>
      <c r="B85" s="24">
        <v>14906.6716735831</v>
      </c>
      <c r="C85" s="24">
        <v>16762.809455960494</v>
      </c>
      <c r="D85" s="24">
        <v>20598.901191539</v>
      </c>
      <c r="E85" s="24">
        <v>25313.361451859582</v>
      </c>
      <c r="F85" s="24">
        <v>20261.099999999999</v>
      </c>
      <c r="G85" s="24">
        <v>20370.016489315043</v>
      </c>
      <c r="H85" s="24">
        <v>19637.063386404989</v>
      </c>
      <c r="I85" s="24">
        <v>16053.041350401731</v>
      </c>
      <c r="J85" s="24">
        <v>16329.001857202282</v>
      </c>
      <c r="K85" s="24">
        <v>16970.660130637578</v>
      </c>
      <c r="L85" s="24">
        <v>16723.922997140075</v>
      </c>
      <c r="M85" s="24">
        <v>14931.124922682942</v>
      </c>
      <c r="N85" s="24">
        <v>17669.088149249743</v>
      </c>
      <c r="O85" s="24">
        <v>21062.376432569115</v>
      </c>
      <c r="P85" s="24">
        <v>21311.529645417642</v>
      </c>
      <c r="Q85" s="24">
        <v>17587.227644881012</v>
      </c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</row>
    <row r="86" spans="1:33" ht="14.25" customHeight="1" x14ac:dyDescent="0.15">
      <c r="A86" s="27" t="s">
        <v>99</v>
      </c>
      <c r="B86" s="26">
        <v>96.196921851851855</v>
      </c>
      <c r="C86" s="26">
        <v>105.3104137037037</v>
      </c>
      <c r="D86" s="26">
        <v>108.49582074074073</v>
      </c>
      <c r="E86" s="26">
        <v>112.96988962962962</v>
      </c>
      <c r="F86" s="26">
        <v>98.102217777777781</v>
      </c>
      <c r="G86" s="26">
        <v>93.996129629629621</v>
      </c>
      <c r="H86" s="26">
        <v>100.20025296296295</v>
      </c>
      <c r="I86" s="26">
        <v>95.369028888888877</v>
      </c>
      <c r="J86" s="26">
        <v>99.010509999999996</v>
      </c>
      <c r="K86" s="26">
        <v>187.2</v>
      </c>
      <c r="L86" s="26">
        <v>200.00526017514704</v>
      </c>
      <c r="M86" s="26">
        <v>221.00492057291444</v>
      </c>
      <c r="N86" s="26">
        <v>228.85566923373776</v>
      </c>
      <c r="O86" s="26">
        <v>243.4060690746692</v>
      </c>
      <c r="P86" s="26"/>
      <c r="Q86" s="26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</row>
    <row r="87" spans="1:33" ht="14.25" customHeight="1" x14ac:dyDescent="0.15">
      <c r="A87" s="27" t="s">
        <v>100</v>
      </c>
      <c r="B87" s="24">
        <v>1449.6</v>
      </c>
      <c r="C87" s="24">
        <v>1778.4</v>
      </c>
      <c r="D87" s="24">
        <v>2041.2</v>
      </c>
      <c r="E87" s="24">
        <v>2444.6</v>
      </c>
      <c r="F87" s="24">
        <v>2197.7052100000001</v>
      </c>
      <c r="G87" s="24">
        <v>2468.7756800000002</v>
      </c>
      <c r="H87" s="24">
        <v>2685.1695500000001</v>
      </c>
      <c r="I87" s="24">
        <v>2872.0405799999999</v>
      </c>
      <c r="J87" s="24">
        <v>2962.9722000000002</v>
      </c>
      <c r="K87" s="24">
        <v>3122.4762500000002</v>
      </c>
      <c r="L87" s="24">
        <v>3161.8773000000001</v>
      </c>
      <c r="M87" s="24">
        <v>3191.8830800000001</v>
      </c>
      <c r="N87" s="24">
        <v>3308.6469499999998</v>
      </c>
      <c r="O87" s="24">
        <v>3541.3076000000001</v>
      </c>
      <c r="P87" s="24">
        <v>3631.51415</v>
      </c>
      <c r="Q87" s="24">
        <v>2854.2992599999998</v>
      </c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</row>
    <row r="88" spans="1:33" ht="14.25" customHeight="1" x14ac:dyDescent="0.15">
      <c r="A88" s="27" t="s">
        <v>101</v>
      </c>
      <c r="B88" s="26">
        <v>288.06</v>
      </c>
      <c r="C88" s="26">
        <v>305.37</v>
      </c>
      <c r="D88" s="26">
        <v>306.31</v>
      </c>
      <c r="E88" s="26">
        <v>446.17</v>
      </c>
      <c r="F88" s="26">
        <v>336.3</v>
      </c>
      <c r="G88" s="26">
        <v>401.96</v>
      </c>
      <c r="H88" s="26">
        <v>576.08000000000004</v>
      </c>
      <c r="I88" s="26">
        <v>891.76</v>
      </c>
      <c r="J88" s="26">
        <v>723.22</v>
      </c>
      <c r="K88" s="26">
        <v>544.95522810322404</v>
      </c>
      <c r="L88" s="26">
        <v>503.48034112355595</v>
      </c>
      <c r="M88" s="26">
        <v>708.81819464183002</v>
      </c>
      <c r="N88" s="26">
        <v>755.96</v>
      </c>
      <c r="O88" s="26">
        <v>798.03</v>
      </c>
      <c r="P88" s="26">
        <v>850.1</v>
      </c>
      <c r="Q88" s="26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</row>
    <row r="89" spans="1:33" ht="14.25" customHeight="1" x14ac:dyDescent="0.15">
      <c r="A89" s="27" t="s">
        <v>102</v>
      </c>
      <c r="B89" s="24">
        <v>41.735221925388593</v>
      </c>
      <c r="C89" s="24">
        <v>39.578105647097601</v>
      </c>
      <c r="D89" s="24">
        <v>68.2</v>
      </c>
      <c r="E89" s="24">
        <v>85.180951083619107</v>
      </c>
      <c r="F89" s="24">
        <v>86.880735981159901</v>
      </c>
      <c r="G89" s="24">
        <v>102.56062122812099</v>
      </c>
      <c r="H89" s="24">
        <v>99.705379545132999</v>
      </c>
      <c r="I89" s="24">
        <v>72.508584552708299</v>
      </c>
      <c r="J89" s="24">
        <v>87.225137101613598</v>
      </c>
      <c r="K89" s="24">
        <v>116.491561726155</v>
      </c>
      <c r="L89" s="24">
        <v>130.85233653665099</v>
      </c>
      <c r="M89" s="24">
        <v>82.153509999999997</v>
      </c>
      <c r="N89" s="24">
        <v>155.15178298356915</v>
      </c>
      <c r="O89" s="24">
        <v>165.88106487473871</v>
      </c>
      <c r="P89" s="24">
        <v>166.98735439178483</v>
      </c>
      <c r="Q89" s="24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</row>
    <row r="90" spans="1:33" ht="14.25" customHeight="1" x14ac:dyDescent="0.15">
      <c r="A90" s="27" t="s">
        <v>103</v>
      </c>
      <c r="B90" s="26">
        <v>200.89099999999999</v>
      </c>
      <c r="C90" s="26">
        <v>245.417</v>
      </c>
      <c r="D90" s="26">
        <v>272.53899999999999</v>
      </c>
      <c r="E90" s="26">
        <v>325.19308806473202</v>
      </c>
      <c r="F90" s="26">
        <v>272.42080536434401</v>
      </c>
      <c r="G90" s="26">
        <v>343.83886391713702</v>
      </c>
      <c r="H90" s="26">
        <v>433.75191795551501</v>
      </c>
      <c r="I90" s="26">
        <v>526.34116388111602</v>
      </c>
      <c r="J90" s="26">
        <v>502.691940222933</v>
      </c>
      <c r="K90" s="26">
        <v>426.21509882855997</v>
      </c>
      <c r="L90" s="26">
        <v>423.3</v>
      </c>
      <c r="M90" s="26">
        <v>591.23238028675485</v>
      </c>
      <c r="N90" s="26">
        <v>790.27570730409502</v>
      </c>
      <c r="O90" s="26">
        <v>1033.2625578752891</v>
      </c>
      <c r="P90" s="26">
        <v>1414.7768416182651</v>
      </c>
      <c r="Q90" s="26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</row>
    <row r="91" spans="1:33" ht="14.25" customHeight="1" x14ac:dyDescent="0.15">
      <c r="A91" s="27" t="s">
        <v>104</v>
      </c>
      <c r="B91" s="24">
        <v>544.37</v>
      </c>
      <c r="C91" s="24">
        <v>593.36</v>
      </c>
      <c r="D91" s="24">
        <v>680.25</v>
      </c>
      <c r="E91" s="24">
        <v>746.03599235393904</v>
      </c>
      <c r="F91" s="24">
        <v>772.08982007267502</v>
      </c>
      <c r="G91" s="24">
        <v>1277.250865541831</v>
      </c>
      <c r="H91" s="24">
        <v>1118.9828240310012</v>
      </c>
      <c r="I91" s="24">
        <v>1116.0192</v>
      </c>
      <c r="J91" s="24">
        <v>1101.92420950978</v>
      </c>
      <c r="K91" s="24">
        <v>1087.15396134711</v>
      </c>
      <c r="L91" s="24">
        <v>1041.5782465543391</v>
      </c>
      <c r="M91" s="24">
        <v>1013.159492736114</v>
      </c>
      <c r="N91" s="24">
        <v>1059.211447832439</v>
      </c>
      <c r="O91" s="24">
        <v>1186.6726264442962</v>
      </c>
      <c r="P91" s="24">
        <v>1017.309021906857</v>
      </c>
      <c r="Q91" s="24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</row>
    <row r="92" spans="1:33" ht="14.25" customHeight="1" x14ac:dyDescent="0.15">
      <c r="A92" s="27" t="s">
        <v>105</v>
      </c>
      <c r="B92" s="26">
        <v>929.43868198613404</v>
      </c>
      <c r="C92" s="26">
        <v>1035.8664636430531</v>
      </c>
      <c r="D92" s="26">
        <v>1069.2302895177579</v>
      </c>
      <c r="E92" s="26">
        <v>1239.0580114582951</v>
      </c>
      <c r="F92" s="26">
        <v>964.46123579585401</v>
      </c>
      <c r="G92" s="26">
        <v>1169.457798084502</v>
      </c>
      <c r="H92" s="26">
        <v>1447.8900134108949</v>
      </c>
      <c r="I92" s="26">
        <v>1649.734962434705</v>
      </c>
      <c r="J92" s="26">
        <v>1689.1764615183547</v>
      </c>
      <c r="K92" s="26">
        <v>1653.7480266000755</v>
      </c>
      <c r="L92" s="26">
        <v>1665.6869021258369</v>
      </c>
      <c r="M92" s="26">
        <v>1740.8122819949497</v>
      </c>
      <c r="N92" s="26">
        <v>2066.6924325338491</v>
      </c>
      <c r="O92" s="26">
        <v>2324.8208358844781</v>
      </c>
      <c r="P92" s="26">
        <v>2415.2687158653976</v>
      </c>
      <c r="Q92" s="26">
        <v>1846.7834342657338</v>
      </c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</row>
    <row r="93" spans="1:33" ht="14.25" customHeight="1" x14ac:dyDescent="0.15">
      <c r="A93" s="27" t="s">
        <v>106</v>
      </c>
      <c r="B93" s="24">
        <v>11762.212986222259</v>
      </c>
      <c r="C93" s="24">
        <v>12389.866325208015</v>
      </c>
      <c r="D93" s="24">
        <v>16293.981185091097</v>
      </c>
      <c r="E93" s="24">
        <v>18695.280907128923</v>
      </c>
      <c r="F93" s="24">
        <v>17121.172403340115</v>
      </c>
      <c r="G93" s="24">
        <v>16048.868910014313</v>
      </c>
      <c r="H93" s="24">
        <v>17818.454449666235</v>
      </c>
      <c r="I93" s="24">
        <v>15825.697570994549</v>
      </c>
      <c r="J93" s="24">
        <v>17610.874900436072</v>
      </c>
      <c r="K93" s="24">
        <v>18811.40827275753</v>
      </c>
      <c r="L93" s="24">
        <v>17046.621399846488</v>
      </c>
      <c r="M93" s="24">
        <v>17425.345130694772</v>
      </c>
      <c r="N93" s="24">
        <v>19096.284300133349</v>
      </c>
      <c r="O93" s="24">
        <v>20846.773638963772</v>
      </c>
      <c r="P93" s="24">
        <v>22312.576879950942</v>
      </c>
      <c r="Q93" s="24">
        <v>17879.163443701225</v>
      </c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</row>
    <row r="94" spans="1:33" ht="14.25" customHeight="1" x14ac:dyDescent="0.15">
      <c r="A94" s="27" t="s">
        <v>107</v>
      </c>
      <c r="B94" s="26">
        <v>2414.5925791792492</v>
      </c>
      <c r="C94" s="26">
        <v>2430.1867968954289</v>
      </c>
      <c r="D94" s="26">
        <v>2880.0362490020239</v>
      </c>
      <c r="E94" s="26">
        <v>2424.1564538504249</v>
      </c>
      <c r="F94" s="26">
        <v>1972.1852327628226</v>
      </c>
      <c r="G94" s="26">
        <v>2184.6319592979089</v>
      </c>
      <c r="H94" s="26">
        <v>2594.9626731943945</v>
      </c>
      <c r="I94" s="26">
        <v>2739.6588095850325</v>
      </c>
      <c r="J94" s="26">
        <v>2821.7169318537758</v>
      </c>
      <c r="K94" s="26">
        <v>3107.9980598732882</v>
      </c>
      <c r="L94" s="26">
        <v>2812.6216875283035</v>
      </c>
      <c r="M94" s="26">
        <v>3193.7598832679655</v>
      </c>
      <c r="N94" s="26">
        <v>3704.0096806821462</v>
      </c>
      <c r="O94" s="26">
        <v>4160.7781830734857</v>
      </c>
      <c r="P94" s="26">
        <v>3566.3933117603633</v>
      </c>
      <c r="Q94" s="26">
        <v>2239.6213167898745</v>
      </c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</row>
    <row r="95" spans="1:33" ht="14.25" customHeight="1" x14ac:dyDescent="0.15">
      <c r="A95" s="27" t="s">
        <v>108</v>
      </c>
      <c r="B95" s="24">
        <v>47166.360582400637</v>
      </c>
      <c r="C95" s="24">
        <v>58514.164307385588</v>
      </c>
      <c r="D95" s="24">
        <v>70174.852289993432</v>
      </c>
      <c r="E95" s="24">
        <v>55562.861740106797</v>
      </c>
      <c r="F95" s="24">
        <v>53030.1</v>
      </c>
      <c r="G95" s="24">
        <v>78912.971413937266</v>
      </c>
      <c r="H95" s="24">
        <v>77758.139080017834</v>
      </c>
      <c r="I95" s="24">
        <v>79919.618509456603</v>
      </c>
      <c r="J95" s="24">
        <v>78722.220355347017</v>
      </c>
      <c r="K95" s="24">
        <v>81118.589090525915</v>
      </c>
      <c r="L95" s="24">
        <v>82643.09604821181</v>
      </c>
      <c r="M95" s="24">
        <v>95922.439916726391</v>
      </c>
      <c r="N95" s="24">
        <v>109371.14190516513</v>
      </c>
      <c r="O95" s="24">
        <v>124181.61450658026</v>
      </c>
      <c r="P95" s="24">
        <v>130535.20023031165</v>
      </c>
      <c r="Q95" s="24">
        <v>116037.45785590283</v>
      </c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</row>
    <row r="96" spans="1:33" ht="14.25" customHeight="1" x14ac:dyDescent="0.15">
      <c r="A96" s="27" t="s">
        <v>109</v>
      </c>
      <c r="B96" s="26">
        <v>22196.827494257759</v>
      </c>
      <c r="C96" s="26">
        <v>21560.945150290125</v>
      </c>
      <c r="D96" s="26">
        <v>24578.37811885076</v>
      </c>
      <c r="E96" s="26">
        <v>28470.106457418166</v>
      </c>
      <c r="F96" s="26">
        <v>23152.01490429234</v>
      </c>
      <c r="G96" s="26">
        <v>26461</v>
      </c>
      <c r="H96" s="26">
        <v>31691.424917079148</v>
      </c>
      <c r="I96" s="26">
        <v>34224.073080564565</v>
      </c>
      <c r="J96" s="26">
        <v>35014.246819844397</v>
      </c>
      <c r="K96" s="26">
        <v>33540.62240680882</v>
      </c>
      <c r="L96" s="26">
        <v>30917.551576519058</v>
      </c>
      <c r="M96" s="26">
        <v>30407.205820200001</v>
      </c>
      <c r="N96" s="26">
        <v>32706.819011991149</v>
      </c>
      <c r="O96" s="26">
        <v>37691.919313847902</v>
      </c>
      <c r="P96" s="26">
        <v>39282.377514925058</v>
      </c>
      <c r="Q96" s="26">
        <v>24502.084804614467</v>
      </c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</row>
    <row r="97" spans="1:33" ht="14.25" customHeight="1" x14ac:dyDescent="0.15">
      <c r="A97" s="27" t="s">
        <v>110</v>
      </c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</row>
    <row r="98" spans="1:33" ht="14.25" customHeight="1" x14ac:dyDescent="0.15">
      <c r="A98" s="27" t="s">
        <v>111</v>
      </c>
      <c r="B98" s="26">
        <v>6094.5</v>
      </c>
      <c r="C98" s="26">
        <v>5490</v>
      </c>
      <c r="D98" s="26">
        <v>4865.6000000000004</v>
      </c>
      <c r="E98" s="26">
        <v>7572</v>
      </c>
      <c r="F98" s="26">
        <v>8563.1</v>
      </c>
      <c r="G98" s="26">
        <v>9863.5</v>
      </c>
      <c r="H98" s="26">
        <v>11124</v>
      </c>
      <c r="I98" s="26">
        <v>13291</v>
      </c>
      <c r="J98" s="26">
        <v>17551</v>
      </c>
      <c r="K98" s="26">
        <v>18815.599999999999</v>
      </c>
      <c r="L98" s="26">
        <v>17812.5</v>
      </c>
      <c r="M98" s="26">
        <v>15038.96</v>
      </c>
      <c r="N98" s="26">
        <v>16268.8</v>
      </c>
      <c r="O98" s="26">
        <v>18000.3</v>
      </c>
      <c r="P98" s="26">
        <v>22864.9</v>
      </c>
      <c r="Q98" s="26">
        <v>13796</v>
      </c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</row>
    <row r="99" spans="1:33" ht="14.25" customHeight="1" x14ac:dyDescent="0.15">
      <c r="A99" s="27" t="s">
        <v>112</v>
      </c>
      <c r="B99" s="24">
        <v>71405.83198570025</v>
      </c>
      <c r="C99" s="24">
        <v>80320.884216708437</v>
      </c>
      <c r="D99" s="24">
        <v>94894.151408302569</v>
      </c>
      <c r="E99" s="24">
        <v>110869.45696525845</v>
      </c>
      <c r="F99" s="24">
        <v>103874.52563688565</v>
      </c>
      <c r="G99" s="24">
        <v>107276.89707186141</v>
      </c>
      <c r="H99" s="24">
        <v>115715.49181615247</v>
      </c>
      <c r="I99" s="24">
        <v>112311.33077981415</v>
      </c>
      <c r="J99" s="24">
        <v>117236.60457485278</v>
      </c>
      <c r="K99" s="24">
        <v>139746.9</v>
      </c>
      <c r="L99" s="24">
        <v>175026.93074297442</v>
      </c>
      <c r="M99" s="24">
        <v>219817.22559727795</v>
      </c>
      <c r="N99" s="24">
        <v>231268.65996204145</v>
      </c>
      <c r="O99" s="24">
        <v>240643.13806224396</v>
      </c>
      <c r="P99" s="24">
        <v>331684.1404688856</v>
      </c>
      <c r="Q99" s="24">
        <v>295749.98068638216</v>
      </c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</row>
    <row r="100" spans="1:33" ht="14.25" customHeight="1" x14ac:dyDescent="0.15">
      <c r="A100" s="27" t="s">
        <v>113</v>
      </c>
      <c r="B100" s="26">
        <v>14337</v>
      </c>
      <c r="C100" s="26">
        <v>15301.9</v>
      </c>
      <c r="D100" s="26">
        <v>18076.5</v>
      </c>
      <c r="E100" s="26">
        <v>20333.900000000001</v>
      </c>
      <c r="F100" s="26">
        <v>17838.7</v>
      </c>
      <c r="G100" s="26">
        <v>18736.5</v>
      </c>
      <c r="H100" s="26">
        <v>20453.900000000001</v>
      </c>
      <c r="I100" s="26">
        <v>22240.3</v>
      </c>
      <c r="J100" s="26">
        <v>22735.3</v>
      </c>
      <c r="K100" s="26">
        <v>23642.799999999999</v>
      </c>
      <c r="L100" s="26">
        <v>24174.2</v>
      </c>
      <c r="M100" s="26">
        <v>26232.1</v>
      </c>
      <c r="N100" s="26">
        <v>29023.5</v>
      </c>
      <c r="O100" s="26">
        <v>30711.599999999999</v>
      </c>
      <c r="P100" s="26">
        <v>32137.4</v>
      </c>
      <c r="Q100" s="26">
        <v>25610.400000000001</v>
      </c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</row>
    <row r="101" spans="1:33" ht="14.25" customHeight="1" x14ac:dyDescent="0.15">
      <c r="A101" s="27" t="s">
        <v>114</v>
      </c>
      <c r="B101" s="24">
        <v>94738.875962455233</v>
      </c>
      <c r="C101" s="24">
        <v>106373.33237304464</v>
      </c>
      <c r="D101" s="24">
        <v>127866.68444332427</v>
      </c>
      <c r="E101" s="24">
        <v>132471.69494355298</v>
      </c>
      <c r="F101" s="24">
        <v>110043.07474800198</v>
      </c>
      <c r="G101" s="24">
        <v>113614.20252121206</v>
      </c>
      <c r="H101" s="24">
        <v>119931.86100137299</v>
      </c>
      <c r="I101" s="24">
        <v>109462.06667586563</v>
      </c>
      <c r="J101" s="24">
        <v>111390.93983683364</v>
      </c>
      <c r="K101" s="24">
        <v>117330.84244153138</v>
      </c>
      <c r="L101" s="24">
        <v>102374.54376703314</v>
      </c>
      <c r="M101" s="24">
        <v>105174.3927252318</v>
      </c>
      <c r="N101" s="24">
        <v>116897.59851656835</v>
      </c>
      <c r="O101" s="24">
        <v>126635.98800649289</v>
      </c>
      <c r="P101" s="24">
        <v>123165.44823395585</v>
      </c>
      <c r="Q101" s="24">
        <v>93029.09692250895</v>
      </c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</row>
    <row r="102" spans="1:33" ht="14.25" customHeight="1" x14ac:dyDescent="0.15">
      <c r="A102" s="27" t="s">
        <v>115</v>
      </c>
      <c r="B102" s="26">
        <v>1722.0279769346801</v>
      </c>
      <c r="C102" s="26">
        <v>2021.06314242486</v>
      </c>
      <c r="D102" s="26">
        <v>2281.68253561967</v>
      </c>
      <c r="E102" s="26">
        <v>2367.1160790618701</v>
      </c>
      <c r="F102" s="26">
        <v>1880.6363342314701</v>
      </c>
      <c r="G102" s="26">
        <v>1824.39934096816</v>
      </c>
      <c r="H102" s="26">
        <v>1946</v>
      </c>
      <c r="I102" s="26">
        <v>2177.41987358697</v>
      </c>
      <c r="J102" s="26">
        <v>2058.5502713271339</v>
      </c>
      <c r="K102" s="26">
        <v>2244.6986133306523</v>
      </c>
      <c r="L102" s="26">
        <v>2160.7467114628212</v>
      </c>
      <c r="M102" s="26">
        <v>2170.6327521914577</v>
      </c>
      <c r="N102" s="26">
        <v>2322.0496267593962</v>
      </c>
      <c r="O102" s="26">
        <v>2414.4352331683167</v>
      </c>
      <c r="P102" s="26">
        <v>2629.5135375881191</v>
      </c>
      <c r="Q102" s="26">
        <v>1739.4366877122789</v>
      </c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</row>
    <row r="103" spans="1:33" ht="14.25" customHeight="1" x14ac:dyDescent="0.15">
      <c r="A103" s="27" t="s">
        <v>116</v>
      </c>
      <c r="B103" s="24">
        <v>139013.00260719471</v>
      </c>
      <c r="C103" s="24">
        <v>141406.97715591532</v>
      </c>
      <c r="D103" s="24">
        <v>158677.31178516147</v>
      </c>
      <c r="E103" s="24">
        <v>178976.31062387972</v>
      </c>
      <c r="F103" s="24">
        <v>155753.77346682511</v>
      </c>
      <c r="G103" s="24">
        <v>164880.20329788871</v>
      </c>
      <c r="H103" s="24">
        <v>175780.15946561171</v>
      </c>
      <c r="I103" s="24">
        <v>184688.61937911253</v>
      </c>
      <c r="J103" s="24">
        <v>170878.43720674646</v>
      </c>
      <c r="K103" s="24">
        <v>192573.38409252418</v>
      </c>
      <c r="L103" s="24">
        <v>178613.96710871786</v>
      </c>
      <c r="M103" s="24">
        <v>186422.42510861979</v>
      </c>
      <c r="N103" s="24">
        <v>193048.27494140062</v>
      </c>
      <c r="O103" s="24">
        <v>203432.05217694354</v>
      </c>
      <c r="P103" s="24">
        <v>219429.95737203048</v>
      </c>
      <c r="Q103" s="24">
        <v>196850.74670157611</v>
      </c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</row>
    <row r="104" spans="1:33" ht="14.25" customHeight="1" x14ac:dyDescent="0.15">
      <c r="A104" s="27" t="s">
        <v>117</v>
      </c>
      <c r="B104" s="26">
        <v>2542.0310296191819</v>
      </c>
      <c r="C104" s="26">
        <v>2970.6629055007052</v>
      </c>
      <c r="D104" s="26">
        <v>3517.3495794764372</v>
      </c>
      <c r="E104" s="26">
        <v>4126.5346884236778</v>
      </c>
      <c r="F104" s="26">
        <v>3817.605633802817</v>
      </c>
      <c r="G104" s="26">
        <v>4419</v>
      </c>
      <c r="H104" s="26">
        <v>4475.4929577464791</v>
      </c>
      <c r="I104" s="26">
        <v>4544.3661971830988</v>
      </c>
      <c r="J104" s="26">
        <v>4611.5492957746474</v>
      </c>
      <c r="K104" s="26">
        <v>4634.0845070422538</v>
      </c>
      <c r="L104" s="26">
        <v>4610.563380281691</v>
      </c>
      <c r="M104" s="26">
        <v>4693.6619718309857</v>
      </c>
      <c r="N104" s="26">
        <v>4829.5774647887329</v>
      </c>
      <c r="O104" s="26">
        <v>4863.3802816901407</v>
      </c>
      <c r="P104" s="26">
        <v>4840</v>
      </c>
      <c r="Q104" s="26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</row>
    <row r="105" spans="1:33" ht="14.25" customHeight="1" x14ac:dyDescent="0.15">
      <c r="A105" s="27" t="s">
        <v>118</v>
      </c>
      <c r="B105" s="24">
        <v>7521.2964526935302</v>
      </c>
      <c r="C105" s="24">
        <v>8811.0836100900706</v>
      </c>
      <c r="D105" s="24">
        <v>11868.082468342889</v>
      </c>
      <c r="E105" s="24">
        <v>11218.92901623083</v>
      </c>
      <c r="F105" s="24">
        <v>10081.72760416189</v>
      </c>
      <c r="G105" s="24">
        <v>11368.54285877216</v>
      </c>
      <c r="H105" s="24">
        <v>10972.948361408269</v>
      </c>
      <c r="I105" s="24">
        <v>14344.549794895132</v>
      </c>
      <c r="J105" s="24">
        <v>14083.520490156348</v>
      </c>
      <c r="K105" s="24">
        <v>13845.946918618991</v>
      </c>
      <c r="L105" s="24">
        <v>10897.73824219205</v>
      </c>
      <c r="M105" s="24">
        <v>9846.9453559402591</v>
      </c>
      <c r="N105" s="24">
        <v>10082.649585945468</v>
      </c>
      <c r="O105" s="24">
        <v>11981.368442187249</v>
      </c>
      <c r="P105" s="24">
        <v>11462.192229562161</v>
      </c>
      <c r="Q105" s="24">
        <v>8096.3580564955409</v>
      </c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</row>
    <row r="106" spans="1:33" ht="14.25" customHeight="1" x14ac:dyDescent="0.15">
      <c r="A106" s="27" t="s">
        <v>119</v>
      </c>
      <c r="B106" s="26">
        <v>1152.2584361339593</v>
      </c>
      <c r="C106" s="26">
        <v>1418.9412643370181</v>
      </c>
      <c r="D106" s="26">
        <v>1690.3475117603357</v>
      </c>
      <c r="E106" s="26">
        <v>1923.5395309055434</v>
      </c>
      <c r="F106" s="26">
        <v>1840.4675666066953</v>
      </c>
      <c r="G106" s="26">
        <v>2089.1188811620118</v>
      </c>
      <c r="H106" s="26">
        <v>2139.1</v>
      </c>
      <c r="I106" s="26">
        <v>2388.6227374896489</v>
      </c>
      <c r="J106" s="26">
        <v>2206.8464217981973</v>
      </c>
      <c r="K106" s="26">
        <v>3349.5221359720208</v>
      </c>
      <c r="L106" s="26">
        <v>3320.6116338868555</v>
      </c>
      <c r="M106" s="26">
        <v>2732.4413186462571</v>
      </c>
      <c r="N106" s="26">
        <v>3091.972148931517</v>
      </c>
      <c r="O106" s="26">
        <v>3881.144035409905</v>
      </c>
      <c r="P106" s="26">
        <v>3854.7892798350872</v>
      </c>
      <c r="Q106" s="26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</row>
    <row r="107" spans="1:33" ht="14.25" customHeight="1" x14ac:dyDescent="0.15">
      <c r="A107" s="27" t="s">
        <v>120</v>
      </c>
      <c r="B107" s="24"/>
      <c r="C107" s="24">
        <v>33.700000000000003</v>
      </c>
      <c r="D107" s="24">
        <v>43.190311495682231</v>
      </c>
      <c r="E107" s="24">
        <v>47.51180687374184</v>
      </c>
      <c r="F107" s="24">
        <v>50.182870175289509</v>
      </c>
      <c r="G107" s="24">
        <v>52.165985428759051</v>
      </c>
      <c r="H107" s="24">
        <v>68.611706410867228</v>
      </c>
      <c r="I107" s="24">
        <v>68.482311325634996</v>
      </c>
      <c r="J107" s="24">
        <v>68.855688517400395</v>
      </c>
      <c r="K107" s="24">
        <v>79.244290307025281</v>
      </c>
      <c r="L107" s="24">
        <v>82.485220342662146</v>
      </c>
      <c r="M107" s="24">
        <v>88.484837035681025</v>
      </c>
      <c r="N107" s="24">
        <v>81.472455088133515</v>
      </c>
      <c r="O107" s="24">
        <v>69.954550872755817</v>
      </c>
      <c r="P107" s="24">
        <v>70.697102526960634</v>
      </c>
      <c r="Q107" s="24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</row>
    <row r="108" spans="1:33" ht="14.25" customHeight="1" x14ac:dyDescent="0.15">
      <c r="A108" s="27" t="s">
        <v>121</v>
      </c>
      <c r="B108" s="26">
        <v>59521.9</v>
      </c>
      <c r="C108" s="26">
        <v>70052.2</v>
      </c>
      <c r="D108" s="26">
        <v>84452.5</v>
      </c>
      <c r="E108" s="26">
        <v>97356.1</v>
      </c>
      <c r="F108" s="26">
        <v>81879</v>
      </c>
      <c r="G108" s="26">
        <v>96921.5</v>
      </c>
      <c r="H108" s="26">
        <v>102616.2</v>
      </c>
      <c r="I108" s="26">
        <v>108191.8</v>
      </c>
      <c r="J108" s="26">
        <v>109653</v>
      </c>
      <c r="K108" s="26">
        <v>115192.4</v>
      </c>
      <c r="L108" s="26">
        <v>112124.4</v>
      </c>
      <c r="M108" s="26">
        <v>112147.5</v>
      </c>
      <c r="N108" s="26">
        <v>126435.4</v>
      </c>
      <c r="O108" s="26">
        <v>133046.9</v>
      </c>
      <c r="P108" s="26">
        <v>130684.2</v>
      </c>
      <c r="Q108" s="26">
        <v>106296.1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</row>
    <row r="109" spans="1:33" ht="14.25" customHeight="1" x14ac:dyDescent="0.15">
      <c r="A109" s="27" t="s">
        <v>122</v>
      </c>
      <c r="B109" s="24">
        <v>341.85491735520537</v>
      </c>
      <c r="C109" s="24">
        <v>366.9362856908898</v>
      </c>
      <c r="D109" s="24">
        <v>385.36664122016128</v>
      </c>
      <c r="E109" s="24">
        <v>407.67745951408972</v>
      </c>
      <c r="F109" s="24">
        <v>412.61746461734248</v>
      </c>
      <c r="G109" s="24">
        <v>526.47069437031803</v>
      </c>
      <c r="H109" s="24">
        <v>592.99038651502133</v>
      </c>
      <c r="I109" s="24">
        <v>505.72794712577962</v>
      </c>
      <c r="J109" s="24">
        <v>472.3</v>
      </c>
      <c r="K109" s="24">
        <v>619.04752191168507</v>
      </c>
      <c r="L109" s="24">
        <v>548.45013315809513</v>
      </c>
      <c r="M109" s="24">
        <v>545.06428393482201</v>
      </c>
      <c r="N109" s="24">
        <v>605.41449865731784</v>
      </c>
      <c r="O109" s="24">
        <v>829.7112548533313</v>
      </c>
      <c r="P109" s="24">
        <v>837.10362230487419</v>
      </c>
      <c r="Q109" s="24">
        <v>691.76163356013967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</row>
    <row r="110" spans="1:33" ht="14.25" customHeight="1" x14ac:dyDescent="0.15">
      <c r="A110" s="27" t="s">
        <v>123</v>
      </c>
      <c r="B110" s="26">
        <v>8714.7260273972606</v>
      </c>
      <c r="C110" s="26">
        <v>10638.362946516379</v>
      </c>
      <c r="D110" s="26">
        <v>13343.820346613884</v>
      </c>
      <c r="E110" s="26">
        <v>15777.352861199774</v>
      </c>
      <c r="F110" s="26">
        <v>13742.6</v>
      </c>
      <c r="G110" s="26">
        <v>15784.903368217467</v>
      </c>
      <c r="H110" s="26">
        <v>19013.15137220113</v>
      </c>
      <c r="I110" s="26">
        <v>21097.204163738661</v>
      </c>
      <c r="J110" s="26">
        <v>21004.020353602704</v>
      </c>
      <c r="K110" s="26">
        <v>23786.773434189799</v>
      </c>
      <c r="L110" s="26">
        <v>23796.426825990762</v>
      </c>
      <c r="M110" s="26">
        <v>26347.954128175126</v>
      </c>
      <c r="N110" s="26">
        <v>28199.967083898449</v>
      </c>
      <c r="O110" s="26">
        <v>36835.282618729594</v>
      </c>
      <c r="P110" s="26">
        <v>30217.64489627679</v>
      </c>
      <c r="Q110" s="26">
        <v>19149.019249449579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</row>
    <row r="111" spans="1:33" ht="14.25" customHeight="1" x14ac:dyDescent="0.15">
      <c r="A111" s="27" t="s">
        <v>124</v>
      </c>
      <c r="B111" s="24">
        <v>290.25840644749996</v>
      </c>
      <c r="C111" s="24">
        <v>459.68955716799996</v>
      </c>
      <c r="D111" s="24">
        <v>604.49150130999999</v>
      </c>
      <c r="E111" s="24">
        <v>909.83434744995793</v>
      </c>
      <c r="F111" s="24">
        <v>746.38167390157901</v>
      </c>
      <c r="G111" s="24">
        <v>801.3</v>
      </c>
      <c r="H111" s="24">
        <v>963.86486476000005</v>
      </c>
      <c r="I111" s="24">
        <v>1323.1345489400001</v>
      </c>
      <c r="J111" s="24">
        <v>1109.2491970000001</v>
      </c>
      <c r="K111" s="24">
        <v>1246.8294150856859</v>
      </c>
      <c r="L111" s="24">
        <v>1055.7048452974038</v>
      </c>
      <c r="M111" s="24">
        <v>1044.5317950000001</v>
      </c>
      <c r="N111" s="24">
        <v>915.76380200000006</v>
      </c>
      <c r="O111" s="24">
        <v>962.93555400000002</v>
      </c>
      <c r="P111" s="24">
        <v>1020.827594</v>
      </c>
      <c r="Q111" s="24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</row>
    <row r="112" spans="1:33" ht="14.25" customHeight="1" x14ac:dyDescent="0.15">
      <c r="A112" s="27" t="s">
        <v>125</v>
      </c>
      <c r="B112" s="26">
        <v>38.967442063068439</v>
      </c>
      <c r="C112" s="26">
        <v>37.439479793846331</v>
      </c>
      <c r="D112" s="26">
        <v>43.841213180467811</v>
      </c>
      <c r="E112" s="26">
        <v>107.9076400270001</v>
      </c>
      <c r="F112" s="26">
        <v>135.62907299929907</v>
      </c>
      <c r="G112" s="26">
        <v>263.1206072379386</v>
      </c>
      <c r="H112" s="26">
        <v>330.71132231092122</v>
      </c>
      <c r="I112" s="26">
        <v>738.6</v>
      </c>
      <c r="J112" s="26">
        <v>1057.1459472601341</v>
      </c>
      <c r="K112" s="26">
        <v>1150.0819996956238</v>
      </c>
      <c r="L112" s="26">
        <v>1078.4845445009742</v>
      </c>
      <c r="M112" s="26">
        <v>1022.4218051136208</v>
      </c>
      <c r="N112" s="26">
        <v>1116.3543469782642</v>
      </c>
      <c r="O112" s="26">
        <v>1249.3793930618349</v>
      </c>
      <c r="P112" s="26">
        <v>1246.2505084236</v>
      </c>
      <c r="Q112" s="26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</row>
    <row r="113" spans="1:33" ht="14.25" customHeight="1" x14ac:dyDescent="0.15">
      <c r="A113" s="27" t="s">
        <v>126</v>
      </c>
      <c r="B113" s="24">
        <v>1602.1798092234615</v>
      </c>
      <c r="C113" s="24">
        <v>2045.2034003926897</v>
      </c>
      <c r="D113" s="24">
        <v>2814.6927426775742</v>
      </c>
      <c r="E113" s="24">
        <v>3321.2509063004036</v>
      </c>
      <c r="F113" s="24">
        <v>2404.7403410965439</v>
      </c>
      <c r="G113" s="24">
        <v>2319.1537266955256</v>
      </c>
      <c r="H113" s="24">
        <v>2777.5794448795968</v>
      </c>
      <c r="I113" s="24">
        <v>2758.8517956575738</v>
      </c>
      <c r="J113" s="24">
        <v>2835.736596579346</v>
      </c>
      <c r="K113" s="24">
        <v>2825.892685181017</v>
      </c>
      <c r="L113" s="24">
        <v>2603.8341004891931</v>
      </c>
      <c r="M113" s="24">
        <v>2741.8176220834503</v>
      </c>
      <c r="N113" s="24">
        <v>3079.4824549734076</v>
      </c>
      <c r="O113" s="24">
        <v>3562.1491451098968</v>
      </c>
      <c r="P113" s="24">
        <v>3543.8505994047678</v>
      </c>
      <c r="Q113" s="24">
        <v>2961.363403032703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</row>
    <row r="114" spans="1:33" ht="14.25" customHeight="1" x14ac:dyDescent="0.15">
      <c r="A114" s="27" t="s">
        <v>127</v>
      </c>
      <c r="B114" s="26">
        <v>7890.1860400708701</v>
      </c>
      <c r="C114" s="26">
        <v>8730.5436318430584</v>
      </c>
      <c r="D114" s="26">
        <v>9983.1840047799997</v>
      </c>
      <c r="E114" s="26">
        <v>13458.741688670001</v>
      </c>
      <c r="F114" s="26">
        <v>14042.727950466431</v>
      </c>
      <c r="G114" s="26">
        <v>13033.968320862141</v>
      </c>
      <c r="H114" s="26">
        <v>12149.212754333101</v>
      </c>
      <c r="I114" s="26">
        <v>11501.6586686628</v>
      </c>
      <c r="J114" s="26">
        <v>12912.726541611</v>
      </c>
      <c r="K114" s="26">
        <v>13213.351356812398</v>
      </c>
      <c r="L114" s="26">
        <v>13690.639446877001</v>
      </c>
      <c r="M114" s="26">
        <v>13280.068523979</v>
      </c>
      <c r="N114" s="26">
        <v>13855.776573994202</v>
      </c>
      <c r="O114" s="26">
        <v>14327.871397948596</v>
      </c>
      <c r="P114" s="26">
        <v>13364.100968920518</v>
      </c>
      <c r="Q114" s="26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</row>
    <row r="115" spans="1:33" ht="14.25" customHeight="1" x14ac:dyDescent="0.15">
      <c r="A115" s="27" t="s">
        <v>128</v>
      </c>
      <c r="B115" s="24">
        <v>367.6</v>
      </c>
      <c r="C115" s="24">
        <v>377.75614937712032</v>
      </c>
      <c r="D115" s="24">
        <v>375.72392077594304</v>
      </c>
      <c r="E115" s="24">
        <v>403.88881534104246</v>
      </c>
      <c r="F115" s="24">
        <v>430.33879347010935</v>
      </c>
      <c r="G115" s="24">
        <v>446.88823509071005</v>
      </c>
      <c r="H115" s="24">
        <v>487.83537354637161</v>
      </c>
      <c r="I115" s="24">
        <v>451.63478356454243</v>
      </c>
      <c r="J115" s="24">
        <v>368.61048522542643</v>
      </c>
      <c r="K115" s="24">
        <v>329.10458672413858</v>
      </c>
      <c r="L115" s="24">
        <v>318.5474657477472</v>
      </c>
      <c r="M115" s="24">
        <v>388.2044246756999</v>
      </c>
      <c r="N115" s="24">
        <v>453.55548774020326</v>
      </c>
      <c r="O115" s="24">
        <v>455.91552497090589</v>
      </c>
      <c r="P115" s="24">
        <v>422.30639323818326</v>
      </c>
      <c r="Q115" s="24">
        <v>358.98407333104512</v>
      </c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</row>
    <row r="116" spans="1:33" ht="14.25" customHeight="1" x14ac:dyDescent="0.15">
      <c r="A116" s="27" t="s">
        <v>129</v>
      </c>
      <c r="B116" s="26">
        <v>855.48507028445556</v>
      </c>
      <c r="C116" s="26">
        <v>1274.6444878264424</v>
      </c>
      <c r="D116" s="26">
        <v>1248.8216469393994</v>
      </c>
      <c r="E116" s="26">
        <v>1411.1388224681089</v>
      </c>
      <c r="F116" s="26">
        <v>1145.1653780150004</v>
      </c>
      <c r="G116" s="26">
        <v>352.6</v>
      </c>
      <c r="H116" s="26">
        <v>448.98061990953101</v>
      </c>
      <c r="I116" s="26">
        <v>558.43047378755</v>
      </c>
      <c r="J116" s="26">
        <v>635.35779335583595</v>
      </c>
      <c r="K116" s="26">
        <v>672.48996623056701</v>
      </c>
      <c r="L116" s="26">
        <v>295.20731840637671</v>
      </c>
      <c r="M116" s="26">
        <v>222.673572283364</v>
      </c>
      <c r="N116" s="26">
        <v>234.30756753982601</v>
      </c>
      <c r="O116" s="26">
        <v>204.34355216970246</v>
      </c>
      <c r="P116" s="26">
        <v>309.96242032528801</v>
      </c>
      <c r="Q116" s="26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</row>
    <row r="117" spans="1:33" ht="14.25" customHeight="1" x14ac:dyDescent="0.15">
      <c r="A117" s="27" t="s">
        <v>130</v>
      </c>
      <c r="B117" s="24">
        <v>2349</v>
      </c>
      <c r="C117" s="24">
        <v>2564</v>
      </c>
      <c r="D117" s="24">
        <v>2624.1</v>
      </c>
      <c r="E117" s="24">
        <v>4344.2</v>
      </c>
      <c r="F117" s="24">
        <v>5063</v>
      </c>
      <c r="G117" s="24">
        <v>6127.4</v>
      </c>
      <c r="H117" s="24">
        <v>4386.3999999999996</v>
      </c>
      <c r="I117" s="24">
        <v>6995.9</v>
      </c>
      <c r="J117" s="24">
        <v>8471.5</v>
      </c>
      <c r="K117" s="24">
        <v>7456.1</v>
      </c>
      <c r="L117" s="24">
        <v>4658.3999999999996</v>
      </c>
      <c r="M117" s="24">
        <v>2883</v>
      </c>
      <c r="N117" s="24">
        <v>4558.3999999999996</v>
      </c>
      <c r="O117" s="24">
        <v>5062.6000000000004</v>
      </c>
      <c r="P117" s="24"/>
      <c r="Q117" s="24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</row>
    <row r="118" spans="1:33" ht="14.25" customHeight="1" x14ac:dyDescent="0.15">
      <c r="A118" s="27" t="s">
        <v>131</v>
      </c>
      <c r="B118" s="26">
        <v>2073.1721619951586</v>
      </c>
      <c r="C118" s="26">
        <v>2572.4603862167787</v>
      </c>
      <c r="D118" s="26">
        <v>3427.2396230321492</v>
      </c>
      <c r="E118" s="26">
        <v>4244.0139403854946</v>
      </c>
      <c r="F118" s="26">
        <v>3111.1904392041911</v>
      </c>
      <c r="G118" s="26">
        <v>3045.86963563059</v>
      </c>
      <c r="H118" s="26">
        <v>3851.9151144910679</v>
      </c>
      <c r="I118" s="26">
        <v>4371.7747971095314</v>
      </c>
      <c r="J118" s="26">
        <v>5235.9509590214848</v>
      </c>
      <c r="K118" s="26">
        <v>5543.4168805174177</v>
      </c>
      <c r="L118" s="26">
        <v>4739.0297598773577</v>
      </c>
      <c r="M118" s="26">
        <v>5138.3163492123686</v>
      </c>
      <c r="N118" s="26">
        <v>6024.3449312098428</v>
      </c>
      <c r="O118" s="26">
        <v>7139.2273769162221</v>
      </c>
      <c r="P118" s="26">
        <v>7774.8491387064514</v>
      </c>
      <c r="Q118" s="26">
        <v>6587.2671876590075</v>
      </c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</row>
    <row r="119" spans="1:33" ht="14.25" customHeight="1" x14ac:dyDescent="0.15">
      <c r="A119" s="27" t="s">
        <v>132</v>
      </c>
      <c r="B119" s="24">
        <v>27369.188903443515</v>
      </c>
      <c r="C119" s="24">
        <v>34200.298941165653</v>
      </c>
      <c r="D119" s="24">
        <v>41854.626917852649</v>
      </c>
      <c r="E119" s="24">
        <v>42017.59969889692</v>
      </c>
      <c r="F119" s="24">
        <v>36345.421545960038</v>
      </c>
      <c r="G119" s="24">
        <v>43147.955473123497</v>
      </c>
      <c r="H119" s="24">
        <v>49925.577010610781</v>
      </c>
      <c r="I119" s="24">
        <v>54553.266936157197</v>
      </c>
      <c r="J119" s="24">
        <v>62024.456666966231</v>
      </c>
      <c r="K119" s="24">
        <v>81712.833056625794</v>
      </c>
      <c r="L119" s="24">
        <v>76136.99484985153</v>
      </c>
      <c r="M119" s="24">
        <v>74530.921645582246</v>
      </c>
      <c r="N119" s="24">
        <v>79251.630270408161</v>
      </c>
      <c r="O119" s="24">
        <v>84722.811584973053</v>
      </c>
      <c r="P119" s="24">
        <v>84039.702186927243</v>
      </c>
      <c r="Q119" s="24">
        <v>86599.441172563893</v>
      </c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</row>
    <row r="120" spans="1:33" ht="14.25" customHeight="1" x14ac:dyDescent="0.15">
      <c r="A120" s="27" t="s">
        <v>133</v>
      </c>
      <c r="B120" s="26">
        <v>701.5</v>
      </c>
      <c r="C120" s="26">
        <v>800.63341486002264</v>
      </c>
      <c r="D120" s="26">
        <v>1157.5621326312182</v>
      </c>
      <c r="E120" s="26">
        <v>1541.2465302109197</v>
      </c>
      <c r="F120" s="26">
        <v>1205.8731264397779</v>
      </c>
      <c r="G120" s="26">
        <v>1216.7924135762066</v>
      </c>
      <c r="H120" s="26">
        <v>1348.7295147543095</v>
      </c>
      <c r="I120" s="26">
        <v>1293.7407608878118</v>
      </c>
      <c r="J120" s="26">
        <v>1388.1991020925404</v>
      </c>
      <c r="K120" s="26">
        <v>1275.7230150803493</v>
      </c>
      <c r="L120" s="26">
        <v>1134.9823123581314</v>
      </c>
      <c r="M120" s="26">
        <v>1139.293570669591</v>
      </c>
      <c r="N120" s="26">
        <v>1236.7863584178183</v>
      </c>
      <c r="O120" s="26">
        <v>1327.7619120045642</v>
      </c>
      <c r="P120" s="26">
        <v>1240.8138440092944</v>
      </c>
      <c r="Q120" s="26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</row>
    <row r="121" spans="1:33" ht="14.25" customHeight="1" x14ac:dyDescent="0.15">
      <c r="A121" s="27" t="s">
        <v>134</v>
      </c>
      <c r="B121" s="24">
        <v>159.36725531339471</v>
      </c>
      <c r="C121" s="24">
        <v>159.26252135923463</v>
      </c>
      <c r="D121" s="24">
        <v>152.6103473536152</v>
      </c>
      <c r="E121" s="24">
        <v>188.32338066594099</v>
      </c>
      <c r="F121" s="24">
        <v>229.16928437093969</v>
      </c>
      <c r="G121" s="24">
        <v>239.90543126449055</v>
      </c>
      <c r="H121" s="24">
        <v>249.80440783080996</v>
      </c>
      <c r="I121" s="24">
        <v>227.44319132014127</v>
      </c>
      <c r="J121" s="24">
        <v>245.0830647075625</v>
      </c>
      <c r="K121" s="24">
        <v>268.76693921222943</v>
      </c>
      <c r="L121" s="24">
        <v>292.63307862785103</v>
      </c>
      <c r="M121" s="24">
        <v>249.06994590969802</v>
      </c>
      <c r="N121" s="24">
        <v>294.18905380421501</v>
      </c>
      <c r="O121" s="24">
        <v>320.56581534076503</v>
      </c>
      <c r="P121" s="24">
        <v>357.93637771236803</v>
      </c>
      <c r="Q121" s="24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</row>
    <row r="122" spans="1:33" ht="14.25" customHeight="1" x14ac:dyDescent="0.15">
      <c r="A122" s="27" t="s">
        <v>135</v>
      </c>
      <c r="B122" s="26">
        <v>21955.72860574102</v>
      </c>
      <c r="C122" s="26">
        <v>23651.024055561978</v>
      </c>
      <c r="D122" s="26">
        <v>28668.366315684878</v>
      </c>
      <c r="E122" s="26">
        <v>30269.789906325073</v>
      </c>
      <c r="F122" s="26">
        <v>27471.538280967081</v>
      </c>
      <c r="G122" s="26">
        <v>32644.6</v>
      </c>
      <c r="H122" s="26">
        <v>38344.535723545581</v>
      </c>
      <c r="I122" s="26">
        <v>43348.518287340099</v>
      </c>
      <c r="J122" s="26">
        <v>45137.192445085697</v>
      </c>
      <c r="K122" s="26">
        <v>45319.650864391777</v>
      </c>
      <c r="L122" s="26">
        <v>40169.379566406198</v>
      </c>
      <c r="M122" s="26">
        <v>40144.714579542757</v>
      </c>
      <c r="N122" s="26">
        <v>42443.489287603312</v>
      </c>
      <c r="O122" s="26">
        <v>44601.873163205659</v>
      </c>
      <c r="P122" s="26">
        <v>43710.611539445359</v>
      </c>
      <c r="Q122" s="26">
        <v>33363.630847067245</v>
      </c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</row>
    <row r="123" spans="1:33" ht="14.25" customHeight="1" x14ac:dyDescent="0.15">
      <c r="A123" s="27" t="s">
        <v>136</v>
      </c>
      <c r="B123" s="24">
        <v>213.07092245665899</v>
      </c>
      <c r="C123" s="24">
        <v>231.16301382409901</v>
      </c>
      <c r="D123" s="24">
        <v>330.89426983127703</v>
      </c>
      <c r="E123" s="24">
        <v>427.940897867525</v>
      </c>
      <c r="F123" s="24">
        <v>398.32196766384499</v>
      </c>
      <c r="G123" s="24">
        <v>451.36483428540896</v>
      </c>
      <c r="H123" s="24">
        <v>581</v>
      </c>
      <c r="I123" s="24">
        <v>570.64566781434701</v>
      </c>
      <c r="J123" s="24">
        <v>696.567151890829</v>
      </c>
      <c r="K123" s="24">
        <v>793.29825044218001</v>
      </c>
      <c r="L123" s="24">
        <v>874.69347902002301</v>
      </c>
      <c r="M123" s="24">
        <v>1103.3603022341299</v>
      </c>
      <c r="N123" s="24">
        <v>1274.9095308124001</v>
      </c>
      <c r="O123" s="24">
        <v>1337.67719343206</v>
      </c>
      <c r="P123" s="24">
        <v>1337.3759864015301</v>
      </c>
      <c r="Q123" s="24">
        <v>720.195073306567</v>
      </c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</row>
    <row r="124" spans="1:33" ht="14.25" customHeight="1" x14ac:dyDescent="0.15">
      <c r="A124" s="27" t="s">
        <v>137</v>
      </c>
      <c r="B124" s="26">
        <v>590</v>
      </c>
      <c r="C124" s="26">
        <v>676.60488025545624</v>
      </c>
      <c r="D124" s="26">
        <v>778.1052506636338</v>
      </c>
      <c r="E124" s="26">
        <v>1026.584646543103</v>
      </c>
      <c r="F124" s="26">
        <v>829.58782935809074</v>
      </c>
      <c r="G124" s="26">
        <v>1027.5865381039223</v>
      </c>
      <c r="H124" s="26">
        <v>1128.3560825826323</v>
      </c>
      <c r="I124" s="26">
        <v>1064.2621357238288</v>
      </c>
      <c r="J124" s="26">
        <v>2157.4765994838381</v>
      </c>
      <c r="K124" s="26">
        <v>2175.6919238926325</v>
      </c>
      <c r="L124" s="26">
        <v>1994.5512931166847</v>
      </c>
      <c r="M124" s="26">
        <v>2248.8147997090869</v>
      </c>
      <c r="N124" s="26">
        <v>1999.7543177491607</v>
      </c>
      <c r="O124" s="26">
        <v>2111.977888274716</v>
      </c>
      <c r="P124" s="26"/>
      <c r="Q124" s="26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</row>
    <row r="125" spans="1:33" ht="14.25" customHeight="1" x14ac:dyDescent="0.15">
      <c r="A125" s="27" t="s">
        <v>138</v>
      </c>
      <c r="B125" s="24">
        <v>3263.2220815455589</v>
      </c>
      <c r="C125" s="24">
        <v>4233.1878021586363</v>
      </c>
      <c r="D125" s="24">
        <v>5224.1928487952882</v>
      </c>
      <c r="E125" s="24">
        <v>7913.4252568340016</v>
      </c>
      <c r="F125" s="24">
        <v>8417.3351075450846</v>
      </c>
      <c r="G125" s="24">
        <v>8453.0904042231559</v>
      </c>
      <c r="H125" s="24">
        <v>9386.1806774565557</v>
      </c>
      <c r="I125" s="24">
        <v>9252.863031285111</v>
      </c>
      <c r="J125" s="24">
        <v>10010.298564804254</v>
      </c>
      <c r="K125" s="24">
        <v>10402.811156235181</v>
      </c>
      <c r="L125" s="24">
        <v>10260.961207751045</v>
      </c>
      <c r="M125" s="24">
        <v>10352.043114050886</v>
      </c>
      <c r="N125" s="24">
        <v>11707.048320689881</v>
      </c>
      <c r="O125" s="24">
        <v>12438.924730453982</v>
      </c>
      <c r="P125" s="24">
        <v>12898.363081171392</v>
      </c>
      <c r="Q125" s="24">
        <v>13347.073542373955</v>
      </c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</row>
    <row r="126" spans="1:33" ht="14.25" customHeight="1" x14ac:dyDescent="0.15">
      <c r="A126" s="27" t="s">
        <v>139</v>
      </c>
      <c r="B126" s="26">
        <v>49.7</v>
      </c>
      <c r="C126" s="26">
        <v>47.208738544561299</v>
      </c>
      <c r="D126" s="26">
        <v>52.7668491382505</v>
      </c>
      <c r="E126" s="26">
        <v>49.160576044239697</v>
      </c>
      <c r="F126" s="26">
        <v>63.625339339685596</v>
      </c>
      <c r="G126" s="26">
        <v>54.247282586335999</v>
      </c>
      <c r="H126" s="26">
        <v>58.400707816818702</v>
      </c>
      <c r="I126" s="26">
        <v>60.858291601267005</v>
      </c>
      <c r="J126" s="26">
        <v>66.860942248818503</v>
      </c>
      <c r="K126" s="26">
        <v>60.373906153931998</v>
      </c>
      <c r="L126" s="26">
        <v>59.387800280306195</v>
      </c>
      <c r="M126" s="26">
        <v>66.135407126883294</v>
      </c>
      <c r="N126" s="26">
        <v>52.246200508445298</v>
      </c>
      <c r="O126" s="26">
        <v>55.750437019825199</v>
      </c>
      <c r="P126" s="26"/>
      <c r="Q126" s="26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</row>
    <row r="127" spans="1:33" ht="14.25" customHeight="1" x14ac:dyDescent="0.15">
      <c r="A127" s="27" t="s">
        <v>140</v>
      </c>
      <c r="B127" s="24"/>
      <c r="C127" s="24"/>
      <c r="D127" s="24"/>
      <c r="E127" s="24"/>
      <c r="F127" s="24"/>
      <c r="G127" s="24"/>
      <c r="H127" s="24"/>
      <c r="I127" s="24">
        <v>1016.6685663819161</v>
      </c>
      <c r="J127" s="24">
        <v>999.40490555034296</v>
      </c>
      <c r="K127" s="24">
        <v>900.32955547696486</v>
      </c>
      <c r="L127" s="24">
        <v>640.74597339611194</v>
      </c>
      <c r="M127" s="24">
        <v>605.38696004494784</v>
      </c>
      <c r="N127" s="24">
        <v>739.7</v>
      </c>
      <c r="O127" s="24">
        <v>682.481300390554</v>
      </c>
      <c r="P127" s="24">
        <v>793.48158870986106</v>
      </c>
      <c r="Q127" s="24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</row>
    <row r="128" spans="1:33" ht="14.25" customHeight="1" x14ac:dyDescent="0.15">
      <c r="A128" s="27" t="s">
        <v>141</v>
      </c>
      <c r="B128" s="26">
        <v>1197.7494471823679</v>
      </c>
      <c r="C128" s="26">
        <v>1316.8614780441164</v>
      </c>
      <c r="D128" s="26">
        <v>1569.3733510406832</v>
      </c>
      <c r="E128" s="26">
        <v>1919.9291528502445</v>
      </c>
      <c r="F128" s="26">
        <v>1607.2588383553805</v>
      </c>
      <c r="G128" s="26">
        <v>1978.884434210956</v>
      </c>
      <c r="H128" s="26">
        <v>2470.0790815583705</v>
      </c>
      <c r="I128" s="26">
        <v>2443.3855686659299</v>
      </c>
      <c r="J128" s="26">
        <v>2210.6999999999998</v>
      </c>
      <c r="K128" s="26">
        <v>2123.6152528095877</v>
      </c>
      <c r="L128" s="26">
        <v>2041.0605667289428</v>
      </c>
      <c r="M128" s="26">
        <v>2052.05829656277</v>
      </c>
      <c r="N128" s="26">
        <v>2179.3605894279863</v>
      </c>
      <c r="O128" s="26">
        <v>2145.8515154101801</v>
      </c>
      <c r="P128" s="26">
        <v>2114.521389779281</v>
      </c>
      <c r="Q128" s="26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</row>
    <row r="129" spans="1:33" ht="14.25" customHeight="1" x14ac:dyDescent="0.15">
      <c r="A129" s="27" t="s">
        <v>142</v>
      </c>
      <c r="B129" s="24">
        <v>22804.156493999999</v>
      </c>
      <c r="C129" s="24">
        <v>23710.6</v>
      </c>
      <c r="D129" s="24">
        <v>25463.908340000002</v>
      </c>
      <c r="E129" s="24">
        <v>26502.214565999999</v>
      </c>
      <c r="F129" s="24">
        <v>25107.620881999999</v>
      </c>
      <c r="G129" s="24">
        <v>26905.522856</v>
      </c>
      <c r="H129" s="24">
        <v>31413.501376</v>
      </c>
      <c r="I129" s="24">
        <v>31299.051436999998</v>
      </c>
      <c r="J129" s="24">
        <v>32151.930296999999</v>
      </c>
      <c r="K129" s="24">
        <v>34474.056534000003</v>
      </c>
      <c r="L129" s="24">
        <v>32682.206870000002</v>
      </c>
      <c r="M129" s="24">
        <v>33177.017599999999</v>
      </c>
      <c r="N129" s="24">
        <v>37351.712913000003</v>
      </c>
      <c r="O129" s="24">
        <v>40492.755546</v>
      </c>
      <c r="P129" s="24">
        <v>39976.340105000003</v>
      </c>
      <c r="Q129" s="24">
        <v>28258.681906000002</v>
      </c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</row>
    <row r="130" spans="1:33" ht="14.25" customHeight="1" x14ac:dyDescent="0.15">
      <c r="A130" s="27" t="s">
        <v>143</v>
      </c>
      <c r="B130" s="26"/>
      <c r="C130" s="26"/>
      <c r="D130" s="26"/>
      <c r="E130" s="26"/>
      <c r="F130" s="26">
        <v>86.6</v>
      </c>
      <c r="G130" s="26">
        <v>80.259500000000003</v>
      </c>
      <c r="H130" s="26">
        <v>78.8</v>
      </c>
      <c r="I130" s="26">
        <v>80.862300000000005</v>
      </c>
      <c r="J130" s="26">
        <v>80.356200000000001</v>
      </c>
      <c r="K130" s="26">
        <v>76.818399999999997</v>
      </c>
      <c r="L130" s="26"/>
      <c r="M130" s="26"/>
      <c r="N130" s="26"/>
      <c r="O130" s="26"/>
      <c r="P130" s="26"/>
      <c r="Q130" s="26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</row>
    <row r="131" spans="1:33" ht="14.25" customHeight="1" x14ac:dyDescent="0.15">
      <c r="A131" s="27" t="s">
        <v>144</v>
      </c>
      <c r="B131" s="24">
        <v>425.66</v>
      </c>
      <c r="C131" s="24">
        <v>491.26</v>
      </c>
      <c r="D131" s="24">
        <v>656.28</v>
      </c>
      <c r="E131" s="24">
        <v>839.21</v>
      </c>
      <c r="F131" s="24">
        <v>720.8</v>
      </c>
      <c r="G131" s="24">
        <v>716.44</v>
      </c>
      <c r="H131" s="24">
        <v>839.09</v>
      </c>
      <c r="I131" s="24">
        <v>912.27</v>
      </c>
      <c r="J131" s="24">
        <v>990.49</v>
      </c>
      <c r="K131" s="24">
        <v>1015.07</v>
      </c>
      <c r="L131" s="24">
        <v>849.21</v>
      </c>
      <c r="M131" s="24">
        <v>839.98</v>
      </c>
      <c r="N131" s="24">
        <v>944.2</v>
      </c>
      <c r="O131" s="24">
        <v>1117.90094400102</v>
      </c>
      <c r="P131" s="24">
        <v>1191.614072750815</v>
      </c>
      <c r="Q131" s="24">
        <v>888.308905547226</v>
      </c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</row>
    <row r="132" spans="1:33" ht="14.25" customHeight="1" x14ac:dyDescent="0.15">
      <c r="A132" s="27" t="s">
        <v>145</v>
      </c>
      <c r="B132" s="26">
        <v>400.836099338586</v>
      </c>
      <c r="C132" s="26">
        <v>418.60342416366001</v>
      </c>
      <c r="D132" s="26">
        <v>464.35576269278397</v>
      </c>
      <c r="E132" s="26">
        <v>628.60147881399496</v>
      </c>
      <c r="F132" s="26">
        <v>571.40889368016406</v>
      </c>
      <c r="G132" s="26">
        <v>788.71433160235199</v>
      </c>
      <c r="H132" s="26">
        <v>1369.1431191107422</v>
      </c>
      <c r="I132" s="26">
        <v>2077.4738166554689</v>
      </c>
      <c r="J132" s="26">
        <v>1998.5850281443213</v>
      </c>
      <c r="K132" s="26">
        <v>1896.2160374590139</v>
      </c>
      <c r="L132" s="26">
        <v>1404.315302683422</v>
      </c>
      <c r="M132" s="26">
        <v>2139.1639922626364</v>
      </c>
      <c r="N132" s="26">
        <v>2178.4693301789048</v>
      </c>
      <c r="O132" s="26">
        <v>2606.4580709074339</v>
      </c>
      <c r="P132" s="26">
        <v>3224.4488459780646</v>
      </c>
      <c r="Q132" s="26">
        <v>2105.1551799756007</v>
      </c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</row>
    <row r="133" spans="1:33" ht="14.25" customHeight="1" x14ac:dyDescent="0.15">
      <c r="A133" s="27" t="s">
        <v>146</v>
      </c>
      <c r="B133" s="24"/>
      <c r="C133" s="24"/>
      <c r="D133" s="24">
        <v>393.65800195988578</v>
      </c>
      <c r="E133" s="24">
        <v>609.09895846612119</v>
      </c>
      <c r="F133" s="24">
        <v>467.33183570742511</v>
      </c>
      <c r="G133" s="24">
        <v>433.5</v>
      </c>
      <c r="H133" s="24">
        <v>430.51221158553204</v>
      </c>
      <c r="I133" s="24">
        <v>433.34085267226021</v>
      </c>
      <c r="J133" s="24">
        <v>453.17007931895489</v>
      </c>
      <c r="K133" s="24">
        <v>450.70079618219569</v>
      </c>
      <c r="L133" s="24">
        <v>470.97875657937783</v>
      </c>
      <c r="M133" s="24">
        <v>537.07733613249889</v>
      </c>
      <c r="N133" s="24">
        <v>602.23086816298883</v>
      </c>
      <c r="O133" s="24">
        <v>737.54283935388889</v>
      </c>
      <c r="P133" s="24">
        <v>758.21508088359053</v>
      </c>
      <c r="Q133" s="24">
        <v>561.70440136021739</v>
      </c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</row>
    <row r="134" spans="1:33" ht="14.25" customHeight="1" x14ac:dyDescent="0.15">
      <c r="A134" s="27" t="s">
        <v>147</v>
      </c>
      <c r="B134" s="26">
        <v>25.740952962962961</v>
      </c>
      <c r="C134" s="26">
        <v>17.31175148148148</v>
      </c>
      <c r="D134" s="26">
        <v>19.01379148148148</v>
      </c>
      <c r="E134" s="26">
        <v>23.358048888888888</v>
      </c>
      <c r="F134" s="26">
        <v>17.596748296296294</v>
      </c>
      <c r="G134" s="26">
        <v>16.832374074074075</v>
      </c>
      <c r="H134" s="26">
        <v>17.933461740740739</v>
      </c>
      <c r="I134" s="26">
        <v>18.184054259259259</v>
      </c>
      <c r="J134" s="26">
        <v>18.705956533333332</v>
      </c>
      <c r="K134" s="26">
        <v>19.7</v>
      </c>
      <c r="L134" s="26">
        <v>19.37116566661663</v>
      </c>
      <c r="M134" s="26">
        <v>18.652459815607408</v>
      </c>
      <c r="N134" s="26">
        <v>22.352629205333333</v>
      </c>
      <c r="O134" s="26">
        <v>20.949005069672143</v>
      </c>
      <c r="P134" s="26"/>
      <c r="Q134" s="26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</row>
    <row r="135" spans="1:33" ht="14.25" customHeight="1" x14ac:dyDescent="0.15">
      <c r="A135" s="27" t="s">
        <v>148</v>
      </c>
      <c r="B135" s="24">
        <v>3845.3684999372313</v>
      </c>
      <c r="C135" s="24">
        <v>4472.8511678510431</v>
      </c>
      <c r="D135" s="24">
        <v>5416.08241946825</v>
      </c>
      <c r="E135" s="24">
        <v>6678.0681555790488</v>
      </c>
      <c r="F135" s="24">
        <v>6898.3667189666958</v>
      </c>
      <c r="G135" s="24">
        <v>7371.4744210045928</v>
      </c>
      <c r="H135" s="24">
        <v>8574.4149652370434</v>
      </c>
      <c r="I135" s="24">
        <v>8136.4213991461938</v>
      </c>
      <c r="J135" s="24">
        <v>7571.2081406050111</v>
      </c>
      <c r="K135" s="24">
        <v>8871.7999999999993</v>
      </c>
      <c r="L135" s="24">
        <v>7913.0052071360606</v>
      </c>
      <c r="M135" s="24">
        <v>8449.4404047712997</v>
      </c>
      <c r="N135" s="24">
        <v>9816.6863425684587</v>
      </c>
      <c r="O135" s="24">
        <v>10512.614578959552</v>
      </c>
      <c r="P135" s="24">
        <v>9631.4894386077813</v>
      </c>
      <c r="Q135" s="24">
        <v>7088.1657896801989</v>
      </c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</row>
    <row r="136" spans="1:33" ht="14.25" customHeight="1" x14ac:dyDescent="0.15">
      <c r="A136" s="27" t="s">
        <v>149</v>
      </c>
      <c r="B136" s="26">
        <v>648.57309276195497</v>
      </c>
      <c r="C136" s="26">
        <v>749.62629811859904</v>
      </c>
      <c r="D136" s="26">
        <v>856.52893068424794</v>
      </c>
      <c r="E136" s="26">
        <v>965.33180446132394</v>
      </c>
      <c r="F136" s="26">
        <v>1044.287889129919</v>
      </c>
      <c r="G136" s="26">
        <v>1213.747845793426</v>
      </c>
      <c r="H136" s="26">
        <v>2250.630108503924</v>
      </c>
      <c r="I136" s="26">
        <v>4497.7939448579</v>
      </c>
      <c r="J136" s="26">
        <v>3904.2688057846399</v>
      </c>
      <c r="K136" s="26">
        <v>3657.1187666612732</v>
      </c>
      <c r="L136" s="26">
        <v>3029.0097000058131</v>
      </c>
      <c r="M136" s="26">
        <v>3141.5903074415951</v>
      </c>
      <c r="N136" s="26">
        <v>2989.32093520238</v>
      </c>
      <c r="O136" s="26">
        <v>4349.2010059884497</v>
      </c>
      <c r="P136" s="26">
        <v>2818.4879872904939</v>
      </c>
      <c r="Q136" s="26">
        <v>2496.9570175660047</v>
      </c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</row>
    <row r="137" spans="1:33" ht="14.25" customHeight="1" x14ac:dyDescent="0.15">
      <c r="A137" s="27" t="s">
        <v>150</v>
      </c>
      <c r="B137" s="24">
        <v>497.09249269711938</v>
      </c>
      <c r="C137" s="24">
        <v>557.14724294370296</v>
      </c>
      <c r="D137" s="24">
        <v>653.1136595507221</v>
      </c>
      <c r="E137" s="24">
        <v>617.23655113344023</v>
      </c>
      <c r="F137" s="24">
        <v>617.23318630700271</v>
      </c>
      <c r="G137" s="24">
        <v>789.02437650787124</v>
      </c>
      <c r="H137" s="24">
        <v>1090.2154506732923</v>
      </c>
      <c r="I137" s="24">
        <v>1459.3405657756264</v>
      </c>
      <c r="J137" s="24">
        <v>2187.3000000000002</v>
      </c>
      <c r="K137" s="24">
        <v>2196.3734037542436</v>
      </c>
      <c r="L137" s="24">
        <v>2392.0610899080498</v>
      </c>
      <c r="M137" s="24">
        <v>2510.9142836899068</v>
      </c>
      <c r="N137" s="24">
        <v>2881.2667391553</v>
      </c>
      <c r="O137" s="24">
        <v>3456.5566022248013</v>
      </c>
      <c r="P137" s="24">
        <v>3664.9623257798912</v>
      </c>
      <c r="Q137" s="24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</row>
    <row r="138" spans="1:33" ht="14.25" customHeight="1" x14ac:dyDescent="0.15">
      <c r="A138" s="27" t="s">
        <v>151</v>
      </c>
      <c r="B138" s="26">
        <v>367.37344546302819</v>
      </c>
      <c r="C138" s="26">
        <v>429.26925676052963</v>
      </c>
      <c r="D138" s="26">
        <v>511.68014868526984</v>
      </c>
      <c r="E138" s="26">
        <v>585.96946706267909</v>
      </c>
      <c r="F138" s="26">
        <v>544.5</v>
      </c>
      <c r="G138" s="26">
        <v>695.8944568118103</v>
      </c>
      <c r="H138" s="26">
        <v>674.7987863834245</v>
      </c>
      <c r="I138" s="26">
        <v>590.99721043759564</v>
      </c>
      <c r="J138" s="26">
        <v>734.00951030787974</v>
      </c>
      <c r="K138" s="26">
        <v>881.82481198696712</v>
      </c>
      <c r="L138" s="26">
        <v>680.73775819578486</v>
      </c>
      <c r="M138" s="26">
        <v>688.42219543396777</v>
      </c>
      <c r="N138" s="26">
        <v>613.06200103568165</v>
      </c>
      <c r="O138" s="26">
        <v>592.77378844705208</v>
      </c>
      <c r="P138" s="26">
        <v>615.84693599801847</v>
      </c>
      <c r="Q138" s="26">
        <v>473.39154627505468</v>
      </c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</row>
    <row r="139" spans="1:33" ht="14.25" customHeight="1" x14ac:dyDescent="0.15">
      <c r="A139" s="27" t="s">
        <v>152</v>
      </c>
      <c r="B139" s="24"/>
      <c r="C139" s="24"/>
      <c r="D139" s="24"/>
      <c r="E139" s="24">
        <v>6.1</v>
      </c>
      <c r="F139" s="24">
        <v>7.1698610296636911</v>
      </c>
      <c r="G139" s="24">
        <v>7.4040401985740996</v>
      </c>
      <c r="H139" s="24">
        <v>16.786783234427396</v>
      </c>
      <c r="I139" s="24">
        <v>17.918993829518087</v>
      </c>
      <c r="J139" s="24">
        <v>33.103406970918066</v>
      </c>
      <c r="K139" s="24">
        <v>41.623445599399169</v>
      </c>
      <c r="L139" s="24">
        <v>36.819993794614476</v>
      </c>
      <c r="M139" s="24">
        <v>40.156906100748799</v>
      </c>
      <c r="N139" s="24">
        <v>37.894999222744353</v>
      </c>
      <c r="O139" s="24">
        <v>34.219271949708464</v>
      </c>
      <c r="P139" s="24"/>
      <c r="Q139" s="24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</row>
    <row r="140" spans="1:33" ht="14.25" customHeight="1" x14ac:dyDescent="0.15">
      <c r="A140" s="27" t="s">
        <v>153</v>
      </c>
      <c r="B140" s="26">
        <v>434.7311129004525</v>
      </c>
      <c r="C140" s="26">
        <v>492.84055523774748</v>
      </c>
      <c r="D140" s="26">
        <v>722.58889463092646</v>
      </c>
      <c r="E140" s="26">
        <v>851.74590316797185</v>
      </c>
      <c r="F140" s="26">
        <v>841.69800997700429</v>
      </c>
      <c r="G140" s="26">
        <v>869.65926846425896</v>
      </c>
      <c r="H140" s="26">
        <v>782.15390105831307</v>
      </c>
      <c r="I140" s="26">
        <v>895.80907320324002</v>
      </c>
      <c r="J140" s="26">
        <v>983.713598834197</v>
      </c>
      <c r="K140" s="26">
        <v>1197.1303854932223</v>
      </c>
      <c r="L140" s="26">
        <v>1200.8268071750867</v>
      </c>
      <c r="M140" s="26">
        <v>1250.7844024642486</v>
      </c>
      <c r="N140" s="26">
        <v>1623.3616551996959</v>
      </c>
      <c r="O140" s="26">
        <v>1803.9490893895083</v>
      </c>
      <c r="P140" s="26">
        <v>1717.9192548016429</v>
      </c>
      <c r="Q140" s="26">
        <v>1096.1773498334167</v>
      </c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</row>
    <row r="141" spans="1:33" ht="14.25" customHeight="1" x14ac:dyDescent="0.15">
      <c r="A141" s="27" t="s">
        <v>154</v>
      </c>
      <c r="B141" s="24">
        <v>725.75687150837996</v>
      </c>
      <c r="C141" s="24">
        <v>751.51787709497205</v>
      </c>
      <c r="D141" s="24">
        <v>789.92251396648044</v>
      </c>
      <c r="E141" s="24">
        <v>859.61379888268152</v>
      </c>
      <c r="F141" s="24">
        <v>927.6675418994414</v>
      </c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</row>
    <row r="142" spans="1:33" ht="14.25" customHeight="1" x14ac:dyDescent="0.15">
      <c r="A142" s="27" t="s">
        <v>155</v>
      </c>
      <c r="B142" s="26">
        <v>101312.71967338296</v>
      </c>
      <c r="C142" s="26">
        <v>107984.57596901062</v>
      </c>
      <c r="D142" s="26">
        <v>128337.39614016982</v>
      </c>
      <c r="E142" s="26">
        <v>145326.41316999638</v>
      </c>
      <c r="F142" s="26">
        <v>137735.21454080445</v>
      </c>
      <c r="G142" s="26">
        <v>134437.75111645018</v>
      </c>
      <c r="H142" s="26">
        <v>151249.75701754584</v>
      </c>
      <c r="I142" s="26">
        <v>144254.96098148913</v>
      </c>
      <c r="J142" s="26">
        <v>150713.15181598888</v>
      </c>
      <c r="K142" s="26">
        <v>161672.46624974691</v>
      </c>
      <c r="L142" s="26">
        <v>183597.60317784868</v>
      </c>
      <c r="M142" s="26">
        <v>150347.13399258285</v>
      </c>
      <c r="N142" s="26">
        <v>166813.79013458671</v>
      </c>
      <c r="O142" s="26">
        <v>189427.44940319631</v>
      </c>
      <c r="P142" s="26">
        <v>180403.74104780875</v>
      </c>
      <c r="Q142" s="26">
        <v>160467.95432821923</v>
      </c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</row>
    <row r="143" spans="1:33" ht="14.25" customHeight="1" x14ac:dyDescent="0.15">
      <c r="A143" s="27" t="s">
        <v>156</v>
      </c>
      <c r="B143" s="24">
        <v>834.28186243215805</v>
      </c>
      <c r="C143" s="24">
        <v>1120.1411617370902</v>
      </c>
      <c r="D143" s="24">
        <v>1313.6275622707396</v>
      </c>
      <c r="E143" s="24">
        <v>1318.6</v>
      </c>
      <c r="F143" s="24">
        <v>1040.5774073767004</v>
      </c>
      <c r="G143" s="24">
        <v>1300.7395159990567</v>
      </c>
      <c r="H143" s="24">
        <v>1371.1031540046858</v>
      </c>
      <c r="I143" s="24">
        <v>1420.3481727651777</v>
      </c>
      <c r="J143" s="24">
        <v>1376.4770093483089</v>
      </c>
      <c r="K143" s="24">
        <v>1189.8205643234021</v>
      </c>
      <c r="L143" s="24">
        <v>1153.2810063706888</v>
      </c>
      <c r="M143" s="24">
        <v>1109.1145697671791</v>
      </c>
      <c r="N143" s="24"/>
      <c r="O143" s="24"/>
      <c r="P143" s="24"/>
      <c r="Q143" s="24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</row>
    <row r="144" spans="1:33" ht="14.25" customHeight="1" x14ac:dyDescent="0.15">
      <c r="A144" s="27" t="s">
        <v>157</v>
      </c>
      <c r="B144" s="26">
        <v>8392.9402262727363</v>
      </c>
      <c r="C144" s="26">
        <v>8082.3505896627003</v>
      </c>
      <c r="D144" s="26">
        <v>9617.0715940725731</v>
      </c>
      <c r="E144" s="26">
        <v>10477.911205599481</v>
      </c>
      <c r="F144" s="26">
        <v>8705.6917465952702</v>
      </c>
      <c r="G144" s="26">
        <v>10247.957389445186</v>
      </c>
      <c r="H144" s="26">
        <v>12148.728840123629</v>
      </c>
      <c r="I144" s="26">
        <v>12408.04364744345</v>
      </c>
      <c r="J144" s="26">
        <v>12650.172478312548</v>
      </c>
      <c r="K144" s="26">
        <v>13295.29832475972</v>
      </c>
      <c r="L144" s="26">
        <v>12023.62912420443</v>
      </c>
      <c r="M144" s="26">
        <v>12538.044108520538</v>
      </c>
      <c r="N144" s="26">
        <v>13819.212480446497</v>
      </c>
      <c r="O144" s="26">
        <v>14948.373859569096</v>
      </c>
      <c r="P144" s="26">
        <v>15644.407721405694</v>
      </c>
      <c r="Q144" s="26">
        <v>11204.422168879666</v>
      </c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</row>
    <row r="145" spans="1:33" ht="14.25" customHeight="1" x14ac:dyDescent="0.15">
      <c r="A145" s="27" t="s">
        <v>158</v>
      </c>
      <c r="B145" s="24">
        <v>448.2</v>
      </c>
      <c r="C145" s="24">
        <v>584.5</v>
      </c>
      <c r="D145" s="24">
        <v>681.6</v>
      </c>
      <c r="E145" s="24">
        <v>778.1</v>
      </c>
      <c r="F145" s="24">
        <v>699.8</v>
      </c>
      <c r="G145" s="24">
        <v>725.8</v>
      </c>
      <c r="H145" s="24">
        <v>857.8</v>
      </c>
      <c r="I145" s="24">
        <v>918.8</v>
      </c>
      <c r="J145" s="24">
        <v>1092.2</v>
      </c>
      <c r="K145" s="24">
        <v>1006.8</v>
      </c>
      <c r="L145" s="24">
        <v>1024.2</v>
      </c>
      <c r="M145" s="24">
        <v>1002.1</v>
      </c>
      <c r="N145" s="24">
        <v>1030.5</v>
      </c>
      <c r="O145" s="24">
        <v>952.7</v>
      </c>
      <c r="P145" s="24">
        <v>854.6</v>
      </c>
      <c r="Q145" s="24">
        <v>614.5</v>
      </c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</row>
    <row r="146" spans="1:33" ht="14.25" customHeight="1" x14ac:dyDescent="0.15">
      <c r="A146" s="27" t="s">
        <v>159</v>
      </c>
      <c r="B146" s="26">
        <v>280.38815592620716</v>
      </c>
      <c r="C146" s="26">
        <v>329.58567075370485</v>
      </c>
      <c r="D146" s="26">
        <v>369.81514917808971</v>
      </c>
      <c r="E146" s="26">
        <v>603.78693942471693</v>
      </c>
      <c r="F146" s="26">
        <v>738.61334809234381</v>
      </c>
      <c r="G146" s="26">
        <v>845.53324874953967</v>
      </c>
      <c r="H146" s="26">
        <v>871.5</v>
      </c>
      <c r="I146" s="26">
        <v>829.77778962186267</v>
      </c>
      <c r="J146" s="26">
        <v>979.16859346441788</v>
      </c>
      <c r="K146" s="26">
        <v>1043.1521090128799</v>
      </c>
      <c r="L146" s="26">
        <v>973.05811431512222</v>
      </c>
      <c r="M146" s="26">
        <v>810.89650145973667</v>
      </c>
      <c r="N146" s="26">
        <v>981.33487711018483</v>
      </c>
      <c r="O146" s="26">
        <v>1086.1961776475102</v>
      </c>
      <c r="P146" s="26">
        <v>1068.9253758867287</v>
      </c>
      <c r="Q146" s="26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</row>
    <row r="147" spans="1:33" ht="14.25" customHeight="1" x14ac:dyDescent="0.15">
      <c r="A147" s="27" t="s">
        <v>160</v>
      </c>
      <c r="B147" s="24">
        <v>6623.4791860810737</v>
      </c>
      <c r="C147" s="24">
        <v>13923.695093987604</v>
      </c>
      <c r="D147" s="24">
        <v>18348.346387053931</v>
      </c>
      <c r="E147" s="24">
        <v>24369.200491844716</v>
      </c>
      <c r="F147" s="24">
        <v>18699.281920486836</v>
      </c>
      <c r="G147" s="24">
        <v>21332.515363269908</v>
      </c>
      <c r="H147" s="24">
        <v>24570.829119921746</v>
      </c>
      <c r="I147" s="24">
        <v>23941.006053507808</v>
      </c>
      <c r="J147" s="24">
        <v>21802.853214173556</v>
      </c>
      <c r="K147" s="24">
        <v>24911.4</v>
      </c>
      <c r="L147" s="24">
        <v>19612.685768645952</v>
      </c>
      <c r="M147" s="24">
        <v>11758.306298810819</v>
      </c>
      <c r="N147" s="24">
        <v>18264.78086786898</v>
      </c>
      <c r="O147" s="24">
        <v>30883.664001225668</v>
      </c>
      <c r="P147" s="24">
        <v>38710.165611549484</v>
      </c>
      <c r="Q147" s="24">
        <v>19832.514705250374</v>
      </c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</row>
    <row r="148" spans="1:33" ht="14.25" customHeight="1" x14ac:dyDescent="0.15">
      <c r="A148" s="27" t="s">
        <v>161</v>
      </c>
      <c r="B148" s="26">
        <v>545.18316515446202</v>
      </c>
      <c r="C148" s="26">
        <v>566.18446101855898</v>
      </c>
      <c r="D148" s="26">
        <v>765.68470734825507</v>
      </c>
      <c r="E148" s="26">
        <v>980.72603574687901</v>
      </c>
      <c r="F148" s="26">
        <v>818.37426581833506</v>
      </c>
      <c r="G148" s="26">
        <v>814.45051456228805</v>
      </c>
      <c r="H148" s="26">
        <v>954.44154049833708</v>
      </c>
      <c r="I148" s="26">
        <v>973.56301915424092</v>
      </c>
      <c r="J148" s="26">
        <v>1035.8059442561669</v>
      </c>
      <c r="K148" s="26">
        <v>1224.14311214295</v>
      </c>
      <c r="L148" s="26">
        <v>1141.59284364788</v>
      </c>
      <c r="M148" s="26">
        <v>1158.6745570010828</v>
      </c>
      <c r="N148" s="26">
        <v>1200.6851462195939</v>
      </c>
      <c r="O148" s="26">
        <v>1418.7321016253572</v>
      </c>
      <c r="P148" s="26">
        <v>1436.3601630946127</v>
      </c>
      <c r="Q148" s="26">
        <v>1167.8541114571262</v>
      </c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</row>
    <row r="149" spans="1:33" ht="14.25" customHeight="1" x14ac:dyDescent="0.15">
      <c r="A149" s="27" t="s">
        <v>162</v>
      </c>
      <c r="B149" s="24">
        <v>29128.357077217544</v>
      </c>
      <c r="C149" s="24">
        <v>31673.541372513038</v>
      </c>
      <c r="D149" s="24">
        <v>41260.648759203279</v>
      </c>
      <c r="E149" s="24">
        <v>47695.399384300108</v>
      </c>
      <c r="F149" s="24">
        <v>37072.978228334097</v>
      </c>
      <c r="G149" s="24">
        <v>45072.603258190589</v>
      </c>
      <c r="H149" s="24">
        <v>47757.774870706839</v>
      </c>
      <c r="I149" s="24">
        <v>52456.4</v>
      </c>
      <c r="J149" s="24">
        <v>56350.079995072934</v>
      </c>
      <c r="K149" s="24">
        <v>57555.167339484127</v>
      </c>
      <c r="L149" s="24">
        <v>47269.131199229028</v>
      </c>
      <c r="M149" s="24">
        <v>48349.433225623288</v>
      </c>
      <c r="N149" s="24">
        <v>49839.243869073027</v>
      </c>
      <c r="O149" s="24">
        <v>52195.860204072604</v>
      </c>
      <c r="P149" s="24">
        <v>52527.680102834915</v>
      </c>
      <c r="Q149" s="24">
        <v>36967.710076878837</v>
      </c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</row>
    <row r="150" spans="1:33" ht="14.25" customHeight="1" x14ac:dyDescent="0.15">
      <c r="A150" s="27" t="s">
        <v>163</v>
      </c>
      <c r="B150" s="26">
        <v>3145.4876462938882</v>
      </c>
      <c r="C150" s="26">
        <v>3896.3328998699608</v>
      </c>
      <c r="D150" s="26">
        <v>5094.928478543563</v>
      </c>
      <c r="E150" s="26">
        <v>5877.7633289986989</v>
      </c>
      <c r="F150" s="26">
        <v>5483.5084525357606</v>
      </c>
      <c r="G150" s="26">
        <v>6364.1092327698307</v>
      </c>
      <c r="H150" s="26">
        <v>7739.9084005201557</v>
      </c>
      <c r="I150" s="26">
        <v>8785.43981494541</v>
      </c>
      <c r="J150" s="26">
        <v>9798.0093383604417</v>
      </c>
      <c r="K150" s="26">
        <v>10014.530459118074</v>
      </c>
      <c r="L150" s="26">
        <v>10214.896930022393</v>
      </c>
      <c r="M150" s="26">
        <v>9923.42837512195</v>
      </c>
      <c r="N150" s="26">
        <v>10839.867002757035</v>
      </c>
      <c r="O150" s="26">
        <v>11729.255393133602</v>
      </c>
      <c r="P150" s="26">
        <v>12093.069798637762</v>
      </c>
      <c r="Q150" s="26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</row>
    <row r="151" spans="1:33" ht="14.25" customHeight="1" x14ac:dyDescent="0.15">
      <c r="A151" s="27" t="s">
        <v>164</v>
      </c>
      <c r="B151" s="24">
        <v>7592</v>
      </c>
      <c r="C151" s="24">
        <v>8501</v>
      </c>
      <c r="D151" s="24">
        <v>8947</v>
      </c>
      <c r="E151" s="24">
        <v>9797</v>
      </c>
      <c r="F151" s="24">
        <v>6615.43</v>
      </c>
      <c r="G151" s="24">
        <v>7173</v>
      </c>
      <c r="H151" s="24">
        <v>8156</v>
      </c>
      <c r="I151" s="24">
        <v>8517</v>
      </c>
      <c r="J151" s="24">
        <v>7953</v>
      </c>
      <c r="K151" s="24">
        <v>8466</v>
      </c>
      <c r="L151" s="24">
        <v>8807</v>
      </c>
      <c r="M151" s="24">
        <v>9706.1090000000004</v>
      </c>
      <c r="N151" s="24">
        <v>11741.061</v>
      </c>
      <c r="O151" s="24">
        <v>11669.877</v>
      </c>
      <c r="P151" s="24">
        <v>10295.078</v>
      </c>
      <c r="Q151" s="24">
        <v>7542.9989999999998</v>
      </c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</row>
    <row r="152" spans="1:33" ht="14.25" customHeight="1" x14ac:dyDescent="0.15">
      <c r="A152" s="27" t="s">
        <v>165</v>
      </c>
      <c r="B152" s="26">
        <v>30.9</v>
      </c>
      <c r="C152" s="26">
        <v>33.295538247927098</v>
      </c>
      <c r="D152" s="26">
        <v>35.925081591229606</v>
      </c>
      <c r="E152" s="26">
        <v>40.213431928617403</v>
      </c>
      <c r="F152" s="26">
        <v>36.425442702744796</v>
      </c>
      <c r="G152" s="26">
        <v>42.961832341472501</v>
      </c>
      <c r="H152" s="26">
        <v>39.021565855015098</v>
      </c>
      <c r="I152" s="26">
        <v>45.122305642597603</v>
      </c>
      <c r="J152" s="26">
        <v>42.981411746881498</v>
      </c>
      <c r="K152" s="26">
        <v>44.041948143138299</v>
      </c>
      <c r="L152" s="26">
        <v>52.639106468967803</v>
      </c>
      <c r="M152" s="26">
        <v>53.722118714441997</v>
      </c>
      <c r="N152" s="26">
        <v>53.302627705272698</v>
      </c>
      <c r="O152" s="26"/>
      <c r="P152" s="26"/>
      <c r="Q152" s="26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</row>
    <row r="153" spans="1:33" ht="14.25" customHeight="1" x14ac:dyDescent="0.15">
      <c r="A153" s="27" t="s">
        <v>166</v>
      </c>
      <c r="B153" s="24">
        <v>1770.8</v>
      </c>
      <c r="C153" s="24">
        <v>1696.1</v>
      </c>
      <c r="D153" s="24">
        <v>2134.1</v>
      </c>
      <c r="E153" s="24">
        <v>2673.5</v>
      </c>
      <c r="F153" s="24">
        <v>2190.9</v>
      </c>
      <c r="G153" s="24">
        <v>2787.8</v>
      </c>
      <c r="H153" s="24">
        <v>4302.5</v>
      </c>
      <c r="I153" s="24">
        <v>4410.8</v>
      </c>
      <c r="J153" s="24">
        <v>5142.3999999999996</v>
      </c>
      <c r="K153" s="24">
        <v>4940.6000000000004</v>
      </c>
      <c r="L153" s="24">
        <v>4823.8</v>
      </c>
      <c r="M153" s="24">
        <v>4781.2901137500003</v>
      </c>
      <c r="N153" s="24">
        <v>4665.3053085699994</v>
      </c>
      <c r="O153" s="24">
        <v>4940.5361903500007</v>
      </c>
      <c r="P153" s="24">
        <v>5123.5266709399993</v>
      </c>
      <c r="Q153" s="24">
        <v>3069.6597799299998</v>
      </c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</row>
    <row r="154" spans="1:33" ht="14.25" customHeight="1" x14ac:dyDescent="0.15">
      <c r="A154" s="27" t="s">
        <v>167</v>
      </c>
      <c r="B154" s="26">
        <v>1167.4054437270031</v>
      </c>
      <c r="C154" s="26">
        <v>1479.1470034995416</v>
      </c>
      <c r="D154" s="26">
        <v>1821.918544969664</v>
      </c>
      <c r="E154" s="26">
        <v>1751.1353249414733</v>
      </c>
      <c r="F154" s="26">
        <v>1847.0062738641673</v>
      </c>
      <c r="G154" s="26">
        <v>2758.7029386620138</v>
      </c>
      <c r="H154" s="26">
        <v>2978.0509247261998</v>
      </c>
      <c r="I154" s="26">
        <v>3732.890191081975</v>
      </c>
      <c r="J154" s="26">
        <v>3901.4953629683678</v>
      </c>
      <c r="K154" s="26">
        <v>2298.9046638296777</v>
      </c>
      <c r="L154" s="26">
        <v>1337.8790115627601</v>
      </c>
      <c r="M154" s="26">
        <v>1069.3469703250732</v>
      </c>
      <c r="N154" s="26">
        <v>1597.2756157868862</v>
      </c>
      <c r="O154" s="26">
        <v>1629.8314185333413</v>
      </c>
      <c r="P154" s="26"/>
      <c r="Q154" s="26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</row>
    <row r="155" spans="1:33" ht="14.25" customHeight="1" x14ac:dyDescent="0.15">
      <c r="A155" s="27" t="s">
        <v>168</v>
      </c>
      <c r="B155" s="24">
        <v>344.10780202323821</v>
      </c>
      <c r="C155" s="24">
        <v>384.54397628204788</v>
      </c>
      <c r="D155" s="24">
        <v>464.02232246794813</v>
      </c>
      <c r="E155" s="24">
        <v>598.52767517951793</v>
      </c>
      <c r="F155" s="24">
        <v>541.21662300416801</v>
      </c>
      <c r="G155" s="24">
        <v>747.44528365029407</v>
      </c>
      <c r="H155" s="24">
        <v>903.66611873839497</v>
      </c>
      <c r="I155" s="24">
        <v>927.34573190215087</v>
      </c>
      <c r="J155" s="24">
        <v>1068.7266860272268</v>
      </c>
      <c r="K155" s="24">
        <v>1114.7303987284611</v>
      </c>
      <c r="L155" s="24">
        <v>1104.6365313358199</v>
      </c>
      <c r="M155" s="24">
        <v>1104.3850814755581</v>
      </c>
      <c r="N155" s="24">
        <v>1211.1689848948311</v>
      </c>
      <c r="O155" s="24">
        <v>1280.4820086594109</v>
      </c>
      <c r="P155" s="24">
        <v>1248.965009682543</v>
      </c>
      <c r="Q155" s="24">
        <v>820.07105340283704</v>
      </c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</row>
    <row r="156" spans="1:33" ht="14.25" customHeight="1" x14ac:dyDescent="0.15">
      <c r="A156" s="27" t="s">
        <v>169</v>
      </c>
      <c r="B156" s="26">
        <v>3147.3954154592243</v>
      </c>
      <c r="C156" s="26">
        <v>3408.39534846385</v>
      </c>
      <c r="D156" s="26">
        <v>4354.5267591652928</v>
      </c>
      <c r="E156" s="26">
        <v>5714.8329575987391</v>
      </c>
      <c r="F156" s="26">
        <v>4817.6833187477887</v>
      </c>
      <c r="G156" s="26">
        <v>6050.0706993063377</v>
      </c>
      <c r="H156" s="26">
        <v>6512.4294659972065</v>
      </c>
      <c r="I156" s="26">
        <v>7563.4080133453263</v>
      </c>
      <c r="J156" s="26">
        <v>7977.078569674386</v>
      </c>
      <c r="K156" s="26">
        <v>8029.2505115970762</v>
      </c>
      <c r="L156" s="26">
        <v>8384.5877165670863</v>
      </c>
      <c r="M156" s="26">
        <v>8358.8673105514263</v>
      </c>
      <c r="N156" s="26">
        <v>8832.5686651977376</v>
      </c>
      <c r="O156" s="26">
        <v>9854.2512737698853</v>
      </c>
      <c r="P156" s="26">
        <v>10722.507926429756</v>
      </c>
      <c r="Q156" s="26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</row>
    <row r="157" spans="1:33" ht="14.25" customHeight="1" x14ac:dyDescent="0.15">
      <c r="A157" s="27" t="s">
        <v>170</v>
      </c>
      <c r="B157" s="24">
        <v>6463.3</v>
      </c>
      <c r="C157" s="24">
        <v>6587.4708634099998</v>
      </c>
      <c r="D157" s="24">
        <v>7543.6653077999999</v>
      </c>
      <c r="E157" s="24">
        <v>11084.251514270001</v>
      </c>
      <c r="F157" s="24">
        <v>9186.2069445800007</v>
      </c>
      <c r="G157" s="24">
        <v>12017.152839893632</v>
      </c>
      <c r="H157" s="24">
        <v>12316.21527428308</v>
      </c>
      <c r="I157" s="24">
        <v>14260.545036420339</v>
      </c>
      <c r="J157" s="24">
        <v>16320.385333517823</v>
      </c>
      <c r="K157" s="24">
        <v>20921.610612319138</v>
      </c>
      <c r="L157" s="24">
        <v>23610.210252485071</v>
      </c>
      <c r="M157" s="24">
        <v>24160.460096431118</v>
      </c>
      <c r="N157" s="24">
        <v>26138.511091194399</v>
      </c>
      <c r="O157" s="24">
        <v>26788.965530064001</v>
      </c>
      <c r="P157" s="24">
        <v>28224.651933721452</v>
      </c>
      <c r="Q157" s="24">
        <v>18330.770479592531</v>
      </c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</row>
    <row r="158" spans="1:33" ht="14.25" customHeight="1" x14ac:dyDescent="0.15">
      <c r="A158" s="27" t="s">
        <v>171</v>
      </c>
      <c r="B158" s="26">
        <v>14951</v>
      </c>
      <c r="C158" s="26">
        <v>19087</v>
      </c>
      <c r="D158" s="26">
        <v>23195</v>
      </c>
      <c r="E158" s="26">
        <v>29390</v>
      </c>
      <c r="F158" s="26">
        <v>23414</v>
      </c>
      <c r="G158" s="26">
        <v>29713</v>
      </c>
      <c r="H158" s="26">
        <v>32190</v>
      </c>
      <c r="I158" s="26">
        <v>31924</v>
      </c>
      <c r="J158" s="26">
        <v>33051</v>
      </c>
      <c r="K158" s="26">
        <v>35045</v>
      </c>
      <c r="L158" s="26">
        <v>32006</v>
      </c>
      <c r="M158" s="26">
        <v>33490</v>
      </c>
      <c r="N158" s="26">
        <v>37544</v>
      </c>
      <c r="O158" s="26">
        <v>42871</v>
      </c>
      <c r="P158" s="26">
        <v>43434</v>
      </c>
      <c r="Q158" s="26">
        <v>40365</v>
      </c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</row>
    <row r="159" spans="1:33" ht="14.25" customHeight="1" x14ac:dyDescent="0.15">
      <c r="A159" s="27" t="s">
        <v>172</v>
      </c>
      <c r="B159" s="24">
        <v>9483.144253981689</v>
      </c>
      <c r="C159" s="24">
        <v>11302.344212112333</v>
      </c>
      <c r="D159" s="24">
        <v>13699.80868679513</v>
      </c>
      <c r="E159" s="24">
        <v>15506.245498936954</v>
      </c>
      <c r="F159" s="24">
        <v>14217.353721273241</v>
      </c>
      <c r="G159" s="24">
        <v>14757.498483116875</v>
      </c>
      <c r="H159" s="24">
        <v>15809.763792789487</v>
      </c>
      <c r="I159" s="24">
        <v>13593.565911966531</v>
      </c>
      <c r="J159" s="24">
        <v>14482.019526048149</v>
      </c>
      <c r="K159" s="24">
        <v>15938.521700665942</v>
      </c>
      <c r="L159" s="24">
        <v>14027.450293456246</v>
      </c>
      <c r="M159" s="24">
        <v>14803.434659527664</v>
      </c>
      <c r="N159" s="24">
        <v>16582.130374976925</v>
      </c>
      <c r="O159" s="24">
        <v>18768.086837197839</v>
      </c>
      <c r="P159" s="24">
        <v>19938.106534361505</v>
      </c>
      <c r="Q159" s="24">
        <v>15752.688540577667</v>
      </c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</row>
    <row r="160" spans="1:33" ht="14.25" customHeight="1" x14ac:dyDescent="0.15">
      <c r="A160" s="27" t="s">
        <v>173</v>
      </c>
      <c r="B160" s="26"/>
      <c r="C160" s="26"/>
      <c r="D160" s="26"/>
      <c r="E160" s="26"/>
      <c r="F160" s="26"/>
      <c r="G160" s="26"/>
      <c r="H160" s="26">
        <v>16866.785714285714</v>
      </c>
      <c r="I160" s="26">
        <v>23906.31868131868</v>
      </c>
      <c r="J160" s="26">
        <v>27478.571428571428</v>
      </c>
      <c r="K160" s="26">
        <v>32859.065934065933</v>
      </c>
      <c r="L160" s="26">
        <v>30775.274725274729</v>
      </c>
      <c r="M160" s="26">
        <v>31541.208791208785</v>
      </c>
      <c r="N160" s="26">
        <v>31426.923076923074</v>
      </c>
      <c r="O160" s="26">
        <v>32503.846153846152</v>
      </c>
      <c r="P160" s="26">
        <v>35415.934065934067</v>
      </c>
      <c r="Q160" s="26">
        <v>34697.802197802201</v>
      </c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</row>
    <row r="161" spans="1:33" ht="14.25" customHeight="1" x14ac:dyDescent="0.15">
      <c r="A161" s="27" t="s">
        <v>174</v>
      </c>
      <c r="B161" s="24">
        <v>5498</v>
      </c>
      <c r="C161" s="24">
        <v>7057.861084332013</v>
      </c>
      <c r="D161" s="24">
        <v>9008.8616971065858</v>
      </c>
      <c r="E161" s="24">
        <v>12069.326661803632</v>
      </c>
      <c r="F161" s="24">
        <v>10497.022060387695</v>
      </c>
      <c r="G161" s="24">
        <v>8396.5568873332813</v>
      </c>
      <c r="H161" s="24">
        <v>9794.9335310861006</v>
      </c>
      <c r="I161" s="24">
        <v>9508.5433441764108</v>
      </c>
      <c r="J161" s="24">
        <v>11757.784992663568</v>
      </c>
      <c r="K161" s="24">
        <v>12655.729197710574</v>
      </c>
      <c r="L161" s="24">
        <v>11489.26076709002</v>
      </c>
      <c r="M161" s="24">
        <v>12159.139681451519</v>
      </c>
      <c r="N161" s="24">
        <v>15347.609389219113</v>
      </c>
      <c r="O161" s="24">
        <v>18193.654355985771</v>
      </c>
      <c r="P161" s="24">
        <v>20601.886069133452</v>
      </c>
      <c r="Q161" s="24">
        <v>16383.17605018806</v>
      </c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</row>
    <row r="162" spans="1:33" ht="14.25" customHeight="1" x14ac:dyDescent="0.15">
      <c r="A162" s="27" t="s">
        <v>175</v>
      </c>
      <c r="B162" s="26">
        <v>40470.870000000003</v>
      </c>
      <c r="C162" s="26">
        <v>46273.1</v>
      </c>
      <c r="D162" s="26">
        <v>60577.919999999998</v>
      </c>
      <c r="E162" s="26">
        <v>77555.48</v>
      </c>
      <c r="F162" s="26">
        <v>63396.75</v>
      </c>
      <c r="G162" s="26">
        <v>75278.710000000006</v>
      </c>
      <c r="H162" s="26">
        <v>91495.34</v>
      </c>
      <c r="I162" s="26">
        <v>108926.53</v>
      </c>
      <c r="J162" s="26">
        <v>128381.86</v>
      </c>
      <c r="K162" s="26">
        <v>121022.19</v>
      </c>
      <c r="L162" s="26">
        <v>88767.88</v>
      </c>
      <c r="M162" s="26">
        <v>74602.240000000005</v>
      </c>
      <c r="N162" s="26">
        <v>88864.17</v>
      </c>
      <c r="O162" s="26">
        <v>94728</v>
      </c>
      <c r="P162" s="26">
        <v>98654.61</v>
      </c>
      <c r="Q162" s="26">
        <v>64081.34</v>
      </c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</row>
    <row r="163" spans="1:33" ht="14.25" customHeight="1" x14ac:dyDescent="0.15">
      <c r="A163" s="27" t="s">
        <v>176</v>
      </c>
      <c r="B163" s="24"/>
      <c r="C163" s="24"/>
      <c r="D163" s="24"/>
      <c r="E163" s="24"/>
      <c r="F163" s="24"/>
      <c r="G163" s="24">
        <v>559.9</v>
      </c>
      <c r="H163" s="24">
        <v>608.93507149642301</v>
      </c>
      <c r="I163" s="24">
        <v>509.74766194677301</v>
      </c>
      <c r="J163" s="24">
        <v>599.69192391653894</v>
      </c>
      <c r="K163" s="24">
        <v>661.86058429372599</v>
      </c>
      <c r="L163" s="24">
        <v>1020.08754567494</v>
      </c>
      <c r="M163" s="24">
        <v>1035.4910544611</v>
      </c>
      <c r="N163" s="24">
        <v>1056.2279592230789</v>
      </c>
      <c r="O163" s="24">
        <v>1057.233553787481</v>
      </c>
      <c r="P163" s="24">
        <v>1032.4150263244801</v>
      </c>
      <c r="Q163" s="24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</row>
    <row r="164" spans="1:33" ht="14.25" customHeight="1" x14ac:dyDescent="0.15">
      <c r="A164" s="27" t="s">
        <v>177</v>
      </c>
      <c r="B164" s="26">
        <v>68.900000000000006</v>
      </c>
      <c r="C164" s="26">
        <v>70.570556618157752</v>
      </c>
      <c r="D164" s="26">
        <v>71.106313979317591</v>
      </c>
      <c r="E164" s="26">
        <v>73.573459746438147</v>
      </c>
      <c r="F164" s="26">
        <v>79.661671816579556</v>
      </c>
      <c r="G164" s="26">
        <v>109.33991152630669</v>
      </c>
      <c r="H164" s="26">
        <v>107.41762078980452</v>
      </c>
      <c r="I164" s="26">
        <v>89.257712057121864</v>
      </c>
      <c r="J164" s="26">
        <v>88.966046807867926</v>
      </c>
      <c r="K164" s="26">
        <v>74.829026821625646</v>
      </c>
      <c r="L164" s="26">
        <v>73.813993946060023</v>
      </c>
      <c r="M164" s="26">
        <v>87.480188014328093</v>
      </c>
      <c r="N164" s="26">
        <v>89.460799514781584</v>
      </c>
      <c r="O164" s="26">
        <v>87.731974447641704</v>
      </c>
      <c r="P164" s="26">
        <v>107.34908940424486</v>
      </c>
      <c r="Q164" s="26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</row>
    <row r="165" spans="1:33" ht="14.25" customHeight="1" x14ac:dyDescent="0.15">
      <c r="A165" s="27" t="s">
        <v>178</v>
      </c>
      <c r="B165" s="24">
        <v>11.0637813551396</v>
      </c>
      <c r="C165" s="24">
        <v>17.763381503252699</v>
      </c>
      <c r="D165" s="24">
        <v>18.668984556464697</v>
      </c>
      <c r="E165" s="24">
        <v>21.438740937150797</v>
      </c>
      <c r="F165" s="24">
        <v>18.986167208680001</v>
      </c>
      <c r="G165" s="24">
        <v>24.322490013032599</v>
      </c>
      <c r="H165" s="24">
        <v>31.40104077079306</v>
      </c>
      <c r="I165" s="24">
        <v>24.621841953192671</v>
      </c>
      <c r="J165" s="24">
        <v>48.184694683278003</v>
      </c>
      <c r="K165" s="24">
        <v>84.568887370054298</v>
      </c>
      <c r="L165" s="24">
        <v>67.090995165280901</v>
      </c>
      <c r="M165" s="24">
        <v>65.722686871932297</v>
      </c>
      <c r="N165" s="24">
        <v>65.512244990440891</v>
      </c>
      <c r="O165" s="24">
        <v>64.270534201648502</v>
      </c>
      <c r="P165" s="24">
        <v>63.2373330499125</v>
      </c>
      <c r="Q165" s="24">
        <v>43.372261019120359</v>
      </c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</row>
    <row r="166" spans="1:33" ht="14.25" customHeight="1" x14ac:dyDescent="0.15">
      <c r="A166" s="27" t="s">
        <v>179</v>
      </c>
      <c r="B166" s="26">
        <v>33094.800000000003</v>
      </c>
      <c r="C166" s="26">
        <v>49514.608051125921</v>
      </c>
      <c r="D166" s="26">
        <v>63056.603866666665</v>
      </c>
      <c r="E166" s="26">
        <v>75230.995946666677</v>
      </c>
      <c r="F166" s="26">
        <v>74991.375466666665</v>
      </c>
      <c r="G166" s="26">
        <v>76772.069866666672</v>
      </c>
      <c r="H166" s="26">
        <v>78016.613800000006</v>
      </c>
      <c r="I166" s="26">
        <v>73406.997207843204</v>
      </c>
      <c r="J166" s="26">
        <v>76651.732909803919</v>
      </c>
      <c r="K166" s="26">
        <v>100544.93701754986</v>
      </c>
      <c r="L166" s="26">
        <v>88036.117733333333</v>
      </c>
      <c r="M166" s="26">
        <v>70266.817531469336</v>
      </c>
      <c r="N166" s="26">
        <v>78575.054411364108</v>
      </c>
      <c r="O166" s="26">
        <v>83951.676302744614</v>
      </c>
      <c r="P166" s="26">
        <v>78659.69418287494</v>
      </c>
      <c r="Q166" s="26">
        <v>53883.086612447012</v>
      </c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</row>
    <row r="167" spans="1:33" ht="14.25" customHeight="1" x14ac:dyDescent="0.15">
      <c r="A167" s="27" t="s">
        <v>180</v>
      </c>
      <c r="B167" s="24">
        <v>810.7</v>
      </c>
      <c r="C167" s="24">
        <v>843.35449680211173</v>
      </c>
      <c r="D167" s="24">
        <v>1248.2614093756229</v>
      </c>
      <c r="E167" s="24">
        <v>1424.7308093484985</v>
      </c>
      <c r="F167" s="24">
        <v>1153.5989513639522</v>
      </c>
      <c r="G167" s="24">
        <v>1119.9806511707359</v>
      </c>
      <c r="H167" s="24">
        <v>1292.6509845427463</v>
      </c>
      <c r="I167" s="24">
        <v>1328.6798515787809</v>
      </c>
      <c r="J167" s="24">
        <v>1442.6417749473101</v>
      </c>
      <c r="K167" s="24">
        <v>1453.4592128105296</v>
      </c>
      <c r="L167" s="24">
        <v>1309.5084259019047</v>
      </c>
      <c r="M167" s="24">
        <v>1339.7672580533433</v>
      </c>
      <c r="N167" s="24">
        <v>1511.6588253266978</v>
      </c>
      <c r="O167" s="24">
        <v>1697.7998252423672</v>
      </c>
      <c r="P167" s="24"/>
      <c r="Q167" s="24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</row>
    <row r="168" spans="1:33" ht="14.25" customHeight="1" x14ac:dyDescent="0.15">
      <c r="A168" s="27" t="s">
        <v>181</v>
      </c>
      <c r="B168" s="26"/>
      <c r="C168" s="26"/>
      <c r="D168" s="26">
        <v>3496.1</v>
      </c>
      <c r="E168" s="26">
        <v>4324.3001259318062</v>
      </c>
      <c r="F168" s="26">
        <v>3475.9216708850445</v>
      </c>
      <c r="G168" s="26">
        <v>3533.6289711677509</v>
      </c>
      <c r="H168" s="26">
        <v>4000.7164661509819</v>
      </c>
      <c r="I168" s="26">
        <v>3825.2622291042071</v>
      </c>
      <c r="J168" s="26">
        <v>4130.8703068466275</v>
      </c>
      <c r="K168" s="26">
        <v>4433.4772799428938</v>
      </c>
      <c r="L168" s="26">
        <v>3930.845504244814</v>
      </c>
      <c r="M168" s="26">
        <v>4052.7589343970717</v>
      </c>
      <c r="N168" s="26">
        <v>4855.7763220136439</v>
      </c>
      <c r="O168" s="26">
        <v>5967.3010024459663</v>
      </c>
      <c r="P168" s="26">
        <v>6624.7528775555775</v>
      </c>
      <c r="Q168" s="26">
        <v>5821.0582298384534</v>
      </c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</row>
    <row r="169" spans="1:33" ht="14.25" customHeight="1" x14ac:dyDescent="0.15">
      <c r="A169" s="27" t="s">
        <v>182</v>
      </c>
      <c r="B169" s="24">
        <v>240.340204596733</v>
      </c>
      <c r="C169" s="24">
        <v>282.742254928774</v>
      </c>
      <c r="D169" s="24">
        <v>246.8</v>
      </c>
      <c r="E169" s="24">
        <v>243.26526631042299</v>
      </c>
      <c r="F169" s="24">
        <v>240.873898987449</v>
      </c>
      <c r="G169" s="24">
        <v>266.47068611346458</v>
      </c>
      <c r="H169" s="24">
        <v>265.92161090210459</v>
      </c>
      <c r="I169" s="24">
        <v>386.50304245302897</v>
      </c>
      <c r="J169" s="24">
        <v>472.25038108272702</v>
      </c>
      <c r="K169" s="24">
        <v>503.60936137168699</v>
      </c>
      <c r="L169" s="24">
        <v>498.48557453752204</v>
      </c>
      <c r="M169" s="24">
        <v>507.39638762327797</v>
      </c>
      <c r="N169" s="24">
        <v>551.63531053737199</v>
      </c>
      <c r="O169" s="24">
        <v>669.78223732936499</v>
      </c>
      <c r="P169" s="24">
        <v>679.05672941328396</v>
      </c>
      <c r="Q169" s="24">
        <v>492.38326030144299</v>
      </c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</row>
    <row r="170" spans="1:33" ht="14.25" customHeight="1" x14ac:dyDescent="0.15">
      <c r="A170" s="27" t="s">
        <v>183</v>
      </c>
      <c r="B170" s="26">
        <v>91.367659390786812</v>
      </c>
      <c r="C170" s="26">
        <v>83.996235977209693</v>
      </c>
      <c r="D170" s="26">
        <v>94.309098455396196</v>
      </c>
      <c r="E170" s="26">
        <v>120.95522623968623</v>
      </c>
      <c r="F170" s="26">
        <v>132.10131918023777</v>
      </c>
      <c r="G170" s="26">
        <v>251.63343705643982</v>
      </c>
      <c r="H170" s="26">
        <v>427.70463176931082</v>
      </c>
      <c r="I170" s="26">
        <v>525.50894501274661</v>
      </c>
      <c r="J170" s="26">
        <v>689.13344652402225</v>
      </c>
      <c r="K170" s="26">
        <v>1237.5796539039</v>
      </c>
      <c r="L170" s="26">
        <v>882.69340142890405</v>
      </c>
      <c r="M170" s="26">
        <v>450.2</v>
      </c>
      <c r="N170" s="26">
        <v>391.00043810022038</v>
      </c>
      <c r="O170" s="26">
        <v>383.99674231617269</v>
      </c>
      <c r="P170" s="26">
        <v>429.97832024968835</v>
      </c>
      <c r="Q170" s="26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</row>
    <row r="171" spans="1:33" ht="14.25" customHeight="1" x14ac:dyDescent="0.15">
      <c r="A171" s="27" t="s">
        <v>184</v>
      </c>
      <c r="B171" s="24">
        <v>55051.752961657294</v>
      </c>
      <c r="C171" s="24">
        <v>65006.629185197751</v>
      </c>
      <c r="D171" s="24">
        <v>75071.113317946758</v>
      </c>
      <c r="E171" s="24">
        <v>90558.023080008687</v>
      </c>
      <c r="F171" s="24">
        <v>83279.047561936197</v>
      </c>
      <c r="G171" s="24">
        <v>100518.19754188057</v>
      </c>
      <c r="H171" s="24">
        <v>117838.79997029032</v>
      </c>
      <c r="I171" s="24">
        <v>132912.10915894329</v>
      </c>
      <c r="J171" s="24">
        <v>149712.85862702789</v>
      </c>
      <c r="K171" s="24">
        <v>166668.7186772424</v>
      </c>
      <c r="L171" s="24">
        <v>161693.01547469679</v>
      </c>
      <c r="M171" s="24">
        <v>158476.62138802343</v>
      </c>
      <c r="N171" s="24">
        <v>181209.04466209243</v>
      </c>
      <c r="O171" s="24">
        <v>200121.857643286</v>
      </c>
      <c r="P171" s="24">
        <v>208197.75319336148</v>
      </c>
      <c r="Q171" s="24">
        <v>172689.21114459791</v>
      </c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</row>
    <row r="172" spans="1:33" ht="14.25" customHeight="1" x14ac:dyDescent="0.15">
      <c r="A172" s="27" t="s">
        <v>185</v>
      </c>
      <c r="B172" s="26"/>
      <c r="C172" s="26"/>
      <c r="D172" s="26"/>
      <c r="E172" s="26"/>
      <c r="F172" s="26"/>
      <c r="G172" s="26"/>
      <c r="H172" s="26">
        <v>238.1</v>
      </c>
      <c r="I172" s="26">
        <v>263.31843575418992</v>
      </c>
      <c r="J172" s="26">
        <v>262.804469273743</v>
      </c>
      <c r="K172" s="26">
        <v>291.54189944134083</v>
      </c>
      <c r="L172" s="26">
        <v>277.77094972067039</v>
      </c>
      <c r="M172" s="26">
        <v>275.37430167597762</v>
      </c>
      <c r="N172" s="26">
        <v>265.91037841340784</v>
      </c>
      <c r="O172" s="26">
        <v>301.43495645810049</v>
      </c>
      <c r="P172" s="26">
        <v>308.85595004469275</v>
      </c>
      <c r="Q172" s="26">
        <v>162.39392602234634</v>
      </c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</row>
    <row r="173" spans="1:33" ht="14.25" customHeight="1" x14ac:dyDescent="0.15">
      <c r="A173" s="27" t="s">
        <v>186</v>
      </c>
      <c r="B173" s="24">
        <v>5583.3349782987443</v>
      </c>
      <c r="C173" s="24">
        <v>6150.3816516136594</v>
      </c>
      <c r="D173" s="24">
        <v>7833.9879841272905</v>
      </c>
      <c r="E173" s="24">
        <v>9993.4324783154825</v>
      </c>
      <c r="F173" s="24">
        <v>7861.1404350323182</v>
      </c>
      <c r="G173" s="24">
        <v>7277.3137401517561</v>
      </c>
      <c r="H173" s="24">
        <v>7656.7985920089614</v>
      </c>
      <c r="I173" s="24">
        <v>7229.6872804420636</v>
      </c>
      <c r="J173" s="24">
        <v>8613.5398599755408</v>
      </c>
      <c r="K173" s="24">
        <v>8902.4928251631245</v>
      </c>
      <c r="L173" s="24">
        <v>7977.9184164299613</v>
      </c>
      <c r="M173" s="24">
        <v>8815.1800236072049</v>
      </c>
      <c r="N173" s="24">
        <v>9574.3659322070052</v>
      </c>
      <c r="O173" s="24">
        <v>10959.267763981943</v>
      </c>
      <c r="P173" s="24">
        <v>10944.857400591927</v>
      </c>
      <c r="Q173" s="24">
        <v>8912.8110034684942</v>
      </c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</row>
    <row r="174" spans="1:33" ht="14.25" customHeight="1" x14ac:dyDescent="0.15">
      <c r="A174" s="27" t="s">
        <v>187</v>
      </c>
      <c r="B174" s="26">
        <v>2925.4</v>
      </c>
      <c r="C174" s="26">
        <v>3267.7074288448821</v>
      </c>
      <c r="D174" s="26">
        <v>4296.1075784602272</v>
      </c>
      <c r="E174" s="26">
        <v>5360.9</v>
      </c>
      <c r="F174" s="26">
        <v>4920.6610145201148</v>
      </c>
      <c r="G174" s="26">
        <v>4822.0619237398241</v>
      </c>
      <c r="H174" s="26">
        <v>5286.2627142155452</v>
      </c>
      <c r="I174" s="26">
        <v>5041.4888275700305</v>
      </c>
      <c r="J174" s="26">
        <v>5244.9431189114657</v>
      </c>
      <c r="K174" s="26">
        <v>5632.5144686862895</v>
      </c>
      <c r="L174" s="26">
        <v>4775.6030165059592</v>
      </c>
      <c r="M174" s="26">
        <v>5061.8204462549684</v>
      </c>
      <c r="N174" s="26">
        <v>5834.6614028988688</v>
      </c>
      <c r="O174" s="26">
        <v>6479.80203864948</v>
      </c>
      <c r="P174" s="26">
        <v>6434.3641176450865</v>
      </c>
      <c r="Q174" s="26">
        <v>5610.8995860702325</v>
      </c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</row>
    <row r="175" spans="1:33" ht="14.25" customHeight="1" x14ac:dyDescent="0.15">
      <c r="A175" s="27" t="s">
        <v>188</v>
      </c>
      <c r="B175" s="24">
        <v>57.984022115633444</v>
      </c>
      <c r="C175" s="24">
        <v>68</v>
      </c>
      <c r="D175" s="24">
        <v>96.6414791025299</v>
      </c>
      <c r="E175" s="24">
        <v>114.17302275140118</v>
      </c>
      <c r="F175" s="24">
        <v>104.98992380826338</v>
      </c>
      <c r="G175" s="24">
        <v>187.54093647834421</v>
      </c>
      <c r="H175" s="24">
        <v>187.05576197080637</v>
      </c>
      <c r="I175" s="24">
        <v>203.31576546518551</v>
      </c>
      <c r="J175" s="24">
        <v>247.96212348616024</v>
      </c>
      <c r="K175" s="24">
        <v>223.63554585239697</v>
      </c>
      <c r="L175" s="24">
        <v>182.82834181514343</v>
      </c>
      <c r="M175" s="24">
        <v>207.26781990348113</v>
      </c>
      <c r="N175" s="24">
        <v>216.95850556154133</v>
      </c>
      <c r="O175" s="24">
        <v>218.76765191151821</v>
      </c>
      <c r="P175" s="24">
        <v>255.62615586414731</v>
      </c>
      <c r="Q175" s="24">
        <v>152.23542993438883</v>
      </c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</row>
    <row r="176" spans="1:33" ht="14.25" customHeight="1" x14ac:dyDescent="0.15">
      <c r="A176" s="27" t="s">
        <v>189</v>
      </c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</row>
    <row r="177" spans="1:33" ht="14.25" customHeight="1" x14ac:dyDescent="0.15">
      <c r="A177" s="27" t="s">
        <v>190</v>
      </c>
      <c r="B177" s="24">
        <v>12150.97329074932</v>
      </c>
      <c r="C177" s="24">
        <v>14144.615003997233</v>
      </c>
      <c r="D177" s="24">
        <v>16245.631852534594</v>
      </c>
      <c r="E177" s="24">
        <v>17012.583906480409</v>
      </c>
      <c r="F177" s="24">
        <v>15397.334669241822</v>
      </c>
      <c r="G177" s="24">
        <v>19591.496608142439</v>
      </c>
      <c r="H177" s="24">
        <v>20866.303832792451</v>
      </c>
      <c r="I177" s="24">
        <v>18914.421410525869</v>
      </c>
      <c r="J177" s="24">
        <v>18054.391161605712</v>
      </c>
      <c r="K177" s="24">
        <v>17041.970225224337</v>
      </c>
      <c r="L177" s="24">
        <v>15530.935403074793</v>
      </c>
      <c r="M177" s="24">
        <v>14938.621499552795</v>
      </c>
      <c r="N177" s="24">
        <v>16177.130679117117</v>
      </c>
      <c r="O177" s="24">
        <v>16502.462719232131</v>
      </c>
      <c r="P177" s="24">
        <v>15672.815965594318</v>
      </c>
      <c r="Q177" s="24">
        <v>9855.835779094401</v>
      </c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</row>
    <row r="178" spans="1:33" ht="14.25" customHeight="1" x14ac:dyDescent="0.15">
      <c r="A178" s="27" t="s">
        <v>191</v>
      </c>
      <c r="B178" s="26"/>
      <c r="C178" s="26"/>
      <c r="D178" s="26"/>
      <c r="E178" s="26"/>
      <c r="F178" s="26"/>
      <c r="G178" s="26"/>
      <c r="H178" s="26"/>
      <c r="I178" s="26"/>
      <c r="J178" s="26"/>
      <c r="K178" s="26">
        <v>365.4</v>
      </c>
      <c r="L178" s="26">
        <v>1052.82</v>
      </c>
      <c r="M178" s="26">
        <v>617.5</v>
      </c>
      <c r="N178" s="26">
        <v>558.6</v>
      </c>
      <c r="O178" s="26">
        <v>1518.62</v>
      </c>
      <c r="P178" s="26">
        <v>1052.79</v>
      </c>
      <c r="Q178" s="26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</row>
    <row r="179" spans="1:33" ht="14.25" customHeight="1" x14ac:dyDescent="0.15">
      <c r="A179" s="27" t="s">
        <v>192</v>
      </c>
      <c r="B179" s="24">
        <v>59789.285628682257</v>
      </c>
      <c r="C179" s="24">
        <v>67854.760673931247</v>
      </c>
      <c r="D179" s="24">
        <v>77305.814260261308</v>
      </c>
      <c r="E179" s="24">
        <v>81513.053466972153</v>
      </c>
      <c r="F179" s="24">
        <v>68899.135265926045</v>
      </c>
      <c r="G179" s="24">
        <v>65463.888580519451</v>
      </c>
      <c r="H179" s="24">
        <v>69001.213273329209</v>
      </c>
      <c r="I179" s="24">
        <v>61914.833181944916</v>
      </c>
      <c r="J179" s="24">
        <v>60143.323595808928</v>
      </c>
      <c r="K179" s="24">
        <v>66748.972284500269</v>
      </c>
      <c r="L179" s="24">
        <v>62179.775990368769</v>
      </c>
      <c r="M179" s="24">
        <v>65514.992356820403</v>
      </c>
      <c r="N179" s="24">
        <v>71697.647982325274</v>
      </c>
      <c r="O179" s="24">
        <v>82013.005399743735</v>
      </c>
      <c r="P179" s="24">
        <v>85611.450870887609</v>
      </c>
      <c r="Q179" s="24">
        <v>60603.364968101698</v>
      </c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</row>
    <row r="180" spans="1:33" ht="14.25" customHeight="1" x14ac:dyDescent="0.15">
      <c r="A180" s="27" t="s">
        <v>193</v>
      </c>
      <c r="B180" s="26">
        <v>2088.7040900000002</v>
      </c>
      <c r="C180" s="26">
        <v>2393.61</v>
      </c>
      <c r="D180" s="26">
        <v>2601.75</v>
      </c>
      <c r="E180" s="26">
        <v>3009.92</v>
      </c>
      <c r="F180" s="26">
        <v>2522.46</v>
      </c>
      <c r="G180" s="26">
        <v>3112.6550000000002</v>
      </c>
      <c r="H180" s="26">
        <v>4011.9209999999998</v>
      </c>
      <c r="I180" s="26">
        <v>2538.4</v>
      </c>
      <c r="J180" s="26">
        <v>3505.2345756875702</v>
      </c>
      <c r="K180" s="26">
        <v>3724.8670534990238</v>
      </c>
      <c r="L180" s="26">
        <v>4071.8800111377</v>
      </c>
      <c r="M180" s="26">
        <v>4258.8793611777</v>
      </c>
      <c r="N180" s="26">
        <v>4421.4327053318702</v>
      </c>
      <c r="O180" s="26">
        <v>4607.8599999999997</v>
      </c>
      <c r="P180" s="26">
        <v>4624.91</v>
      </c>
      <c r="Q180" s="26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</row>
    <row r="181" spans="1:33" ht="14.25" customHeight="1" x14ac:dyDescent="0.15">
      <c r="A181" s="27" t="s">
        <v>194</v>
      </c>
      <c r="B181" s="24">
        <v>94.916332222222209</v>
      </c>
      <c r="C181" s="24">
        <v>101.11576703703703</v>
      </c>
      <c r="D181" s="24">
        <v>103.36628</v>
      </c>
      <c r="E181" s="24">
        <v>125.08998185185185</v>
      </c>
      <c r="F181" s="24">
        <v>100.45197962962963</v>
      </c>
      <c r="G181" s="24">
        <v>111.3734611111111</v>
      </c>
      <c r="H181" s="24">
        <v>115.34382407407406</v>
      </c>
      <c r="I181" s="24">
        <v>119.57871777777778</v>
      </c>
      <c r="J181" s="24">
        <v>126.05125814814814</v>
      </c>
      <c r="K181" s="24">
        <v>214.7</v>
      </c>
      <c r="L181" s="24">
        <v>216.03265436347775</v>
      </c>
      <c r="M181" s="24">
        <v>221.15037960003738</v>
      </c>
      <c r="N181" s="24">
        <v>209.6334969466115</v>
      </c>
      <c r="O181" s="24">
        <v>244.07200884708519</v>
      </c>
      <c r="P181" s="24"/>
      <c r="Q181" s="24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</row>
    <row r="182" spans="1:33" ht="14.25" customHeight="1" x14ac:dyDescent="0.15">
      <c r="A182" s="27" t="s">
        <v>195</v>
      </c>
      <c r="B182" s="26">
        <v>176.72561037037036</v>
      </c>
      <c r="C182" s="26">
        <v>185.70779185185185</v>
      </c>
      <c r="D182" s="26">
        <v>205.68883407407407</v>
      </c>
      <c r="E182" s="26">
        <v>215.45995185185186</v>
      </c>
      <c r="F182" s="26">
        <v>189.99953296296295</v>
      </c>
      <c r="G182" s="26">
        <v>204.43298222222222</v>
      </c>
      <c r="H182" s="26">
        <v>202.9891207407407</v>
      </c>
      <c r="I182" s="26">
        <v>190.06859185185186</v>
      </c>
      <c r="J182" s="26">
        <v>187.44157074074073</v>
      </c>
      <c r="K182" s="26">
        <v>305.10000000000002</v>
      </c>
      <c r="L182" s="26">
        <v>334.95385882610924</v>
      </c>
      <c r="M182" s="26">
        <v>343.65866106769516</v>
      </c>
      <c r="N182" s="26">
        <v>375.14450123139994</v>
      </c>
      <c r="O182" s="26">
        <v>397.65094266374075</v>
      </c>
      <c r="P182" s="26"/>
      <c r="Q182" s="26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</row>
    <row r="183" spans="1:33" ht="14.25" customHeight="1" x14ac:dyDescent="0.15">
      <c r="A183" s="27" t="s">
        <v>196</v>
      </c>
      <c r="B183" s="24">
        <v>78.802522962962954</v>
      </c>
      <c r="C183" s="24">
        <v>88.171493333333331</v>
      </c>
      <c r="D183" s="24">
        <v>114.20456888888889</v>
      </c>
      <c r="E183" s="24">
        <v>102.13803</v>
      </c>
      <c r="F183" s="24">
        <v>94.235426296296282</v>
      </c>
      <c r="G183" s="24">
        <v>91.460166666666652</v>
      </c>
      <c r="H183" s="24">
        <v>84.334795185185186</v>
      </c>
      <c r="I183" s="24">
        <v>87.077733333333327</v>
      </c>
      <c r="J183" s="24">
        <v>91.354984444444426</v>
      </c>
      <c r="K183" s="24">
        <v>129.4</v>
      </c>
      <c r="L183" s="24">
        <v>121.84325753609184</v>
      </c>
      <c r="M183" s="24">
        <v>140.77214812360037</v>
      </c>
      <c r="N183" s="24">
        <v>136.82814312299666</v>
      </c>
      <c r="O183" s="24">
        <v>139.79002465221814</v>
      </c>
      <c r="P183" s="24"/>
      <c r="Q183" s="24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</row>
    <row r="184" spans="1:33" ht="14.25" customHeight="1" x14ac:dyDescent="0.15">
      <c r="A184" s="27" t="s">
        <v>197</v>
      </c>
      <c r="B184" s="26">
        <v>1503.0010954665929</v>
      </c>
      <c r="C184" s="26">
        <v>2525.7715102826801</v>
      </c>
      <c r="D184" s="26">
        <v>2681.271046994445</v>
      </c>
      <c r="E184" s="26">
        <v>2531.81900095541</v>
      </c>
      <c r="F184" s="26">
        <v>2100.9437093930519</v>
      </c>
      <c r="G184" s="26">
        <v>2532.6</v>
      </c>
      <c r="H184" s="26">
        <v>2899.9997185450302</v>
      </c>
      <c r="I184" s="26">
        <v>2108.7868619082569</v>
      </c>
      <c r="J184" s="26">
        <v>2029.7590748051639</v>
      </c>
      <c r="K184" s="26">
        <v>2074.8205783750909</v>
      </c>
      <c r="L184" s="26">
        <v>1588.683579881957</v>
      </c>
      <c r="M184" s="26">
        <v>1438.147382164608</v>
      </c>
      <c r="N184" s="26">
        <v>1595.3997524055671</v>
      </c>
      <c r="O184" s="26">
        <v>1172.241042734277</v>
      </c>
      <c r="P184" s="26">
        <v>1425.4027608246658</v>
      </c>
      <c r="Q184" s="26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</row>
    <row r="185" spans="1:33" ht="14.25" customHeight="1" x14ac:dyDescent="0.15">
      <c r="A185" s="27" t="s">
        <v>198</v>
      </c>
      <c r="B185" s="24">
        <v>354.9</v>
      </c>
      <c r="C185" s="24">
        <v>269.3</v>
      </c>
      <c r="D185" s="24">
        <v>317.89999999999998</v>
      </c>
      <c r="E185" s="24">
        <v>407.2</v>
      </c>
      <c r="F185" s="24">
        <v>285.3</v>
      </c>
      <c r="G185" s="24">
        <v>259</v>
      </c>
      <c r="H185" s="24">
        <v>562.46339173571778</v>
      </c>
      <c r="I185" s="24">
        <v>618.19910797</v>
      </c>
      <c r="J185" s="24">
        <v>594.56571641414234</v>
      </c>
      <c r="K185" s="24">
        <v>803.09681226041403</v>
      </c>
      <c r="L185" s="24">
        <v>708.512699898542</v>
      </c>
      <c r="M185" s="24">
        <v>499.84632008367493</v>
      </c>
      <c r="N185" s="24">
        <v>569.29999999999995</v>
      </c>
      <c r="O185" s="24">
        <v>666.94365997959096</v>
      </c>
      <c r="P185" s="24">
        <v>815.08555649911102</v>
      </c>
      <c r="Q185" s="24">
        <v>562.59018246013204</v>
      </c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</row>
    <row r="186" spans="1:33" ht="14.25" customHeight="1" x14ac:dyDescent="0.15">
      <c r="A186" s="27" t="s">
        <v>199</v>
      </c>
      <c r="B186" s="26">
        <v>39194.173194591036</v>
      </c>
      <c r="C186" s="26">
        <v>42440.90381532754</v>
      </c>
      <c r="D186" s="26">
        <v>51805.399634840564</v>
      </c>
      <c r="E186" s="26">
        <v>58286.049663189704</v>
      </c>
      <c r="F186" s="26">
        <v>48120.340032056221</v>
      </c>
      <c r="G186" s="26">
        <v>50769.99667636861</v>
      </c>
      <c r="H186" s="26">
        <v>58713.599999999999</v>
      </c>
      <c r="I186" s="26">
        <v>58534.889951489706</v>
      </c>
      <c r="J186" s="26">
        <v>64764.53586565618</v>
      </c>
      <c r="K186" s="26">
        <v>69397.700885245358</v>
      </c>
      <c r="L186" s="26">
        <v>61449.833966673876</v>
      </c>
      <c r="M186" s="26">
        <v>62473.819900440991</v>
      </c>
      <c r="N186" s="26">
        <v>68404.965498323247</v>
      </c>
      <c r="O186" s="26">
        <v>71931.811193443573</v>
      </c>
      <c r="P186" s="26">
        <v>74920.134783976813</v>
      </c>
      <c r="Q186" s="26">
        <v>68876.744628794549</v>
      </c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</row>
    <row r="187" spans="1:33" ht="14.25" customHeight="1" x14ac:dyDescent="0.15">
      <c r="A187" s="27" t="s">
        <v>200</v>
      </c>
      <c r="B187" s="24">
        <v>54175.117745334828</v>
      </c>
      <c r="C187" s="24">
        <v>56374.945977566756</v>
      </c>
      <c r="D187" s="24">
        <v>65235.988960306451</v>
      </c>
      <c r="E187" s="24">
        <v>73456.217952071063</v>
      </c>
      <c r="F187" s="24">
        <v>76018.467327068123</v>
      </c>
      <c r="G187" s="24">
        <v>81031.814693536464</v>
      </c>
      <c r="H187" s="24">
        <v>97644.257621580604</v>
      </c>
      <c r="I187" s="24">
        <v>100587.14246983238</v>
      </c>
      <c r="J187" s="24">
        <v>105396.44608353551</v>
      </c>
      <c r="K187" s="24">
        <v>113388.04669545035</v>
      </c>
      <c r="L187" s="24">
        <v>108162.74181448373</v>
      </c>
      <c r="M187" s="24">
        <v>111536.57248981927</v>
      </c>
      <c r="N187" s="24">
        <v>118820.45850307503</v>
      </c>
      <c r="O187" s="24">
        <v>122353.50858044706</v>
      </c>
      <c r="P187" s="24">
        <v>122464.54651848154</v>
      </c>
      <c r="Q187" s="24">
        <v>114029.26254572075</v>
      </c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</row>
    <row r="188" spans="1:33" ht="14.25" customHeight="1" x14ac:dyDescent="0.15">
      <c r="A188" s="27" t="s">
        <v>201</v>
      </c>
      <c r="B188" s="26">
        <v>2359</v>
      </c>
      <c r="C188" s="26">
        <v>2520</v>
      </c>
      <c r="D188" s="26">
        <v>3012.5115312155099</v>
      </c>
      <c r="E188" s="26">
        <v>3171.1666330554976</v>
      </c>
      <c r="F188" s="26">
        <v>2734.2154916750128</v>
      </c>
      <c r="G188" s="26">
        <v>3533.0666933210341</v>
      </c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</row>
    <row r="189" spans="1:33" ht="14.25" customHeight="1" x14ac:dyDescent="0.15">
      <c r="A189" s="27" t="s">
        <v>202</v>
      </c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</row>
    <row r="190" spans="1:33" ht="14.25" customHeight="1" x14ac:dyDescent="0.15">
      <c r="A190" s="27" t="s">
        <v>203</v>
      </c>
      <c r="B190" s="26">
        <v>251.94296640000002</v>
      </c>
      <c r="C190" s="26">
        <v>251.81989375000001</v>
      </c>
      <c r="D190" s="26">
        <v>592.71930173999999</v>
      </c>
      <c r="E190" s="26">
        <v>456.63613301999999</v>
      </c>
      <c r="F190" s="26">
        <v>291.12438802399998</v>
      </c>
      <c r="G190" s="26">
        <v>411.8</v>
      </c>
      <c r="H190" s="26">
        <v>440.7611273</v>
      </c>
      <c r="I190" s="26">
        <v>580.52441790841397</v>
      </c>
      <c r="J190" s="26">
        <v>790.69077036199997</v>
      </c>
      <c r="K190" s="26">
        <v>599.81082642109391</v>
      </c>
      <c r="L190" s="26">
        <v>462.54925120999997</v>
      </c>
      <c r="M190" s="26">
        <v>374.12993967055201</v>
      </c>
      <c r="N190" s="26">
        <v>374.1855734419396</v>
      </c>
      <c r="O190" s="26">
        <v>457.83303211899999</v>
      </c>
      <c r="P190" s="26">
        <v>487.806121705142</v>
      </c>
      <c r="Q190" s="26">
        <v>409.96095289759097</v>
      </c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</row>
    <row r="191" spans="1:33" ht="14.25" customHeight="1" x14ac:dyDescent="0.15">
      <c r="A191" s="27" t="s">
        <v>204</v>
      </c>
      <c r="B191" s="24">
        <v>1207.3244100246502</v>
      </c>
      <c r="C191" s="24">
        <v>1249.3408998259399</v>
      </c>
      <c r="D191" s="24">
        <v>1413.68303276148</v>
      </c>
      <c r="E191" s="24">
        <v>1661.8514772384801</v>
      </c>
      <c r="F191" s="24">
        <v>1721.95087892109</v>
      </c>
      <c r="G191" s="24">
        <v>1888.9</v>
      </c>
      <c r="H191" s="24">
        <v>2208.09</v>
      </c>
      <c r="I191" s="24">
        <v>2358.8837378480603</v>
      </c>
      <c r="J191" s="24">
        <v>2488.4796327486401</v>
      </c>
      <c r="K191" s="24">
        <v>2648.2721592673606</v>
      </c>
      <c r="L191" s="24">
        <v>2629.1318620167099</v>
      </c>
      <c r="M191" s="24">
        <v>2176.4334813147802</v>
      </c>
      <c r="N191" s="24">
        <v>2010.3847441780863</v>
      </c>
      <c r="O191" s="24">
        <v>1902.3494092062631</v>
      </c>
      <c r="P191" s="24">
        <v>1761.7026279816582</v>
      </c>
      <c r="Q191" s="24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</row>
    <row r="192" spans="1:33" ht="14.25" customHeight="1" x14ac:dyDescent="0.15">
      <c r="A192" s="27" t="s">
        <v>205</v>
      </c>
      <c r="B192" s="26">
        <v>26798.2</v>
      </c>
      <c r="C192" s="26">
        <v>32613.59</v>
      </c>
      <c r="D192" s="26">
        <v>38071.25</v>
      </c>
      <c r="E192" s="26">
        <v>46021.32</v>
      </c>
      <c r="F192" s="26">
        <v>34429.650081244799</v>
      </c>
      <c r="G192" s="26">
        <v>41333.280109994303</v>
      </c>
      <c r="H192" s="26">
        <v>46097.401276199096</v>
      </c>
      <c r="I192" s="26">
        <v>45671.390156928894</v>
      </c>
      <c r="J192" s="26">
        <v>47402.7734217213</v>
      </c>
      <c r="K192" s="26">
        <v>45247.281369070799</v>
      </c>
      <c r="L192" s="26">
        <v>42518.310372701402</v>
      </c>
      <c r="M192" s="26">
        <v>43511.450944878896</v>
      </c>
      <c r="N192" s="26">
        <v>46668.337798307999</v>
      </c>
      <c r="O192" s="26">
        <v>54939.109775132303</v>
      </c>
      <c r="P192" s="26">
        <v>56854.600167643795</v>
      </c>
      <c r="Q192" s="26">
        <v>46790.177367992896</v>
      </c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</row>
    <row r="193" spans="1:37" ht="14.25" customHeight="1" x14ac:dyDescent="0.15">
      <c r="A193" s="27" t="s">
        <v>206</v>
      </c>
      <c r="B193" s="24"/>
      <c r="C193" s="24">
        <v>232.12089534974899</v>
      </c>
      <c r="D193" s="24">
        <v>325.25920784126902</v>
      </c>
      <c r="E193" s="24">
        <v>489.92232418526299</v>
      </c>
      <c r="F193" s="24">
        <v>824.80151604663899</v>
      </c>
      <c r="G193" s="24">
        <v>1035.3063366993499</v>
      </c>
      <c r="H193" s="24">
        <v>1463.5534480400263</v>
      </c>
      <c r="I193" s="24">
        <v>989.265707947735</v>
      </c>
      <c r="J193" s="24">
        <v>508.17727855736604</v>
      </c>
      <c r="K193" s="24">
        <v>451.81013445017805</v>
      </c>
      <c r="L193" s="24">
        <v>666.7</v>
      </c>
      <c r="M193" s="24">
        <v>606.9606</v>
      </c>
      <c r="N193" s="24">
        <v>441.59056778405102</v>
      </c>
      <c r="O193" s="24">
        <v>446.55262246826999</v>
      </c>
      <c r="P193" s="24">
        <v>447.01307091376782</v>
      </c>
      <c r="Q193" s="24">
        <v>320.04150257055937</v>
      </c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</row>
    <row r="194" spans="1:37" ht="14.25" customHeight="1" x14ac:dyDescent="0.15">
      <c r="A194" s="27" t="s">
        <v>207</v>
      </c>
      <c r="B194" s="26">
        <v>250.8035137374863</v>
      </c>
      <c r="C194" s="26">
        <v>264.38404515037672</v>
      </c>
      <c r="D194" s="26">
        <v>305.86018984625633</v>
      </c>
      <c r="E194" s="26">
        <v>360.62776918875807</v>
      </c>
      <c r="F194" s="26">
        <v>376.22590752573041</v>
      </c>
      <c r="G194" s="26">
        <v>404.35998408940554</v>
      </c>
      <c r="H194" s="26">
        <v>474.2</v>
      </c>
      <c r="I194" s="26">
        <v>441.99792070590649</v>
      </c>
      <c r="J194" s="26">
        <v>471.47812316518383</v>
      </c>
      <c r="K194" s="26">
        <v>426.59019432394183</v>
      </c>
      <c r="L194" s="26">
        <v>373.01729928949538</v>
      </c>
      <c r="M194" s="26">
        <v>398.95629821412501</v>
      </c>
      <c r="N194" s="26">
        <v>428.21580952122008</v>
      </c>
      <c r="O194" s="26">
        <v>465.43434347483395</v>
      </c>
      <c r="P194" s="26">
        <v>448.75073873898884</v>
      </c>
      <c r="Q194" s="26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</row>
    <row r="195" spans="1:37" ht="14.25" customHeight="1" x14ac:dyDescent="0.15">
      <c r="A195" s="27" t="s">
        <v>208</v>
      </c>
      <c r="B195" s="24">
        <v>40.831628814946903</v>
      </c>
      <c r="C195" s="24">
        <v>34.379263658756315</v>
      </c>
      <c r="D195" s="24">
        <v>46.344863740523955</v>
      </c>
      <c r="E195" s="24">
        <v>50.097226478156429</v>
      </c>
      <c r="F195" s="24">
        <v>54.044655085394901</v>
      </c>
      <c r="G195" s="24">
        <v>47.915163738468955</v>
      </c>
      <c r="H195" s="24">
        <v>56.2</v>
      </c>
      <c r="I195" s="24">
        <v>81.991986641629694</v>
      </c>
      <c r="J195" s="24">
        <v>93.391865578414354</v>
      </c>
      <c r="K195" s="24">
        <v>65.621957795712163</v>
      </c>
      <c r="L195" s="24">
        <v>54.54765688686269</v>
      </c>
      <c r="M195" s="24">
        <v>73.588350769422348</v>
      </c>
      <c r="N195" s="24">
        <v>96.95045177846167</v>
      </c>
      <c r="O195" s="24">
        <v>105.40663676458281</v>
      </c>
      <c r="P195" s="24">
        <v>106.05990955967189</v>
      </c>
      <c r="Q195" s="24">
        <v>95.157567164097884</v>
      </c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</row>
    <row r="196" spans="1:37" ht="14.25" customHeight="1" x14ac:dyDescent="0.15">
      <c r="A196" s="27" t="s">
        <v>209</v>
      </c>
      <c r="B196" s="26">
        <v>544.6</v>
      </c>
      <c r="C196" s="26">
        <v>362.8</v>
      </c>
      <c r="D196" s="26">
        <v>384.1</v>
      </c>
      <c r="E196" s="26">
        <v>326</v>
      </c>
      <c r="F196" s="26">
        <v>383.3</v>
      </c>
      <c r="G196" s="26">
        <v>389.1</v>
      </c>
      <c r="H196" s="26">
        <v>2460.1999999999998</v>
      </c>
      <c r="I196" s="26">
        <v>2600.38705261616</v>
      </c>
      <c r="J196" s="26">
        <v>2680.3125669518399</v>
      </c>
      <c r="K196" s="26">
        <v>2780.1317654507998</v>
      </c>
      <c r="L196" s="26">
        <v>2914.8830512843401</v>
      </c>
      <c r="M196" s="26">
        <v>2732.9966858364701</v>
      </c>
      <c r="N196" s="26">
        <v>3092.11283591234</v>
      </c>
      <c r="O196" s="26">
        <v>2526.4114820033333</v>
      </c>
      <c r="P196" s="26">
        <v>1927.9641797244451</v>
      </c>
      <c r="Q196" s="26">
        <v>1585.9978093109328</v>
      </c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</row>
    <row r="197" spans="1:37" ht="14.25" customHeight="1" x14ac:dyDescent="0.15">
      <c r="A197" s="27" t="s">
        <v>210</v>
      </c>
      <c r="B197" s="24">
        <v>2106.4666135703874</v>
      </c>
      <c r="C197" s="24">
        <v>2361.7888469412674</v>
      </c>
      <c r="D197" s="24">
        <v>2709.9367207975979</v>
      </c>
      <c r="E197" s="24">
        <v>3252.7915485908593</v>
      </c>
      <c r="F197" s="24">
        <v>2872.0075540167745</v>
      </c>
      <c r="G197" s="24">
        <v>3234.3859158865448</v>
      </c>
      <c r="H197" s="24">
        <v>3177.8327630909184</v>
      </c>
      <c r="I197" s="24">
        <v>3195.932282968829</v>
      </c>
      <c r="J197" s="24">
        <v>3304.2639734508348</v>
      </c>
      <c r="K197" s="24">
        <v>3400.297465651553</v>
      </c>
      <c r="L197" s="24">
        <v>3076.2760466450009</v>
      </c>
      <c r="M197" s="24">
        <v>3010.5678062103366</v>
      </c>
      <c r="N197" s="24">
        <v>3049.7328910794922</v>
      </c>
      <c r="O197" s="24">
        <v>3216.4823816839998</v>
      </c>
      <c r="P197" s="24">
        <v>3047.3004441516287</v>
      </c>
      <c r="Q197" s="24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</row>
    <row r="198" spans="1:37" ht="14.25" customHeight="1" x14ac:dyDescent="0.15">
      <c r="A198" s="27" t="s">
        <v>211</v>
      </c>
      <c r="B198" s="26">
        <v>11950</v>
      </c>
      <c r="C198" s="26">
        <v>12189</v>
      </c>
      <c r="D198" s="26">
        <v>15914</v>
      </c>
      <c r="E198" s="26">
        <v>18204</v>
      </c>
      <c r="F198" s="26">
        <v>17090</v>
      </c>
      <c r="G198" s="26">
        <v>19704</v>
      </c>
      <c r="H198" s="26">
        <v>20967</v>
      </c>
      <c r="I198" s="26">
        <v>21024</v>
      </c>
      <c r="J198" s="26">
        <v>25500</v>
      </c>
      <c r="K198" s="26">
        <v>27881</v>
      </c>
      <c r="L198" s="26">
        <v>25500</v>
      </c>
      <c r="M198" s="26">
        <v>25805</v>
      </c>
      <c r="N198" s="26">
        <v>27148</v>
      </c>
      <c r="O198" s="26">
        <v>28453</v>
      </c>
      <c r="P198" s="26">
        <v>28062</v>
      </c>
      <c r="Q198" s="26">
        <v>25721</v>
      </c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</row>
    <row r="199" spans="1:37" ht="14.25" customHeight="1" x14ac:dyDescent="0.15">
      <c r="A199" s="27" t="s">
        <v>212</v>
      </c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</row>
    <row r="200" spans="1:37" ht="14.25" customHeight="1" x14ac:dyDescent="0.15">
      <c r="A200" s="27" t="s">
        <v>213</v>
      </c>
      <c r="B200" s="26"/>
      <c r="C200" s="26"/>
      <c r="D200" s="26"/>
      <c r="E200" s="26"/>
      <c r="F200" s="26"/>
      <c r="G200" s="26"/>
      <c r="H200" s="26"/>
      <c r="I200" s="26"/>
      <c r="J200" s="26"/>
      <c r="K200" s="26">
        <v>60.1</v>
      </c>
      <c r="L200" s="26">
        <v>59.670633070249998</v>
      </c>
      <c r="M200" s="26">
        <v>60.188926825000003</v>
      </c>
      <c r="N200" s="26">
        <v>66.421933424999992</v>
      </c>
      <c r="O200" s="26">
        <v>74.406113410000003</v>
      </c>
      <c r="P200" s="26"/>
      <c r="Q200" s="26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</row>
    <row r="201" spans="1:37" ht="14.25" customHeight="1" x14ac:dyDescent="0.15">
      <c r="A201" s="27" t="s">
        <v>214</v>
      </c>
      <c r="B201" s="24">
        <v>9.5142387713537495</v>
      </c>
      <c r="C201" s="24">
        <v>11.791977550089864</v>
      </c>
      <c r="D201" s="24">
        <v>21.863648110331468</v>
      </c>
      <c r="E201" s="24">
        <v>29.88193669882126</v>
      </c>
      <c r="F201" s="24">
        <v>27.026856356709501</v>
      </c>
      <c r="G201" s="24">
        <v>33.836345505844378</v>
      </c>
      <c r="H201" s="24">
        <v>44.005052400831097</v>
      </c>
      <c r="I201" s="24">
        <v>27.559671454020631</v>
      </c>
      <c r="J201" s="24">
        <v>31.515147938188509</v>
      </c>
      <c r="K201" s="24">
        <v>32.043506888083357</v>
      </c>
      <c r="L201" s="24">
        <v>39.366571635920906</v>
      </c>
      <c r="M201" s="24">
        <v>40.904051296597295</v>
      </c>
      <c r="N201" s="24">
        <v>37.203223314913949</v>
      </c>
      <c r="O201" s="24">
        <v>41.068342460277812</v>
      </c>
      <c r="P201" s="24">
        <v>38.203184657834406</v>
      </c>
      <c r="Q201" s="24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</row>
    <row r="202" spans="1:37" ht="14.25" customHeight="1" x14ac:dyDescent="0.15">
      <c r="A202" s="27" t="s">
        <v>215</v>
      </c>
      <c r="B202" s="26">
        <v>608.84274975120798</v>
      </c>
      <c r="C202" s="26">
        <v>770.48133156137294</v>
      </c>
      <c r="D202" s="26">
        <v>977.23768229144389</v>
      </c>
      <c r="E202" s="26">
        <v>1257.39877227794</v>
      </c>
      <c r="F202" s="26">
        <v>1392.9516914843462</v>
      </c>
      <c r="G202" s="26">
        <v>1802.6567216087699</v>
      </c>
      <c r="H202" s="26">
        <v>2462.8642958893097</v>
      </c>
      <c r="I202" s="26">
        <v>2486.5783185010623</v>
      </c>
      <c r="J202" s="26">
        <v>2427.6399991819198</v>
      </c>
      <c r="K202" s="26">
        <v>2674.9154687384803</v>
      </c>
      <c r="L202" s="26">
        <v>2378.3148391165964</v>
      </c>
      <c r="M202" s="26">
        <v>2026.340693837448</v>
      </c>
      <c r="N202" s="26">
        <v>2055.9486644396939</v>
      </c>
      <c r="O202" s="26">
        <v>2545.9265766176131</v>
      </c>
      <c r="P202" s="26">
        <v>2687.4796746821671</v>
      </c>
      <c r="Q202" s="26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</row>
    <row r="203" spans="1:37" ht="14.25" customHeight="1" x14ac:dyDescent="0.15">
      <c r="A203" s="27" t="s">
        <v>216</v>
      </c>
      <c r="B203" s="24">
        <v>7575</v>
      </c>
      <c r="C203" s="24">
        <v>9205</v>
      </c>
      <c r="D203" s="24">
        <v>11790</v>
      </c>
      <c r="E203" s="24">
        <v>16208</v>
      </c>
      <c r="F203" s="24">
        <v>11560</v>
      </c>
      <c r="G203" s="24">
        <v>12712</v>
      </c>
      <c r="H203" s="24">
        <v>13383</v>
      </c>
      <c r="I203" s="24">
        <v>14589</v>
      </c>
      <c r="J203" s="24">
        <v>16119</v>
      </c>
      <c r="K203" s="24">
        <v>12362</v>
      </c>
      <c r="L203" s="24">
        <v>11349</v>
      </c>
      <c r="M203" s="24">
        <v>11959</v>
      </c>
      <c r="N203" s="24">
        <v>13324</v>
      </c>
      <c r="O203" s="24">
        <v>14500</v>
      </c>
      <c r="P203" s="24">
        <v>15715</v>
      </c>
      <c r="Q203" s="24">
        <v>11074</v>
      </c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</row>
    <row r="204" spans="1:37" ht="14.25" customHeight="1" x14ac:dyDescent="0.15">
      <c r="A204" s="27" t="s">
        <v>303</v>
      </c>
      <c r="B204" s="24"/>
      <c r="C204" s="24"/>
      <c r="D204" s="24"/>
      <c r="E204" s="24"/>
      <c r="F204" s="24"/>
      <c r="G204" s="24">
        <v>42099.659632402996</v>
      </c>
      <c r="H204" s="24">
        <v>43512.593601089175</v>
      </c>
      <c r="I204" s="24">
        <v>47351.940095302925</v>
      </c>
      <c r="J204" s="24">
        <v>49584.75153165419</v>
      </c>
      <c r="K204" s="24">
        <v>70878.148400272301</v>
      </c>
      <c r="L204" s="24">
        <v>68699.795779441803</v>
      </c>
      <c r="M204" s="24">
        <v>70496.936691626965</v>
      </c>
      <c r="N204" s="24">
        <v>71803.948264125254</v>
      </c>
      <c r="O204" s="24">
        <v>72321.307011572499</v>
      </c>
      <c r="P204" s="24">
        <v>88196.051735874746</v>
      </c>
      <c r="Q204" s="24">
        <v>59523.48536419333</v>
      </c>
      <c r="R204" s="83"/>
      <c r="S204" s="83"/>
      <c r="T204" s="83"/>
      <c r="U204" s="83"/>
      <c r="V204" s="83"/>
      <c r="W204" s="88"/>
      <c r="X204" s="88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</row>
    <row r="205" spans="1:37" ht="14.25" customHeight="1" x14ac:dyDescent="0.15">
      <c r="A205" s="27" t="s">
        <v>217</v>
      </c>
      <c r="B205" s="26">
        <v>181333.20579945293</v>
      </c>
      <c r="C205" s="26">
        <v>197603.02329960273</v>
      </c>
      <c r="D205" s="26">
        <v>222104.33682853772</v>
      </c>
      <c r="E205" s="26">
        <v>224421.58970010999</v>
      </c>
      <c r="F205" s="26">
        <v>189261.80447993561</v>
      </c>
      <c r="G205" s="26">
        <v>190404.96509498073</v>
      </c>
      <c r="H205" s="26">
        <v>203079.29844976534</v>
      </c>
      <c r="I205" s="26">
        <v>204868.09688492984</v>
      </c>
      <c r="J205" s="26">
        <v>215549.87537468114</v>
      </c>
      <c r="K205" s="26">
        <v>237520.42194231995</v>
      </c>
      <c r="L205" s="26">
        <v>235186.02423974022</v>
      </c>
      <c r="M205" s="26">
        <v>228042.23476455643</v>
      </c>
      <c r="N205" s="26">
        <v>233598.92874504181</v>
      </c>
      <c r="O205" s="26">
        <v>265372.99925802898</v>
      </c>
      <c r="P205" s="26">
        <v>271398.36028092512</v>
      </c>
      <c r="Q205" s="26">
        <v>204823.61149014733</v>
      </c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</row>
    <row r="206" spans="1:37" ht="14.25" customHeight="1" x14ac:dyDescent="0.15">
      <c r="A206" s="27" t="s">
        <v>218</v>
      </c>
      <c r="B206" s="24">
        <v>312222</v>
      </c>
      <c r="C206" s="24">
        <v>349331</v>
      </c>
      <c r="D206" s="24">
        <v>385465</v>
      </c>
      <c r="E206" s="24">
        <v>420650</v>
      </c>
      <c r="F206" s="24">
        <v>407541</v>
      </c>
      <c r="G206" s="24">
        <v>436450</v>
      </c>
      <c r="H206" s="24">
        <v>458189</v>
      </c>
      <c r="I206" s="24">
        <v>469611</v>
      </c>
      <c r="J206" s="24">
        <v>465735</v>
      </c>
      <c r="K206" s="24">
        <v>491084</v>
      </c>
      <c r="L206" s="24">
        <v>498217</v>
      </c>
      <c r="M206" s="24">
        <v>512619</v>
      </c>
      <c r="N206" s="24">
        <v>547170</v>
      </c>
      <c r="O206" s="24">
        <v>563927</v>
      </c>
      <c r="P206" s="24">
        <v>591121</v>
      </c>
      <c r="Q206" s="24">
        <v>460300</v>
      </c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</row>
    <row r="207" spans="1:37" ht="14.25" customHeight="1" x14ac:dyDescent="0.15">
      <c r="A207" s="27" t="s">
        <v>219</v>
      </c>
      <c r="B207" s="26">
        <v>939.47828874019967</v>
      </c>
      <c r="C207" s="26">
        <v>978.67930744861098</v>
      </c>
      <c r="D207" s="26">
        <v>1130.0092859827892</v>
      </c>
      <c r="E207" s="26">
        <v>1523.3355188899509</v>
      </c>
      <c r="F207" s="26">
        <v>1294.8817201317968</v>
      </c>
      <c r="G207" s="26">
        <v>1530.924895062444</v>
      </c>
      <c r="H207" s="26">
        <v>2050.2534492614841</v>
      </c>
      <c r="I207" s="26">
        <v>3880.2</v>
      </c>
      <c r="J207" s="26">
        <v>4993.8450672933595</v>
      </c>
      <c r="K207" s="26">
        <v>5005.2314430207298</v>
      </c>
      <c r="L207" s="26">
        <v>4290.0463796018603</v>
      </c>
      <c r="M207" s="26">
        <v>3878.7336249023301</v>
      </c>
      <c r="N207" s="26">
        <v>4191.8039201401789</v>
      </c>
      <c r="O207" s="26">
        <v>4479.8339403193504</v>
      </c>
      <c r="P207" s="26">
        <v>4645.0400774521304</v>
      </c>
      <c r="Q207" s="26">
        <v>3562.1609023135902</v>
      </c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</row>
    <row r="208" spans="1:37" ht="14.25" customHeight="1" x14ac:dyDescent="0.15">
      <c r="A208" s="27" t="s">
        <v>220</v>
      </c>
      <c r="B208" s="24"/>
      <c r="C208" s="24"/>
      <c r="D208" s="24"/>
      <c r="E208" s="24"/>
      <c r="F208" s="24"/>
      <c r="G208" s="24">
        <v>2658.3071793954346</v>
      </c>
      <c r="H208" s="24">
        <v>3119.2518402982073</v>
      </c>
      <c r="I208" s="24">
        <v>3465.6182857560352</v>
      </c>
      <c r="J208" s="24">
        <v>3382.5337309151832</v>
      </c>
      <c r="K208" s="24">
        <v>2888.5354797030927</v>
      </c>
      <c r="L208" s="24">
        <v>3093.2609748902059</v>
      </c>
      <c r="M208" s="24">
        <v>3443.7</v>
      </c>
      <c r="N208" s="24">
        <v>4092.8257981173801</v>
      </c>
      <c r="O208" s="24">
        <v>5191.1019220829894</v>
      </c>
      <c r="P208" s="24">
        <v>5360.8710854916098</v>
      </c>
      <c r="Q208" s="24">
        <v>3511.2896097848857</v>
      </c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</row>
    <row r="209" spans="1:33" ht="14.25" customHeight="1" x14ac:dyDescent="0.15">
      <c r="A209" s="27" t="s">
        <v>221</v>
      </c>
      <c r="B209" s="26">
        <v>73.760494436925669</v>
      </c>
      <c r="C209" s="26">
        <v>71.244086331600471</v>
      </c>
      <c r="D209" s="26">
        <v>75.677301726710837</v>
      </c>
      <c r="E209" s="26">
        <v>134.55029688108488</v>
      </c>
      <c r="F209" s="26">
        <v>108.73872690081872</v>
      </c>
      <c r="G209" s="26">
        <v>124.6</v>
      </c>
      <c r="H209" s="26">
        <v>144.9611081534417</v>
      </c>
      <c r="I209" s="26">
        <v>145.91587381364576</v>
      </c>
      <c r="J209" s="26">
        <v>149.05473739408487</v>
      </c>
      <c r="K209" s="26">
        <v>144.91304494967162</v>
      </c>
      <c r="L209" s="26">
        <v>179.02877363586376</v>
      </c>
      <c r="M209" s="26">
        <v>150.94402627378503</v>
      </c>
      <c r="N209" s="26">
        <v>154.42789842653977</v>
      </c>
      <c r="O209" s="26">
        <v>157.79357858870293</v>
      </c>
      <c r="P209" s="26">
        <v>144.82160905275526</v>
      </c>
      <c r="Q209" s="26">
        <v>133.49279744121404</v>
      </c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</row>
    <row r="210" spans="1:33" ht="14.25" customHeight="1" x14ac:dyDescent="0.15">
      <c r="A210" s="27" t="s">
        <v>222</v>
      </c>
      <c r="B210" s="24">
        <v>5345</v>
      </c>
      <c r="C210" s="24">
        <v>5990</v>
      </c>
      <c r="D210" s="24">
        <v>11006</v>
      </c>
      <c r="E210" s="24">
        <v>13274</v>
      </c>
      <c r="F210" s="24">
        <v>13348</v>
      </c>
      <c r="G210" s="24">
        <v>14336</v>
      </c>
      <c r="H210" s="24">
        <v>16890</v>
      </c>
      <c r="I210" s="24">
        <v>19428</v>
      </c>
      <c r="J210" s="24">
        <v>19285</v>
      </c>
      <c r="K210" s="24">
        <v>17028</v>
      </c>
      <c r="L210" s="24">
        <v>13826</v>
      </c>
      <c r="M210" s="24">
        <v>9472</v>
      </c>
      <c r="N210" s="24"/>
      <c r="O210" s="24"/>
      <c r="P210" s="24"/>
      <c r="Q210" s="24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</row>
    <row r="211" spans="1:33" ht="14.25" customHeight="1" x14ac:dyDescent="0.15">
      <c r="A211" s="27" t="s">
        <v>223</v>
      </c>
      <c r="B211" s="26">
        <v>4472</v>
      </c>
      <c r="C211" s="26">
        <v>5108.1827999999996</v>
      </c>
      <c r="D211" s="26">
        <v>6785</v>
      </c>
      <c r="E211" s="26">
        <v>7956</v>
      </c>
      <c r="F211" s="26">
        <v>8187</v>
      </c>
      <c r="G211" s="26">
        <v>9921</v>
      </c>
      <c r="H211" s="26">
        <v>11859</v>
      </c>
      <c r="I211" s="26">
        <v>12087</v>
      </c>
      <c r="J211" s="26">
        <v>13820</v>
      </c>
      <c r="K211" s="26">
        <v>14500</v>
      </c>
      <c r="L211" s="26">
        <v>16015</v>
      </c>
      <c r="M211" s="26">
        <v>16758</v>
      </c>
      <c r="N211" s="26">
        <v>17100</v>
      </c>
      <c r="O211" s="26">
        <v>18470</v>
      </c>
      <c r="P211" s="26">
        <v>18988</v>
      </c>
      <c r="Q211" s="26">
        <v>18439</v>
      </c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</row>
    <row r="212" spans="1:33" ht="14.25" customHeight="1" x14ac:dyDescent="0.15">
      <c r="A212" s="27" t="s">
        <v>224</v>
      </c>
      <c r="B212" s="24">
        <v>457.356649167272</v>
      </c>
      <c r="C212" s="24">
        <v>460.34417822602302</v>
      </c>
      <c r="D212" s="24">
        <v>638.89696134072096</v>
      </c>
      <c r="E212" s="24">
        <v>702.18836222871096</v>
      </c>
      <c r="F212" s="24">
        <v>766.55463844889698</v>
      </c>
      <c r="G212" s="24">
        <v>993.34070848127305</v>
      </c>
      <c r="H212" s="24">
        <v>891.00147161063001</v>
      </c>
      <c r="I212" s="24">
        <v>1029.279344701743</v>
      </c>
      <c r="J212" s="24">
        <v>967.24043020249201</v>
      </c>
      <c r="K212" s="24">
        <v>986.01233614826799</v>
      </c>
      <c r="L212" s="24">
        <v>1472.6353011693989</v>
      </c>
      <c r="M212" s="24">
        <v>1414.3369897263451</v>
      </c>
      <c r="N212" s="24">
        <v>1590.8310312921801</v>
      </c>
      <c r="O212" s="24">
        <v>1784.143472007268</v>
      </c>
      <c r="P212" s="24">
        <v>1809.7185937991619</v>
      </c>
      <c r="Q212" s="24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</row>
    <row r="213" spans="1:33" ht="14.25" customHeight="1" x14ac:dyDescent="0.15">
      <c r="A213" s="27" t="s">
        <v>225</v>
      </c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</row>
    <row r="214" spans="1:33" ht="14.25" customHeight="1" x14ac:dyDescent="0.15">
      <c r="A214" s="27" t="s">
        <v>226</v>
      </c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</row>
    <row r="215" spans="1:33" ht="14.25" customHeight="1" x14ac:dyDescent="0.15">
      <c r="A215" s="27" t="s">
        <v>227</v>
      </c>
      <c r="B215" s="26">
        <v>1241.4492356803842</v>
      </c>
      <c r="C215" s="26">
        <v>1855.06</v>
      </c>
      <c r="D215" s="26">
        <v>1867.12</v>
      </c>
      <c r="E215" s="26">
        <v>2347.69</v>
      </c>
      <c r="F215" s="26">
        <v>2120.6087657630001</v>
      </c>
      <c r="G215" s="26">
        <v>2156.1039999999998</v>
      </c>
      <c r="H215" s="26">
        <v>2165.267722290992</v>
      </c>
      <c r="I215" s="26">
        <v>2341.3484365047452</v>
      </c>
      <c r="J215" s="26">
        <v>2272.2410640082521</v>
      </c>
      <c r="K215" s="26">
        <v>2743.3220714999206</v>
      </c>
      <c r="L215" s="26">
        <v>1274.6632042421779</v>
      </c>
      <c r="M215" s="26">
        <v>1457.828482028604</v>
      </c>
      <c r="N215" s="26"/>
      <c r="O215" s="26"/>
      <c r="P215" s="26"/>
      <c r="Q215" s="26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</row>
    <row r="216" spans="1:33" ht="14.25" customHeight="1" x14ac:dyDescent="0.15">
      <c r="A216" s="27" t="s">
        <v>228</v>
      </c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</row>
    <row r="217" spans="1:33" ht="14.25" customHeight="1" x14ac:dyDescent="0.15">
      <c r="A217" s="27" t="s">
        <v>229</v>
      </c>
      <c r="B217" s="26">
        <v>412.2</v>
      </c>
      <c r="C217" s="26">
        <v>514.04059529869096</v>
      </c>
      <c r="D217" s="26">
        <v>834.99409236969495</v>
      </c>
      <c r="E217" s="26">
        <v>834.72685825285998</v>
      </c>
      <c r="F217" s="26">
        <v>671.76519960802693</v>
      </c>
      <c r="G217" s="26">
        <v>888.111627592682</v>
      </c>
      <c r="H217" s="26">
        <v>1093.0190880307989</v>
      </c>
      <c r="I217" s="26">
        <v>1333.943758349393</v>
      </c>
      <c r="J217" s="26">
        <v>1816.2365623279622</v>
      </c>
      <c r="K217" s="26">
        <v>1644.3879811726279</v>
      </c>
      <c r="L217" s="26">
        <v>1432.4014783205851</v>
      </c>
      <c r="M217" s="26">
        <v>1393.2898915797439</v>
      </c>
      <c r="N217" s="26">
        <v>1474.251547167778</v>
      </c>
      <c r="O217" s="26">
        <v>1677.527474346806</v>
      </c>
      <c r="P217" s="26">
        <v>1533.9980382485571</v>
      </c>
      <c r="Q217" s="26">
        <v>1188.243825831493</v>
      </c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</row>
    <row r="218" spans="1:33" ht="14.25" customHeight="1" x14ac:dyDescent="0.15">
      <c r="A218" s="25" t="s">
        <v>230</v>
      </c>
      <c r="B218" s="24"/>
      <c r="C218" s="24"/>
      <c r="D218" s="24"/>
      <c r="E218" s="24"/>
      <c r="F218" s="24">
        <v>933</v>
      </c>
      <c r="G218" s="24">
        <v>1359.4621648970101</v>
      </c>
      <c r="H218" s="24">
        <v>1819.16463002193</v>
      </c>
      <c r="I218" s="24">
        <v>1775.7317746405499</v>
      </c>
      <c r="J218" s="24">
        <v>1895.0219247632201</v>
      </c>
      <c r="K218" s="24">
        <v>1953.2191927146498</v>
      </c>
      <c r="L218" s="24">
        <v>1523.76514639531</v>
      </c>
      <c r="M218" s="24">
        <v>1263.7921857188699</v>
      </c>
      <c r="N218" s="24">
        <v>1092.819848907604</v>
      </c>
      <c r="O218" s="24"/>
      <c r="P218" s="24"/>
      <c r="Q218" s="24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</row>
    <row r="219" spans="1:33" ht="13.5" customHeight="1" x14ac:dyDescent="0.1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</row>
    <row r="220" spans="1:33" ht="14.25" customHeight="1" x14ac:dyDescent="0.15">
      <c r="A220" s="113" t="s">
        <v>231</v>
      </c>
      <c r="B220" s="113"/>
      <c r="C220" s="113"/>
      <c r="D220" s="113"/>
      <c r="E220" s="113"/>
      <c r="F220" s="113"/>
      <c r="G220" s="113"/>
      <c r="H220" s="113"/>
      <c r="I220" s="113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</row>
    <row r="221" spans="1:33" ht="14.25" customHeight="1" x14ac:dyDescent="0.15">
      <c r="A221" s="21" t="s">
        <v>232</v>
      </c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</row>
    <row r="222" spans="1:33" ht="14.25" customHeight="1" x14ac:dyDescent="0.15">
      <c r="A222" s="113" t="s">
        <v>233</v>
      </c>
      <c r="B222" s="113"/>
      <c r="C222" s="113"/>
      <c r="D222" s="113"/>
      <c r="E222" s="113"/>
      <c r="F222" s="113"/>
      <c r="G222" s="113"/>
      <c r="H222" s="113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</row>
    <row r="223" spans="1:33" ht="14.25" customHeight="1" x14ac:dyDescent="0.15">
      <c r="A223" s="119" t="s">
        <v>234</v>
      </c>
      <c r="B223" s="119"/>
      <c r="C223" s="119"/>
      <c r="D223" s="119"/>
      <c r="E223" s="119"/>
      <c r="F223" s="119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4.25" customHeight="1" x14ac:dyDescent="0.15">
      <c r="A224" s="113" t="s">
        <v>236</v>
      </c>
      <c r="B224" s="113"/>
      <c r="C224" s="113"/>
      <c r="D224" s="113"/>
      <c r="E224" s="113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</row>
    <row r="225" spans="1:17" ht="14.5" customHeight="1" x14ac:dyDescent="0.15">
      <c r="A225" s="20" t="s">
        <v>502</v>
      </c>
      <c r="B225" s="36">
        <f>Serv_cr!B216</f>
        <v>2599.5894125010018</v>
      </c>
      <c r="C225" s="36">
        <f>Serv_cr!C216</f>
        <v>2934.878967874416</v>
      </c>
      <c r="D225" s="36">
        <f>Serv_cr!D216</f>
        <v>3514.3080423318293</v>
      </c>
      <c r="E225" s="36">
        <f>Serv_cr!E216</f>
        <v>3952.5787359076971</v>
      </c>
      <c r="F225" s="36">
        <f>Serv_cr!F216</f>
        <v>3540.7661958489139</v>
      </c>
      <c r="G225" s="36">
        <f>Serv_cr!G216</f>
        <v>3871.0918424624383</v>
      </c>
      <c r="H225" s="36">
        <f>Serv_cr!H216</f>
        <v>4368.8010194387307</v>
      </c>
      <c r="I225" s="36">
        <f>Serv_cr!I216</f>
        <v>4499.1512111049778</v>
      </c>
      <c r="J225" s="36">
        <f>Serv_cr!J216</f>
        <v>4780.4145791937208</v>
      </c>
      <c r="K225" s="36">
        <f>Serv_cr!K216</f>
        <v>5122.5504365308561</v>
      </c>
      <c r="L225" s="36">
        <f>Serv_cr!L216</f>
        <v>4903.6860079681255</v>
      </c>
      <c r="M225" s="36">
        <f>Serv_cr!M216</f>
        <v>4977.9369844956991</v>
      </c>
      <c r="N225" s="36">
        <f>Serv_cr!N216</f>
        <v>5395.4993359716136</v>
      </c>
      <c r="O225" s="36">
        <f>Serv_cr!O216</f>
        <v>5908.5211728653512</v>
      </c>
      <c r="P225" s="36">
        <f>Serv_cr!P216</f>
        <v>6015.8405483953675</v>
      </c>
      <c r="Q225" s="36">
        <f>Serv_cr!Q216</f>
        <v>4812.4191066744588</v>
      </c>
    </row>
    <row r="226" spans="1:17" ht="14.5" customHeight="1" x14ac:dyDescent="0.15">
      <c r="B226" s="36">
        <f>(SUM(B6:B218)-B74)/1000</f>
        <v>2530.2275981757134</v>
      </c>
      <c r="C226" s="36">
        <f t="shared" ref="C226:Q226" si="0">(SUM(C6:C218)-C74)/1000</f>
        <v>2827.0077344450337</v>
      </c>
      <c r="D226" s="36">
        <f t="shared" si="0"/>
        <v>3336.4314994211177</v>
      </c>
      <c r="E226" s="36">
        <f t="shared" si="0"/>
        <v>3779.957045918426</v>
      </c>
      <c r="F226" s="36">
        <f t="shared" si="0"/>
        <v>3397.0453772054002</v>
      </c>
      <c r="G226" s="36">
        <f t="shared" si="0"/>
        <v>3750.350576482459</v>
      </c>
      <c r="H226" s="36">
        <f t="shared" si="0"/>
        <v>4181.8087868663852</v>
      </c>
      <c r="I226" s="36">
        <f t="shared" si="0"/>
        <v>4319.9398681417415</v>
      </c>
      <c r="J226" s="36">
        <f t="shared" si="0"/>
        <v>4571.3029152178715</v>
      </c>
      <c r="K226" s="36">
        <f t="shared" si="0"/>
        <v>4974.9428692369829</v>
      </c>
      <c r="L226" s="36">
        <f t="shared" si="0"/>
        <v>4738.3693431194461</v>
      </c>
      <c r="M226" s="36">
        <f t="shared" si="0"/>
        <v>4768.5602362089103</v>
      </c>
      <c r="N226" s="36">
        <f t="shared" si="0"/>
        <v>5142.6054673628514</v>
      </c>
      <c r="O226" s="36">
        <f t="shared" si="0"/>
        <v>5573.0561278387731</v>
      </c>
      <c r="P226" s="36">
        <f t="shared" si="0"/>
        <v>5706.5591813014353</v>
      </c>
      <c r="Q226" s="36">
        <f t="shared" si="0"/>
        <v>4511.4432309756485</v>
      </c>
    </row>
  </sheetData>
  <mergeCells count="6">
    <mergeCell ref="A224:E224"/>
    <mergeCell ref="A223:F223"/>
    <mergeCell ref="A1:M1"/>
    <mergeCell ref="A220:I220"/>
    <mergeCell ref="A222:H222"/>
    <mergeCell ref="A4:B4"/>
  </mergeCells>
  <pageMargins left="0.39" right="0.39" top="0.39" bottom="0.39" header="0.39" footer="0.39"/>
  <pageSetup paperSize="9" fitToWidth="0" fitToHeight="0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4734-973A-4987-B34B-148E71F2517F}">
  <dimension ref="A1:AK224"/>
  <sheetViews>
    <sheetView showGridLines="0" workbookViewId="0">
      <pane xSplit="1" ySplit="5" topLeftCell="D197" activePane="bottomRight" state="frozen"/>
      <selection pane="topRight"/>
      <selection pane="bottomLeft"/>
      <selection pane="bottomRight" activeCell="G204" sqref="G204:Q204"/>
    </sheetView>
  </sheetViews>
  <sheetFormatPr baseColWidth="10" defaultColWidth="10.1640625" defaultRowHeight="14.5" customHeight="1" x14ac:dyDescent="0.15"/>
  <cols>
    <col min="1" max="1" width="34" style="20" customWidth="1"/>
    <col min="2" max="3" width="11.1640625" style="20" customWidth="1"/>
    <col min="4" max="4" width="11" style="20" customWidth="1"/>
    <col min="5" max="5" width="12.5" style="20" customWidth="1"/>
    <col min="6" max="11" width="11.1640625" style="20" customWidth="1"/>
    <col min="12" max="17" width="11" style="20" customWidth="1"/>
    <col min="18" max="18" width="9.5" style="20" customWidth="1"/>
    <col min="19" max="21" width="10.33203125" style="20" customWidth="1"/>
    <col min="22" max="22" width="9.5" style="20" customWidth="1"/>
    <col min="23" max="25" width="10.33203125" style="20" customWidth="1"/>
    <col min="26" max="28" width="11.5" style="20" customWidth="1"/>
    <col min="29" max="29" width="10.33203125" style="20" customWidth="1"/>
    <col min="30" max="33" width="11.5" style="20" customWidth="1"/>
    <col min="34" max="16384" width="10.1640625" style="20"/>
  </cols>
  <sheetData>
    <row r="1" spans="1:33" ht="19.5" customHeight="1" x14ac:dyDescent="0.15">
      <c r="A1" s="112" t="s">
        <v>506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customHeight="1" x14ac:dyDescent="0.15">
      <c r="A2" s="35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3" spans="1:33" ht="11.25" customHeight="1" x14ac:dyDescent="0.15">
      <c r="A3" s="35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</row>
    <row r="4" spans="1:33" ht="17.25" customHeight="1" x14ac:dyDescent="0.15">
      <c r="A4" s="114" t="s">
        <v>2</v>
      </c>
      <c r="B4" s="114"/>
      <c r="C4" s="34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</row>
    <row r="5" spans="1:33" ht="14.25" customHeight="1" x14ac:dyDescent="0.15">
      <c r="A5" s="32"/>
      <c r="B5" s="31" t="s">
        <v>3</v>
      </c>
      <c r="C5" s="30" t="s">
        <v>4</v>
      </c>
      <c r="D5" s="30" t="s">
        <v>5</v>
      </c>
      <c r="E5" s="30" t="s">
        <v>6</v>
      </c>
      <c r="F5" s="30" t="s">
        <v>7</v>
      </c>
      <c r="G5" s="30" t="s">
        <v>8</v>
      </c>
      <c r="H5" s="30" t="s">
        <v>9</v>
      </c>
      <c r="I5" s="30" t="s">
        <v>10</v>
      </c>
      <c r="J5" s="30" t="s">
        <v>11</v>
      </c>
      <c r="K5" s="30" t="s">
        <v>12</v>
      </c>
      <c r="L5" s="30" t="s">
        <v>13</v>
      </c>
      <c r="M5" s="30" t="s">
        <v>14</v>
      </c>
      <c r="N5" s="30" t="s">
        <v>15</v>
      </c>
      <c r="O5" s="30" t="s">
        <v>16</v>
      </c>
      <c r="P5" s="30" t="s">
        <v>17</v>
      </c>
      <c r="Q5" s="29" t="s">
        <v>18</v>
      </c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spans="1:33" ht="14.25" customHeight="1" x14ac:dyDescent="0.15">
      <c r="A6" s="28" t="s">
        <v>19</v>
      </c>
      <c r="B6" s="26"/>
      <c r="C6" s="26"/>
      <c r="D6" s="26"/>
      <c r="E6" s="26">
        <v>563.29999999999995</v>
      </c>
      <c r="F6" s="26">
        <v>408.75640127000008</v>
      </c>
      <c r="G6" s="26">
        <v>435.77334755000004</v>
      </c>
      <c r="H6" s="26">
        <v>460.31841071000002</v>
      </c>
      <c r="I6" s="26">
        <v>475.53098517790892</v>
      </c>
      <c r="J6" s="26">
        <v>505.79264817848997</v>
      </c>
      <c r="K6" s="26">
        <v>641.76741346201595</v>
      </c>
      <c r="L6" s="26">
        <v>577.85976573454502</v>
      </c>
      <c r="M6" s="26">
        <v>614.21757205570702</v>
      </c>
      <c r="N6" s="26">
        <v>783.96291681029106</v>
      </c>
      <c r="O6" s="26">
        <v>875.24266737063499</v>
      </c>
      <c r="P6" s="26">
        <v>863.83441222375404</v>
      </c>
      <c r="Q6" s="26">
        <v>776.73454177053793</v>
      </c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33" ht="14.25" customHeight="1" x14ac:dyDescent="0.15">
      <c r="A7" s="27" t="s">
        <v>20</v>
      </c>
      <c r="B7" s="24">
        <v>194.11783556633299</v>
      </c>
      <c r="C7" s="24">
        <v>223.6193994238275</v>
      </c>
      <c r="D7" s="24">
        <v>359.83841199162447</v>
      </c>
      <c r="E7" s="24">
        <v>546.20000000000005</v>
      </c>
      <c r="F7" s="24">
        <v>403.52404062297018</v>
      </c>
      <c r="G7" s="24">
        <v>739.41125584559836</v>
      </c>
      <c r="H7" s="24">
        <v>962.50231900351639</v>
      </c>
      <c r="I7" s="24">
        <v>1123.281060923576</v>
      </c>
      <c r="J7" s="24">
        <v>1417.7390634562942</v>
      </c>
      <c r="K7" s="24">
        <v>1239.8787971133127</v>
      </c>
      <c r="L7" s="24">
        <v>855.33679067564867</v>
      </c>
      <c r="M7" s="24">
        <v>789.22158235935808</v>
      </c>
      <c r="N7" s="24">
        <v>901.24361677057595</v>
      </c>
      <c r="O7" s="24">
        <v>1163.6486670762843</v>
      </c>
      <c r="P7" s="24">
        <v>1014.7316946182375</v>
      </c>
      <c r="Q7" s="24">
        <v>908.5507361110117</v>
      </c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1:33" ht="14.25" customHeight="1" x14ac:dyDescent="0.15">
      <c r="A8" s="27" t="s">
        <v>21</v>
      </c>
      <c r="B8" s="26">
        <v>46333.999999997875</v>
      </c>
      <c r="C8" s="26">
        <v>54740.000000002401</v>
      </c>
      <c r="D8" s="26">
        <v>60490.141390879377</v>
      </c>
      <c r="E8" s="26">
        <v>78062.556458675521</v>
      </c>
      <c r="F8" s="26">
        <v>45174.562427469187</v>
      </c>
      <c r="G8" s="26">
        <v>57098.400000000001</v>
      </c>
      <c r="H8" s="26">
        <v>72779.523483566983</v>
      </c>
      <c r="I8" s="26">
        <v>71438.958669503467</v>
      </c>
      <c r="J8" s="26">
        <v>64817.044406842026</v>
      </c>
      <c r="K8" s="26">
        <v>60033.58418354622</v>
      </c>
      <c r="L8" s="26">
        <v>34449.182417587785</v>
      </c>
      <c r="M8" s="26">
        <v>29316.936939403709</v>
      </c>
      <c r="N8" s="26">
        <v>34569.616295851178</v>
      </c>
      <c r="O8" s="26">
        <v>41123.518094381237</v>
      </c>
      <c r="P8" s="26">
        <v>35312.712054198593</v>
      </c>
      <c r="Q8" s="26">
        <v>21914.99263741984</v>
      </c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33" ht="14.25" customHeight="1" x14ac:dyDescent="0.15">
      <c r="A9" s="27" t="s">
        <v>22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>
        <v>130</v>
      </c>
      <c r="Q9" s="24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3" ht="14.25" customHeight="1" x14ac:dyDescent="0.15">
      <c r="A10" s="27" t="s">
        <v>23</v>
      </c>
      <c r="B10" s="26">
        <v>24109.411611</v>
      </c>
      <c r="C10" s="26">
        <v>31862.236056000002</v>
      </c>
      <c r="D10" s="26">
        <v>44396.193768999998</v>
      </c>
      <c r="E10" s="26">
        <v>63913.941114000001</v>
      </c>
      <c r="F10" s="26">
        <v>40827.9</v>
      </c>
      <c r="G10" s="26">
        <v>50594.853215379997</v>
      </c>
      <c r="H10" s="26">
        <v>67310.2837323282</v>
      </c>
      <c r="I10" s="26">
        <v>71093.269879540094</v>
      </c>
      <c r="J10" s="26">
        <v>68246.5180706135</v>
      </c>
      <c r="K10" s="26">
        <v>59169.884894956806</v>
      </c>
      <c r="L10" s="26">
        <v>33181.130225644076</v>
      </c>
      <c r="M10" s="26">
        <v>27588.875075479136</v>
      </c>
      <c r="N10" s="26">
        <v>34613.454927695399</v>
      </c>
      <c r="O10" s="26">
        <v>40757.766796592005</v>
      </c>
      <c r="P10" s="26">
        <v>34725.561391133298</v>
      </c>
      <c r="Q10" s="26">
        <v>20937.437117763569</v>
      </c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 spans="1:33" ht="14.25" customHeight="1" x14ac:dyDescent="0.15">
      <c r="A11" s="27" t="s">
        <v>24</v>
      </c>
      <c r="B11" s="24">
        <v>15.016476296296295</v>
      </c>
      <c r="C11" s="24">
        <v>12.271305555555555</v>
      </c>
      <c r="D11" s="24">
        <v>9.20713111111111</v>
      </c>
      <c r="E11" s="24">
        <v>11.494062962962962</v>
      </c>
      <c r="F11" s="24">
        <v>23.211859629629625</v>
      </c>
      <c r="G11" s="24">
        <v>12.437935777777778</v>
      </c>
      <c r="H11" s="24">
        <v>7.2417481481481474</v>
      </c>
      <c r="I11" s="24">
        <v>7.4574152962962961</v>
      </c>
      <c r="J11" s="24">
        <v>4.3093298518518512</v>
      </c>
      <c r="K11" s="24">
        <v>10.199999999999999</v>
      </c>
      <c r="L11" s="24">
        <v>14.664724114814813</v>
      </c>
      <c r="M11" s="24">
        <v>10.724479314814813</v>
      </c>
      <c r="N11" s="24">
        <v>7.7833454888888882</v>
      </c>
      <c r="O11" s="24">
        <v>8.3630429482042974</v>
      </c>
      <c r="P11" s="24"/>
      <c r="Q11" s="24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spans="1:33" ht="14.25" customHeight="1" x14ac:dyDescent="0.15">
      <c r="A12" s="27" t="s">
        <v>25</v>
      </c>
      <c r="B12" s="26">
        <v>82.670221481481477</v>
      </c>
      <c r="C12" s="26">
        <v>73.995931111111105</v>
      </c>
      <c r="D12" s="26">
        <v>59.283601851851849</v>
      </c>
      <c r="E12" s="26">
        <v>65.385681111111111</v>
      </c>
      <c r="F12" s="26">
        <v>50.741039629629626</v>
      </c>
      <c r="G12" s="26">
        <v>45.715381111111107</v>
      </c>
      <c r="H12" s="26">
        <v>56.150986296296288</v>
      </c>
      <c r="I12" s="26">
        <v>59.042074074074065</v>
      </c>
      <c r="J12" s="26">
        <v>64.197195555555552</v>
      </c>
      <c r="K12" s="26">
        <v>98.7</v>
      </c>
      <c r="L12" s="26">
        <v>67.572501525925915</v>
      </c>
      <c r="M12" s="26">
        <v>50.060382714814821</v>
      </c>
      <c r="N12" s="26">
        <v>37.177841740329256</v>
      </c>
      <c r="O12" s="26">
        <v>38.05185185185185</v>
      </c>
      <c r="P12" s="26"/>
      <c r="Q12" s="26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3" ht="14.25" customHeight="1" x14ac:dyDescent="0.15">
      <c r="A13" s="27" t="s">
        <v>26</v>
      </c>
      <c r="B13" s="24">
        <v>40434.15</v>
      </c>
      <c r="C13" s="24">
        <v>46617.5</v>
      </c>
      <c r="D13" s="24">
        <v>56076.561999999998</v>
      </c>
      <c r="E13" s="24">
        <v>70159.471999999994</v>
      </c>
      <c r="F13" s="24">
        <v>55790.983999999997</v>
      </c>
      <c r="G13" s="24">
        <v>68305.873000000007</v>
      </c>
      <c r="H13" s="24">
        <v>83119.709000000003</v>
      </c>
      <c r="I13" s="24">
        <v>80083.654999999999</v>
      </c>
      <c r="J13" s="24">
        <v>75928.228361069894</v>
      </c>
      <c r="K13" s="24">
        <v>68440.435907000006</v>
      </c>
      <c r="L13" s="24">
        <v>56809.053492999999</v>
      </c>
      <c r="M13" s="24">
        <v>57959.933690530001</v>
      </c>
      <c r="N13" s="24">
        <v>58661.8735517799</v>
      </c>
      <c r="O13" s="24">
        <v>61801.002638289901</v>
      </c>
      <c r="P13" s="24">
        <v>65156.010193559996</v>
      </c>
      <c r="Q13" s="24">
        <v>54945.406752150004</v>
      </c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 spans="1:33" ht="14.25" customHeight="1" x14ac:dyDescent="0.15">
      <c r="A14" s="27" t="s">
        <v>27</v>
      </c>
      <c r="B14" s="26">
        <v>1028.6984170000001</v>
      </c>
      <c r="C14" s="26">
        <v>1052.970724</v>
      </c>
      <c r="D14" s="26">
        <v>1204.2252189999999</v>
      </c>
      <c r="E14" s="26">
        <v>1106.2874959999999</v>
      </c>
      <c r="F14" s="26">
        <v>773.61511099999996</v>
      </c>
      <c r="G14" s="26">
        <v>1197.479193003697</v>
      </c>
      <c r="H14" s="26">
        <v>1431.55950623018</v>
      </c>
      <c r="I14" s="26">
        <v>1515.7019545127812</v>
      </c>
      <c r="J14" s="26">
        <v>1635.8561702627201</v>
      </c>
      <c r="K14" s="26">
        <v>1698.1488496240599</v>
      </c>
      <c r="L14" s="26">
        <v>1623.8986091759889</v>
      </c>
      <c r="M14" s="26">
        <v>1892.0254326924041</v>
      </c>
      <c r="N14" s="26">
        <v>2386.83909241216</v>
      </c>
      <c r="O14" s="26">
        <v>2723.5619570681338</v>
      </c>
      <c r="P14" s="26">
        <v>3287.5055209693601</v>
      </c>
      <c r="Q14" s="26">
        <v>2657.6082226788531</v>
      </c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 spans="1:33" ht="14.25" customHeight="1" x14ac:dyDescent="0.15">
      <c r="A15" s="27" t="s">
        <v>28</v>
      </c>
      <c r="B15" s="24">
        <v>4416.2158393540785</v>
      </c>
      <c r="C15" s="24">
        <v>4717.0244463553454</v>
      </c>
      <c r="D15" s="24">
        <v>5206.5921787709494</v>
      </c>
      <c r="E15" s="24">
        <v>5456.5921787709494</v>
      </c>
      <c r="F15" s="24">
        <v>1951.8435754189945</v>
      </c>
      <c r="G15" s="24">
        <v>264.52513966480444</v>
      </c>
      <c r="H15" s="24">
        <v>5180.1675977653631</v>
      </c>
      <c r="I15" s="24">
        <v>1388.8826815642458</v>
      </c>
      <c r="J15" s="24">
        <v>278.98873407821225</v>
      </c>
      <c r="K15" s="24">
        <v>258.94544469273745</v>
      </c>
      <c r="L15" s="24">
        <v>332.53335642458097</v>
      </c>
      <c r="M15" s="24">
        <v>284</v>
      </c>
      <c r="N15" s="24">
        <v>134.59953576345868</v>
      </c>
      <c r="O15" s="24">
        <v>194.0968809558</v>
      </c>
      <c r="P15" s="24">
        <v>130.70811021728323</v>
      </c>
      <c r="Q15" s="24">
        <v>89.770179282488499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 spans="1:33" ht="14.25" customHeight="1" x14ac:dyDescent="0.15">
      <c r="A16" s="27" t="s">
        <v>29</v>
      </c>
      <c r="B16" s="26">
        <v>106941.61629654464</v>
      </c>
      <c r="C16" s="26">
        <v>124640.94858401772</v>
      </c>
      <c r="D16" s="26">
        <v>142512.50553939457</v>
      </c>
      <c r="E16" s="26">
        <v>188946.62661898319</v>
      </c>
      <c r="F16" s="26">
        <v>154778.0341773915</v>
      </c>
      <c r="G16" s="26">
        <v>213809.6732807123</v>
      </c>
      <c r="H16" s="26">
        <v>271925.907371409</v>
      </c>
      <c r="I16" s="26">
        <v>258389.56971408078</v>
      </c>
      <c r="J16" s="26">
        <v>254181.12714047357</v>
      </c>
      <c r="K16" s="26">
        <v>240671.08955569335</v>
      </c>
      <c r="L16" s="26">
        <v>188212.27542704748</v>
      </c>
      <c r="M16" s="26">
        <v>192907.10520339917</v>
      </c>
      <c r="N16" s="26">
        <v>231566.20023655036</v>
      </c>
      <c r="O16" s="26">
        <v>257849.00503775323</v>
      </c>
      <c r="P16" s="26">
        <v>271440.96644450939</v>
      </c>
      <c r="Q16" s="26">
        <v>251176.57782870877</v>
      </c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 spans="1:33" ht="14.25" customHeight="1" x14ac:dyDescent="0.15">
      <c r="A17" s="27" t="s">
        <v>30</v>
      </c>
      <c r="B17" s="24">
        <v>114048.3731783078</v>
      </c>
      <c r="C17" s="24">
        <v>129502.2</v>
      </c>
      <c r="D17" s="24">
        <v>156813.04941562185</v>
      </c>
      <c r="E17" s="24">
        <v>172808.45548250552</v>
      </c>
      <c r="F17" s="24">
        <v>131816.67570673008</v>
      </c>
      <c r="G17" s="24">
        <v>145030.98919769115</v>
      </c>
      <c r="H17" s="24">
        <v>170267.53326484695</v>
      </c>
      <c r="I17" s="24">
        <v>160181.60208772059</v>
      </c>
      <c r="J17" s="24">
        <v>164299.11036693156</v>
      </c>
      <c r="K17" s="24">
        <v>167467.83796834166</v>
      </c>
      <c r="L17" s="24">
        <v>143325.05141067022</v>
      </c>
      <c r="M17" s="24">
        <v>145575.18020977831</v>
      </c>
      <c r="N17" s="24">
        <v>158250.91999669588</v>
      </c>
      <c r="O17" s="24">
        <v>177513.30811923108</v>
      </c>
      <c r="P17" s="24">
        <v>170815.50503755439</v>
      </c>
      <c r="Q17" s="24">
        <v>161951.45709729879</v>
      </c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spans="1:33" ht="14.25" customHeight="1" x14ac:dyDescent="0.15">
      <c r="A18" s="27" t="s">
        <v>31</v>
      </c>
      <c r="B18" s="26">
        <v>7398.0640000000003</v>
      </c>
      <c r="C18" s="26">
        <v>12749.075000000001</v>
      </c>
      <c r="D18" s="26">
        <v>20899.797999999999</v>
      </c>
      <c r="E18" s="26">
        <v>30220.553</v>
      </c>
      <c r="F18" s="26">
        <v>20658.36</v>
      </c>
      <c r="G18" s="26">
        <v>25741.126</v>
      </c>
      <c r="H18" s="26">
        <v>33996.343000000001</v>
      </c>
      <c r="I18" s="26">
        <v>31877.133000000002</v>
      </c>
      <c r="J18" s="26">
        <v>31781.1</v>
      </c>
      <c r="K18" s="26">
        <v>28259.657999999999</v>
      </c>
      <c r="L18" s="26">
        <v>15586.052</v>
      </c>
      <c r="M18" s="26">
        <v>13210.511</v>
      </c>
      <c r="N18" s="26">
        <v>15152.058999999999</v>
      </c>
      <c r="O18" s="26">
        <v>20793.769</v>
      </c>
      <c r="P18" s="26">
        <v>19868.260999999999</v>
      </c>
      <c r="Q18" s="26">
        <v>12588.157999999999</v>
      </c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 spans="1:33" ht="14.25" customHeight="1" x14ac:dyDescent="0.15">
      <c r="A19" s="27" t="s">
        <v>32</v>
      </c>
      <c r="B19" s="24">
        <v>549.13256999999999</v>
      </c>
      <c r="C19" s="24">
        <v>703.54000000000008</v>
      </c>
      <c r="D19" s="24">
        <v>801.87413824999999</v>
      </c>
      <c r="E19" s="24">
        <v>955.822</v>
      </c>
      <c r="F19" s="24">
        <v>710.68</v>
      </c>
      <c r="G19" s="24">
        <v>702.43499999999995</v>
      </c>
      <c r="H19" s="24">
        <v>833.53899999999999</v>
      </c>
      <c r="I19" s="24">
        <v>984.01700000000005</v>
      </c>
      <c r="J19" s="24">
        <v>954.91399999999999</v>
      </c>
      <c r="K19" s="24">
        <v>833.94493165000006</v>
      </c>
      <c r="L19" s="24">
        <v>520.53182916499998</v>
      </c>
      <c r="M19" s="24">
        <v>481.39743312000002</v>
      </c>
      <c r="N19" s="24">
        <v>570.60043653750006</v>
      </c>
      <c r="O19" s="24">
        <v>641.73413385749996</v>
      </c>
      <c r="P19" s="24">
        <v>669.17659896500004</v>
      </c>
      <c r="Q19" s="24">
        <v>399.65609999999998</v>
      </c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 spans="1:33" ht="14.25" customHeight="1" x14ac:dyDescent="0.15">
      <c r="A20" s="27" t="s">
        <v>33</v>
      </c>
      <c r="B20" s="26">
        <v>10242.021276595744</v>
      </c>
      <c r="C20" s="26">
        <v>12200</v>
      </c>
      <c r="D20" s="26">
        <v>13633.51063829787</v>
      </c>
      <c r="E20" s="26">
        <v>17315.691489361703</v>
      </c>
      <c r="F20" s="26">
        <v>11873.670212765957</v>
      </c>
      <c r="G20" s="26">
        <v>13647.074468085109</v>
      </c>
      <c r="H20" s="26">
        <v>19650.265957446809</v>
      </c>
      <c r="I20" s="26">
        <v>23076.59574468085</v>
      </c>
      <c r="J20" s="26">
        <v>25602.39361702128</v>
      </c>
      <c r="K20" s="26">
        <v>23497.872340425532</v>
      </c>
      <c r="L20" s="26">
        <v>16540.400000000001</v>
      </c>
      <c r="M20" s="26">
        <v>12784.574468085106</v>
      </c>
      <c r="N20" s="26">
        <v>15376.063829787234</v>
      </c>
      <c r="O20" s="26">
        <v>18043.617021276597</v>
      </c>
      <c r="P20" s="26"/>
      <c r="Q20" s="26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 spans="1:33" ht="14.25" customHeight="1" x14ac:dyDescent="0.15">
      <c r="A21" s="27" t="s">
        <v>34</v>
      </c>
      <c r="B21" s="24">
        <v>9054.5</v>
      </c>
      <c r="C21" s="24">
        <v>11233.798031126455</v>
      </c>
      <c r="D21" s="24">
        <v>12137.743126353573</v>
      </c>
      <c r="E21" s="24">
        <v>15298.332386300588</v>
      </c>
      <c r="F21" s="24">
        <v>15051.721757036459</v>
      </c>
      <c r="G21" s="24">
        <v>19209.407428180824</v>
      </c>
      <c r="H21" s="24">
        <v>24537.200415062391</v>
      </c>
      <c r="I21" s="24">
        <v>24904.204337924239</v>
      </c>
      <c r="J21" s="24">
        <v>28638.191700162981</v>
      </c>
      <c r="K21" s="24">
        <v>29924.488670017785</v>
      </c>
      <c r="L21" s="24">
        <v>31736.035719197083</v>
      </c>
      <c r="M21" s="24">
        <v>34122.050869933882</v>
      </c>
      <c r="N21" s="24">
        <v>35300.765072635288</v>
      </c>
      <c r="O21" s="24">
        <v>38681.904956140068</v>
      </c>
      <c r="P21" s="24">
        <v>38747.293729497404</v>
      </c>
      <c r="Q21" s="24">
        <v>32467.666550140901</v>
      </c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ht="14.25" customHeight="1" x14ac:dyDescent="0.15">
      <c r="A22" s="27" t="s">
        <v>35</v>
      </c>
      <c r="B22" s="26">
        <v>508.12567576999999</v>
      </c>
      <c r="C22" s="26">
        <v>667.92350096888993</v>
      </c>
      <c r="D22" s="26">
        <v>713.45761136378007</v>
      </c>
      <c r="E22" s="26">
        <v>733.41009897014999</v>
      </c>
      <c r="F22" s="26">
        <v>481.82927757061452</v>
      </c>
      <c r="G22" s="26">
        <v>722.47847029858008</v>
      </c>
      <c r="H22" s="26">
        <v>832.71274994832504</v>
      </c>
      <c r="I22" s="26">
        <v>827.800495835795</v>
      </c>
      <c r="J22" s="26">
        <v>884.86846939074007</v>
      </c>
      <c r="K22" s="26">
        <v>966.16545349908995</v>
      </c>
      <c r="L22" s="26">
        <v>939.68887851940497</v>
      </c>
      <c r="M22" s="26">
        <v>976.75470951</v>
      </c>
      <c r="N22" s="26"/>
      <c r="O22" s="26"/>
      <c r="P22" s="26"/>
      <c r="Q22" s="26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</row>
    <row r="23" spans="1:33" ht="14.25" customHeight="1" x14ac:dyDescent="0.15">
      <c r="A23" s="27" t="s">
        <v>36</v>
      </c>
      <c r="B23" s="24">
        <v>15194</v>
      </c>
      <c r="C23" s="24">
        <v>18895.8</v>
      </c>
      <c r="D23" s="24">
        <v>23309.599999999999</v>
      </c>
      <c r="E23" s="24">
        <v>31627.4</v>
      </c>
      <c r="F23" s="24">
        <v>20595.400000000001</v>
      </c>
      <c r="G23" s="24">
        <v>24506.1</v>
      </c>
      <c r="H23" s="24">
        <v>40927.599999999999</v>
      </c>
      <c r="I23" s="24">
        <v>45574.3</v>
      </c>
      <c r="J23" s="24">
        <v>36540.1</v>
      </c>
      <c r="K23" s="24">
        <v>35423.300000000003</v>
      </c>
      <c r="L23" s="24">
        <v>26164.3</v>
      </c>
      <c r="M23" s="24">
        <v>23099.8</v>
      </c>
      <c r="N23" s="24">
        <v>28690.2</v>
      </c>
      <c r="O23" s="24">
        <v>33429.800000000003</v>
      </c>
      <c r="P23" s="24">
        <v>32333</v>
      </c>
      <c r="Q23" s="24">
        <v>28256.9</v>
      </c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 spans="1:33" ht="14.25" customHeight="1" x14ac:dyDescent="0.15">
      <c r="A24" s="27" t="s">
        <v>37</v>
      </c>
      <c r="B24" s="26">
        <v>227937.06084795151</v>
      </c>
      <c r="C24" s="26">
        <v>246975.52940612007</v>
      </c>
      <c r="D24" s="26">
        <v>287722.05756848241</v>
      </c>
      <c r="E24" s="26">
        <v>315455.40000000002</v>
      </c>
      <c r="F24" s="26">
        <v>241722.27620490972</v>
      </c>
      <c r="G24" s="26">
        <v>271416.52900779212</v>
      </c>
      <c r="H24" s="26">
        <v>323936.73832902423</v>
      </c>
      <c r="I24" s="26">
        <v>300843.02783493861</v>
      </c>
      <c r="J24" s="26">
        <v>312714.35432957677</v>
      </c>
      <c r="K24" s="26">
        <v>310964.26483067137</v>
      </c>
      <c r="L24" s="26">
        <v>250722.1106143677</v>
      </c>
      <c r="M24" s="26">
        <v>269061.08700951602</v>
      </c>
      <c r="N24" s="26">
        <v>300372.88979506848</v>
      </c>
      <c r="O24" s="26">
        <v>327155.53292228997</v>
      </c>
      <c r="P24" s="26">
        <v>314369.21398306324</v>
      </c>
      <c r="Q24" s="26">
        <v>298743.48932640284</v>
      </c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ht="14.25" customHeight="1" x14ac:dyDescent="0.15">
      <c r="A25" s="27" t="s">
        <v>38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 spans="1:33" ht="14.25" customHeight="1" x14ac:dyDescent="0.15">
      <c r="A26" s="27" t="s">
        <v>39</v>
      </c>
      <c r="B26" s="26">
        <v>308.0487804425</v>
      </c>
      <c r="C26" s="26">
        <v>408.92795972565</v>
      </c>
      <c r="D26" s="26">
        <v>416.26448000266998</v>
      </c>
      <c r="E26" s="26">
        <v>479.97348478737996</v>
      </c>
      <c r="F26" s="26">
        <v>383.95578451272502</v>
      </c>
      <c r="G26" s="26">
        <v>475.72950124299552</v>
      </c>
      <c r="H26" s="26">
        <v>603.6</v>
      </c>
      <c r="I26" s="26">
        <v>627.85415269700002</v>
      </c>
      <c r="J26" s="26">
        <v>608.07401406065003</v>
      </c>
      <c r="K26" s="26">
        <v>588.68702912212507</v>
      </c>
      <c r="L26" s="26">
        <v>537.91160485410353</v>
      </c>
      <c r="M26" s="26">
        <v>442.7997097459575</v>
      </c>
      <c r="N26" s="26">
        <v>457.43675506253351</v>
      </c>
      <c r="O26" s="26">
        <v>451.24916310215997</v>
      </c>
      <c r="P26" s="26">
        <v>425.27678006055902</v>
      </c>
      <c r="Q26" s="26">
        <v>288.99812907365697</v>
      </c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 spans="1:33" ht="14.25" customHeight="1" x14ac:dyDescent="0.15">
      <c r="A27" s="27" t="s">
        <v>40</v>
      </c>
      <c r="B27" s="24">
        <v>578.34303180628046</v>
      </c>
      <c r="C27" s="24">
        <v>736.112437205128</v>
      </c>
      <c r="D27" s="24">
        <v>1048.1438741862792</v>
      </c>
      <c r="E27" s="24">
        <v>1287.3720777143176</v>
      </c>
      <c r="F27" s="24">
        <v>1229.4941228218136</v>
      </c>
      <c r="G27" s="24">
        <v>1282.7836708300536</v>
      </c>
      <c r="H27" s="24">
        <v>1252.4000000000001</v>
      </c>
      <c r="I27" s="24">
        <v>1442.5397248613235</v>
      </c>
      <c r="J27" s="24">
        <v>1982.4386225751227</v>
      </c>
      <c r="K27" s="24">
        <v>2565.6499121135189</v>
      </c>
      <c r="L27" s="24">
        <v>2392.3748546017496</v>
      </c>
      <c r="M27" s="24">
        <v>2835.518188300156</v>
      </c>
      <c r="N27" s="24">
        <v>2980.590514496605</v>
      </c>
      <c r="O27" s="24">
        <v>3344.3609764961152</v>
      </c>
      <c r="P27" s="24">
        <v>3051.5143217141122</v>
      </c>
      <c r="Q27" s="24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 spans="1:33" ht="14.25" customHeight="1" x14ac:dyDescent="0.15">
      <c r="A28" s="27" t="s">
        <v>41</v>
      </c>
      <c r="B28" s="26"/>
      <c r="C28" s="26">
        <v>25.5</v>
      </c>
      <c r="D28" s="26">
        <v>25.315598695632183</v>
      </c>
      <c r="E28" s="26">
        <v>23.52395186375</v>
      </c>
      <c r="F28" s="26">
        <v>28.6689804097436</v>
      </c>
      <c r="G28" s="26">
        <v>14.684082319867962</v>
      </c>
      <c r="H28" s="26">
        <v>12.63018549970872</v>
      </c>
      <c r="I28" s="26">
        <v>11.139986926974158</v>
      </c>
      <c r="J28" s="26">
        <v>12.686934282265</v>
      </c>
      <c r="K28" s="26">
        <v>21.145965408632883</v>
      </c>
      <c r="L28" s="26">
        <v>21.43854245</v>
      </c>
      <c r="M28" s="26">
        <v>18.962110013333326</v>
      </c>
      <c r="N28" s="26">
        <v>18.7106193055799</v>
      </c>
      <c r="O28" s="26">
        <v>16.661582452796718</v>
      </c>
      <c r="P28" s="26">
        <v>18.015224839694078</v>
      </c>
      <c r="Q28" s="26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</row>
    <row r="29" spans="1:33" ht="14.25" customHeight="1" x14ac:dyDescent="0.15">
      <c r="A29" s="27" t="s">
        <v>42</v>
      </c>
      <c r="B29" s="24"/>
      <c r="C29" s="24">
        <v>312</v>
      </c>
      <c r="D29" s="24">
        <v>576.549816233211</v>
      </c>
      <c r="E29" s="24">
        <v>598.86993239767696</v>
      </c>
      <c r="F29" s="24">
        <v>517.95225277507279</v>
      </c>
      <c r="G29" s="24">
        <v>521.64996061733973</v>
      </c>
      <c r="H29" s="24">
        <v>663.68711188461236</v>
      </c>
      <c r="I29" s="24">
        <v>626.87542631816359</v>
      </c>
      <c r="J29" s="24">
        <v>544.4735576960054</v>
      </c>
      <c r="K29" s="24">
        <v>534.67522335086085</v>
      </c>
      <c r="L29" s="24">
        <v>581.5414235009041</v>
      </c>
      <c r="M29" s="24">
        <v>496.54520882235039</v>
      </c>
      <c r="N29" s="24">
        <v>554.62377692088296</v>
      </c>
      <c r="O29" s="24">
        <v>602.75346342420585</v>
      </c>
      <c r="P29" s="24">
        <v>609.34352623449956</v>
      </c>
      <c r="Q29" s="24">
        <v>651.94078428915213</v>
      </c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t="14.25" customHeight="1" x14ac:dyDescent="0.15">
      <c r="A30" s="27" t="s">
        <v>43</v>
      </c>
      <c r="B30" s="26">
        <v>2622.2265660120461</v>
      </c>
      <c r="C30" s="26">
        <v>3661.9554005637001</v>
      </c>
      <c r="D30" s="26">
        <v>4262.8267336449098</v>
      </c>
      <c r="E30" s="26">
        <v>6271.4462541345902</v>
      </c>
      <c r="F30" s="26">
        <v>4709.83</v>
      </c>
      <c r="G30" s="26">
        <v>6129.3004873046002</v>
      </c>
      <c r="H30" s="26">
        <v>8174.8351848044995</v>
      </c>
      <c r="I30" s="26">
        <v>11132.82785541577</v>
      </c>
      <c r="J30" s="26">
        <v>11538.70093133421</v>
      </c>
      <c r="K30" s="26">
        <v>12809.7</v>
      </c>
      <c r="L30" s="26">
        <v>8684.0182756513404</v>
      </c>
      <c r="M30" s="26">
        <v>7029.9466300306394</v>
      </c>
      <c r="N30" s="26">
        <v>8133.8378869764601</v>
      </c>
      <c r="O30" s="26">
        <v>8894.5842340770487</v>
      </c>
      <c r="P30" s="26">
        <v>8818.8867180665602</v>
      </c>
      <c r="Q30" s="26">
        <v>6936.0250387779997</v>
      </c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4.25" customHeight="1" x14ac:dyDescent="0.15">
      <c r="A31" s="27" t="s">
        <v>44</v>
      </c>
      <c r="B31" s="24">
        <v>2555.3196931556918</v>
      </c>
      <c r="C31" s="24">
        <v>3381.4420753850322</v>
      </c>
      <c r="D31" s="24">
        <v>2486.4</v>
      </c>
      <c r="E31" s="24">
        <v>3134.1550391192436</v>
      </c>
      <c r="F31" s="24">
        <v>2685.9251940020959</v>
      </c>
      <c r="G31" s="24">
        <v>3392.8681729482023</v>
      </c>
      <c r="H31" s="24">
        <v>4290.1916840301883</v>
      </c>
      <c r="I31" s="24">
        <v>3983.8774544858647</v>
      </c>
      <c r="J31" s="24">
        <v>4510.889026415849</v>
      </c>
      <c r="K31" s="24">
        <v>4643.3901789036463</v>
      </c>
      <c r="L31" s="24">
        <v>4079.6144110577852</v>
      </c>
      <c r="M31" s="24">
        <v>4354.5475197238366</v>
      </c>
      <c r="N31" s="24">
        <v>5410.5043881665461</v>
      </c>
      <c r="O31" s="24">
        <v>6285.5250986798592</v>
      </c>
      <c r="P31" s="24">
        <v>5825.86621459451</v>
      </c>
      <c r="Q31" s="24">
        <v>5498.1878566836094</v>
      </c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4.25" customHeight="1" x14ac:dyDescent="0.15">
      <c r="A32" s="27" t="s">
        <v>45</v>
      </c>
      <c r="B32" s="26">
        <v>4438.4002130258468</v>
      </c>
      <c r="C32" s="26">
        <v>4525.6085734867838</v>
      </c>
      <c r="D32" s="26">
        <v>5162.5401144659727</v>
      </c>
      <c r="E32" s="26">
        <v>4798.2594046245877</v>
      </c>
      <c r="F32" s="26">
        <v>3335.5173350520645</v>
      </c>
      <c r="G32" s="26">
        <v>4693.3</v>
      </c>
      <c r="H32" s="26">
        <v>6419.3980679266224</v>
      </c>
      <c r="I32" s="26">
        <v>5791.6206339263335</v>
      </c>
      <c r="J32" s="26">
        <v>7906.2999607290267</v>
      </c>
      <c r="K32" s="26">
        <v>8496.0400891999961</v>
      </c>
      <c r="L32" s="26">
        <v>6271.6252725642935</v>
      </c>
      <c r="M32" s="26">
        <v>7372.6576982745955</v>
      </c>
      <c r="N32" s="26">
        <v>5963.5907640934347</v>
      </c>
      <c r="O32" s="26">
        <v>6590.5034526496393</v>
      </c>
      <c r="P32" s="26">
        <v>5238.0538034579422</v>
      </c>
      <c r="Q32" s="26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3" ht="14.25" customHeight="1" x14ac:dyDescent="0.15">
      <c r="A33" s="27" t="s">
        <v>46</v>
      </c>
      <c r="B33" s="24">
        <v>118413.811544</v>
      </c>
      <c r="C33" s="24">
        <v>137708.80075900001</v>
      </c>
      <c r="D33" s="24">
        <v>160540.246755</v>
      </c>
      <c r="E33" s="24">
        <v>198214.04008499999</v>
      </c>
      <c r="F33" s="24">
        <v>153525.26168299999</v>
      </c>
      <c r="G33" s="24">
        <v>201197.1</v>
      </c>
      <c r="H33" s="24">
        <v>255402.57491362499</v>
      </c>
      <c r="I33" s="24">
        <v>241982.43345516</v>
      </c>
      <c r="J33" s="24">
        <v>241511.05647531</v>
      </c>
      <c r="K33" s="24">
        <v>223971.30431949499</v>
      </c>
      <c r="L33" s="24">
        <v>189913.95704405499</v>
      </c>
      <c r="M33" s="24">
        <v>184266.8047064</v>
      </c>
      <c r="N33" s="24">
        <v>218000.49358413002</v>
      </c>
      <c r="O33" s="24">
        <v>239519.559707195</v>
      </c>
      <c r="P33" s="24">
        <v>225799.578379535</v>
      </c>
      <c r="Q33" s="24">
        <v>210707.01347452498</v>
      </c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3" ht="14.25" customHeight="1" x14ac:dyDescent="0.15">
      <c r="A34" s="27" t="s">
        <v>47</v>
      </c>
      <c r="B34" s="26">
        <v>6240.9582547790424</v>
      </c>
      <c r="C34" s="26">
        <v>7626.9320179554816</v>
      </c>
      <c r="D34" s="26">
        <v>7691.5991640248722</v>
      </c>
      <c r="E34" s="26">
        <v>10697.696963409913</v>
      </c>
      <c r="F34" s="26">
        <v>7171.8816808986476</v>
      </c>
      <c r="G34" s="26">
        <v>8799.6</v>
      </c>
      <c r="H34" s="26">
        <v>12376.247123206795</v>
      </c>
      <c r="I34" s="26">
        <v>12881.822979721806</v>
      </c>
      <c r="J34" s="26">
        <v>11835.474928624317</v>
      </c>
      <c r="K34" s="26">
        <v>11111.405941312754</v>
      </c>
      <c r="L34" s="26">
        <v>6125.4716654662971</v>
      </c>
      <c r="M34" s="26">
        <v>4811.718565249409</v>
      </c>
      <c r="N34" s="26">
        <v>5474.293014594321</v>
      </c>
      <c r="O34" s="26">
        <v>6470.7494474084588</v>
      </c>
      <c r="P34" s="26">
        <v>7209.991572390938</v>
      </c>
      <c r="Q34" s="26">
        <v>6535.1657490793341</v>
      </c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1:33" ht="14.25" customHeight="1" x14ac:dyDescent="0.15">
      <c r="A35" s="27" t="s">
        <v>48</v>
      </c>
      <c r="B35" s="24">
        <v>11790.94997277123</v>
      </c>
      <c r="C35" s="24">
        <v>15154.046460044689</v>
      </c>
      <c r="D35" s="24">
        <v>19533.49415248058</v>
      </c>
      <c r="E35" s="24">
        <v>22503.649094585329</v>
      </c>
      <c r="F35" s="24">
        <v>16379.9992938753</v>
      </c>
      <c r="G35" s="24">
        <v>18741.5</v>
      </c>
      <c r="H35" s="24">
        <v>26566.78</v>
      </c>
      <c r="I35" s="24">
        <v>25263.63</v>
      </c>
      <c r="J35" s="24">
        <v>28171.46</v>
      </c>
      <c r="K35" s="24">
        <v>27891.56</v>
      </c>
      <c r="L35" s="24">
        <v>24301.22</v>
      </c>
      <c r="M35" s="24">
        <v>25549.57</v>
      </c>
      <c r="N35" s="24">
        <v>30498.37</v>
      </c>
      <c r="O35" s="24">
        <v>32721.83</v>
      </c>
      <c r="P35" s="24">
        <v>32591.96</v>
      </c>
      <c r="Q35" s="24">
        <v>31113.85</v>
      </c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1:33" ht="14.25" customHeight="1" x14ac:dyDescent="0.15">
      <c r="A36" s="27" t="s">
        <v>49</v>
      </c>
      <c r="B36" s="26">
        <v>481.0506915914915</v>
      </c>
      <c r="C36" s="26">
        <v>607.70181413613034</v>
      </c>
      <c r="D36" s="26">
        <v>655.63914092587549</v>
      </c>
      <c r="E36" s="26">
        <v>861.09633256138613</v>
      </c>
      <c r="F36" s="26">
        <v>903.79107787660371</v>
      </c>
      <c r="G36" s="26">
        <v>1592.5285722997139</v>
      </c>
      <c r="H36" s="26">
        <v>2402.1</v>
      </c>
      <c r="I36" s="26">
        <v>2868.09875758934</v>
      </c>
      <c r="J36" s="26">
        <v>2663.1426437237255</v>
      </c>
      <c r="K36" s="26">
        <v>2759.0354969393943</v>
      </c>
      <c r="L36" s="26">
        <v>2364.1176329381628</v>
      </c>
      <c r="M36" s="26">
        <v>2828.7970235005678</v>
      </c>
      <c r="N36" s="26">
        <v>3250.2813948853218</v>
      </c>
      <c r="O36" s="26">
        <v>3954.2379050067138</v>
      </c>
      <c r="P36" s="26">
        <v>3927.7705116144525</v>
      </c>
      <c r="Q36" s="26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1:33" ht="14.25" customHeight="1" x14ac:dyDescent="0.15">
      <c r="A37" s="27" t="s">
        <v>50</v>
      </c>
      <c r="B37" s="24">
        <v>60.8</v>
      </c>
      <c r="C37" s="24">
        <v>58.676450910457973</v>
      </c>
      <c r="D37" s="24">
        <v>58.836291495764328</v>
      </c>
      <c r="E37" s="24">
        <v>69.648172760043735</v>
      </c>
      <c r="F37" s="24">
        <v>68.414018283244459</v>
      </c>
      <c r="G37" s="24">
        <v>101.23629390790725</v>
      </c>
      <c r="H37" s="24">
        <v>123.98200474727909</v>
      </c>
      <c r="I37" s="24">
        <v>134.69860819433546</v>
      </c>
      <c r="J37" s="24">
        <v>94.050454716203802</v>
      </c>
      <c r="K37" s="24">
        <v>131.79372680525654</v>
      </c>
      <c r="L37" s="24">
        <v>120.8383493843434</v>
      </c>
      <c r="M37" s="24">
        <v>124.6864348050313</v>
      </c>
      <c r="N37" s="24">
        <v>172.63771250769929</v>
      </c>
      <c r="O37" s="24">
        <v>180.18933584519121</v>
      </c>
      <c r="P37" s="24"/>
      <c r="Q37" s="24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1:33" ht="14.25" customHeight="1" x14ac:dyDescent="0.15">
      <c r="A38" s="27" t="s">
        <v>51</v>
      </c>
      <c r="B38" s="26">
        <v>77.161967310261318</v>
      </c>
      <c r="C38" s="26">
        <v>85.794542078426105</v>
      </c>
      <c r="D38" s="26">
        <v>69.639337539629906</v>
      </c>
      <c r="E38" s="26">
        <v>102.83203733769592</v>
      </c>
      <c r="F38" s="26">
        <v>79.732824159146574</v>
      </c>
      <c r="G38" s="26">
        <v>122.72253853758347</v>
      </c>
      <c r="H38" s="26">
        <v>196.64468787341835</v>
      </c>
      <c r="I38" s="26">
        <v>179.5</v>
      </c>
      <c r="J38" s="26">
        <v>194.99126241623887</v>
      </c>
      <c r="K38" s="26">
        <v>264.97005383759881</v>
      </c>
      <c r="L38" s="26">
        <v>158.56222905070382</v>
      </c>
      <c r="M38" s="26">
        <v>155.431963721259</v>
      </c>
      <c r="N38" s="26">
        <v>189.53201992968559</v>
      </c>
      <c r="O38" s="26">
        <v>273.62826291845471</v>
      </c>
      <c r="P38" s="26">
        <v>265.68748918531242</v>
      </c>
      <c r="Q38" s="26">
        <v>128.67646933874667</v>
      </c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1:33" ht="14.25" customHeight="1" x14ac:dyDescent="0.15">
      <c r="A39" s="27" t="s">
        <v>52</v>
      </c>
      <c r="B39" s="24">
        <v>2907.9821857599768</v>
      </c>
      <c r="C39" s="24">
        <v>3692.3828847156506</v>
      </c>
      <c r="D39" s="24">
        <v>3247.780957352501</v>
      </c>
      <c r="E39" s="24">
        <v>3493.099141286471</v>
      </c>
      <c r="F39" s="24">
        <v>3153.6379399241582</v>
      </c>
      <c r="G39" s="24">
        <v>3902.9</v>
      </c>
      <c r="H39" s="24">
        <v>5040.6516444590488</v>
      </c>
      <c r="I39" s="24">
        <v>5683.7796682019398</v>
      </c>
      <c r="J39" s="24">
        <v>7043.8696380500496</v>
      </c>
      <c r="K39" s="24">
        <v>8168.5355176302101</v>
      </c>
      <c r="L39" s="24">
        <v>9336.3040915542115</v>
      </c>
      <c r="M39" s="24">
        <v>10272.926617040421</v>
      </c>
      <c r="N39" s="24">
        <v>11223.64280251098</v>
      </c>
      <c r="O39" s="24">
        <v>12962.698484480292</v>
      </c>
      <c r="P39" s="24">
        <v>14986.1421700316</v>
      </c>
      <c r="Q39" s="24">
        <v>17456.656828343799</v>
      </c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 spans="1:33" ht="14.25" customHeight="1" x14ac:dyDescent="0.15">
      <c r="A40" s="27" t="s">
        <v>53</v>
      </c>
      <c r="B40" s="26">
        <v>3266.5238183135375</v>
      </c>
      <c r="C40" s="26">
        <v>3852.0660245250965</v>
      </c>
      <c r="D40" s="26">
        <v>4962.6027342185689</v>
      </c>
      <c r="E40" s="26">
        <v>5865.2640291160515</v>
      </c>
      <c r="F40" s="26">
        <v>4080.6077753864074</v>
      </c>
      <c r="G40" s="26">
        <v>4317.4712463367905</v>
      </c>
      <c r="H40" s="26">
        <v>5660.3199551629177</v>
      </c>
      <c r="I40" s="26">
        <v>5756.7848611938589</v>
      </c>
      <c r="J40" s="26">
        <v>6081.5238857703689</v>
      </c>
      <c r="K40" s="26">
        <v>6571.0416913088256</v>
      </c>
      <c r="L40" s="26">
        <v>5219.1118858591335</v>
      </c>
      <c r="M40" s="26">
        <v>4590.8999999999996</v>
      </c>
      <c r="N40" s="26">
        <v>4603.4260122250143</v>
      </c>
      <c r="O40" s="26">
        <v>5184.3265711454869</v>
      </c>
      <c r="P40" s="26">
        <v>5525.5929522889646</v>
      </c>
      <c r="Q40" s="26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 spans="1:33" ht="14.25" customHeight="1" x14ac:dyDescent="0.15">
      <c r="A41" s="27" t="s">
        <v>54</v>
      </c>
      <c r="B41" s="24">
        <v>370564.79707001016</v>
      </c>
      <c r="C41" s="24">
        <v>398505.1861694617</v>
      </c>
      <c r="D41" s="24">
        <v>430510.2924279556</v>
      </c>
      <c r="E41" s="24">
        <v>460228.61261491023</v>
      </c>
      <c r="F41" s="24">
        <v>323035.49153532385</v>
      </c>
      <c r="G41" s="24">
        <v>392358.81909384968</v>
      </c>
      <c r="H41" s="24">
        <v>461444.58368974412</v>
      </c>
      <c r="I41" s="24">
        <v>462921.55528558185</v>
      </c>
      <c r="J41" s="24">
        <v>466456.95333424653</v>
      </c>
      <c r="K41" s="24">
        <v>480470.34357806976</v>
      </c>
      <c r="L41" s="24">
        <v>411129.87829090271</v>
      </c>
      <c r="M41" s="24">
        <v>394137.18074839172</v>
      </c>
      <c r="N41" s="24">
        <v>424110.97170869127</v>
      </c>
      <c r="O41" s="24">
        <v>453359.12312198745</v>
      </c>
      <c r="P41" s="24">
        <v>450803.21305565868</v>
      </c>
      <c r="Q41" s="24">
        <v>391576.18870429992</v>
      </c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</row>
    <row r="42" spans="1:33" ht="14.25" customHeight="1" x14ac:dyDescent="0.15">
      <c r="A42" s="27" t="s">
        <v>55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>
        <v>634.6</v>
      </c>
      <c r="N42" s="26">
        <v>370.42644060835079</v>
      </c>
      <c r="O42" s="26">
        <v>309.41566951535521</v>
      </c>
      <c r="P42" s="26">
        <v>356.95862135955986</v>
      </c>
      <c r="Q42" s="26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</row>
    <row r="43" spans="1:33" ht="14.25" customHeight="1" x14ac:dyDescent="0.15">
      <c r="A43" s="27" t="s">
        <v>56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 spans="1:33" ht="14.25" customHeight="1" x14ac:dyDescent="0.15">
      <c r="A44" s="27" t="s">
        <v>57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 spans="1:33" ht="14.25" customHeight="1" x14ac:dyDescent="0.15">
      <c r="A45" s="27" t="s">
        <v>58</v>
      </c>
      <c r="B45" s="24">
        <v>41973.992484900002</v>
      </c>
      <c r="C45" s="24">
        <v>59380.159233432001</v>
      </c>
      <c r="D45" s="24">
        <v>68561.364483729601</v>
      </c>
      <c r="E45" s="24">
        <v>64510.142785132695</v>
      </c>
      <c r="F45" s="24">
        <v>55462.671481296697</v>
      </c>
      <c r="G45" s="24">
        <v>71108.528875778706</v>
      </c>
      <c r="H45" s="24">
        <v>81437.843854576291</v>
      </c>
      <c r="I45" s="24">
        <v>78062.990216825099</v>
      </c>
      <c r="J45" s="24">
        <v>76769.937148346595</v>
      </c>
      <c r="K45" s="24">
        <v>75064.697829607394</v>
      </c>
      <c r="L45" s="24">
        <v>62035.090309760002</v>
      </c>
      <c r="M45" s="24">
        <v>60718.332353969694</v>
      </c>
      <c r="N45" s="24">
        <v>68823.195509897501</v>
      </c>
      <c r="O45" s="24">
        <v>74708.370904220399</v>
      </c>
      <c r="P45" s="24">
        <v>68762.563590578909</v>
      </c>
      <c r="Q45" s="24">
        <v>73485.136686073907</v>
      </c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 spans="1:33" ht="14.25" customHeight="1" x14ac:dyDescent="0.15">
      <c r="A46" s="27" t="s">
        <v>59</v>
      </c>
      <c r="B46" s="26">
        <v>274879.44887446775</v>
      </c>
      <c r="C46" s="26">
        <v>303914.01968188933</v>
      </c>
      <c r="D46" s="26">
        <v>330035.50999303878</v>
      </c>
      <c r="E46" s="26">
        <v>354231.08300767932</v>
      </c>
      <c r="F46" s="26">
        <v>316630.76959267934</v>
      </c>
      <c r="G46" s="26">
        <v>388900.87538545032</v>
      </c>
      <c r="H46" s="26">
        <v>437661.32906981802</v>
      </c>
      <c r="I46" s="26">
        <v>468397.76413684094</v>
      </c>
      <c r="J46" s="26">
        <v>506204.16192482866</v>
      </c>
      <c r="K46" s="26">
        <v>514159.78962745337</v>
      </c>
      <c r="L46" s="26">
        <v>501727.77822376275</v>
      </c>
      <c r="M46" s="26">
        <v>501549.55004661687</v>
      </c>
      <c r="N46" s="26">
        <v>540460.08477667137</v>
      </c>
      <c r="O46" s="26">
        <v>568131.30485638382</v>
      </c>
      <c r="P46" s="26">
        <v>543059.44419757195</v>
      </c>
      <c r="Q46" s="26">
        <v>547314.43318109843</v>
      </c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</row>
    <row r="47" spans="1:33" ht="14.25" customHeight="1" x14ac:dyDescent="0.15">
      <c r="A47" s="27" t="s">
        <v>60</v>
      </c>
      <c r="B47" s="24">
        <v>2474.495342509359</v>
      </c>
      <c r="C47" s="24">
        <v>2557.2022504238139</v>
      </c>
      <c r="D47" s="24">
        <v>2542.4268798150015</v>
      </c>
      <c r="E47" s="24">
        <v>2046.6872272016049</v>
      </c>
      <c r="F47" s="24">
        <v>1034.5217577303467</v>
      </c>
      <c r="G47" s="24">
        <v>974.77756917984652</v>
      </c>
      <c r="H47" s="24">
        <v>1060.6119325884104</v>
      </c>
      <c r="I47" s="24">
        <v>1399.7258343524893</v>
      </c>
      <c r="J47" s="24">
        <v>1493.3415079873407</v>
      </c>
      <c r="K47" s="24">
        <v>1786.9892978941493</v>
      </c>
      <c r="L47" s="24">
        <v>1959.8871827147957</v>
      </c>
      <c r="M47" s="24">
        <v>1546.5187915606807</v>
      </c>
      <c r="N47" s="24">
        <v>1746.1563363373614</v>
      </c>
      <c r="O47" s="24">
        <v>1969.1650743721307</v>
      </c>
      <c r="P47" s="24">
        <v>1856.5267940934968</v>
      </c>
      <c r="Q47" s="24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3" ht="14.25" customHeight="1" x14ac:dyDescent="0.15">
      <c r="A48" s="27" t="s">
        <v>61</v>
      </c>
      <c r="B48" s="26">
        <v>694870.3</v>
      </c>
      <c r="C48" s="26">
        <v>897660.4050460601</v>
      </c>
      <c r="D48" s="26">
        <v>1122737.0974868231</v>
      </c>
      <c r="E48" s="26">
        <v>1334555.2055466101</v>
      </c>
      <c r="F48" s="26">
        <v>1119090.6630545161</v>
      </c>
      <c r="G48" s="26">
        <v>1478072.7614213261</v>
      </c>
      <c r="H48" s="26">
        <v>1807805.4434886454</v>
      </c>
      <c r="I48" s="26">
        <v>1973516.412824492</v>
      </c>
      <c r="J48" s="26">
        <v>2148588.93510943</v>
      </c>
      <c r="K48" s="26">
        <v>2243761.2789972099</v>
      </c>
      <c r="L48" s="26">
        <v>2142753.4164523003</v>
      </c>
      <c r="M48" s="26">
        <v>1989518.63892198</v>
      </c>
      <c r="N48" s="26">
        <v>2216213.7980346498</v>
      </c>
      <c r="O48" s="26">
        <v>2417442.8056057598</v>
      </c>
      <c r="P48" s="26">
        <v>2386640.0816442473</v>
      </c>
      <c r="Q48" s="26">
        <v>2497156.0457531363</v>
      </c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 spans="1:33" ht="14.25" customHeight="1" x14ac:dyDescent="0.15">
      <c r="A49" s="27" t="s">
        <v>62</v>
      </c>
      <c r="B49" s="24">
        <v>21708.662781161929</v>
      </c>
      <c r="C49" s="24">
        <v>25166.243997518952</v>
      </c>
      <c r="D49" s="24">
        <v>30555.767082042199</v>
      </c>
      <c r="E49" s="24">
        <v>38476.021834955594</v>
      </c>
      <c r="F49" s="24">
        <v>33977.347462304904</v>
      </c>
      <c r="G49" s="24">
        <v>40761.91554224366</v>
      </c>
      <c r="H49" s="24">
        <v>58262.1914783393</v>
      </c>
      <c r="I49" s="24">
        <v>61603.864423459396</v>
      </c>
      <c r="J49" s="24">
        <v>60282.300133715798</v>
      </c>
      <c r="K49" s="24">
        <v>56898.749075435895</v>
      </c>
      <c r="L49" s="24">
        <v>38572.113082355099</v>
      </c>
      <c r="M49" s="24">
        <v>34063.233599227198</v>
      </c>
      <c r="N49" s="24">
        <v>39776.840226782479</v>
      </c>
      <c r="O49" s="24">
        <v>44259.317842652606</v>
      </c>
      <c r="P49" s="24">
        <v>42079.432042496395</v>
      </c>
      <c r="Q49" s="24">
        <v>33272.554247107168</v>
      </c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 spans="1:33" ht="14.25" customHeight="1" x14ac:dyDescent="0.15">
      <c r="A50" s="27" t="s">
        <v>63</v>
      </c>
      <c r="B50" s="26">
        <v>14.391426552000224</v>
      </c>
      <c r="C50" s="26">
        <v>13.325022743151459</v>
      </c>
      <c r="D50" s="26">
        <v>16.516178645258563</v>
      </c>
      <c r="E50" s="26">
        <v>9.8536706213461169</v>
      </c>
      <c r="F50" s="26">
        <v>18.950564531013868</v>
      </c>
      <c r="G50" s="26">
        <v>22.597938065823158</v>
      </c>
      <c r="H50" s="26">
        <v>25.827376358070861</v>
      </c>
      <c r="I50" s="26">
        <v>19.506081178330902</v>
      </c>
      <c r="J50" s="26"/>
      <c r="K50" s="26">
        <v>25.930916688500822</v>
      </c>
      <c r="L50" s="26">
        <v>16.956644835583447</v>
      </c>
      <c r="M50" s="26">
        <v>30.782877955113573</v>
      </c>
      <c r="N50" s="26">
        <v>39.468627352734707</v>
      </c>
      <c r="O50" s="26">
        <v>43.601538246980347</v>
      </c>
      <c r="P50" s="26">
        <v>40.559137004850278</v>
      </c>
      <c r="Q50" s="26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 spans="1:33" ht="14.25" customHeight="1" x14ac:dyDescent="0.15">
      <c r="A51" s="27" t="s">
        <v>64</v>
      </c>
      <c r="B51" s="24">
        <v>2402.8000000000002</v>
      </c>
      <c r="C51" s="24">
        <v>2704.7</v>
      </c>
      <c r="D51" s="24">
        <v>6147.9</v>
      </c>
      <c r="E51" s="24">
        <v>6869.8</v>
      </c>
      <c r="F51" s="24">
        <v>4371</v>
      </c>
      <c r="G51" s="24">
        <v>8477.9</v>
      </c>
      <c r="H51" s="24">
        <v>9471.9</v>
      </c>
      <c r="I51" s="24">
        <v>8743.3703590769401</v>
      </c>
      <c r="J51" s="24">
        <v>11612.971601234</v>
      </c>
      <c r="K51" s="24">
        <v>12321.2</v>
      </c>
      <c r="L51" s="24">
        <v>10284.773559969499</v>
      </c>
      <c r="M51" s="24">
        <v>11885.542238504999</v>
      </c>
      <c r="N51" s="24">
        <v>11548.162610270901</v>
      </c>
      <c r="O51" s="24">
        <v>15966.849816922229</v>
      </c>
      <c r="P51" s="24">
        <v>15031.295906307199</v>
      </c>
      <c r="Q51" s="24">
        <v>13788.701762623301</v>
      </c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 spans="1:33" ht="14.25" customHeight="1" x14ac:dyDescent="0.15">
      <c r="A52" s="27" t="s">
        <v>65</v>
      </c>
      <c r="B52" s="26">
        <v>4745.3102788792485</v>
      </c>
      <c r="C52" s="26">
        <v>6065.7104460449154</v>
      </c>
      <c r="D52" s="26">
        <v>5705.6</v>
      </c>
      <c r="E52" s="26">
        <v>8096.5463334271853</v>
      </c>
      <c r="F52" s="26">
        <v>5756.0142113715865</v>
      </c>
      <c r="G52" s="26">
        <v>8530.8217744206468</v>
      </c>
      <c r="H52" s="26">
        <v>10917.327704101424</v>
      </c>
      <c r="I52" s="26">
        <v>9972.1476920231125</v>
      </c>
      <c r="J52" s="26">
        <v>8923.2039224614855</v>
      </c>
      <c r="K52" s="26">
        <v>8866.8293193745303</v>
      </c>
      <c r="L52" s="26">
        <v>4678.348641610437</v>
      </c>
      <c r="M52" s="26">
        <v>4355.688722044285</v>
      </c>
      <c r="N52" s="26"/>
      <c r="O52" s="26"/>
      <c r="P52" s="26"/>
      <c r="Q52" s="26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</row>
    <row r="53" spans="1:33" ht="14.25" customHeight="1" x14ac:dyDescent="0.15">
      <c r="A53" s="27" t="s">
        <v>66</v>
      </c>
      <c r="B53" s="24">
        <v>5568.94732024932</v>
      </c>
      <c r="C53" s="24">
        <v>6310.7661585549204</v>
      </c>
      <c r="D53" s="24">
        <v>6874.2094266522499</v>
      </c>
      <c r="E53" s="24">
        <v>7513.7768540546394</v>
      </c>
      <c r="F53" s="24">
        <v>6622.8784836075001</v>
      </c>
      <c r="G53" s="24">
        <v>7492.5460768563808</v>
      </c>
      <c r="H53" s="24">
        <v>8301.37907271927</v>
      </c>
      <c r="I53" s="24">
        <v>8922.635327843509</v>
      </c>
      <c r="J53" s="24">
        <v>8866.32640550414</v>
      </c>
      <c r="K53" s="24">
        <v>9455.5670107668993</v>
      </c>
      <c r="L53" s="24">
        <v>9452.4000280770615</v>
      </c>
      <c r="M53" s="24">
        <v>10100.26149642677</v>
      </c>
      <c r="N53" s="24">
        <v>10810.6971887037</v>
      </c>
      <c r="O53" s="24">
        <v>11730.27293951142</v>
      </c>
      <c r="P53" s="24">
        <v>11885.10957846937</v>
      </c>
      <c r="Q53" s="24">
        <v>12027.814971845621</v>
      </c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</row>
    <row r="54" spans="1:33" ht="14.25" customHeight="1" x14ac:dyDescent="0.15">
      <c r="A54" s="27" t="s">
        <v>67</v>
      </c>
      <c r="B54" s="26">
        <v>7592.0142449405676</v>
      </c>
      <c r="C54" s="26">
        <v>8369.4535482966003</v>
      </c>
      <c r="D54" s="26">
        <v>8559.3322323930824</v>
      </c>
      <c r="E54" s="26">
        <v>10292.93096698041</v>
      </c>
      <c r="F54" s="26">
        <v>11212.909112703506</v>
      </c>
      <c r="G54" s="26">
        <v>11421.347029180433</v>
      </c>
      <c r="H54" s="26">
        <v>12651.6</v>
      </c>
      <c r="I54" s="26">
        <v>12122.759836261645</v>
      </c>
      <c r="J54" s="26">
        <v>12052.756795389261</v>
      </c>
      <c r="K54" s="26">
        <v>12984.780627313514</v>
      </c>
      <c r="L54" s="26">
        <v>11735.247561179393</v>
      </c>
      <c r="M54" s="26">
        <v>10882.922075104092</v>
      </c>
      <c r="N54" s="26">
        <v>11882.442225802513</v>
      </c>
      <c r="O54" s="26">
        <v>11917.663544642921</v>
      </c>
      <c r="P54" s="26">
        <v>12628.493496563447</v>
      </c>
      <c r="Q54" s="26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</row>
    <row r="55" spans="1:33" ht="14.25" customHeight="1" x14ac:dyDescent="0.15">
      <c r="A55" s="27" t="s">
        <v>68</v>
      </c>
      <c r="B55" s="24">
        <v>7525.2370499028066</v>
      </c>
      <c r="C55" s="24">
        <v>8975.4373990880667</v>
      </c>
      <c r="D55" s="24">
        <v>10512.99725430941</v>
      </c>
      <c r="E55" s="24">
        <v>11710.96297293148</v>
      </c>
      <c r="F55" s="24">
        <v>9171.2769480500483</v>
      </c>
      <c r="G55" s="24">
        <v>10684.153211163082</v>
      </c>
      <c r="H55" s="24">
        <v>12182.424584923421</v>
      </c>
      <c r="I55" s="24">
        <v>11139.866965357836</v>
      </c>
      <c r="J55" s="24">
        <v>11853.681937378155</v>
      </c>
      <c r="K55" s="24">
        <v>12525.559343335739</v>
      </c>
      <c r="L55" s="24">
        <v>11313.305232068449</v>
      </c>
      <c r="M55" s="24">
        <v>11635.18841716253</v>
      </c>
      <c r="N55" s="24">
        <v>13234.95600991727</v>
      </c>
      <c r="O55" s="24">
        <v>14449.270903915562</v>
      </c>
      <c r="P55" s="24">
        <v>14370.630158137803</v>
      </c>
      <c r="Q55" s="24">
        <v>13824.300738264519</v>
      </c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</row>
    <row r="56" spans="1:33" ht="14.25" customHeight="1" x14ac:dyDescent="0.15">
      <c r="A56" s="27" t="s">
        <v>69</v>
      </c>
      <c r="B56" s="26"/>
      <c r="C56" s="26"/>
      <c r="D56" s="26"/>
      <c r="E56" s="26"/>
      <c r="F56" s="26"/>
      <c r="G56" s="26"/>
      <c r="H56" s="26">
        <v>924.4</v>
      </c>
      <c r="I56" s="26">
        <v>985.47486033519556</v>
      </c>
      <c r="J56" s="26">
        <v>783.10055865921788</v>
      </c>
      <c r="K56" s="26">
        <v>762.24581005586583</v>
      </c>
      <c r="L56" s="26">
        <v>536.24022346368713</v>
      </c>
      <c r="M56" s="26">
        <v>494.12849162011173</v>
      </c>
      <c r="N56" s="26">
        <v>548.05025462569836</v>
      </c>
      <c r="O56" s="26">
        <v>734.35800844692733</v>
      </c>
      <c r="P56" s="26">
        <v>579.0478724022347</v>
      </c>
      <c r="Q56" s="26">
        <v>404.97919655307265</v>
      </c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</row>
    <row r="57" spans="1:33" ht="14.25" customHeight="1" x14ac:dyDescent="0.15">
      <c r="A57" s="27" t="s">
        <v>70</v>
      </c>
      <c r="B57" s="24"/>
      <c r="C57" s="24"/>
      <c r="D57" s="24"/>
      <c r="E57" s="24"/>
      <c r="F57" s="24"/>
      <c r="G57" s="24"/>
      <c r="H57" s="24">
        <v>797.8</v>
      </c>
      <c r="I57" s="24">
        <v>854.94972067039112</v>
      </c>
      <c r="J57" s="24">
        <v>618.8379888268156</v>
      </c>
      <c r="K57" s="24">
        <v>630.0558659217877</v>
      </c>
      <c r="L57" s="24">
        <v>407.32402234636874</v>
      </c>
      <c r="M57" s="24">
        <v>362.3072625698324</v>
      </c>
      <c r="N57" s="24">
        <v>425.106120547486</v>
      </c>
      <c r="O57" s="24">
        <v>586.00703060335195</v>
      </c>
      <c r="P57" s="24">
        <v>398.10207572067037</v>
      </c>
      <c r="Q57" s="24">
        <v>270.97784056424581</v>
      </c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</row>
    <row r="58" spans="1:33" ht="14.25" customHeight="1" x14ac:dyDescent="0.15">
      <c r="A58" s="27" t="s">
        <v>71</v>
      </c>
      <c r="B58" s="26">
        <v>2045.5090625304977</v>
      </c>
      <c r="C58" s="26">
        <v>1979.9901756256845</v>
      </c>
      <c r="D58" s="26">
        <v>1986.0298046524201</v>
      </c>
      <c r="E58" s="26">
        <v>3354.9</v>
      </c>
      <c r="F58" s="26">
        <v>3409.4783714480532</v>
      </c>
      <c r="G58" s="26">
        <v>3563.3556818549282</v>
      </c>
      <c r="H58" s="26">
        <v>4209.0698525987682</v>
      </c>
      <c r="I58" s="26">
        <v>3898.4085696310854</v>
      </c>
      <c r="J58" s="26">
        <v>3601.3802253254003</v>
      </c>
      <c r="K58" s="26">
        <v>3550.2121031215152</v>
      </c>
      <c r="L58" s="26">
        <v>3195.2080959637924</v>
      </c>
      <c r="M58" s="26">
        <v>2874.4817956047827</v>
      </c>
      <c r="N58" s="26">
        <v>3149.1786671591153</v>
      </c>
      <c r="O58" s="26">
        <v>4387.5226366201441</v>
      </c>
      <c r="P58" s="26">
        <v>3481.9416253557379</v>
      </c>
      <c r="Q58" s="26">
        <v>3369.4141194040481</v>
      </c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</row>
    <row r="59" spans="1:33" ht="14.25" customHeight="1" x14ac:dyDescent="0.15">
      <c r="A59" s="27" t="s">
        <v>72</v>
      </c>
      <c r="B59" s="24">
        <v>71554.951811208506</v>
      </c>
      <c r="C59" s="24">
        <v>85771.675081409849</v>
      </c>
      <c r="D59" s="24">
        <v>107016.71697536865</v>
      </c>
      <c r="E59" s="24">
        <v>126345.44580980868</v>
      </c>
      <c r="F59" s="24">
        <v>101025.89512084689</v>
      </c>
      <c r="G59" s="24">
        <v>115073.26430899688</v>
      </c>
      <c r="H59" s="24">
        <v>137892.68312613951</v>
      </c>
      <c r="I59" s="24">
        <v>134125.04860552211</v>
      </c>
      <c r="J59" s="24">
        <v>136995.38701816366</v>
      </c>
      <c r="K59" s="24">
        <v>146628.9315410908</v>
      </c>
      <c r="L59" s="24">
        <v>128168.65072752928</v>
      </c>
      <c r="M59" s="24">
        <v>130930.64105873485</v>
      </c>
      <c r="N59" s="24">
        <v>145845.99517927031</v>
      </c>
      <c r="O59" s="24">
        <v>161089.09603160253</v>
      </c>
      <c r="P59" s="24">
        <v>156104.42090097387</v>
      </c>
      <c r="Q59" s="24">
        <v>148814.34712221383</v>
      </c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</row>
    <row r="60" spans="1:33" ht="14.25" customHeight="1" x14ac:dyDescent="0.15">
      <c r="A60" s="27" t="s">
        <v>73</v>
      </c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</row>
    <row r="61" spans="1:33" ht="14.25" customHeight="1" x14ac:dyDescent="0.15">
      <c r="A61" s="27" t="s">
        <v>74</v>
      </c>
      <c r="B61" s="24">
        <v>81513.3</v>
      </c>
      <c r="C61" s="24">
        <v>90515.014782336177</v>
      </c>
      <c r="D61" s="24">
        <v>101638.77102204364</v>
      </c>
      <c r="E61" s="24">
        <v>118240.21567087555</v>
      </c>
      <c r="F61" s="24">
        <v>94720.313341541536</v>
      </c>
      <c r="G61" s="24">
        <v>101132.49773266578</v>
      </c>
      <c r="H61" s="24">
        <v>117875.53130795255</v>
      </c>
      <c r="I61" s="24">
        <v>111287.86931811005</v>
      </c>
      <c r="J61" s="24">
        <v>116915.29459136432</v>
      </c>
      <c r="K61" s="24">
        <v>119447.34212767673</v>
      </c>
      <c r="L61" s="24">
        <v>103346.47159110932</v>
      </c>
      <c r="M61" s="24">
        <v>103821.40256331787</v>
      </c>
      <c r="N61" s="24">
        <v>111276.84277528785</v>
      </c>
      <c r="O61" s="24">
        <v>119312.01479452258</v>
      </c>
      <c r="P61" s="24">
        <v>121405.10019643116</v>
      </c>
      <c r="Q61" s="24">
        <v>119454.51588112257</v>
      </c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</row>
    <row r="62" spans="1:33" ht="14.25" customHeight="1" x14ac:dyDescent="0.15">
      <c r="A62" s="27" t="s">
        <v>75</v>
      </c>
      <c r="B62" s="26">
        <v>39.500115349339694</v>
      </c>
      <c r="C62" s="26">
        <v>55.170745156734426</v>
      </c>
      <c r="D62" s="26">
        <v>58.068545641764338</v>
      </c>
      <c r="E62" s="26">
        <v>68.815728023137396</v>
      </c>
      <c r="F62" s="26">
        <v>77.368459551769348</v>
      </c>
      <c r="G62" s="26">
        <v>85.133439492237841</v>
      </c>
      <c r="H62" s="26">
        <v>92.701481535665451</v>
      </c>
      <c r="I62" s="26">
        <v>117.99956110982946</v>
      </c>
      <c r="J62" s="26">
        <v>2401.2806590104715</v>
      </c>
      <c r="K62" s="26">
        <v>2703.7828956623021</v>
      </c>
      <c r="L62" s="26">
        <v>2582.238452405737</v>
      </c>
      <c r="M62" s="26">
        <v>1732.1194456479539</v>
      </c>
      <c r="N62" s="26">
        <v>3162.0011141058171</v>
      </c>
      <c r="O62" s="26">
        <v>3521.9585755200569</v>
      </c>
      <c r="P62" s="26">
        <v>3996.1737780003491</v>
      </c>
      <c r="Q62" s="26">
        <v>2784.6118354049327</v>
      </c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</row>
    <row r="63" spans="1:33" ht="14.25" customHeight="1" x14ac:dyDescent="0.15">
      <c r="A63" s="27" t="s">
        <v>76</v>
      </c>
      <c r="B63" s="24">
        <v>42.909028888888891</v>
      </c>
      <c r="C63" s="24">
        <v>44.259658148148148</v>
      </c>
      <c r="D63" s="24">
        <v>39.018382592592587</v>
      </c>
      <c r="E63" s="24">
        <v>43.885135185185177</v>
      </c>
      <c r="F63" s="24">
        <v>36.815298888888883</v>
      </c>
      <c r="G63" s="24">
        <v>37.243385555555555</v>
      </c>
      <c r="H63" s="24">
        <v>36.16957444444445</v>
      </c>
      <c r="I63" s="24">
        <v>38.594799259259261</v>
      </c>
      <c r="J63" s="24">
        <v>41.033222222222221</v>
      </c>
      <c r="K63" s="24">
        <v>38.5</v>
      </c>
      <c r="L63" s="24">
        <v>34.876544448148145</v>
      </c>
      <c r="M63" s="24">
        <v>25.424905107407408</v>
      </c>
      <c r="N63" s="24">
        <v>21.813104488888886</v>
      </c>
      <c r="O63" s="24">
        <v>20.537037037037038</v>
      </c>
      <c r="P63" s="24"/>
      <c r="Q63" s="24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</row>
    <row r="64" spans="1:33" ht="14.25" customHeight="1" x14ac:dyDescent="0.15">
      <c r="A64" s="27" t="s">
        <v>77</v>
      </c>
      <c r="B64" s="26">
        <v>1395.1</v>
      </c>
      <c r="C64" s="26">
        <v>1931.4</v>
      </c>
      <c r="D64" s="26">
        <v>2635.1</v>
      </c>
      <c r="E64" s="26">
        <v>2393.4</v>
      </c>
      <c r="F64" s="26">
        <v>1689.3</v>
      </c>
      <c r="G64" s="26">
        <v>6816</v>
      </c>
      <c r="H64" s="26">
        <v>8361.6</v>
      </c>
      <c r="I64" s="26">
        <v>8935.5</v>
      </c>
      <c r="J64" s="26">
        <v>9424.4</v>
      </c>
      <c r="K64" s="26">
        <v>9898.9</v>
      </c>
      <c r="L64" s="26">
        <v>9441.7999999999993</v>
      </c>
      <c r="M64" s="26">
        <v>9839.6</v>
      </c>
      <c r="N64" s="26">
        <v>10134.6</v>
      </c>
      <c r="O64" s="26">
        <v>10638.1</v>
      </c>
      <c r="P64" s="26">
        <v>11192.7</v>
      </c>
      <c r="Q64" s="26">
        <v>10297.299999999999</v>
      </c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</row>
    <row r="65" spans="1:33" ht="14.25" customHeight="1" x14ac:dyDescent="0.15">
      <c r="A65" s="27" t="s">
        <v>78</v>
      </c>
      <c r="B65" s="24">
        <v>370.1121351851852</v>
      </c>
      <c r="C65" s="24">
        <v>360.61620814814813</v>
      </c>
      <c r="D65" s="24">
        <v>361.40684111111108</v>
      </c>
      <c r="E65" s="24">
        <v>463.8242703703703</v>
      </c>
      <c r="F65" s="24">
        <v>431.39956925925924</v>
      </c>
      <c r="G65" s="24">
        <v>469.27546074074075</v>
      </c>
      <c r="H65" s="24">
        <v>442.60647185185184</v>
      </c>
      <c r="I65" s="24">
        <v>472.80071159259268</v>
      </c>
      <c r="J65" s="24">
        <v>478.93302874074067</v>
      </c>
      <c r="K65" s="24">
        <v>380.4</v>
      </c>
      <c r="L65" s="24">
        <v>337.8561899247407</v>
      </c>
      <c r="M65" s="24">
        <v>262.35687517913851</v>
      </c>
      <c r="N65" s="24">
        <v>260.46993642960774</v>
      </c>
      <c r="O65" s="24">
        <v>264.8432863037537</v>
      </c>
      <c r="P65" s="24"/>
      <c r="Q65" s="24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</row>
    <row r="66" spans="1:33" ht="14.25" customHeight="1" x14ac:dyDescent="0.15">
      <c r="A66" s="27" t="s">
        <v>79</v>
      </c>
      <c r="B66" s="26">
        <v>10461.69088067265</v>
      </c>
      <c r="C66" s="26">
        <v>13170.09167024522</v>
      </c>
      <c r="D66" s="26">
        <v>14864.155481626181</v>
      </c>
      <c r="E66" s="26">
        <v>19454.767463422377</v>
      </c>
      <c r="F66" s="26">
        <v>14406.02592363184</v>
      </c>
      <c r="G66" s="26">
        <v>18131.092037819846</v>
      </c>
      <c r="H66" s="26">
        <v>23076.323024175839</v>
      </c>
      <c r="I66" s="26">
        <v>24562.89832310905</v>
      </c>
      <c r="J66" s="26">
        <v>25580.775039446191</v>
      </c>
      <c r="K66" s="26">
        <v>26590.481332943687</v>
      </c>
      <c r="L66" s="26">
        <v>19042.747807629439</v>
      </c>
      <c r="M66" s="26">
        <v>17413.400000000001</v>
      </c>
      <c r="N66" s="26">
        <v>19575.722921980676</v>
      </c>
      <c r="O66" s="26">
        <v>22132.787191929798</v>
      </c>
      <c r="P66" s="26">
        <v>22773.849435844029</v>
      </c>
      <c r="Q66" s="26">
        <v>20461.375147359569</v>
      </c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</row>
    <row r="67" spans="1:33" ht="14.25" customHeight="1" x14ac:dyDescent="0.15">
      <c r="A67" s="27" t="s">
        <v>80</v>
      </c>
      <c r="B67" s="24">
        <v>16073.2</v>
      </c>
      <c r="C67" s="24">
        <v>20545.599999999999</v>
      </c>
      <c r="D67" s="24">
        <v>24454.6</v>
      </c>
      <c r="E67" s="24">
        <v>29849</v>
      </c>
      <c r="F67" s="24">
        <v>23089.3</v>
      </c>
      <c r="G67" s="24">
        <v>25024.2</v>
      </c>
      <c r="H67" s="24">
        <v>27913.4</v>
      </c>
      <c r="I67" s="24">
        <v>26834.5</v>
      </c>
      <c r="J67" s="24">
        <v>26533.7</v>
      </c>
      <c r="K67" s="24">
        <v>25268.7</v>
      </c>
      <c r="L67" s="24">
        <v>19030.900000000001</v>
      </c>
      <c r="M67" s="24">
        <v>20018.3</v>
      </c>
      <c r="N67" s="24">
        <v>23339.4</v>
      </c>
      <c r="O67" s="24">
        <v>28045.807000000001</v>
      </c>
      <c r="P67" s="24">
        <v>28472.107000000007</v>
      </c>
      <c r="Q67" s="24">
        <v>25049.007000000001</v>
      </c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</row>
    <row r="68" spans="1:33" ht="14.25" customHeight="1" x14ac:dyDescent="0.15">
      <c r="A68" s="27" t="s">
        <v>81</v>
      </c>
      <c r="B68" s="26">
        <v>1864.1</v>
      </c>
      <c r="C68" s="26">
        <v>2254.6999999999998</v>
      </c>
      <c r="D68" s="26">
        <v>2793.7</v>
      </c>
      <c r="E68" s="26">
        <v>3275.5</v>
      </c>
      <c r="F68" s="26">
        <v>2923.5760296599997</v>
      </c>
      <c r="G68" s="26">
        <v>3473.1567385900003</v>
      </c>
      <c r="H68" s="26">
        <v>4242.5938510699998</v>
      </c>
      <c r="I68" s="26">
        <v>4242.2293010599997</v>
      </c>
      <c r="J68" s="26">
        <v>4394.9302631599994</v>
      </c>
      <c r="K68" s="26">
        <v>4294.4276818500002</v>
      </c>
      <c r="L68" s="26">
        <v>4436.9760122299995</v>
      </c>
      <c r="M68" s="26">
        <v>4322.3138801499999</v>
      </c>
      <c r="N68" s="26">
        <v>4667.3951067500002</v>
      </c>
      <c r="O68" s="26">
        <v>4735.5934779700001</v>
      </c>
      <c r="P68" s="26">
        <v>4747.6476885600005</v>
      </c>
      <c r="Q68" s="26">
        <v>4158.1338781599998</v>
      </c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</row>
    <row r="69" spans="1:33" ht="14.25" customHeight="1" x14ac:dyDescent="0.15">
      <c r="A69" s="27" t="s">
        <v>82</v>
      </c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</row>
    <row r="70" spans="1:33" ht="14.25" customHeight="1" x14ac:dyDescent="0.15">
      <c r="A70" s="27" t="s">
        <v>83</v>
      </c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</row>
    <row r="71" spans="1:33" ht="14.25" customHeight="1" x14ac:dyDescent="0.15">
      <c r="A71" s="27" t="s">
        <v>84</v>
      </c>
      <c r="B71" s="24">
        <v>5730.4126724910357</v>
      </c>
      <c r="C71" s="24">
        <v>6977.1926376213723</v>
      </c>
      <c r="D71" s="24">
        <v>9388.3398759304437</v>
      </c>
      <c r="E71" s="24">
        <v>10546.418657392323</v>
      </c>
      <c r="F71" s="24">
        <v>7395.3569758254798</v>
      </c>
      <c r="G71" s="24">
        <v>9910.3862852010061</v>
      </c>
      <c r="H71" s="24">
        <v>14456.267678821407</v>
      </c>
      <c r="I71" s="24">
        <v>13807.600113480659</v>
      </c>
      <c r="J71" s="24">
        <v>14563.648094019172</v>
      </c>
      <c r="K71" s="24">
        <v>14643.222703936473</v>
      </c>
      <c r="L71" s="24">
        <v>11862.878802107074</v>
      </c>
      <c r="M71" s="24">
        <v>12435.597761904359</v>
      </c>
      <c r="N71" s="24">
        <v>13525.047598623987</v>
      </c>
      <c r="O71" s="24">
        <v>14870.311037573105</v>
      </c>
      <c r="P71" s="24">
        <v>14910.309012421858</v>
      </c>
      <c r="Q71" s="24">
        <v>15320.857896601521</v>
      </c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</row>
    <row r="72" spans="1:33" ht="14.25" customHeight="1" x14ac:dyDescent="0.15">
      <c r="A72" s="27" t="s">
        <v>85</v>
      </c>
      <c r="B72" s="26">
        <v>1601.3318177994172</v>
      </c>
      <c r="C72" s="26">
        <v>1560.5929343346954</v>
      </c>
      <c r="D72" s="26">
        <v>1625.8374989400829</v>
      </c>
      <c r="E72" s="26">
        <v>1489.1532500881758</v>
      </c>
      <c r="F72" s="26">
        <v>1564.9335481515834</v>
      </c>
      <c r="G72" s="26">
        <v>1805.2860670158839</v>
      </c>
      <c r="H72" s="26">
        <v>1595.6</v>
      </c>
      <c r="I72" s="26">
        <v>1674.5954113710582</v>
      </c>
      <c r="J72" s="26">
        <v>1824.4808131162217</v>
      </c>
      <c r="K72" s="26">
        <v>1849.7746186073484</v>
      </c>
      <c r="L72" s="26">
        <v>1668.7384769970799</v>
      </c>
      <c r="M72" s="26">
        <v>1635.7380963197918</v>
      </c>
      <c r="N72" s="26">
        <v>1793.0246458913141</v>
      </c>
      <c r="O72" s="26">
        <v>1828.2728833797946</v>
      </c>
      <c r="P72" s="26">
        <v>1980.9893064091639</v>
      </c>
      <c r="Q72" s="26">
        <v>1739.3312177946548</v>
      </c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</row>
    <row r="73" spans="1:33" ht="14.25" customHeight="1" x14ac:dyDescent="0.15">
      <c r="A73" s="27" t="s">
        <v>86</v>
      </c>
      <c r="B73" s="24">
        <v>917.34975739893162</v>
      </c>
      <c r="C73" s="24">
        <v>1055.546060462292</v>
      </c>
      <c r="D73" s="24">
        <v>1350.794630055774</v>
      </c>
      <c r="E73" s="24">
        <v>1718.5812174573437</v>
      </c>
      <c r="F73" s="24">
        <v>1694.6786209502811</v>
      </c>
      <c r="G73" s="24">
        <v>2479.5001076578601</v>
      </c>
      <c r="H73" s="24">
        <v>3029.3754943837785</v>
      </c>
      <c r="I73" s="24">
        <v>3257.974058934155</v>
      </c>
      <c r="J73" s="24">
        <v>3014.4567262233536</v>
      </c>
      <c r="K73" s="24">
        <v>3418.298315488697</v>
      </c>
      <c r="L73" s="24">
        <v>2920.0261462622702</v>
      </c>
      <c r="M73" s="24">
        <v>2810.8257464482263</v>
      </c>
      <c r="N73" s="24">
        <v>3030.1232875500327</v>
      </c>
      <c r="O73" s="24">
        <v>2705.0001962797323</v>
      </c>
      <c r="P73" s="24">
        <v>2745.9293269756199</v>
      </c>
      <c r="Q73" s="24">
        <v>3252.8267393143324</v>
      </c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</row>
    <row r="74" spans="1:33" ht="14.25" customHeight="1" x14ac:dyDescent="0.15">
      <c r="A74" s="27" t="s">
        <v>87</v>
      </c>
      <c r="B74" s="26">
        <v>1528493.2779811874</v>
      </c>
      <c r="C74" s="26">
        <v>1760915.2279515122</v>
      </c>
      <c r="D74" s="26">
        <v>2085930.0758615974</v>
      </c>
      <c r="E74" s="26">
        <v>2296424.1</v>
      </c>
      <c r="F74" s="26">
        <v>1785820.1649983937</v>
      </c>
      <c r="G74" s="26">
        <v>2029378.6335137074</v>
      </c>
      <c r="H74" s="26">
        <v>2415732.1740152841</v>
      </c>
      <c r="I74" s="26">
        <v>2412025.784726894</v>
      </c>
      <c r="J74" s="26">
        <v>2523140.6894371165</v>
      </c>
      <c r="K74" s="26">
        <v>2591984.472457841</v>
      </c>
      <c r="L74" s="26">
        <v>2343100.6570168389</v>
      </c>
      <c r="M74" s="26">
        <v>2343700.0668640817</v>
      </c>
      <c r="N74" s="26">
        <v>2559549.2863216219</v>
      </c>
      <c r="O74" s="26">
        <v>2755036.5890124221</v>
      </c>
      <c r="P74" s="26">
        <v>2683836.0213567414</v>
      </c>
      <c r="Q74" s="26">
        <v>2505749.6299100937</v>
      </c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</row>
    <row r="75" spans="1:33" ht="14.25" customHeight="1" x14ac:dyDescent="0.15">
      <c r="A75" s="27" t="s">
        <v>88</v>
      </c>
      <c r="B75" s="24">
        <v>603.27141563238399</v>
      </c>
      <c r="C75" s="24">
        <v>650.54553359040108</v>
      </c>
      <c r="D75" s="24">
        <v>745.17795388262698</v>
      </c>
      <c r="E75" s="24">
        <v>852.4018831547919</v>
      </c>
      <c r="F75" s="24">
        <v>765.68571124335301</v>
      </c>
      <c r="G75" s="24">
        <v>835.11398283451001</v>
      </c>
      <c r="H75" s="24">
        <v>1005.99113753082</v>
      </c>
      <c r="I75" s="24"/>
      <c r="J75" s="24"/>
      <c r="K75" s="24"/>
      <c r="L75" s="24"/>
      <c r="M75" s="24"/>
      <c r="N75" s="24"/>
      <c r="O75" s="24"/>
      <c r="P75" s="24"/>
      <c r="Q75" s="24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</row>
    <row r="76" spans="1:33" ht="14.25" customHeight="1" x14ac:dyDescent="0.15">
      <c r="A76" s="27" t="s">
        <v>89</v>
      </c>
      <c r="B76" s="26">
        <v>680.6</v>
      </c>
      <c r="C76" s="26">
        <v>659.1518207119575</v>
      </c>
      <c r="D76" s="26">
        <v>722.6470988880086</v>
      </c>
      <c r="E76" s="26">
        <v>901.99797219733932</v>
      </c>
      <c r="F76" s="26">
        <v>615.0987817223612</v>
      </c>
      <c r="G76" s="26">
        <v>819.74757751912853</v>
      </c>
      <c r="H76" s="26">
        <v>1071.7373612034626</v>
      </c>
      <c r="I76" s="26">
        <v>1205.1318438393482</v>
      </c>
      <c r="J76" s="26">
        <v>1143.3271585603595</v>
      </c>
      <c r="K76" s="26">
        <v>1208.5322711784038</v>
      </c>
      <c r="L76" s="26">
        <v>970.19338583328238</v>
      </c>
      <c r="M76" s="26">
        <v>921.83985748944917</v>
      </c>
      <c r="N76" s="26">
        <v>985.31047042672742</v>
      </c>
      <c r="O76" s="26">
        <v>1012.1301473989857</v>
      </c>
      <c r="P76" s="26">
        <v>1030.8088169716798</v>
      </c>
      <c r="Q76" s="26">
        <v>819.30745441598413</v>
      </c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</row>
    <row r="77" spans="1:33" ht="14.25" customHeight="1" x14ac:dyDescent="0.15">
      <c r="A77" s="27" t="s">
        <v>90</v>
      </c>
      <c r="B77" s="24">
        <v>70041.7</v>
      </c>
      <c r="C77" s="24">
        <v>81902.890483022187</v>
      </c>
      <c r="D77" s="24">
        <v>98615.710257775267</v>
      </c>
      <c r="E77" s="24">
        <v>105433.83886623902</v>
      </c>
      <c r="F77" s="24">
        <v>71766.068828673466</v>
      </c>
      <c r="G77" s="24">
        <v>75038.95532539679</v>
      </c>
      <c r="H77" s="24">
        <v>83030.370296279681</v>
      </c>
      <c r="I77" s="24">
        <v>76760.162737186896</v>
      </c>
      <c r="J77" s="24">
        <v>77796.801806158604</v>
      </c>
      <c r="K77" s="24">
        <v>74459.455558632675</v>
      </c>
      <c r="L77" s="24">
        <v>58806.695990106455</v>
      </c>
      <c r="M77" s="24">
        <v>58351.635008575278</v>
      </c>
      <c r="N77" s="24">
        <v>67198.318453920467</v>
      </c>
      <c r="O77" s="24">
        <v>74302.405230613687</v>
      </c>
      <c r="P77" s="24">
        <v>72690.213779789075</v>
      </c>
      <c r="Q77" s="24">
        <v>68271.593267440534</v>
      </c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</row>
    <row r="78" spans="1:33" ht="14.25" customHeight="1" x14ac:dyDescent="0.15">
      <c r="A78" s="27" t="s">
        <v>91</v>
      </c>
      <c r="B78" s="26">
        <v>439682.81415017898</v>
      </c>
      <c r="C78" s="26">
        <v>485050.1141981798</v>
      </c>
      <c r="D78" s="26">
        <v>544317.05531931284</v>
      </c>
      <c r="E78" s="26">
        <v>603017.98030693922</v>
      </c>
      <c r="F78" s="26">
        <v>471024.8553618369</v>
      </c>
      <c r="G78" s="26">
        <v>507694.91396336339</v>
      </c>
      <c r="H78" s="26">
        <v>586877.08923402906</v>
      </c>
      <c r="I78" s="26">
        <v>560945.16239604657</v>
      </c>
      <c r="J78" s="26">
        <v>582360.83141026343</v>
      </c>
      <c r="K78" s="26">
        <v>580548.77745135257</v>
      </c>
      <c r="L78" s="26">
        <v>521964.03456004697</v>
      </c>
      <c r="M78" s="26">
        <v>521165.54445491388</v>
      </c>
      <c r="N78" s="26">
        <v>559707.62713376677</v>
      </c>
      <c r="O78" s="26">
        <v>613300.69882032613</v>
      </c>
      <c r="P78" s="26">
        <v>597389.20096681372</v>
      </c>
      <c r="Q78" s="26">
        <v>504700.90179314039</v>
      </c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</row>
    <row r="79" spans="1:33" ht="14.25" customHeight="1" x14ac:dyDescent="0.15">
      <c r="A79" s="27" t="s">
        <v>92</v>
      </c>
      <c r="B79" s="24">
        <v>204.01436222150704</v>
      </c>
      <c r="C79" s="24">
        <v>197.98374954922812</v>
      </c>
      <c r="D79" s="24">
        <v>235.26400934695866</v>
      </c>
      <c r="E79" s="24">
        <v>194.6</v>
      </c>
      <c r="F79" s="24">
        <v>145.94809317500147</v>
      </c>
      <c r="G79" s="24">
        <v>153.54772947148433</v>
      </c>
      <c r="H79" s="24">
        <v>151.86708030515891</v>
      </c>
      <c r="I79" s="24">
        <v>127.70928763950954</v>
      </c>
      <c r="J79" s="24">
        <v>149.82374894977161</v>
      </c>
      <c r="K79" s="24">
        <v>166.56484478309946</v>
      </c>
      <c r="L79" s="24">
        <v>127.54665761674542</v>
      </c>
      <c r="M79" s="24">
        <v>177.87251123021736</v>
      </c>
      <c r="N79" s="24"/>
      <c r="O79" s="24"/>
      <c r="P79" s="24"/>
      <c r="Q79" s="24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</row>
    <row r="80" spans="1:33" ht="14.25" customHeight="1" x14ac:dyDescent="0.15">
      <c r="A80" s="27" t="s">
        <v>93</v>
      </c>
      <c r="B80" s="26">
        <v>5456.8812146691116</v>
      </c>
      <c r="C80" s="26"/>
      <c r="D80" s="26">
        <v>6835.6312580496478</v>
      </c>
      <c r="E80" s="26">
        <v>9102.9573199075276</v>
      </c>
      <c r="F80" s="26">
        <v>6375.7866374878513</v>
      </c>
      <c r="G80" s="26">
        <v>8857.6711798020278</v>
      </c>
      <c r="H80" s="26">
        <v>10150.68227397482</v>
      </c>
      <c r="I80" s="26">
        <v>9782.6239758565753</v>
      </c>
      <c r="J80" s="26">
        <v>9358.6382672398322</v>
      </c>
      <c r="K80" s="26">
        <v>8290.4046009298727</v>
      </c>
      <c r="L80" s="26">
        <v>5112.6240898817732</v>
      </c>
      <c r="M80" s="26"/>
      <c r="N80" s="26"/>
      <c r="O80" s="26"/>
      <c r="P80" s="26"/>
      <c r="Q80" s="26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</row>
    <row r="81" spans="1:33" ht="14.25" customHeight="1" x14ac:dyDescent="0.15">
      <c r="A81" s="27" t="s">
        <v>94</v>
      </c>
      <c r="B81" s="24">
        <v>104.32489212762023</v>
      </c>
      <c r="C81" s="24">
        <v>108.86403255216104</v>
      </c>
      <c r="D81" s="24">
        <v>134.32668292910427</v>
      </c>
      <c r="E81" s="24">
        <v>205.50152420009465</v>
      </c>
      <c r="F81" s="24">
        <v>174.20672322871786</v>
      </c>
      <c r="G81" s="24">
        <v>139.9240849667614</v>
      </c>
      <c r="H81" s="24">
        <v>114.48416438654264</v>
      </c>
      <c r="I81" s="24">
        <v>125.84980164090481</v>
      </c>
      <c r="J81" s="24">
        <v>131.40876076259528</v>
      </c>
      <c r="K81" s="24">
        <v>123.86445121050319</v>
      </c>
      <c r="L81" s="24">
        <v>107.39052773358299</v>
      </c>
      <c r="M81" s="24">
        <v>100.52720466337871</v>
      </c>
      <c r="N81" s="24">
        <v>128.9770010481389</v>
      </c>
      <c r="O81" s="24">
        <v>151.35755867924169</v>
      </c>
      <c r="P81" s="24"/>
      <c r="Q81" s="24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</row>
    <row r="82" spans="1:33" ht="14.25" customHeight="1" x14ac:dyDescent="0.15">
      <c r="A82" s="27" t="s">
        <v>95</v>
      </c>
      <c r="B82" s="26">
        <v>1413.89987271</v>
      </c>
      <c r="C82" s="26">
        <v>1586.4006306400001</v>
      </c>
      <c r="D82" s="26">
        <v>2055.6125357199999</v>
      </c>
      <c r="E82" s="26">
        <v>2387.5843233400001</v>
      </c>
      <c r="F82" s="26">
        <v>1853.7113155100001</v>
      </c>
      <c r="G82" s="26">
        <v>2393.2508646900001</v>
      </c>
      <c r="H82" s="26">
        <v>3222.9530967300002</v>
      </c>
      <c r="I82" s="26">
        <v>3459.0987603600001</v>
      </c>
      <c r="J82" s="26">
        <v>4190.7599267699998</v>
      </c>
      <c r="K82" s="26">
        <v>3995.07259987</v>
      </c>
      <c r="L82" s="26">
        <v>3021.0385285000002</v>
      </c>
      <c r="M82" s="26">
        <v>2864.69801719</v>
      </c>
      <c r="N82" s="26">
        <v>3569.9167557600003</v>
      </c>
      <c r="O82" s="26">
        <v>4406.5030342200007</v>
      </c>
      <c r="P82" s="26">
        <v>4944.2678519900001</v>
      </c>
      <c r="Q82" s="26">
        <v>4349.4998054200005</v>
      </c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</row>
    <row r="83" spans="1:33" ht="14.25" customHeight="1" x14ac:dyDescent="0.15">
      <c r="A83" s="27" t="s">
        <v>96</v>
      </c>
      <c r="B83" s="24">
        <v>919536.36726140068</v>
      </c>
      <c r="C83" s="24">
        <v>1057726.1664419507</v>
      </c>
      <c r="D83" s="24">
        <v>1270699.4617482142</v>
      </c>
      <c r="E83" s="24">
        <v>1398512.3156987582</v>
      </c>
      <c r="F83" s="24">
        <v>1074639.899176843</v>
      </c>
      <c r="G83" s="24">
        <v>1212405.147421933</v>
      </c>
      <c r="H83" s="24">
        <v>1430250.7011668275</v>
      </c>
      <c r="I83" s="24">
        <v>1373515.7714481449</v>
      </c>
      <c r="J83" s="24">
        <v>1423001.9370786324</v>
      </c>
      <c r="K83" s="24">
        <v>1470308.9297586216</v>
      </c>
      <c r="L83" s="24">
        <v>1294367.188720027</v>
      </c>
      <c r="M83" s="24">
        <v>1305093.5789919291</v>
      </c>
      <c r="N83" s="24">
        <v>1419929.7408249637</v>
      </c>
      <c r="O83" s="24">
        <v>1527698.6074696365</v>
      </c>
      <c r="P83" s="24">
        <v>1460913.2621484601</v>
      </c>
      <c r="Q83" s="24">
        <v>1361198.6556820276</v>
      </c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</row>
    <row r="84" spans="1:33" ht="14.25" customHeight="1" x14ac:dyDescent="0.15">
      <c r="A84" s="27" t="s">
        <v>97</v>
      </c>
      <c r="B84" s="26">
        <v>2802.1958124954499</v>
      </c>
      <c r="C84" s="26">
        <v>3726.6748195118398</v>
      </c>
      <c r="D84" s="26">
        <v>4172.1390044764603</v>
      </c>
      <c r="E84" s="26">
        <v>5269.7305129599999</v>
      </c>
      <c r="F84" s="26">
        <v>5839.7</v>
      </c>
      <c r="G84" s="26">
        <v>7960.08</v>
      </c>
      <c r="H84" s="26">
        <v>12785.4</v>
      </c>
      <c r="I84" s="26">
        <v>13552.347534799999</v>
      </c>
      <c r="J84" s="26">
        <v>13751.91837810932</v>
      </c>
      <c r="K84" s="26">
        <v>13216.77856696488</v>
      </c>
      <c r="L84" s="26">
        <v>10321.186611031009</v>
      </c>
      <c r="M84" s="26">
        <v>11136.87816967332</v>
      </c>
      <c r="N84" s="26">
        <v>13834.85</v>
      </c>
      <c r="O84" s="26">
        <v>14942.72019082798</v>
      </c>
      <c r="P84" s="26">
        <v>15667.52763720119</v>
      </c>
      <c r="Q84" s="26">
        <v>14471.5270627428</v>
      </c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</row>
    <row r="85" spans="1:33" ht="14.25" customHeight="1" x14ac:dyDescent="0.15">
      <c r="A85" s="27" t="s">
        <v>98</v>
      </c>
      <c r="B85" s="24">
        <v>17461.520086592293</v>
      </c>
      <c r="C85" s="24">
        <v>20138.995839287982</v>
      </c>
      <c r="D85" s="24">
        <v>23747.394212423198</v>
      </c>
      <c r="E85" s="24">
        <v>28869.024559364625</v>
      </c>
      <c r="F85" s="24">
        <v>20993.4</v>
      </c>
      <c r="G85" s="24">
        <v>22244.488075119127</v>
      </c>
      <c r="H85" s="24">
        <v>27471.481984910864</v>
      </c>
      <c r="I85" s="24">
        <v>27884.573854990675</v>
      </c>
      <c r="J85" s="24">
        <v>35699.800208255052</v>
      </c>
      <c r="K85" s="24">
        <v>35577.819516848715</v>
      </c>
      <c r="L85" s="24">
        <v>27518.376686159023</v>
      </c>
      <c r="M85" s="24">
        <v>27229.570716257102</v>
      </c>
      <c r="N85" s="24">
        <v>31702.637913498376</v>
      </c>
      <c r="O85" s="24">
        <v>38208.484096760381</v>
      </c>
      <c r="P85" s="24">
        <v>36308.417144809486</v>
      </c>
      <c r="Q85" s="24">
        <v>33035.804104227929</v>
      </c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</row>
    <row r="86" spans="1:33" ht="14.25" customHeight="1" x14ac:dyDescent="0.15">
      <c r="A86" s="27" t="s">
        <v>99</v>
      </c>
      <c r="B86" s="26">
        <v>32.86513703703703</v>
      </c>
      <c r="C86" s="26">
        <v>32.28549259259259</v>
      </c>
      <c r="D86" s="26">
        <v>40.732086666666667</v>
      </c>
      <c r="E86" s="26">
        <v>40.466671851851849</v>
      </c>
      <c r="F86" s="26">
        <v>35.292697407407402</v>
      </c>
      <c r="G86" s="26">
        <v>31.126358518518515</v>
      </c>
      <c r="H86" s="26">
        <v>37.153500370370367</v>
      </c>
      <c r="I86" s="26">
        <v>42.81345703703704</v>
      </c>
      <c r="J86" s="26">
        <v>46.520555555555553</v>
      </c>
      <c r="K86" s="26">
        <v>46.8</v>
      </c>
      <c r="L86" s="26">
        <v>43.71208093674074</v>
      </c>
      <c r="M86" s="26">
        <v>38.532402529629628</v>
      </c>
      <c r="N86" s="26">
        <v>41.308471411111107</v>
      </c>
      <c r="O86" s="26">
        <v>43.088866528929998</v>
      </c>
      <c r="P86" s="26"/>
      <c r="Q86" s="26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</row>
    <row r="87" spans="1:33" ht="14.25" customHeight="1" x14ac:dyDescent="0.15">
      <c r="A87" s="27" t="s">
        <v>100</v>
      </c>
      <c r="B87" s="24">
        <v>5459.5</v>
      </c>
      <c r="C87" s="24">
        <v>6082.1</v>
      </c>
      <c r="D87" s="24">
        <v>6983.2</v>
      </c>
      <c r="E87" s="24">
        <v>6764</v>
      </c>
      <c r="F87" s="24">
        <v>6181.3355099999999</v>
      </c>
      <c r="G87" s="24">
        <v>7195.6114399999997</v>
      </c>
      <c r="H87" s="24">
        <v>8968.6987800000006</v>
      </c>
      <c r="I87" s="24">
        <v>8579.6395699999994</v>
      </c>
      <c r="J87" s="24">
        <v>8663.1070299999992</v>
      </c>
      <c r="K87" s="24">
        <v>9375.3300500000005</v>
      </c>
      <c r="L87" s="24">
        <v>9084.8830400000006</v>
      </c>
      <c r="M87" s="24">
        <v>8972.5422400000007</v>
      </c>
      <c r="N87" s="24">
        <v>9650.5440600000002</v>
      </c>
      <c r="O87" s="24">
        <v>9643.98308</v>
      </c>
      <c r="P87" s="24">
        <v>9918.5235100000009</v>
      </c>
      <c r="Q87" s="24">
        <v>10514.45694</v>
      </c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</row>
    <row r="88" spans="1:33" ht="14.25" customHeight="1" x14ac:dyDescent="0.15">
      <c r="A88" s="27" t="s">
        <v>101</v>
      </c>
      <c r="B88" s="26">
        <v>842.81</v>
      </c>
      <c r="C88" s="26">
        <v>1032.58</v>
      </c>
      <c r="D88" s="26">
        <v>1203.2</v>
      </c>
      <c r="E88" s="26">
        <v>1342.01</v>
      </c>
      <c r="F88" s="26">
        <v>1049.7</v>
      </c>
      <c r="G88" s="26">
        <v>1471.21</v>
      </c>
      <c r="H88" s="26">
        <v>1428.34</v>
      </c>
      <c r="I88" s="26">
        <v>1927.59</v>
      </c>
      <c r="J88" s="26">
        <v>1886.26</v>
      </c>
      <c r="K88" s="26">
        <v>2066.3407686503156</v>
      </c>
      <c r="L88" s="26">
        <v>1781.1477809999999</v>
      </c>
      <c r="M88" s="26">
        <v>2414.302953702484</v>
      </c>
      <c r="N88" s="26">
        <v>4595.01</v>
      </c>
      <c r="O88" s="26">
        <v>3978.07</v>
      </c>
      <c r="P88" s="26">
        <v>3945.35</v>
      </c>
      <c r="Q88" s="26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</row>
    <row r="89" spans="1:33" ht="14.25" customHeight="1" x14ac:dyDescent="0.15">
      <c r="A89" s="27" t="s">
        <v>102</v>
      </c>
      <c r="B89" s="24">
        <v>89.6186824582105</v>
      </c>
      <c r="C89" s="24">
        <v>74.139860914280291</v>
      </c>
      <c r="D89" s="24">
        <v>107</v>
      </c>
      <c r="E89" s="24">
        <v>128.13143064503501</v>
      </c>
      <c r="F89" s="24">
        <v>121.64103044139401</v>
      </c>
      <c r="G89" s="24">
        <v>126.600766843605</v>
      </c>
      <c r="H89" s="24">
        <v>237.99293199124699</v>
      </c>
      <c r="I89" s="24">
        <v>131.35838486140202</v>
      </c>
      <c r="J89" s="24">
        <v>152.79247485705997</v>
      </c>
      <c r="K89" s="24">
        <v>165.96411480786202</v>
      </c>
      <c r="L89" s="24">
        <v>252.24689192875002</v>
      </c>
      <c r="M89" s="24">
        <v>164.00819999999999</v>
      </c>
      <c r="N89" s="24">
        <v>340.1598278848806</v>
      </c>
      <c r="O89" s="24">
        <v>339.53209557560899</v>
      </c>
      <c r="P89" s="24">
        <v>248.78880362524646</v>
      </c>
      <c r="Q89" s="24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</row>
    <row r="90" spans="1:33" ht="14.25" customHeight="1" x14ac:dyDescent="0.15">
      <c r="A90" s="27" t="s">
        <v>103</v>
      </c>
      <c r="B90" s="26">
        <v>545.63099999999997</v>
      </c>
      <c r="C90" s="26">
        <v>579.60199999999998</v>
      </c>
      <c r="D90" s="26">
        <v>674.88099999999997</v>
      </c>
      <c r="E90" s="26">
        <v>801.51987689999999</v>
      </c>
      <c r="F90" s="26">
        <v>768.1837726</v>
      </c>
      <c r="G90" s="26">
        <v>884.97990100000004</v>
      </c>
      <c r="H90" s="26">
        <v>1129.07660852</v>
      </c>
      <c r="I90" s="26">
        <v>1415.4538331400001</v>
      </c>
      <c r="J90" s="26">
        <v>1375.11481774</v>
      </c>
      <c r="K90" s="26">
        <v>1167.18850531007</v>
      </c>
      <c r="L90" s="26">
        <v>1151.3</v>
      </c>
      <c r="M90" s="26">
        <v>1434.4054353127119</v>
      </c>
      <c r="N90" s="26">
        <v>1437.3298942145989</v>
      </c>
      <c r="O90" s="26">
        <v>1377.13630018852</v>
      </c>
      <c r="P90" s="26">
        <v>1567.0015102206073</v>
      </c>
      <c r="Q90" s="26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</row>
    <row r="91" spans="1:33" ht="14.25" customHeight="1" x14ac:dyDescent="0.15">
      <c r="A91" s="27" t="s">
        <v>104</v>
      </c>
      <c r="B91" s="24">
        <v>459.62</v>
      </c>
      <c r="C91" s="24">
        <v>495.18</v>
      </c>
      <c r="D91" s="24">
        <v>522.08000000000004</v>
      </c>
      <c r="E91" s="24">
        <v>490.19688068674304</v>
      </c>
      <c r="F91" s="24">
        <v>550.99646074085706</v>
      </c>
      <c r="G91" s="24">
        <v>563.38198089249943</v>
      </c>
      <c r="H91" s="24">
        <v>768.085376539295</v>
      </c>
      <c r="I91" s="24">
        <v>778.8445474221229</v>
      </c>
      <c r="J91" s="24">
        <v>914.90790142951494</v>
      </c>
      <c r="K91" s="24">
        <v>960.92983411937996</v>
      </c>
      <c r="L91" s="24">
        <v>1024.2847315008751</v>
      </c>
      <c r="M91" s="24">
        <v>995.00533635325689</v>
      </c>
      <c r="N91" s="24">
        <v>991.98</v>
      </c>
      <c r="O91" s="24">
        <v>1078.4659208455148</v>
      </c>
      <c r="P91" s="24">
        <v>1200.935356101965</v>
      </c>
      <c r="Q91" s="24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</row>
    <row r="92" spans="1:33" ht="14.25" customHeight="1" x14ac:dyDescent="0.15">
      <c r="A92" s="27" t="s">
        <v>105</v>
      </c>
      <c r="B92" s="26">
        <v>1898.0179529568697</v>
      </c>
      <c r="C92" s="26">
        <v>2108.7485457159551</v>
      </c>
      <c r="D92" s="26">
        <v>2542.6740365049641</v>
      </c>
      <c r="E92" s="26">
        <v>2848.1731649027411</v>
      </c>
      <c r="F92" s="26">
        <v>2375.0268686532077</v>
      </c>
      <c r="G92" s="26">
        <v>2831.7356809357248</v>
      </c>
      <c r="H92" s="26">
        <v>3977.5601665118979</v>
      </c>
      <c r="I92" s="26">
        <v>4419.7659975978431</v>
      </c>
      <c r="J92" s="26">
        <v>3915.8244688024274</v>
      </c>
      <c r="K92" s="26">
        <v>4087.7519505607443</v>
      </c>
      <c r="L92" s="26">
        <v>3991.5543763351116</v>
      </c>
      <c r="M92" s="26">
        <v>3940.3839611296521</v>
      </c>
      <c r="N92" s="26">
        <v>4573.6434233051186</v>
      </c>
      <c r="O92" s="26">
        <v>4365.0913351038762</v>
      </c>
      <c r="P92" s="26">
        <v>4265.1794045228189</v>
      </c>
      <c r="Q92" s="26">
        <v>4291.2569553655594</v>
      </c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</row>
    <row r="93" spans="1:33" ht="14.25" customHeight="1" x14ac:dyDescent="0.15">
      <c r="A93" s="27" t="s">
        <v>106</v>
      </c>
      <c r="B93" s="24">
        <v>60095.050070610778</v>
      </c>
      <c r="C93" s="24">
        <v>71444.353178639169</v>
      </c>
      <c r="D93" s="24">
        <v>91650.57485642517</v>
      </c>
      <c r="E93" s="24">
        <v>105753.64107407849</v>
      </c>
      <c r="F93" s="24">
        <v>79295.688985495901</v>
      </c>
      <c r="G93" s="24">
        <v>87582.997362265567</v>
      </c>
      <c r="H93" s="24">
        <v>99810.386212507598</v>
      </c>
      <c r="I93" s="24">
        <v>89883.270321146876</v>
      </c>
      <c r="J93" s="24">
        <v>93298.597967975264</v>
      </c>
      <c r="K93" s="24">
        <v>98055.213653730534</v>
      </c>
      <c r="L93" s="24">
        <v>87033.701008675838</v>
      </c>
      <c r="M93" s="24">
        <v>86948.512417396021</v>
      </c>
      <c r="N93" s="24">
        <v>96278.354987662955</v>
      </c>
      <c r="O93" s="24">
        <v>104744.37906194141</v>
      </c>
      <c r="P93" s="24">
        <v>104211.07833914174</v>
      </c>
      <c r="Q93" s="24">
        <v>101466.77281664612</v>
      </c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</row>
    <row r="94" spans="1:33" ht="14.25" customHeight="1" x14ac:dyDescent="0.15">
      <c r="A94" s="27" t="s">
        <v>107</v>
      </c>
      <c r="B94" s="26">
        <v>2889.1987629778164</v>
      </c>
      <c r="C94" s="26">
        <v>3099.2638735655528</v>
      </c>
      <c r="D94" s="26">
        <v>4118.7613329738379</v>
      </c>
      <c r="E94" s="26">
        <v>4654.2498870259205</v>
      </c>
      <c r="F94" s="26">
        <v>3718.8399759493709</v>
      </c>
      <c r="G94" s="26">
        <v>4123.232725583699</v>
      </c>
      <c r="H94" s="26">
        <v>4852.9485324558464</v>
      </c>
      <c r="I94" s="26">
        <v>4608.9695688144766</v>
      </c>
      <c r="J94" s="26">
        <v>4595.5447081660004</v>
      </c>
      <c r="K94" s="26">
        <v>4895.6946032193682</v>
      </c>
      <c r="L94" s="26">
        <v>4681.6516973576436</v>
      </c>
      <c r="M94" s="26">
        <v>4516.7174787819631</v>
      </c>
      <c r="N94" s="26">
        <v>5001.7074516296789</v>
      </c>
      <c r="O94" s="26">
        <v>5720.4144595525831</v>
      </c>
      <c r="P94" s="26">
        <v>5334.3521264627716</v>
      </c>
      <c r="Q94" s="26">
        <v>4648.0327187175926</v>
      </c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</row>
    <row r="95" spans="1:33" ht="14.25" customHeight="1" x14ac:dyDescent="0.15">
      <c r="A95" s="27" t="s">
        <v>108</v>
      </c>
      <c r="B95" s="24">
        <v>102403.07976016089</v>
      </c>
      <c r="C95" s="24">
        <v>123876.21446648955</v>
      </c>
      <c r="D95" s="24">
        <v>153529.58028960056</v>
      </c>
      <c r="E95" s="24">
        <v>199065.09755844012</v>
      </c>
      <c r="F95" s="24">
        <v>167957.7</v>
      </c>
      <c r="G95" s="24">
        <v>230967.06009488579</v>
      </c>
      <c r="H95" s="24">
        <v>307847.48840590782</v>
      </c>
      <c r="I95" s="24">
        <v>298320.58419986122</v>
      </c>
      <c r="J95" s="24">
        <v>319109.794565316</v>
      </c>
      <c r="K95" s="24">
        <v>328386.90829394053</v>
      </c>
      <c r="L95" s="24">
        <v>272352.72959999996</v>
      </c>
      <c r="M95" s="24">
        <v>268614.7049999999</v>
      </c>
      <c r="N95" s="24">
        <v>304106.8988832602</v>
      </c>
      <c r="O95" s="24">
        <v>332086.85329331987</v>
      </c>
      <c r="P95" s="24">
        <v>331271.58079710003</v>
      </c>
      <c r="Q95" s="24">
        <v>281545.47786803992</v>
      </c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</row>
    <row r="96" spans="1:33" ht="14.25" customHeight="1" x14ac:dyDescent="0.15">
      <c r="A96" s="27" t="s">
        <v>109</v>
      </c>
      <c r="B96" s="26">
        <v>81682.38</v>
      </c>
      <c r="C96" s="26">
        <v>98250.97</v>
      </c>
      <c r="D96" s="26">
        <v>111301.1699924939</v>
      </c>
      <c r="E96" s="26">
        <v>132209.69038539732</v>
      </c>
      <c r="F96" s="26">
        <v>113266.43614581581</v>
      </c>
      <c r="G96" s="26">
        <v>149965.79999999999</v>
      </c>
      <c r="H96" s="26">
        <v>191108.7014777752</v>
      </c>
      <c r="I96" s="26">
        <v>187346.549960437</v>
      </c>
      <c r="J96" s="26">
        <v>182089.22664755161</v>
      </c>
      <c r="K96" s="26">
        <v>175292.7947209767</v>
      </c>
      <c r="L96" s="26">
        <v>149124.48179050258</v>
      </c>
      <c r="M96" s="26">
        <v>144469.78622043101</v>
      </c>
      <c r="N96" s="26">
        <v>168882.51333498498</v>
      </c>
      <c r="O96" s="26">
        <v>180724.98404920939</v>
      </c>
      <c r="P96" s="26">
        <v>168455.36601861671</v>
      </c>
      <c r="Q96" s="26">
        <v>163355.12224362532</v>
      </c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</row>
    <row r="97" spans="1:33" ht="14.25" customHeight="1" x14ac:dyDescent="0.15">
      <c r="A97" s="27" t="s">
        <v>110</v>
      </c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</row>
    <row r="98" spans="1:33" ht="14.25" customHeight="1" x14ac:dyDescent="0.15">
      <c r="A98" s="27" t="s">
        <v>111</v>
      </c>
      <c r="B98" s="26">
        <v>23697.4</v>
      </c>
      <c r="C98" s="26">
        <v>30529.4</v>
      </c>
      <c r="D98" s="26">
        <v>39587</v>
      </c>
      <c r="E98" s="26">
        <v>63728.2</v>
      </c>
      <c r="F98" s="26">
        <v>39429.300000000003</v>
      </c>
      <c r="G98" s="26">
        <v>51760.3</v>
      </c>
      <c r="H98" s="26">
        <v>79684</v>
      </c>
      <c r="I98" s="26">
        <v>94207</v>
      </c>
      <c r="J98" s="26">
        <v>90586.8</v>
      </c>
      <c r="K98" s="26">
        <v>85369.5</v>
      </c>
      <c r="L98" s="26">
        <v>51337.497777870005</v>
      </c>
      <c r="M98" s="26">
        <v>41298.300000000003</v>
      </c>
      <c r="N98" s="26">
        <v>57559.1</v>
      </c>
      <c r="O98" s="26">
        <v>86359.9</v>
      </c>
      <c r="P98" s="26">
        <v>81585.2</v>
      </c>
      <c r="Q98" s="26">
        <v>46810.5</v>
      </c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</row>
    <row r="99" spans="1:33" ht="14.25" customHeight="1" x14ac:dyDescent="0.15">
      <c r="A99" s="27" t="s">
        <v>112</v>
      </c>
      <c r="B99" s="24">
        <v>107715.28132024326</v>
      </c>
      <c r="C99" s="24">
        <v>111216.07927273351</v>
      </c>
      <c r="D99" s="24">
        <v>127342.55964070563</v>
      </c>
      <c r="E99" s="24">
        <v>129847.70258578632</v>
      </c>
      <c r="F99" s="24">
        <v>118315.18780179058</v>
      </c>
      <c r="G99" s="24">
        <v>118764.06027532462</v>
      </c>
      <c r="H99" s="24">
        <v>127554.81325259051</v>
      </c>
      <c r="I99" s="24">
        <v>130884.8477459494</v>
      </c>
      <c r="J99" s="24">
        <v>131060.912228552</v>
      </c>
      <c r="K99" s="24">
        <v>151911.4</v>
      </c>
      <c r="L99" s="24">
        <v>222190.46823877387</v>
      </c>
      <c r="M99" s="24">
        <v>213690.49586527221</v>
      </c>
      <c r="N99" s="24">
        <v>223825.78316721687</v>
      </c>
      <c r="O99" s="24">
        <v>249522.38301432281</v>
      </c>
      <c r="P99" s="24">
        <v>254662.82425248958</v>
      </c>
      <c r="Q99" s="24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</row>
    <row r="100" spans="1:33" ht="14.25" customHeight="1" x14ac:dyDescent="0.15">
      <c r="A100" s="27" t="s">
        <v>113</v>
      </c>
      <c r="B100" s="26">
        <v>40725.5</v>
      </c>
      <c r="C100" s="26">
        <v>43958.9</v>
      </c>
      <c r="D100" s="26">
        <v>51302.1</v>
      </c>
      <c r="E100" s="26">
        <v>58589.5</v>
      </c>
      <c r="F100" s="26">
        <v>46716.9</v>
      </c>
      <c r="G100" s="26">
        <v>56247.3</v>
      </c>
      <c r="H100" s="26">
        <v>63044.4</v>
      </c>
      <c r="I100" s="26">
        <v>60739.8</v>
      </c>
      <c r="J100" s="26">
        <v>62949.9</v>
      </c>
      <c r="K100" s="26">
        <v>63219.3</v>
      </c>
      <c r="L100" s="26">
        <v>57132.9</v>
      </c>
      <c r="M100" s="26">
        <v>55930.6</v>
      </c>
      <c r="N100" s="26">
        <v>57748.1</v>
      </c>
      <c r="O100" s="26">
        <v>59572</v>
      </c>
      <c r="P100" s="26">
        <v>59939.9</v>
      </c>
      <c r="Q100" s="26">
        <v>59917.9</v>
      </c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</row>
    <row r="101" spans="1:33" ht="14.25" customHeight="1" x14ac:dyDescent="0.15">
      <c r="A101" s="27" t="s">
        <v>114</v>
      </c>
      <c r="B101" s="24">
        <v>364685.96905384376</v>
      </c>
      <c r="C101" s="24">
        <v>408460.51769063773</v>
      </c>
      <c r="D101" s="24">
        <v>489391.2299738818</v>
      </c>
      <c r="E101" s="24">
        <v>532732.43403849902</v>
      </c>
      <c r="F101" s="24">
        <v>397126.6937674362</v>
      </c>
      <c r="G101" s="24">
        <v>434882.49322525237</v>
      </c>
      <c r="H101" s="24">
        <v>506933.40117386315</v>
      </c>
      <c r="I101" s="24">
        <v>483795.66123867966</v>
      </c>
      <c r="J101" s="24">
        <v>501128.60771693947</v>
      </c>
      <c r="K101" s="24">
        <v>514672.3942434591</v>
      </c>
      <c r="L101" s="24">
        <v>449086.78354986612</v>
      </c>
      <c r="M101" s="24">
        <v>450758.11245555786</v>
      </c>
      <c r="N101" s="24">
        <v>491177.21409746096</v>
      </c>
      <c r="O101" s="24">
        <v>532948.25338764745</v>
      </c>
      <c r="P101" s="24">
        <v>513843.21094329091</v>
      </c>
      <c r="Q101" s="24">
        <v>470633.88577761501</v>
      </c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</row>
    <row r="102" spans="1:33" ht="14.25" customHeight="1" x14ac:dyDescent="0.15">
      <c r="A102" s="27" t="s">
        <v>115</v>
      </c>
      <c r="B102" s="26">
        <v>1664.32</v>
      </c>
      <c r="C102" s="26">
        <v>2133.6129999999998</v>
      </c>
      <c r="D102" s="26">
        <v>2362.5805369999998</v>
      </c>
      <c r="E102" s="26">
        <v>2743.8919635500001</v>
      </c>
      <c r="F102" s="26">
        <v>1387.7238749999999</v>
      </c>
      <c r="G102" s="26">
        <v>1370.3585487350399</v>
      </c>
      <c r="H102" s="26">
        <v>1666.1</v>
      </c>
      <c r="I102" s="26">
        <v>1728.4993657123309</v>
      </c>
      <c r="J102" s="26">
        <v>1580.479634297159</v>
      </c>
      <c r="K102" s="26">
        <v>1448.6192369676878</v>
      </c>
      <c r="L102" s="26">
        <v>1254.8615376530959</v>
      </c>
      <c r="M102" s="26">
        <v>1188.319201421753</v>
      </c>
      <c r="N102" s="26">
        <v>1350.8690980220681</v>
      </c>
      <c r="O102" s="26">
        <v>1960.961118191055</v>
      </c>
      <c r="P102" s="26">
        <v>1639.9459042398141</v>
      </c>
      <c r="Q102" s="26">
        <v>1218.6906514775421</v>
      </c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</row>
    <row r="103" spans="1:33" ht="14.25" customHeight="1" x14ac:dyDescent="0.15">
      <c r="A103" s="27" t="s">
        <v>116</v>
      </c>
      <c r="B103" s="24">
        <v>570981.94034927629</v>
      </c>
      <c r="C103" s="24">
        <v>619219.37240748969</v>
      </c>
      <c r="D103" s="24">
        <v>680623.00113102992</v>
      </c>
      <c r="E103" s="24">
        <v>749117.90976021579</v>
      </c>
      <c r="F103" s="24">
        <v>548145.18933779164</v>
      </c>
      <c r="G103" s="24">
        <v>735436.36744634376</v>
      </c>
      <c r="H103" s="24">
        <v>789951.04611178266</v>
      </c>
      <c r="I103" s="24">
        <v>776640.14511495712</v>
      </c>
      <c r="J103" s="24">
        <v>694939.95445416728</v>
      </c>
      <c r="K103" s="24">
        <v>699180.56226224417</v>
      </c>
      <c r="L103" s="24">
        <v>622037.82167856791</v>
      </c>
      <c r="M103" s="24">
        <v>635820.69774812076</v>
      </c>
      <c r="N103" s="24">
        <v>688664.98299936776</v>
      </c>
      <c r="O103" s="24">
        <v>735577.79077807767</v>
      </c>
      <c r="P103" s="24">
        <v>695179.08158700576</v>
      </c>
      <c r="Q103" s="24">
        <v>631478.44456696033</v>
      </c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</row>
    <row r="104" spans="1:33" ht="14.25" customHeight="1" x14ac:dyDescent="0.15">
      <c r="A104" s="27" t="s">
        <v>117</v>
      </c>
      <c r="B104" s="26">
        <v>4301.4104372355432</v>
      </c>
      <c r="C104" s="26">
        <v>5204.3723554301832</v>
      </c>
      <c r="D104" s="26">
        <v>5731.4547310944927</v>
      </c>
      <c r="E104" s="26">
        <v>7937.1087466085282</v>
      </c>
      <c r="F104" s="26">
        <v>6375.0704225352119</v>
      </c>
      <c r="G104" s="26">
        <v>7028.3</v>
      </c>
      <c r="H104" s="26">
        <v>8006.3380281690152</v>
      </c>
      <c r="I104" s="26">
        <v>7886.6197183098593</v>
      </c>
      <c r="J104" s="26">
        <v>7912.5352112676055</v>
      </c>
      <c r="K104" s="26">
        <v>8385.352112676057</v>
      </c>
      <c r="L104" s="26">
        <v>7832.9577464788736</v>
      </c>
      <c r="M104" s="26">
        <v>7548.7323943661977</v>
      </c>
      <c r="N104" s="26">
        <v>7511.4084507042253</v>
      </c>
      <c r="O104" s="26">
        <v>7750.2816901408451</v>
      </c>
      <c r="P104" s="26">
        <v>8312.9577464788727</v>
      </c>
      <c r="Q104" s="26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</row>
    <row r="105" spans="1:33" ht="14.25" customHeight="1" x14ac:dyDescent="0.15">
      <c r="A105" s="27" t="s">
        <v>118</v>
      </c>
      <c r="B105" s="24">
        <v>28299.204745799998</v>
      </c>
      <c r="C105" s="24">
        <v>38761.408256989998</v>
      </c>
      <c r="D105" s="24">
        <v>48348.104719080002</v>
      </c>
      <c r="E105" s="24">
        <v>71964.191805649898</v>
      </c>
      <c r="F105" s="24">
        <v>43923.391624099997</v>
      </c>
      <c r="G105" s="24">
        <v>61391.673077489999</v>
      </c>
      <c r="H105" s="24">
        <v>85193.88364</v>
      </c>
      <c r="I105" s="24">
        <v>86494.429153692399</v>
      </c>
      <c r="J105" s="24">
        <v>85126.103858539995</v>
      </c>
      <c r="K105" s="24">
        <v>79072.694941039998</v>
      </c>
      <c r="L105" s="24">
        <v>44826.405234689999</v>
      </c>
      <c r="M105" s="24">
        <v>35485.816557447302</v>
      </c>
      <c r="N105" s="24">
        <v>47301.010641012203</v>
      </c>
      <c r="O105" s="24">
        <v>59826.276672259999</v>
      </c>
      <c r="P105" s="24">
        <v>58164.644702519996</v>
      </c>
      <c r="Q105" s="24">
        <v>46714.466085109998</v>
      </c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</row>
    <row r="106" spans="1:33" ht="14.25" customHeight="1" x14ac:dyDescent="0.15">
      <c r="A106" s="27" t="s">
        <v>119</v>
      </c>
      <c r="B106" s="26">
        <v>3459.4695364389495</v>
      </c>
      <c r="C106" s="26">
        <v>3509.0113718838584</v>
      </c>
      <c r="D106" s="26">
        <v>4123.270264917056</v>
      </c>
      <c r="E106" s="26">
        <v>5028.6071484502081</v>
      </c>
      <c r="F106" s="26">
        <v>4492.1615582680661</v>
      </c>
      <c r="G106" s="26">
        <v>5210.8653344551967</v>
      </c>
      <c r="H106" s="26">
        <v>5833.5</v>
      </c>
      <c r="I106" s="26">
        <v>6212.2328167514488</v>
      </c>
      <c r="J106" s="26">
        <v>5846.163757402177</v>
      </c>
      <c r="K106" s="26">
        <v>6218.9026699650258</v>
      </c>
      <c r="L106" s="26">
        <v>5970.1063249267972</v>
      </c>
      <c r="M106" s="26">
        <v>5747.7099677036158</v>
      </c>
      <c r="N106" s="26">
        <v>5801.1565814684054</v>
      </c>
      <c r="O106" s="26">
        <v>6086.59299513318</v>
      </c>
      <c r="P106" s="26">
        <v>5870.7368301675169</v>
      </c>
      <c r="Q106" s="26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</row>
    <row r="107" spans="1:33" ht="14.25" customHeight="1" x14ac:dyDescent="0.15">
      <c r="A107" s="27" t="s">
        <v>120</v>
      </c>
      <c r="B107" s="24"/>
      <c r="C107" s="24">
        <v>3.3</v>
      </c>
      <c r="D107" s="24">
        <v>11.262259821056881</v>
      </c>
      <c r="E107" s="24">
        <v>9.1789879030961785</v>
      </c>
      <c r="F107" s="24">
        <v>7.4159733147048774</v>
      </c>
      <c r="G107" s="24">
        <v>6.6580124577829061</v>
      </c>
      <c r="H107" s="24">
        <v>11.476792422101925</v>
      </c>
      <c r="I107" s="24">
        <v>10.19004485759729</v>
      </c>
      <c r="J107" s="24">
        <v>8.082631623405728</v>
      </c>
      <c r="K107" s="24">
        <v>11.503530409044945</v>
      </c>
      <c r="L107" s="24">
        <v>11.026875259967737</v>
      </c>
      <c r="M107" s="24">
        <v>11.59433150045691</v>
      </c>
      <c r="N107" s="24">
        <v>15.239353756736964</v>
      </c>
      <c r="O107" s="24">
        <v>8.4026731286253735</v>
      </c>
      <c r="P107" s="24">
        <v>12.342915151549763</v>
      </c>
      <c r="Q107" s="24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</row>
    <row r="108" spans="1:33" ht="14.25" customHeight="1" x14ac:dyDescent="0.15">
      <c r="A108" s="27" t="s">
        <v>121</v>
      </c>
      <c r="B108" s="26">
        <v>285262</v>
      </c>
      <c r="C108" s="26">
        <v>329110.90000000002</v>
      </c>
      <c r="D108" s="26">
        <v>382802.8</v>
      </c>
      <c r="E108" s="26">
        <v>432909.6</v>
      </c>
      <c r="F108" s="26">
        <v>363931.1</v>
      </c>
      <c r="G108" s="26">
        <v>463834.7</v>
      </c>
      <c r="H108" s="26">
        <v>587213</v>
      </c>
      <c r="I108" s="26">
        <v>603664.80000000005</v>
      </c>
      <c r="J108" s="26">
        <v>618393.30000000005</v>
      </c>
      <c r="K108" s="26">
        <v>613396.5</v>
      </c>
      <c r="L108" s="26">
        <v>543082.5</v>
      </c>
      <c r="M108" s="26">
        <v>511926.1</v>
      </c>
      <c r="N108" s="26">
        <v>580310.19999999995</v>
      </c>
      <c r="O108" s="26">
        <v>626266.5</v>
      </c>
      <c r="P108" s="26">
        <v>556667.9</v>
      </c>
      <c r="Q108" s="26">
        <v>516604.1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</row>
    <row r="109" spans="1:33" ht="14.25" customHeight="1" x14ac:dyDescent="0.15">
      <c r="A109" s="27" t="s">
        <v>122</v>
      </c>
      <c r="B109" s="24">
        <v>79.6562363189162</v>
      </c>
      <c r="C109" s="24">
        <v>123.70476979592777</v>
      </c>
      <c r="D109" s="24">
        <v>181.79106247254614</v>
      </c>
      <c r="E109" s="24">
        <v>176.38209208209287</v>
      </c>
      <c r="F109" s="24">
        <v>243.19291212902976</v>
      </c>
      <c r="G109" s="24">
        <v>394.85470221319787</v>
      </c>
      <c r="H109" s="24">
        <v>441.51647460150912</v>
      </c>
      <c r="I109" s="24">
        <v>361.93825354629172</v>
      </c>
      <c r="J109" s="24">
        <v>386.9</v>
      </c>
      <c r="K109" s="24">
        <v>429.68228119652036</v>
      </c>
      <c r="L109" s="24">
        <v>357.80718140315582</v>
      </c>
      <c r="M109" s="24">
        <v>340.65118167546677</v>
      </c>
      <c r="N109" s="24">
        <v>428.91137015371885</v>
      </c>
      <c r="O109" s="24">
        <v>443.64206581028708</v>
      </c>
      <c r="P109" s="24">
        <v>439.86446225059103</v>
      </c>
      <c r="Q109" s="24">
        <v>544.54197021629113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</row>
    <row r="110" spans="1:33" ht="14.25" customHeight="1" x14ac:dyDescent="0.15">
      <c r="A110" s="27" t="s">
        <v>123</v>
      </c>
      <c r="B110" s="26">
        <v>45302.739726027394</v>
      </c>
      <c r="C110" s="26">
        <v>56453.281105300754</v>
      </c>
      <c r="D110" s="26">
        <v>62526.133847226374</v>
      </c>
      <c r="E110" s="26">
        <v>86943.577754877202</v>
      </c>
      <c r="F110" s="26">
        <v>54422.9</v>
      </c>
      <c r="G110" s="26">
        <v>67130.070024267508</v>
      </c>
      <c r="H110" s="26">
        <v>102854.71558035543</v>
      </c>
      <c r="I110" s="26">
        <v>119642.76421118005</v>
      </c>
      <c r="J110" s="26">
        <v>115745.12403244431</v>
      </c>
      <c r="K110" s="26">
        <v>104791.35407323454</v>
      </c>
      <c r="L110" s="26">
        <v>55335.404100689746</v>
      </c>
      <c r="M110" s="26">
        <v>46616.639445266192</v>
      </c>
      <c r="N110" s="26">
        <v>55174.736585985658</v>
      </c>
      <c r="O110" s="26">
        <v>77080.075563423001</v>
      </c>
      <c r="P110" s="26">
        <v>64797.372044314136</v>
      </c>
      <c r="Q110" s="26">
        <v>40248.218410250862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</row>
    <row r="111" spans="1:33" ht="14.25" customHeight="1" x14ac:dyDescent="0.15">
      <c r="A111" s="27" t="s">
        <v>124</v>
      </c>
      <c r="B111" s="24">
        <v>686.837029761812</v>
      </c>
      <c r="C111" s="24">
        <v>905.99514175581203</v>
      </c>
      <c r="D111" s="24">
        <v>1337.8384947618122</v>
      </c>
      <c r="E111" s="24">
        <v>1874.366597761812</v>
      </c>
      <c r="F111" s="24">
        <v>1693.835674761812</v>
      </c>
      <c r="G111" s="24">
        <v>1601.8</v>
      </c>
      <c r="H111" s="24">
        <v>2343.6508748020028</v>
      </c>
      <c r="I111" s="24">
        <v>2514.7411945123272</v>
      </c>
      <c r="J111" s="24">
        <v>2757.1212269188363</v>
      </c>
      <c r="K111" s="24">
        <v>2380.0880354349861</v>
      </c>
      <c r="L111" s="24">
        <v>1571.4396922856499</v>
      </c>
      <c r="M111" s="24">
        <v>1572.5582027260839</v>
      </c>
      <c r="N111" s="24">
        <v>1749.2800099714952</v>
      </c>
      <c r="O111" s="24">
        <v>1904.5111512152441</v>
      </c>
      <c r="P111" s="24">
        <v>2025.047787784212</v>
      </c>
      <c r="Q111" s="24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</row>
    <row r="112" spans="1:33" ht="14.25" customHeight="1" x14ac:dyDescent="0.15">
      <c r="A112" s="27" t="s">
        <v>125</v>
      </c>
      <c r="B112" s="26">
        <v>553.07897812054898</v>
      </c>
      <c r="C112" s="26">
        <v>882.02756644999999</v>
      </c>
      <c r="D112" s="26">
        <v>922.69249106441907</v>
      </c>
      <c r="E112" s="26">
        <v>1091.9085940195862</v>
      </c>
      <c r="F112" s="26">
        <v>1052.6759392205938</v>
      </c>
      <c r="G112" s="26">
        <v>1746.4049883464211</v>
      </c>
      <c r="H112" s="26">
        <v>1853.9783256186281</v>
      </c>
      <c r="I112" s="26">
        <v>2191.3000000000002</v>
      </c>
      <c r="J112" s="26">
        <v>2264.462724418494</v>
      </c>
      <c r="K112" s="26">
        <v>3276.4617433346402</v>
      </c>
      <c r="L112" s="26">
        <v>3653.30520935395</v>
      </c>
      <c r="M112" s="26">
        <v>4244.7745824593803</v>
      </c>
      <c r="N112" s="26">
        <v>4873.1564506783707</v>
      </c>
      <c r="O112" s="26">
        <v>5407.8195440993295</v>
      </c>
      <c r="P112" s="26">
        <v>5805.9472822308599</v>
      </c>
      <c r="Q112" s="26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</row>
    <row r="113" spans="1:33" ht="14.25" customHeight="1" x14ac:dyDescent="0.15">
      <c r="A113" s="27" t="s">
        <v>126</v>
      </c>
      <c r="B113" s="24">
        <v>4802.9289069231472</v>
      </c>
      <c r="C113" s="24">
        <v>5621.2888169979133</v>
      </c>
      <c r="D113" s="24">
        <v>7761.4286883382438</v>
      </c>
      <c r="E113" s="24">
        <v>9083.6533077254408</v>
      </c>
      <c r="F113" s="24">
        <v>7019.4875313638504</v>
      </c>
      <c r="G113" s="24">
        <v>8828.5530852813808</v>
      </c>
      <c r="H113" s="24">
        <v>11681.460735578994</v>
      </c>
      <c r="I113" s="24">
        <v>12485.851949252507</v>
      </c>
      <c r="J113" s="24">
        <v>13077.254980253943</v>
      </c>
      <c r="K113" s="24">
        <v>13693.38542638235</v>
      </c>
      <c r="L113" s="24">
        <v>11578.68704696918</v>
      </c>
      <c r="M113" s="24">
        <v>11609.652101224128</v>
      </c>
      <c r="N113" s="24">
        <v>13161.497780538788</v>
      </c>
      <c r="O113" s="24">
        <v>14825.178691318706</v>
      </c>
      <c r="P113" s="24">
        <v>14249.749251217556</v>
      </c>
      <c r="Q113" s="24">
        <v>15204.01502080325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</row>
    <row r="114" spans="1:33" ht="14.25" customHeight="1" x14ac:dyDescent="0.15">
      <c r="A114" s="27" t="s">
        <v>127</v>
      </c>
      <c r="B114" s="26">
        <v>2360.9654751676394</v>
      </c>
      <c r="C114" s="26">
        <v>2813.85386806</v>
      </c>
      <c r="D114" s="26">
        <v>3574.28</v>
      </c>
      <c r="E114" s="26">
        <v>4453.62</v>
      </c>
      <c r="F114" s="26">
        <v>4187.1066361200001</v>
      </c>
      <c r="G114" s="26">
        <v>4688.709890830004</v>
      </c>
      <c r="H114" s="26">
        <v>4798.859609348001</v>
      </c>
      <c r="I114" s="26">
        <v>5009.9046709499999</v>
      </c>
      <c r="J114" s="26">
        <v>4498.8071053399999</v>
      </c>
      <c r="K114" s="26">
        <v>4100.3461743840999</v>
      </c>
      <c r="L114" s="26">
        <v>3551.3920941436995</v>
      </c>
      <c r="M114" s="26">
        <v>3689.1551637021998</v>
      </c>
      <c r="N114" s="26">
        <v>3754.9840622619995</v>
      </c>
      <c r="O114" s="26">
        <v>3541.6669183971885</v>
      </c>
      <c r="P114" s="26">
        <v>4535.152731814509</v>
      </c>
      <c r="Q114" s="26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</row>
    <row r="115" spans="1:33" ht="14.25" customHeight="1" x14ac:dyDescent="0.15">
      <c r="A115" s="27" t="s">
        <v>128</v>
      </c>
      <c r="B115" s="24">
        <v>634.29999999999995</v>
      </c>
      <c r="C115" s="24">
        <v>718.18912654935332</v>
      </c>
      <c r="D115" s="24">
        <v>829.70277554722111</v>
      </c>
      <c r="E115" s="24">
        <v>884.04419827049583</v>
      </c>
      <c r="F115" s="24">
        <v>734.14563002060106</v>
      </c>
      <c r="G115" s="24">
        <v>877.65659560298832</v>
      </c>
      <c r="H115" s="24">
        <v>1174.7913440721588</v>
      </c>
      <c r="I115" s="24">
        <v>972.35568031347395</v>
      </c>
      <c r="J115" s="24">
        <v>847.05869327004962</v>
      </c>
      <c r="K115" s="24">
        <v>875.6759416822805</v>
      </c>
      <c r="L115" s="24">
        <v>928.61143203027416</v>
      </c>
      <c r="M115" s="24">
        <v>881.33218534033915</v>
      </c>
      <c r="N115" s="24">
        <v>1028.3495757802766</v>
      </c>
      <c r="O115" s="24">
        <v>1221.1416946716254</v>
      </c>
      <c r="P115" s="24">
        <v>1063.5088735188638</v>
      </c>
      <c r="Q115" s="24">
        <v>887.81074733114826</v>
      </c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</row>
    <row r="116" spans="1:33" ht="14.25" customHeight="1" x14ac:dyDescent="0.15">
      <c r="A116" s="27" t="s">
        <v>129</v>
      </c>
      <c r="B116" s="26">
        <v>132.26281956483265</v>
      </c>
      <c r="C116" s="26">
        <v>154.63556314923758</v>
      </c>
      <c r="D116" s="26">
        <v>196.19931718575765</v>
      </c>
      <c r="E116" s="26">
        <v>248.96416075801446</v>
      </c>
      <c r="F116" s="26">
        <v>179.97216761973922</v>
      </c>
      <c r="G116" s="26">
        <v>199.7</v>
      </c>
      <c r="H116" s="26">
        <v>274.35184693999997</v>
      </c>
      <c r="I116" s="26">
        <v>255.57150514</v>
      </c>
      <c r="J116" s="26">
        <v>552.53653298046004</v>
      </c>
      <c r="K116" s="26">
        <v>444.38974760000002</v>
      </c>
      <c r="L116" s="26">
        <v>283.39515441399999</v>
      </c>
      <c r="M116" s="26">
        <v>279.30202066869862</v>
      </c>
      <c r="N116" s="26">
        <v>367.82090829999999</v>
      </c>
      <c r="O116" s="26">
        <v>516.95696762</v>
      </c>
      <c r="P116" s="26">
        <v>542.935186008188</v>
      </c>
      <c r="Q116" s="26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</row>
    <row r="117" spans="1:33" ht="14.25" customHeight="1" x14ac:dyDescent="0.15">
      <c r="A117" s="27" t="s">
        <v>130</v>
      </c>
      <c r="B117" s="24">
        <v>28849</v>
      </c>
      <c r="C117" s="24">
        <v>37473</v>
      </c>
      <c r="D117" s="24">
        <v>46929</v>
      </c>
      <c r="E117" s="24">
        <v>61950.1</v>
      </c>
      <c r="F117" s="24">
        <v>37055</v>
      </c>
      <c r="G117" s="24">
        <v>48935</v>
      </c>
      <c r="H117" s="24">
        <v>19060</v>
      </c>
      <c r="I117" s="24">
        <v>61026.1</v>
      </c>
      <c r="J117" s="24">
        <v>46017.9</v>
      </c>
      <c r="K117" s="24">
        <v>19300</v>
      </c>
      <c r="L117" s="24">
        <v>10861</v>
      </c>
      <c r="M117" s="24">
        <v>6764.1</v>
      </c>
      <c r="N117" s="24">
        <v>18864.599999999999</v>
      </c>
      <c r="O117" s="24">
        <v>29830.400000000001</v>
      </c>
      <c r="P117" s="24"/>
      <c r="Q117" s="24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</row>
    <row r="118" spans="1:33" ht="14.25" customHeight="1" x14ac:dyDescent="0.15">
      <c r="A118" s="27" t="s">
        <v>131</v>
      </c>
      <c r="B118" s="26">
        <v>11210.021346704452</v>
      </c>
      <c r="C118" s="26">
        <v>13570.93592576065</v>
      </c>
      <c r="D118" s="26">
        <v>16243.047654766244</v>
      </c>
      <c r="E118" s="26">
        <v>22679.951365253211</v>
      </c>
      <c r="F118" s="26">
        <v>15569.445920655755</v>
      </c>
      <c r="G118" s="26">
        <v>19408.634272751795</v>
      </c>
      <c r="H118" s="26">
        <v>26231.48552596115</v>
      </c>
      <c r="I118" s="26">
        <v>27484.41639340809</v>
      </c>
      <c r="J118" s="26">
        <v>29393.2524076519</v>
      </c>
      <c r="K118" s="26">
        <v>27274.887609578338</v>
      </c>
      <c r="L118" s="26">
        <v>21797.845831893053</v>
      </c>
      <c r="M118" s="26">
        <v>21536.926312895241</v>
      </c>
      <c r="N118" s="26">
        <v>25761.60630261718</v>
      </c>
      <c r="O118" s="26">
        <v>28955.487005766809</v>
      </c>
      <c r="P118" s="26">
        <v>29049.286326277099</v>
      </c>
      <c r="Q118" s="26">
        <v>29165.368353413134</v>
      </c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</row>
    <row r="119" spans="1:33" ht="14.25" customHeight="1" x14ac:dyDescent="0.15">
      <c r="A119" s="27" t="s">
        <v>132</v>
      </c>
      <c r="B119" s="24">
        <v>14402.858330446348</v>
      </c>
      <c r="C119" s="24">
        <v>16972.08144987404</v>
      </c>
      <c r="D119" s="24">
        <v>19364.644085740394</v>
      </c>
      <c r="E119" s="24">
        <v>23436.394922827432</v>
      </c>
      <c r="F119" s="24">
        <v>17671.917237510203</v>
      </c>
      <c r="G119" s="24">
        <v>23067.541794570476</v>
      </c>
      <c r="H119" s="24">
        <v>28368.801450568371</v>
      </c>
      <c r="I119" s="24">
        <v>26120.811078877348</v>
      </c>
      <c r="J119" s="24">
        <v>27727.214278293599</v>
      </c>
      <c r="K119" s="24">
        <v>27501.208254613819</v>
      </c>
      <c r="L119" s="24">
        <v>20594.603912763658</v>
      </c>
      <c r="M119" s="24">
        <v>19757.472983080239</v>
      </c>
      <c r="N119" s="24">
        <v>21845.297804901627</v>
      </c>
      <c r="O119" s="24">
        <v>23472.323471867705</v>
      </c>
      <c r="P119" s="24">
        <v>23017.151267093333</v>
      </c>
      <c r="Q119" s="24">
        <v>26280.223028794684</v>
      </c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</row>
    <row r="120" spans="1:33" ht="14.25" customHeight="1" x14ac:dyDescent="0.15">
      <c r="A120" s="27" t="s">
        <v>133</v>
      </c>
      <c r="B120" s="26">
        <v>830.8</v>
      </c>
      <c r="C120" s="26">
        <v>968.90428433407931</v>
      </c>
      <c r="D120" s="26">
        <v>1239.0052484261903</v>
      </c>
      <c r="E120" s="26">
        <v>1314.383136771814</v>
      </c>
      <c r="F120" s="26">
        <v>1053.6285113962497</v>
      </c>
      <c r="G120" s="26">
        <v>1149.7781800439172</v>
      </c>
      <c r="H120" s="26">
        <v>1473.0884623918087</v>
      </c>
      <c r="I120" s="26">
        <v>1516.1634203534607</v>
      </c>
      <c r="J120" s="26">
        <v>1821.8766099748661</v>
      </c>
      <c r="K120" s="26">
        <v>2192.5252939805719</v>
      </c>
      <c r="L120" s="26">
        <v>2046.5132849414206</v>
      </c>
      <c r="M120" s="26">
        <v>2160.447683675015</v>
      </c>
      <c r="N120" s="26">
        <v>2804.3755090987015</v>
      </c>
      <c r="O120" s="26">
        <v>3035.724609316127</v>
      </c>
      <c r="P120" s="26">
        <v>2612.0876586037884</v>
      </c>
      <c r="Q120" s="26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</row>
    <row r="121" spans="1:33" ht="14.25" customHeight="1" x14ac:dyDescent="0.15">
      <c r="A121" s="27" t="s">
        <v>134</v>
      </c>
      <c r="B121" s="24">
        <v>541.36848192872822</v>
      </c>
      <c r="C121" s="24">
        <v>721.0303011120302</v>
      </c>
      <c r="D121" s="24">
        <v>803.22502188164253</v>
      </c>
      <c r="E121" s="24">
        <v>950.13233494241479</v>
      </c>
      <c r="F121" s="24">
        <v>1268.3603532898107</v>
      </c>
      <c r="G121" s="24">
        <v>1142.5379541152847</v>
      </c>
      <c r="H121" s="24">
        <v>1517.9544342010161</v>
      </c>
      <c r="I121" s="24">
        <v>1276.6308852044624</v>
      </c>
      <c r="J121" s="24">
        <v>1284.3636229331796</v>
      </c>
      <c r="K121" s="24">
        <v>1532.6958122552114</v>
      </c>
      <c r="L121" s="24">
        <v>1153.8030375818801</v>
      </c>
      <c r="M121" s="24">
        <v>1066.2024350341601</v>
      </c>
      <c r="N121" s="24">
        <v>909.65946427069798</v>
      </c>
      <c r="O121" s="24">
        <v>945.38181084558698</v>
      </c>
      <c r="P121" s="24">
        <v>982.48855302042796</v>
      </c>
      <c r="Q121" s="24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</row>
    <row r="122" spans="1:33" ht="14.25" customHeight="1" x14ac:dyDescent="0.15">
      <c r="A122" s="27" t="s">
        <v>135</v>
      </c>
      <c r="B122" s="26">
        <v>141602.98600587054</v>
      </c>
      <c r="C122" s="26">
        <v>161484.90270543582</v>
      </c>
      <c r="D122" s="26">
        <v>176545.18970451929</v>
      </c>
      <c r="E122" s="26">
        <v>199222.44813881794</v>
      </c>
      <c r="F122" s="26">
        <v>158058.04069153947</v>
      </c>
      <c r="G122" s="26">
        <v>187335.6</v>
      </c>
      <c r="H122" s="26">
        <v>215164.01794298447</v>
      </c>
      <c r="I122" s="26">
        <v>208795.07859332286</v>
      </c>
      <c r="J122" s="26">
        <v>202285.34460528148</v>
      </c>
      <c r="K122" s="26">
        <v>207482.72560664831</v>
      </c>
      <c r="L122" s="26">
        <v>174630.97365383618</v>
      </c>
      <c r="M122" s="26">
        <v>165520.01957169452</v>
      </c>
      <c r="N122" s="26">
        <v>186586.10300001415</v>
      </c>
      <c r="O122" s="26">
        <v>205655.44851378063</v>
      </c>
      <c r="P122" s="26">
        <v>197272.48285024756</v>
      </c>
      <c r="Q122" s="26">
        <v>185384.57993311176</v>
      </c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</row>
    <row r="123" spans="1:33" ht="14.25" customHeight="1" x14ac:dyDescent="0.15">
      <c r="A123" s="27" t="s">
        <v>136</v>
      </c>
      <c r="B123" s="24">
        <v>161.63720442095399</v>
      </c>
      <c r="C123" s="24">
        <v>225.246511267741</v>
      </c>
      <c r="D123" s="24">
        <v>226.95611044980498</v>
      </c>
      <c r="E123" s="24">
        <v>331.38236107081599</v>
      </c>
      <c r="F123" s="24">
        <v>169.042040132295</v>
      </c>
      <c r="G123" s="24">
        <v>197.50073911529202</v>
      </c>
      <c r="H123" s="24">
        <v>346.4</v>
      </c>
      <c r="I123" s="24">
        <v>314.420378585653</v>
      </c>
      <c r="J123" s="24">
        <v>330.96513049512396</v>
      </c>
      <c r="K123" s="24">
        <v>300.86706957538905</v>
      </c>
      <c r="L123" s="24">
        <v>239.83730446386298</v>
      </c>
      <c r="M123" s="24">
        <v>256.19509096759799</v>
      </c>
      <c r="N123" s="24">
        <v>318.33926704695102</v>
      </c>
      <c r="O123" s="24">
        <v>339.22905053779397</v>
      </c>
      <c r="P123" s="24">
        <v>360.68565867789499</v>
      </c>
      <c r="Q123" s="24">
        <v>257.62435359534601</v>
      </c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</row>
    <row r="124" spans="1:33" ht="14.25" customHeight="1" x14ac:dyDescent="0.15">
      <c r="A124" s="27" t="s">
        <v>137</v>
      </c>
      <c r="B124" s="26">
        <v>1100.9000000000001</v>
      </c>
      <c r="C124" s="26">
        <v>1550.2492495092438</v>
      </c>
      <c r="D124" s="26">
        <v>1555.6888711849692</v>
      </c>
      <c r="E124" s="26">
        <v>2095.6654446246002</v>
      </c>
      <c r="F124" s="26">
        <v>1772.2242606030777</v>
      </c>
      <c r="G124" s="26">
        <v>2052.5886639612672</v>
      </c>
      <c r="H124" s="26">
        <v>2389.7774523831504</v>
      </c>
      <c r="I124" s="26">
        <v>3001.133186178376</v>
      </c>
      <c r="J124" s="26">
        <v>2873.299312613532</v>
      </c>
      <c r="K124" s="26">
        <v>2779.3948221776241</v>
      </c>
      <c r="L124" s="26">
        <v>2716.7059581943981</v>
      </c>
      <c r="M124" s="26">
        <v>2826.0481618644753</v>
      </c>
      <c r="N124" s="26">
        <v>2896.2567328050081</v>
      </c>
      <c r="O124" s="26">
        <v>3583.5308693244356</v>
      </c>
      <c r="P124" s="26"/>
      <c r="Q124" s="26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</row>
    <row r="125" spans="1:33" ht="14.25" customHeight="1" x14ac:dyDescent="0.15">
      <c r="A125" s="27" t="s">
        <v>138</v>
      </c>
      <c r="B125" s="24">
        <v>2544.5802773634778</v>
      </c>
      <c r="C125" s="24">
        <v>3238.2094570668851</v>
      </c>
      <c r="D125" s="24">
        <v>3696.5010169936163</v>
      </c>
      <c r="E125" s="24">
        <v>3652.8002100662948</v>
      </c>
      <c r="F125" s="24">
        <v>2796.8395729317776</v>
      </c>
      <c r="G125" s="24">
        <v>3345.8581992755976</v>
      </c>
      <c r="H125" s="24">
        <v>3953.5066780888792</v>
      </c>
      <c r="I125" s="24">
        <v>4117.150705877395</v>
      </c>
      <c r="J125" s="24">
        <v>3777.1153451546165</v>
      </c>
      <c r="K125" s="24">
        <v>3356.9545061720182</v>
      </c>
      <c r="L125" s="24">
        <v>2984.8067117409573</v>
      </c>
      <c r="M125" s="24">
        <v>2890.2791706002304</v>
      </c>
      <c r="N125" s="24">
        <v>3463.0408301388761</v>
      </c>
      <c r="O125" s="24">
        <v>3778.0774826926599</v>
      </c>
      <c r="P125" s="24">
        <v>3880.4641138099787</v>
      </c>
      <c r="Q125" s="24">
        <v>3364.2660939802504</v>
      </c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</row>
    <row r="126" spans="1:33" ht="14.25" customHeight="1" x14ac:dyDescent="0.15">
      <c r="A126" s="27" t="s">
        <v>139</v>
      </c>
      <c r="B126" s="26">
        <v>23.5</v>
      </c>
      <c r="C126" s="26">
        <v>17.9047038101683</v>
      </c>
      <c r="D126" s="26">
        <v>18.327299818359698</v>
      </c>
      <c r="E126" s="26">
        <v>20.232770622973799</v>
      </c>
      <c r="F126" s="26">
        <v>20.786745710433401</v>
      </c>
      <c r="G126" s="26">
        <v>45.573226776999398</v>
      </c>
      <c r="H126" s="26">
        <v>66.476995928275699</v>
      </c>
      <c r="I126" s="26">
        <v>106.788967033275</v>
      </c>
      <c r="J126" s="26">
        <v>101.75155088112</v>
      </c>
      <c r="K126" s="26">
        <v>75.832581205280789</v>
      </c>
      <c r="L126" s="26">
        <v>38.645555981120197</v>
      </c>
      <c r="M126" s="26">
        <v>37.646748481120198</v>
      </c>
      <c r="N126" s="26">
        <v>69.388579223746106</v>
      </c>
      <c r="O126" s="26">
        <v>85.995959181120199</v>
      </c>
      <c r="P126" s="26"/>
      <c r="Q126" s="26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</row>
    <row r="127" spans="1:33" ht="14.25" customHeight="1" x14ac:dyDescent="0.15">
      <c r="A127" s="27" t="s">
        <v>140</v>
      </c>
      <c r="B127" s="24"/>
      <c r="C127" s="24"/>
      <c r="D127" s="24"/>
      <c r="E127" s="24"/>
      <c r="F127" s="24"/>
      <c r="G127" s="24"/>
      <c r="H127" s="24"/>
      <c r="I127" s="24">
        <v>2640.9581680120641</v>
      </c>
      <c r="J127" s="24">
        <v>2651.4701719206496</v>
      </c>
      <c r="K127" s="24">
        <v>1938.072314135128</v>
      </c>
      <c r="L127" s="24">
        <v>1388.5603507928283</v>
      </c>
      <c r="M127" s="24">
        <v>1400.6802630581269</v>
      </c>
      <c r="N127" s="24">
        <v>1722.4</v>
      </c>
      <c r="O127" s="24">
        <v>1895.0404853948942</v>
      </c>
      <c r="P127" s="24">
        <v>2319.2411208690451</v>
      </c>
      <c r="Q127" s="24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</row>
    <row r="128" spans="1:33" ht="14.25" customHeight="1" x14ac:dyDescent="0.15">
      <c r="A128" s="27" t="s">
        <v>141</v>
      </c>
      <c r="B128" s="26">
        <v>2138.3539712630959</v>
      </c>
      <c r="C128" s="26">
        <v>2328.8400808903152</v>
      </c>
      <c r="D128" s="26">
        <v>2237.898295052129</v>
      </c>
      <c r="E128" s="26">
        <v>2383.9408272584151</v>
      </c>
      <c r="F128" s="26">
        <v>1938.53343276545</v>
      </c>
      <c r="G128" s="26">
        <v>2261.4948608324735</v>
      </c>
      <c r="H128" s="26">
        <v>2564.9997841768245</v>
      </c>
      <c r="I128" s="26">
        <v>2649.1198950711528</v>
      </c>
      <c r="J128" s="26">
        <v>2868.8</v>
      </c>
      <c r="K128" s="26">
        <v>3093.8755250681434</v>
      </c>
      <c r="L128" s="26">
        <v>2661.8244928647882</v>
      </c>
      <c r="M128" s="26">
        <v>2376.4280019315943</v>
      </c>
      <c r="N128" s="26">
        <v>2341.6540100617799</v>
      </c>
      <c r="O128" s="26">
        <v>2365.7159590750839</v>
      </c>
      <c r="P128" s="26">
        <v>2222.9442348738362</v>
      </c>
      <c r="Q128" s="26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</row>
    <row r="129" spans="1:33" ht="14.25" customHeight="1" x14ac:dyDescent="0.15">
      <c r="A129" s="27" t="s">
        <v>142</v>
      </c>
      <c r="B129" s="24">
        <v>214632.85939999999</v>
      </c>
      <c r="C129" s="24">
        <v>250319</v>
      </c>
      <c r="D129" s="24">
        <v>272292.99454799999</v>
      </c>
      <c r="E129" s="24">
        <v>291886.30071699998</v>
      </c>
      <c r="F129" s="24">
        <v>229975.03943800001</v>
      </c>
      <c r="G129" s="24">
        <v>298859.82318000001</v>
      </c>
      <c r="H129" s="24">
        <v>350004.05345299997</v>
      </c>
      <c r="I129" s="24">
        <v>371441.82631899999</v>
      </c>
      <c r="J129" s="24">
        <v>380728.973894</v>
      </c>
      <c r="K129" s="24">
        <v>397651.45968799997</v>
      </c>
      <c r="L129" s="24">
        <v>380982.474705</v>
      </c>
      <c r="M129" s="24">
        <v>374310.52321499999</v>
      </c>
      <c r="N129" s="24">
        <v>409806.2193</v>
      </c>
      <c r="O129" s="24">
        <v>451082.23475200002</v>
      </c>
      <c r="P129" s="24">
        <v>460939.389417</v>
      </c>
      <c r="Q129" s="24">
        <v>417151.49442900001</v>
      </c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</row>
    <row r="130" spans="1:33" ht="14.25" customHeight="1" x14ac:dyDescent="0.15">
      <c r="A130" s="27" t="s">
        <v>143</v>
      </c>
      <c r="B130" s="26"/>
      <c r="C130" s="26"/>
      <c r="D130" s="26"/>
      <c r="E130" s="26"/>
      <c r="F130" s="26">
        <v>45</v>
      </c>
      <c r="G130" s="26">
        <v>57.0291</v>
      </c>
      <c r="H130" s="26">
        <v>58.659300000000002</v>
      </c>
      <c r="I130" s="26">
        <v>84.021799999999999</v>
      </c>
      <c r="J130" s="26">
        <v>92.498000000000005</v>
      </c>
      <c r="K130" s="26">
        <v>88.086500000000001</v>
      </c>
      <c r="L130" s="26"/>
      <c r="M130" s="26"/>
      <c r="N130" s="26"/>
      <c r="O130" s="26"/>
      <c r="P130" s="26"/>
      <c r="Q130" s="26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</row>
    <row r="131" spans="1:33" ht="14.25" customHeight="1" x14ac:dyDescent="0.15">
      <c r="A131" s="27" t="s">
        <v>144</v>
      </c>
      <c r="B131" s="24">
        <v>886.1</v>
      </c>
      <c r="C131" s="24">
        <v>786.95</v>
      </c>
      <c r="D131" s="24">
        <v>1026</v>
      </c>
      <c r="E131" s="24">
        <v>1179.73</v>
      </c>
      <c r="F131" s="24">
        <v>929.5</v>
      </c>
      <c r="G131" s="24">
        <v>1164.6012496433329</v>
      </c>
      <c r="H131" s="24">
        <v>1742.4960621633329</v>
      </c>
      <c r="I131" s="24">
        <v>1687.51</v>
      </c>
      <c r="J131" s="24">
        <v>1898.13</v>
      </c>
      <c r="K131" s="24">
        <v>1816.49</v>
      </c>
      <c r="L131" s="24">
        <v>1506.94</v>
      </c>
      <c r="M131" s="24">
        <v>1557.78</v>
      </c>
      <c r="N131" s="24">
        <v>1866.09</v>
      </c>
      <c r="O131" s="24">
        <v>1975.05</v>
      </c>
      <c r="P131" s="24">
        <v>2117.9</v>
      </c>
      <c r="Q131" s="24">
        <v>1962.53</v>
      </c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</row>
    <row r="132" spans="1:33" ht="14.25" customHeight="1" x14ac:dyDescent="0.15">
      <c r="A132" s="27" t="s">
        <v>145</v>
      </c>
      <c r="B132" s="26">
        <v>1066.1006111300001</v>
      </c>
      <c r="C132" s="26">
        <v>1543.8828000000001</v>
      </c>
      <c r="D132" s="26">
        <v>1950.6824321599997</v>
      </c>
      <c r="E132" s="26">
        <v>2508.5713631476469</v>
      </c>
      <c r="F132" s="26">
        <v>1880.8667906651349</v>
      </c>
      <c r="G132" s="26">
        <v>2907.87972666</v>
      </c>
      <c r="H132" s="26">
        <v>4055.9980114432665</v>
      </c>
      <c r="I132" s="26">
        <v>3800.4492042574216</v>
      </c>
      <c r="J132" s="26">
        <v>3789.3697235489722</v>
      </c>
      <c r="K132" s="26">
        <v>5470.8464909468003</v>
      </c>
      <c r="L132" s="26">
        <v>4446.4017821869802</v>
      </c>
      <c r="M132" s="26">
        <v>4803.9765356176322</v>
      </c>
      <c r="N132" s="26">
        <v>5834.3087563276904</v>
      </c>
      <c r="O132" s="26">
        <v>6556.5430738898103</v>
      </c>
      <c r="P132" s="26">
        <v>7182.8450387501507</v>
      </c>
      <c r="Q132" s="26">
        <v>6990.6630570396828</v>
      </c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</row>
    <row r="133" spans="1:33" ht="14.25" customHeight="1" x14ac:dyDescent="0.15">
      <c r="A133" s="27" t="s">
        <v>146</v>
      </c>
      <c r="B133" s="24"/>
      <c r="C133" s="24"/>
      <c r="D133" s="24">
        <v>648.33422098469805</v>
      </c>
      <c r="E133" s="24">
        <v>623.16747862364775</v>
      </c>
      <c r="F133" s="24">
        <v>383.72151523479124</v>
      </c>
      <c r="G133" s="24">
        <v>449</v>
      </c>
      <c r="H133" s="24">
        <v>654.17848091119959</v>
      </c>
      <c r="I133" s="24">
        <v>497.63372495731511</v>
      </c>
      <c r="J133" s="24">
        <v>525.25225204538287</v>
      </c>
      <c r="K133" s="24">
        <v>473.23149790056164</v>
      </c>
      <c r="L133" s="24">
        <v>366.22105896227635</v>
      </c>
      <c r="M133" s="24">
        <v>388.02035301020265</v>
      </c>
      <c r="N133" s="24">
        <v>434.35798620870611</v>
      </c>
      <c r="O133" s="24">
        <v>514.28853682292322</v>
      </c>
      <c r="P133" s="24">
        <v>520.79074771370892</v>
      </c>
      <c r="Q133" s="24">
        <v>468.87035313596726</v>
      </c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</row>
    <row r="134" spans="1:33" ht="14.25" customHeight="1" x14ac:dyDescent="0.15">
      <c r="A134" s="27" t="s">
        <v>147</v>
      </c>
      <c r="B134" s="26">
        <v>1.8753070370370368</v>
      </c>
      <c r="C134" s="26">
        <v>1.7892196296296294</v>
      </c>
      <c r="D134" s="26">
        <v>3.0782355555555556</v>
      </c>
      <c r="E134" s="26">
        <v>4.071465925925926</v>
      </c>
      <c r="F134" s="26">
        <v>3.2314640740740739</v>
      </c>
      <c r="G134" s="26">
        <v>0.96501851851851839</v>
      </c>
      <c r="H134" s="26">
        <v>2.4836722222222218</v>
      </c>
      <c r="I134" s="26">
        <v>1.8532907407407406</v>
      </c>
      <c r="J134" s="26">
        <v>6.1402448148148148</v>
      </c>
      <c r="K134" s="26">
        <v>3.4</v>
      </c>
      <c r="L134" s="26">
        <v>2.9835748148148147</v>
      </c>
      <c r="M134" s="26">
        <v>3.9859499999999994</v>
      </c>
      <c r="N134" s="26">
        <v>5.9143807407407403</v>
      </c>
      <c r="O134" s="26">
        <v>5.4407407407407407</v>
      </c>
      <c r="P134" s="26"/>
      <c r="Q134" s="26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</row>
    <row r="135" spans="1:33" ht="14.25" customHeight="1" x14ac:dyDescent="0.15">
      <c r="A135" s="27" t="s">
        <v>148</v>
      </c>
      <c r="B135" s="24">
        <v>7328.0560035215431</v>
      </c>
      <c r="C135" s="24">
        <v>8038.3708724296221</v>
      </c>
      <c r="D135" s="24">
        <v>9884.669614548653</v>
      </c>
      <c r="E135" s="24">
        <v>15252.247953860297</v>
      </c>
      <c r="F135" s="24">
        <v>9166.0969294993647</v>
      </c>
      <c r="G135" s="24">
        <v>12309.391164795497</v>
      </c>
      <c r="H135" s="24">
        <v>15945.749511634185</v>
      </c>
      <c r="I135" s="24">
        <v>16991.999569105647</v>
      </c>
      <c r="J135" s="24">
        <v>18261.756867451932</v>
      </c>
      <c r="K135" s="24">
        <v>19977</v>
      </c>
      <c r="L135" s="24">
        <v>18618.821762076623</v>
      </c>
      <c r="M135" s="24">
        <v>19054.117273110784</v>
      </c>
      <c r="N135" s="24">
        <v>21506.08702954324</v>
      </c>
      <c r="O135" s="24">
        <v>24619.714761329247</v>
      </c>
      <c r="P135" s="24">
        <v>24694.700800109098</v>
      </c>
      <c r="Q135" s="24">
        <v>23663.354790804275</v>
      </c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</row>
    <row r="136" spans="1:33" ht="14.25" customHeight="1" x14ac:dyDescent="0.15">
      <c r="A136" s="27" t="s">
        <v>149</v>
      </c>
      <c r="B136" s="26">
        <v>1745.2561867483821</v>
      </c>
      <c r="C136" s="26">
        <v>2381.13162605861</v>
      </c>
      <c r="D136" s="26">
        <v>2412.12</v>
      </c>
      <c r="E136" s="26">
        <v>2653.2596477268698</v>
      </c>
      <c r="F136" s="26">
        <v>2147.1833346589742</v>
      </c>
      <c r="G136" s="26">
        <v>2333.2501202691101</v>
      </c>
      <c r="H136" s="26">
        <v>3118.27448678356</v>
      </c>
      <c r="I136" s="26">
        <v>3855.5383993049359</v>
      </c>
      <c r="J136" s="26">
        <v>4122.6383807842421</v>
      </c>
      <c r="K136" s="26">
        <v>3916.3823622182849</v>
      </c>
      <c r="L136" s="26">
        <v>3413.2708657016233</v>
      </c>
      <c r="M136" s="26">
        <v>3328.2355363976003</v>
      </c>
      <c r="N136" s="26">
        <v>4725.3023682639905</v>
      </c>
      <c r="O136" s="26">
        <v>5195.5795332649695</v>
      </c>
      <c r="P136" s="26">
        <v>4668.9148927910801</v>
      </c>
      <c r="Q136" s="26">
        <v>3588.4502868693999</v>
      </c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</row>
    <row r="137" spans="1:33" ht="14.25" customHeight="1" x14ac:dyDescent="0.15">
      <c r="A137" s="27" t="s">
        <v>150</v>
      </c>
      <c r="B137" s="24">
        <v>3502.3204723126582</v>
      </c>
      <c r="C137" s="24">
        <v>4221.698958200911</v>
      </c>
      <c r="D137" s="24">
        <v>5402.4948117636814</v>
      </c>
      <c r="E137" s="24">
        <v>5905.3678704553849</v>
      </c>
      <c r="F137" s="24">
        <v>5903.4499060320213</v>
      </c>
      <c r="G137" s="24">
        <v>7334.7347347580298</v>
      </c>
      <c r="H137" s="24">
        <v>7699.0355800733541</v>
      </c>
      <c r="I137" s="24">
        <v>8220.3072427323405</v>
      </c>
      <c r="J137" s="24">
        <v>9403.7999999999993</v>
      </c>
      <c r="K137" s="24">
        <v>10026.283739623512</v>
      </c>
      <c r="L137" s="24">
        <v>9957.4835168361242</v>
      </c>
      <c r="M137" s="24">
        <v>9234.8042835779415</v>
      </c>
      <c r="N137" s="24">
        <v>9810.5548184485488</v>
      </c>
      <c r="O137" s="24">
        <v>11075.561646045166</v>
      </c>
      <c r="P137" s="24">
        <v>10840.841174072773</v>
      </c>
      <c r="Q137" s="24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</row>
    <row r="138" spans="1:33" ht="14.25" customHeight="1" x14ac:dyDescent="0.15">
      <c r="A138" s="27" t="s">
        <v>151</v>
      </c>
      <c r="B138" s="26">
        <v>2063.2267766595701</v>
      </c>
      <c r="C138" s="26">
        <v>2648.2526912689405</v>
      </c>
      <c r="D138" s="26">
        <v>2918.2659451610712</v>
      </c>
      <c r="E138" s="26">
        <v>3144.0589941006624</v>
      </c>
      <c r="F138" s="26">
        <v>3021.6</v>
      </c>
      <c r="G138" s="26">
        <v>3918.5417179258307</v>
      </c>
      <c r="H138" s="26">
        <v>3875.2790492122745</v>
      </c>
      <c r="I138" s="26">
        <v>4162.3744906177544</v>
      </c>
      <c r="J138" s="26">
        <v>3774.5000949931396</v>
      </c>
      <c r="K138" s="26">
        <v>3826.834504721342</v>
      </c>
      <c r="L138" s="26">
        <v>3210.6448291698921</v>
      </c>
      <c r="M138" s="26">
        <v>3197.456551045706</v>
      </c>
      <c r="N138" s="26">
        <v>3743.2369861869493</v>
      </c>
      <c r="O138" s="26">
        <v>4189.9384165452784</v>
      </c>
      <c r="P138" s="26">
        <v>3879.0649907701454</v>
      </c>
      <c r="Q138" s="26">
        <v>3163.9231862391616</v>
      </c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</row>
    <row r="139" spans="1:33" ht="14.25" customHeight="1" x14ac:dyDescent="0.15">
      <c r="A139" s="27" t="s">
        <v>152</v>
      </c>
      <c r="B139" s="24"/>
      <c r="C139" s="24"/>
      <c r="D139" s="24"/>
      <c r="E139" s="24">
        <v>30.5</v>
      </c>
      <c r="F139" s="24">
        <v>37.469026101773977</v>
      </c>
      <c r="G139" s="24">
        <v>22.382082884637654</v>
      </c>
      <c r="H139" s="24">
        <v>38.446521024450895</v>
      </c>
      <c r="I139" s="24">
        <v>65.244731456336481</v>
      </c>
      <c r="J139" s="24">
        <v>54.694682034665341</v>
      </c>
      <c r="K139" s="24">
        <v>48.861024764074187</v>
      </c>
      <c r="L139" s="24">
        <v>18.674214176898889</v>
      </c>
      <c r="M139" s="24">
        <v>35.510227529278005</v>
      </c>
      <c r="N139" s="24">
        <v>19.352345200392051</v>
      </c>
      <c r="O139" s="24">
        <v>11.860461962557455</v>
      </c>
      <c r="P139" s="24"/>
      <c r="Q139" s="24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</row>
    <row r="140" spans="1:33" ht="14.25" customHeight="1" x14ac:dyDescent="0.15">
      <c r="A140" s="27" t="s">
        <v>153</v>
      </c>
      <c r="B140" s="26">
        <v>902.88057860841081</v>
      </c>
      <c r="C140" s="26">
        <v>848.77704266961246</v>
      </c>
      <c r="D140" s="26">
        <v>924.93190898754517</v>
      </c>
      <c r="E140" s="26">
        <v>986.57307561633445</v>
      </c>
      <c r="F140" s="26">
        <v>837.06529851728351</v>
      </c>
      <c r="G140" s="26">
        <v>900.58674126764583</v>
      </c>
      <c r="H140" s="26">
        <v>998.96429063611868</v>
      </c>
      <c r="I140" s="26">
        <v>1003.958965144869</v>
      </c>
      <c r="J140" s="26">
        <v>997.06858102818228</v>
      </c>
      <c r="K140" s="26">
        <v>1022.2867557446909</v>
      </c>
      <c r="L140" s="26">
        <v>813.17996393955718</v>
      </c>
      <c r="M140" s="26">
        <v>762.28342329564009</v>
      </c>
      <c r="N140" s="26">
        <v>835.68814339895027</v>
      </c>
      <c r="O140" s="26">
        <v>928.6080140493483</v>
      </c>
      <c r="P140" s="26">
        <v>1108.5134141690498</v>
      </c>
      <c r="Q140" s="26">
        <v>890.08881626179709</v>
      </c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</row>
    <row r="141" spans="1:33" ht="14.25" customHeight="1" x14ac:dyDescent="0.15">
      <c r="A141" s="27" t="s">
        <v>154</v>
      </c>
      <c r="B141" s="24">
        <v>553.92737430167608</v>
      </c>
      <c r="C141" s="24">
        <v>630.1675977653631</v>
      </c>
      <c r="D141" s="24">
        <v>605.26256983240228</v>
      </c>
      <c r="E141" s="24">
        <v>1011.4245810055866</v>
      </c>
      <c r="F141" s="24">
        <v>745.84357541899431</v>
      </c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</row>
    <row r="142" spans="1:33" ht="14.25" customHeight="1" x14ac:dyDescent="0.15">
      <c r="A142" s="27" t="s">
        <v>155</v>
      </c>
      <c r="B142" s="26">
        <v>353609.2648556676</v>
      </c>
      <c r="C142" s="26">
        <v>401569.40428601525</v>
      </c>
      <c r="D142" s="26">
        <v>473791.64642128558</v>
      </c>
      <c r="E142" s="26">
        <v>537979.45902644796</v>
      </c>
      <c r="F142" s="26">
        <v>423464.26179448061</v>
      </c>
      <c r="G142" s="26">
        <v>477657.48877619032</v>
      </c>
      <c r="H142" s="26">
        <v>554904.1654993163</v>
      </c>
      <c r="I142" s="26">
        <v>546694.30184000428</v>
      </c>
      <c r="J142" s="26">
        <v>567629.12408670946</v>
      </c>
      <c r="K142" s="26">
        <v>570983.47114784736</v>
      </c>
      <c r="L142" s="26">
        <v>464169.5775339675</v>
      </c>
      <c r="M142" s="26">
        <v>465613.2073364844</v>
      </c>
      <c r="N142" s="26">
        <v>520637.34232184227</v>
      </c>
      <c r="O142" s="26">
        <v>572563.87325180508</v>
      </c>
      <c r="P142" s="26">
        <v>548875.07015487098</v>
      </c>
      <c r="Q142" s="26">
        <v>529999.25170607679</v>
      </c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</row>
    <row r="143" spans="1:33" ht="14.25" customHeight="1" x14ac:dyDescent="0.15">
      <c r="A143" s="27" t="s">
        <v>156</v>
      </c>
      <c r="B143" s="24">
        <v>1089.6173525554887</v>
      </c>
      <c r="C143" s="24">
        <v>1343.6064898388224</v>
      </c>
      <c r="D143" s="24">
        <v>2122.4231765330896</v>
      </c>
      <c r="E143" s="24">
        <v>1232.7</v>
      </c>
      <c r="F143" s="24">
        <v>972.26505323766958</v>
      </c>
      <c r="G143" s="24">
        <v>1416.489168283267</v>
      </c>
      <c r="H143" s="24">
        <v>1683.9543376639374</v>
      </c>
      <c r="I143" s="24">
        <v>1333.5294943423214</v>
      </c>
      <c r="J143" s="24">
        <v>1246.3806540328328</v>
      </c>
      <c r="K143" s="24">
        <v>1602.1944801866809</v>
      </c>
      <c r="L143" s="24">
        <v>1239.0935359796949</v>
      </c>
      <c r="M143" s="24">
        <v>1335.1729867760841</v>
      </c>
      <c r="N143" s="24"/>
      <c r="O143" s="24"/>
      <c r="P143" s="24"/>
      <c r="Q143" s="24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</row>
    <row r="144" spans="1:33" ht="14.25" customHeight="1" x14ac:dyDescent="0.15">
      <c r="A144" s="27" t="s">
        <v>157</v>
      </c>
      <c r="B144" s="26">
        <v>22014.762971496977</v>
      </c>
      <c r="C144" s="26">
        <v>22494.740287385019</v>
      </c>
      <c r="D144" s="26">
        <v>27241.374989239401</v>
      </c>
      <c r="E144" s="26">
        <v>31087.598294416472</v>
      </c>
      <c r="F144" s="26">
        <v>25225.62709467089</v>
      </c>
      <c r="G144" s="26">
        <v>31726.991061461038</v>
      </c>
      <c r="H144" s="26">
        <v>38119.82315505913</v>
      </c>
      <c r="I144" s="26">
        <v>37648.283677888889</v>
      </c>
      <c r="J144" s="26">
        <v>39728.580834385408</v>
      </c>
      <c r="K144" s="26">
        <v>41975.71336932767</v>
      </c>
      <c r="L144" s="26">
        <v>34457.991637795378</v>
      </c>
      <c r="M144" s="26">
        <v>33678.825200194013</v>
      </c>
      <c r="N144" s="26">
        <v>38285.138029045913</v>
      </c>
      <c r="O144" s="26">
        <v>39917.330736666641</v>
      </c>
      <c r="P144" s="26">
        <v>39687.127760361713</v>
      </c>
      <c r="Q144" s="26">
        <v>38651.963616061432</v>
      </c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</row>
    <row r="145" spans="1:33" ht="14.25" customHeight="1" x14ac:dyDescent="0.15">
      <c r="A145" s="27" t="s">
        <v>158</v>
      </c>
      <c r="B145" s="24">
        <v>880.4</v>
      </c>
      <c r="C145" s="24">
        <v>1644</v>
      </c>
      <c r="D145" s="24">
        <v>1927.2</v>
      </c>
      <c r="E145" s="24">
        <v>2151.3000000000002</v>
      </c>
      <c r="F145" s="24">
        <v>2091.4</v>
      </c>
      <c r="G145" s="24">
        <v>2726.1</v>
      </c>
      <c r="H145" s="24">
        <v>3416.1</v>
      </c>
      <c r="I145" s="24">
        <v>3919.4</v>
      </c>
      <c r="J145" s="24">
        <v>3879</v>
      </c>
      <c r="K145" s="24">
        <v>4175.8</v>
      </c>
      <c r="L145" s="24">
        <v>3873.4</v>
      </c>
      <c r="M145" s="24">
        <v>3794.6</v>
      </c>
      <c r="N145" s="24">
        <v>4179.5</v>
      </c>
      <c r="O145" s="24">
        <v>4197.3999999999996</v>
      </c>
      <c r="P145" s="24">
        <v>4341</v>
      </c>
      <c r="Q145" s="24">
        <v>4395.8</v>
      </c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</row>
    <row r="146" spans="1:33" ht="14.25" customHeight="1" x14ac:dyDescent="0.15">
      <c r="A146" s="27" t="s">
        <v>159</v>
      </c>
      <c r="B146" s="26">
        <v>477.74111866934595</v>
      </c>
      <c r="C146" s="26">
        <v>508.40346901684399</v>
      </c>
      <c r="D146" s="26">
        <v>663.40081724869287</v>
      </c>
      <c r="E146" s="26">
        <v>915.84969070357386</v>
      </c>
      <c r="F146" s="26">
        <v>1000.8666433302558</v>
      </c>
      <c r="G146" s="26">
        <v>1152.1394719470977</v>
      </c>
      <c r="H146" s="26">
        <v>1272.0999999999999</v>
      </c>
      <c r="I146" s="26">
        <v>1442.2717818554368</v>
      </c>
      <c r="J146" s="26">
        <v>1588.6001165182831</v>
      </c>
      <c r="K146" s="26">
        <v>1448.2762213992503</v>
      </c>
      <c r="L146" s="26">
        <v>1087.7450534121804</v>
      </c>
      <c r="M146" s="26">
        <v>1032.2929018061072</v>
      </c>
      <c r="N146" s="26">
        <v>1208.7047993468741</v>
      </c>
      <c r="O146" s="26">
        <v>1203.0274023656177</v>
      </c>
      <c r="P146" s="26">
        <v>1125.9866859626804</v>
      </c>
      <c r="Q146" s="26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</row>
    <row r="147" spans="1:33" ht="14.25" customHeight="1" x14ac:dyDescent="0.15">
      <c r="A147" s="27" t="s">
        <v>160</v>
      </c>
      <c r="B147" s="24">
        <v>55201.459538930059</v>
      </c>
      <c r="C147" s="24">
        <v>56934.207070772347</v>
      </c>
      <c r="D147" s="24">
        <v>66051.055294329708</v>
      </c>
      <c r="E147" s="24">
        <v>85745.47162927415</v>
      </c>
      <c r="F147" s="24">
        <v>56174.949003398709</v>
      </c>
      <c r="G147" s="24">
        <v>79618.734656919114</v>
      </c>
      <c r="H147" s="24">
        <v>99050.952222732638</v>
      </c>
      <c r="I147" s="24">
        <v>96123.518929486352</v>
      </c>
      <c r="J147" s="24">
        <v>97022.823220713864</v>
      </c>
      <c r="K147" s="24">
        <v>82595.8</v>
      </c>
      <c r="L147" s="24">
        <v>45887.738522121101</v>
      </c>
      <c r="M147" s="24">
        <v>34703.895442666602</v>
      </c>
      <c r="N147" s="24">
        <v>45817.488230332063</v>
      </c>
      <c r="O147" s="24">
        <v>61221.023098308899</v>
      </c>
      <c r="P147" s="24">
        <v>64977.546739330399</v>
      </c>
      <c r="Q147" s="24">
        <v>35944.1625638806</v>
      </c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</row>
    <row r="148" spans="1:33" ht="14.25" customHeight="1" x14ac:dyDescent="0.15">
      <c r="A148" s="27" t="s">
        <v>161</v>
      </c>
      <c r="B148" s="26">
        <v>1406.7209012999999</v>
      </c>
      <c r="C148" s="26">
        <v>1787.98371</v>
      </c>
      <c r="D148" s="26">
        <v>2558.7220539999998</v>
      </c>
      <c r="E148" s="26">
        <v>2996.3902360000002</v>
      </c>
      <c r="F148" s="26">
        <v>1891.910613</v>
      </c>
      <c r="G148" s="26">
        <v>2617.2449569999999</v>
      </c>
      <c r="H148" s="26">
        <v>3338.572447</v>
      </c>
      <c r="I148" s="26">
        <v>2965.1086343068223</v>
      </c>
      <c r="J148" s="26">
        <v>3155.7279129282697</v>
      </c>
      <c r="K148" s="26">
        <v>3687.1885913562101</v>
      </c>
      <c r="L148" s="26">
        <v>3376.9749440232554</v>
      </c>
      <c r="M148" s="26">
        <v>3903.2589925066372</v>
      </c>
      <c r="N148" s="26">
        <v>4615.1782991296268</v>
      </c>
      <c r="O148" s="26">
        <v>5752.8858684883498</v>
      </c>
      <c r="P148" s="26">
        <v>5955.7016900512799</v>
      </c>
      <c r="Q148" s="26">
        <v>5527.2939846544596</v>
      </c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</row>
    <row r="149" spans="1:33" ht="14.25" customHeight="1" x14ac:dyDescent="0.15">
      <c r="A149" s="27" t="s">
        <v>162</v>
      </c>
      <c r="B149" s="24">
        <v>103384.07540436258</v>
      </c>
      <c r="C149" s="24">
        <v>121656.71437537763</v>
      </c>
      <c r="D149" s="24">
        <v>135860.17885962254</v>
      </c>
      <c r="E149" s="24">
        <v>171687.99644441399</v>
      </c>
      <c r="F149" s="24">
        <v>116811.28678477314</v>
      </c>
      <c r="G149" s="24">
        <v>129118.94136630188</v>
      </c>
      <c r="H149" s="24">
        <v>164773.20619970281</v>
      </c>
      <c r="I149" s="24">
        <v>159825</v>
      </c>
      <c r="J149" s="24">
        <v>155303.25900210047</v>
      </c>
      <c r="K149" s="24">
        <v>143835.67873376943</v>
      </c>
      <c r="L149" s="24">
        <v>103831.8192476878</v>
      </c>
      <c r="M149" s="24">
        <v>88905.109567765539</v>
      </c>
      <c r="N149" s="24">
        <v>103776.25507131996</v>
      </c>
      <c r="O149" s="24">
        <v>121921.9855526023</v>
      </c>
      <c r="P149" s="24">
        <v>103285.3271610762</v>
      </c>
      <c r="Q149" s="24">
        <v>82265.683261599159</v>
      </c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</row>
    <row r="150" spans="1:33" ht="14.25" customHeight="1" x14ac:dyDescent="0.15">
      <c r="A150" s="27" t="s">
        <v>163</v>
      </c>
      <c r="B150" s="26">
        <v>18691.807542262679</v>
      </c>
      <c r="C150" s="26">
        <v>21586.475942782832</v>
      </c>
      <c r="D150" s="26">
        <v>24691.807542262679</v>
      </c>
      <c r="E150" s="26">
        <v>37719.115734720413</v>
      </c>
      <c r="F150" s="26">
        <v>27651.495448634589</v>
      </c>
      <c r="G150" s="26">
        <v>36600.780234070218</v>
      </c>
      <c r="H150" s="26">
        <v>47091.807542262679</v>
      </c>
      <c r="I150" s="26">
        <v>52138.361508452537</v>
      </c>
      <c r="J150" s="26">
        <v>56429.128738621584</v>
      </c>
      <c r="K150" s="26">
        <v>53565.990299089732</v>
      </c>
      <c r="L150" s="26">
        <v>35682.269597982835</v>
      </c>
      <c r="M150" s="26">
        <v>27544.112990897269</v>
      </c>
      <c r="N150" s="26">
        <v>32885.800600506889</v>
      </c>
      <c r="O150" s="26">
        <v>41730.078236754227</v>
      </c>
      <c r="P150" s="26">
        <v>38685.851950414566</v>
      </c>
      <c r="Q150" s="26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</row>
    <row r="151" spans="1:33" ht="14.25" customHeight="1" x14ac:dyDescent="0.15">
      <c r="A151" s="27" t="s">
        <v>164</v>
      </c>
      <c r="B151" s="24">
        <v>15441</v>
      </c>
      <c r="C151" s="24">
        <v>17065</v>
      </c>
      <c r="D151" s="24">
        <v>18218</v>
      </c>
      <c r="E151" s="24">
        <v>21223.5</v>
      </c>
      <c r="F151" s="24">
        <v>18356</v>
      </c>
      <c r="G151" s="24">
        <v>21481</v>
      </c>
      <c r="H151" s="24">
        <v>26328</v>
      </c>
      <c r="I151" s="24">
        <v>24792</v>
      </c>
      <c r="J151" s="24">
        <v>25115</v>
      </c>
      <c r="K151" s="24">
        <v>24777</v>
      </c>
      <c r="L151" s="24">
        <v>22707</v>
      </c>
      <c r="M151" s="24">
        <v>21820</v>
      </c>
      <c r="N151" s="24">
        <v>23163</v>
      </c>
      <c r="O151" s="24">
        <v>24842</v>
      </c>
      <c r="P151" s="24">
        <v>24800</v>
      </c>
      <c r="Q151" s="24">
        <v>21943</v>
      </c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</row>
    <row r="152" spans="1:33" ht="14.25" customHeight="1" x14ac:dyDescent="0.15">
      <c r="A152" s="27" t="s">
        <v>165</v>
      </c>
      <c r="B152" s="26">
        <v>11</v>
      </c>
      <c r="C152" s="26">
        <v>9.6602128665483296</v>
      </c>
      <c r="D152" s="26">
        <v>9.4890451879686104</v>
      </c>
      <c r="E152" s="26">
        <v>11.999863525294</v>
      </c>
      <c r="F152" s="26">
        <v>8.1298790230860796</v>
      </c>
      <c r="G152" s="26">
        <v>11.6534838806717</v>
      </c>
      <c r="H152" s="26">
        <v>12.8381179799593</v>
      </c>
      <c r="I152" s="26">
        <v>15.018258445272702</v>
      </c>
      <c r="J152" s="26">
        <v>14.380359021193801</v>
      </c>
      <c r="K152" s="26">
        <v>19.0826565391827</v>
      </c>
      <c r="L152" s="26">
        <v>14.7530120604582</v>
      </c>
      <c r="M152" s="26">
        <v>18.071014121972201</v>
      </c>
      <c r="N152" s="26">
        <v>9.8208177068144096</v>
      </c>
      <c r="O152" s="26"/>
      <c r="P152" s="26"/>
      <c r="Q152" s="26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</row>
    <row r="153" spans="1:33" ht="14.25" customHeight="1" x14ac:dyDescent="0.15">
      <c r="A153" s="27" t="s">
        <v>166</v>
      </c>
      <c r="B153" s="24">
        <v>7388.6</v>
      </c>
      <c r="C153" s="24">
        <v>8464.6</v>
      </c>
      <c r="D153" s="24">
        <v>10351.1</v>
      </c>
      <c r="E153" s="24">
        <v>13886</v>
      </c>
      <c r="F153" s="24">
        <v>13162.8</v>
      </c>
      <c r="G153" s="24">
        <v>14146</v>
      </c>
      <c r="H153" s="24">
        <v>19076.2</v>
      </c>
      <c r="I153" s="24">
        <v>21121.9</v>
      </c>
      <c r="J153" s="24">
        <v>19603</v>
      </c>
      <c r="K153" s="24">
        <v>16840.8</v>
      </c>
      <c r="L153" s="24">
        <v>14208.6</v>
      </c>
      <c r="M153" s="24">
        <v>12932.849899999999</v>
      </c>
      <c r="N153" s="24">
        <v>13817.4457</v>
      </c>
      <c r="O153" s="24">
        <v>14754.311652600001</v>
      </c>
      <c r="P153" s="24">
        <v>14646.852586999999</v>
      </c>
      <c r="Q153" s="24">
        <v>11628.756772000001</v>
      </c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</row>
    <row r="154" spans="1:33" ht="14.25" customHeight="1" x14ac:dyDescent="0.15">
      <c r="A154" s="27" t="s">
        <v>167</v>
      </c>
      <c r="B154" s="26">
        <v>3319.0462677699643</v>
      </c>
      <c r="C154" s="26">
        <v>4204.8252802393299</v>
      </c>
      <c r="D154" s="26">
        <v>4749.773761981668</v>
      </c>
      <c r="E154" s="26">
        <v>5807.4144759718092</v>
      </c>
      <c r="F154" s="26">
        <v>4401.6530550626903</v>
      </c>
      <c r="G154" s="26">
        <v>5748.8959418497416</v>
      </c>
      <c r="H154" s="26">
        <v>6916.7023445434434</v>
      </c>
      <c r="I154" s="26">
        <v>6331.8675793989532</v>
      </c>
      <c r="J154" s="26">
        <v>5960.1386742519553</v>
      </c>
      <c r="K154" s="26">
        <v>8876.3277121898464</v>
      </c>
      <c r="L154" s="26">
        <v>8460.0326136053354</v>
      </c>
      <c r="M154" s="26">
        <v>8191.9141138415534</v>
      </c>
      <c r="N154" s="26">
        <v>9956.5136236926901</v>
      </c>
      <c r="O154" s="26">
        <v>10208.647111555816</v>
      </c>
      <c r="P154" s="26"/>
      <c r="Q154" s="26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</row>
    <row r="155" spans="1:33" ht="14.25" customHeight="1" x14ac:dyDescent="0.15">
      <c r="A155" s="27" t="s">
        <v>168</v>
      </c>
      <c r="B155" s="24">
        <v>4827.6857011389902</v>
      </c>
      <c r="C155" s="24">
        <v>5949.9146873322998</v>
      </c>
      <c r="D155" s="24">
        <v>7297.3771810000108</v>
      </c>
      <c r="E155" s="24">
        <v>9655.8850437755082</v>
      </c>
      <c r="F155" s="24">
        <v>7701.56741729021</v>
      </c>
      <c r="G155" s="24">
        <v>10374.74159546633</v>
      </c>
      <c r="H155" s="24">
        <v>12499.5978853867</v>
      </c>
      <c r="I155" s="24">
        <v>11514.77722936751</v>
      </c>
      <c r="J155" s="24">
        <v>13444.412394913101</v>
      </c>
      <c r="K155" s="24">
        <v>12868.796803564628</v>
      </c>
      <c r="L155" s="24">
        <v>10848.95209378586</v>
      </c>
      <c r="M155" s="24">
        <v>11687.636406438718</v>
      </c>
      <c r="N155" s="24">
        <v>12980.614407148729</v>
      </c>
      <c r="O155" s="24">
        <v>13179.95167430493</v>
      </c>
      <c r="P155" s="24">
        <v>12110.729175055179</v>
      </c>
      <c r="Q155" s="24">
        <v>10955.648869000001</v>
      </c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</row>
    <row r="156" spans="1:33" ht="14.25" customHeight="1" x14ac:dyDescent="0.15">
      <c r="A156" s="27" t="s">
        <v>169</v>
      </c>
      <c r="B156" s="26">
        <v>17365.592657624864</v>
      </c>
      <c r="C156" s="26">
        <v>23829.967431286346</v>
      </c>
      <c r="D156" s="26">
        <v>28093.427370437857</v>
      </c>
      <c r="E156" s="26">
        <v>31018.398880336881</v>
      </c>
      <c r="F156" s="26">
        <v>26961.51836088151</v>
      </c>
      <c r="G156" s="26">
        <v>35803.080814261652</v>
      </c>
      <c r="H156" s="26">
        <v>46375.961553879402</v>
      </c>
      <c r="I156" s="26">
        <v>47410.606681360703</v>
      </c>
      <c r="J156" s="26">
        <v>42860.6365941494</v>
      </c>
      <c r="K156" s="26">
        <v>39532.682886367111</v>
      </c>
      <c r="L156" s="26">
        <v>34414.354525306182</v>
      </c>
      <c r="M156" s="26">
        <v>37081.738042331875</v>
      </c>
      <c r="N156" s="26">
        <v>45421.593444473605</v>
      </c>
      <c r="O156" s="26">
        <v>49066.4758077562</v>
      </c>
      <c r="P156" s="26">
        <v>47688.239130468595</v>
      </c>
      <c r="Q156" s="26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</row>
    <row r="157" spans="1:33" ht="14.25" customHeight="1" x14ac:dyDescent="0.15">
      <c r="A157" s="27" t="s">
        <v>170</v>
      </c>
      <c r="B157" s="24">
        <v>25161.8</v>
      </c>
      <c r="C157" s="24">
        <v>30734.443122163779</v>
      </c>
      <c r="D157" s="24">
        <v>32802.573145764269</v>
      </c>
      <c r="E157" s="24">
        <v>34678.750643432293</v>
      </c>
      <c r="F157" s="24">
        <v>29142.866160000001</v>
      </c>
      <c r="G157" s="24">
        <v>36771.714505680495</v>
      </c>
      <c r="H157" s="24">
        <v>38276.471889741399</v>
      </c>
      <c r="I157" s="24">
        <v>46384.288290931101</v>
      </c>
      <c r="J157" s="24">
        <v>44512.401095211302</v>
      </c>
      <c r="K157" s="24">
        <v>49823.7023383837</v>
      </c>
      <c r="L157" s="24">
        <v>43197.106828940297</v>
      </c>
      <c r="M157" s="24">
        <v>42734.423310755541</v>
      </c>
      <c r="N157" s="24">
        <v>51814.261868794798</v>
      </c>
      <c r="O157" s="24">
        <v>51976.7494342426</v>
      </c>
      <c r="P157" s="24">
        <v>53476.930080748498</v>
      </c>
      <c r="Q157" s="24">
        <v>47411.473780079788</v>
      </c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</row>
    <row r="158" spans="1:33" ht="14.25" customHeight="1" x14ac:dyDescent="0.15">
      <c r="A158" s="27" t="s">
        <v>171</v>
      </c>
      <c r="B158" s="26">
        <v>87755</v>
      </c>
      <c r="C158" s="26">
        <v>108185</v>
      </c>
      <c r="D158" s="26">
        <v>134732</v>
      </c>
      <c r="E158" s="26">
        <v>166462</v>
      </c>
      <c r="F158" s="26">
        <v>133296</v>
      </c>
      <c r="G158" s="26">
        <v>156634</v>
      </c>
      <c r="H158" s="26">
        <v>184318</v>
      </c>
      <c r="I158" s="26">
        <v>180488</v>
      </c>
      <c r="J158" s="26">
        <v>195970</v>
      </c>
      <c r="K158" s="26">
        <v>208471</v>
      </c>
      <c r="L158" s="26">
        <v>190202</v>
      </c>
      <c r="M158" s="26">
        <v>196383</v>
      </c>
      <c r="N158" s="26">
        <v>228214</v>
      </c>
      <c r="O158" s="26">
        <v>256230</v>
      </c>
      <c r="P158" s="26">
        <v>260778</v>
      </c>
      <c r="Q158" s="26">
        <v>266344</v>
      </c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</row>
    <row r="159" spans="1:33" ht="14.25" customHeight="1" x14ac:dyDescent="0.15">
      <c r="A159" s="27" t="s">
        <v>172</v>
      </c>
      <c r="B159" s="24">
        <v>38646.941792649995</v>
      </c>
      <c r="C159" s="24">
        <v>45040.147043299075</v>
      </c>
      <c r="D159" s="24">
        <v>52087.914237515506</v>
      </c>
      <c r="E159" s="24">
        <v>56912.938988718852</v>
      </c>
      <c r="F159" s="24">
        <v>43882.162468336719</v>
      </c>
      <c r="G159" s="24">
        <v>48937.557705050494</v>
      </c>
      <c r="H159" s="24">
        <v>58888.38880463333</v>
      </c>
      <c r="I159" s="24">
        <v>56958.651124078919</v>
      </c>
      <c r="J159" s="24">
        <v>61760.155038898301</v>
      </c>
      <c r="K159" s="24">
        <v>62826.690547487306</v>
      </c>
      <c r="L159" s="24">
        <v>54279.489094789184</v>
      </c>
      <c r="M159" s="24">
        <v>54355.517983042868</v>
      </c>
      <c r="N159" s="24">
        <v>60226.997979634769</v>
      </c>
      <c r="O159" s="24">
        <v>66409.520953012936</v>
      </c>
      <c r="P159" s="24">
        <v>64886.272495806363</v>
      </c>
      <c r="Q159" s="24">
        <v>59697.040323933717</v>
      </c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</row>
    <row r="160" spans="1:33" ht="14.25" customHeight="1" x14ac:dyDescent="0.15">
      <c r="A160" s="27" t="s">
        <v>173</v>
      </c>
      <c r="B160" s="26"/>
      <c r="C160" s="26"/>
      <c r="D160" s="26"/>
      <c r="E160" s="26"/>
      <c r="F160" s="26"/>
      <c r="G160" s="26"/>
      <c r="H160" s="26">
        <v>114444.23076923078</v>
      </c>
      <c r="I160" s="26">
        <v>132953.84615384616</v>
      </c>
      <c r="J160" s="26">
        <v>133335.989010989</v>
      </c>
      <c r="K160" s="26">
        <v>126702.47252747251</v>
      </c>
      <c r="L160" s="26">
        <v>77294.23076923078</v>
      </c>
      <c r="M160" s="26">
        <v>57308.791208791205</v>
      </c>
      <c r="N160" s="26">
        <v>67498.351648351643</v>
      </c>
      <c r="O160" s="26">
        <v>84288.461538461532</v>
      </c>
      <c r="P160" s="26">
        <v>72934.890109890111</v>
      </c>
      <c r="Q160" s="26">
        <v>51503.846153846156</v>
      </c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</row>
    <row r="161" spans="1:33" ht="14.25" customHeight="1" x14ac:dyDescent="0.15">
      <c r="A161" s="27" t="s">
        <v>174</v>
      </c>
      <c r="B161" s="24">
        <v>14451.9</v>
      </c>
      <c r="C161" s="24">
        <v>18002.765600900035</v>
      </c>
      <c r="D161" s="24">
        <v>30070.071881499724</v>
      </c>
      <c r="E161" s="24">
        <v>39933.517649537738</v>
      </c>
      <c r="F161" s="24">
        <v>33710.931122952679</v>
      </c>
      <c r="G161" s="24">
        <v>43347.321846073712</v>
      </c>
      <c r="H161" s="24">
        <v>55793.768176465164</v>
      </c>
      <c r="I161" s="24">
        <v>51267.857469071445</v>
      </c>
      <c r="J161" s="24">
        <v>58312.62870817184</v>
      </c>
      <c r="K161" s="24">
        <v>62164.702975369284</v>
      </c>
      <c r="L161" s="24">
        <v>54502.076901415072</v>
      </c>
      <c r="M161" s="24">
        <v>57715.591930605413</v>
      </c>
      <c r="N161" s="24">
        <v>64585.299890240422</v>
      </c>
      <c r="O161" s="24">
        <v>73050.449612880955</v>
      </c>
      <c r="P161" s="24">
        <v>70618.104966323459</v>
      </c>
      <c r="Q161" s="24">
        <v>65847.859742760556</v>
      </c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</row>
    <row r="162" spans="1:33" ht="14.25" customHeight="1" x14ac:dyDescent="0.15">
      <c r="A162" s="27" t="s">
        <v>175</v>
      </c>
      <c r="B162" s="26">
        <v>240024.07</v>
      </c>
      <c r="C162" s="26">
        <v>297481.40000000002</v>
      </c>
      <c r="D162" s="26">
        <v>346530.5</v>
      </c>
      <c r="E162" s="26">
        <v>466297.99</v>
      </c>
      <c r="F162" s="26">
        <v>297154.64</v>
      </c>
      <c r="G162" s="26">
        <v>392674.23</v>
      </c>
      <c r="H162" s="26">
        <v>515409.1</v>
      </c>
      <c r="I162" s="26">
        <v>527433.96</v>
      </c>
      <c r="J162" s="26">
        <v>521835.49</v>
      </c>
      <c r="K162" s="26">
        <v>496806.1</v>
      </c>
      <c r="L162" s="26">
        <v>341419.05</v>
      </c>
      <c r="M162" s="26">
        <v>281709.01</v>
      </c>
      <c r="N162" s="26">
        <v>352941.42</v>
      </c>
      <c r="O162" s="26">
        <v>443914.67</v>
      </c>
      <c r="P162" s="26">
        <v>419721.42</v>
      </c>
      <c r="Q162" s="26">
        <v>333374.75</v>
      </c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</row>
    <row r="163" spans="1:33" ht="14.25" customHeight="1" x14ac:dyDescent="0.15">
      <c r="A163" s="27" t="s">
        <v>176</v>
      </c>
      <c r="B163" s="24"/>
      <c r="C163" s="24"/>
      <c r="D163" s="24"/>
      <c r="E163" s="24"/>
      <c r="F163" s="24"/>
      <c r="G163" s="24">
        <v>297.3</v>
      </c>
      <c r="H163" s="24">
        <v>464.23509572295097</v>
      </c>
      <c r="I163" s="24">
        <v>590.75047513658205</v>
      </c>
      <c r="J163" s="24">
        <v>703.01008041898592</v>
      </c>
      <c r="K163" s="24">
        <v>723.09059610740599</v>
      </c>
      <c r="L163" s="24">
        <v>682.04487175539805</v>
      </c>
      <c r="M163" s="24">
        <v>726.61089888126196</v>
      </c>
      <c r="N163" s="24">
        <v>1040.4630420538631</v>
      </c>
      <c r="O163" s="24">
        <v>1129.625985691197</v>
      </c>
      <c r="P163" s="24">
        <v>1231.810067035573</v>
      </c>
      <c r="Q163" s="24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</row>
    <row r="164" spans="1:33" ht="14.25" customHeight="1" x14ac:dyDescent="0.15">
      <c r="A164" s="27" t="s">
        <v>177</v>
      </c>
      <c r="B164" s="26">
        <v>12</v>
      </c>
      <c r="C164" s="26">
        <v>10.345337727699286</v>
      </c>
      <c r="D164" s="26">
        <v>13.888910319125323</v>
      </c>
      <c r="E164" s="26">
        <v>11.255701562434147</v>
      </c>
      <c r="F164" s="26">
        <v>11.550403816802616</v>
      </c>
      <c r="G164" s="26">
        <v>23.138699111136873</v>
      </c>
      <c r="H164" s="26">
        <v>24.640076839815826</v>
      </c>
      <c r="I164" s="26">
        <v>31.175637630540596</v>
      </c>
      <c r="J164" s="26">
        <v>23.944033382908401</v>
      </c>
      <c r="K164" s="26">
        <v>27.497031556668439</v>
      </c>
      <c r="L164" s="26">
        <v>33.784412827901058</v>
      </c>
      <c r="M164" s="26">
        <v>36.255445020706212</v>
      </c>
      <c r="N164" s="26">
        <v>37.341564502619548</v>
      </c>
      <c r="O164" s="26">
        <v>42.250904805990324</v>
      </c>
      <c r="P164" s="26">
        <v>50.562888849744539</v>
      </c>
      <c r="Q164" s="26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</row>
    <row r="165" spans="1:33" ht="14.25" customHeight="1" x14ac:dyDescent="0.15">
      <c r="A165" s="27" t="s">
        <v>178</v>
      </c>
      <c r="B165" s="24">
        <v>6.7908039999999996</v>
      </c>
      <c r="C165" s="24">
        <v>7.7108569999999999</v>
      </c>
      <c r="D165" s="24">
        <v>6.8104341622367501</v>
      </c>
      <c r="E165" s="24">
        <v>7.8314000000000004</v>
      </c>
      <c r="F165" s="24">
        <v>9.2061530600000001</v>
      </c>
      <c r="G165" s="24">
        <v>10.9339607677869</v>
      </c>
      <c r="H165" s="24">
        <v>10.944716830968719</v>
      </c>
      <c r="I165" s="24">
        <v>15.12383146322691</v>
      </c>
      <c r="J165" s="24">
        <v>12.88709912522584</v>
      </c>
      <c r="K165" s="24">
        <v>17.219459322599</v>
      </c>
      <c r="L165" s="24">
        <v>11.306367462305161</v>
      </c>
      <c r="M165" s="24">
        <v>13.644241890043851</v>
      </c>
      <c r="N165" s="24">
        <v>15.59043646534027</v>
      </c>
      <c r="O165" s="24">
        <v>16.02793429655685</v>
      </c>
      <c r="P165" s="24">
        <v>13.14854753430582</v>
      </c>
      <c r="Q165" s="24">
        <v>13.931154302591612</v>
      </c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</row>
    <row r="166" spans="1:33" ht="14.25" customHeight="1" x14ac:dyDescent="0.15">
      <c r="A166" s="27" t="s">
        <v>179</v>
      </c>
      <c r="B166" s="26">
        <v>180571.7</v>
      </c>
      <c r="C166" s="26">
        <v>211023.68</v>
      </c>
      <c r="D166" s="26">
        <v>233174.13333333333</v>
      </c>
      <c r="E166" s="26">
        <v>313480.53333333333</v>
      </c>
      <c r="F166" s="26">
        <v>192307.20000000001</v>
      </c>
      <c r="G166" s="26">
        <v>251142.66667493331</v>
      </c>
      <c r="H166" s="26">
        <v>364735.46666666667</v>
      </c>
      <c r="I166" s="26">
        <v>388369.6</v>
      </c>
      <c r="J166" s="26">
        <v>375901.06666666671</v>
      </c>
      <c r="K166" s="26">
        <v>342456.88</v>
      </c>
      <c r="L166" s="26">
        <v>203536.53333333335</v>
      </c>
      <c r="M166" s="26">
        <v>183607.46666666665</v>
      </c>
      <c r="N166" s="26">
        <v>221861.70081386666</v>
      </c>
      <c r="O166" s="26">
        <v>294387.20000000001</v>
      </c>
      <c r="P166" s="26">
        <v>261617.16355173333</v>
      </c>
      <c r="Q166" s="26">
        <v>173864</v>
      </c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</row>
    <row r="167" spans="1:33" ht="14.25" customHeight="1" x14ac:dyDescent="0.15">
      <c r="A167" s="27" t="s">
        <v>180</v>
      </c>
      <c r="B167" s="24">
        <v>1593.6</v>
      </c>
      <c r="C167" s="24">
        <v>1601.2231409357964</v>
      </c>
      <c r="D167" s="24">
        <v>1683.7301027712663</v>
      </c>
      <c r="E167" s="24">
        <v>2217.286789532795</v>
      </c>
      <c r="F167" s="24">
        <v>2105.3026703315259</v>
      </c>
      <c r="G167" s="24">
        <v>2166.4560037217957</v>
      </c>
      <c r="H167" s="24">
        <v>2624.4660090269213</v>
      </c>
      <c r="I167" s="24">
        <v>2745.9851428827697</v>
      </c>
      <c r="J167" s="24">
        <v>2880.1157589574809</v>
      </c>
      <c r="K167" s="24">
        <v>2982.7232547047147</v>
      </c>
      <c r="L167" s="24">
        <v>2823.3076336204317</v>
      </c>
      <c r="M167" s="24">
        <v>2874.5637177582921</v>
      </c>
      <c r="N167" s="24">
        <v>3285.6842038849431</v>
      </c>
      <c r="O167" s="24">
        <v>3866.0921633970011</v>
      </c>
      <c r="P167" s="24"/>
      <c r="Q167" s="24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</row>
    <row r="168" spans="1:33" ht="14.25" customHeight="1" x14ac:dyDescent="0.15">
      <c r="A168" s="27" t="s">
        <v>181</v>
      </c>
      <c r="B168" s="26"/>
      <c r="C168" s="26"/>
      <c r="D168" s="26">
        <v>7986.2</v>
      </c>
      <c r="E168" s="26">
        <v>10092.188328630324</v>
      </c>
      <c r="F168" s="26">
        <v>7750.5477732627833</v>
      </c>
      <c r="G168" s="26">
        <v>9074.6421285623765</v>
      </c>
      <c r="H168" s="26">
        <v>11305.469386160676</v>
      </c>
      <c r="I168" s="26">
        <v>10754.620471279368</v>
      </c>
      <c r="J168" s="26">
        <v>13973.907477006922</v>
      </c>
      <c r="K168" s="26">
        <v>14137.56630129829</v>
      </c>
      <c r="L168" s="26">
        <v>12704.442112742297</v>
      </c>
      <c r="M168" s="26">
        <v>14179.913202327622</v>
      </c>
      <c r="N168" s="26">
        <v>15904.718053476567</v>
      </c>
      <c r="O168" s="26">
        <v>17829.784590191568</v>
      </c>
      <c r="P168" s="26">
        <v>18372.431608595078</v>
      </c>
      <c r="Q168" s="26">
        <v>18361.534439642677</v>
      </c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</row>
    <row r="169" spans="1:33" ht="14.25" customHeight="1" x14ac:dyDescent="0.15">
      <c r="A169" s="27" t="s">
        <v>182</v>
      </c>
      <c r="B169" s="24">
        <v>350.101876909091</v>
      </c>
      <c r="C169" s="24">
        <v>419.20187645015864</v>
      </c>
      <c r="D169" s="24">
        <v>397.6</v>
      </c>
      <c r="E169" s="24">
        <v>437.60965112535899</v>
      </c>
      <c r="F169" s="24">
        <v>431.79872134751901</v>
      </c>
      <c r="G169" s="24">
        <v>400.23377739014961</v>
      </c>
      <c r="H169" s="24">
        <v>476.89595335615803</v>
      </c>
      <c r="I169" s="24">
        <v>559.121524847199</v>
      </c>
      <c r="J169" s="24">
        <v>629.23185524241694</v>
      </c>
      <c r="K169" s="24">
        <v>539.04761186784992</v>
      </c>
      <c r="L169" s="24">
        <v>449.378320724329</v>
      </c>
      <c r="M169" s="24">
        <v>459.18089938902199</v>
      </c>
      <c r="N169" s="24">
        <v>564.80487397000297</v>
      </c>
      <c r="O169" s="24">
        <v>572.65157285861005</v>
      </c>
      <c r="P169" s="24">
        <v>483.20470949017499</v>
      </c>
      <c r="Q169" s="24">
        <v>419.79384685387799</v>
      </c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</row>
    <row r="170" spans="1:33" ht="14.25" customHeight="1" x14ac:dyDescent="0.15">
      <c r="A170" s="27" t="s">
        <v>183</v>
      </c>
      <c r="B170" s="26">
        <v>183.63102282218335</v>
      </c>
      <c r="C170" s="26">
        <v>262.49476233822986</v>
      </c>
      <c r="D170" s="26">
        <v>287.15398600667817</v>
      </c>
      <c r="E170" s="26">
        <v>271.49913764629724</v>
      </c>
      <c r="F170" s="26">
        <v>267.65252702048178</v>
      </c>
      <c r="G170" s="26">
        <v>360.17289580616028</v>
      </c>
      <c r="H170" s="26">
        <v>381.52335917775002</v>
      </c>
      <c r="I170" s="26">
        <v>1053.507333228448</v>
      </c>
      <c r="J170" s="26">
        <v>1536.1428187782631</v>
      </c>
      <c r="K170" s="26">
        <v>1298.7178512256999</v>
      </c>
      <c r="L170" s="26">
        <v>581.254400530824</v>
      </c>
      <c r="M170" s="26">
        <v>654.4</v>
      </c>
      <c r="N170" s="26">
        <v>652.12104503806893</v>
      </c>
      <c r="O170" s="26">
        <v>639.06512829663643</v>
      </c>
      <c r="P170" s="26">
        <v>667.09910077104826</v>
      </c>
      <c r="Q170" s="26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</row>
    <row r="171" spans="1:33" ht="14.25" customHeight="1" x14ac:dyDescent="0.15">
      <c r="A171" s="27" t="s">
        <v>184</v>
      </c>
      <c r="B171" s="24">
        <v>242166.66992109758</v>
      </c>
      <c r="C171" s="24">
        <v>280600.88528992253</v>
      </c>
      <c r="D171" s="24">
        <v>311490.39934266702</v>
      </c>
      <c r="E171" s="24">
        <v>354207.41615930514</v>
      </c>
      <c r="F171" s="24">
        <v>289514.84375461331</v>
      </c>
      <c r="G171" s="24">
        <v>374434.74859584129</v>
      </c>
      <c r="H171" s="24">
        <v>448740.7575820458</v>
      </c>
      <c r="I171" s="24">
        <v>451056.60036529601</v>
      </c>
      <c r="J171" s="24">
        <v>457985.45512666821</v>
      </c>
      <c r="K171" s="24">
        <v>450614.73501440353</v>
      </c>
      <c r="L171" s="24">
        <v>396222.35557252739</v>
      </c>
      <c r="M171" s="24">
        <v>373206.51233367715</v>
      </c>
      <c r="N171" s="24">
        <v>416446.51230153703</v>
      </c>
      <c r="O171" s="24">
        <v>458949.79025212879</v>
      </c>
      <c r="P171" s="24">
        <v>441349.72113452235</v>
      </c>
      <c r="Q171" s="24">
        <v>411633.72370431561</v>
      </c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</row>
    <row r="172" spans="1:33" ht="14.25" customHeight="1" x14ac:dyDescent="0.15">
      <c r="A172" s="27" t="s">
        <v>185</v>
      </c>
      <c r="B172" s="26"/>
      <c r="C172" s="26"/>
      <c r="D172" s="26"/>
      <c r="E172" s="26"/>
      <c r="F172" s="26"/>
      <c r="G172" s="26"/>
      <c r="H172" s="26">
        <v>126.8</v>
      </c>
      <c r="I172" s="26">
        <v>130.52513966480447</v>
      </c>
      <c r="J172" s="26">
        <v>164.26256983240222</v>
      </c>
      <c r="K172" s="26">
        <v>132.18994413407822</v>
      </c>
      <c r="L172" s="26">
        <v>128.91620111731842</v>
      </c>
      <c r="M172" s="26">
        <v>131.82122905027933</v>
      </c>
      <c r="N172" s="26">
        <v>122.94413407821229</v>
      </c>
      <c r="O172" s="26">
        <v>148.35097784357541</v>
      </c>
      <c r="P172" s="26">
        <v>180.94579668156425</v>
      </c>
      <c r="Q172" s="26">
        <v>134.00135598882682</v>
      </c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</row>
    <row r="173" spans="1:33" ht="14.25" customHeight="1" x14ac:dyDescent="0.15">
      <c r="A173" s="27" t="s">
        <v>186</v>
      </c>
      <c r="B173" s="24">
        <v>38660.669205497667</v>
      </c>
      <c r="C173" s="24">
        <v>49963.337484112024</v>
      </c>
      <c r="D173" s="24">
        <v>63358.712442062613</v>
      </c>
      <c r="E173" s="24">
        <v>71352.674200069087</v>
      </c>
      <c r="F173" s="24">
        <v>53623.950505464032</v>
      </c>
      <c r="G173" s="24">
        <v>61617.372910332808</v>
      </c>
      <c r="H173" s="24">
        <v>76066.130754941594</v>
      </c>
      <c r="I173" s="24">
        <v>77283.737364326342</v>
      </c>
      <c r="J173" s="24">
        <v>82914.030505500836</v>
      </c>
      <c r="K173" s="24">
        <v>83138.732917232031</v>
      </c>
      <c r="L173" s="24">
        <v>71631.265405595565</v>
      </c>
      <c r="M173" s="24">
        <v>73784.959374802667</v>
      </c>
      <c r="N173" s="24">
        <v>79697.573750324809</v>
      </c>
      <c r="O173" s="24">
        <v>88704.254574099134</v>
      </c>
      <c r="P173" s="24">
        <v>84721.511007142544</v>
      </c>
      <c r="Q173" s="24">
        <v>79794.699053811913</v>
      </c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</row>
    <row r="174" spans="1:33" ht="14.25" customHeight="1" x14ac:dyDescent="0.15">
      <c r="A174" s="27" t="s">
        <v>187</v>
      </c>
      <c r="B174" s="26">
        <v>18074.599999999999</v>
      </c>
      <c r="C174" s="26">
        <v>21773.957863502492</v>
      </c>
      <c r="D174" s="26">
        <v>27567.017360977865</v>
      </c>
      <c r="E174" s="26">
        <v>29556.400000000001</v>
      </c>
      <c r="F174" s="26">
        <v>22716.656633682924</v>
      </c>
      <c r="G174" s="26">
        <v>24678.824415582098</v>
      </c>
      <c r="H174" s="26">
        <v>29298.353461480521</v>
      </c>
      <c r="I174" s="26">
        <v>27313.355358053708</v>
      </c>
      <c r="J174" s="26">
        <v>28754.693017031892</v>
      </c>
      <c r="K174" s="26">
        <v>30352.816552231674</v>
      </c>
      <c r="L174" s="26">
        <v>26566.954535792956</v>
      </c>
      <c r="M174" s="26">
        <v>27537.204187726267</v>
      </c>
      <c r="N174" s="26">
        <v>32080.550351876038</v>
      </c>
      <c r="O174" s="26">
        <v>36376.509125431759</v>
      </c>
      <c r="P174" s="26">
        <v>35845.616180485173</v>
      </c>
      <c r="Q174" s="26">
        <v>33902.771649011476</v>
      </c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</row>
    <row r="175" spans="1:33" ht="14.25" customHeight="1" x14ac:dyDescent="0.15">
      <c r="A175" s="27" t="s">
        <v>188</v>
      </c>
      <c r="B175" s="24">
        <v>104.75751428984879</v>
      </c>
      <c r="C175" s="24">
        <v>114</v>
      </c>
      <c r="D175" s="24">
        <v>164.45623640379637</v>
      </c>
      <c r="E175" s="24">
        <v>209.84114759359551</v>
      </c>
      <c r="F175" s="24">
        <v>164.90140827633974</v>
      </c>
      <c r="G175" s="24">
        <v>223.95203223066579</v>
      </c>
      <c r="H175" s="24">
        <v>419.65014325257033</v>
      </c>
      <c r="I175" s="24">
        <v>499.69009578945037</v>
      </c>
      <c r="J175" s="24">
        <v>447.80809001887047</v>
      </c>
      <c r="K175" s="24">
        <v>455.21023384162186</v>
      </c>
      <c r="L175" s="24">
        <v>420.70894438528813</v>
      </c>
      <c r="M175" s="24">
        <v>432.13858471277456</v>
      </c>
      <c r="N175" s="24">
        <v>467.99027335238435</v>
      </c>
      <c r="O175" s="24">
        <v>535.98041821056472</v>
      </c>
      <c r="P175" s="24">
        <v>460.92426032245248</v>
      </c>
      <c r="Q175" s="24">
        <v>378.71231863058881</v>
      </c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</row>
    <row r="176" spans="1:33" ht="14.25" customHeight="1" x14ac:dyDescent="0.15">
      <c r="A176" s="27" t="s">
        <v>189</v>
      </c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</row>
    <row r="177" spans="1:33" ht="14.25" customHeight="1" x14ac:dyDescent="0.15">
      <c r="A177" s="27" t="s">
        <v>190</v>
      </c>
      <c r="B177" s="24">
        <v>56261.041953207881</v>
      </c>
      <c r="C177" s="24">
        <v>66157.547302135354</v>
      </c>
      <c r="D177" s="24">
        <v>78691.590487734662</v>
      </c>
      <c r="E177" s="24">
        <v>89030.761368946711</v>
      </c>
      <c r="F177" s="24">
        <v>70556.077152106867</v>
      </c>
      <c r="G177" s="24">
        <v>91672.281142198961</v>
      </c>
      <c r="H177" s="24">
        <v>109519.43828958672</v>
      </c>
      <c r="I177" s="24">
        <v>100206.43000438447</v>
      </c>
      <c r="J177" s="24">
        <v>96674.960500279049</v>
      </c>
      <c r="K177" s="24">
        <v>93491.512098997104</v>
      </c>
      <c r="L177" s="24">
        <v>80988.443914852076</v>
      </c>
      <c r="M177" s="24">
        <v>76638.414880993747</v>
      </c>
      <c r="N177" s="24">
        <v>87675.20121825613</v>
      </c>
      <c r="O177" s="24">
        <v>94099.28149617248</v>
      </c>
      <c r="P177" s="24">
        <v>90118.870217093587</v>
      </c>
      <c r="Q177" s="24">
        <v>85485.228975881531</v>
      </c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</row>
    <row r="178" spans="1:33" ht="14.25" customHeight="1" x14ac:dyDescent="0.15">
      <c r="A178" s="27" t="s">
        <v>191</v>
      </c>
      <c r="B178" s="26"/>
      <c r="C178" s="26"/>
      <c r="D178" s="26"/>
      <c r="E178" s="26"/>
      <c r="F178" s="26"/>
      <c r="G178" s="26"/>
      <c r="H178" s="26"/>
      <c r="I178" s="26"/>
      <c r="J178" s="26"/>
      <c r="K178" s="26">
        <v>3753.6</v>
      </c>
      <c r="L178" s="26">
        <v>2428.6999999999998</v>
      </c>
      <c r="M178" s="26">
        <v>1468.96</v>
      </c>
      <c r="N178" s="26">
        <v>2179.4299999999998</v>
      </c>
      <c r="O178" s="26">
        <v>2946.37</v>
      </c>
      <c r="P178" s="26">
        <v>2902.74</v>
      </c>
      <c r="Q178" s="26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</row>
    <row r="179" spans="1:33" ht="14.25" customHeight="1" x14ac:dyDescent="0.15">
      <c r="A179" s="27" t="s">
        <v>192</v>
      </c>
      <c r="B179" s="24">
        <v>195073.93062747596</v>
      </c>
      <c r="C179" s="24">
        <v>213661.28229975782</v>
      </c>
      <c r="D179" s="24">
        <v>262113.0972806901</v>
      </c>
      <c r="E179" s="24">
        <v>285322.72719013935</v>
      </c>
      <c r="F179" s="24">
        <v>229830.70131059093</v>
      </c>
      <c r="G179" s="24">
        <v>254565.47168730147</v>
      </c>
      <c r="H179" s="24">
        <v>304217.31278884568</v>
      </c>
      <c r="I179" s="24">
        <v>291515.48456974939</v>
      </c>
      <c r="J179" s="24">
        <v>316521.41154448624</v>
      </c>
      <c r="K179" s="24">
        <v>321490.86299275054</v>
      </c>
      <c r="L179" s="24">
        <v>280504.04125289305</v>
      </c>
      <c r="M179" s="24">
        <v>287115.70348567195</v>
      </c>
      <c r="N179" s="24">
        <v>317495.89572812413</v>
      </c>
      <c r="O179" s="24">
        <v>344006.67351325153</v>
      </c>
      <c r="P179" s="24">
        <v>329045.24133690528</v>
      </c>
      <c r="Q179" s="24">
        <v>302875.12216810009</v>
      </c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</row>
    <row r="180" spans="1:33" ht="14.25" customHeight="1" x14ac:dyDescent="0.15">
      <c r="A180" s="27" t="s">
        <v>193</v>
      </c>
      <c r="B180" s="26">
        <v>6346.7269999999999</v>
      </c>
      <c r="C180" s="26">
        <v>6882.6</v>
      </c>
      <c r="D180" s="26">
        <v>7639.9</v>
      </c>
      <c r="E180" s="26">
        <v>8110.6</v>
      </c>
      <c r="F180" s="26">
        <v>7084.5</v>
      </c>
      <c r="G180" s="26">
        <v>8625.82</v>
      </c>
      <c r="H180" s="26">
        <v>10558.82</v>
      </c>
      <c r="I180" s="26">
        <v>9773.5</v>
      </c>
      <c r="J180" s="26">
        <v>10394.25151275164</v>
      </c>
      <c r="K180" s="26">
        <v>11130.069941786491</v>
      </c>
      <c r="L180" s="26">
        <v>10546.498918638239</v>
      </c>
      <c r="M180" s="26">
        <v>10309.740477689849</v>
      </c>
      <c r="N180" s="26">
        <v>11360.418564997641</v>
      </c>
      <c r="O180" s="26">
        <v>11889.63410745379</v>
      </c>
      <c r="P180" s="26">
        <v>11940.012504153499</v>
      </c>
      <c r="Q180" s="26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</row>
    <row r="181" spans="1:33" ht="14.25" customHeight="1" x14ac:dyDescent="0.15">
      <c r="A181" s="27" t="s">
        <v>194</v>
      </c>
      <c r="B181" s="24">
        <v>63.442088518518517</v>
      </c>
      <c r="C181" s="24">
        <v>58.215032222222213</v>
      </c>
      <c r="D181" s="24">
        <v>57.526999999999994</v>
      </c>
      <c r="E181" s="24">
        <v>68.868853333333334</v>
      </c>
      <c r="F181" s="24">
        <v>37.437191111111105</v>
      </c>
      <c r="G181" s="24">
        <v>57.902102222222219</v>
      </c>
      <c r="H181" s="24">
        <v>67.716508518518523</v>
      </c>
      <c r="I181" s="24">
        <v>62.816892592592588</v>
      </c>
      <c r="J181" s="24">
        <v>58.051566666666652</v>
      </c>
      <c r="K181" s="24">
        <v>56.7</v>
      </c>
      <c r="L181" s="24">
        <v>34.254443555555554</v>
      </c>
      <c r="M181" s="24">
        <v>24.352188437037036</v>
      </c>
      <c r="N181" s="24">
        <v>29.161093703703703</v>
      </c>
      <c r="O181" s="24">
        <v>33.525925925925925</v>
      </c>
      <c r="P181" s="24"/>
      <c r="Q181" s="24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</row>
    <row r="182" spans="1:33" ht="14.25" customHeight="1" x14ac:dyDescent="0.15">
      <c r="A182" s="27" t="s">
        <v>195</v>
      </c>
      <c r="B182" s="26">
        <v>88.766251851851834</v>
      </c>
      <c r="C182" s="26">
        <v>96.641362222222213</v>
      </c>
      <c r="D182" s="26">
        <v>101.21297185185185</v>
      </c>
      <c r="E182" s="26">
        <v>172.46894222222221</v>
      </c>
      <c r="F182" s="26">
        <v>191.31764962962961</v>
      </c>
      <c r="G182" s="26">
        <v>238.88751370370369</v>
      </c>
      <c r="H182" s="26">
        <v>192.26897629629627</v>
      </c>
      <c r="I182" s="26">
        <v>212.43563481481482</v>
      </c>
      <c r="J182" s="26">
        <v>205.32596259259256</v>
      </c>
      <c r="K182" s="26">
        <v>133.1</v>
      </c>
      <c r="L182" s="26">
        <v>152.44110360370371</v>
      </c>
      <c r="M182" s="26">
        <v>124.61127088888887</v>
      </c>
      <c r="N182" s="26">
        <v>134.78734345925923</v>
      </c>
      <c r="O182" s="26">
        <v>139.94444444444446</v>
      </c>
      <c r="P182" s="26"/>
      <c r="Q182" s="26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</row>
    <row r="183" spans="1:33" ht="14.25" customHeight="1" x14ac:dyDescent="0.15">
      <c r="A183" s="27" t="s">
        <v>196</v>
      </c>
      <c r="B183" s="24">
        <v>42.567624074074068</v>
      </c>
      <c r="C183" s="24">
        <v>41.158206666666665</v>
      </c>
      <c r="D183" s="24">
        <v>51.347431481481493</v>
      </c>
      <c r="E183" s="24">
        <v>57.183457777777775</v>
      </c>
      <c r="F183" s="24">
        <v>53.352369259259255</v>
      </c>
      <c r="G183" s="24">
        <v>44.997766666666664</v>
      </c>
      <c r="H183" s="24">
        <v>43.421505555555555</v>
      </c>
      <c r="I183" s="24">
        <v>47.787147777777768</v>
      </c>
      <c r="J183" s="24">
        <v>53.354951481481478</v>
      </c>
      <c r="K183" s="24">
        <v>49.6</v>
      </c>
      <c r="L183" s="24">
        <v>46.282409259259254</v>
      </c>
      <c r="M183" s="24">
        <v>43.025892222222218</v>
      </c>
      <c r="N183" s="24">
        <v>44.416907455555553</v>
      </c>
      <c r="O183" s="24">
        <v>40.333333333333329</v>
      </c>
      <c r="P183" s="24"/>
      <c r="Q183" s="24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</row>
    <row r="184" spans="1:33" ht="14.25" customHeight="1" x14ac:dyDescent="0.15">
      <c r="A184" s="27" t="s">
        <v>197</v>
      </c>
      <c r="B184" s="26">
        <v>4824.2797339999997</v>
      </c>
      <c r="C184" s="26">
        <v>5656.56</v>
      </c>
      <c r="D184" s="26">
        <v>8879.24</v>
      </c>
      <c r="E184" s="26">
        <v>11670.5</v>
      </c>
      <c r="F184" s="26">
        <v>8257.11</v>
      </c>
      <c r="G184" s="26">
        <v>11404.3</v>
      </c>
      <c r="H184" s="26">
        <v>10193.432478999999</v>
      </c>
      <c r="I184" s="26">
        <v>4066.4989999999998</v>
      </c>
      <c r="J184" s="26">
        <v>4789.732</v>
      </c>
      <c r="K184" s="26">
        <v>4453.723</v>
      </c>
      <c r="L184" s="26">
        <v>3169.011</v>
      </c>
      <c r="M184" s="26">
        <v>3093.6390000000001</v>
      </c>
      <c r="N184" s="26">
        <v>4100.3805019895999</v>
      </c>
      <c r="O184" s="26">
        <v>3484.6815342681998</v>
      </c>
      <c r="P184" s="26">
        <v>3741.5549011580601</v>
      </c>
      <c r="Q184" s="26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</row>
    <row r="185" spans="1:33" ht="14.25" customHeight="1" x14ac:dyDescent="0.15">
      <c r="A185" s="27" t="s">
        <v>198</v>
      </c>
      <c r="B185" s="24">
        <v>1211.5</v>
      </c>
      <c r="C185" s="24">
        <v>1174.5</v>
      </c>
      <c r="D185" s="24">
        <v>1359</v>
      </c>
      <c r="E185" s="24">
        <v>1743.5</v>
      </c>
      <c r="F185" s="24">
        <v>1401.8</v>
      </c>
      <c r="G185" s="24">
        <v>2084.0978403237409</v>
      </c>
      <c r="H185" s="24">
        <v>2646.8886191701258</v>
      </c>
      <c r="I185" s="24">
        <v>2700.3183128809414</v>
      </c>
      <c r="J185" s="24">
        <v>2416.7215694859287</v>
      </c>
      <c r="K185" s="24">
        <v>2148.8591630000219</v>
      </c>
      <c r="L185" s="24">
        <v>1665.7533823040119</v>
      </c>
      <c r="M185" s="24">
        <v>1440.2040155304276</v>
      </c>
      <c r="N185" s="24">
        <v>1985</v>
      </c>
      <c r="O185" s="24">
        <v>2065.1033266178224</v>
      </c>
      <c r="P185" s="24">
        <v>2129.3785504959333</v>
      </c>
      <c r="Q185" s="24">
        <v>2343.7735956568872</v>
      </c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</row>
    <row r="186" spans="1:33" ht="14.25" customHeight="1" x14ac:dyDescent="0.15">
      <c r="A186" s="27" t="s">
        <v>199</v>
      </c>
      <c r="B186" s="26">
        <v>135861.18756123763</v>
      </c>
      <c r="C186" s="26">
        <v>155838.49057027602</v>
      </c>
      <c r="D186" s="26">
        <v>181101.77227160192</v>
      </c>
      <c r="E186" s="26">
        <v>197330.66042678125</v>
      </c>
      <c r="F186" s="26">
        <v>137966.20059902989</v>
      </c>
      <c r="G186" s="26">
        <v>166225.37889401466</v>
      </c>
      <c r="H186" s="26">
        <v>196756.4</v>
      </c>
      <c r="I186" s="26">
        <v>184265.55019856323</v>
      </c>
      <c r="J186" s="26">
        <v>179208.0659945067</v>
      </c>
      <c r="K186" s="26">
        <v>180035.20690935539</v>
      </c>
      <c r="L186" s="26">
        <v>151203.86884912857</v>
      </c>
      <c r="M186" s="26">
        <v>150298.84149872186</v>
      </c>
      <c r="N186" s="26">
        <v>165542.85449629644</v>
      </c>
      <c r="O186" s="26">
        <v>180750.14291141107</v>
      </c>
      <c r="P186" s="26">
        <v>179438.51805860936</v>
      </c>
      <c r="Q186" s="26">
        <v>174842.63608602522</v>
      </c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</row>
    <row r="187" spans="1:33" ht="14.25" customHeight="1" x14ac:dyDescent="0.15">
      <c r="A187" s="27" t="s">
        <v>200</v>
      </c>
      <c r="B187" s="24">
        <v>155071.80151525151</v>
      </c>
      <c r="C187" s="24">
        <v>174621.14828113653</v>
      </c>
      <c r="D187" s="24">
        <v>210229.11917077139</v>
      </c>
      <c r="E187" s="24">
        <v>257732.20899238501</v>
      </c>
      <c r="F187" s="24">
        <v>223338.89440019761</v>
      </c>
      <c r="G187" s="24">
        <v>286509.21843814343</v>
      </c>
      <c r="H187" s="24">
        <v>356487.1352245477</v>
      </c>
      <c r="I187" s="24">
        <v>342664.80856003007</v>
      </c>
      <c r="J187" s="24">
        <v>381379.27494148293</v>
      </c>
      <c r="K187" s="24">
        <v>334764.3770843384</v>
      </c>
      <c r="L187" s="24">
        <v>309809.22981784528</v>
      </c>
      <c r="M187" s="24">
        <v>326482.86231267225</v>
      </c>
      <c r="N187" s="24">
        <v>328126.70785739023</v>
      </c>
      <c r="O187" s="24">
        <v>346880.52743316459</v>
      </c>
      <c r="P187" s="24">
        <v>347071.66982569045</v>
      </c>
      <c r="Q187" s="24">
        <v>355908.12078041828</v>
      </c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</row>
    <row r="188" spans="1:33" ht="14.25" customHeight="1" x14ac:dyDescent="0.15">
      <c r="A188" s="27" t="s">
        <v>201</v>
      </c>
      <c r="B188" s="26">
        <v>8602</v>
      </c>
      <c r="C188" s="26">
        <v>10244.799999999999</v>
      </c>
      <c r="D188" s="26">
        <v>11755.6677550201</v>
      </c>
      <c r="E188" s="26">
        <v>15334</v>
      </c>
      <c r="F188" s="26">
        <v>10883.4911609097</v>
      </c>
      <c r="G188" s="26">
        <v>12272.749952766198</v>
      </c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</row>
    <row r="189" spans="1:33" ht="14.25" customHeight="1" x14ac:dyDescent="0.15">
      <c r="A189" s="27" t="s">
        <v>202</v>
      </c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</row>
    <row r="190" spans="1:33" ht="14.25" customHeight="1" x14ac:dyDescent="0.15">
      <c r="A190" s="27" t="s">
        <v>203</v>
      </c>
      <c r="B190" s="26">
        <v>345.68369999999999</v>
      </c>
      <c r="C190" s="26">
        <v>349.21550000000002</v>
      </c>
      <c r="D190" s="26">
        <v>385.35719999999998</v>
      </c>
      <c r="E190" s="26">
        <v>395.1035</v>
      </c>
      <c r="F190" s="26">
        <v>420.44029999999998</v>
      </c>
      <c r="G190" s="26">
        <v>457.5</v>
      </c>
      <c r="H190" s="26">
        <v>591.69280000000003</v>
      </c>
      <c r="I190" s="26">
        <v>824.14739999999995</v>
      </c>
      <c r="J190" s="26">
        <v>573.84799999999996</v>
      </c>
      <c r="K190" s="26">
        <v>526.76374999999996</v>
      </c>
      <c r="L190" s="26">
        <v>572.30751999999995</v>
      </c>
      <c r="M190" s="26">
        <v>667.69843000000003</v>
      </c>
      <c r="N190" s="26">
        <v>872.96416820000002</v>
      </c>
      <c r="O190" s="26">
        <v>874.03794600000003</v>
      </c>
      <c r="P190" s="26">
        <v>1001.13618</v>
      </c>
      <c r="Q190" s="26">
        <v>1270.628872</v>
      </c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</row>
    <row r="191" spans="1:33" ht="14.25" customHeight="1" x14ac:dyDescent="0.15">
      <c r="A191" s="27" t="s">
        <v>204</v>
      </c>
      <c r="B191" s="24">
        <v>1702.49623599608</v>
      </c>
      <c r="C191" s="24">
        <v>1917.61883639541</v>
      </c>
      <c r="D191" s="24">
        <v>2226.5570638711702</v>
      </c>
      <c r="E191" s="24">
        <v>3578.8014214</v>
      </c>
      <c r="F191" s="24">
        <v>3298.0902839035002</v>
      </c>
      <c r="G191" s="24">
        <v>4324.3</v>
      </c>
      <c r="H191" s="24">
        <v>5097.9005445225494</v>
      </c>
      <c r="I191" s="24">
        <v>5889.2155531939097</v>
      </c>
      <c r="J191" s="24">
        <v>5258.0664495834999</v>
      </c>
      <c r="K191" s="24">
        <v>5160.3014645933199</v>
      </c>
      <c r="L191" s="24">
        <v>4826.7306112038295</v>
      </c>
      <c r="M191" s="24">
        <v>4873.8540013354705</v>
      </c>
      <c r="N191" s="24">
        <v>4096.1485670230813</v>
      </c>
      <c r="O191" s="24">
        <v>4445.0648555611797</v>
      </c>
      <c r="P191" s="24">
        <v>5377.6197381130196</v>
      </c>
      <c r="Q191" s="24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</row>
    <row r="192" spans="1:33" ht="14.25" customHeight="1" x14ac:dyDescent="0.15">
      <c r="A192" s="27" t="s">
        <v>205</v>
      </c>
      <c r="B192" s="26">
        <v>109362</v>
      </c>
      <c r="C192" s="26">
        <v>127941.33999999991</v>
      </c>
      <c r="D192" s="26">
        <v>151258.34</v>
      </c>
      <c r="E192" s="26">
        <v>175233.06</v>
      </c>
      <c r="F192" s="26">
        <v>151763.79</v>
      </c>
      <c r="G192" s="26">
        <v>192902.96000000028</v>
      </c>
      <c r="H192" s="26">
        <v>221399.03</v>
      </c>
      <c r="I192" s="26">
        <v>227655.20987495439</v>
      </c>
      <c r="J192" s="26">
        <v>227455.335388862</v>
      </c>
      <c r="K192" s="26">
        <v>226638.12626938219</v>
      </c>
      <c r="L192" s="26">
        <v>213364.0216581772</v>
      </c>
      <c r="M192" s="26">
        <v>213487.4982334924</v>
      </c>
      <c r="N192" s="26">
        <v>233688.0415978888</v>
      </c>
      <c r="O192" s="26">
        <v>251108.12695071832</v>
      </c>
      <c r="P192" s="26">
        <v>242700.80085202961</v>
      </c>
      <c r="Q192" s="26">
        <v>226983.91574736932</v>
      </c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</row>
    <row r="193" spans="1:37" ht="14.25" customHeight="1" x14ac:dyDescent="0.15">
      <c r="A193" s="27" t="s">
        <v>206</v>
      </c>
      <c r="B193" s="24"/>
      <c r="C193" s="24">
        <v>9.2527641263157889</v>
      </c>
      <c r="D193" s="24">
        <v>6.64841816526316</v>
      </c>
      <c r="E193" s="24">
        <v>14.0611828421053</v>
      </c>
      <c r="F193" s="24">
        <v>14.595333681578939</v>
      </c>
      <c r="G193" s="24">
        <v>27.080122760526322</v>
      </c>
      <c r="H193" s="24">
        <v>28.676960784210529</v>
      </c>
      <c r="I193" s="24">
        <v>33.265504284210593</v>
      </c>
      <c r="J193" s="24">
        <v>17.670430789473702</v>
      </c>
      <c r="K193" s="24">
        <v>15.482722315789472</v>
      </c>
      <c r="L193" s="24">
        <v>18</v>
      </c>
      <c r="M193" s="24">
        <v>20.045100000000001</v>
      </c>
      <c r="N193" s="24">
        <v>16.693758052631573</v>
      </c>
      <c r="O193" s="24">
        <v>24.603795868421042</v>
      </c>
      <c r="P193" s="24">
        <v>25.958158539473654</v>
      </c>
      <c r="Q193" s="24">
        <v>17.393717439473701</v>
      </c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</row>
    <row r="194" spans="1:37" ht="14.25" customHeight="1" x14ac:dyDescent="0.15">
      <c r="A194" s="27" t="s">
        <v>207</v>
      </c>
      <c r="B194" s="26">
        <v>634.34164597073789</v>
      </c>
      <c r="C194" s="26">
        <v>630.9129560138532</v>
      </c>
      <c r="D194" s="26">
        <v>677.78908286843341</v>
      </c>
      <c r="E194" s="26">
        <v>856.05246405013395</v>
      </c>
      <c r="F194" s="26">
        <v>906.6586716852056</v>
      </c>
      <c r="G194" s="26">
        <v>977.10716697874091</v>
      </c>
      <c r="H194" s="26">
        <v>1180.4000000000001</v>
      </c>
      <c r="I194" s="26">
        <v>1293.2744542925032</v>
      </c>
      <c r="J194" s="26">
        <v>1522.4130617480612</v>
      </c>
      <c r="K194" s="26">
        <v>1327.504732744502</v>
      </c>
      <c r="L194" s="26">
        <v>1010.9513148187935</v>
      </c>
      <c r="M194" s="26">
        <v>1036.5013623126413</v>
      </c>
      <c r="N194" s="26">
        <v>1018.6017093778355</v>
      </c>
      <c r="O194" s="26">
        <v>1081.0144859534091</v>
      </c>
      <c r="P194" s="26">
        <v>1055.1090286635235</v>
      </c>
      <c r="Q194" s="26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</row>
    <row r="195" spans="1:37" ht="14.25" customHeight="1" x14ac:dyDescent="0.15">
      <c r="A195" s="27" t="s">
        <v>208</v>
      </c>
      <c r="B195" s="24">
        <v>21.837437332943857</v>
      </c>
      <c r="C195" s="24">
        <v>10.767274042390515</v>
      </c>
      <c r="D195" s="24">
        <v>12.956702423352739</v>
      </c>
      <c r="E195" s="24">
        <v>13.398633413194753</v>
      </c>
      <c r="F195" s="24">
        <v>9.7222354148527632</v>
      </c>
      <c r="G195" s="24">
        <v>9.7344488544907879</v>
      </c>
      <c r="H195" s="24">
        <v>13.6</v>
      </c>
      <c r="I195" s="24">
        <v>16.731577290967444</v>
      </c>
      <c r="J195" s="24">
        <v>14.965365041414351</v>
      </c>
      <c r="K195" s="24">
        <v>17.913931450685009</v>
      </c>
      <c r="L195" s="24">
        <v>21.659029363911035</v>
      </c>
      <c r="M195" s="24">
        <v>25.165953169900686</v>
      </c>
      <c r="N195" s="24">
        <v>20.785771728189577</v>
      </c>
      <c r="O195" s="24">
        <v>14.3177157554275</v>
      </c>
      <c r="P195" s="24">
        <v>15.697689985386321</v>
      </c>
      <c r="Q195" s="24">
        <v>17.940972408927649</v>
      </c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</row>
    <row r="196" spans="1:37" ht="14.25" customHeight="1" x14ac:dyDescent="0.15">
      <c r="A196" s="27" t="s">
        <v>209</v>
      </c>
      <c r="B196" s="26">
        <v>9981.7468096651701</v>
      </c>
      <c r="C196" s="26">
        <v>14064.622193793899</v>
      </c>
      <c r="D196" s="26">
        <v>13197.660780682101</v>
      </c>
      <c r="E196" s="26">
        <v>18620.728922685903</v>
      </c>
      <c r="F196" s="26">
        <v>9203.9760472720918</v>
      </c>
      <c r="G196" s="26">
        <v>11219.327322148702</v>
      </c>
      <c r="H196" s="26">
        <v>17486.900000000001</v>
      </c>
      <c r="I196" s="26">
        <v>16730.852658248001</v>
      </c>
      <c r="J196" s="26">
        <v>17911.5287381284</v>
      </c>
      <c r="K196" s="26">
        <v>15299.2873385531</v>
      </c>
      <c r="L196" s="26">
        <v>11726.818876580721</v>
      </c>
      <c r="M196" s="26">
        <v>8504.4015056793305</v>
      </c>
      <c r="N196" s="26">
        <v>9644.6962944461102</v>
      </c>
      <c r="O196" s="26">
        <v>10755.630448100159</v>
      </c>
      <c r="P196" s="26">
        <v>8764.2933177267405</v>
      </c>
      <c r="Q196" s="26">
        <v>5964.7425495559401</v>
      </c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</row>
    <row r="197" spans="1:37" ht="14.25" customHeight="1" x14ac:dyDescent="0.15">
      <c r="A197" s="27" t="s">
        <v>210</v>
      </c>
      <c r="B197" s="24">
        <v>10691.262235696146</v>
      </c>
      <c r="C197" s="24">
        <v>11738.021449634682</v>
      </c>
      <c r="D197" s="24">
        <v>15191.925235589877</v>
      </c>
      <c r="E197" s="24">
        <v>19248.517148325693</v>
      </c>
      <c r="F197" s="24">
        <v>14481.420451389533</v>
      </c>
      <c r="G197" s="24">
        <v>16493.433002654743</v>
      </c>
      <c r="H197" s="24">
        <v>17876.330401221821</v>
      </c>
      <c r="I197" s="24">
        <v>17071.350445773518</v>
      </c>
      <c r="J197" s="24">
        <v>17145.574197651847</v>
      </c>
      <c r="K197" s="24">
        <v>16841.268205045137</v>
      </c>
      <c r="L197" s="24">
        <v>14158.77142675078</v>
      </c>
      <c r="M197" s="24">
        <v>13650.114057820352</v>
      </c>
      <c r="N197" s="24">
        <v>14310.507661944472</v>
      </c>
      <c r="O197" s="24">
        <v>15563.609802785666</v>
      </c>
      <c r="P197" s="24">
        <v>15000.817875115028</v>
      </c>
      <c r="Q197" s="24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</row>
    <row r="198" spans="1:37" ht="14.25" customHeight="1" x14ac:dyDescent="0.15">
      <c r="A198" s="27" t="s">
        <v>211</v>
      </c>
      <c r="B198" s="26">
        <v>78509</v>
      </c>
      <c r="C198" s="26">
        <v>93778</v>
      </c>
      <c r="D198" s="26">
        <v>115379</v>
      </c>
      <c r="E198" s="26">
        <v>140906</v>
      </c>
      <c r="F198" s="26">
        <v>109732</v>
      </c>
      <c r="G198" s="26">
        <v>120992</v>
      </c>
      <c r="H198" s="26">
        <v>142392</v>
      </c>
      <c r="I198" s="26">
        <v>161948</v>
      </c>
      <c r="J198" s="26">
        <v>167397</v>
      </c>
      <c r="K198" s="26">
        <v>173293</v>
      </c>
      <c r="L198" s="26">
        <v>154865</v>
      </c>
      <c r="M198" s="26">
        <v>152645</v>
      </c>
      <c r="N198" s="26">
        <v>169214</v>
      </c>
      <c r="O198" s="26">
        <v>178909</v>
      </c>
      <c r="P198" s="26">
        <v>182246</v>
      </c>
      <c r="Q198" s="26">
        <v>168407</v>
      </c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</row>
    <row r="199" spans="1:37" ht="14.25" customHeight="1" x14ac:dyDescent="0.15">
      <c r="A199" s="27" t="s">
        <v>212</v>
      </c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</row>
    <row r="200" spans="1:37" ht="14.25" customHeight="1" x14ac:dyDescent="0.15">
      <c r="A200" s="27" t="s">
        <v>213</v>
      </c>
      <c r="B200" s="26"/>
      <c r="C200" s="26"/>
      <c r="D200" s="26"/>
      <c r="E200" s="26"/>
      <c r="F200" s="26"/>
      <c r="G200" s="26"/>
      <c r="H200" s="26"/>
      <c r="I200" s="26"/>
      <c r="J200" s="26"/>
      <c r="K200" s="26">
        <v>6.5</v>
      </c>
      <c r="L200" s="26">
        <v>4.6458789999999999</v>
      </c>
      <c r="M200" s="26">
        <v>4.4847000000000001</v>
      </c>
      <c r="N200" s="26">
        <v>2.3079999999999998</v>
      </c>
      <c r="O200" s="26">
        <v>5.8</v>
      </c>
      <c r="P200" s="26"/>
      <c r="Q200" s="26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</row>
    <row r="201" spans="1:37" ht="14.25" customHeight="1" x14ac:dyDescent="0.15">
      <c r="A201" s="27" t="s">
        <v>214</v>
      </c>
      <c r="B201" s="24">
        <v>0.33677661757144178</v>
      </c>
      <c r="C201" s="24">
        <v>0.41793004519053856</v>
      </c>
      <c r="D201" s="24">
        <v>0.40081250300713972</v>
      </c>
      <c r="E201" s="24">
        <v>0.54270404176109155</v>
      </c>
      <c r="F201" s="24">
        <v>2.5745568788721513</v>
      </c>
      <c r="G201" s="24">
        <v>10.01460290419071</v>
      </c>
      <c r="H201" s="24">
        <v>10.502758585369875</v>
      </c>
      <c r="I201" s="24">
        <v>20.616234913333983</v>
      </c>
      <c r="J201" s="24">
        <v>0.33798555126351393</v>
      </c>
      <c r="K201" s="24">
        <v>0.37471944735474827</v>
      </c>
      <c r="L201" s="24">
        <v>0.46655588844485718</v>
      </c>
      <c r="M201" s="24">
        <v>0.47961838937262263</v>
      </c>
      <c r="N201" s="24">
        <v>0.41069467268238047</v>
      </c>
      <c r="O201" s="24">
        <v>0.19907442614281828</v>
      </c>
      <c r="P201" s="24">
        <v>0.50156348812046536</v>
      </c>
      <c r="Q201" s="24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</row>
    <row r="202" spans="1:37" ht="14.25" customHeight="1" x14ac:dyDescent="0.15">
      <c r="A202" s="27" t="s">
        <v>215</v>
      </c>
      <c r="B202" s="26">
        <v>1015.8575762569039</v>
      </c>
      <c r="C202" s="26">
        <v>1187.639150141792</v>
      </c>
      <c r="D202" s="26">
        <v>1776.1551086080769</v>
      </c>
      <c r="E202" s="26">
        <v>2207.62874333645</v>
      </c>
      <c r="F202" s="26">
        <v>2326.56199433952</v>
      </c>
      <c r="G202" s="26">
        <v>2163.9740705281829</v>
      </c>
      <c r="H202" s="26">
        <v>2519.1266426377078</v>
      </c>
      <c r="I202" s="26">
        <v>2810.4808767836371</v>
      </c>
      <c r="J202" s="26">
        <v>2828.7147395904599</v>
      </c>
      <c r="K202" s="26">
        <v>2724.7731327444039</v>
      </c>
      <c r="L202" s="26">
        <v>2667.1861668038632</v>
      </c>
      <c r="M202" s="26">
        <v>2921.2467708746535</v>
      </c>
      <c r="N202" s="26">
        <v>3449.9109749203167</v>
      </c>
      <c r="O202" s="26">
        <v>3641.6352724630337</v>
      </c>
      <c r="P202" s="26">
        <v>4095.6461347743671</v>
      </c>
      <c r="Q202" s="26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</row>
    <row r="203" spans="1:37" ht="14.25" customHeight="1" x14ac:dyDescent="0.15">
      <c r="A203" s="27" t="s">
        <v>216</v>
      </c>
      <c r="B203" s="24">
        <v>32184</v>
      </c>
      <c r="C203" s="24">
        <v>36174</v>
      </c>
      <c r="D203" s="24">
        <v>46168</v>
      </c>
      <c r="E203" s="24">
        <v>63188</v>
      </c>
      <c r="F203" s="24">
        <v>37134</v>
      </c>
      <c r="G203" s="24">
        <v>47299</v>
      </c>
      <c r="H203" s="24">
        <v>62383</v>
      </c>
      <c r="I203" s="24">
        <v>64427</v>
      </c>
      <c r="J203" s="24">
        <v>59106</v>
      </c>
      <c r="K203" s="24">
        <v>50552</v>
      </c>
      <c r="L203" s="24">
        <v>35420</v>
      </c>
      <c r="M203" s="24">
        <v>33560</v>
      </c>
      <c r="N203" s="24">
        <v>39701</v>
      </c>
      <c r="O203" s="24">
        <v>43341</v>
      </c>
      <c r="P203" s="24">
        <v>46091</v>
      </c>
      <c r="Q203" s="24">
        <v>45143</v>
      </c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</row>
    <row r="204" spans="1:37" ht="14.25" customHeight="1" x14ac:dyDescent="0.15">
      <c r="A204" s="27" t="s">
        <v>303</v>
      </c>
      <c r="B204" s="24"/>
      <c r="C204" s="24"/>
      <c r="D204" s="24"/>
      <c r="E204" s="24"/>
      <c r="F204" s="24"/>
      <c r="G204" s="24">
        <v>213539.00612661676</v>
      </c>
      <c r="H204" s="24">
        <v>299169.50306330837</v>
      </c>
      <c r="I204" s="24">
        <v>356596.32402995235</v>
      </c>
      <c r="J204" s="24">
        <v>371027.91014295438</v>
      </c>
      <c r="K204" s="24">
        <v>343036.07896528253</v>
      </c>
      <c r="L204" s="24">
        <v>300476.51463580667</v>
      </c>
      <c r="M204" s="24">
        <v>295030.63308373041</v>
      </c>
      <c r="N204" s="24">
        <v>313546.63036078966</v>
      </c>
      <c r="O204" s="24">
        <v>321034.71749489452</v>
      </c>
      <c r="P204" s="24">
        <v>313791.69503063307</v>
      </c>
      <c r="Q204" s="24">
        <v>273110.95983662357</v>
      </c>
      <c r="R204" s="83"/>
      <c r="S204" s="83"/>
      <c r="T204" s="83"/>
      <c r="U204" s="83"/>
      <c r="V204" s="83"/>
      <c r="W204" s="88"/>
      <c r="X204" s="88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</row>
    <row r="205" spans="1:37" ht="14.25" customHeight="1" x14ac:dyDescent="0.15">
      <c r="A205" s="27" t="s">
        <v>217</v>
      </c>
      <c r="B205" s="26">
        <v>387286.87429637922</v>
      </c>
      <c r="C205" s="26">
        <v>452820.65273354371</v>
      </c>
      <c r="D205" s="26">
        <v>447951.54405591288</v>
      </c>
      <c r="E205" s="26">
        <v>469814.80563182064</v>
      </c>
      <c r="F205" s="26">
        <v>356411.79815291881</v>
      </c>
      <c r="G205" s="26">
        <v>411731.25275948836</v>
      </c>
      <c r="H205" s="26">
        <v>483527.46328305081</v>
      </c>
      <c r="I205" s="26">
        <v>471341.66183501156</v>
      </c>
      <c r="J205" s="26">
        <v>469018.27760679543</v>
      </c>
      <c r="K205" s="26">
        <v>475705.76784562296</v>
      </c>
      <c r="L205" s="26">
        <v>430354.59999621194</v>
      </c>
      <c r="M205" s="26">
        <v>402117.87429568777</v>
      </c>
      <c r="N205" s="26">
        <v>433158.98917848046</v>
      </c>
      <c r="O205" s="26">
        <v>468605.09889601392</v>
      </c>
      <c r="P205" s="26">
        <v>476271.23341523216</v>
      </c>
      <c r="Q205" s="26">
        <v>399208.49733454414</v>
      </c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</row>
    <row r="206" spans="1:37" ht="14.25" customHeight="1" x14ac:dyDescent="0.15">
      <c r="A206" s="27" t="s">
        <v>218</v>
      </c>
      <c r="B206" s="24">
        <v>913016</v>
      </c>
      <c r="C206" s="24">
        <v>1040905</v>
      </c>
      <c r="D206" s="24">
        <v>1165153</v>
      </c>
      <c r="E206" s="24">
        <v>1308794</v>
      </c>
      <c r="F206" s="24">
        <v>1070330</v>
      </c>
      <c r="G206" s="24">
        <v>1290279</v>
      </c>
      <c r="H206" s="24">
        <v>1498887</v>
      </c>
      <c r="I206" s="24">
        <v>1562631</v>
      </c>
      <c r="J206" s="24">
        <v>1593708</v>
      </c>
      <c r="K206" s="24">
        <v>1635563</v>
      </c>
      <c r="L206" s="24">
        <v>1511383</v>
      </c>
      <c r="M206" s="24">
        <v>1457394</v>
      </c>
      <c r="N206" s="24">
        <v>1557004</v>
      </c>
      <c r="O206" s="24">
        <v>1676914</v>
      </c>
      <c r="P206" s="24">
        <v>1652073</v>
      </c>
      <c r="Q206" s="24">
        <v>1428798</v>
      </c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</row>
    <row r="207" spans="1:37" ht="14.25" customHeight="1" x14ac:dyDescent="0.15">
      <c r="A207" s="27" t="s">
        <v>219</v>
      </c>
      <c r="B207" s="26">
        <v>3774.0781943878278</v>
      </c>
      <c r="C207" s="26">
        <v>4399.810188530003</v>
      </c>
      <c r="D207" s="26">
        <v>5099.9049527230809</v>
      </c>
      <c r="E207" s="26">
        <v>7095.4698586088907</v>
      </c>
      <c r="F207" s="26">
        <v>6391.8301179999999</v>
      </c>
      <c r="G207" s="26">
        <v>8030.6894790400092</v>
      </c>
      <c r="H207" s="26">
        <v>9273.742321220001</v>
      </c>
      <c r="I207" s="26">
        <v>13133.9</v>
      </c>
      <c r="J207" s="26">
        <v>13267.740900763041</v>
      </c>
      <c r="K207" s="26">
        <v>13908.478834557709</v>
      </c>
      <c r="L207" s="26">
        <v>11430.419594115947</v>
      </c>
      <c r="M207" s="26">
        <v>10612.424003539871</v>
      </c>
      <c r="N207" s="26">
        <v>11121.674852087472</v>
      </c>
      <c r="O207" s="26">
        <v>11627.713712353701</v>
      </c>
      <c r="P207" s="26">
        <v>11732.17950700139</v>
      </c>
      <c r="Q207" s="26">
        <v>10063.924221449461</v>
      </c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</row>
    <row r="208" spans="1:37" ht="14.25" customHeight="1" x14ac:dyDescent="0.15">
      <c r="A208" s="27" t="s">
        <v>220</v>
      </c>
      <c r="B208" s="24"/>
      <c r="C208" s="24"/>
      <c r="D208" s="24"/>
      <c r="E208" s="24"/>
      <c r="F208" s="24"/>
      <c r="G208" s="24">
        <v>10647.93964703488</v>
      </c>
      <c r="H208" s="24">
        <v>12405.08971943233</v>
      </c>
      <c r="I208" s="24">
        <v>10848.550630999611</v>
      </c>
      <c r="J208" s="24">
        <v>11149.958340574918</v>
      </c>
      <c r="K208" s="24">
        <v>10556.2248739224</v>
      </c>
      <c r="L208" s="24">
        <v>9481.4630790143019</v>
      </c>
      <c r="M208" s="24">
        <v>8645.2000000000007</v>
      </c>
      <c r="N208" s="24">
        <v>10161.53289724768</v>
      </c>
      <c r="O208" s="24">
        <v>11385.59005824405</v>
      </c>
      <c r="P208" s="24">
        <v>13898.62666028292</v>
      </c>
      <c r="Q208" s="24">
        <v>12832.166265059537</v>
      </c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</row>
    <row r="209" spans="1:33" ht="14.25" customHeight="1" x14ac:dyDescent="0.15">
      <c r="A209" s="27" t="s">
        <v>221</v>
      </c>
      <c r="B209" s="26">
        <v>38.11324511195869</v>
      </c>
      <c r="C209" s="26">
        <v>37.694911850813327</v>
      </c>
      <c r="D209" s="26">
        <v>33.54726647242596</v>
      </c>
      <c r="E209" s="26">
        <v>41.879497048072544</v>
      </c>
      <c r="F209" s="26">
        <v>55.23540088025414</v>
      </c>
      <c r="G209" s="26">
        <v>48.8</v>
      </c>
      <c r="H209" s="26">
        <v>67.318471273351719</v>
      </c>
      <c r="I209" s="26">
        <v>54.716277281290083</v>
      </c>
      <c r="J209" s="26">
        <v>38.530333584096773</v>
      </c>
      <c r="K209" s="26">
        <v>63.376967772689099</v>
      </c>
      <c r="L209" s="26">
        <v>38.847651893536387</v>
      </c>
      <c r="M209" s="26">
        <v>50.175752106588192</v>
      </c>
      <c r="N209" s="26">
        <v>60.504500853605407</v>
      </c>
      <c r="O209" s="26">
        <v>63.025478744988263</v>
      </c>
      <c r="P209" s="26">
        <v>45.452635750512783</v>
      </c>
      <c r="Q209" s="26">
        <v>46.207767560006893</v>
      </c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</row>
    <row r="210" spans="1:33" ht="14.25" customHeight="1" x14ac:dyDescent="0.15">
      <c r="A210" s="27" t="s">
        <v>222</v>
      </c>
      <c r="B210" s="24">
        <v>55712</v>
      </c>
      <c r="C210" s="24">
        <v>65574</v>
      </c>
      <c r="D210" s="24">
        <v>70193</v>
      </c>
      <c r="E210" s="24">
        <v>96053</v>
      </c>
      <c r="F210" s="24">
        <v>58514</v>
      </c>
      <c r="G210" s="24">
        <v>66883</v>
      </c>
      <c r="H210" s="24">
        <v>93743</v>
      </c>
      <c r="I210" s="24">
        <v>97873</v>
      </c>
      <c r="J210" s="24">
        <v>88749</v>
      </c>
      <c r="K210" s="24">
        <v>74672</v>
      </c>
      <c r="L210" s="24">
        <v>37232</v>
      </c>
      <c r="M210" s="24">
        <v>27399</v>
      </c>
      <c r="N210" s="24"/>
      <c r="O210" s="24"/>
      <c r="P210" s="24"/>
      <c r="Q210" s="24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</row>
    <row r="211" spans="1:33" ht="14.25" customHeight="1" x14ac:dyDescent="0.15">
      <c r="A211" s="27" t="s">
        <v>223</v>
      </c>
      <c r="B211" s="26">
        <v>32447</v>
      </c>
      <c r="C211" s="26">
        <v>39826</v>
      </c>
      <c r="D211" s="26">
        <v>48561</v>
      </c>
      <c r="E211" s="26">
        <v>62685</v>
      </c>
      <c r="F211" s="26">
        <v>57096</v>
      </c>
      <c r="G211" s="26">
        <v>72237</v>
      </c>
      <c r="H211" s="26">
        <v>96906</v>
      </c>
      <c r="I211" s="26">
        <v>114694</v>
      </c>
      <c r="J211" s="26">
        <v>132032</v>
      </c>
      <c r="K211" s="26">
        <v>150217</v>
      </c>
      <c r="L211" s="26">
        <v>162017</v>
      </c>
      <c r="M211" s="26">
        <v>176581</v>
      </c>
      <c r="N211" s="26">
        <v>215119</v>
      </c>
      <c r="O211" s="26">
        <v>243697</v>
      </c>
      <c r="P211" s="26">
        <v>264189</v>
      </c>
      <c r="Q211" s="26">
        <v>282661</v>
      </c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</row>
    <row r="212" spans="1:33" ht="14.25" customHeight="1" x14ac:dyDescent="0.15">
      <c r="A212" s="27" t="s">
        <v>224</v>
      </c>
      <c r="B212" s="24">
        <v>498.10337670976298</v>
      </c>
      <c r="C212" s="24">
        <v>556.69368705608292</v>
      </c>
      <c r="D212" s="24">
        <v>807.24260709065607</v>
      </c>
      <c r="E212" s="24">
        <v>811.01669940852196</v>
      </c>
      <c r="F212" s="24">
        <v>802.96888375216997</v>
      </c>
      <c r="G212" s="24">
        <v>816.45153604581105</v>
      </c>
      <c r="H212" s="24">
        <v>1051.1361539398101</v>
      </c>
      <c r="I212" s="24">
        <v>1133.8392918603301</v>
      </c>
      <c r="J212" s="24">
        <v>1197.0130283774699</v>
      </c>
      <c r="K212" s="24">
        <v>1423.779993780302</v>
      </c>
      <c r="L212" s="24">
        <v>1667.685013603857</v>
      </c>
      <c r="M212" s="24">
        <v>1705.899366881772</v>
      </c>
      <c r="N212" s="24">
        <v>1926.3269272302362</v>
      </c>
      <c r="O212" s="24">
        <v>1845.8891061072284</v>
      </c>
      <c r="P212" s="24">
        <v>1883.94852952106</v>
      </c>
      <c r="Q212" s="24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</row>
    <row r="213" spans="1:33" ht="14.25" customHeight="1" x14ac:dyDescent="0.15">
      <c r="A213" s="27" t="s">
        <v>225</v>
      </c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</row>
    <row r="214" spans="1:33" ht="14.25" customHeight="1" x14ac:dyDescent="0.15">
      <c r="A214" s="27" t="s">
        <v>226</v>
      </c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</row>
    <row r="215" spans="1:33" ht="14.25" customHeight="1" x14ac:dyDescent="0.15">
      <c r="A215" s="27" t="s">
        <v>227</v>
      </c>
      <c r="B215" s="26">
        <v>6413.1842507546799</v>
      </c>
      <c r="C215" s="26">
        <v>7316.39</v>
      </c>
      <c r="D215" s="26">
        <v>7049.52</v>
      </c>
      <c r="E215" s="26">
        <v>8976.86</v>
      </c>
      <c r="F215" s="26">
        <v>5881.0253259541796</v>
      </c>
      <c r="G215" s="26">
        <v>7648.2634946577291</v>
      </c>
      <c r="H215" s="26">
        <v>9116.709196438369</v>
      </c>
      <c r="I215" s="26">
        <v>7808.3227327775203</v>
      </c>
      <c r="J215" s="26">
        <v>7841.6353347446802</v>
      </c>
      <c r="K215" s="26">
        <v>7723.7394268893486</v>
      </c>
      <c r="L215" s="26">
        <v>1438.879485318176</v>
      </c>
      <c r="M215" s="26">
        <v>472.83600000000001</v>
      </c>
      <c r="N215" s="26"/>
      <c r="O215" s="26"/>
      <c r="P215" s="26"/>
      <c r="Q215" s="26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</row>
    <row r="216" spans="1:33" ht="14.25" customHeight="1" x14ac:dyDescent="0.15">
      <c r="A216" s="27" t="s">
        <v>228</v>
      </c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</row>
    <row r="217" spans="1:33" ht="14.25" customHeight="1" x14ac:dyDescent="0.15">
      <c r="A217" s="27" t="s">
        <v>229</v>
      </c>
      <c r="B217" s="26">
        <v>2278.1999999999998</v>
      </c>
      <c r="C217" s="26">
        <v>3984.8070855560031</v>
      </c>
      <c r="D217" s="26">
        <v>4555.6223246999998</v>
      </c>
      <c r="E217" s="26">
        <v>5013.1229800000001</v>
      </c>
      <c r="F217" s="26">
        <v>4371.90978220937</v>
      </c>
      <c r="G217" s="26">
        <v>7483.4887514666598</v>
      </c>
      <c r="H217" s="26">
        <v>8753.6156534003512</v>
      </c>
      <c r="I217" s="26">
        <v>9520.7907274935696</v>
      </c>
      <c r="J217" s="26">
        <v>10843.374323584749</v>
      </c>
      <c r="K217" s="26">
        <v>10220.151404159949</v>
      </c>
      <c r="L217" s="26">
        <v>7361.9532502987295</v>
      </c>
      <c r="M217" s="26">
        <v>6534.8192858022503</v>
      </c>
      <c r="N217" s="26">
        <v>8215.5496580070503</v>
      </c>
      <c r="O217" s="26">
        <v>9029.4015562125096</v>
      </c>
      <c r="P217" s="26">
        <v>7246.0578211297998</v>
      </c>
      <c r="Q217" s="26">
        <v>8002.8534048972597</v>
      </c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</row>
    <row r="218" spans="1:33" ht="14.25" customHeight="1" x14ac:dyDescent="0.15">
      <c r="A218" s="25" t="s">
        <v>230</v>
      </c>
      <c r="B218" s="24"/>
      <c r="C218" s="24"/>
      <c r="D218" s="24"/>
      <c r="E218" s="24"/>
      <c r="F218" s="24">
        <v>1637.1</v>
      </c>
      <c r="G218" s="24">
        <v>3280.8315430768598</v>
      </c>
      <c r="H218" s="24">
        <v>4565.0098181703897</v>
      </c>
      <c r="I218" s="24">
        <v>3995.7725785677399</v>
      </c>
      <c r="J218" s="24">
        <v>3843.7808542482599</v>
      </c>
      <c r="K218" s="24">
        <v>3682.0985110422102</v>
      </c>
      <c r="L218" s="24">
        <v>3577.47821553214</v>
      </c>
      <c r="M218" s="24">
        <v>3662.9389622072399</v>
      </c>
      <c r="N218" s="24">
        <v>4296.10180653517</v>
      </c>
      <c r="O218" s="24"/>
      <c r="P218" s="24"/>
      <c r="Q218" s="24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</row>
    <row r="219" spans="1:33" ht="13.5" customHeight="1" x14ac:dyDescent="0.1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</row>
    <row r="220" spans="1:33" ht="14.25" customHeight="1" x14ac:dyDescent="0.15">
      <c r="A220" s="113" t="s">
        <v>231</v>
      </c>
      <c r="B220" s="113"/>
      <c r="C220" s="113"/>
      <c r="D220" s="113"/>
      <c r="E220" s="113"/>
      <c r="F220" s="113"/>
      <c r="G220" s="113"/>
      <c r="H220" s="113"/>
      <c r="I220" s="113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</row>
    <row r="221" spans="1:33" ht="14.25" customHeight="1" x14ac:dyDescent="0.15">
      <c r="A221" s="21" t="s">
        <v>232</v>
      </c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</row>
    <row r="222" spans="1:33" ht="14.25" customHeight="1" x14ac:dyDescent="0.15">
      <c r="A222" s="113" t="s">
        <v>233</v>
      </c>
      <c r="B222" s="113"/>
      <c r="C222" s="113"/>
      <c r="D222" s="113"/>
      <c r="E222" s="113"/>
      <c r="F222" s="113"/>
      <c r="G222" s="113"/>
      <c r="H222" s="113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</row>
    <row r="223" spans="1:33" ht="14.25" customHeight="1" x14ac:dyDescent="0.15">
      <c r="A223" s="119" t="s">
        <v>234</v>
      </c>
      <c r="B223" s="119"/>
      <c r="C223" s="119"/>
      <c r="D223" s="119"/>
      <c r="E223" s="119"/>
      <c r="F223" s="119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4.25" customHeight="1" x14ac:dyDescent="0.15">
      <c r="A224" s="113" t="s">
        <v>505</v>
      </c>
      <c r="B224" s="113"/>
      <c r="C224" s="113"/>
      <c r="D224" s="113"/>
      <c r="E224" s="113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</row>
  </sheetData>
  <mergeCells count="6">
    <mergeCell ref="A224:E224"/>
    <mergeCell ref="A223:F223"/>
    <mergeCell ref="A1:M1"/>
    <mergeCell ref="A220:I220"/>
    <mergeCell ref="A222:H222"/>
    <mergeCell ref="A4:B4"/>
  </mergeCells>
  <pageMargins left="0.39" right="0.39" top="0.39" bottom="0.39" header="0.39" footer="0.39"/>
  <pageSetup paperSize="9" fitToWidth="0" fitToHeight="0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D27B3-80D1-46C4-9608-B9C435CE7C09}">
  <dimension ref="A1:AK224"/>
  <sheetViews>
    <sheetView showGridLines="0" workbookViewId="0">
      <pane xSplit="1" ySplit="5" topLeftCell="E194" activePane="bottomRight" state="frozen"/>
      <selection pane="topRight"/>
      <selection pane="bottomLeft"/>
      <selection pane="bottomRight" activeCell="G204" sqref="G204:Q204"/>
    </sheetView>
  </sheetViews>
  <sheetFormatPr baseColWidth="10" defaultColWidth="10.1640625" defaultRowHeight="14.5" customHeight="1" x14ac:dyDescent="0.15"/>
  <cols>
    <col min="1" max="1" width="34" style="20" customWidth="1"/>
    <col min="2" max="3" width="11.1640625" style="20" customWidth="1"/>
    <col min="4" max="4" width="11" style="20" customWidth="1"/>
    <col min="5" max="5" width="12.5" style="20" customWidth="1"/>
    <col min="6" max="8" width="11.1640625" style="20" customWidth="1"/>
    <col min="9" max="9" width="11" style="20" customWidth="1"/>
    <col min="10" max="10" width="11.1640625" style="20" customWidth="1"/>
    <col min="11" max="17" width="11" style="20" customWidth="1"/>
    <col min="18" max="18" width="9.5" style="20" customWidth="1"/>
    <col min="19" max="21" width="10.33203125" style="20" customWidth="1"/>
    <col min="22" max="22" width="9.5" style="20" customWidth="1"/>
    <col min="23" max="25" width="10.33203125" style="20" customWidth="1"/>
    <col min="26" max="28" width="11.5" style="20" customWidth="1"/>
    <col min="29" max="29" width="10.33203125" style="20" customWidth="1"/>
    <col min="30" max="33" width="11.5" style="20" customWidth="1"/>
    <col min="34" max="16384" width="10.1640625" style="20"/>
  </cols>
  <sheetData>
    <row r="1" spans="1:33" ht="19.5" customHeight="1" x14ac:dyDescent="0.15">
      <c r="A1" s="112" t="s">
        <v>508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customHeight="1" x14ac:dyDescent="0.15">
      <c r="A2" s="35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3" spans="1:33" ht="11.25" customHeight="1" x14ac:dyDescent="0.15">
      <c r="A3" s="35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</row>
    <row r="4" spans="1:33" ht="17.25" customHeight="1" x14ac:dyDescent="0.15">
      <c r="A4" s="114" t="s">
        <v>2</v>
      </c>
      <c r="B4" s="114"/>
      <c r="C4" s="34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</row>
    <row r="5" spans="1:33" ht="14.25" customHeight="1" x14ac:dyDescent="0.15">
      <c r="A5" s="32"/>
      <c r="B5" s="31" t="s">
        <v>3</v>
      </c>
      <c r="C5" s="30" t="s">
        <v>4</v>
      </c>
      <c r="D5" s="30" t="s">
        <v>5</v>
      </c>
      <c r="E5" s="30" t="s">
        <v>6</v>
      </c>
      <c r="F5" s="30" t="s">
        <v>7</v>
      </c>
      <c r="G5" s="30" t="s">
        <v>8</v>
      </c>
      <c r="H5" s="30" t="s">
        <v>9</v>
      </c>
      <c r="I5" s="30" t="s">
        <v>10</v>
      </c>
      <c r="J5" s="30" t="s">
        <v>11</v>
      </c>
      <c r="K5" s="30" t="s">
        <v>12</v>
      </c>
      <c r="L5" s="30" t="s">
        <v>13</v>
      </c>
      <c r="M5" s="30" t="s">
        <v>14</v>
      </c>
      <c r="N5" s="30" t="s">
        <v>15</v>
      </c>
      <c r="O5" s="30" t="s">
        <v>16</v>
      </c>
      <c r="P5" s="30" t="s">
        <v>17</v>
      </c>
      <c r="Q5" s="29" t="s">
        <v>18</v>
      </c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spans="1:33" ht="14.25" customHeight="1" x14ac:dyDescent="0.15">
      <c r="A6" s="28" t="s">
        <v>19</v>
      </c>
      <c r="B6" s="15"/>
      <c r="C6" s="15"/>
      <c r="D6" s="15"/>
      <c r="E6" s="15">
        <v>2978.9</v>
      </c>
      <c r="F6" s="15">
        <v>3215.8940209295806</v>
      </c>
      <c r="G6" s="15">
        <v>4688.1475517678364</v>
      </c>
      <c r="H6" s="15">
        <v>5650.0888417897004</v>
      </c>
      <c r="I6" s="15">
        <v>7991.3931249479601</v>
      </c>
      <c r="J6" s="15">
        <v>8526.06993793535</v>
      </c>
      <c r="K6" s="15">
        <v>6748.0122931633196</v>
      </c>
      <c r="L6" s="15">
        <v>7246.17741644332</v>
      </c>
      <c r="M6" s="15">
        <v>6209.1937836547295</v>
      </c>
      <c r="N6" s="15">
        <v>6716.2147822623692</v>
      </c>
      <c r="O6" s="15">
        <v>6620.7792502514094</v>
      </c>
      <c r="P6" s="15">
        <v>6158.1900495090304</v>
      </c>
      <c r="Q6" s="15">
        <v>5877.6409908680198</v>
      </c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33" ht="14.25" customHeight="1" x14ac:dyDescent="0.15">
      <c r="A7" s="27" t="s">
        <v>20</v>
      </c>
      <c r="B7" s="13">
        <v>2117.4586901794401</v>
      </c>
      <c r="C7" s="13">
        <v>2499.7612118734369</v>
      </c>
      <c r="D7" s="13">
        <v>3419.7</v>
      </c>
      <c r="E7" s="13">
        <v>4356.8</v>
      </c>
      <c r="F7" s="13">
        <v>3796.274373201938</v>
      </c>
      <c r="G7" s="13">
        <v>3775.932875848483</v>
      </c>
      <c r="H7" s="13">
        <v>4460.7900052575715</v>
      </c>
      <c r="I7" s="13">
        <v>3981.7533386946734</v>
      </c>
      <c r="J7" s="13">
        <v>4029.2750728895548</v>
      </c>
      <c r="K7" s="13">
        <v>4170.4329374587824</v>
      </c>
      <c r="L7" s="13">
        <v>3403.3447446131568</v>
      </c>
      <c r="M7" s="13">
        <v>3670.5256944766984</v>
      </c>
      <c r="N7" s="13">
        <v>4105.8443515126119</v>
      </c>
      <c r="O7" s="13">
        <v>4544.9693287864538</v>
      </c>
      <c r="P7" s="13">
        <v>4532.0933247700286</v>
      </c>
      <c r="Q7" s="13">
        <v>4328.4126689388922</v>
      </c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1:33" ht="14.25" customHeight="1" x14ac:dyDescent="0.15">
      <c r="A8" s="27" t="s">
        <v>21</v>
      </c>
      <c r="B8" s="15">
        <v>19816.999999999101</v>
      </c>
      <c r="C8" s="15">
        <v>20520.000000000815</v>
      </c>
      <c r="D8" s="15">
        <v>26408.223359341715</v>
      </c>
      <c r="E8" s="15">
        <v>37979.983494395259</v>
      </c>
      <c r="F8" s="15">
        <v>37384.686145407766</v>
      </c>
      <c r="G8" s="15">
        <v>38797.1</v>
      </c>
      <c r="H8" s="15">
        <v>46800.967101069946</v>
      </c>
      <c r="I8" s="15">
        <v>51508.891623959098</v>
      </c>
      <c r="J8" s="15">
        <v>54871.842663875934</v>
      </c>
      <c r="K8" s="15">
        <v>59457.444971274737</v>
      </c>
      <c r="L8" s="15">
        <v>52261.20723616593</v>
      </c>
      <c r="M8" s="15">
        <v>49316.882927410406</v>
      </c>
      <c r="N8" s="15">
        <v>48810.762377003884</v>
      </c>
      <c r="O8" s="15">
        <v>48284.091542476432</v>
      </c>
      <c r="P8" s="15">
        <v>44320.173281705538</v>
      </c>
      <c r="Q8" s="15">
        <v>34916.702406680117</v>
      </c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33" ht="14.25" customHeight="1" x14ac:dyDescent="0.15">
      <c r="A9" s="27" t="s">
        <v>22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v>1473.8</v>
      </c>
      <c r="Q9" s="13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3" ht="14.25" customHeight="1" x14ac:dyDescent="0.15">
      <c r="A10" s="27" t="s">
        <v>23</v>
      </c>
      <c r="B10" s="15">
        <v>8353.2376544720009</v>
      </c>
      <c r="C10" s="15">
        <v>8777.6326242539999</v>
      </c>
      <c r="D10" s="15">
        <v>13661.464164469999</v>
      </c>
      <c r="E10" s="15">
        <v>20982.185983480998</v>
      </c>
      <c r="F10" s="15">
        <v>22659.9</v>
      </c>
      <c r="G10" s="15">
        <v>16666.858026860002</v>
      </c>
      <c r="H10" s="15">
        <v>20228.447301569999</v>
      </c>
      <c r="I10" s="15">
        <v>23703.84319426</v>
      </c>
      <c r="J10" s="15">
        <v>26330.987036300001</v>
      </c>
      <c r="K10" s="15">
        <v>28580.270905540001</v>
      </c>
      <c r="L10" s="15">
        <v>20692.537061319999</v>
      </c>
      <c r="M10" s="15">
        <v>13040.49087777</v>
      </c>
      <c r="N10" s="15">
        <v>14463.2433239856</v>
      </c>
      <c r="O10" s="15">
        <v>15797.84735435</v>
      </c>
      <c r="P10" s="15">
        <v>14127.058396870001</v>
      </c>
      <c r="Q10" s="15">
        <v>9543.1402729199999</v>
      </c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 spans="1:33" ht="14.25" customHeight="1" x14ac:dyDescent="0.15">
      <c r="A11" s="27" t="s">
        <v>24</v>
      </c>
      <c r="B11" s="13">
        <v>114.30453407407406</v>
      </c>
      <c r="C11" s="13">
        <v>197.11737407407406</v>
      </c>
      <c r="D11" s="13">
        <v>218.20048407407407</v>
      </c>
      <c r="E11" s="13">
        <v>239.18567407407406</v>
      </c>
      <c r="F11" s="13">
        <v>148.7199725925926</v>
      </c>
      <c r="G11" s="13">
        <v>131.88258962962962</v>
      </c>
      <c r="H11" s="13">
        <v>129.03180148148147</v>
      </c>
      <c r="I11" s="13">
        <v>129.26152481481481</v>
      </c>
      <c r="J11" s="13">
        <v>127.66626074074073</v>
      </c>
      <c r="K11" s="13">
        <v>153.6</v>
      </c>
      <c r="L11" s="13">
        <v>179.61601255051852</v>
      </c>
      <c r="M11" s="13">
        <v>170.62943039564442</v>
      </c>
      <c r="N11" s="13">
        <v>155.59561504613518</v>
      </c>
      <c r="O11" s="13">
        <v>257.30222222222221</v>
      </c>
      <c r="P11" s="13"/>
      <c r="Q11" s="13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spans="1:33" ht="14.25" customHeight="1" x14ac:dyDescent="0.15">
      <c r="A12" s="27" t="s">
        <v>25</v>
      </c>
      <c r="B12" s="15">
        <v>455.35476666666665</v>
      </c>
      <c r="C12" s="15">
        <v>559.70226444444438</v>
      </c>
      <c r="D12" s="15">
        <v>648.91096296296291</v>
      </c>
      <c r="E12" s="15">
        <v>669.88579407407406</v>
      </c>
      <c r="F12" s="15">
        <v>478.90669555555553</v>
      </c>
      <c r="G12" s="15">
        <v>453.88355296296294</v>
      </c>
      <c r="H12" s="15">
        <v>430.72047703703703</v>
      </c>
      <c r="I12" s="15">
        <v>483.54743666666661</v>
      </c>
      <c r="J12" s="15">
        <v>494.38049222222219</v>
      </c>
      <c r="K12" s="15">
        <v>532.4</v>
      </c>
      <c r="L12" s="15">
        <v>426.1095574306666</v>
      </c>
      <c r="M12" s="15">
        <v>443.15115744814807</v>
      </c>
      <c r="N12" s="15">
        <v>493.87246136977774</v>
      </c>
      <c r="O12" s="15">
        <v>603.75925925925924</v>
      </c>
      <c r="P12" s="15"/>
      <c r="Q12" s="15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3" ht="14.25" customHeight="1" x14ac:dyDescent="0.15">
      <c r="A13" s="27" t="s">
        <v>26</v>
      </c>
      <c r="B13" s="13">
        <v>27300.1</v>
      </c>
      <c r="C13" s="13">
        <v>32587.9</v>
      </c>
      <c r="D13" s="13">
        <v>42524.5</v>
      </c>
      <c r="E13" s="13">
        <v>54596.2</v>
      </c>
      <c r="F13" s="13">
        <v>37146.133999999998</v>
      </c>
      <c r="G13" s="13">
        <v>54158.763701510004</v>
      </c>
      <c r="H13" s="13">
        <v>70768.777913210011</v>
      </c>
      <c r="I13" s="13">
        <v>65042.742213459998</v>
      </c>
      <c r="J13" s="13">
        <v>71292.993120159997</v>
      </c>
      <c r="K13" s="13">
        <v>62898.966094099997</v>
      </c>
      <c r="L13" s="13">
        <v>57594.22988562</v>
      </c>
      <c r="M13" s="13">
        <v>53543.776748930002</v>
      </c>
      <c r="N13" s="13">
        <v>64108.936659320003</v>
      </c>
      <c r="O13" s="13">
        <v>62544.230316480003</v>
      </c>
      <c r="P13" s="13">
        <v>46928.338266509694</v>
      </c>
      <c r="Q13" s="13">
        <v>40314.811521689902</v>
      </c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 spans="1:33" ht="14.25" customHeight="1" x14ac:dyDescent="0.15">
      <c r="A14" s="27" t="s">
        <v>27</v>
      </c>
      <c r="B14" s="15">
        <v>1663.3705783099999</v>
      </c>
      <c r="C14" s="15">
        <v>1999.9361872079999</v>
      </c>
      <c r="D14" s="15">
        <v>2921.0954879250003</v>
      </c>
      <c r="E14" s="15">
        <v>3922.6140492249997</v>
      </c>
      <c r="F14" s="15">
        <v>2863.5969719999998</v>
      </c>
      <c r="G14" s="15">
        <v>3263.2094015128</v>
      </c>
      <c r="H14" s="15">
        <v>3541.3919548454601</v>
      </c>
      <c r="I14" s="15">
        <v>3627.6122708747362</v>
      </c>
      <c r="J14" s="15">
        <v>3832.0175434644398</v>
      </c>
      <c r="K14" s="15">
        <v>3753.5510436011241</v>
      </c>
      <c r="L14" s="15">
        <v>2810.2992831217698</v>
      </c>
      <c r="M14" s="15">
        <v>2868.8880782779797</v>
      </c>
      <c r="N14" s="15">
        <v>3787.7043764893997</v>
      </c>
      <c r="O14" s="15">
        <v>4448.0019035306841</v>
      </c>
      <c r="P14" s="15">
        <v>5015.4253558698801</v>
      </c>
      <c r="Q14" s="15">
        <v>4013.846523598173</v>
      </c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 spans="1:33" ht="14.25" customHeight="1" x14ac:dyDescent="0.15">
      <c r="A15" s="27" t="s">
        <v>28</v>
      </c>
      <c r="B15" s="13">
        <v>4296.2390042280222</v>
      </c>
      <c r="C15" s="13">
        <v>4724.3412456090182</v>
      </c>
      <c r="D15" s="13">
        <v>5126.0335195530706</v>
      </c>
      <c r="E15" s="13">
        <v>6017.9888268156419</v>
      </c>
      <c r="F15" s="13">
        <v>2453.1843575419002</v>
      </c>
      <c r="G15" s="13">
        <v>1394.2458100558661</v>
      </c>
      <c r="H15" s="13">
        <v>5916.7597765363134</v>
      </c>
      <c r="I15" s="13">
        <v>2044.9162011173185</v>
      </c>
      <c r="J15" s="13">
        <v>1376.7333458100557</v>
      </c>
      <c r="K15" s="13">
        <v>1349.6058413407823</v>
      </c>
      <c r="L15" s="13">
        <v>1252.0571094972067</v>
      </c>
      <c r="M15" s="13">
        <v>1138.3</v>
      </c>
      <c r="N15" s="13">
        <v>1124.0139239979983</v>
      </c>
      <c r="O15" s="13">
        <v>1231.2450036286259</v>
      </c>
      <c r="P15" s="13">
        <v>1204.4038388845756</v>
      </c>
      <c r="Q15" s="13">
        <v>863.76047134436419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 spans="1:33" ht="14.25" customHeight="1" x14ac:dyDescent="0.15">
      <c r="A16" s="27" t="s">
        <v>29</v>
      </c>
      <c r="B16" s="15">
        <v>121206.96821966035</v>
      </c>
      <c r="C16" s="15">
        <v>136761.49917076086</v>
      </c>
      <c r="D16" s="15">
        <v>163676.18965511161</v>
      </c>
      <c r="E16" s="15">
        <v>196733.83773777919</v>
      </c>
      <c r="F16" s="15">
        <v>162252.98112872514</v>
      </c>
      <c r="G16" s="15">
        <v>202474.21289793099</v>
      </c>
      <c r="H16" s="15">
        <v>249182.13107679615</v>
      </c>
      <c r="I16" s="15">
        <v>266665.46982162946</v>
      </c>
      <c r="J16" s="15">
        <v>246870.57966878032</v>
      </c>
      <c r="K16" s="15">
        <v>238480.86065799047</v>
      </c>
      <c r="L16" s="15">
        <v>207225.20521502008</v>
      </c>
      <c r="M16" s="15">
        <v>198702.57011404724</v>
      </c>
      <c r="N16" s="15">
        <v>221063.60687003934</v>
      </c>
      <c r="O16" s="15">
        <v>236906.34993235266</v>
      </c>
      <c r="P16" s="15">
        <v>223427.19626688687</v>
      </c>
      <c r="Q16" s="15">
        <v>210898.54212828571</v>
      </c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 spans="1:33" ht="14.25" customHeight="1" x14ac:dyDescent="0.15">
      <c r="A17" s="27" t="s">
        <v>30</v>
      </c>
      <c r="B17" s="13">
        <v>113094.16944621678</v>
      </c>
      <c r="C17" s="13">
        <v>126270.2</v>
      </c>
      <c r="D17" s="13">
        <v>151479.59086677572</v>
      </c>
      <c r="E17" s="13">
        <v>170245.76327720401</v>
      </c>
      <c r="F17" s="13">
        <v>132493.55093386967</v>
      </c>
      <c r="G17" s="13">
        <v>146871.81341197685</v>
      </c>
      <c r="H17" s="13">
        <v>175314.31919327634</v>
      </c>
      <c r="I17" s="13">
        <v>164244.30498183967</v>
      </c>
      <c r="J17" s="13">
        <v>165642.6082251035</v>
      </c>
      <c r="K17" s="13">
        <v>166436.11726081665</v>
      </c>
      <c r="L17" s="13">
        <v>140783.17224414062</v>
      </c>
      <c r="M17" s="13">
        <v>142629.08828658986</v>
      </c>
      <c r="N17" s="13">
        <v>157049.26847321846</v>
      </c>
      <c r="O17" s="13">
        <v>174952.85161672192</v>
      </c>
      <c r="P17" s="13">
        <v>167484.40072086066</v>
      </c>
      <c r="Q17" s="13">
        <v>155898.62069479146</v>
      </c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spans="1:33" ht="14.25" customHeight="1" x14ac:dyDescent="0.15">
      <c r="A18" s="27" t="s">
        <v>31</v>
      </c>
      <c r="B18" s="15">
        <v>4151.643</v>
      </c>
      <c r="C18" s="15">
        <v>4953.8620000000001</v>
      </c>
      <c r="D18" s="15">
        <v>5876.7629999999999</v>
      </c>
      <c r="E18" s="15">
        <v>7305.0410000000002</v>
      </c>
      <c r="F18" s="15">
        <v>6113.4660000000003</v>
      </c>
      <c r="G18" s="15">
        <v>6306.9409999999998</v>
      </c>
      <c r="H18" s="15">
        <v>9867.9110000000001</v>
      </c>
      <c r="I18" s="15">
        <v>9963.4889999999996</v>
      </c>
      <c r="J18" s="15">
        <v>11172.9</v>
      </c>
      <c r="K18" s="15">
        <v>9332.0010000000002</v>
      </c>
      <c r="L18" s="15">
        <v>9773.6290000000008</v>
      </c>
      <c r="M18" s="15">
        <v>9004.1759999999995</v>
      </c>
      <c r="N18" s="15">
        <v>9037.3160000000007</v>
      </c>
      <c r="O18" s="15">
        <v>10952.441000000001</v>
      </c>
      <c r="P18" s="15">
        <v>11335.316000000001</v>
      </c>
      <c r="Q18" s="15">
        <v>10076.564</v>
      </c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 spans="1:33" ht="14.25" customHeight="1" x14ac:dyDescent="0.15">
      <c r="A19" s="27" t="s">
        <v>32</v>
      </c>
      <c r="B19" s="13">
        <v>2377.432028185</v>
      </c>
      <c r="C19" s="13">
        <v>2766.5</v>
      </c>
      <c r="D19" s="13">
        <v>2956.922389371</v>
      </c>
      <c r="E19" s="13">
        <v>3199.0410000000002</v>
      </c>
      <c r="F19" s="13">
        <v>2535.7930000000001</v>
      </c>
      <c r="G19" s="13">
        <v>2591.4989999999998</v>
      </c>
      <c r="H19" s="13">
        <v>2965.6559999999999</v>
      </c>
      <c r="I19" s="13">
        <v>3385.4650000000001</v>
      </c>
      <c r="J19" s="13">
        <v>3165.9459999999999</v>
      </c>
      <c r="K19" s="13">
        <v>3344.2416101204394</v>
      </c>
      <c r="L19" s="13">
        <v>2954.0350327330398</v>
      </c>
      <c r="M19" s="13">
        <v>2631.6197930885028</v>
      </c>
      <c r="N19" s="13">
        <v>3109.0049304075801</v>
      </c>
      <c r="O19" s="13">
        <v>3316.8144722044731</v>
      </c>
      <c r="P19" s="13">
        <v>3073.2297602475442</v>
      </c>
      <c r="Q19" s="13">
        <v>2224.0025999999998</v>
      </c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 spans="1:33" ht="14.25" customHeight="1" x14ac:dyDescent="0.15">
      <c r="A20" s="27" t="s">
        <v>33</v>
      </c>
      <c r="B20" s="15">
        <v>8870.7446808510649</v>
      </c>
      <c r="C20" s="15">
        <v>9953.80319148936</v>
      </c>
      <c r="D20" s="15">
        <v>10925.398936170212</v>
      </c>
      <c r="E20" s="15">
        <v>14246.276595744681</v>
      </c>
      <c r="F20" s="15">
        <v>9613.0319148936178</v>
      </c>
      <c r="G20" s="15">
        <v>11190.425531914894</v>
      </c>
      <c r="H20" s="15">
        <v>12105.851063829787</v>
      </c>
      <c r="I20" s="15">
        <v>19704.521276595744</v>
      </c>
      <c r="J20" s="15">
        <v>21280.053191489362</v>
      </c>
      <c r="K20" s="15">
        <v>19784.521276595744</v>
      </c>
      <c r="L20" s="15">
        <v>15709.6</v>
      </c>
      <c r="M20" s="15">
        <v>13588.297872340425</v>
      </c>
      <c r="N20" s="15">
        <v>16076.063829787234</v>
      </c>
      <c r="O20" s="15">
        <v>19110.10638297872</v>
      </c>
      <c r="P20" s="15"/>
      <c r="Q20" s="15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 spans="1:33" ht="14.25" customHeight="1" x14ac:dyDescent="0.15">
      <c r="A21" s="27" t="s">
        <v>34</v>
      </c>
      <c r="B21" s="13">
        <v>12343.7</v>
      </c>
      <c r="C21" s="13">
        <v>14245.655500099061</v>
      </c>
      <c r="D21" s="13">
        <v>16469.841979564546</v>
      </c>
      <c r="E21" s="13">
        <v>21411.065855355882</v>
      </c>
      <c r="F21" s="13">
        <v>19677.718237446345</v>
      </c>
      <c r="G21" s="13">
        <v>25081.635495484905</v>
      </c>
      <c r="H21" s="13">
        <v>32607.377241185</v>
      </c>
      <c r="I21" s="13">
        <v>32170.683011354638</v>
      </c>
      <c r="J21" s="13">
        <v>35000.571811198723</v>
      </c>
      <c r="K21" s="13">
        <v>37406.403143361218</v>
      </c>
      <c r="L21" s="13">
        <v>37856.277963451357</v>
      </c>
      <c r="M21" s="13">
        <v>40365.988424050905</v>
      </c>
      <c r="N21" s="13">
        <v>48266.578854753403</v>
      </c>
      <c r="O21" s="13">
        <v>55966.038847710675</v>
      </c>
      <c r="P21" s="13">
        <v>54675.863193924364</v>
      </c>
      <c r="Q21" s="13">
        <v>48849.619725374025</v>
      </c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ht="14.25" customHeight="1" x14ac:dyDescent="0.15">
      <c r="A22" s="27" t="s">
        <v>35</v>
      </c>
      <c r="B22" s="15">
        <v>1499.394780773235</v>
      </c>
      <c r="C22" s="15">
        <v>1580.0055170715352</v>
      </c>
      <c r="D22" s="15">
        <v>1679.2090285551051</v>
      </c>
      <c r="E22" s="15">
        <v>1783.5722122452601</v>
      </c>
      <c r="F22" s="15">
        <v>1348.2090139394099</v>
      </c>
      <c r="G22" s="15">
        <v>1483.924496904235</v>
      </c>
      <c r="H22" s="15">
        <v>1712.0019172280849</v>
      </c>
      <c r="I22" s="15">
        <v>1667.8134283683701</v>
      </c>
      <c r="J22" s="15">
        <v>1661.009308757235</v>
      </c>
      <c r="K22" s="15">
        <v>1624.3599592534249</v>
      </c>
      <c r="L22" s="15">
        <v>1530.56836324698</v>
      </c>
      <c r="M22" s="15">
        <v>1546.2420139439701</v>
      </c>
      <c r="N22" s="15"/>
      <c r="O22" s="15"/>
      <c r="P22" s="15"/>
      <c r="Q22" s="15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</row>
    <row r="23" spans="1:33" ht="14.25" customHeight="1" x14ac:dyDescent="0.15">
      <c r="A23" s="27" t="s">
        <v>36</v>
      </c>
      <c r="B23" s="13">
        <v>16053.7</v>
      </c>
      <c r="C23" s="13">
        <v>21350.3</v>
      </c>
      <c r="D23" s="13">
        <v>27584.400000000001</v>
      </c>
      <c r="E23" s="13">
        <v>38121.5</v>
      </c>
      <c r="F23" s="13">
        <v>27700.3</v>
      </c>
      <c r="G23" s="13">
        <v>33794.800000000003</v>
      </c>
      <c r="H23" s="13">
        <v>44394.400000000001</v>
      </c>
      <c r="I23" s="13">
        <v>45008.9</v>
      </c>
      <c r="J23" s="13">
        <v>41133.5</v>
      </c>
      <c r="K23" s="13">
        <v>38058.699999999997</v>
      </c>
      <c r="L23" s="13">
        <v>28306.799999999999</v>
      </c>
      <c r="M23" s="13">
        <v>25611.1</v>
      </c>
      <c r="N23" s="13">
        <v>31669.1</v>
      </c>
      <c r="O23" s="13">
        <v>35932.6</v>
      </c>
      <c r="P23" s="13">
        <v>36525.699999999997</v>
      </c>
      <c r="Q23" s="13">
        <v>30225.7</v>
      </c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 spans="1:33" ht="14.25" customHeight="1" x14ac:dyDescent="0.15">
      <c r="A24" s="27" t="s">
        <v>37</v>
      </c>
      <c r="B24" s="15">
        <v>224065.39155960095</v>
      </c>
      <c r="C24" s="15">
        <v>244113.00122661592</v>
      </c>
      <c r="D24" s="15">
        <v>285361.29739958205</v>
      </c>
      <c r="E24" s="15">
        <v>329799.3</v>
      </c>
      <c r="F24" s="15">
        <v>246202.55630958441</v>
      </c>
      <c r="G24" s="15">
        <v>276154.0556054833</v>
      </c>
      <c r="H24" s="15">
        <v>337409.58225436928</v>
      </c>
      <c r="I24" s="15">
        <v>313263.67751501</v>
      </c>
      <c r="J24" s="15">
        <v>321539.67799109506</v>
      </c>
      <c r="K24" s="15">
        <v>317988.58389893878</v>
      </c>
      <c r="L24" s="15">
        <v>248869.83519067042</v>
      </c>
      <c r="M24" s="15">
        <v>267136.09478179872</v>
      </c>
      <c r="N24" s="15">
        <v>297665.85528455459</v>
      </c>
      <c r="O24" s="15">
        <v>327659.09858561412</v>
      </c>
      <c r="P24" s="15">
        <v>310515.05620622344</v>
      </c>
      <c r="Q24" s="15">
        <v>297456.6335588246</v>
      </c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ht="14.25" customHeight="1" x14ac:dyDescent="0.15">
      <c r="A25" s="27" t="s">
        <v>38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 spans="1:33" ht="14.25" customHeight="1" x14ac:dyDescent="0.15">
      <c r="A26" s="27" t="s">
        <v>39</v>
      </c>
      <c r="B26" s="15">
        <v>544.2136494342999</v>
      </c>
      <c r="C26" s="15">
        <v>597.8722451128499</v>
      </c>
      <c r="D26" s="15">
        <v>634.71766104688504</v>
      </c>
      <c r="E26" s="15">
        <v>788.23925384450604</v>
      </c>
      <c r="F26" s="15">
        <v>620.5121286433</v>
      </c>
      <c r="G26" s="15">
        <v>647.22334783941358</v>
      </c>
      <c r="H26" s="15">
        <v>778.2</v>
      </c>
      <c r="I26" s="15">
        <v>836.97964988896501</v>
      </c>
      <c r="J26" s="15">
        <v>875.90731314081404</v>
      </c>
      <c r="K26" s="15">
        <v>925.53239616410394</v>
      </c>
      <c r="L26" s="15">
        <v>961.26473330245653</v>
      </c>
      <c r="M26" s="15">
        <v>916.1284664824276</v>
      </c>
      <c r="N26" s="15">
        <v>847.3656027504021</v>
      </c>
      <c r="O26" s="15">
        <v>917.23559267686744</v>
      </c>
      <c r="P26" s="15">
        <v>968.50130087194498</v>
      </c>
      <c r="Q26" s="15">
        <v>731.43192997035806</v>
      </c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 spans="1:33" ht="14.25" customHeight="1" x14ac:dyDescent="0.15">
      <c r="A27" s="27" t="s">
        <v>40</v>
      </c>
      <c r="B27" s="13">
        <v>863.70692673606857</v>
      </c>
      <c r="C27" s="13">
        <v>1042.8910337415398</v>
      </c>
      <c r="D27" s="13">
        <v>1603.7106671955182</v>
      </c>
      <c r="E27" s="13">
        <v>1897.3585681326113</v>
      </c>
      <c r="F27" s="13">
        <v>1744.7660530101446</v>
      </c>
      <c r="G27" s="13">
        <v>1776.9082366679579</v>
      </c>
      <c r="H27" s="13">
        <v>1802.7</v>
      </c>
      <c r="I27" s="13">
        <v>2001.9780835442289</v>
      </c>
      <c r="J27" s="13">
        <v>2594.4435227659997</v>
      </c>
      <c r="K27" s="13">
        <v>3277.0542979252773</v>
      </c>
      <c r="L27" s="13">
        <v>2916.0417594624623</v>
      </c>
      <c r="M27" s="13">
        <v>2946.2039434343264</v>
      </c>
      <c r="N27" s="13">
        <v>3324.2083233684025</v>
      </c>
      <c r="O27" s="13">
        <v>3899.9152614039217</v>
      </c>
      <c r="P27" s="13">
        <v>3500.936737072579</v>
      </c>
      <c r="Q27" s="13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 spans="1:33" ht="14.25" customHeight="1" x14ac:dyDescent="0.15">
      <c r="A28" s="27" t="s">
        <v>41</v>
      </c>
      <c r="B28" s="15"/>
      <c r="C28" s="15">
        <v>1094.3</v>
      </c>
      <c r="D28" s="15">
        <v>1165.781450074893</v>
      </c>
      <c r="E28" s="15">
        <v>1159.195102662148</v>
      </c>
      <c r="F28" s="15">
        <v>1064.3487428239039</v>
      </c>
      <c r="G28" s="15">
        <v>988.0347681799999</v>
      </c>
      <c r="H28" s="15">
        <v>900.40883378000001</v>
      </c>
      <c r="I28" s="15">
        <v>900.35745439999994</v>
      </c>
      <c r="J28" s="15">
        <v>1011.52157328</v>
      </c>
      <c r="K28" s="15">
        <v>969.1575914</v>
      </c>
      <c r="L28" s="15">
        <v>939.69265075999999</v>
      </c>
      <c r="M28" s="15">
        <v>979.79819839000004</v>
      </c>
      <c r="N28" s="15">
        <v>1094.4996417699999</v>
      </c>
      <c r="O28" s="15">
        <v>1100.4770228499999</v>
      </c>
      <c r="P28" s="15">
        <v>1152.0148367899999</v>
      </c>
      <c r="Q28" s="15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</row>
    <row r="29" spans="1:33" ht="14.25" customHeight="1" x14ac:dyDescent="0.15">
      <c r="A29" s="27" t="s">
        <v>42</v>
      </c>
      <c r="B29" s="13"/>
      <c r="C29" s="13">
        <v>434.9</v>
      </c>
      <c r="D29" s="13">
        <v>496.89608287599538</v>
      </c>
      <c r="E29" s="13">
        <v>644.93808968709072</v>
      </c>
      <c r="F29" s="13">
        <v>583.44769944585073</v>
      </c>
      <c r="G29" s="13">
        <v>795.02257321952095</v>
      </c>
      <c r="H29" s="13">
        <v>1127.9884081201064</v>
      </c>
      <c r="I29" s="13">
        <v>1012.4224912608208</v>
      </c>
      <c r="J29" s="13">
        <v>923.47795368288064</v>
      </c>
      <c r="K29" s="13">
        <v>928.82475316858734</v>
      </c>
      <c r="L29" s="13">
        <v>1008.5847990526232</v>
      </c>
      <c r="M29" s="13">
        <v>1029.9081457979521</v>
      </c>
      <c r="N29" s="13">
        <v>1025.0823151909381</v>
      </c>
      <c r="O29" s="13">
        <v>1020.2192496627263</v>
      </c>
      <c r="P29" s="13">
        <v>1010.5069035103811</v>
      </c>
      <c r="Q29" s="13">
        <v>962.9556288187224</v>
      </c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t="14.25" customHeight="1" x14ac:dyDescent="0.15">
      <c r="A30" s="27" t="s">
        <v>43</v>
      </c>
      <c r="B30" s="15">
        <v>2182.5901092799968</v>
      </c>
      <c r="C30" s="15">
        <v>2632.1009699431102</v>
      </c>
      <c r="D30" s="15">
        <v>3243.4735090900003</v>
      </c>
      <c r="E30" s="15">
        <v>4764.0870009999999</v>
      </c>
      <c r="F30" s="15">
        <v>4143.57</v>
      </c>
      <c r="G30" s="15">
        <v>5006.7741203598007</v>
      </c>
      <c r="H30" s="15">
        <v>7126.3665952200699</v>
      </c>
      <c r="I30" s="15">
        <v>7997.4886345740497</v>
      </c>
      <c r="J30" s="15">
        <v>8729.1817211620801</v>
      </c>
      <c r="K30" s="15">
        <v>9893.7999999999993</v>
      </c>
      <c r="L30" s="15">
        <v>9071.8988872936498</v>
      </c>
      <c r="M30" s="15">
        <v>7930.7731074054109</v>
      </c>
      <c r="N30" s="15">
        <v>8680.8694480226404</v>
      </c>
      <c r="O30" s="15">
        <v>9354.4921105431004</v>
      </c>
      <c r="P30" s="15">
        <v>9054.5450134674084</v>
      </c>
      <c r="Q30" s="15">
        <v>6485.6157536569208</v>
      </c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4.25" customHeight="1" x14ac:dyDescent="0.15">
      <c r="A31" s="27" t="s">
        <v>44</v>
      </c>
      <c r="B31" s="13">
        <v>7454.2351785804822</v>
      </c>
      <c r="C31" s="13">
        <v>7679.4008628627853</v>
      </c>
      <c r="D31" s="13">
        <v>8454.2999999999993</v>
      </c>
      <c r="E31" s="13">
        <v>10803.203856370112</v>
      </c>
      <c r="F31" s="13">
        <v>7984.4146779699995</v>
      </c>
      <c r="G31" s="13">
        <v>8253.1510047465017</v>
      </c>
      <c r="H31" s="13">
        <v>9858.446208129486</v>
      </c>
      <c r="I31" s="13">
        <v>9088.6236108543289</v>
      </c>
      <c r="J31" s="13">
        <v>9337.1993764304352</v>
      </c>
      <c r="K31" s="13">
        <v>9980.5388885973134</v>
      </c>
      <c r="L31" s="13">
        <v>8146.9895996230161</v>
      </c>
      <c r="M31" s="13">
        <v>8365.2745305795652</v>
      </c>
      <c r="N31" s="13">
        <v>9701.333121227899</v>
      </c>
      <c r="O31" s="13">
        <v>10821.238645488736</v>
      </c>
      <c r="P31" s="13">
        <v>10384.51184618757</v>
      </c>
      <c r="Q31" s="13">
        <v>9191.9535189364287</v>
      </c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4.25" customHeight="1" x14ac:dyDescent="0.15">
      <c r="A32" s="27" t="s">
        <v>45</v>
      </c>
      <c r="B32" s="15">
        <v>2850.5526457223832</v>
      </c>
      <c r="C32" s="15">
        <v>2783.2180357786051</v>
      </c>
      <c r="D32" s="15">
        <v>4006.9995078244528</v>
      </c>
      <c r="E32" s="15">
        <v>5175.2955495634296</v>
      </c>
      <c r="F32" s="15">
        <v>4645.9924212774713</v>
      </c>
      <c r="G32" s="15">
        <v>5681.1</v>
      </c>
      <c r="H32" s="15">
        <v>7210.239078038654</v>
      </c>
      <c r="I32" s="15">
        <v>7823.1503070796834</v>
      </c>
      <c r="J32" s="15">
        <v>8100.6747305453428</v>
      </c>
      <c r="K32" s="15">
        <v>7775.6145869115089</v>
      </c>
      <c r="L32" s="15">
        <v>6974.0178316531774</v>
      </c>
      <c r="M32" s="15">
        <v>5896.8244047459975</v>
      </c>
      <c r="N32" s="15">
        <v>5150.690671584679</v>
      </c>
      <c r="O32" s="15">
        <v>6103.9982450937378</v>
      </c>
      <c r="P32" s="15">
        <v>6324.2592724590413</v>
      </c>
      <c r="Q32" s="15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3" ht="14.25" customHeight="1" x14ac:dyDescent="0.15">
      <c r="A33" s="27" t="s">
        <v>46</v>
      </c>
      <c r="B33" s="13">
        <v>74692.215553999995</v>
      </c>
      <c r="C33" s="13">
        <v>92531.096869999994</v>
      </c>
      <c r="D33" s="13">
        <v>122041.94912</v>
      </c>
      <c r="E33" s="13">
        <v>174707.08762599999</v>
      </c>
      <c r="F33" s="13">
        <v>128734.946323</v>
      </c>
      <c r="G33" s="13">
        <v>182839.1</v>
      </c>
      <c r="H33" s="13">
        <v>227877.50071048999</v>
      </c>
      <c r="I33" s="13">
        <v>225074.04396007999</v>
      </c>
      <c r="J33" s="13">
        <v>241142.07924821999</v>
      </c>
      <c r="K33" s="13">
        <v>230710.24809542001</v>
      </c>
      <c r="L33" s="13">
        <v>172469.00539553</v>
      </c>
      <c r="M33" s="13">
        <v>139723.19845823999</v>
      </c>
      <c r="N33" s="13">
        <v>160675.45890600001</v>
      </c>
      <c r="O33" s="13">
        <v>196146.78708948</v>
      </c>
      <c r="P33" s="13">
        <v>199252.84904720003</v>
      </c>
      <c r="Q33" s="13">
        <v>178337.41511319001</v>
      </c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3" ht="14.25" customHeight="1" x14ac:dyDescent="0.15">
      <c r="A34" s="27" t="s">
        <v>47</v>
      </c>
      <c r="B34" s="15">
        <v>1411.8024516239627</v>
      </c>
      <c r="C34" s="15">
        <v>1588.3253817827388</v>
      </c>
      <c r="D34" s="15">
        <v>1991.7889145572024</v>
      </c>
      <c r="E34" s="15">
        <v>2857.6827300831615</v>
      </c>
      <c r="F34" s="15">
        <v>2282.4307945605833</v>
      </c>
      <c r="G34" s="15">
        <v>2568</v>
      </c>
      <c r="H34" s="15">
        <v>3756.6414142359577</v>
      </c>
      <c r="I34" s="15">
        <v>4116.1750619217728</v>
      </c>
      <c r="J34" s="15">
        <v>4911.7218914558798</v>
      </c>
      <c r="K34" s="15">
        <v>3667.930426786339</v>
      </c>
      <c r="L34" s="15">
        <v>3215.7834696802656</v>
      </c>
      <c r="M34" s="15">
        <v>2658.4542851383876</v>
      </c>
      <c r="N34" s="15">
        <v>3071.51236776223</v>
      </c>
      <c r="O34" s="15">
        <v>4106.0711181613924</v>
      </c>
      <c r="P34" s="15">
        <v>4999.4761027399336</v>
      </c>
      <c r="Q34" s="15">
        <v>5175.9924966962435</v>
      </c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1:33" ht="14.25" customHeight="1" x14ac:dyDescent="0.15">
      <c r="A35" s="27" t="s">
        <v>48</v>
      </c>
      <c r="B35" s="13">
        <v>17204.39549780458</v>
      </c>
      <c r="C35" s="13">
        <v>22129.515499767102</v>
      </c>
      <c r="D35" s="13">
        <v>30040.951021329161</v>
      </c>
      <c r="E35" s="13">
        <v>35108.727414919296</v>
      </c>
      <c r="F35" s="13">
        <v>22153.280166805198</v>
      </c>
      <c r="G35" s="13">
        <v>23520.6</v>
      </c>
      <c r="H35" s="13">
        <v>30293.35</v>
      </c>
      <c r="I35" s="13">
        <v>30407.63</v>
      </c>
      <c r="J35" s="13">
        <v>32069.95</v>
      </c>
      <c r="K35" s="13">
        <v>31577.86</v>
      </c>
      <c r="L35" s="13">
        <v>27210.6</v>
      </c>
      <c r="M35" s="13">
        <v>26644.46</v>
      </c>
      <c r="N35" s="13">
        <v>31364.93</v>
      </c>
      <c r="O35" s="13">
        <v>35922.559999999998</v>
      </c>
      <c r="P35" s="13">
        <v>35847.61</v>
      </c>
      <c r="Q35" s="13">
        <v>33289.18</v>
      </c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1:33" ht="14.25" customHeight="1" x14ac:dyDescent="0.15">
      <c r="A36" s="27" t="s">
        <v>49</v>
      </c>
      <c r="B36" s="15">
        <v>1034.8569859717654</v>
      </c>
      <c r="C36" s="15">
        <v>1090.8021598564239</v>
      </c>
      <c r="D36" s="15">
        <v>1256.1045676302276</v>
      </c>
      <c r="E36" s="15">
        <v>1753.0738281732372</v>
      </c>
      <c r="F36" s="15">
        <v>1386.5854116497449</v>
      </c>
      <c r="G36" s="15">
        <v>1725.0765927746336</v>
      </c>
      <c r="H36" s="15">
        <v>2372</v>
      </c>
      <c r="I36" s="15">
        <v>2655.6207373801744</v>
      </c>
      <c r="J36" s="15">
        <v>3328.9368944567036</v>
      </c>
      <c r="K36" s="15">
        <v>3019.5663128211254</v>
      </c>
      <c r="L36" s="15">
        <v>2605.530312164612</v>
      </c>
      <c r="M36" s="15">
        <v>2829.4348844833053</v>
      </c>
      <c r="N36" s="15">
        <v>3255.6287881640596</v>
      </c>
      <c r="O36" s="15">
        <v>3664.161917368524</v>
      </c>
      <c r="P36" s="15">
        <v>3561.9794696665472</v>
      </c>
      <c r="Q36" s="15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1:33" ht="14.25" customHeight="1" x14ac:dyDescent="0.15">
      <c r="A37" s="27" t="s">
        <v>50</v>
      </c>
      <c r="B37" s="13">
        <v>188.9</v>
      </c>
      <c r="C37" s="13">
        <v>244.7049914095399</v>
      </c>
      <c r="D37" s="13">
        <v>254.12071753845456</v>
      </c>
      <c r="E37" s="13">
        <v>335.46982806788543</v>
      </c>
      <c r="F37" s="13">
        <v>343.02686261824914</v>
      </c>
      <c r="G37" s="13">
        <v>438.39433732052026</v>
      </c>
      <c r="H37" s="13">
        <v>552.47025021013985</v>
      </c>
      <c r="I37" s="13">
        <v>711.0456155066986</v>
      </c>
      <c r="J37" s="13">
        <v>675.5955841807754</v>
      </c>
      <c r="K37" s="13">
        <v>655.13779994224069</v>
      </c>
      <c r="L37" s="13">
        <v>603.8285554939423</v>
      </c>
      <c r="M37" s="13">
        <v>527.1762008751208</v>
      </c>
      <c r="N37" s="13">
        <v>647.77129703797732</v>
      </c>
      <c r="O37" s="13">
        <v>676.11275736581649</v>
      </c>
      <c r="P37" s="13"/>
      <c r="Q37" s="13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1:33" ht="14.25" customHeight="1" x14ac:dyDescent="0.15">
      <c r="A38" s="27" t="s">
        <v>51</v>
      </c>
      <c r="B38" s="15">
        <v>427.27665252912067</v>
      </c>
      <c r="C38" s="15">
        <v>544.59436413479284</v>
      </c>
      <c r="D38" s="15">
        <v>731.4793952517266</v>
      </c>
      <c r="E38" s="15">
        <v>815.84329614758087</v>
      </c>
      <c r="F38" s="15">
        <v>750.30167184171989</v>
      </c>
      <c r="G38" s="15">
        <v>805.63946443011855</v>
      </c>
      <c r="H38" s="15">
        <v>1040.2670888629075</v>
      </c>
      <c r="I38" s="15">
        <v>829.9</v>
      </c>
      <c r="J38" s="15">
        <v>811.29122606374165</v>
      </c>
      <c r="K38" s="15">
        <v>866.70199125109434</v>
      </c>
      <c r="L38" s="15">
        <v>629.17864286857025</v>
      </c>
      <c r="M38" s="15">
        <v>687.43565483742805</v>
      </c>
      <c r="N38" s="15">
        <v>849.34158133834387</v>
      </c>
      <c r="O38" s="15">
        <v>959.53675719402543</v>
      </c>
      <c r="P38" s="15">
        <v>928.7514135326503</v>
      </c>
      <c r="Q38" s="15">
        <v>788.06151627064105</v>
      </c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1:33" ht="14.25" customHeight="1" x14ac:dyDescent="0.15">
      <c r="A39" s="27" t="s">
        <v>52</v>
      </c>
      <c r="B39" s="13">
        <v>3918.2712020064164</v>
      </c>
      <c r="C39" s="13">
        <v>4771.2362226318492</v>
      </c>
      <c r="D39" s="13">
        <v>4515.90153864897</v>
      </c>
      <c r="E39" s="13">
        <v>5076.6871619134208</v>
      </c>
      <c r="F39" s="13">
        <v>4982.1253581747796</v>
      </c>
      <c r="G39" s="13">
        <v>6587.5</v>
      </c>
      <c r="H39" s="13">
        <v>8147.7856800771906</v>
      </c>
      <c r="I39" s="13">
        <v>9211.5961547917905</v>
      </c>
      <c r="J39" s="13">
        <v>10679.623070932988</v>
      </c>
      <c r="K39" s="13">
        <v>12021.98593192845</v>
      </c>
      <c r="L39" s="13">
        <v>13285.145515209069</v>
      </c>
      <c r="M39" s="13">
        <v>14119.4182624691</v>
      </c>
      <c r="N39" s="13">
        <v>15501.619464070141</v>
      </c>
      <c r="O39" s="13">
        <v>18806.46387568894</v>
      </c>
      <c r="P39" s="13">
        <v>22241.60093720298</v>
      </c>
      <c r="Q39" s="13">
        <v>21049.947864733578</v>
      </c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 spans="1:33" ht="14.25" customHeight="1" x14ac:dyDescent="0.15">
      <c r="A40" s="27" t="s">
        <v>53</v>
      </c>
      <c r="B40" s="15">
        <v>2884.7166925083557</v>
      </c>
      <c r="C40" s="15">
        <v>3170.9949149841113</v>
      </c>
      <c r="D40" s="15">
        <v>4226.8647650654602</v>
      </c>
      <c r="E40" s="15">
        <v>5379.557796210589</v>
      </c>
      <c r="F40" s="15">
        <v>4289.2413541910437</v>
      </c>
      <c r="G40" s="15">
        <v>4630.409394213355</v>
      </c>
      <c r="H40" s="15">
        <v>6240.6505600167329</v>
      </c>
      <c r="I40" s="15">
        <v>6030.8721449276582</v>
      </c>
      <c r="J40" s="15">
        <v>6278.8612786428512</v>
      </c>
      <c r="K40" s="15">
        <v>7020.4527411782747</v>
      </c>
      <c r="L40" s="15">
        <v>5591.2290153927761</v>
      </c>
      <c r="M40" s="15">
        <v>4828.1000000000004</v>
      </c>
      <c r="N40" s="15">
        <v>4830.1810099866434</v>
      </c>
      <c r="O40" s="15">
        <v>5717.3534633084473</v>
      </c>
      <c r="P40" s="15">
        <v>6262.420717350743</v>
      </c>
      <c r="Q40" s="15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 spans="1:33" ht="14.25" customHeight="1" x14ac:dyDescent="0.15">
      <c r="A41" s="27" t="s">
        <v>54</v>
      </c>
      <c r="B41" s="13">
        <v>319980.73818478273</v>
      </c>
      <c r="C41" s="13">
        <v>356733.63984943373</v>
      </c>
      <c r="D41" s="13">
        <v>388460.23895991291</v>
      </c>
      <c r="E41" s="13">
        <v>417650.07290426537</v>
      </c>
      <c r="F41" s="13">
        <v>329188.1899817271</v>
      </c>
      <c r="G41" s="13">
        <v>401725.65327084524</v>
      </c>
      <c r="H41" s="13">
        <v>461045.05545976845</v>
      </c>
      <c r="I41" s="13">
        <v>475455.18019399414</v>
      </c>
      <c r="J41" s="13">
        <v>473442.24673437048</v>
      </c>
      <c r="K41" s="13">
        <v>475387.39579787821</v>
      </c>
      <c r="L41" s="13">
        <v>429745.14670468762</v>
      </c>
      <c r="M41" s="13">
        <v>413307.33837910974</v>
      </c>
      <c r="N41" s="13">
        <v>443193.97467341152</v>
      </c>
      <c r="O41" s="13">
        <v>468685.93437765643</v>
      </c>
      <c r="P41" s="13">
        <v>462378.80392903794</v>
      </c>
      <c r="Q41" s="13">
        <v>419500.09590911615</v>
      </c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</row>
    <row r="42" spans="1:33" ht="14.25" customHeight="1" x14ac:dyDescent="0.15">
      <c r="A42" s="27" t="s">
        <v>55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>
        <v>918.4</v>
      </c>
      <c r="N42" s="15">
        <v>992.71501530299997</v>
      </c>
      <c r="O42" s="15">
        <v>1128.1004446291638</v>
      </c>
      <c r="P42" s="15">
        <v>1284.7558452142007</v>
      </c>
      <c r="Q42" s="15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</row>
    <row r="43" spans="1:33" ht="14.25" customHeight="1" x14ac:dyDescent="0.15">
      <c r="A43" s="27" t="s">
        <v>56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 spans="1:33" ht="14.25" customHeight="1" x14ac:dyDescent="0.15">
      <c r="A44" s="27" t="s">
        <v>57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 spans="1:33" ht="14.25" customHeight="1" x14ac:dyDescent="0.15">
      <c r="A45" s="27" t="s">
        <v>58</v>
      </c>
      <c r="B45" s="13">
        <v>30673.572807172797</v>
      </c>
      <c r="C45" s="13">
        <v>36482.993128650596</v>
      </c>
      <c r="D45" s="13">
        <v>44478.261592931398</v>
      </c>
      <c r="E45" s="13">
        <v>58455.449303687499</v>
      </c>
      <c r="F45" s="13">
        <v>40141.858478133239</v>
      </c>
      <c r="G45" s="13">
        <v>55216.025751554902</v>
      </c>
      <c r="H45" s="13">
        <v>70665.53127556869</v>
      </c>
      <c r="I45" s="13">
        <v>75454.63302368061</v>
      </c>
      <c r="J45" s="13">
        <v>74754.501795546385</v>
      </c>
      <c r="K45" s="13">
        <v>68598.849439226993</v>
      </c>
      <c r="L45" s="13">
        <v>58608.965864558399</v>
      </c>
      <c r="M45" s="13">
        <v>55854.733590976393</v>
      </c>
      <c r="N45" s="13">
        <v>61472.2676758011</v>
      </c>
      <c r="O45" s="13">
        <v>70497.506255942499</v>
      </c>
      <c r="P45" s="13">
        <v>65809.955752623297</v>
      </c>
      <c r="Q45" s="13">
        <v>55116.268681260801</v>
      </c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 spans="1:33" ht="14.25" customHeight="1" x14ac:dyDescent="0.15">
      <c r="A46" s="27" t="s">
        <v>59</v>
      </c>
      <c r="B46" s="15">
        <v>243811.81104408522</v>
      </c>
      <c r="C46" s="15">
        <v>273057.06035863911</v>
      </c>
      <c r="D46" s="15">
        <v>303174.54007676977</v>
      </c>
      <c r="E46" s="15">
        <v>329202.0803074179</v>
      </c>
      <c r="F46" s="15">
        <v>303342.49388487206</v>
      </c>
      <c r="G46" s="15">
        <v>385608.73167618545</v>
      </c>
      <c r="H46" s="15">
        <v>445143.30327590945</v>
      </c>
      <c r="I46" s="15">
        <v>487310.46234715998</v>
      </c>
      <c r="J46" s="15">
        <v>534125.05173044058</v>
      </c>
      <c r="K46" s="15">
        <v>546518.46582268516</v>
      </c>
      <c r="L46" s="15">
        <v>524597.80946540937</v>
      </c>
      <c r="M46" s="15">
        <v>518254.0364597016</v>
      </c>
      <c r="N46" s="15">
        <v>563387.34921788017</v>
      </c>
      <c r="O46" s="15">
        <v>600403.22730440169</v>
      </c>
      <c r="P46" s="15">
        <v>558421.0150239917</v>
      </c>
      <c r="Q46" s="15">
        <v>552653.28973265679</v>
      </c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</row>
    <row r="47" spans="1:33" ht="14.25" customHeight="1" x14ac:dyDescent="0.15">
      <c r="A47" s="27" t="s">
        <v>60</v>
      </c>
      <c r="B47" s="13">
        <v>4817.2908355136969</v>
      </c>
      <c r="C47" s="13">
        <v>5801.7975837099184</v>
      </c>
      <c r="D47" s="13">
        <v>7287.0135031386963</v>
      </c>
      <c r="E47" s="13">
        <v>7300.6713883462025</v>
      </c>
      <c r="F47" s="13">
        <v>5495.9626516260087</v>
      </c>
      <c r="G47" s="13">
        <v>6650.8893993955826</v>
      </c>
      <c r="H47" s="13">
        <v>8818.7194770236529</v>
      </c>
      <c r="I47" s="13">
        <v>10416.867697426871</v>
      </c>
      <c r="J47" s="13">
        <v>12209.456943129373</v>
      </c>
      <c r="K47" s="13">
        <v>14176.846649152654</v>
      </c>
      <c r="L47" s="13">
        <v>13928.324274201939</v>
      </c>
      <c r="M47" s="13">
        <v>11843.543221056665</v>
      </c>
      <c r="N47" s="13">
        <v>12411.539694550249</v>
      </c>
      <c r="O47" s="13">
        <v>12803.237292369984</v>
      </c>
      <c r="P47" s="13">
        <v>12259.759953684656</v>
      </c>
      <c r="Q47" s="13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3" ht="14.25" customHeight="1" x14ac:dyDescent="0.15">
      <c r="A48" s="27" t="s">
        <v>61</v>
      </c>
      <c r="B48" s="15">
        <v>564741.5</v>
      </c>
      <c r="C48" s="15">
        <v>681974.28475653403</v>
      </c>
      <c r="D48" s="15">
        <v>819890.83310946997</v>
      </c>
      <c r="E48" s="15">
        <v>990087.58824006491</v>
      </c>
      <c r="F48" s="15">
        <v>883613.95579443011</v>
      </c>
      <c r="G48" s="15">
        <v>1239986.2919334141</v>
      </c>
      <c r="H48" s="15">
        <v>1579104.6908547201</v>
      </c>
      <c r="I48" s="15">
        <v>1661946.6596693129</v>
      </c>
      <c r="J48" s="15">
        <v>1789607.6373695601</v>
      </c>
      <c r="K48" s="15">
        <v>1808719.6571950931</v>
      </c>
      <c r="L48" s="15">
        <v>1566562.344086586</v>
      </c>
      <c r="M48" s="15">
        <v>1500635.6395628799</v>
      </c>
      <c r="N48" s="15">
        <v>1740272.3849007699</v>
      </c>
      <c r="O48" s="15">
        <v>2037369.28697376</v>
      </c>
      <c r="P48" s="15">
        <v>1993646.7534213401</v>
      </c>
      <c r="Q48" s="15">
        <v>1982155.834633586</v>
      </c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 spans="1:33" ht="14.25" customHeight="1" x14ac:dyDescent="0.15">
      <c r="A49" s="27" t="s">
        <v>62</v>
      </c>
      <c r="B49" s="13">
        <v>20094.36633842453</v>
      </c>
      <c r="C49" s="13">
        <v>24810.016105231582</v>
      </c>
      <c r="D49" s="13">
        <v>31116.286687541</v>
      </c>
      <c r="E49" s="13">
        <v>37511.44126137736</v>
      </c>
      <c r="F49" s="13">
        <v>31428.087783288756</v>
      </c>
      <c r="G49" s="13">
        <v>38405.832816062801</v>
      </c>
      <c r="H49" s="13">
        <v>52125.545572006093</v>
      </c>
      <c r="I49" s="13">
        <v>56648.290243816402</v>
      </c>
      <c r="J49" s="13">
        <v>57103.075809492795</v>
      </c>
      <c r="K49" s="13">
        <v>61539.344537870202</v>
      </c>
      <c r="L49" s="13">
        <v>52050.752072583804</v>
      </c>
      <c r="M49" s="13">
        <v>43238.949427686195</v>
      </c>
      <c r="N49" s="13">
        <v>44247.175426519207</v>
      </c>
      <c r="O49" s="13">
        <v>49534.004271976301</v>
      </c>
      <c r="P49" s="13">
        <v>50708.369960969001</v>
      </c>
      <c r="Q49" s="13">
        <v>41289.755257089018</v>
      </c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 spans="1:33" ht="14.25" customHeight="1" x14ac:dyDescent="0.15">
      <c r="A50" s="27" t="s">
        <v>63</v>
      </c>
      <c r="B50" s="15">
        <v>92.599764097899168</v>
      </c>
      <c r="C50" s="15">
        <v>100.83476796766348</v>
      </c>
      <c r="D50" s="15">
        <v>128.0524104938105</v>
      </c>
      <c r="E50" s="15">
        <v>176.59764274276375</v>
      </c>
      <c r="F50" s="15">
        <v>170.23490404067906</v>
      </c>
      <c r="G50" s="15">
        <v>177.51331188615771</v>
      </c>
      <c r="H50" s="15">
        <v>199.7369096557735</v>
      </c>
      <c r="I50" s="15">
        <v>217.82916224269096</v>
      </c>
      <c r="J50" s="15"/>
      <c r="K50" s="15">
        <v>240.70864884700157</v>
      </c>
      <c r="L50" s="15">
        <v>185.30445518696675</v>
      </c>
      <c r="M50" s="15">
        <v>184.15544791569081</v>
      </c>
      <c r="N50" s="15">
        <v>210.66201881649772</v>
      </c>
      <c r="O50" s="15">
        <v>247.2357549112042</v>
      </c>
      <c r="P50" s="15">
        <v>240.48155699665861</v>
      </c>
      <c r="Q50" s="15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 spans="1:33" ht="14.25" customHeight="1" x14ac:dyDescent="0.15">
      <c r="A51" s="27" t="s">
        <v>64</v>
      </c>
      <c r="B51" s="13">
        <v>2690.4</v>
      </c>
      <c r="C51" s="13">
        <v>2891.6</v>
      </c>
      <c r="D51" s="13">
        <v>5257.2</v>
      </c>
      <c r="E51" s="13">
        <v>6725.8</v>
      </c>
      <c r="F51" s="13">
        <v>4949</v>
      </c>
      <c r="G51" s="13">
        <v>8042.5</v>
      </c>
      <c r="H51" s="13">
        <v>8915.6</v>
      </c>
      <c r="I51" s="13">
        <v>8677.2391030103699</v>
      </c>
      <c r="J51" s="13">
        <v>10808.444681855801</v>
      </c>
      <c r="K51" s="13">
        <v>12706.2971739188</v>
      </c>
      <c r="L51" s="13">
        <v>10574.609454436</v>
      </c>
      <c r="M51" s="13">
        <v>12148.807505246201</v>
      </c>
      <c r="N51" s="13">
        <v>11340.009687657499</v>
      </c>
      <c r="O51" s="13">
        <v>14972.69299050291</v>
      </c>
      <c r="P51" s="13">
        <v>14631.66395586776</v>
      </c>
      <c r="Q51" s="13">
        <v>11865.26</v>
      </c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 spans="1:33" ht="14.25" customHeight="1" x14ac:dyDescent="0.15">
      <c r="A52" s="27" t="s">
        <v>65</v>
      </c>
      <c r="B52" s="15">
        <v>1305.4816851922697</v>
      </c>
      <c r="C52" s="15">
        <v>2003.4802356076088</v>
      </c>
      <c r="D52" s="15">
        <v>3654.6</v>
      </c>
      <c r="E52" s="15">
        <v>3289.0994058467713</v>
      </c>
      <c r="F52" s="15">
        <v>3627.5957890720492</v>
      </c>
      <c r="G52" s="15">
        <v>3969.6329818778286</v>
      </c>
      <c r="H52" s="15">
        <v>4178.0760286102477</v>
      </c>
      <c r="I52" s="15">
        <v>4088.5838444458395</v>
      </c>
      <c r="J52" s="15">
        <v>4284.4644959106563</v>
      </c>
      <c r="K52" s="15">
        <v>5402.6258399383296</v>
      </c>
      <c r="L52" s="15">
        <v>5787.2970669306287</v>
      </c>
      <c r="M52" s="15">
        <v>5071.0481743365181</v>
      </c>
      <c r="N52" s="15"/>
      <c r="O52" s="15"/>
      <c r="P52" s="15"/>
      <c r="Q52" s="15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</row>
    <row r="53" spans="1:33" ht="14.25" customHeight="1" x14ac:dyDescent="0.15">
      <c r="A53" s="27" t="s">
        <v>66</v>
      </c>
      <c r="B53" s="13">
        <v>7615.0325899566496</v>
      </c>
      <c r="C53" s="13">
        <v>8843.3061591172791</v>
      </c>
      <c r="D53" s="13">
        <v>10329.450733246611</v>
      </c>
      <c r="E53" s="13">
        <v>12658.936707631172</v>
      </c>
      <c r="F53" s="13">
        <v>9204.7999095152391</v>
      </c>
      <c r="G53" s="13">
        <v>11040.420104454701</v>
      </c>
      <c r="H53" s="13">
        <v>13328.70886828045</v>
      </c>
      <c r="I53" s="13">
        <v>14270.608615981821</v>
      </c>
      <c r="J53" s="13">
        <v>14425.143236738018</v>
      </c>
      <c r="K53" s="13">
        <v>14784.32914060545</v>
      </c>
      <c r="L53" s="13">
        <v>14059.490160233157</v>
      </c>
      <c r="M53" s="13">
        <v>14526.327121884549</v>
      </c>
      <c r="N53" s="13">
        <v>15177.744069597571</v>
      </c>
      <c r="O53" s="13">
        <v>16350.138994799781</v>
      </c>
      <c r="P53" s="13">
        <v>15837.933522916283</v>
      </c>
      <c r="Q53" s="13">
        <v>14180.957915401619</v>
      </c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</row>
    <row r="54" spans="1:33" ht="14.25" customHeight="1" x14ac:dyDescent="0.15">
      <c r="A54" s="27" t="s">
        <v>67</v>
      </c>
      <c r="B54" s="15">
        <v>5098.8266672339087</v>
      </c>
      <c r="C54" s="15">
        <v>5214.0455410213781</v>
      </c>
      <c r="D54" s="15">
        <v>5944.8545756237154</v>
      </c>
      <c r="E54" s="15">
        <v>6910.1044075596828</v>
      </c>
      <c r="F54" s="15">
        <v>6939.0250749864108</v>
      </c>
      <c r="G54" s="15">
        <v>7796.2237893864976</v>
      </c>
      <c r="H54" s="15">
        <v>6675.3</v>
      </c>
      <c r="I54" s="15">
        <v>9056.2260203980859</v>
      </c>
      <c r="J54" s="15">
        <v>9057.7735593552388</v>
      </c>
      <c r="K54" s="15">
        <v>9106.6962140625765</v>
      </c>
      <c r="L54" s="15">
        <v>8565.4355297739949</v>
      </c>
      <c r="M54" s="15">
        <v>7815.4144717435001</v>
      </c>
      <c r="N54" s="15">
        <v>8508.1411066117162</v>
      </c>
      <c r="O54" s="15">
        <v>9714.9877335814053</v>
      </c>
      <c r="P54" s="15">
        <v>9477.1670392436572</v>
      </c>
      <c r="Q54" s="15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</row>
    <row r="55" spans="1:33" ht="14.25" customHeight="1" x14ac:dyDescent="0.15">
      <c r="A55" s="27" t="s">
        <v>68</v>
      </c>
      <c r="B55" s="13">
        <v>17023.971543596344</v>
      </c>
      <c r="C55" s="13">
        <v>19636.562166464362</v>
      </c>
      <c r="D55" s="13">
        <v>23667.691388420197</v>
      </c>
      <c r="E55" s="13">
        <v>27618.661607562964</v>
      </c>
      <c r="F55" s="13">
        <v>19556.6540248655</v>
      </c>
      <c r="G55" s="13">
        <v>18522.333342137877</v>
      </c>
      <c r="H55" s="13">
        <v>21076.488234239503</v>
      </c>
      <c r="I55" s="13">
        <v>19232.52495449514</v>
      </c>
      <c r="J55" s="13">
        <v>20571.706828749862</v>
      </c>
      <c r="K55" s="13">
        <v>21368.885037305812</v>
      </c>
      <c r="L55" s="13">
        <v>19222.542740859735</v>
      </c>
      <c r="M55" s="13">
        <v>20072.288085371605</v>
      </c>
      <c r="N55" s="13">
        <v>22752.331873092866</v>
      </c>
      <c r="O55" s="13">
        <v>25855.23476256002</v>
      </c>
      <c r="P55" s="13">
        <v>25895.758371357133</v>
      </c>
      <c r="Q55" s="13">
        <v>23603.791666153611</v>
      </c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</row>
    <row r="56" spans="1:33" ht="14.25" customHeight="1" x14ac:dyDescent="0.15">
      <c r="A56" s="27" t="s">
        <v>69</v>
      </c>
      <c r="B56" s="15"/>
      <c r="C56" s="15"/>
      <c r="D56" s="15"/>
      <c r="E56" s="15"/>
      <c r="F56" s="15"/>
      <c r="G56" s="15"/>
      <c r="H56" s="15">
        <v>2833.1</v>
      </c>
      <c r="I56" s="15">
        <v>3005.2234636871508</v>
      </c>
      <c r="J56" s="15">
        <v>2807.4636871508378</v>
      </c>
      <c r="K56" s="15">
        <v>2815.5195530726255</v>
      </c>
      <c r="L56" s="15">
        <v>2374</v>
      </c>
      <c r="M56" s="15">
        <v>2281.8100558659221</v>
      </c>
      <c r="N56" s="15">
        <v>2230.0229197765366</v>
      </c>
      <c r="O56" s="15">
        <v>2676.5496024860336</v>
      </c>
      <c r="P56" s="15">
        <v>2383.6339655642455</v>
      </c>
      <c r="Q56" s="15">
        <v>1805.589503189944</v>
      </c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</row>
    <row r="57" spans="1:33" ht="14.25" customHeight="1" x14ac:dyDescent="0.15">
      <c r="A57" s="27" t="s">
        <v>70</v>
      </c>
      <c r="B57" s="13"/>
      <c r="C57" s="13"/>
      <c r="D57" s="13"/>
      <c r="E57" s="13"/>
      <c r="F57" s="13"/>
      <c r="G57" s="13"/>
      <c r="H57" s="13">
        <v>2100.1999999999998</v>
      </c>
      <c r="I57" s="13">
        <v>2237.4357541899444</v>
      </c>
      <c r="J57" s="13">
        <v>1883.3072625698323</v>
      </c>
      <c r="K57" s="13">
        <v>1803.6871508379888</v>
      </c>
      <c r="L57" s="13">
        <v>1518.5195530726257</v>
      </c>
      <c r="M57" s="13">
        <v>1426.3463687150838</v>
      </c>
      <c r="N57" s="13">
        <v>1468.8888415642459</v>
      </c>
      <c r="O57" s="13">
        <v>1757.0538853631288</v>
      </c>
      <c r="P57" s="13">
        <v>1461.0566930782122</v>
      </c>
      <c r="Q57" s="13">
        <v>1210.1341452234635</v>
      </c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</row>
    <row r="58" spans="1:33" ht="14.25" customHeight="1" x14ac:dyDescent="0.15">
      <c r="A58" s="27" t="s">
        <v>71</v>
      </c>
      <c r="B58" s="15">
        <v>5785.9752026720334</v>
      </c>
      <c r="C58" s="15">
        <v>6299.2203843619191</v>
      </c>
      <c r="D58" s="15">
        <v>7945.9085444390466</v>
      </c>
      <c r="E58" s="15">
        <v>11791.5</v>
      </c>
      <c r="F58" s="15">
        <v>9031.8222219664349</v>
      </c>
      <c r="G58" s="15">
        <v>9757.3083743078423</v>
      </c>
      <c r="H58" s="15">
        <v>10142.584692585015</v>
      </c>
      <c r="I58" s="15">
        <v>8758.4112888745913</v>
      </c>
      <c r="J58" s="15">
        <v>7845.1499280075586</v>
      </c>
      <c r="K58" s="15">
        <v>7917.7654399190678</v>
      </c>
      <c r="L58" s="15">
        <v>6781.5579721969743</v>
      </c>
      <c r="M58" s="15">
        <v>7487.2723238243407</v>
      </c>
      <c r="N58" s="15">
        <v>8781.7869966424278</v>
      </c>
      <c r="O58" s="15">
        <v>9690.1190661903784</v>
      </c>
      <c r="P58" s="15">
        <v>8665.8472402259176</v>
      </c>
      <c r="Q58" s="15">
        <v>8166.3328525087391</v>
      </c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</row>
    <row r="59" spans="1:33" ht="14.25" customHeight="1" x14ac:dyDescent="0.15">
      <c r="A59" s="27" t="s">
        <v>72</v>
      </c>
      <c r="B59" s="13">
        <v>70694.381723312166</v>
      </c>
      <c r="C59" s="13">
        <v>84734.951025300019</v>
      </c>
      <c r="D59" s="13">
        <v>106581.25089041653</v>
      </c>
      <c r="E59" s="13">
        <v>126415.00709756782</v>
      </c>
      <c r="F59" s="13">
        <v>97660.114670066978</v>
      </c>
      <c r="G59" s="13">
        <v>112974.26986291444</v>
      </c>
      <c r="H59" s="13">
        <v>133616.08383400738</v>
      </c>
      <c r="I59" s="13">
        <v>127786.13088541469</v>
      </c>
      <c r="J59" s="13">
        <v>128468.64696088318</v>
      </c>
      <c r="K59" s="13">
        <v>135907.93527189869</v>
      </c>
      <c r="L59" s="13">
        <v>120537.75844961952</v>
      </c>
      <c r="M59" s="13">
        <v>120322.12136151864</v>
      </c>
      <c r="N59" s="13">
        <v>134945.64495829356</v>
      </c>
      <c r="O59" s="13">
        <v>151709.82816770792</v>
      </c>
      <c r="P59" s="13">
        <v>145622.67008197651</v>
      </c>
      <c r="Q59" s="13">
        <v>136335.70433940232</v>
      </c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</row>
    <row r="60" spans="1:33" ht="14.25" customHeight="1" x14ac:dyDescent="0.15">
      <c r="A60" s="27" t="s">
        <v>73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</row>
    <row r="61" spans="1:33" ht="14.25" customHeight="1" x14ac:dyDescent="0.15">
      <c r="A61" s="27" t="s">
        <v>74</v>
      </c>
      <c r="B61" s="13">
        <v>72395.199999999997</v>
      </c>
      <c r="C61" s="13">
        <v>85054.376088875622</v>
      </c>
      <c r="D61" s="13">
        <v>98910.134765257419</v>
      </c>
      <c r="E61" s="13">
        <v>113439.34804385631</v>
      </c>
      <c r="F61" s="13">
        <v>81729.834216756281</v>
      </c>
      <c r="G61" s="13">
        <v>85208.376995668033</v>
      </c>
      <c r="H61" s="13">
        <v>101088.3833615132</v>
      </c>
      <c r="I61" s="13">
        <v>97155.636296035227</v>
      </c>
      <c r="J61" s="13">
        <v>101642.95397419832</v>
      </c>
      <c r="K61" s="13">
        <v>103554.84728758132</v>
      </c>
      <c r="L61" s="13">
        <v>88971.234800003818</v>
      </c>
      <c r="M61" s="13">
        <v>86809.906899944632</v>
      </c>
      <c r="N61" s="13">
        <v>96267.343463715122</v>
      </c>
      <c r="O61" s="13">
        <v>106482.89059888759</v>
      </c>
      <c r="P61" s="13">
        <v>102964.82847720185</v>
      </c>
      <c r="Q61" s="13">
        <v>100771.80517992072</v>
      </c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</row>
    <row r="62" spans="1:33" ht="14.25" customHeight="1" x14ac:dyDescent="0.15">
      <c r="A62" s="27" t="s">
        <v>75</v>
      </c>
      <c r="B62" s="15">
        <v>277.31669301883284</v>
      </c>
      <c r="C62" s="15">
        <v>335.71721968703753</v>
      </c>
      <c r="D62" s="15">
        <v>473.23051299508779</v>
      </c>
      <c r="E62" s="15">
        <v>574.13586464177001</v>
      </c>
      <c r="F62" s="15">
        <v>450.71207116772922</v>
      </c>
      <c r="G62" s="15">
        <v>373.88941093061595</v>
      </c>
      <c r="H62" s="15">
        <v>510.58119186815287</v>
      </c>
      <c r="I62" s="15">
        <v>564.4352665132426</v>
      </c>
      <c r="J62" s="15">
        <v>3267.6273484844223</v>
      </c>
      <c r="K62" s="15">
        <v>2590.5604852549782</v>
      </c>
      <c r="L62" s="15">
        <v>2447.0715334710021</v>
      </c>
      <c r="M62" s="15">
        <v>2326.7255979878573</v>
      </c>
      <c r="N62" s="15">
        <v>3575.6494730504555</v>
      </c>
      <c r="O62" s="15">
        <v>3602.7762616685704</v>
      </c>
      <c r="P62" s="15">
        <v>4138.1322409844643</v>
      </c>
      <c r="Q62" s="15">
        <v>2911.2203960139768</v>
      </c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</row>
    <row r="63" spans="1:33" ht="14.25" customHeight="1" x14ac:dyDescent="0.15">
      <c r="A63" s="27" t="s">
        <v>76</v>
      </c>
      <c r="B63" s="13">
        <v>145.93188185185184</v>
      </c>
      <c r="C63" s="13">
        <v>146.86856111111109</v>
      </c>
      <c r="D63" s="13">
        <v>172.34438629629631</v>
      </c>
      <c r="E63" s="13">
        <v>217.37703629629627</v>
      </c>
      <c r="F63" s="13">
        <v>198.22514555555554</v>
      </c>
      <c r="G63" s="13">
        <v>196.9216322222222</v>
      </c>
      <c r="H63" s="13">
        <v>198.93654370370371</v>
      </c>
      <c r="I63" s="13">
        <v>183.31605777777776</v>
      </c>
      <c r="J63" s="13">
        <v>178.63558666666665</v>
      </c>
      <c r="K63" s="13">
        <v>202.6</v>
      </c>
      <c r="L63" s="13">
        <v>195.35674074074072</v>
      </c>
      <c r="M63" s="13">
        <v>187.98633561481481</v>
      </c>
      <c r="N63" s="13">
        <v>174.06582794577778</v>
      </c>
      <c r="O63" s="13">
        <v>265.76296296296294</v>
      </c>
      <c r="P63" s="13"/>
      <c r="Q63" s="13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</row>
    <row r="64" spans="1:33" ht="14.25" customHeight="1" x14ac:dyDescent="0.15">
      <c r="A64" s="27" t="s">
        <v>77</v>
      </c>
      <c r="B64" s="15">
        <v>7366.3</v>
      </c>
      <c r="C64" s="15">
        <v>9558.7999999999993</v>
      </c>
      <c r="D64" s="15">
        <v>11097.3</v>
      </c>
      <c r="E64" s="15">
        <v>13564</v>
      </c>
      <c r="F64" s="15">
        <v>9946.1</v>
      </c>
      <c r="G64" s="15">
        <v>15209.9</v>
      </c>
      <c r="H64" s="15">
        <v>17301.599999999999</v>
      </c>
      <c r="I64" s="15">
        <v>17673.3</v>
      </c>
      <c r="J64" s="15">
        <v>16801.2</v>
      </c>
      <c r="K64" s="15">
        <v>17273.099999999999</v>
      </c>
      <c r="L64" s="15">
        <v>16906.5</v>
      </c>
      <c r="M64" s="15">
        <v>17398.599999999999</v>
      </c>
      <c r="N64" s="15">
        <v>17734.3</v>
      </c>
      <c r="O64" s="15">
        <v>20197.3</v>
      </c>
      <c r="P64" s="15">
        <v>20267.8</v>
      </c>
      <c r="Q64" s="15">
        <v>17046.5</v>
      </c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</row>
    <row r="65" spans="1:33" ht="14.25" customHeight="1" x14ac:dyDescent="0.15">
      <c r="A65" s="27" t="s">
        <v>78</v>
      </c>
      <c r="B65" s="13">
        <v>1857.4694722222221</v>
      </c>
      <c r="C65" s="13">
        <v>2205.582813333333</v>
      </c>
      <c r="D65" s="13">
        <v>2465.9931933333332</v>
      </c>
      <c r="E65" s="13">
        <v>2744.1652077777776</v>
      </c>
      <c r="F65" s="13">
        <v>2132.2605494814816</v>
      </c>
      <c r="G65" s="13">
        <v>2227.4711233333328</v>
      </c>
      <c r="H65" s="13">
        <v>2235.5977465185183</v>
      </c>
      <c r="I65" s="13">
        <v>2238.3759787407407</v>
      </c>
      <c r="J65" s="13">
        <v>2241.7520633185181</v>
      </c>
      <c r="K65" s="13">
        <v>2328.6999999999998</v>
      </c>
      <c r="L65" s="13">
        <v>2187.7320132468999</v>
      </c>
      <c r="M65" s="13">
        <v>2296.3036899384851</v>
      </c>
      <c r="N65" s="13">
        <v>2371.5881371089704</v>
      </c>
      <c r="O65" s="13">
        <v>2762.6310151402254</v>
      </c>
      <c r="P65" s="13"/>
      <c r="Q65" s="13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</row>
    <row r="66" spans="1:33" ht="14.25" customHeight="1" x14ac:dyDescent="0.15">
      <c r="A66" s="27" t="s">
        <v>79</v>
      </c>
      <c r="B66" s="15">
        <v>9703.3501716800001</v>
      </c>
      <c r="C66" s="15">
        <v>11401.68552189</v>
      </c>
      <c r="D66" s="15">
        <v>13041.130432</v>
      </c>
      <c r="E66" s="15">
        <v>17906.10279342897</v>
      </c>
      <c r="F66" s="15">
        <v>14262.44554695793</v>
      </c>
      <c r="G66" s="15">
        <v>19635.073726075334</v>
      </c>
      <c r="H66" s="15">
        <v>23378.937192842419</v>
      </c>
      <c r="I66" s="15">
        <v>24512.948909054412</v>
      </c>
      <c r="J66" s="15">
        <v>26109.32908690126</v>
      </c>
      <c r="K66" s="15">
        <v>26653.974325750427</v>
      </c>
      <c r="L66" s="15">
        <v>20692.541798556889</v>
      </c>
      <c r="M66" s="15">
        <v>15846.1</v>
      </c>
      <c r="N66" s="15">
        <v>19294.740426773948</v>
      </c>
      <c r="O66" s="15">
        <v>22358.769524117652</v>
      </c>
      <c r="P66" s="15">
        <v>21748.717483379158</v>
      </c>
      <c r="Q66" s="15">
        <v>17130.79754148479</v>
      </c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</row>
    <row r="67" spans="1:33" ht="14.25" customHeight="1" x14ac:dyDescent="0.15">
      <c r="A67" s="27" t="s">
        <v>80</v>
      </c>
      <c r="B67" s="13">
        <v>23818.2</v>
      </c>
      <c r="C67" s="13">
        <v>28983.499999999996</v>
      </c>
      <c r="D67" s="13">
        <v>39354.300000000003</v>
      </c>
      <c r="E67" s="13">
        <v>49607.9</v>
      </c>
      <c r="F67" s="13">
        <v>39906.9</v>
      </c>
      <c r="G67" s="13">
        <v>45144.5</v>
      </c>
      <c r="H67" s="13">
        <v>47311.5</v>
      </c>
      <c r="I67" s="13">
        <v>52350.400000000001</v>
      </c>
      <c r="J67" s="13">
        <v>48918.1</v>
      </c>
      <c r="K67" s="13">
        <v>56446.400000000001</v>
      </c>
      <c r="L67" s="13">
        <v>50419.9</v>
      </c>
      <c r="M67" s="13">
        <v>51066.1</v>
      </c>
      <c r="N67" s="13">
        <v>52404.1</v>
      </c>
      <c r="O67" s="13">
        <v>57635.387499999997</v>
      </c>
      <c r="P67" s="13">
        <v>57757.587500000001</v>
      </c>
      <c r="Q67" s="13">
        <v>54282.9375</v>
      </c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</row>
    <row r="68" spans="1:33" ht="14.25" customHeight="1" x14ac:dyDescent="0.15">
      <c r="A68" s="27" t="s">
        <v>81</v>
      </c>
      <c r="B68" s="15">
        <v>5393.5</v>
      </c>
      <c r="C68" s="15">
        <v>6338.83</v>
      </c>
      <c r="D68" s="15">
        <v>7534</v>
      </c>
      <c r="E68" s="15">
        <v>8388.81</v>
      </c>
      <c r="F68" s="15">
        <v>6429.96101598922</v>
      </c>
      <c r="G68" s="15">
        <v>7495.3743740769705</v>
      </c>
      <c r="H68" s="15">
        <v>9014.7759088987405</v>
      </c>
      <c r="I68" s="15">
        <v>9159.0416613642101</v>
      </c>
      <c r="J68" s="15">
        <v>9684.183023973721</v>
      </c>
      <c r="K68" s="15">
        <v>9581.001123727021</v>
      </c>
      <c r="L68" s="15">
        <v>9407.3273246121898</v>
      </c>
      <c r="M68" s="15">
        <v>8975.9400271997292</v>
      </c>
      <c r="N68" s="15">
        <v>9512.3364012983093</v>
      </c>
      <c r="O68" s="15">
        <v>10375.850687830931</v>
      </c>
      <c r="P68" s="15">
        <v>10458.324048518431</v>
      </c>
      <c r="Q68" s="15">
        <v>9362.6200517652705</v>
      </c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</row>
    <row r="69" spans="1:33" ht="14.25" customHeight="1" x14ac:dyDescent="0.15">
      <c r="A69" s="27" t="s">
        <v>82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</row>
    <row r="70" spans="1:33" ht="14.25" customHeight="1" x14ac:dyDescent="0.15">
      <c r="A70" s="27" t="s">
        <v>83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</row>
    <row r="71" spans="1:33" ht="14.25" customHeight="1" x14ac:dyDescent="0.15">
      <c r="A71" s="27" t="s">
        <v>84</v>
      </c>
      <c r="B71" s="13">
        <v>7650.4768832892851</v>
      </c>
      <c r="C71" s="13">
        <v>9979.5577724373961</v>
      </c>
      <c r="D71" s="13">
        <v>12879.29776826295</v>
      </c>
      <c r="E71" s="13">
        <v>13638.751917583397</v>
      </c>
      <c r="F71" s="13">
        <v>8399.2331753819617</v>
      </c>
      <c r="G71" s="13">
        <v>10445.382753971278</v>
      </c>
      <c r="H71" s="13">
        <v>14952.616112253501</v>
      </c>
      <c r="I71" s="13">
        <v>15440.881361976053</v>
      </c>
      <c r="J71" s="13">
        <v>15791.082993567903</v>
      </c>
      <c r="K71" s="13">
        <v>15964.341383076973</v>
      </c>
      <c r="L71" s="13">
        <v>12836.310512684639</v>
      </c>
      <c r="M71" s="13">
        <v>13337.521613678058</v>
      </c>
      <c r="N71" s="13">
        <v>14555.390331968185</v>
      </c>
      <c r="O71" s="13">
        <v>16302.637250735012</v>
      </c>
      <c r="P71" s="13">
        <v>15904.45250603501</v>
      </c>
      <c r="Q71" s="13">
        <v>15451.880195201677</v>
      </c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</row>
    <row r="72" spans="1:33" ht="14.25" customHeight="1" x14ac:dyDescent="0.15">
      <c r="A72" s="27" t="s">
        <v>85</v>
      </c>
      <c r="B72" s="15">
        <v>1779.9142147087346</v>
      </c>
      <c r="C72" s="15">
        <v>1806.3329371307075</v>
      </c>
      <c r="D72" s="15">
        <v>1934.6701160500552</v>
      </c>
      <c r="E72" s="15">
        <v>1529.254199506466</v>
      </c>
      <c r="F72" s="15">
        <v>1696.1235369695305</v>
      </c>
      <c r="G72" s="15">
        <v>1953.9224566478465</v>
      </c>
      <c r="H72" s="15">
        <v>1835.3</v>
      </c>
      <c r="I72" s="15">
        <v>1779.4554463139782</v>
      </c>
      <c r="J72" s="15">
        <v>1693.6894548427781</v>
      </c>
      <c r="K72" s="15">
        <v>1684.39054700013</v>
      </c>
      <c r="L72" s="15">
        <v>1491.8092664311025</v>
      </c>
      <c r="M72" s="15">
        <v>1449.0343521350271</v>
      </c>
      <c r="N72" s="15">
        <v>1607.2800417384765</v>
      </c>
      <c r="O72" s="15">
        <v>1808.0630316002241</v>
      </c>
      <c r="P72" s="15">
        <v>1723.3209247415684</v>
      </c>
      <c r="Q72" s="15">
        <v>1498.5057150616692</v>
      </c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</row>
    <row r="73" spans="1:33" ht="14.25" customHeight="1" x14ac:dyDescent="0.15">
      <c r="A73" s="27" t="s">
        <v>86</v>
      </c>
      <c r="B73" s="13">
        <v>3700.8583896204186</v>
      </c>
      <c r="C73" s="13">
        <v>4105.5690445955897</v>
      </c>
      <c r="D73" s="13">
        <v>5155.6451000533725</v>
      </c>
      <c r="E73" s="13">
        <v>7206.3304593721323</v>
      </c>
      <c r="F73" s="13">
        <v>6819.0499139882795</v>
      </c>
      <c r="G73" s="13">
        <v>7364.5322160625574</v>
      </c>
      <c r="H73" s="13">
        <v>8328.8683763834379</v>
      </c>
      <c r="I73" s="13">
        <v>10547.290512264924</v>
      </c>
      <c r="J73" s="13">
        <v>10790.78364762769</v>
      </c>
      <c r="K73" s="13">
        <v>13768.140260619579</v>
      </c>
      <c r="L73" s="13">
        <v>14976.930462385613</v>
      </c>
      <c r="M73" s="13">
        <v>14728.090321686303</v>
      </c>
      <c r="N73" s="13">
        <v>14236.074619036759</v>
      </c>
      <c r="O73" s="13">
        <v>13725.751702382971</v>
      </c>
      <c r="P73" s="13">
        <v>13056.290054901481</v>
      </c>
      <c r="Q73" s="13">
        <v>11762.035598547753</v>
      </c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</row>
    <row r="74" spans="1:33" ht="14.25" customHeight="1" x14ac:dyDescent="0.15">
      <c r="A74" s="27" t="s">
        <v>87</v>
      </c>
      <c r="B74" s="15">
        <v>1463111.6426479898</v>
      </c>
      <c r="C74" s="15">
        <v>1731607.1072987905</v>
      </c>
      <c r="D74" s="15">
        <v>2010184.9559414193</v>
      </c>
      <c r="E74" s="15">
        <v>2322776.7999999998</v>
      </c>
      <c r="F74" s="15">
        <v>1715063.0233303774</v>
      </c>
      <c r="G74" s="15">
        <v>1985868.6924222214</v>
      </c>
      <c r="H74" s="15">
        <v>2376489.5538022835</v>
      </c>
      <c r="I74" s="15">
        <v>2247050.3108387487</v>
      </c>
      <c r="J74" s="15">
        <v>2259684.8386302432</v>
      </c>
      <c r="K74" s="15">
        <v>2286409.6220241417</v>
      </c>
      <c r="L74" s="15">
        <v>1957714.9339348141</v>
      </c>
      <c r="M74" s="15">
        <v>1942242.6845797014</v>
      </c>
      <c r="N74" s="15">
        <v>2165940.4109812472</v>
      </c>
      <c r="O74" s="15">
        <v>2413897.7897078339</v>
      </c>
      <c r="P74" s="15">
        <v>2331885.3876592568</v>
      </c>
      <c r="Q74" s="15">
        <v>2113551.6954536727</v>
      </c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</row>
    <row r="75" spans="1:33" ht="14.25" customHeight="1" x14ac:dyDescent="0.15">
      <c r="A75" s="27" t="s">
        <v>88</v>
      </c>
      <c r="B75" s="13">
        <v>678.90395952915708</v>
      </c>
      <c r="C75" s="13">
        <v>751.43616350295599</v>
      </c>
      <c r="D75" s="13">
        <v>970.72875968782307</v>
      </c>
      <c r="E75" s="13">
        <v>942.00947460642305</v>
      </c>
      <c r="F75" s="13">
        <v>752.62506524830997</v>
      </c>
      <c r="G75" s="13">
        <v>744.69441164280295</v>
      </c>
      <c r="H75" s="13">
        <v>949.02502898855903</v>
      </c>
      <c r="I75" s="13"/>
      <c r="J75" s="13"/>
      <c r="K75" s="13"/>
      <c r="L75" s="13"/>
      <c r="M75" s="13"/>
      <c r="N75" s="13"/>
      <c r="O75" s="13"/>
      <c r="P75" s="13"/>
      <c r="Q75" s="13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</row>
    <row r="76" spans="1:33" ht="14.25" customHeight="1" x14ac:dyDescent="0.15">
      <c r="A76" s="27" t="s">
        <v>89</v>
      </c>
      <c r="B76" s="15">
        <v>1365.2</v>
      </c>
      <c r="C76" s="15">
        <v>1555.5539955434645</v>
      </c>
      <c r="D76" s="15">
        <v>1575.4250378788076</v>
      </c>
      <c r="E76" s="15">
        <v>1983.2069470769036</v>
      </c>
      <c r="F76" s="15">
        <v>1244.5781121382656</v>
      </c>
      <c r="G76" s="15">
        <v>1558.5017445761559</v>
      </c>
      <c r="H76" s="15">
        <v>1926.437598787219</v>
      </c>
      <c r="I76" s="15">
        <v>1974.5966481228838</v>
      </c>
      <c r="J76" s="15">
        <v>2301.1680483488803</v>
      </c>
      <c r="K76" s="15">
        <v>2236.9568550259764</v>
      </c>
      <c r="L76" s="15">
        <v>1879.44963680449</v>
      </c>
      <c r="M76" s="15">
        <v>1920.5593881286363</v>
      </c>
      <c r="N76" s="15">
        <v>2077.724968363917</v>
      </c>
      <c r="O76" s="15">
        <v>2361.9880238529977</v>
      </c>
      <c r="P76" s="15">
        <v>2415.004540578544</v>
      </c>
      <c r="Q76" s="15">
        <v>1475.7231935762038</v>
      </c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</row>
    <row r="77" spans="1:33" ht="14.25" customHeight="1" x14ac:dyDescent="0.15">
      <c r="A77" s="27" t="s">
        <v>90</v>
      </c>
      <c r="B77" s="13">
        <v>55269.3</v>
      </c>
      <c r="C77" s="13">
        <v>65390.739994679207</v>
      </c>
      <c r="D77" s="13">
        <v>76931.894706498133</v>
      </c>
      <c r="E77" s="13">
        <v>86318.547858971768</v>
      </c>
      <c r="F77" s="13">
        <v>58287.64777812743</v>
      </c>
      <c r="G77" s="13">
        <v>65197.99090851369</v>
      </c>
      <c r="H77" s="13">
        <v>79687.480231304027</v>
      </c>
      <c r="I77" s="13">
        <v>73610.894452081426</v>
      </c>
      <c r="J77" s="13">
        <v>74677.955555361259</v>
      </c>
      <c r="K77" s="13">
        <v>72615.099350334393</v>
      </c>
      <c r="L77" s="13">
        <v>56697.785382098649</v>
      </c>
      <c r="M77" s="13">
        <v>58302.942652160062</v>
      </c>
      <c r="N77" s="13">
        <v>65509.639633399383</v>
      </c>
      <c r="O77" s="13">
        <v>73970.902320000139</v>
      </c>
      <c r="P77" s="13">
        <v>70111.465465909205</v>
      </c>
      <c r="Q77" s="13">
        <v>64735.636691896914</v>
      </c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</row>
    <row r="78" spans="1:33" ht="14.25" customHeight="1" x14ac:dyDescent="0.15">
      <c r="A78" s="27" t="s">
        <v>91</v>
      </c>
      <c r="B78" s="15">
        <v>458877.28394366987</v>
      </c>
      <c r="C78" s="15">
        <v>512355.41511588974</v>
      </c>
      <c r="D78" s="15">
        <v>590215.24876298779</v>
      </c>
      <c r="E78" s="15">
        <v>674378.68950854766</v>
      </c>
      <c r="F78" s="15">
        <v>521721.88964953646</v>
      </c>
      <c r="G78" s="15">
        <v>571216.36794396071</v>
      </c>
      <c r="H78" s="15">
        <v>677235.28928357014</v>
      </c>
      <c r="I78" s="15">
        <v>630559.25204264722</v>
      </c>
      <c r="J78" s="15">
        <v>638989.80786569742</v>
      </c>
      <c r="K78" s="15">
        <v>637037.85298554716</v>
      </c>
      <c r="L78" s="15">
        <v>554025.7324211885</v>
      </c>
      <c r="M78" s="15">
        <v>556913.02178451791</v>
      </c>
      <c r="N78" s="15">
        <v>611248.75432955753</v>
      </c>
      <c r="O78" s="15">
        <v>674034.38777244731</v>
      </c>
      <c r="P78" s="15">
        <v>649748.99903960328</v>
      </c>
      <c r="Q78" s="15">
        <v>572442.33103414834</v>
      </c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</row>
    <row r="79" spans="1:33" ht="14.25" customHeight="1" x14ac:dyDescent="0.15">
      <c r="A79" s="27" t="s">
        <v>92</v>
      </c>
      <c r="B79" s="13">
        <v>1592.935567829898</v>
      </c>
      <c r="C79" s="13">
        <v>1612.2715275695089</v>
      </c>
      <c r="D79" s="13">
        <v>1828.8780668860027</v>
      </c>
      <c r="E79" s="13">
        <v>2157.1999999999998</v>
      </c>
      <c r="F79" s="13">
        <v>1671.5475237820335</v>
      </c>
      <c r="G79" s="13">
        <v>1732.1502773838763</v>
      </c>
      <c r="H79" s="13">
        <v>1777.8768890642948</v>
      </c>
      <c r="I79" s="13">
        <v>1698.1245842380856</v>
      </c>
      <c r="J79" s="13">
        <v>1782.6807031524138</v>
      </c>
      <c r="K79" s="13">
        <v>1746.6879467930703</v>
      </c>
      <c r="L79" s="13">
        <v>1498.8693400617251</v>
      </c>
      <c r="M79" s="13">
        <v>1487.7439576153972</v>
      </c>
      <c r="N79" s="13"/>
      <c r="O79" s="13"/>
      <c r="P79" s="13"/>
      <c r="Q79" s="13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</row>
    <row r="80" spans="1:33" ht="14.25" customHeight="1" x14ac:dyDescent="0.15">
      <c r="A80" s="27" t="s">
        <v>93</v>
      </c>
      <c r="B80" s="15">
        <v>1358.8498371501005</v>
      </c>
      <c r="C80" s="15"/>
      <c r="D80" s="15">
        <v>1890.1857502185826</v>
      </c>
      <c r="E80" s="15">
        <v>2143.3174311411008</v>
      </c>
      <c r="F80" s="15">
        <v>2576.8683458698902</v>
      </c>
      <c r="G80" s="15">
        <v>3125.8001735776156</v>
      </c>
      <c r="H80" s="15">
        <v>3655.8548039004936</v>
      </c>
      <c r="I80" s="15">
        <v>3645.3713605487087</v>
      </c>
      <c r="J80" s="15">
        <v>4049.3398274722936</v>
      </c>
      <c r="K80" s="15">
        <v>3852.0538041256814</v>
      </c>
      <c r="L80" s="15">
        <v>3171.3544033947624</v>
      </c>
      <c r="M80" s="15"/>
      <c r="N80" s="15"/>
      <c r="O80" s="15"/>
      <c r="P80" s="15"/>
      <c r="Q80" s="15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</row>
    <row r="81" spans="1:33" ht="14.25" customHeight="1" x14ac:dyDescent="0.15">
      <c r="A81" s="27" t="s">
        <v>94</v>
      </c>
      <c r="B81" s="13">
        <v>222.60788509477283</v>
      </c>
      <c r="C81" s="13">
        <v>222.21513821574177</v>
      </c>
      <c r="D81" s="13">
        <v>279.56603914731528</v>
      </c>
      <c r="E81" s="13">
        <v>274.21316332420264</v>
      </c>
      <c r="F81" s="13">
        <v>259.95886470448801</v>
      </c>
      <c r="G81" s="13">
        <v>245.76274074277342</v>
      </c>
      <c r="H81" s="13">
        <v>292.98519624090932</v>
      </c>
      <c r="I81" s="13">
        <v>325.93552450904622</v>
      </c>
      <c r="J81" s="13">
        <v>298.28853804882777</v>
      </c>
      <c r="K81" s="13">
        <v>330.41902038571408</v>
      </c>
      <c r="L81" s="13">
        <v>336.02272932373654</v>
      </c>
      <c r="M81" s="13">
        <v>310.49295927009746</v>
      </c>
      <c r="N81" s="13">
        <v>426.14144200703515</v>
      </c>
      <c r="O81" s="13">
        <v>520.08859576746408</v>
      </c>
      <c r="P81" s="13"/>
      <c r="Q81" s="13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</row>
    <row r="82" spans="1:33" ht="14.25" customHeight="1" x14ac:dyDescent="0.15">
      <c r="A82" s="27" t="s">
        <v>95</v>
      </c>
      <c r="B82" s="15">
        <v>2631.4054825600001</v>
      </c>
      <c r="C82" s="15">
        <v>3642.9342266999997</v>
      </c>
      <c r="D82" s="15">
        <v>4944.36456937</v>
      </c>
      <c r="E82" s="15">
        <v>6224.4625525699994</v>
      </c>
      <c r="F82" s="15">
        <v>4270.44500393</v>
      </c>
      <c r="G82" s="15">
        <v>5021.3404147299998</v>
      </c>
      <c r="H82" s="15">
        <v>6722.5675984999998</v>
      </c>
      <c r="I82" s="15">
        <v>7685.2075655100007</v>
      </c>
      <c r="J82" s="15">
        <v>7697.0057132900001</v>
      </c>
      <c r="K82" s="15">
        <v>8280.7145626199999</v>
      </c>
      <c r="L82" s="15">
        <v>6972.9802283700001</v>
      </c>
      <c r="M82" s="15">
        <v>6747.2277373699999</v>
      </c>
      <c r="N82" s="15">
        <v>7379.11607516</v>
      </c>
      <c r="O82" s="15">
        <v>8522.2794756900003</v>
      </c>
      <c r="P82" s="15">
        <v>8680.7107744200002</v>
      </c>
      <c r="Q82" s="15">
        <v>7501.2096463400003</v>
      </c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</row>
    <row r="83" spans="1:33" ht="14.25" customHeight="1" x14ac:dyDescent="0.15">
      <c r="A83" s="27" t="s">
        <v>96</v>
      </c>
      <c r="B83" s="13">
        <v>724096.71041383815</v>
      </c>
      <c r="C83" s="13">
        <v>855367.37257782323</v>
      </c>
      <c r="D83" s="13">
        <v>994244.36320643127</v>
      </c>
      <c r="E83" s="13">
        <v>1125196.1084968753</v>
      </c>
      <c r="F83" s="13">
        <v>877208.77169607335</v>
      </c>
      <c r="G83" s="13">
        <v>999137.54984891729</v>
      </c>
      <c r="H83" s="13">
        <v>1203448.7861237542</v>
      </c>
      <c r="I83" s="13">
        <v>1117300.1761143326</v>
      </c>
      <c r="J83" s="13">
        <v>1152372.8310736353</v>
      </c>
      <c r="K83" s="13">
        <v>1178823.3620194581</v>
      </c>
      <c r="L83" s="13">
        <v>1018775.3674127243</v>
      </c>
      <c r="M83" s="13">
        <v>1025328.1361206059</v>
      </c>
      <c r="N83" s="13">
        <v>1131877.2302943545</v>
      </c>
      <c r="O83" s="13">
        <v>1261335.2041189768</v>
      </c>
      <c r="P83" s="13">
        <v>1218434.424525002</v>
      </c>
      <c r="Q83" s="13">
        <v>1143697.3648629286</v>
      </c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</row>
    <row r="84" spans="1:33" ht="14.25" customHeight="1" x14ac:dyDescent="0.15">
      <c r="A84" s="27" t="s">
        <v>97</v>
      </c>
      <c r="B84" s="15">
        <v>5347.3096805846999</v>
      </c>
      <c r="C84" s="15">
        <v>6753.6753155910101</v>
      </c>
      <c r="D84" s="15">
        <v>8066.1147517505105</v>
      </c>
      <c r="E84" s="15">
        <v>10268.499316002399</v>
      </c>
      <c r="F84" s="15">
        <v>8046.26</v>
      </c>
      <c r="G84" s="15">
        <v>10922.1</v>
      </c>
      <c r="H84" s="15">
        <v>15837.7</v>
      </c>
      <c r="I84" s="15">
        <v>17763.163561671601</v>
      </c>
      <c r="J84" s="15">
        <v>17600.235989640423</v>
      </c>
      <c r="K84" s="15">
        <v>14600.029644100901</v>
      </c>
      <c r="L84" s="15">
        <v>13465.05315552259</v>
      </c>
      <c r="M84" s="15">
        <v>12910.204931021601</v>
      </c>
      <c r="N84" s="15">
        <v>12647.77</v>
      </c>
      <c r="O84" s="15">
        <v>13134.07535329229</v>
      </c>
      <c r="P84" s="15">
        <v>13410.702464197411</v>
      </c>
      <c r="Q84" s="15">
        <v>12428.560843604049</v>
      </c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</row>
    <row r="85" spans="1:33" ht="14.25" customHeight="1" x14ac:dyDescent="0.15">
      <c r="A85" s="27" t="s">
        <v>98</v>
      </c>
      <c r="B85" s="13">
        <v>51680.258912838806</v>
      </c>
      <c r="C85" s="13">
        <v>64189.57481086591</v>
      </c>
      <c r="D85" s="13">
        <v>80661.997394983962</v>
      </c>
      <c r="E85" s="13">
        <v>93768.545747493088</v>
      </c>
      <c r="F85" s="13">
        <v>63885.3</v>
      </c>
      <c r="G85" s="13">
        <v>59785.809474853071</v>
      </c>
      <c r="H85" s="13">
        <v>65380.913501391311</v>
      </c>
      <c r="I85" s="13">
        <v>53157.220535215842</v>
      </c>
      <c r="J85" s="13">
        <v>63315.640333556425</v>
      </c>
      <c r="K85" s="13">
        <v>65127.203235402623</v>
      </c>
      <c r="L85" s="13">
        <v>47121.117239879932</v>
      </c>
      <c r="M85" s="13">
        <v>47087.774929845807</v>
      </c>
      <c r="N85" s="13">
        <v>54091.78278262564</v>
      </c>
      <c r="O85" s="13">
        <v>64740.591423380858</v>
      </c>
      <c r="P85" s="13">
        <v>61880.587200819726</v>
      </c>
      <c r="Q85" s="13">
        <v>54171.105482632956</v>
      </c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</row>
    <row r="86" spans="1:33" ht="14.25" customHeight="1" x14ac:dyDescent="0.15">
      <c r="A86" s="27" t="s">
        <v>99</v>
      </c>
      <c r="B86" s="15">
        <v>299.96296296296293</v>
      </c>
      <c r="C86" s="15">
        <v>297.0851851851852</v>
      </c>
      <c r="D86" s="15">
        <v>327.88943407407402</v>
      </c>
      <c r="E86" s="15">
        <v>338.76328148148144</v>
      </c>
      <c r="F86" s="15">
        <v>262.87742703703702</v>
      </c>
      <c r="G86" s="15">
        <v>285.57304666666664</v>
      </c>
      <c r="H86" s="15">
        <v>295.29524444444439</v>
      </c>
      <c r="I86" s="15">
        <v>300.31525333333332</v>
      </c>
      <c r="J86" s="15">
        <v>324.22469037037035</v>
      </c>
      <c r="K86" s="15">
        <v>305.8</v>
      </c>
      <c r="L86" s="15">
        <v>307.07317357037033</v>
      </c>
      <c r="M86" s="15">
        <v>307.6866825586074</v>
      </c>
      <c r="N86" s="15">
        <v>369.85321156894815</v>
      </c>
      <c r="O86" s="15">
        <v>401.29303703703704</v>
      </c>
      <c r="P86" s="15"/>
      <c r="Q86" s="15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</row>
    <row r="87" spans="1:33" ht="14.25" customHeight="1" x14ac:dyDescent="0.15">
      <c r="A87" s="27" t="s">
        <v>100</v>
      </c>
      <c r="B87" s="13">
        <v>9650.1</v>
      </c>
      <c r="C87" s="13">
        <v>10934.4</v>
      </c>
      <c r="D87" s="13">
        <v>12470.2</v>
      </c>
      <c r="E87" s="13">
        <v>12529.1</v>
      </c>
      <c r="F87" s="13">
        <v>10046.702869999999</v>
      </c>
      <c r="G87" s="13">
        <v>11878.178959999999</v>
      </c>
      <c r="H87" s="13">
        <v>14308.64991</v>
      </c>
      <c r="I87" s="13">
        <v>15007.84031</v>
      </c>
      <c r="J87" s="13">
        <v>15412.13481</v>
      </c>
      <c r="K87" s="13">
        <v>16157.399240000001</v>
      </c>
      <c r="L87" s="13">
        <v>15524.036340000001</v>
      </c>
      <c r="M87" s="13">
        <v>15049.60591</v>
      </c>
      <c r="N87" s="13">
        <v>16442.003189999999</v>
      </c>
      <c r="O87" s="13">
        <v>17628.849920000001</v>
      </c>
      <c r="P87" s="13">
        <v>17885.429550000001</v>
      </c>
      <c r="Q87" s="13">
        <v>16441.175319999998</v>
      </c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</row>
    <row r="88" spans="1:33" ht="14.25" customHeight="1" x14ac:dyDescent="0.15">
      <c r="A88" s="27" t="s">
        <v>101</v>
      </c>
      <c r="B88" s="15">
        <v>739.5</v>
      </c>
      <c r="C88" s="15">
        <v>950.64</v>
      </c>
      <c r="D88" s="15">
        <v>1206.44</v>
      </c>
      <c r="E88" s="15">
        <v>1364.23</v>
      </c>
      <c r="F88" s="15">
        <v>1054.5</v>
      </c>
      <c r="G88" s="15">
        <v>1398.49</v>
      </c>
      <c r="H88" s="15">
        <v>2097.1</v>
      </c>
      <c r="I88" s="15">
        <v>2243.98</v>
      </c>
      <c r="J88" s="15">
        <v>2139.0500000000002</v>
      </c>
      <c r="K88" s="15">
        <v>2372.4168332728636</v>
      </c>
      <c r="L88" s="15">
        <v>2191.7547187071073</v>
      </c>
      <c r="M88" s="15">
        <v>4429.3832660858607</v>
      </c>
      <c r="N88" s="15">
        <v>3483.98</v>
      </c>
      <c r="O88" s="15">
        <v>3385.64</v>
      </c>
      <c r="P88" s="15">
        <v>3470</v>
      </c>
      <c r="Q88" s="15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</row>
    <row r="89" spans="1:33" ht="14.25" customHeight="1" x14ac:dyDescent="0.15">
      <c r="A89" s="27" t="s">
        <v>102</v>
      </c>
      <c r="B89" s="13">
        <v>105.928482617288</v>
      </c>
      <c r="C89" s="13">
        <v>127.045814749569</v>
      </c>
      <c r="D89" s="13">
        <v>167.9</v>
      </c>
      <c r="E89" s="13">
        <v>198.792219604515</v>
      </c>
      <c r="F89" s="13">
        <v>202.32171390087802</v>
      </c>
      <c r="G89" s="13">
        <v>196.57119066704101</v>
      </c>
      <c r="H89" s="13">
        <v>240.21008632540398</v>
      </c>
      <c r="I89" s="13">
        <v>181.76115131677898</v>
      </c>
      <c r="J89" s="13">
        <v>182.83133583012901</v>
      </c>
      <c r="K89" s="13">
        <v>214.159683857549</v>
      </c>
      <c r="L89" s="13">
        <v>206.932626450323</v>
      </c>
      <c r="M89" s="13">
        <v>136.51706999999999</v>
      </c>
      <c r="N89" s="13">
        <v>291.41967284476806</v>
      </c>
      <c r="O89" s="13">
        <v>293.25130719119591</v>
      </c>
      <c r="P89" s="13">
        <v>335.21711587888728</v>
      </c>
      <c r="Q89" s="13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</row>
    <row r="90" spans="1:33" ht="14.25" customHeight="1" x14ac:dyDescent="0.15">
      <c r="A90" s="27" t="s">
        <v>103</v>
      </c>
      <c r="B90" s="15">
        <v>717.08</v>
      </c>
      <c r="C90" s="15">
        <v>809.75699999999995</v>
      </c>
      <c r="D90" s="15">
        <v>982.85400000000004</v>
      </c>
      <c r="E90" s="15">
        <v>1323.6124789999999</v>
      </c>
      <c r="F90" s="15">
        <v>1179.398355</v>
      </c>
      <c r="G90" s="15">
        <v>1419.0787675991098</v>
      </c>
      <c r="H90" s="15">
        <v>1770.522516</v>
      </c>
      <c r="I90" s="15">
        <v>1996.73511040678</v>
      </c>
      <c r="J90" s="15">
        <v>1874.9051790933299</v>
      </c>
      <c r="K90" s="15">
        <v>1791.2682704426702</v>
      </c>
      <c r="L90" s="15">
        <v>1352.8</v>
      </c>
      <c r="M90" s="15">
        <v>1340.6249740917517</v>
      </c>
      <c r="N90" s="15">
        <v>1426.6433215108061</v>
      </c>
      <c r="O90" s="15">
        <v>2087.342319105956</v>
      </c>
      <c r="P90" s="15">
        <v>2588.8961471065359</v>
      </c>
      <c r="Q90" s="15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</row>
    <row r="91" spans="1:33" ht="14.25" customHeight="1" x14ac:dyDescent="0.15">
      <c r="A91" s="27" t="s">
        <v>104</v>
      </c>
      <c r="B91" s="13">
        <v>1308.51</v>
      </c>
      <c r="C91" s="13">
        <v>1548.2</v>
      </c>
      <c r="D91" s="13">
        <v>1704.2</v>
      </c>
      <c r="E91" s="13">
        <v>2107.737928695653</v>
      </c>
      <c r="F91" s="13">
        <v>2032.1285065868483</v>
      </c>
      <c r="G91" s="13">
        <v>3010.0703456654192</v>
      </c>
      <c r="H91" s="13">
        <v>3314.4568700495652</v>
      </c>
      <c r="I91" s="13">
        <v>3079.3298245070955</v>
      </c>
      <c r="J91" s="13">
        <v>3340.6410622179478</v>
      </c>
      <c r="K91" s="13">
        <v>3666.1520650159159</v>
      </c>
      <c r="L91" s="13">
        <v>3449.3769513082007</v>
      </c>
      <c r="M91" s="13">
        <v>3183.3277989843582</v>
      </c>
      <c r="N91" s="13">
        <v>3617.6772795519341</v>
      </c>
      <c r="O91" s="13">
        <v>4484.3178942029699</v>
      </c>
      <c r="P91" s="13">
        <v>4197.5343086943103</v>
      </c>
      <c r="Q91" s="13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</row>
    <row r="92" spans="1:33" ht="14.25" customHeight="1" x14ac:dyDescent="0.15">
      <c r="A92" s="27" t="s">
        <v>105</v>
      </c>
      <c r="B92" s="15">
        <v>4468.269511336187</v>
      </c>
      <c r="C92" s="15">
        <v>5218.890295965728</v>
      </c>
      <c r="D92" s="15">
        <v>6707.1891632107809</v>
      </c>
      <c r="E92" s="15">
        <v>8208.6518076151642</v>
      </c>
      <c r="F92" s="15">
        <v>5845.1538893022134</v>
      </c>
      <c r="G92" s="15">
        <v>6605.7378873341104</v>
      </c>
      <c r="H92" s="15">
        <v>8355.9416727526332</v>
      </c>
      <c r="I92" s="15">
        <v>8620.1191011995816</v>
      </c>
      <c r="J92" s="15">
        <v>8384.481062465793</v>
      </c>
      <c r="K92" s="15">
        <v>8514.5729896267694</v>
      </c>
      <c r="L92" s="15">
        <v>8659.659365785752</v>
      </c>
      <c r="M92" s="15">
        <v>8166.3761515173082</v>
      </c>
      <c r="N92" s="15">
        <v>8786.6374346773955</v>
      </c>
      <c r="O92" s="15">
        <v>9741.5643543165479</v>
      </c>
      <c r="P92" s="15">
        <v>9405.6985542168914</v>
      </c>
      <c r="Q92" s="15">
        <v>8111.4600326767313</v>
      </c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</row>
    <row r="93" spans="1:33" ht="14.25" customHeight="1" x14ac:dyDescent="0.15">
      <c r="A93" s="27" t="s">
        <v>106</v>
      </c>
      <c r="B93" s="13">
        <v>62618.153400153198</v>
      </c>
      <c r="C93" s="13">
        <v>74195.932151818575</v>
      </c>
      <c r="D93" s="13">
        <v>92381.939044815299</v>
      </c>
      <c r="E93" s="13">
        <v>107217.14656979618</v>
      </c>
      <c r="F93" s="13">
        <v>75641.814367799961</v>
      </c>
      <c r="G93" s="13">
        <v>84232.234635822184</v>
      </c>
      <c r="H93" s="13">
        <v>95839.092512540563</v>
      </c>
      <c r="I93" s="13">
        <v>86152.28464331897</v>
      </c>
      <c r="J93" s="13">
        <v>88869.344027603336</v>
      </c>
      <c r="K93" s="13">
        <v>95218.54762720273</v>
      </c>
      <c r="L93" s="13">
        <v>82529.244482555849</v>
      </c>
      <c r="M93" s="13">
        <v>82557.713332592291</v>
      </c>
      <c r="N93" s="13">
        <v>94382.317816095281</v>
      </c>
      <c r="O93" s="13">
        <v>106670.13850811748</v>
      </c>
      <c r="P93" s="13">
        <v>107590.32628580954</v>
      </c>
      <c r="Q93" s="13">
        <v>102396.72066044976</v>
      </c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</row>
    <row r="94" spans="1:33" ht="14.25" customHeight="1" x14ac:dyDescent="0.15">
      <c r="A94" s="27" t="s">
        <v>107</v>
      </c>
      <c r="B94" s="15">
        <v>4672.4270603391305</v>
      </c>
      <c r="C94" s="15">
        <v>5790.6106983323298</v>
      </c>
      <c r="D94" s="15">
        <v>6215.5858384671565</v>
      </c>
      <c r="E94" s="15">
        <v>5644.8421667574785</v>
      </c>
      <c r="F94" s="15">
        <v>3368.874353716405</v>
      </c>
      <c r="G94" s="15">
        <v>3599.441219728752</v>
      </c>
      <c r="H94" s="15">
        <v>4537.2810831149745</v>
      </c>
      <c r="I94" s="15">
        <v>4510.3529349580231</v>
      </c>
      <c r="J94" s="15">
        <v>4533.0646771021038</v>
      </c>
      <c r="K94" s="15">
        <v>4961.1342950214248</v>
      </c>
      <c r="L94" s="15">
        <v>4926.2141301922866</v>
      </c>
      <c r="M94" s="15">
        <v>5316.0344401199936</v>
      </c>
      <c r="N94" s="15">
        <v>6526.8080565262544</v>
      </c>
      <c r="O94" s="15">
        <v>7180.2306907263874</v>
      </c>
      <c r="P94" s="15">
        <v>6191.4331116647991</v>
      </c>
      <c r="Q94" s="15">
        <v>5315.3768577459487</v>
      </c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</row>
    <row r="95" spans="1:33" ht="14.25" customHeight="1" x14ac:dyDescent="0.15">
      <c r="A95" s="27" t="s">
        <v>108</v>
      </c>
      <c r="B95" s="13">
        <v>134692.0073681598</v>
      </c>
      <c r="C95" s="13">
        <v>166571.86285435079</v>
      </c>
      <c r="D95" s="13">
        <v>208610.89998243941</v>
      </c>
      <c r="E95" s="13">
        <v>323916.51843923982</v>
      </c>
      <c r="F95" s="13">
        <v>275227</v>
      </c>
      <c r="G95" s="13">
        <v>360146.06283411279</v>
      </c>
      <c r="H95" s="13">
        <v>475304.04759955732</v>
      </c>
      <c r="I95" s="13">
        <v>499988.96127499535</v>
      </c>
      <c r="J95" s="13">
        <v>481686.25776822754</v>
      </c>
      <c r="K95" s="13">
        <v>472434.26499084145</v>
      </c>
      <c r="L95" s="13">
        <v>409236.97852258728</v>
      </c>
      <c r="M95" s="13">
        <v>376090.2542759839</v>
      </c>
      <c r="N95" s="13">
        <v>452241.38388036768</v>
      </c>
      <c r="O95" s="13">
        <v>518778.50258125784</v>
      </c>
      <c r="P95" s="13">
        <v>488949.59156027919</v>
      </c>
      <c r="Q95" s="13">
        <v>376995.33995845681</v>
      </c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</row>
    <row r="96" spans="1:33" ht="14.25" customHeight="1" x14ac:dyDescent="0.15">
      <c r="A96" s="27" t="s">
        <v>109</v>
      </c>
      <c r="B96" s="15">
        <v>64071.49</v>
      </c>
      <c r="C96" s="15">
        <v>66053.11</v>
      </c>
      <c r="D96" s="15">
        <v>76775.45</v>
      </c>
      <c r="E96" s="15">
        <v>107667.28587451139</v>
      </c>
      <c r="F96" s="15">
        <v>80979.004083246502</v>
      </c>
      <c r="G96" s="15">
        <v>118963.2</v>
      </c>
      <c r="H96" s="15">
        <v>157283.70617329251</v>
      </c>
      <c r="I96" s="15">
        <v>178666.9552417922</v>
      </c>
      <c r="J96" s="15">
        <v>176255.9941689347</v>
      </c>
      <c r="K96" s="15">
        <v>168310.22494363002</v>
      </c>
      <c r="L96" s="15">
        <v>135075.9126462891</v>
      </c>
      <c r="M96" s="15">
        <v>129151.7965013183</v>
      </c>
      <c r="N96" s="15">
        <v>150068.581019259</v>
      </c>
      <c r="O96" s="15">
        <v>180953.28676198371</v>
      </c>
      <c r="P96" s="15">
        <v>164947.63210636718</v>
      </c>
      <c r="Q96" s="15">
        <v>135141.1152395051</v>
      </c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</row>
    <row r="97" spans="1:33" ht="14.25" customHeight="1" x14ac:dyDescent="0.15">
      <c r="A97" s="27" t="s">
        <v>110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</row>
    <row r="98" spans="1:33" ht="14.25" customHeight="1" x14ac:dyDescent="0.15">
      <c r="A98" s="27" t="s">
        <v>111</v>
      </c>
      <c r="B98" s="15">
        <v>20002.2</v>
      </c>
      <c r="C98" s="15">
        <v>18707.5</v>
      </c>
      <c r="D98" s="15">
        <v>16622.5</v>
      </c>
      <c r="E98" s="15">
        <v>29761.4</v>
      </c>
      <c r="F98" s="15">
        <v>35284.800000000003</v>
      </c>
      <c r="G98" s="15">
        <v>37328</v>
      </c>
      <c r="H98" s="15">
        <v>40633</v>
      </c>
      <c r="I98" s="15">
        <v>50155</v>
      </c>
      <c r="J98" s="15">
        <v>53821.7</v>
      </c>
      <c r="K98" s="15">
        <v>49811.5</v>
      </c>
      <c r="L98" s="15">
        <v>40347.112000000001</v>
      </c>
      <c r="M98" s="15">
        <v>29077</v>
      </c>
      <c r="N98" s="15">
        <v>32185.599999999999</v>
      </c>
      <c r="O98" s="15">
        <v>38875.699999999997</v>
      </c>
      <c r="P98" s="15">
        <v>49417.599999999999</v>
      </c>
      <c r="Q98" s="15">
        <v>40927.300000000003</v>
      </c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</row>
    <row r="99" spans="1:33" ht="14.25" customHeight="1" x14ac:dyDescent="0.15">
      <c r="A99" s="27" t="s">
        <v>112</v>
      </c>
      <c r="B99" s="13">
        <v>67697.287156516148</v>
      </c>
      <c r="C99" s="13">
        <v>73102.428521600305</v>
      </c>
      <c r="D99" s="13">
        <v>88106.554117658176</v>
      </c>
      <c r="E99" s="13">
        <v>84327.717925664416</v>
      </c>
      <c r="F99" s="13">
        <v>62821.006303636044</v>
      </c>
      <c r="G99" s="13">
        <v>62109.598144877316</v>
      </c>
      <c r="H99" s="13">
        <v>67238.180959841644</v>
      </c>
      <c r="I99" s="13">
        <v>83528.642440725976</v>
      </c>
      <c r="J99" s="13">
        <v>85300.918763416907</v>
      </c>
      <c r="K99" s="13">
        <v>97736.5</v>
      </c>
      <c r="L99" s="13">
        <v>96412.177081751317</v>
      </c>
      <c r="M99" s="13">
        <v>96377.490855990371</v>
      </c>
      <c r="N99" s="13">
        <v>100112.14053428906</v>
      </c>
      <c r="O99" s="13">
        <v>120474.1576554764</v>
      </c>
      <c r="P99" s="13">
        <v>121294.42480976749</v>
      </c>
      <c r="Q99" s="13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</row>
    <row r="100" spans="1:33" ht="14.25" customHeight="1" x14ac:dyDescent="0.15">
      <c r="A100" s="27" t="s">
        <v>113</v>
      </c>
      <c r="B100" s="15">
        <v>43887.1</v>
      </c>
      <c r="C100" s="15">
        <v>47347.6</v>
      </c>
      <c r="D100" s="15">
        <v>56000.2</v>
      </c>
      <c r="E100" s="15">
        <v>64433.5</v>
      </c>
      <c r="F100" s="15">
        <v>45986</v>
      </c>
      <c r="G100" s="15">
        <v>58237.3</v>
      </c>
      <c r="H100" s="15">
        <v>72506</v>
      </c>
      <c r="I100" s="15">
        <v>70426.5</v>
      </c>
      <c r="J100" s="15">
        <v>70600.600000000006</v>
      </c>
      <c r="K100" s="15">
        <v>71071.7</v>
      </c>
      <c r="L100" s="15">
        <v>60478.1</v>
      </c>
      <c r="M100" s="15">
        <v>63921.8</v>
      </c>
      <c r="N100" s="15">
        <v>68483.399999999994</v>
      </c>
      <c r="O100" s="15">
        <v>77025.8</v>
      </c>
      <c r="P100" s="15">
        <v>76112.2</v>
      </c>
      <c r="Q100" s="15">
        <v>70816.2</v>
      </c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</row>
    <row r="101" spans="1:33" ht="14.25" customHeight="1" x14ac:dyDescent="0.15">
      <c r="A101" s="27" t="s">
        <v>114</v>
      </c>
      <c r="B101" s="13">
        <v>365205.11099523352</v>
      </c>
      <c r="C101" s="13">
        <v>421830.94568173192</v>
      </c>
      <c r="D101" s="13">
        <v>486331.2993126341</v>
      </c>
      <c r="E101" s="13">
        <v>535638.19354503765</v>
      </c>
      <c r="F101" s="13">
        <v>396261.92881618603</v>
      </c>
      <c r="G101" s="13">
        <v>461512.58689220762</v>
      </c>
      <c r="H101" s="13">
        <v>529154.08356547565</v>
      </c>
      <c r="I101" s="13">
        <v>459869.16110500414</v>
      </c>
      <c r="J101" s="13">
        <v>450494.46139919467</v>
      </c>
      <c r="K101" s="13">
        <v>449544.83588046825</v>
      </c>
      <c r="L101" s="13">
        <v>390612.68546301377</v>
      </c>
      <c r="M101" s="13">
        <v>384999.18523918313</v>
      </c>
      <c r="N101" s="13">
        <v>429379.18468620616</v>
      </c>
      <c r="O101" s="13">
        <v>478799.45671620971</v>
      </c>
      <c r="P101" s="13">
        <v>446537.64945787401</v>
      </c>
      <c r="Q101" s="13">
        <v>393319.01723433606</v>
      </c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</row>
    <row r="102" spans="1:33" ht="14.25" customHeight="1" x14ac:dyDescent="0.15">
      <c r="A102" s="27" t="s">
        <v>115</v>
      </c>
      <c r="B102" s="15">
        <v>4245.5115747121999</v>
      </c>
      <c r="C102" s="15">
        <v>5077.02729101367</v>
      </c>
      <c r="D102" s="15">
        <v>6203.8937699999997</v>
      </c>
      <c r="E102" s="15">
        <v>7546.7875486663106</v>
      </c>
      <c r="F102" s="15">
        <v>4475.6573900000003</v>
      </c>
      <c r="G102" s="15">
        <v>4629.3775874962594</v>
      </c>
      <c r="H102" s="15">
        <v>5881.4</v>
      </c>
      <c r="I102" s="15">
        <v>5634.16672429557</v>
      </c>
      <c r="J102" s="15">
        <v>5458.1722889474404</v>
      </c>
      <c r="K102" s="15">
        <v>5207.6129130290601</v>
      </c>
      <c r="L102" s="15">
        <v>4449.3809095817196</v>
      </c>
      <c r="M102" s="15">
        <v>4072.0057107648659</v>
      </c>
      <c r="N102" s="15">
        <v>4904.33141154033</v>
      </c>
      <c r="O102" s="15">
        <v>5475.7441365974801</v>
      </c>
      <c r="P102" s="15">
        <v>5684.5062198955193</v>
      </c>
      <c r="Q102" s="15">
        <v>4148.6249403389438</v>
      </c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</row>
    <row r="103" spans="1:33" ht="14.25" customHeight="1" x14ac:dyDescent="0.15">
      <c r="A103" s="27" t="s">
        <v>116</v>
      </c>
      <c r="B103" s="13">
        <v>464017.81927299558</v>
      </c>
      <c r="C103" s="13">
        <v>524112.53729905811</v>
      </c>
      <c r="D103" s="13">
        <v>560022.33998596168</v>
      </c>
      <c r="E103" s="13">
        <v>693840.56409935048</v>
      </c>
      <c r="F103" s="13">
        <v>490053.66105098341</v>
      </c>
      <c r="G103" s="13">
        <v>626912.36712602072</v>
      </c>
      <c r="H103" s="13">
        <v>794424.63830559072</v>
      </c>
      <c r="I103" s="13">
        <v>830124.00074167491</v>
      </c>
      <c r="J103" s="13">
        <v>784588.20504552114</v>
      </c>
      <c r="K103" s="13">
        <v>799005.25803964597</v>
      </c>
      <c r="L103" s="13">
        <v>629372.73732324364</v>
      </c>
      <c r="M103" s="13">
        <v>584657.96927859937</v>
      </c>
      <c r="N103" s="13">
        <v>644829.09965915722</v>
      </c>
      <c r="O103" s="13">
        <v>724990.49356235692</v>
      </c>
      <c r="P103" s="13">
        <v>693817.6354683924</v>
      </c>
      <c r="Q103" s="13">
        <v>602672.17042291921</v>
      </c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</row>
    <row r="104" spans="1:33" ht="14.25" customHeight="1" x14ac:dyDescent="0.15">
      <c r="A104" s="27" t="s">
        <v>117</v>
      </c>
      <c r="B104" s="15">
        <v>9317.2739806346963</v>
      </c>
      <c r="C104" s="15">
        <v>10260.339266572637</v>
      </c>
      <c r="D104" s="15">
        <v>12183.301298428185</v>
      </c>
      <c r="E104" s="15">
        <v>15101.919310861953</v>
      </c>
      <c r="F104" s="15">
        <v>12641.133802816903</v>
      </c>
      <c r="G104" s="15">
        <v>13822.4</v>
      </c>
      <c r="H104" s="15">
        <v>16825.633802816901</v>
      </c>
      <c r="I104" s="15">
        <v>18431.12676056338</v>
      </c>
      <c r="J104" s="15">
        <v>19560.563380281692</v>
      </c>
      <c r="K104" s="15">
        <v>20350.985915492958</v>
      </c>
      <c r="L104" s="15">
        <v>18165.633802816901</v>
      </c>
      <c r="M104" s="15">
        <v>17136.478873239437</v>
      </c>
      <c r="N104" s="15">
        <v>18206.056338028171</v>
      </c>
      <c r="O104" s="15">
        <v>18052.394366197186</v>
      </c>
      <c r="P104" s="15">
        <v>17200</v>
      </c>
      <c r="Q104" s="15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</row>
    <row r="105" spans="1:33" ht="14.25" customHeight="1" x14ac:dyDescent="0.15">
      <c r="A105" s="27" t="s">
        <v>118</v>
      </c>
      <c r="B105" s="13">
        <v>17937.668810470099</v>
      </c>
      <c r="C105" s="13">
        <v>24069.66702505244</v>
      </c>
      <c r="D105" s="13">
        <v>33121.879083405802</v>
      </c>
      <c r="E105" s="13">
        <v>38352.196453522796</v>
      </c>
      <c r="F105" s="13">
        <v>28919.473388932733</v>
      </c>
      <c r="G105" s="13">
        <v>32891.49920928308</v>
      </c>
      <c r="H105" s="13">
        <v>40349.828276125299</v>
      </c>
      <c r="I105" s="13">
        <v>46657.682104853026</v>
      </c>
      <c r="J105" s="13">
        <v>49165.929610295403</v>
      </c>
      <c r="K105" s="13">
        <v>42453.772846536602</v>
      </c>
      <c r="L105" s="13">
        <v>33199.293519556522</v>
      </c>
      <c r="M105" s="13">
        <v>26232.437820362979</v>
      </c>
      <c r="N105" s="13">
        <v>30573.204038521329</v>
      </c>
      <c r="O105" s="13">
        <v>34247.067479219499</v>
      </c>
      <c r="P105" s="13">
        <v>40034.183981141199</v>
      </c>
      <c r="Q105" s="13">
        <v>36208.290311217796</v>
      </c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</row>
    <row r="106" spans="1:33" ht="14.25" customHeight="1" x14ac:dyDescent="0.15">
      <c r="A106" s="27" t="s">
        <v>119</v>
      </c>
      <c r="B106" s="15">
        <v>5586.5403359870461</v>
      </c>
      <c r="C106" s="15">
        <v>6752.0908721708074</v>
      </c>
      <c r="D106" s="15">
        <v>8368.8487249319078</v>
      </c>
      <c r="E106" s="15">
        <v>10635.556299767506</v>
      </c>
      <c r="F106" s="15">
        <v>9461.3599939668838</v>
      </c>
      <c r="G106" s="15">
        <v>11442.181202602331</v>
      </c>
      <c r="H106" s="15">
        <v>14188.7</v>
      </c>
      <c r="I106" s="15">
        <v>15526.837454158287</v>
      </c>
      <c r="J106" s="15">
        <v>16089.36575453807</v>
      </c>
      <c r="K106" s="15">
        <v>16929.077539878868</v>
      </c>
      <c r="L106" s="15">
        <v>14348.662810256856</v>
      </c>
      <c r="M106" s="15">
        <v>13439.088965045561</v>
      </c>
      <c r="N106" s="15">
        <v>15988.325202948816</v>
      </c>
      <c r="O106" s="15">
        <v>16286.20941368495</v>
      </c>
      <c r="P106" s="15">
        <v>16553.622710508662</v>
      </c>
      <c r="Q106" s="15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</row>
    <row r="107" spans="1:33" ht="14.25" customHeight="1" x14ac:dyDescent="0.15">
      <c r="A107" s="27" t="s">
        <v>120</v>
      </c>
      <c r="B107" s="13"/>
      <c r="C107" s="13">
        <v>60.5</v>
      </c>
      <c r="D107" s="13">
        <v>68.232392595428323</v>
      </c>
      <c r="E107" s="13">
        <v>72.057319082926014</v>
      </c>
      <c r="F107" s="13">
        <v>66.864530657032176</v>
      </c>
      <c r="G107" s="13">
        <v>70.489892497010857</v>
      </c>
      <c r="H107" s="13">
        <v>88.680959480739546</v>
      </c>
      <c r="I107" s="13">
        <v>104.08005459617456</v>
      </c>
      <c r="J107" s="13">
        <v>105.33726767414917</v>
      </c>
      <c r="K107" s="13">
        <v>104.79159219786969</v>
      </c>
      <c r="L107" s="13">
        <v>100.44793014030166</v>
      </c>
      <c r="M107" s="13">
        <v>107.33012049795079</v>
      </c>
      <c r="N107" s="13">
        <v>113.73207357576696</v>
      </c>
      <c r="O107" s="13">
        <v>100.56599221432725</v>
      </c>
      <c r="P107" s="13">
        <v>106.45203145106822</v>
      </c>
      <c r="Q107" s="13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</row>
    <row r="108" spans="1:33" ht="14.25" customHeight="1" x14ac:dyDescent="0.15">
      <c r="A108" s="27" t="s">
        <v>121</v>
      </c>
      <c r="B108" s="15">
        <v>252769.5</v>
      </c>
      <c r="C108" s="15">
        <v>304596.40000000002</v>
      </c>
      <c r="D108" s="15">
        <v>350366.7</v>
      </c>
      <c r="E108" s="15">
        <v>421163.5</v>
      </c>
      <c r="F108" s="15">
        <v>315875.5</v>
      </c>
      <c r="G108" s="15">
        <v>415902.4</v>
      </c>
      <c r="H108" s="15">
        <v>559198.69999999995</v>
      </c>
      <c r="I108" s="15">
        <v>555075.5</v>
      </c>
      <c r="J108" s="15">
        <v>538134.30000000005</v>
      </c>
      <c r="K108" s="15">
        <v>527251.5</v>
      </c>
      <c r="L108" s="15">
        <v>422807.5</v>
      </c>
      <c r="M108" s="15">
        <v>395464.4</v>
      </c>
      <c r="N108" s="15">
        <v>466717.3</v>
      </c>
      <c r="O108" s="15">
        <v>516179.7</v>
      </c>
      <c r="P108" s="15">
        <v>476855.8</v>
      </c>
      <c r="Q108" s="15">
        <v>434658.9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</row>
    <row r="109" spans="1:33" ht="14.25" customHeight="1" x14ac:dyDescent="0.15">
      <c r="A109" s="27" t="s">
        <v>122</v>
      </c>
      <c r="B109" s="13">
        <v>1423.288359638459</v>
      </c>
      <c r="C109" s="13">
        <v>1584.8872576417973</v>
      </c>
      <c r="D109" s="13">
        <v>2078.1123578648267</v>
      </c>
      <c r="E109" s="13">
        <v>2725.7621380033693</v>
      </c>
      <c r="F109" s="13">
        <v>2551.2478012361271</v>
      </c>
      <c r="G109" s="13">
        <v>2695.118180236936</v>
      </c>
      <c r="H109" s="13">
        <v>3291.1965072974749</v>
      </c>
      <c r="I109" s="13">
        <v>2989.1152548287128</v>
      </c>
      <c r="J109" s="13">
        <v>3038.3</v>
      </c>
      <c r="K109" s="13">
        <v>3158.9467937312052</v>
      </c>
      <c r="L109" s="13">
        <v>2695.0008200123953</v>
      </c>
      <c r="M109" s="13">
        <v>2876.6138709328211</v>
      </c>
      <c r="N109" s="13">
        <v>3225.5048422294985</v>
      </c>
      <c r="O109" s="13">
        <v>3668.5247367461861</v>
      </c>
      <c r="P109" s="13">
        <v>3616.572170875741</v>
      </c>
      <c r="Q109" s="13">
        <v>3494.4293919657471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</row>
    <row r="110" spans="1:33" ht="14.25" customHeight="1" x14ac:dyDescent="0.15">
      <c r="A110" s="27" t="s">
        <v>123</v>
      </c>
      <c r="B110" s="15">
        <v>15053.424657534248</v>
      </c>
      <c r="C110" s="15">
        <v>16240.131320200337</v>
      </c>
      <c r="D110" s="15">
        <v>19962.073760451913</v>
      </c>
      <c r="E110" s="15">
        <v>22939.171473843693</v>
      </c>
      <c r="F110" s="15">
        <v>18528.7</v>
      </c>
      <c r="G110" s="15">
        <v>19569.216700092737</v>
      </c>
      <c r="H110" s="15">
        <v>22597.216655618493</v>
      </c>
      <c r="I110" s="15">
        <v>24241.446997310453</v>
      </c>
      <c r="J110" s="15">
        <v>25576.252706634292</v>
      </c>
      <c r="K110" s="15">
        <v>27384.704018738132</v>
      </c>
      <c r="L110" s="15">
        <v>27342.757605577757</v>
      </c>
      <c r="M110" s="15">
        <v>26562.436858409543</v>
      </c>
      <c r="N110" s="15">
        <v>29526.868427431309</v>
      </c>
      <c r="O110" s="15">
        <v>31369.500436087714</v>
      </c>
      <c r="P110" s="15">
        <v>29436.065811251003</v>
      </c>
      <c r="Q110" s="15">
        <v>24934.847841191622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</row>
    <row r="111" spans="1:33" ht="14.25" customHeight="1" x14ac:dyDescent="0.15">
      <c r="A111" s="27" t="s">
        <v>124</v>
      </c>
      <c r="B111" s="13">
        <v>1105.5432041106801</v>
      </c>
      <c r="C111" s="13">
        <v>1792.4491958359999</v>
      </c>
      <c r="D111" s="13">
        <v>2613.6191042538362</v>
      </c>
      <c r="E111" s="13">
        <v>3753.5301511867178</v>
      </c>
      <c r="F111" s="13">
        <v>2813.6072422418933</v>
      </c>
      <c r="G111" s="13">
        <v>2934.9</v>
      </c>
      <c r="H111" s="13">
        <v>3896.6490009024301</v>
      </c>
      <c r="I111" s="13">
        <v>5096.6031929628416</v>
      </c>
      <c r="J111" s="13">
        <v>5530.6291647790003</v>
      </c>
      <c r="K111" s="13">
        <v>5203.5412354084801</v>
      </c>
      <c r="L111" s="13">
        <v>3791.4002651306041</v>
      </c>
      <c r="M111" s="13">
        <v>3708.8838508699296</v>
      </c>
      <c r="N111" s="13">
        <v>4159.4590247856831</v>
      </c>
      <c r="O111" s="13">
        <v>4898.2990510650807</v>
      </c>
      <c r="P111" s="13">
        <v>4649.3593735627601</v>
      </c>
      <c r="Q111" s="13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</row>
    <row r="112" spans="1:33" ht="14.25" customHeight="1" x14ac:dyDescent="0.15">
      <c r="A112" s="27" t="s">
        <v>125</v>
      </c>
      <c r="B112" s="15">
        <v>881.97175489999995</v>
      </c>
      <c r="C112" s="15">
        <v>1060.190675845</v>
      </c>
      <c r="D112" s="15">
        <v>1064.6279055</v>
      </c>
      <c r="E112" s="15">
        <v>1403.1707189750002</v>
      </c>
      <c r="F112" s="15">
        <v>1461.0825671809998</v>
      </c>
      <c r="G112" s="15">
        <v>2060.4261092800002</v>
      </c>
      <c r="H112" s="15">
        <v>2422.86380586</v>
      </c>
      <c r="I112" s="15">
        <v>3046.5</v>
      </c>
      <c r="J112" s="15">
        <v>3050.91581629659</v>
      </c>
      <c r="K112" s="15">
        <v>4975.8816747651099</v>
      </c>
      <c r="L112" s="15">
        <v>5675.3291682619301</v>
      </c>
      <c r="M112" s="15">
        <v>5372.3684875294402</v>
      </c>
      <c r="N112" s="15">
        <v>5667.3155523686701</v>
      </c>
      <c r="O112" s="15">
        <v>6314.6412576330404</v>
      </c>
      <c r="P112" s="15">
        <v>6271.9177013479703</v>
      </c>
      <c r="Q112" s="15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</row>
    <row r="113" spans="1:33" ht="14.25" customHeight="1" x14ac:dyDescent="0.15">
      <c r="A113" s="27" t="s">
        <v>126</v>
      </c>
      <c r="B113" s="13">
        <v>8105.4122344598045</v>
      </c>
      <c r="C113" s="13">
        <v>11060.060012300997</v>
      </c>
      <c r="D113" s="13">
        <v>15033.035018294819</v>
      </c>
      <c r="E113" s="13">
        <v>15399.265369382332</v>
      </c>
      <c r="F113" s="13">
        <v>9293.9154140126757</v>
      </c>
      <c r="G113" s="13">
        <v>11015.376244733039</v>
      </c>
      <c r="H113" s="13">
        <v>15374.725783231857</v>
      </c>
      <c r="I113" s="13">
        <v>16087.712676727702</v>
      </c>
      <c r="J113" s="13">
        <v>16747.82364378899</v>
      </c>
      <c r="K113" s="13">
        <v>17263.36391459767</v>
      </c>
      <c r="L113" s="13">
        <v>14290.942926635969</v>
      </c>
      <c r="M113" s="13">
        <v>13891.165721480538</v>
      </c>
      <c r="N113" s="13">
        <v>15931.743222722409</v>
      </c>
      <c r="O113" s="13">
        <v>17816.962724111756</v>
      </c>
      <c r="P113" s="13">
        <v>17244.24850281388</v>
      </c>
      <c r="Q113" s="13">
        <v>16882.028752020542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</row>
    <row r="114" spans="1:33" ht="14.25" customHeight="1" x14ac:dyDescent="0.15">
      <c r="A114" s="27" t="s">
        <v>127</v>
      </c>
      <c r="B114" s="15">
        <v>8959.1932252031511</v>
      </c>
      <c r="C114" s="15">
        <v>9025.0403215121605</v>
      </c>
      <c r="D114" s="15">
        <v>11463.08</v>
      </c>
      <c r="E114" s="15">
        <v>15530.7</v>
      </c>
      <c r="F114" s="15">
        <v>15394.347263110089</v>
      </c>
      <c r="G114" s="15">
        <v>17187.759343186866</v>
      </c>
      <c r="H114" s="15">
        <v>18856.749194470001</v>
      </c>
      <c r="I114" s="15">
        <v>20539.840756787202</v>
      </c>
      <c r="J114" s="15">
        <v>20404.520299729</v>
      </c>
      <c r="K114" s="15">
        <v>20036.0581995676</v>
      </c>
      <c r="L114" s="15">
        <v>17196.968038242998</v>
      </c>
      <c r="M114" s="15">
        <v>17709.206185351002</v>
      </c>
      <c r="N114" s="15">
        <v>18214.323183965</v>
      </c>
      <c r="O114" s="15">
        <v>18453.727531189474</v>
      </c>
      <c r="P114" s="15">
        <v>17975.970031965095</v>
      </c>
      <c r="Q114" s="15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</row>
    <row r="115" spans="1:33" ht="14.25" customHeight="1" x14ac:dyDescent="0.15">
      <c r="A115" s="27" t="s">
        <v>128</v>
      </c>
      <c r="B115" s="13">
        <v>1289.4000000000001</v>
      </c>
      <c r="C115" s="13">
        <v>1359.0669006348144</v>
      </c>
      <c r="D115" s="13">
        <v>1506.1656296415827</v>
      </c>
      <c r="E115" s="13">
        <v>1531.6544306605783</v>
      </c>
      <c r="F115" s="13">
        <v>1583.3396302953886</v>
      </c>
      <c r="G115" s="13">
        <v>1968.7006202148318</v>
      </c>
      <c r="H115" s="13">
        <v>2155.3524883432692</v>
      </c>
      <c r="I115" s="13">
        <v>2254.1097190247156</v>
      </c>
      <c r="J115" s="13">
        <v>1891.838392711122</v>
      </c>
      <c r="K115" s="13">
        <v>1822.6249593897553</v>
      </c>
      <c r="L115" s="13">
        <v>1730.3066150185023</v>
      </c>
      <c r="M115" s="13">
        <v>1612.4314237265244</v>
      </c>
      <c r="N115" s="13">
        <v>1827.3264096529017</v>
      </c>
      <c r="O115" s="13">
        <v>1931.5401604595156</v>
      </c>
      <c r="P115" s="13">
        <v>1782.6013993722624</v>
      </c>
      <c r="Q115" s="13">
        <v>1600.6083698491145</v>
      </c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</row>
    <row r="116" spans="1:33" ht="14.25" customHeight="1" x14ac:dyDescent="0.15">
      <c r="A116" s="27" t="s">
        <v>129</v>
      </c>
      <c r="B116" s="15">
        <v>306.38033827538567</v>
      </c>
      <c r="C116" s="15">
        <v>441.09086432670449</v>
      </c>
      <c r="D116" s="15">
        <v>498.48874213469583</v>
      </c>
      <c r="E116" s="15">
        <v>728.79603946023815</v>
      </c>
      <c r="F116" s="15">
        <v>559.00044600155934</v>
      </c>
      <c r="G116" s="15">
        <v>515.4</v>
      </c>
      <c r="H116" s="15">
        <v>968.75009648446996</v>
      </c>
      <c r="I116" s="15">
        <v>1322.1694656331001</v>
      </c>
      <c r="J116" s="15">
        <v>1188.1443950959999</v>
      </c>
      <c r="K116" s="15">
        <v>1816.7206633966998</v>
      </c>
      <c r="L116" s="15">
        <v>1551.3958911133002</v>
      </c>
      <c r="M116" s="15">
        <v>1201.1717810024049</v>
      </c>
      <c r="N116" s="15">
        <v>997.88926263964402</v>
      </c>
      <c r="O116" s="15">
        <v>1041.1435688324609</v>
      </c>
      <c r="P116" s="15">
        <v>933.83337735999999</v>
      </c>
      <c r="Q116" s="15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</row>
    <row r="117" spans="1:33" ht="14.25" customHeight="1" x14ac:dyDescent="0.15">
      <c r="A117" s="27" t="s">
        <v>130</v>
      </c>
      <c r="B117" s="13">
        <v>11174</v>
      </c>
      <c r="C117" s="13">
        <v>13219</v>
      </c>
      <c r="D117" s="13">
        <v>17701.400000000001</v>
      </c>
      <c r="E117" s="13">
        <v>21658.3</v>
      </c>
      <c r="F117" s="13">
        <v>22002</v>
      </c>
      <c r="G117" s="13">
        <v>24559</v>
      </c>
      <c r="H117" s="13">
        <v>11200</v>
      </c>
      <c r="I117" s="13">
        <v>25590</v>
      </c>
      <c r="J117" s="13">
        <v>34049.5</v>
      </c>
      <c r="K117" s="13">
        <v>30418.7</v>
      </c>
      <c r="L117" s="13">
        <v>16428.5</v>
      </c>
      <c r="M117" s="13">
        <v>8667</v>
      </c>
      <c r="N117" s="13">
        <v>10556.2</v>
      </c>
      <c r="O117" s="13">
        <v>13786.2</v>
      </c>
      <c r="P117" s="13"/>
      <c r="Q117" s="13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</row>
    <row r="118" spans="1:33" ht="14.25" customHeight="1" x14ac:dyDescent="0.15">
      <c r="A118" s="27" t="s">
        <v>131</v>
      </c>
      <c r="B118" s="15">
        <v>14124.967480283309</v>
      </c>
      <c r="C118" s="15">
        <v>17793.788578115244</v>
      </c>
      <c r="D118" s="15">
        <v>22358.640703101082</v>
      </c>
      <c r="E118" s="15">
        <v>29179.648524055585</v>
      </c>
      <c r="F118" s="15">
        <v>17008.362276444583</v>
      </c>
      <c r="G118" s="15">
        <v>21428.253946660883</v>
      </c>
      <c r="H118" s="15">
        <v>29096.059317780069</v>
      </c>
      <c r="I118" s="15">
        <v>28927.922748345252</v>
      </c>
      <c r="J118" s="15">
        <v>30711.68337317244</v>
      </c>
      <c r="K118" s="15">
        <v>28670.334632237253</v>
      </c>
      <c r="L118" s="15">
        <v>24163.602362528258</v>
      </c>
      <c r="M118" s="15">
        <v>23637.92722169105</v>
      </c>
      <c r="N118" s="15">
        <v>28068.754572532594</v>
      </c>
      <c r="O118" s="15">
        <v>32244.935268294288</v>
      </c>
      <c r="P118" s="15">
        <v>31683.008258809303</v>
      </c>
      <c r="Q118" s="15">
        <v>29469.6636010681</v>
      </c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</row>
    <row r="119" spans="1:33" ht="14.25" customHeight="1" x14ac:dyDescent="0.15">
      <c r="A119" s="27" t="s">
        <v>132</v>
      </c>
      <c r="B119" s="13">
        <v>18668.735920719886</v>
      </c>
      <c r="C119" s="13">
        <v>20486.195154261066</v>
      </c>
      <c r="D119" s="13">
        <v>22954.86214197104</v>
      </c>
      <c r="E119" s="13">
        <v>27698.175498223762</v>
      </c>
      <c r="F119" s="13">
        <v>20048.687879738663</v>
      </c>
      <c r="G119" s="13">
        <v>23482.538807708195</v>
      </c>
      <c r="H119" s="13">
        <v>28793.9942154196</v>
      </c>
      <c r="I119" s="13">
        <v>25523.110177883314</v>
      </c>
      <c r="J119" s="13">
        <v>25975.058448395088</v>
      </c>
      <c r="K119" s="13">
        <v>27248.067481434289</v>
      </c>
      <c r="L119" s="13">
        <v>22267.601113337121</v>
      </c>
      <c r="M119" s="13">
        <v>22042.832172034119</v>
      </c>
      <c r="N119" s="13">
        <v>23771.577410808568</v>
      </c>
      <c r="O119" s="13">
        <v>25555.118963827583</v>
      </c>
      <c r="P119" s="13">
        <v>24251.464658451314</v>
      </c>
      <c r="Q119" s="13">
        <v>23501.808348547958</v>
      </c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</row>
    <row r="120" spans="1:33" ht="14.25" customHeight="1" x14ac:dyDescent="0.15">
      <c r="A120" s="27" t="s">
        <v>133</v>
      </c>
      <c r="B120" s="15">
        <v>1449.1</v>
      </c>
      <c r="C120" s="15">
        <v>1533.7328145268373</v>
      </c>
      <c r="D120" s="15">
        <v>2243.6517784701205</v>
      </c>
      <c r="E120" s="15">
        <v>3212.8415772908725</v>
      </c>
      <c r="F120" s="15">
        <v>2703.5648043952024</v>
      </c>
      <c r="G120" s="15">
        <v>2195.3946172685869</v>
      </c>
      <c r="H120" s="15">
        <v>2469.7881681310164</v>
      </c>
      <c r="I120" s="15">
        <v>2630.0471818254514</v>
      </c>
      <c r="J120" s="15">
        <v>2767.0974233345028</v>
      </c>
      <c r="K120" s="15">
        <v>2740.9068800866048</v>
      </c>
      <c r="L120" s="15">
        <v>2375.4121798645374</v>
      </c>
      <c r="M120" s="15">
        <v>2426.542335620195</v>
      </c>
      <c r="N120" s="15">
        <v>3254.3027445161547</v>
      </c>
      <c r="O120" s="15">
        <v>3493.2610495978238</v>
      </c>
      <c r="P120" s="15">
        <v>3456.452643054804</v>
      </c>
      <c r="Q120" s="15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</row>
    <row r="121" spans="1:33" ht="14.25" customHeight="1" x14ac:dyDescent="0.15">
      <c r="A121" s="27" t="s">
        <v>134</v>
      </c>
      <c r="B121" s="13">
        <v>1149.9648793105723</v>
      </c>
      <c r="C121" s="13">
        <v>1160.674250323676</v>
      </c>
      <c r="D121" s="13">
        <v>1385.3449789678937</v>
      </c>
      <c r="E121" s="13">
        <v>1818.641599489026</v>
      </c>
      <c r="F121" s="13">
        <v>2008.3327599845172</v>
      </c>
      <c r="G121" s="13">
        <v>2402.6076855200754</v>
      </c>
      <c r="H121" s="13">
        <v>2632.4606501973572</v>
      </c>
      <c r="I121" s="13">
        <v>2327.1041881476081</v>
      </c>
      <c r="J121" s="13">
        <v>2712.5724487971547</v>
      </c>
      <c r="K121" s="13">
        <v>2745.3782680651038</v>
      </c>
      <c r="L121" s="13">
        <v>2220.0275111310102</v>
      </c>
      <c r="M121" s="13">
        <v>2156.18668292455</v>
      </c>
      <c r="N121" s="13">
        <v>2486.5142565482997</v>
      </c>
      <c r="O121" s="13">
        <v>2603.7353952419398</v>
      </c>
      <c r="P121" s="13">
        <v>2839.7871100117504</v>
      </c>
      <c r="Q121" s="13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</row>
    <row r="122" spans="1:33" ht="14.25" customHeight="1" x14ac:dyDescent="0.15">
      <c r="A122" s="27" t="s">
        <v>135</v>
      </c>
      <c r="B122" s="15">
        <v>108621.42822023079</v>
      </c>
      <c r="C122" s="15">
        <v>123443.06716685295</v>
      </c>
      <c r="D122" s="15">
        <v>138432.16874374665</v>
      </c>
      <c r="E122" s="15">
        <v>148391.35116106254</v>
      </c>
      <c r="F122" s="15">
        <v>117326.99163150623</v>
      </c>
      <c r="G122" s="15">
        <v>148932.5</v>
      </c>
      <c r="H122" s="15">
        <v>169225.63607218163</v>
      </c>
      <c r="I122" s="15">
        <v>172152.02814116393</v>
      </c>
      <c r="J122" s="15">
        <v>171707.92096084525</v>
      </c>
      <c r="K122" s="15">
        <v>172877.62866417572</v>
      </c>
      <c r="L122" s="15">
        <v>146687.10043899377</v>
      </c>
      <c r="M122" s="15">
        <v>140985.50281093441</v>
      </c>
      <c r="N122" s="15">
        <v>159270.12179850598</v>
      </c>
      <c r="O122" s="15">
        <v>177229.63086157505</v>
      </c>
      <c r="P122" s="15">
        <v>167149.54115705963</v>
      </c>
      <c r="Q122" s="15">
        <v>152279.5151162511</v>
      </c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</row>
    <row r="123" spans="1:33" ht="14.25" customHeight="1" x14ac:dyDescent="0.15">
      <c r="A123" s="27" t="s">
        <v>136</v>
      </c>
      <c r="B123" s="13">
        <v>655.48083535137494</v>
      </c>
      <c r="C123" s="13">
        <v>815.34207856750004</v>
      </c>
      <c r="D123" s="13">
        <v>1304.7930824331902</v>
      </c>
      <c r="E123" s="13">
        <v>1649.0241134400401</v>
      </c>
      <c r="F123" s="13">
        <v>1081.7099763753099</v>
      </c>
      <c r="G123" s="13">
        <v>1241.83840498787</v>
      </c>
      <c r="H123" s="13">
        <v>1716.8</v>
      </c>
      <c r="I123" s="13">
        <v>1575.7995399062499</v>
      </c>
      <c r="J123" s="13">
        <v>1702.99042517467</v>
      </c>
      <c r="K123" s="13">
        <v>1960.85101920738</v>
      </c>
      <c r="L123" s="13">
        <v>1894.4911323444501</v>
      </c>
      <c r="M123" s="13">
        <v>2094.8675864408001</v>
      </c>
      <c r="N123" s="13">
        <v>2226.4688537837701</v>
      </c>
      <c r="O123" s="13">
        <v>2764.1666474120402</v>
      </c>
      <c r="P123" s="13">
        <v>2753.07500578898</v>
      </c>
      <c r="Q123" s="13">
        <v>1708.30387462814</v>
      </c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</row>
    <row r="124" spans="1:33" ht="14.25" customHeight="1" x14ac:dyDescent="0.15">
      <c r="A124" s="27" t="s">
        <v>137</v>
      </c>
      <c r="B124" s="15">
        <v>1243.5</v>
      </c>
      <c r="C124" s="15">
        <v>1473.1776062341517</v>
      </c>
      <c r="D124" s="15">
        <v>1844.4633179613472</v>
      </c>
      <c r="E124" s="15">
        <v>2730.5396370768071</v>
      </c>
      <c r="F124" s="15">
        <v>1982.3108343606661</v>
      </c>
      <c r="G124" s="15">
        <v>2717.2066164658218</v>
      </c>
      <c r="H124" s="15">
        <v>2722.6197466477447</v>
      </c>
      <c r="I124" s="15">
        <v>2889.4574965027005</v>
      </c>
      <c r="J124" s="15">
        <v>3121.8555847621751</v>
      </c>
      <c r="K124" s="15">
        <v>3287.6613674021337</v>
      </c>
      <c r="L124" s="15">
        <v>3192.3143498361283</v>
      </c>
      <c r="M124" s="15">
        <v>3402.9157449112136</v>
      </c>
      <c r="N124" s="15">
        <v>3599.8491472928495</v>
      </c>
      <c r="O124" s="15">
        <v>3966.1014804443803</v>
      </c>
      <c r="P124" s="15"/>
      <c r="Q124" s="15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</row>
    <row r="125" spans="1:33" ht="14.25" customHeight="1" x14ac:dyDescent="0.15">
      <c r="A125" s="27" t="s">
        <v>138</v>
      </c>
      <c r="B125" s="13">
        <v>3691.0700461043566</v>
      </c>
      <c r="C125" s="13">
        <v>4436.435664099622</v>
      </c>
      <c r="D125" s="13">
        <v>4974.2249311750356</v>
      </c>
      <c r="E125" s="13">
        <v>5485.767949253338</v>
      </c>
      <c r="F125" s="13">
        <v>4361.1211071257003</v>
      </c>
      <c r="G125" s="13">
        <v>5001.4081149199255</v>
      </c>
      <c r="H125" s="13">
        <v>5639.0005719194169</v>
      </c>
      <c r="I125" s="13">
        <v>5525.4585019590895</v>
      </c>
      <c r="J125" s="13">
        <v>5283.8373154771716</v>
      </c>
      <c r="K125" s="13">
        <v>4965.7820231959558</v>
      </c>
      <c r="L125" s="13">
        <v>5176.8174937589147</v>
      </c>
      <c r="M125" s="13">
        <v>5091.0395130467259</v>
      </c>
      <c r="N125" s="13">
        <v>5123.6084580706465</v>
      </c>
      <c r="O125" s="13">
        <v>5523.9828516158623</v>
      </c>
      <c r="P125" s="13">
        <v>5655.0384741583675</v>
      </c>
      <c r="Q125" s="13">
        <v>4908.1195726599353</v>
      </c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</row>
    <row r="126" spans="1:33" ht="14.25" customHeight="1" x14ac:dyDescent="0.15">
      <c r="A126" s="27" t="s">
        <v>139</v>
      </c>
      <c r="B126" s="15">
        <v>85.1</v>
      </c>
      <c r="C126" s="15">
        <v>81.969531057500703</v>
      </c>
      <c r="D126" s="15">
        <v>87.929190277971998</v>
      </c>
      <c r="E126" s="15">
        <v>90.009778938202203</v>
      </c>
      <c r="F126" s="15">
        <v>94.309921305254107</v>
      </c>
      <c r="G126" s="15">
        <v>110.315127799805</v>
      </c>
      <c r="H126" s="15">
        <v>118.673519982922</v>
      </c>
      <c r="I126" s="15">
        <v>125.308697417308</v>
      </c>
      <c r="J126" s="15">
        <v>135.843040154584</v>
      </c>
      <c r="K126" s="15">
        <v>121.125826099248</v>
      </c>
      <c r="L126" s="15">
        <v>99.050414335699301</v>
      </c>
      <c r="M126" s="15">
        <v>103.76241433569901</v>
      </c>
      <c r="N126" s="15">
        <v>127.473261908859</v>
      </c>
      <c r="O126" s="15">
        <v>118.97169656547301</v>
      </c>
      <c r="P126" s="15"/>
      <c r="Q126" s="15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</row>
    <row r="127" spans="1:33" ht="14.25" customHeight="1" x14ac:dyDescent="0.15">
      <c r="A127" s="27" t="s">
        <v>140</v>
      </c>
      <c r="B127" s="13"/>
      <c r="C127" s="13"/>
      <c r="D127" s="13"/>
      <c r="E127" s="13"/>
      <c r="F127" s="13"/>
      <c r="G127" s="13"/>
      <c r="H127" s="13"/>
      <c r="I127" s="13">
        <v>3128.8258295643882</v>
      </c>
      <c r="J127" s="13">
        <v>3044.3340955462386</v>
      </c>
      <c r="K127" s="13">
        <v>2650.4026106555875</v>
      </c>
      <c r="L127" s="13">
        <v>1948.0021209139736</v>
      </c>
      <c r="M127" s="13">
        <v>1900.0616988840795</v>
      </c>
      <c r="N127" s="13">
        <v>2093.9</v>
      </c>
      <c r="O127" s="13">
        <v>2601.4542562934398</v>
      </c>
      <c r="P127" s="13">
        <v>2889.4572353795347</v>
      </c>
      <c r="Q127" s="13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</row>
    <row r="128" spans="1:33" ht="14.25" customHeight="1" x14ac:dyDescent="0.15">
      <c r="A128" s="27" t="s">
        <v>141</v>
      </c>
      <c r="B128" s="15">
        <v>2935.2007556032595</v>
      </c>
      <c r="C128" s="15">
        <v>3408.8158760411625</v>
      </c>
      <c r="D128" s="15">
        <v>3655.6565480214731</v>
      </c>
      <c r="E128" s="15">
        <v>4385.9933135339879</v>
      </c>
      <c r="F128" s="15">
        <v>3503.926834431481</v>
      </c>
      <c r="G128" s="15">
        <v>4156.7403466797286</v>
      </c>
      <c r="H128" s="15">
        <v>4917.3619393237095</v>
      </c>
      <c r="I128" s="15">
        <v>5104.7705000647156</v>
      </c>
      <c r="J128" s="15">
        <v>5139</v>
      </c>
      <c r="K128" s="15">
        <v>5353.8945551142215</v>
      </c>
      <c r="L128" s="15">
        <v>4524.1147943875039</v>
      </c>
      <c r="M128" s="15">
        <v>4407.4462797027227</v>
      </c>
      <c r="N128" s="15">
        <v>4990.1093791913663</v>
      </c>
      <c r="O128" s="15">
        <v>5380.7466375927615</v>
      </c>
      <c r="P128" s="15">
        <v>5293.6133270564978</v>
      </c>
      <c r="Q128" s="15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</row>
    <row r="129" spans="1:33" ht="14.25" customHeight="1" x14ac:dyDescent="0.15">
      <c r="A129" s="27" t="s">
        <v>142</v>
      </c>
      <c r="B129" s="13">
        <v>222295.36858699998</v>
      </c>
      <c r="C129" s="13">
        <v>256631.3</v>
      </c>
      <c r="D129" s="13">
        <v>282604.374128</v>
      </c>
      <c r="E129" s="13">
        <v>309501.28848400002</v>
      </c>
      <c r="F129" s="13">
        <v>234900.589592</v>
      </c>
      <c r="G129" s="13">
        <v>301802.68272099999</v>
      </c>
      <c r="H129" s="13">
        <v>351209.14013299998</v>
      </c>
      <c r="I129" s="13">
        <v>371150.58418399998</v>
      </c>
      <c r="J129" s="13">
        <v>381638.21392399998</v>
      </c>
      <c r="K129" s="13">
        <v>400446.68193700002</v>
      </c>
      <c r="L129" s="13">
        <v>395594.89933599997</v>
      </c>
      <c r="M129" s="13">
        <v>387392.02565099997</v>
      </c>
      <c r="N129" s="13">
        <v>420790.004013</v>
      </c>
      <c r="O129" s="13">
        <v>464849.86524200003</v>
      </c>
      <c r="P129" s="13">
        <v>455772.06525300001</v>
      </c>
      <c r="Q129" s="13">
        <v>383172.22693800001</v>
      </c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</row>
    <row r="130" spans="1:33" ht="14.25" customHeight="1" x14ac:dyDescent="0.15">
      <c r="A130" s="27" t="s">
        <v>143</v>
      </c>
      <c r="B130" s="15"/>
      <c r="C130" s="15"/>
      <c r="D130" s="15"/>
      <c r="E130" s="15"/>
      <c r="F130" s="15">
        <v>153.4</v>
      </c>
      <c r="G130" s="15">
        <v>160.0247</v>
      </c>
      <c r="H130" s="15">
        <v>174.42349999999999</v>
      </c>
      <c r="I130" s="15">
        <v>183.21109999999999</v>
      </c>
      <c r="J130" s="15">
        <v>178.93680000000001</v>
      </c>
      <c r="K130" s="15">
        <v>154.44540000000001</v>
      </c>
      <c r="L130" s="15"/>
      <c r="M130" s="15"/>
      <c r="N130" s="15"/>
      <c r="O130" s="15"/>
      <c r="P130" s="15"/>
      <c r="Q130" s="15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</row>
    <row r="131" spans="1:33" ht="14.25" customHeight="1" x14ac:dyDescent="0.15">
      <c r="A131" s="27" t="s">
        <v>144</v>
      </c>
      <c r="B131" s="13">
        <v>2118.8000000000002</v>
      </c>
      <c r="C131" s="13">
        <v>2434.0300000000002</v>
      </c>
      <c r="D131" s="13">
        <v>3408.96</v>
      </c>
      <c r="E131" s="13">
        <v>4529.68</v>
      </c>
      <c r="F131" s="13">
        <v>2986.7</v>
      </c>
      <c r="G131" s="13">
        <v>3491.69</v>
      </c>
      <c r="H131" s="13">
        <v>4727.05</v>
      </c>
      <c r="I131" s="13">
        <v>4755.38</v>
      </c>
      <c r="J131" s="13">
        <v>5036.54</v>
      </c>
      <c r="K131" s="13">
        <v>4857.2</v>
      </c>
      <c r="L131" s="13">
        <v>3630.67</v>
      </c>
      <c r="M131" s="13">
        <v>3636.47</v>
      </c>
      <c r="N131" s="13">
        <v>4424.8999999999996</v>
      </c>
      <c r="O131" s="13">
        <v>5269.05</v>
      </c>
      <c r="P131" s="13">
        <v>5429.66</v>
      </c>
      <c r="Q131" s="13">
        <v>5038.34</v>
      </c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</row>
    <row r="132" spans="1:33" ht="14.25" customHeight="1" x14ac:dyDescent="0.15">
      <c r="A132" s="27" t="s">
        <v>145</v>
      </c>
      <c r="B132" s="15">
        <v>1165.6017099999999</v>
      </c>
      <c r="C132" s="15">
        <v>1407.6972507999999</v>
      </c>
      <c r="D132" s="15">
        <v>2003.102504</v>
      </c>
      <c r="E132" s="15">
        <v>3138.038153892021</v>
      </c>
      <c r="F132" s="15">
        <v>2059.0624610341451</v>
      </c>
      <c r="G132" s="15">
        <v>3079.8922529893202</v>
      </c>
      <c r="H132" s="15">
        <v>6725.15331492514</v>
      </c>
      <c r="I132" s="15">
        <v>6830.2568387275905</v>
      </c>
      <c r="J132" s="15">
        <v>6397.4719499139301</v>
      </c>
      <c r="K132" s="15">
        <v>5293.1352454810094</v>
      </c>
      <c r="L132" s="15">
        <v>3883.7981357330341</v>
      </c>
      <c r="M132" s="15">
        <v>3466.1929843081462</v>
      </c>
      <c r="N132" s="15">
        <v>4344.5763922730484</v>
      </c>
      <c r="O132" s="15">
        <v>5871.2889325158303</v>
      </c>
      <c r="P132" s="15">
        <v>6024.73273718985</v>
      </c>
      <c r="Q132" s="15">
        <v>5235.1044227931498</v>
      </c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</row>
    <row r="133" spans="1:33" ht="14.25" customHeight="1" x14ac:dyDescent="0.15">
      <c r="A133" s="27" t="s">
        <v>146</v>
      </c>
      <c r="B133" s="13"/>
      <c r="C133" s="13"/>
      <c r="D133" s="13">
        <v>2776.3443932382838</v>
      </c>
      <c r="E133" s="13">
        <v>3640.2833532172717</v>
      </c>
      <c r="F133" s="13">
        <v>2248.4222755612855</v>
      </c>
      <c r="G133" s="13">
        <v>2128.1</v>
      </c>
      <c r="H133" s="13">
        <v>2473.2619077344261</v>
      </c>
      <c r="I133" s="13">
        <v>2273.0134182836368</v>
      </c>
      <c r="J133" s="13">
        <v>2289.4099549461685</v>
      </c>
      <c r="K133" s="13">
        <v>2301.4610604707136</v>
      </c>
      <c r="L133" s="13">
        <v>1988.9927142029071</v>
      </c>
      <c r="M133" s="13">
        <v>2226.081921174632</v>
      </c>
      <c r="N133" s="13">
        <v>2543.910808996834</v>
      </c>
      <c r="O133" s="13">
        <v>2928.2065721435993</v>
      </c>
      <c r="P133" s="13">
        <v>2831.73608910141</v>
      </c>
      <c r="Q133" s="13">
        <v>2342.3057366783123</v>
      </c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</row>
    <row r="134" spans="1:33" ht="14.25" customHeight="1" x14ac:dyDescent="0.15">
      <c r="A134" s="27" t="s">
        <v>147</v>
      </c>
      <c r="B134" s="15">
        <v>26.189792962962962</v>
      </c>
      <c r="C134" s="15">
        <v>26.575219259259256</v>
      </c>
      <c r="D134" s="15">
        <v>26.085338888888888</v>
      </c>
      <c r="E134" s="15">
        <v>33.541257037037035</v>
      </c>
      <c r="F134" s="15">
        <v>26.069295037037033</v>
      </c>
      <c r="G134" s="15">
        <v>25.825600000000001</v>
      </c>
      <c r="H134" s="15">
        <v>29.736225777777772</v>
      </c>
      <c r="I134" s="15">
        <v>32.806434666666661</v>
      </c>
      <c r="J134" s="15">
        <v>35.465202207407401</v>
      </c>
      <c r="K134" s="15">
        <v>36.5</v>
      </c>
      <c r="L134" s="15">
        <v>34.256859785185178</v>
      </c>
      <c r="M134" s="15">
        <v>32.330009851851848</v>
      </c>
      <c r="N134" s="15">
        <v>28.997002918518515</v>
      </c>
      <c r="O134" s="15">
        <v>29.988177037037033</v>
      </c>
      <c r="P134" s="15"/>
      <c r="Q134" s="15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</row>
    <row r="135" spans="1:33" ht="14.25" customHeight="1" x14ac:dyDescent="0.15">
      <c r="A135" s="27" t="s">
        <v>148</v>
      </c>
      <c r="B135" s="13">
        <v>16697.907013323369</v>
      </c>
      <c r="C135" s="13">
        <v>19382.954316337094</v>
      </c>
      <c r="D135" s="13">
        <v>25954.017474656612</v>
      </c>
      <c r="E135" s="13">
        <v>36650.596645954371</v>
      </c>
      <c r="F135" s="13">
        <v>28027.355463943946</v>
      </c>
      <c r="G135" s="13">
        <v>29627.263622271865</v>
      </c>
      <c r="H135" s="13">
        <v>37333.019633133132</v>
      </c>
      <c r="I135" s="13">
        <v>38876.982593620392</v>
      </c>
      <c r="J135" s="13">
        <v>39853.614196749048</v>
      </c>
      <c r="K135" s="13">
        <v>41032</v>
      </c>
      <c r="L135" s="13">
        <v>33307.158475338991</v>
      </c>
      <c r="M135" s="13">
        <v>36684.1619429415</v>
      </c>
      <c r="N135" s="13">
        <v>39570.959761680315</v>
      </c>
      <c r="O135" s="13">
        <v>44872.285913397696</v>
      </c>
      <c r="P135" s="13">
        <v>44465.870446130029</v>
      </c>
      <c r="Q135" s="13">
        <v>39170.663008822536</v>
      </c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</row>
    <row r="136" spans="1:33" ht="14.25" customHeight="1" x14ac:dyDescent="0.15">
      <c r="A136" s="27" t="s">
        <v>149</v>
      </c>
      <c r="B136" s="15">
        <v>2242.3266594663</v>
      </c>
      <c r="C136" s="15">
        <v>2648.8418339503196</v>
      </c>
      <c r="D136" s="15">
        <v>2811.1318191449732</v>
      </c>
      <c r="E136" s="15">
        <v>3643.424512033574</v>
      </c>
      <c r="F136" s="15">
        <v>3422.0060646535503</v>
      </c>
      <c r="G136" s="15">
        <v>3512.4266340885656</v>
      </c>
      <c r="H136" s="15">
        <v>5367.5840611702897</v>
      </c>
      <c r="I136" s="15">
        <v>7903.0566081399702</v>
      </c>
      <c r="J136" s="15">
        <v>8479.5275748300701</v>
      </c>
      <c r="K136" s="15">
        <v>7951.6559988232702</v>
      </c>
      <c r="L136" s="15">
        <v>7576.5645465484304</v>
      </c>
      <c r="M136" s="15">
        <v>4732.8967684478193</v>
      </c>
      <c r="N136" s="15">
        <v>5223.08883992543</v>
      </c>
      <c r="O136" s="15">
        <v>6168.6947445609703</v>
      </c>
      <c r="P136" s="15">
        <v>6752.5561879786192</v>
      </c>
      <c r="Q136" s="15">
        <v>5882.6998975147108</v>
      </c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</row>
    <row r="137" spans="1:33" ht="14.25" customHeight="1" x14ac:dyDescent="0.15">
      <c r="A137" s="27" t="s">
        <v>150</v>
      </c>
      <c r="B137" s="13">
        <v>1518.3502800405008</v>
      </c>
      <c r="C137" s="13">
        <v>2069.5988550982934</v>
      </c>
      <c r="D137" s="13">
        <v>2653.6564685594631</v>
      </c>
      <c r="E137" s="13">
        <v>2965.4495335144643</v>
      </c>
      <c r="F137" s="13">
        <v>3315.3392490398037</v>
      </c>
      <c r="G137" s="13">
        <v>3857.4893405349862</v>
      </c>
      <c r="H137" s="13">
        <v>7490.9880356553576</v>
      </c>
      <c r="I137" s="13">
        <v>7628.622808384207</v>
      </c>
      <c r="J137" s="13">
        <v>9517.7999999999993</v>
      </c>
      <c r="K137" s="13">
        <v>11898.723638340267</v>
      </c>
      <c r="L137" s="13">
        <v>13772.426798657127</v>
      </c>
      <c r="M137" s="13">
        <v>12812.43221924934</v>
      </c>
      <c r="N137" s="13">
        <v>15577.389766701124</v>
      </c>
      <c r="O137" s="13">
        <v>15207.448752520306</v>
      </c>
      <c r="P137" s="13">
        <v>13691.174792600948</v>
      </c>
      <c r="Q137" s="13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</row>
    <row r="138" spans="1:33" ht="14.25" customHeight="1" x14ac:dyDescent="0.15">
      <c r="A138" s="27" t="s">
        <v>151</v>
      </c>
      <c r="B138" s="15">
        <v>2321.4049096893868</v>
      </c>
      <c r="C138" s="15">
        <v>2545.8932721962947</v>
      </c>
      <c r="D138" s="15">
        <v>3097.4297348755608</v>
      </c>
      <c r="E138" s="15">
        <v>4103.5160346697785</v>
      </c>
      <c r="F138" s="15">
        <v>4465.8</v>
      </c>
      <c r="G138" s="15">
        <v>5225.1140138496658</v>
      </c>
      <c r="H138" s="15">
        <v>5549.4499863115825</v>
      </c>
      <c r="I138" s="15">
        <v>6455.6380288125702</v>
      </c>
      <c r="J138" s="15">
        <v>6113.9951427490842</v>
      </c>
      <c r="K138" s="15">
        <v>6760.7630094614278</v>
      </c>
      <c r="L138" s="15">
        <v>6350.9125567233641</v>
      </c>
      <c r="M138" s="15">
        <v>5609.8879984646928</v>
      </c>
      <c r="N138" s="15">
        <v>5554.1776304219229</v>
      </c>
      <c r="O138" s="15">
        <v>5745.3258506469729</v>
      </c>
      <c r="P138" s="15">
        <v>5181.3846245029226</v>
      </c>
      <c r="Q138" s="15">
        <v>4071.4876214724645</v>
      </c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</row>
    <row r="139" spans="1:33" ht="14.25" customHeight="1" x14ac:dyDescent="0.15">
      <c r="A139" s="27" t="s">
        <v>152</v>
      </c>
      <c r="B139" s="13"/>
      <c r="C139" s="13"/>
      <c r="D139" s="13"/>
      <c r="E139" s="13">
        <v>20</v>
      </c>
      <c r="F139" s="13">
        <v>22.011602380574573</v>
      </c>
      <c r="G139" s="13">
        <v>16.23370444865898</v>
      </c>
      <c r="H139" s="13">
        <v>29.534243853500641</v>
      </c>
      <c r="I139" s="13">
        <v>34.832631631233056</v>
      </c>
      <c r="J139" s="13">
        <v>36.795705943006311</v>
      </c>
      <c r="K139" s="13">
        <v>54.248394335503946</v>
      </c>
      <c r="L139" s="13">
        <v>61.838810976412887</v>
      </c>
      <c r="M139" s="13">
        <v>57.032838388277469</v>
      </c>
      <c r="N139" s="13">
        <v>53.675821877616492</v>
      </c>
      <c r="O139" s="13">
        <v>60.576610981259549</v>
      </c>
      <c r="P139" s="13"/>
      <c r="Q139" s="13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</row>
    <row r="140" spans="1:33" ht="14.25" customHeight="1" x14ac:dyDescent="0.15">
      <c r="A140" s="27" t="s">
        <v>153</v>
      </c>
      <c r="B140" s="15">
        <v>2276.4613527197648</v>
      </c>
      <c r="C140" s="15">
        <v>2441.0241530350904</v>
      </c>
      <c r="D140" s="15">
        <v>2932.5741564708646</v>
      </c>
      <c r="E140" s="15">
        <v>3519.3434194775928</v>
      </c>
      <c r="F140" s="15">
        <v>4259.3558059630568</v>
      </c>
      <c r="G140" s="15">
        <v>5009.1900706295082</v>
      </c>
      <c r="H140" s="15">
        <v>5665.0817132075481</v>
      </c>
      <c r="I140" s="15">
        <v>5949.4848178983457</v>
      </c>
      <c r="J140" s="15">
        <v>6536.3925572118669</v>
      </c>
      <c r="K140" s="15">
        <v>7580.4109276102781</v>
      </c>
      <c r="L140" s="15">
        <v>6510.7358688019431</v>
      </c>
      <c r="M140" s="15">
        <v>8764.295997707095</v>
      </c>
      <c r="N140" s="15">
        <v>10200.390539932758</v>
      </c>
      <c r="O140" s="15">
        <v>12844.243929350521</v>
      </c>
      <c r="P140" s="15">
        <v>12116.978331917058</v>
      </c>
      <c r="Q140" s="15">
        <v>9596.9358402494909</v>
      </c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</row>
    <row r="141" spans="1:33" ht="14.25" customHeight="1" x14ac:dyDescent="0.15">
      <c r="A141" s="27" t="s">
        <v>154</v>
      </c>
      <c r="B141" s="13">
        <v>1940.708491620112</v>
      </c>
      <c r="C141" s="13">
        <v>2204.2564245810054</v>
      </c>
      <c r="D141" s="13">
        <v>2535.0160335195533</v>
      </c>
      <c r="E141" s="13">
        <v>3068.9672067039105</v>
      </c>
      <c r="F141" s="13">
        <v>2598.9832960893855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</row>
    <row r="142" spans="1:33" ht="14.25" customHeight="1" x14ac:dyDescent="0.15">
      <c r="A142" s="27" t="s">
        <v>155</v>
      </c>
      <c r="B142" s="15">
        <v>290446.01094028965</v>
      </c>
      <c r="C142" s="15">
        <v>332963.98112676246</v>
      </c>
      <c r="D142" s="15">
        <v>393076.43376961455</v>
      </c>
      <c r="E142" s="15">
        <v>450144.07123991026</v>
      </c>
      <c r="F142" s="15">
        <v>348431.2941388418</v>
      </c>
      <c r="G142" s="15">
        <v>397633.76628730138</v>
      </c>
      <c r="H142" s="15">
        <v>464649.91344149038</v>
      </c>
      <c r="I142" s="15">
        <v>455256.53862919763</v>
      </c>
      <c r="J142" s="15">
        <v>467538.67810712958</v>
      </c>
      <c r="K142" s="15">
        <v>470145.94546766003</v>
      </c>
      <c r="L142" s="15">
        <v>391518.83195997943</v>
      </c>
      <c r="M142" s="15">
        <v>392968.64427714614</v>
      </c>
      <c r="N142" s="15">
        <v>439411.36351342703</v>
      </c>
      <c r="O142" s="15">
        <v>487951.54568942398</v>
      </c>
      <c r="P142" s="15">
        <v>481576.05503493041</v>
      </c>
      <c r="Q142" s="15">
        <v>455830.22746638727</v>
      </c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</row>
    <row r="143" spans="1:33" ht="14.25" customHeight="1" x14ac:dyDescent="0.15">
      <c r="A143" s="27" t="s">
        <v>156</v>
      </c>
      <c r="B143" s="13">
        <v>1638.8948071921664</v>
      </c>
      <c r="C143" s="13">
        <v>1932.2875332706976</v>
      </c>
      <c r="D143" s="13">
        <v>2590.1186626752524</v>
      </c>
      <c r="E143" s="13">
        <v>3035.9</v>
      </c>
      <c r="F143" s="13">
        <v>2347.068943698448</v>
      </c>
      <c r="G143" s="13">
        <v>3032.4336732369384</v>
      </c>
      <c r="H143" s="13">
        <v>3410.3025877932914</v>
      </c>
      <c r="I143" s="13">
        <v>3087.8663197105516</v>
      </c>
      <c r="J143" s="13">
        <v>3076.0891258343831</v>
      </c>
      <c r="K143" s="13">
        <v>3144.3023456319597</v>
      </c>
      <c r="L143" s="13">
        <v>2580.4416055001839</v>
      </c>
      <c r="M143" s="13">
        <v>2267.0733427913124</v>
      </c>
      <c r="N143" s="13"/>
      <c r="O143" s="13"/>
      <c r="P143" s="13"/>
      <c r="Q143" s="13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</row>
    <row r="144" spans="1:33" ht="14.25" customHeight="1" x14ac:dyDescent="0.15">
      <c r="A144" s="27" t="s">
        <v>157</v>
      </c>
      <c r="B144" s="15">
        <v>25056.852917223288</v>
      </c>
      <c r="C144" s="15">
        <v>25006.52163487898</v>
      </c>
      <c r="D144" s="15">
        <v>29489.030865323632</v>
      </c>
      <c r="E144" s="15">
        <v>33228.753129741206</v>
      </c>
      <c r="F144" s="15">
        <v>24269.876540734411</v>
      </c>
      <c r="G144" s="15">
        <v>29725.118261502128</v>
      </c>
      <c r="H144" s="15">
        <v>35906.800585692166</v>
      </c>
      <c r="I144" s="15">
        <v>37594.807312393787</v>
      </c>
      <c r="J144" s="15">
        <v>38674.691221635549</v>
      </c>
      <c r="K144" s="15">
        <v>41000.224270236387</v>
      </c>
      <c r="L144" s="15">
        <v>35786.384867005952</v>
      </c>
      <c r="M144" s="15">
        <v>35560.210896451958</v>
      </c>
      <c r="N144" s="15">
        <v>39787.803636082746</v>
      </c>
      <c r="O144" s="15">
        <v>43439.684500766307</v>
      </c>
      <c r="P144" s="15">
        <v>42102.692868793725</v>
      </c>
      <c r="Q144" s="15">
        <v>36746.758562917545</v>
      </c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</row>
    <row r="145" spans="1:33" ht="14.25" customHeight="1" x14ac:dyDescent="0.15">
      <c r="A145" s="27" t="s">
        <v>158</v>
      </c>
      <c r="B145" s="13">
        <v>2404.6</v>
      </c>
      <c r="C145" s="13">
        <v>3200.6</v>
      </c>
      <c r="D145" s="13">
        <v>3778.1</v>
      </c>
      <c r="E145" s="13">
        <v>4518.3</v>
      </c>
      <c r="F145" s="13">
        <v>3697.3</v>
      </c>
      <c r="G145" s="13">
        <v>4512.8999999999996</v>
      </c>
      <c r="H145" s="13">
        <v>5669.6</v>
      </c>
      <c r="I145" s="13">
        <v>6209.8</v>
      </c>
      <c r="J145" s="13">
        <v>6113.9</v>
      </c>
      <c r="K145" s="13">
        <v>6318.7</v>
      </c>
      <c r="L145" s="13">
        <v>6387.6</v>
      </c>
      <c r="M145" s="13">
        <v>6291.6</v>
      </c>
      <c r="N145" s="13">
        <v>6549.1</v>
      </c>
      <c r="O145" s="13">
        <v>5801.5</v>
      </c>
      <c r="P145" s="13">
        <v>5396.9</v>
      </c>
      <c r="Q145" s="13">
        <v>5323.7</v>
      </c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</row>
    <row r="146" spans="1:33" ht="14.25" customHeight="1" x14ac:dyDescent="0.15">
      <c r="A146" s="27" t="s">
        <v>159</v>
      </c>
      <c r="B146" s="15">
        <v>768.81663471950162</v>
      </c>
      <c r="C146" s="15">
        <v>748.18305491509443</v>
      </c>
      <c r="D146" s="15">
        <v>915.12984374424275</v>
      </c>
      <c r="E146" s="15">
        <v>1354.7397844604343</v>
      </c>
      <c r="F146" s="15">
        <v>1800.446185243231</v>
      </c>
      <c r="G146" s="15">
        <v>1964.4568949387499</v>
      </c>
      <c r="H146" s="15">
        <v>2195.1999999999998</v>
      </c>
      <c r="I146" s="15">
        <v>1902.8771691315605</v>
      </c>
      <c r="J146" s="15">
        <v>2018.375701979156</v>
      </c>
      <c r="K146" s="15">
        <v>2193.3703754301473</v>
      </c>
      <c r="L146" s="15">
        <v>1976.4384635609331</v>
      </c>
      <c r="M146" s="15">
        <v>1716.5228680660093</v>
      </c>
      <c r="N146" s="15">
        <v>1956.4201756137734</v>
      </c>
      <c r="O146" s="15">
        <v>2282.3335729888036</v>
      </c>
      <c r="P146" s="15">
        <v>2326.0924770848183</v>
      </c>
      <c r="Q146" s="15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</row>
    <row r="147" spans="1:33" ht="14.25" customHeight="1" x14ac:dyDescent="0.15">
      <c r="A147" s="27" t="s">
        <v>160</v>
      </c>
      <c r="B147" s="13">
        <v>26003.095375333651</v>
      </c>
      <c r="C147" s="13">
        <v>21987.687010143611</v>
      </c>
      <c r="D147" s="13">
        <v>28296.084705192301</v>
      </c>
      <c r="E147" s="13">
        <v>39831.771575394741</v>
      </c>
      <c r="F147" s="13">
        <v>30783.444160381179</v>
      </c>
      <c r="G147" s="13">
        <v>49520.486754868914</v>
      </c>
      <c r="H147" s="13">
        <v>66222.80464494336</v>
      </c>
      <c r="I147" s="13">
        <v>56933.227904357329</v>
      </c>
      <c r="J147" s="13">
        <v>54851.077399761736</v>
      </c>
      <c r="K147" s="13">
        <v>61536.2</v>
      </c>
      <c r="L147" s="13">
        <v>52334.758960501196</v>
      </c>
      <c r="M147" s="13">
        <v>35239.953320360939</v>
      </c>
      <c r="N147" s="13">
        <v>32669.3378909403</v>
      </c>
      <c r="O147" s="13">
        <v>40753.698152909201</v>
      </c>
      <c r="P147" s="13">
        <v>62110.034588879702</v>
      </c>
      <c r="Q147" s="13">
        <v>52345.924542996901</v>
      </c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</row>
    <row r="148" spans="1:33" ht="14.25" customHeight="1" x14ac:dyDescent="0.15">
      <c r="A148" s="27" t="s">
        <v>161</v>
      </c>
      <c r="B148" s="15">
        <v>2642.1091215000001</v>
      </c>
      <c r="C148" s="15">
        <v>3206.0874914921847</v>
      </c>
      <c r="D148" s="15">
        <v>4434.4033115123993</v>
      </c>
      <c r="E148" s="15">
        <v>5838.8427745506397</v>
      </c>
      <c r="F148" s="15">
        <v>4313.8091468000002</v>
      </c>
      <c r="G148" s="15">
        <v>4648.9496809799994</v>
      </c>
      <c r="H148" s="15">
        <v>5980.1216643999996</v>
      </c>
      <c r="I148" s="15">
        <v>5548.9632481632898</v>
      </c>
      <c r="J148" s="15">
        <v>5629.8573043993501</v>
      </c>
      <c r="K148" s="15">
        <v>6155.8357069979693</v>
      </c>
      <c r="L148" s="15">
        <v>5395.0929766414502</v>
      </c>
      <c r="M148" s="15">
        <v>5912.0205748804901</v>
      </c>
      <c r="N148" s="15">
        <v>6629.0904329103005</v>
      </c>
      <c r="O148" s="15">
        <v>7807.3893478202399</v>
      </c>
      <c r="P148" s="15">
        <v>8160.6958401321499</v>
      </c>
      <c r="Q148" s="15">
        <v>7593.3858532119602</v>
      </c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</row>
    <row r="149" spans="1:33" ht="14.25" customHeight="1" x14ac:dyDescent="0.15">
      <c r="A149" s="27" t="s">
        <v>162</v>
      </c>
      <c r="B149" s="13">
        <v>54743.343662436528</v>
      </c>
      <c r="C149" s="13">
        <v>63580.228086603311</v>
      </c>
      <c r="D149" s="13">
        <v>78372.46295290663</v>
      </c>
      <c r="E149" s="13">
        <v>86849.866100057741</v>
      </c>
      <c r="F149" s="13">
        <v>68125.601565778663</v>
      </c>
      <c r="G149" s="13">
        <v>75038.153206621282</v>
      </c>
      <c r="H149" s="13">
        <v>91010.150206378312</v>
      </c>
      <c r="I149" s="13">
        <v>87798.7</v>
      </c>
      <c r="J149" s="13">
        <v>91599.683148155178</v>
      </c>
      <c r="K149" s="13">
        <v>91215.610257532971</v>
      </c>
      <c r="L149" s="13">
        <v>76346.268040958195</v>
      </c>
      <c r="M149" s="13">
        <v>75984.841181878903</v>
      </c>
      <c r="N149" s="13">
        <v>80573.695655065283</v>
      </c>
      <c r="O149" s="13">
        <v>88105.673271850144</v>
      </c>
      <c r="P149" s="13">
        <v>87614.94166238328</v>
      </c>
      <c r="Q149" s="13">
        <v>82342.759288066809</v>
      </c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</row>
    <row r="150" spans="1:33" ht="14.25" customHeight="1" x14ac:dyDescent="0.15">
      <c r="A150" s="27" t="s">
        <v>163</v>
      </c>
      <c r="B150" s="15">
        <v>8028.6085825747723</v>
      </c>
      <c r="C150" s="15">
        <v>9881.1443433029908</v>
      </c>
      <c r="D150" s="15">
        <v>14343.302990897268</v>
      </c>
      <c r="E150" s="15">
        <v>20707.152145643693</v>
      </c>
      <c r="F150" s="15">
        <v>16051.755526657997</v>
      </c>
      <c r="G150" s="15">
        <v>17875.162548764631</v>
      </c>
      <c r="H150" s="15">
        <v>21496.759427828347</v>
      </c>
      <c r="I150" s="15">
        <v>25628.88946684005</v>
      </c>
      <c r="J150" s="15">
        <v>32043.088582574772</v>
      </c>
      <c r="K150" s="15">
        <v>27889.070221066318</v>
      </c>
      <c r="L150" s="15">
        <v>26563.679141742523</v>
      </c>
      <c r="M150" s="15">
        <v>21286.568270481144</v>
      </c>
      <c r="N150" s="15">
        <v>24121.331062120284</v>
      </c>
      <c r="O150" s="15">
        <v>23645.102360637193</v>
      </c>
      <c r="P150" s="15">
        <v>20456.781081759505</v>
      </c>
      <c r="Q150" s="15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</row>
    <row r="151" spans="1:33" ht="14.25" customHeight="1" x14ac:dyDescent="0.15">
      <c r="A151" s="27" t="s">
        <v>164</v>
      </c>
      <c r="B151" s="13">
        <v>21683.200000000001</v>
      </c>
      <c r="C151" s="13">
        <v>26597</v>
      </c>
      <c r="D151" s="13">
        <v>28639</v>
      </c>
      <c r="E151" s="13">
        <v>38132</v>
      </c>
      <c r="F151" s="13">
        <v>28536</v>
      </c>
      <c r="G151" s="13">
        <v>32843</v>
      </c>
      <c r="H151" s="13">
        <v>38995</v>
      </c>
      <c r="I151" s="13">
        <v>40385</v>
      </c>
      <c r="J151" s="13">
        <v>41214</v>
      </c>
      <c r="K151" s="13">
        <v>42675</v>
      </c>
      <c r="L151" s="13">
        <v>39815</v>
      </c>
      <c r="M151" s="13">
        <v>42200</v>
      </c>
      <c r="N151" s="13">
        <v>52757</v>
      </c>
      <c r="O151" s="13">
        <v>56753</v>
      </c>
      <c r="P151" s="13">
        <v>47681</v>
      </c>
      <c r="Q151" s="13">
        <v>43532</v>
      </c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</row>
    <row r="152" spans="1:33" ht="14.25" customHeight="1" x14ac:dyDescent="0.15">
      <c r="A152" s="27" t="s">
        <v>165</v>
      </c>
      <c r="B152" s="15">
        <v>108.1</v>
      </c>
      <c r="C152" s="15">
        <v>115.28013625</v>
      </c>
      <c r="D152" s="15">
        <v>108.529628002124</v>
      </c>
      <c r="E152" s="15">
        <v>120.31173708857899</v>
      </c>
      <c r="F152" s="15">
        <v>94.032984049400099</v>
      </c>
      <c r="G152" s="15">
        <v>102.7530383337</v>
      </c>
      <c r="H152" s="15">
        <v>125.0573348273</v>
      </c>
      <c r="I152" s="15">
        <v>138.9358162593</v>
      </c>
      <c r="J152" s="15">
        <v>146.5088145041</v>
      </c>
      <c r="K152" s="15">
        <v>177.73285234670001</v>
      </c>
      <c r="L152" s="15">
        <v>156.83648241</v>
      </c>
      <c r="M152" s="15">
        <v>158.73157556000001</v>
      </c>
      <c r="N152" s="15">
        <v>153.5216374</v>
      </c>
      <c r="O152" s="15"/>
      <c r="P152" s="15"/>
      <c r="Q152" s="15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</row>
    <row r="153" spans="1:33" ht="14.25" customHeight="1" x14ac:dyDescent="0.15">
      <c r="A153" s="27" t="s">
        <v>166</v>
      </c>
      <c r="B153" s="13">
        <v>8932.1</v>
      </c>
      <c r="C153" s="13">
        <v>10189.280000000001</v>
      </c>
      <c r="D153" s="13">
        <v>13488</v>
      </c>
      <c r="E153" s="13">
        <v>18043.8</v>
      </c>
      <c r="F153" s="13">
        <v>15357.2</v>
      </c>
      <c r="G153" s="13">
        <v>18709.5</v>
      </c>
      <c r="H153" s="13">
        <v>25661.5</v>
      </c>
      <c r="I153" s="13">
        <v>27761.7</v>
      </c>
      <c r="J153" s="13">
        <v>26493.4</v>
      </c>
      <c r="K153" s="13">
        <v>25783.1</v>
      </c>
      <c r="L153" s="13">
        <v>22541.8</v>
      </c>
      <c r="M153" s="13">
        <v>20693.7565</v>
      </c>
      <c r="N153" s="13">
        <v>22286.078000000001</v>
      </c>
      <c r="O153" s="13">
        <v>23960.949747619998</v>
      </c>
      <c r="P153" s="13">
        <v>22254.711698999999</v>
      </c>
      <c r="Q153" s="13">
        <v>14342.585251370001</v>
      </c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</row>
    <row r="154" spans="1:33" ht="14.25" customHeight="1" x14ac:dyDescent="0.15">
      <c r="A154" s="27" t="s">
        <v>167</v>
      </c>
      <c r="B154" s="15">
        <v>1524.7768256171667</v>
      </c>
      <c r="C154" s="15">
        <v>1992.0603759718224</v>
      </c>
      <c r="D154" s="15">
        <v>2633.1518556221858</v>
      </c>
      <c r="E154" s="15">
        <v>3141.3725365855357</v>
      </c>
      <c r="F154" s="15">
        <v>2874.1089440327296</v>
      </c>
      <c r="G154" s="15">
        <v>3531.5964435805072</v>
      </c>
      <c r="H154" s="15">
        <v>4252.6298185611704</v>
      </c>
      <c r="I154" s="15">
        <v>4765.0203500445541</v>
      </c>
      <c r="J154" s="15">
        <v>5431.9521092732803</v>
      </c>
      <c r="K154" s="15">
        <v>3683.7281658168517</v>
      </c>
      <c r="L154" s="15">
        <v>2569.8370343523907</v>
      </c>
      <c r="M154" s="15">
        <v>2074.0771219149065</v>
      </c>
      <c r="N154" s="15">
        <v>3064.8365254020769</v>
      </c>
      <c r="O154" s="15">
        <v>3214.0010120748302</v>
      </c>
      <c r="P154" s="15"/>
      <c r="Q154" s="15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</row>
    <row r="155" spans="1:33" ht="14.25" customHeight="1" x14ac:dyDescent="0.15">
      <c r="A155" s="27" t="s">
        <v>168</v>
      </c>
      <c r="B155" s="13">
        <v>3682.0659999999998</v>
      </c>
      <c r="C155" s="13">
        <v>4852.6499999999996</v>
      </c>
      <c r="D155" s="13">
        <v>5937.46</v>
      </c>
      <c r="E155" s="13">
        <v>8644.4</v>
      </c>
      <c r="F155" s="13">
        <v>6603.1</v>
      </c>
      <c r="G155" s="13">
        <v>9544.58</v>
      </c>
      <c r="H155" s="13">
        <v>11722.75</v>
      </c>
      <c r="I155" s="13">
        <v>11013.97</v>
      </c>
      <c r="J155" s="13">
        <v>11861</v>
      </c>
      <c r="K155" s="13">
        <v>11940.69</v>
      </c>
      <c r="L155" s="13">
        <v>10150</v>
      </c>
      <c r="M155" s="13">
        <v>9614.8619460000009</v>
      </c>
      <c r="N155" s="13">
        <v>11287.616</v>
      </c>
      <c r="O155" s="13">
        <v>12597.968462999999</v>
      </c>
      <c r="P155" s="13">
        <v>11897.368</v>
      </c>
      <c r="Q155" s="13">
        <v>9711.8860000000004</v>
      </c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</row>
    <row r="156" spans="1:33" ht="14.25" customHeight="1" x14ac:dyDescent="0.15">
      <c r="A156" s="27" t="s">
        <v>169</v>
      </c>
      <c r="B156" s="15">
        <v>11782.184510235027</v>
      </c>
      <c r="C156" s="15">
        <v>14468.113512126813</v>
      </c>
      <c r="D156" s="15">
        <v>19257.946575529411</v>
      </c>
      <c r="E156" s="15">
        <v>28078.161331891824</v>
      </c>
      <c r="F156" s="15">
        <v>20808.084070594705</v>
      </c>
      <c r="G156" s="15">
        <v>28391.271227793102</v>
      </c>
      <c r="H156" s="15">
        <v>36448.776804793109</v>
      </c>
      <c r="I156" s="15">
        <v>40279.232746793103</v>
      </c>
      <c r="J156" s="15">
        <v>41703.453761793106</v>
      </c>
      <c r="K156" s="15">
        <v>40711.494254793106</v>
      </c>
      <c r="L156" s="15">
        <v>36962.022697793109</v>
      </c>
      <c r="M156" s="15">
        <v>34908.473497793108</v>
      </c>
      <c r="N156" s="15">
        <v>38331.170100793104</v>
      </c>
      <c r="O156" s="15">
        <v>41553.479609793103</v>
      </c>
      <c r="P156" s="15">
        <v>40660.056428793105</v>
      </c>
      <c r="Q156" s="15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</row>
    <row r="157" spans="1:33" ht="14.25" customHeight="1" x14ac:dyDescent="0.15">
      <c r="A157" s="27" t="s">
        <v>170</v>
      </c>
      <c r="B157" s="13">
        <v>37307.4</v>
      </c>
      <c r="C157" s="13">
        <v>42193.601225320504</v>
      </c>
      <c r="D157" s="13">
        <v>46768.758845346398</v>
      </c>
      <c r="E157" s="13">
        <v>53324.367113835506</v>
      </c>
      <c r="F157" s="13">
        <v>43003.010235515001</v>
      </c>
      <c r="G157" s="13">
        <v>53630.915708091903</v>
      </c>
      <c r="H157" s="13">
        <v>58704.507744044902</v>
      </c>
      <c r="I157" s="13">
        <v>65310.365443937801</v>
      </c>
      <c r="J157" s="13">
        <v>62174.376900707</v>
      </c>
      <c r="K157" s="13">
        <v>67154.110407584099</v>
      </c>
      <c r="L157" s="13">
        <v>66506.329326472609</v>
      </c>
      <c r="M157" s="13">
        <v>78283.237169296292</v>
      </c>
      <c r="N157" s="13">
        <v>92029.051174008302</v>
      </c>
      <c r="O157" s="13">
        <v>102949.2469027234</v>
      </c>
      <c r="P157" s="13">
        <v>102788.47762460051</v>
      </c>
      <c r="Q157" s="13">
        <v>79250.311387376409</v>
      </c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</row>
    <row r="158" spans="1:33" ht="14.25" customHeight="1" x14ac:dyDescent="0.15">
      <c r="A158" s="27" t="s">
        <v>171</v>
      </c>
      <c r="B158" s="15">
        <v>94812</v>
      </c>
      <c r="C158" s="15">
        <v>119751</v>
      </c>
      <c r="D158" s="15">
        <v>159611</v>
      </c>
      <c r="E158" s="15">
        <v>203386</v>
      </c>
      <c r="F158" s="15">
        <v>145466</v>
      </c>
      <c r="G158" s="15">
        <v>172563</v>
      </c>
      <c r="H158" s="15">
        <v>204452</v>
      </c>
      <c r="I158" s="15">
        <v>192966</v>
      </c>
      <c r="J158" s="15">
        <v>199552</v>
      </c>
      <c r="K158" s="15">
        <v>215899</v>
      </c>
      <c r="L158" s="15">
        <v>189319</v>
      </c>
      <c r="M158" s="15">
        <v>194121</v>
      </c>
      <c r="N158" s="15">
        <v>228677</v>
      </c>
      <c r="O158" s="15">
        <v>263557</v>
      </c>
      <c r="P158" s="15">
        <v>259439</v>
      </c>
      <c r="Q158" s="15">
        <v>252082</v>
      </c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</row>
    <row r="159" spans="1:33" ht="14.25" customHeight="1" x14ac:dyDescent="0.15">
      <c r="A159" s="27" t="s">
        <v>172</v>
      </c>
      <c r="B159" s="13">
        <v>61096.450338458671</v>
      </c>
      <c r="C159" s="13">
        <v>68515.828634323145</v>
      </c>
      <c r="D159" s="13">
        <v>79677.143954569605</v>
      </c>
      <c r="E159" s="13">
        <v>92224.603796975818</v>
      </c>
      <c r="F159" s="13">
        <v>69267.518437379345</v>
      </c>
      <c r="G159" s="13">
        <v>74742.407953102418</v>
      </c>
      <c r="H159" s="13">
        <v>79107.457031222861</v>
      </c>
      <c r="I159" s="13">
        <v>68976.872164339482</v>
      </c>
      <c r="J159" s="13">
        <v>72576.021059391176</v>
      </c>
      <c r="K159" s="13">
        <v>75632.55979976301</v>
      </c>
      <c r="L159" s="13">
        <v>65081.974321216003</v>
      </c>
      <c r="M159" s="13">
        <v>65418.689104181321</v>
      </c>
      <c r="N159" s="13">
        <v>75328.797669776526</v>
      </c>
      <c r="O159" s="13">
        <v>84823.794507344472</v>
      </c>
      <c r="P159" s="13">
        <v>83113.624004707919</v>
      </c>
      <c r="Q159" s="13">
        <v>73558.486117625143</v>
      </c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</row>
    <row r="160" spans="1:33" ht="14.25" customHeight="1" x14ac:dyDescent="0.15">
      <c r="A160" s="27" t="s">
        <v>173</v>
      </c>
      <c r="B160" s="15"/>
      <c r="C160" s="15"/>
      <c r="D160" s="15"/>
      <c r="E160" s="15"/>
      <c r="F160" s="15"/>
      <c r="G160" s="15"/>
      <c r="H160" s="15">
        <v>26925.851648351647</v>
      </c>
      <c r="I160" s="15">
        <v>30787.179487179477</v>
      </c>
      <c r="J160" s="15">
        <v>31474.725274725271</v>
      </c>
      <c r="K160" s="15">
        <v>31145.329670329669</v>
      </c>
      <c r="L160" s="15">
        <v>28496.153846153848</v>
      </c>
      <c r="M160" s="15">
        <v>31934.065934065933</v>
      </c>
      <c r="N160" s="15">
        <v>30765.659340659338</v>
      </c>
      <c r="O160" s="15">
        <v>33307.142857142855</v>
      </c>
      <c r="P160" s="15">
        <v>31353.846153846152</v>
      </c>
      <c r="Q160" s="15">
        <v>24366.758241758238</v>
      </c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</row>
    <row r="161" spans="1:33" ht="14.25" customHeight="1" x14ac:dyDescent="0.15">
      <c r="A161" s="27" t="s">
        <v>174</v>
      </c>
      <c r="B161" s="13">
        <v>28695.1</v>
      </c>
      <c r="C161" s="13">
        <v>38246.715660727117</v>
      </c>
      <c r="D161" s="13">
        <v>58964.747669252502</v>
      </c>
      <c r="E161" s="13">
        <v>72322.951479568015</v>
      </c>
      <c r="F161" s="13">
        <v>46302.121607596397</v>
      </c>
      <c r="G161" s="13">
        <v>56086.692480145059</v>
      </c>
      <c r="H161" s="13">
        <v>68870.769198949158</v>
      </c>
      <c r="I161" s="13">
        <v>63157.011998971233</v>
      </c>
      <c r="J161" s="13">
        <v>66381.508085519483</v>
      </c>
      <c r="K161" s="13">
        <v>70984.697309615338</v>
      </c>
      <c r="L161" s="13">
        <v>63508.551837869192</v>
      </c>
      <c r="M161" s="13">
        <v>68387.502607260554</v>
      </c>
      <c r="N161" s="13">
        <v>79135.923337854983</v>
      </c>
      <c r="O161" s="13">
        <v>91069.099327517208</v>
      </c>
      <c r="P161" s="13">
        <v>90582.076418167635</v>
      </c>
      <c r="Q161" s="13">
        <v>87777.753465497895</v>
      </c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</row>
    <row r="162" spans="1:33" ht="14.25" customHeight="1" x14ac:dyDescent="0.15">
      <c r="A162" s="27" t="s">
        <v>175</v>
      </c>
      <c r="B162" s="15">
        <v>123839.02</v>
      </c>
      <c r="C162" s="15">
        <v>163187.28</v>
      </c>
      <c r="D162" s="15">
        <v>223083.53</v>
      </c>
      <c r="E162" s="15">
        <v>288672.59000000003</v>
      </c>
      <c r="F162" s="15">
        <v>183924.12</v>
      </c>
      <c r="G162" s="15">
        <v>245679.71</v>
      </c>
      <c r="H162" s="15">
        <v>318554.76</v>
      </c>
      <c r="I162" s="15">
        <v>335771.21</v>
      </c>
      <c r="J162" s="15">
        <v>341269.23</v>
      </c>
      <c r="K162" s="15">
        <v>307875.43</v>
      </c>
      <c r="L162" s="15">
        <v>193021.13</v>
      </c>
      <c r="M162" s="15">
        <v>191494.32</v>
      </c>
      <c r="N162" s="15">
        <v>238383.89</v>
      </c>
      <c r="O162" s="15">
        <v>248856.86</v>
      </c>
      <c r="P162" s="15">
        <v>253876.74</v>
      </c>
      <c r="Q162" s="15">
        <v>239640.17</v>
      </c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</row>
    <row r="163" spans="1:33" ht="14.25" customHeight="1" x14ac:dyDescent="0.15">
      <c r="A163" s="27" t="s">
        <v>176</v>
      </c>
      <c r="B163" s="13"/>
      <c r="C163" s="13"/>
      <c r="D163" s="13"/>
      <c r="E163" s="13"/>
      <c r="F163" s="13"/>
      <c r="G163" s="13">
        <v>1084</v>
      </c>
      <c r="H163" s="13">
        <v>1569.07577764898</v>
      </c>
      <c r="I163" s="13">
        <v>1864.4484724541901</v>
      </c>
      <c r="J163" s="13">
        <v>1853.7883044310702</v>
      </c>
      <c r="K163" s="13">
        <v>1991.6599754271601</v>
      </c>
      <c r="L163" s="13">
        <v>1918.6504662017701</v>
      </c>
      <c r="M163" s="13">
        <v>2020.7541298458</v>
      </c>
      <c r="N163" s="13">
        <v>2014.3645715253479</v>
      </c>
      <c r="O163" s="13">
        <v>2284.1439230170149</v>
      </c>
      <c r="P163" s="13">
        <v>2704.6315886653001</v>
      </c>
      <c r="Q163" s="13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</row>
    <row r="164" spans="1:33" ht="14.25" customHeight="1" x14ac:dyDescent="0.15">
      <c r="A164" s="27" t="s">
        <v>177</v>
      </c>
      <c r="B164" s="15">
        <v>187.2</v>
      </c>
      <c r="C164" s="15">
        <v>218.85531177100322</v>
      </c>
      <c r="D164" s="15">
        <v>227.09551571537062</v>
      </c>
      <c r="E164" s="15">
        <v>248.99414343217185</v>
      </c>
      <c r="F164" s="15">
        <v>207.86110324607296</v>
      </c>
      <c r="G164" s="15">
        <v>279.98963079208841</v>
      </c>
      <c r="H164" s="15">
        <v>318.67263332384158</v>
      </c>
      <c r="I164" s="15">
        <v>308.42965130286711</v>
      </c>
      <c r="J164" s="15">
        <v>325.37088313384351</v>
      </c>
      <c r="K164" s="15">
        <v>341.31504187310833</v>
      </c>
      <c r="L164" s="15">
        <v>297.78440600784097</v>
      </c>
      <c r="M164" s="15">
        <v>312.57817545486392</v>
      </c>
      <c r="N164" s="15">
        <v>320.72125289426316</v>
      </c>
      <c r="O164" s="15">
        <v>332.77801063844691</v>
      </c>
      <c r="P164" s="15">
        <v>356.78058834031737</v>
      </c>
      <c r="Q164" s="15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</row>
    <row r="165" spans="1:33" ht="14.25" customHeight="1" x14ac:dyDescent="0.15">
      <c r="A165" s="27" t="s">
        <v>178</v>
      </c>
      <c r="B165" s="13">
        <v>41.600342696000006</v>
      </c>
      <c r="C165" s="13">
        <v>59.239660631999996</v>
      </c>
      <c r="D165" s="13">
        <v>64.866164424000004</v>
      </c>
      <c r="E165" s="13">
        <v>92.153344128000001</v>
      </c>
      <c r="F165" s="13">
        <v>83.76385531999999</v>
      </c>
      <c r="G165" s="13">
        <v>96.195918520339205</v>
      </c>
      <c r="H165" s="13">
        <v>115.6811463239421</v>
      </c>
      <c r="I165" s="13">
        <v>119.1403439826919</v>
      </c>
      <c r="J165" s="13">
        <v>128.6459172200374</v>
      </c>
      <c r="K165" s="13">
        <v>144.62852809522619</v>
      </c>
      <c r="L165" s="13">
        <v>118.9477894994114</v>
      </c>
      <c r="M165" s="13">
        <v>119.11417541325329</v>
      </c>
      <c r="N165" s="13">
        <v>127.6746627858473</v>
      </c>
      <c r="O165" s="13">
        <v>132.8615601598114</v>
      </c>
      <c r="P165" s="13">
        <v>126.39254188915859</v>
      </c>
      <c r="Q165" s="13">
        <v>116.72451026865632</v>
      </c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</row>
    <row r="166" spans="1:33" ht="14.25" customHeight="1" x14ac:dyDescent="0.15">
      <c r="A166" s="27" t="s">
        <v>179</v>
      </c>
      <c r="B166" s="15">
        <v>54552.9</v>
      </c>
      <c r="C166" s="15">
        <v>63829.153761467896</v>
      </c>
      <c r="D166" s="15">
        <v>82542.387545176534</v>
      </c>
      <c r="E166" s="15">
        <v>101453.61066666667</v>
      </c>
      <c r="F166" s="15">
        <v>87077.573333333334</v>
      </c>
      <c r="G166" s="15">
        <v>97431.135999999999</v>
      </c>
      <c r="H166" s="15">
        <v>119960.69066666668</v>
      </c>
      <c r="I166" s="15">
        <v>141799.15466666667</v>
      </c>
      <c r="J166" s="15">
        <v>153343.63200000001</v>
      </c>
      <c r="K166" s="15">
        <v>158461.98199253331</v>
      </c>
      <c r="L166" s="15">
        <v>159271.13440000001</v>
      </c>
      <c r="M166" s="15">
        <v>127843.40266666668</v>
      </c>
      <c r="N166" s="15">
        <v>123400.645661512</v>
      </c>
      <c r="O166" s="15">
        <v>125637.71733333333</v>
      </c>
      <c r="P166" s="15">
        <v>140281.152983904</v>
      </c>
      <c r="Q166" s="15">
        <v>125919.76266666668</v>
      </c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</row>
    <row r="167" spans="1:33" ht="14.25" customHeight="1" x14ac:dyDescent="0.15">
      <c r="A167" s="27" t="s">
        <v>180</v>
      </c>
      <c r="B167" s="13">
        <v>2885.6</v>
      </c>
      <c r="C167" s="13">
        <v>3195.4022169853451</v>
      </c>
      <c r="D167" s="13">
        <v>4159.2138688789664</v>
      </c>
      <c r="E167" s="13">
        <v>5617.981540877493</v>
      </c>
      <c r="F167" s="13">
        <v>4139.4582687727643</v>
      </c>
      <c r="G167" s="13">
        <v>4086.3246694016152</v>
      </c>
      <c r="H167" s="13">
        <v>5136.1295670781992</v>
      </c>
      <c r="I167" s="13">
        <v>5623.1055884878633</v>
      </c>
      <c r="J167" s="13">
        <v>5858.4972538178499</v>
      </c>
      <c r="K167" s="13">
        <v>5784.1918027246493</v>
      </c>
      <c r="L167" s="13">
        <v>4978.8959014924185</v>
      </c>
      <c r="M167" s="13">
        <v>4839.9374340976792</v>
      </c>
      <c r="N167" s="13">
        <v>5987.7613279580537</v>
      </c>
      <c r="O167" s="13">
        <v>7262.2952923897574</v>
      </c>
      <c r="P167" s="13"/>
      <c r="Q167" s="13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</row>
    <row r="168" spans="1:33" ht="14.25" customHeight="1" x14ac:dyDescent="0.15">
      <c r="A168" s="27" t="s">
        <v>181</v>
      </c>
      <c r="B168" s="15"/>
      <c r="C168" s="15"/>
      <c r="D168" s="15">
        <v>17778.2</v>
      </c>
      <c r="E168" s="15">
        <v>22593.225128337883</v>
      </c>
      <c r="F168" s="15">
        <v>14798.878351406343</v>
      </c>
      <c r="G168" s="15">
        <v>15328.637544853034</v>
      </c>
      <c r="H168" s="15">
        <v>18934.902224502664</v>
      </c>
      <c r="I168" s="15">
        <v>18005.404511639372</v>
      </c>
      <c r="J168" s="15">
        <v>19501.522981627633</v>
      </c>
      <c r="K168" s="15">
        <v>19585.489256681176</v>
      </c>
      <c r="L168" s="15">
        <v>16746.467423003745</v>
      </c>
      <c r="M168" s="15">
        <v>17630.011649605665</v>
      </c>
      <c r="N168" s="15">
        <v>20438.139238844415</v>
      </c>
      <c r="O168" s="15">
        <v>23812.911198010621</v>
      </c>
      <c r="P168" s="15">
        <v>24661.61986107397</v>
      </c>
      <c r="Q168" s="15">
        <v>24328.365162180984</v>
      </c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</row>
    <row r="169" spans="1:33" ht="14.25" customHeight="1" x14ac:dyDescent="0.15">
      <c r="A169" s="27" t="s">
        <v>182</v>
      </c>
      <c r="B169" s="13">
        <v>644.55377346363696</v>
      </c>
      <c r="C169" s="13">
        <v>701.76585474594492</v>
      </c>
      <c r="D169" s="13">
        <v>701.9</v>
      </c>
      <c r="E169" s="13">
        <v>841.10953376202099</v>
      </c>
      <c r="F169" s="13">
        <v>750.66773418389596</v>
      </c>
      <c r="G169" s="13">
        <v>781.24939522834597</v>
      </c>
      <c r="H169" s="13">
        <v>915.003988201075</v>
      </c>
      <c r="I169" s="13">
        <v>1028.580585148334</v>
      </c>
      <c r="J169" s="13">
        <v>1074.6496799601719</v>
      </c>
      <c r="K169" s="13">
        <v>1080.9581152397002</v>
      </c>
      <c r="L169" s="13">
        <v>922.38717957198401</v>
      </c>
      <c r="M169" s="13">
        <v>991.04419908339094</v>
      </c>
      <c r="N169" s="13">
        <v>1155.1345323287551</v>
      </c>
      <c r="O169" s="13">
        <v>1188.0554676517979</v>
      </c>
      <c r="P169" s="13">
        <v>1113.7850208306302</v>
      </c>
      <c r="Q169" s="13">
        <v>852.79761190143199</v>
      </c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</row>
    <row r="170" spans="1:33" ht="14.25" customHeight="1" x14ac:dyDescent="0.15">
      <c r="A170" s="27" t="s">
        <v>183</v>
      </c>
      <c r="B170" s="15">
        <v>361.66654400164242</v>
      </c>
      <c r="C170" s="15">
        <v>351.18559703929662</v>
      </c>
      <c r="D170" s="15">
        <v>395.44639452567912</v>
      </c>
      <c r="E170" s="15">
        <v>471.21171812585214</v>
      </c>
      <c r="F170" s="15">
        <v>617.50460208512982</v>
      </c>
      <c r="G170" s="15">
        <v>880.7497656249077</v>
      </c>
      <c r="H170" s="15">
        <v>2056.0293511959894</v>
      </c>
      <c r="I170" s="15">
        <v>1970.5316452632069</v>
      </c>
      <c r="J170" s="15">
        <v>1571.0534623424301</v>
      </c>
      <c r="K170" s="15">
        <v>1634.8878056839599</v>
      </c>
      <c r="L170" s="15">
        <v>1346.81617119526</v>
      </c>
      <c r="M170" s="15">
        <v>972.7</v>
      </c>
      <c r="N170" s="15">
        <v>1203.3034356598607</v>
      </c>
      <c r="O170" s="15">
        <v>1209.7692871838094</v>
      </c>
      <c r="P170" s="15">
        <v>1388.0424744353977</v>
      </c>
      <c r="Q170" s="15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</row>
    <row r="171" spans="1:33" ht="14.25" customHeight="1" x14ac:dyDescent="0.15">
      <c r="A171" s="27" t="s">
        <v>184</v>
      </c>
      <c r="B171" s="13">
        <v>194519.63848780116</v>
      </c>
      <c r="C171" s="13">
        <v>228273.26508349465</v>
      </c>
      <c r="D171" s="13">
        <v>253354.57351361995</v>
      </c>
      <c r="E171" s="13">
        <v>312810.69457361312</v>
      </c>
      <c r="F171" s="13">
        <v>241627.3941767895</v>
      </c>
      <c r="G171" s="13">
        <v>311199.85820891039</v>
      </c>
      <c r="H171" s="13">
        <v>373188.74412470707</v>
      </c>
      <c r="I171" s="13">
        <v>376103.4247167593</v>
      </c>
      <c r="J171" s="13">
        <v>379207.70398785261</v>
      </c>
      <c r="K171" s="13">
        <v>363919.81374057848</v>
      </c>
      <c r="L171" s="13">
        <v>303652.10117651336</v>
      </c>
      <c r="M171" s="13">
        <v>283231.82652377087</v>
      </c>
      <c r="N171" s="13">
        <v>315420.3885077032</v>
      </c>
      <c r="O171" s="13">
        <v>357369.89145007043</v>
      </c>
      <c r="P171" s="13">
        <v>344508.17659240519</v>
      </c>
      <c r="Q171" s="13">
        <v>317990.75913969323</v>
      </c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</row>
    <row r="172" spans="1:33" ht="14.25" customHeight="1" x14ac:dyDescent="0.15">
      <c r="A172" s="27" t="s">
        <v>185</v>
      </c>
      <c r="B172" s="15"/>
      <c r="C172" s="15"/>
      <c r="D172" s="15"/>
      <c r="E172" s="15"/>
      <c r="F172" s="15"/>
      <c r="G172" s="15"/>
      <c r="H172" s="15">
        <v>733</v>
      </c>
      <c r="I172" s="15">
        <v>767.78770949720672</v>
      </c>
      <c r="J172" s="15">
        <v>924.15642458100558</v>
      </c>
      <c r="K172" s="15">
        <v>1011.8324022346369</v>
      </c>
      <c r="L172" s="15">
        <v>855.48044692737426</v>
      </c>
      <c r="M172" s="15">
        <v>855.46368715083804</v>
      </c>
      <c r="N172" s="15">
        <v>761.13407821229055</v>
      </c>
      <c r="O172" s="15">
        <v>919.49571712290503</v>
      </c>
      <c r="P172" s="15">
        <v>922.57727248603351</v>
      </c>
      <c r="Q172" s="15">
        <v>595.45535796648039</v>
      </c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</row>
    <row r="173" spans="1:33" ht="14.25" customHeight="1" x14ac:dyDescent="0.15">
      <c r="A173" s="27" t="s">
        <v>186</v>
      </c>
      <c r="B173" s="13">
        <v>42128.76679780917</v>
      </c>
      <c r="C173" s="13">
        <v>53539.385789037384</v>
      </c>
      <c r="D173" s="13">
        <v>64827.208844524081</v>
      </c>
      <c r="E173" s="13">
        <v>73089.895578774085</v>
      </c>
      <c r="F173" s="13">
        <v>53241.486125860174</v>
      </c>
      <c r="G173" s="13">
        <v>61722.965496853212</v>
      </c>
      <c r="H173" s="13">
        <v>76148.435248101596</v>
      </c>
      <c r="I173" s="13">
        <v>74056.739154503171</v>
      </c>
      <c r="J173" s="13">
        <v>79077.476250020496</v>
      </c>
      <c r="K173" s="13">
        <v>79435.240498631189</v>
      </c>
      <c r="L173" s="13">
        <v>70741.066369518652</v>
      </c>
      <c r="M173" s="13">
        <v>72376.549063536542</v>
      </c>
      <c r="N173" s="13">
        <v>79043.07837026671</v>
      </c>
      <c r="O173" s="13">
        <v>88955.987448328786</v>
      </c>
      <c r="P173" s="13">
        <v>85807.802435037112</v>
      </c>
      <c r="Q173" s="13">
        <v>79036.484242162827</v>
      </c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</row>
    <row r="174" spans="1:33" ht="14.25" customHeight="1" x14ac:dyDescent="0.15">
      <c r="A174" s="27" t="s">
        <v>187</v>
      </c>
      <c r="B174" s="15">
        <v>19322.8</v>
      </c>
      <c r="C174" s="15">
        <v>22779.946593916135</v>
      </c>
      <c r="D174" s="15">
        <v>29325.305037745326</v>
      </c>
      <c r="E174" s="15">
        <v>32653.3</v>
      </c>
      <c r="F174" s="15">
        <v>23330.880308275246</v>
      </c>
      <c r="G174" s="15">
        <v>25679.392499732316</v>
      </c>
      <c r="H174" s="15">
        <v>30646.878470120057</v>
      </c>
      <c r="I174" s="15">
        <v>27423.919951772143</v>
      </c>
      <c r="J174" s="15">
        <v>27813.032001793967</v>
      </c>
      <c r="K174" s="15">
        <v>28792.787163651694</v>
      </c>
      <c r="L174" s="15">
        <v>24929.03476037642</v>
      </c>
      <c r="M174" s="15">
        <v>25845.544575739867</v>
      </c>
      <c r="N174" s="15">
        <v>30250.682418440087</v>
      </c>
      <c r="O174" s="15">
        <v>34865.344808747192</v>
      </c>
      <c r="P174" s="15">
        <v>34374.92924057765</v>
      </c>
      <c r="Q174" s="15">
        <v>31199.931088087356</v>
      </c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</row>
    <row r="175" spans="1:33" ht="14.25" customHeight="1" x14ac:dyDescent="0.15">
      <c r="A175" s="27" t="s">
        <v>188</v>
      </c>
      <c r="B175" s="13">
        <v>185.08930966075116</v>
      </c>
      <c r="C175" s="13">
        <v>195.4</v>
      </c>
      <c r="D175" s="13">
        <v>261.13769172928562</v>
      </c>
      <c r="E175" s="13">
        <v>278.59541113902912</v>
      </c>
      <c r="F175" s="13">
        <v>239.03938213626463</v>
      </c>
      <c r="G175" s="13">
        <v>360.33098331338181</v>
      </c>
      <c r="H175" s="13">
        <v>423.03643731509288</v>
      </c>
      <c r="I175" s="13">
        <v>434.10632672415426</v>
      </c>
      <c r="J175" s="13">
        <v>464.57924813386848</v>
      </c>
      <c r="K175" s="13">
        <v>460.074616077359</v>
      </c>
      <c r="L175" s="13">
        <v>437.47663819320462</v>
      </c>
      <c r="M175" s="13">
        <v>419.35662253737303</v>
      </c>
      <c r="N175" s="13">
        <v>462.13630531207798</v>
      </c>
      <c r="O175" s="13">
        <v>529.44404901894541</v>
      </c>
      <c r="P175" s="13">
        <v>497.28260443751162</v>
      </c>
      <c r="Q175" s="13">
        <v>404.02480378208026</v>
      </c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</row>
    <row r="176" spans="1:33" ht="14.25" customHeight="1" x14ac:dyDescent="0.15">
      <c r="A176" s="27" t="s">
        <v>189</v>
      </c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</row>
    <row r="177" spans="1:33" ht="14.25" customHeight="1" x14ac:dyDescent="0.15">
      <c r="A177" s="27" t="s">
        <v>190</v>
      </c>
      <c r="B177" s="13">
        <v>56572.087210668062</v>
      </c>
      <c r="C177" s="13">
        <v>69627.035138121122</v>
      </c>
      <c r="D177" s="13">
        <v>81261.994580226121</v>
      </c>
      <c r="E177" s="13">
        <v>90963.153090648804</v>
      </c>
      <c r="F177" s="13">
        <v>66882.012030579514</v>
      </c>
      <c r="G177" s="13">
        <v>83362.029312336992</v>
      </c>
      <c r="H177" s="13">
        <v>102557.89159865391</v>
      </c>
      <c r="I177" s="13">
        <v>104649.76667637554</v>
      </c>
      <c r="J177" s="13">
        <v>103903.98561631393</v>
      </c>
      <c r="K177" s="13">
        <v>98590.767122710269</v>
      </c>
      <c r="L177" s="13">
        <v>84628.024973229025</v>
      </c>
      <c r="M177" s="13">
        <v>74420.458972489781</v>
      </c>
      <c r="N177" s="13">
        <v>82813.942777549615</v>
      </c>
      <c r="O177" s="13">
        <v>92407.312666471087</v>
      </c>
      <c r="P177" s="13">
        <v>87444.57631083575</v>
      </c>
      <c r="Q177" s="13">
        <v>68001.416050051077</v>
      </c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</row>
    <row r="178" spans="1:33" ht="14.25" customHeight="1" x14ac:dyDescent="0.15">
      <c r="A178" s="27" t="s">
        <v>191</v>
      </c>
      <c r="B178" s="15"/>
      <c r="C178" s="15"/>
      <c r="D178" s="15"/>
      <c r="E178" s="15"/>
      <c r="F178" s="15"/>
      <c r="G178" s="15"/>
      <c r="H178" s="15"/>
      <c r="I178" s="15"/>
      <c r="J178" s="15"/>
      <c r="K178" s="15">
        <v>4888.8</v>
      </c>
      <c r="L178" s="15">
        <v>2243.46</v>
      </c>
      <c r="M178" s="15">
        <v>1453.85</v>
      </c>
      <c r="N178" s="15">
        <v>1357.93</v>
      </c>
      <c r="O178" s="15">
        <v>2053.1</v>
      </c>
      <c r="P178" s="15">
        <v>2014.56</v>
      </c>
      <c r="Q178" s="15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</row>
    <row r="179" spans="1:33" ht="14.25" customHeight="1" x14ac:dyDescent="0.15">
      <c r="A179" s="27" t="s">
        <v>192</v>
      </c>
      <c r="B179" s="13">
        <v>283552.16450681805</v>
      </c>
      <c r="C179" s="13">
        <v>322368.64940839156</v>
      </c>
      <c r="D179" s="13">
        <v>391342.78500612976</v>
      </c>
      <c r="E179" s="13">
        <v>415495.70834642596</v>
      </c>
      <c r="F179" s="13">
        <v>288498.97167508968</v>
      </c>
      <c r="G179" s="13">
        <v>318032.84157647903</v>
      </c>
      <c r="H179" s="13">
        <v>364129.71037689358</v>
      </c>
      <c r="I179" s="13">
        <v>327487.37993643992</v>
      </c>
      <c r="J179" s="13">
        <v>333351.9558544677</v>
      </c>
      <c r="K179" s="13">
        <v>349750.72580227215</v>
      </c>
      <c r="L179" s="13">
        <v>303444.14028495975</v>
      </c>
      <c r="M179" s="13">
        <v>302850.01384281361</v>
      </c>
      <c r="N179" s="13">
        <v>342516.4209513393</v>
      </c>
      <c r="O179" s="13">
        <v>378966.16476143844</v>
      </c>
      <c r="P179" s="13">
        <v>358695.54479618563</v>
      </c>
      <c r="Q179" s="13">
        <v>313144.21581561794</v>
      </c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</row>
    <row r="180" spans="1:33" ht="14.25" customHeight="1" x14ac:dyDescent="0.15">
      <c r="A180" s="27" t="s">
        <v>193</v>
      </c>
      <c r="B180" s="15">
        <v>7976.8656000000001</v>
      </c>
      <c r="C180" s="15">
        <v>9227.61</v>
      </c>
      <c r="D180" s="15">
        <v>10166.85</v>
      </c>
      <c r="E180" s="15">
        <v>12682.08</v>
      </c>
      <c r="F180" s="15">
        <v>9185.94</v>
      </c>
      <c r="G180" s="15">
        <v>12105.855</v>
      </c>
      <c r="H180" s="15">
        <v>18241.929</v>
      </c>
      <c r="I180" s="15">
        <v>19190.2</v>
      </c>
      <c r="J180" s="15">
        <v>18002.755385338798</v>
      </c>
      <c r="K180" s="15">
        <v>19416.766445288282</v>
      </c>
      <c r="L180" s="15">
        <v>18934.596582931863</v>
      </c>
      <c r="M180" s="15">
        <v>19182.844729815202</v>
      </c>
      <c r="N180" s="15">
        <v>20979.796294731201</v>
      </c>
      <c r="O180" s="15">
        <v>22232.726808691477</v>
      </c>
      <c r="P180" s="15">
        <v>19937.080205757135</v>
      </c>
      <c r="Q180" s="15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</row>
    <row r="181" spans="1:33" ht="14.25" customHeight="1" x14ac:dyDescent="0.15">
      <c r="A181" s="27" t="s">
        <v>194</v>
      </c>
      <c r="B181" s="13">
        <v>185.21258518518516</v>
      </c>
      <c r="C181" s="13">
        <v>219.57423074074072</v>
      </c>
      <c r="D181" s="13">
        <v>242.95382962962961</v>
      </c>
      <c r="E181" s="13">
        <v>311.91263555555554</v>
      </c>
      <c r="F181" s="13">
        <v>265.69283407407409</v>
      </c>
      <c r="G181" s="13">
        <v>252.6760007407407</v>
      </c>
      <c r="H181" s="13">
        <v>246.35851037037037</v>
      </c>
      <c r="I181" s="13">
        <v>227.74338518518516</v>
      </c>
      <c r="J181" s="13">
        <v>251.25441888888886</v>
      </c>
      <c r="K181" s="13">
        <v>290.3</v>
      </c>
      <c r="L181" s="13">
        <v>310.43704944918511</v>
      </c>
      <c r="M181" s="13">
        <v>334.3153937174252</v>
      </c>
      <c r="N181" s="13">
        <v>332.40631140841481</v>
      </c>
      <c r="O181" s="13">
        <v>349.8221444444444</v>
      </c>
      <c r="P181" s="13"/>
      <c r="Q181" s="13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</row>
    <row r="182" spans="1:33" ht="14.25" customHeight="1" x14ac:dyDescent="0.15">
      <c r="A182" s="27" t="s">
        <v>195</v>
      </c>
      <c r="B182" s="15">
        <v>418.1220011111111</v>
      </c>
      <c r="C182" s="15">
        <v>520.978167037037</v>
      </c>
      <c r="D182" s="15">
        <v>541.69764185185181</v>
      </c>
      <c r="E182" s="15">
        <v>604.82034444444446</v>
      </c>
      <c r="F182" s="15">
        <v>457.96098851851849</v>
      </c>
      <c r="G182" s="15">
        <v>582.99185185185183</v>
      </c>
      <c r="H182" s="15">
        <v>613.23497296296284</v>
      </c>
      <c r="I182" s="15">
        <v>566.36626370370368</v>
      </c>
      <c r="J182" s="15">
        <v>496.66075037037035</v>
      </c>
      <c r="K182" s="15">
        <v>552</v>
      </c>
      <c r="L182" s="15">
        <v>501.80162015377772</v>
      </c>
      <c r="M182" s="15">
        <v>575.93160660444437</v>
      </c>
      <c r="N182" s="15">
        <v>576.40791641481474</v>
      </c>
      <c r="O182" s="15">
        <v>600.08829629629622</v>
      </c>
      <c r="P182" s="15"/>
      <c r="Q182" s="15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</row>
    <row r="183" spans="1:33" ht="14.25" customHeight="1" x14ac:dyDescent="0.15">
      <c r="A183" s="27" t="s">
        <v>196</v>
      </c>
      <c r="B183" s="13">
        <v>212.3909474074074</v>
      </c>
      <c r="C183" s="13">
        <v>237.68181148148147</v>
      </c>
      <c r="D183" s="13">
        <v>287.91111555555551</v>
      </c>
      <c r="E183" s="13">
        <v>328.67918481481479</v>
      </c>
      <c r="F183" s="13">
        <v>293.80819111111111</v>
      </c>
      <c r="G183" s="13">
        <v>297.71684925925922</v>
      </c>
      <c r="H183" s="13">
        <v>292.28397222222219</v>
      </c>
      <c r="I183" s="13">
        <v>315.01962185185181</v>
      </c>
      <c r="J183" s="13">
        <v>333.46466185185182</v>
      </c>
      <c r="K183" s="13">
        <v>319.60000000000002</v>
      </c>
      <c r="L183" s="13">
        <v>294.7596765703704</v>
      </c>
      <c r="M183" s="13">
        <v>295.14670809407409</v>
      </c>
      <c r="N183" s="13">
        <v>290.92183819629628</v>
      </c>
      <c r="O183" s="13">
        <v>311.16296296296292</v>
      </c>
      <c r="P183" s="13"/>
      <c r="Q183" s="13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</row>
    <row r="184" spans="1:33" ht="14.25" customHeight="1" x14ac:dyDescent="0.15">
      <c r="A184" s="27" t="s">
        <v>197</v>
      </c>
      <c r="B184" s="15">
        <v>5945.9928</v>
      </c>
      <c r="C184" s="15">
        <v>7104.6887999999999</v>
      </c>
      <c r="D184" s="15">
        <v>7722.4048000000003</v>
      </c>
      <c r="E184" s="15">
        <v>8229.3595999999998</v>
      </c>
      <c r="F184" s="15">
        <v>8528.0051999999996</v>
      </c>
      <c r="G184" s="15">
        <v>8839.4</v>
      </c>
      <c r="H184" s="15">
        <v>8127.5568000000003</v>
      </c>
      <c r="I184" s="15">
        <v>8122.6798399999998</v>
      </c>
      <c r="J184" s="15">
        <v>8727.89984</v>
      </c>
      <c r="K184" s="15">
        <v>8105.9228800000001</v>
      </c>
      <c r="L184" s="15">
        <v>8558.2034999999996</v>
      </c>
      <c r="M184" s="15">
        <v>7479.5463</v>
      </c>
      <c r="N184" s="15">
        <v>8220.3011188363598</v>
      </c>
      <c r="O184" s="15">
        <v>7065.0725713310003</v>
      </c>
      <c r="P184" s="15">
        <v>8361.4750388814009</v>
      </c>
      <c r="Q184" s="15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</row>
    <row r="185" spans="1:33" ht="14.25" customHeight="1" x14ac:dyDescent="0.15">
      <c r="A185" s="27" t="s">
        <v>198</v>
      </c>
      <c r="B185" s="13">
        <v>1189.0999999999999</v>
      </c>
      <c r="C185" s="13">
        <v>902.6</v>
      </c>
      <c r="D185" s="13">
        <v>1044.8</v>
      </c>
      <c r="E185" s="13">
        <v>1406.7</v>
      </c>
      <c r="F185" s="13">
        <v>1390.7</v>
      </c>
      <c r="G185" s="13">
        <v>1397.9</v>
      </c>
      <c r="H185" s="13">
        <v>1679.0779114700001</v>
      </c>
      <c r="I185" s="13">
        <v>1971.5414587</v>
      </c>
      <c r="J185" s="13">
        <v>2125.6368788180407</v>
      </c>
      <c r="K185" s="13">
        <v>1965.641550735455</v>
      </c>
      <c r="L185" s="13">
        <v>1973.127676411184</v>
      </c>
      <c r="M185" s="13">
        <v>1202.419859418766</v>
      </c>
      <c r="N185" s="13">
        <v>1210.5</v>
      </c>
      <c r="O185" s="13">
        <v>1402.852987327889</v>
      </c>
      <c r="P185" s="13">
        <v>1597.629354889169</v>
      </c>
      <c r="Q185" s="13">
        <v>1282.994792429344</v>
      </c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</row>
    <row r="186" spans="1:33" ht="14.25" customHeight="1" x14ac:dyDescent="0.15">
      <c r="A186" s="27" t="s">
        <v>199</v>
      </c>
      <c r="B186" s="15">
        <v>109981.73434658497</v>
      </c>
      <c r="C186" s="15">
        <v>126940.42512099518</v>
      </c>
      <c r="D186" s="15">
        <v>151731.4427159029</v>
      </c>
      <c r="E186" s="15">
        <v>167702.23786457168</v>
      </c>
      <c r="F186" s="15">
        <v>118525.73073328867</v>
      </c>
      <c r="G186" s="15">
        <v>145834.18111123194</v>
      </c>
      <c r="H186" s="15">
        <v>174402.9</v>
      </c>
      <c r="I186" s="15">
        <v>162317.13170214137</v>
      </c>
      <c r="J186" s="15">
        <v>161063.69887678704</v>
      </c>
      <c r="K186" s="15">
        <v>163102.83868871332</v>
      </c>
      <c r="L186" s="15">
        <v>139714.0335618048</v>
      </c>
      <c r="M186" s="15">
        <v>141826.75318410448</v>
      </c>
      <c r="N186" s="15">
        <v>154381.21084920104</v>
      </c>
      <c r="O186" s="15">
        <v>169594.51117529612</v>
      </c>
      <c r="P186" s="15">
        <v>158728.22289816928</v>
      </c>
      <c r="Q186" s="15">
        <v>149485.21407595772</v>
      </c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</row>
    <row r="187" spans="1:33" ht="14.25" customHeight="1" x14ac:dyDescent="0.15">
      <c r="A187" s="27" t="s">
        <v>200</v>
      </c>
      <c r="B187" s="13">
        <v>142987.2005725755</v>
      </c>
      <c r="C187" s="13">
        <v>157980.02316210125</v>
      </c>
      <c r="D187" s="13">
        <v>183533.50201504148</v>
      </c>
      <c r="E187" s="13">
        <v>225356.59346184364</v>
      </c>
      <c r="F187" s="13">
        <v>204248.9006957931</v>
      </c>
      <c r="G187" s="13">
        <v>242703.48849364941</v>
      </c>
      <c r="H187" s="13">
        <v>315937.51355367212</v>
      </c>
      <c r="I187" s="13">
        <v>291874.82653180364</v>
      </c>
      <c r="J187" s="13">
        <v>318877.75617860083</v>
      </c>
      <c r="K187" s="13">
        <v>272972.70793089154</v>
      </c>
      <c r="L187" s="13">
        <v>248606.79982171627</v>
      </c>
      <c r="M187" s="13">
        <v>265291.91088808526</v>
      </c>
      <c r="N187" s="13">
        <v>264302.00563215185</v>
      </c>
      <c r="O187" s="13">
        <v>273504.40729589836</v>
      </c>
      <c r="P187" s="13">
        <v>271530.69648626033</v>
      </c>
      <c r="Q187" s="13">
        <v>287882.69137211499</v>
      </c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</row>
    <row r="188" spans="1:33" ht="14.25" customHeight="1" x14ac:dyDescent="0.15">
      <c r="A188" s="27" t="s">
        <v>201</v>
      </c>
      <c r="B188" s="15">
        <v>8742</v>
      </c>
      <c r="C188" s="15">
        <v>9359</v>
      </c>
      <c r="D188" s="15">
        <v>12276.793013971999</v>
      </c>
      <c r="E188" s="15">
        <v>16107.236177235882</v>
      </c>
      <c r="F188" s="15">
        <v>13932.561663935658</v>
      </c>
      <c r="G188" s="15">
        <v>15875.729420191206</v>
      </c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</row>
    <row r="189" spans="1:33" ht="14.25" customHeight="1" x14ac:dyDescent="0.15">
      <c r="A189" s="27" t="s">
        <v>202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</row>
    <row r="190" spans="1:33" ht="14.25" customHeight="1" x14ac:dyDescent="0.15">
      <c r="A190" s="27" t="s">
        <v>203</v>
      </c>
      <c r="B190" s="15">
        <v>1134.0084818559999</v>
      </c>
      <c r="C190" s="15">
        <v>1570.072042756</v>
      </c>
      <c r="D190" s="15">
        <v>2560.14430115</v>
      </c>
      <c r="E190" s="15">
        <v>3431.1986638349999</v>
      </c>
      <c r="F190" s="15">
        <v>2542.6457378379996</v>
      </c>
      <c r="G190" s="15">
        <v>2932.2</v>
      </c>
      <c r="H190" s="15">
        <v>3605.4771567043399</v>
      </c>
      <c r="I190" s="15">
        <v>4405.6662724125154</v>
      </c>
      <c r="J190" s="15">
        <v>4559.8205119631148</v>
      </c>
      <c r="K190" s="15">
        <v>3598.7061181707263</v>
      </c>
      <c r="L190" s="15">
        <v>2862.3617387742943</v>
      </c>
      <c r="M190" s="15">
        <v>2552.8318657284003</v>
      </c>
      <c r="N190" s="15">
        <v>2389.7229211820268</v>
      </c>
      <c r="O190" s="15">
        <v>2763.5766641495729</v>
      </c>
      <c r="P190" s="15">
        <v>2921.0286333306321</v>
      </c>
      <c r="Q190" s="15">
        <v>2715.509528861523</v>
      </c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</row>
    <row r="191" spans="1:33" ht="14.25" customHeight="1" x14ac:dyDescent="0.15">
      <c r="A191" s="27" t="s">
        <v>204</v>
      </c>
      <c r="B191" s="13">
        <v>2997.5700969244999</v>
      </c>
      <c r="C191" s="13">
        <v>3864.10744687749</v>
      </c>
      <c r="D191" s="13">
        <v>4860.6366419386904</v>
      </c>
      <c r="E191" s="13">
        <v>7012.31396766739</v>
      </c>
      <c r="F191" s="13">
        <v>5834.1468607081606</v>
      </c>
      <c r="G191" s="13">
        <v>7165.5</v>
      </c>
      <c r="H191" s="13">
        <v>9827.4840000000004</v>
      </c>
      <c r="I191" s="13">
        <v>10319.134707512059</v>
      </c>
      <c r="J191" s="13">
        <v>11029.118698102109</v>
      </c>
      <c r="K191" s="13">
        <v>10917.798123210152</v>
      </c>
      <c r="L191" s="13">
        <v>9843.0506774643491</v>
      </c>
      <c r="M191" s="13">
        <v>8463.6347307991691</v>
      </c>
      <c r="N191" s="13">
        <v>7450.7968914223793</v>
      </c>
      <c r="O191" s="13">
        <v>8298.5698658620004</v>
      </c>
      <c r="P191" s="13">
        <v>8600.0188550000003</v>
      </c>
      <c r="Q191" s="13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</row>
    <row r="192" spans="1:33" ht="14.25" customHeight="1" x14ac:dyDescent="0.15">
      <c r="A192" s="27" t="s">
        <v>205</v>
      </c>
      <c r="B192" s="15">
        <v>105960.2</v>
      </c>
      <c r="C192" s="15">
        <v>114271.7699999999</v>
      </c>
      <c r="D192" s="15">
        <v>124618.04000000018</v>
      </c>
      <c r="E192" s="15">
        <v>157884.95000000001</v>
      </c>
      <c r="F192" s="15">
        <v>120561.52</v>
      </c>
      <c r="G192" s="15">
        <v>166225.25000000017</v>
      </c>
      <c r="H192" s="15">
        <v>209213.42</v>
      </c>
      <c r="I192" s="15">
        <v>227625.13943812763</v>
      </c>
      <c r="J192" s="15">
        <v>227415.74597221427</v>
      </c>
      <c r="K192" s="15">
        <v>209422.2483898208</v>
      </c>
      <c r="L192" s="15">
        <v>187247.53162133801</v>
      </c>
      <c r="M192" s="15">
        <v>177711.41668953642</v>
      </c>
      <c r="N192" s="15">
        <v>201106.80797407002</v>
      </c>
      <c r="O192" s="15">
        <v>228720.4682848175</v>
      </c>
      <c r="P192" s="15">
        <v>215976.28856752728</v>
      </c>
      <c r="Q192" s="15">
        <v>186128.33704611851</v>
      </c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</row>
    <row r="193" spans="1:37" ht="14.25" customHeight="1" x14ac:dyDescent="0.15">
      <c r="A193" s="27" t="s">
        <v>206</v>
      </c>
      <c r="B193" s="13"/>
      <c r="C193" s="13">
        <v>100.60523394953499</v>
      </c>
      <c r="D193" s="13">
        <v>175.665399872064</v>
      </c>
      <c r="E193" s="13">
        <v>310.93834561736799</v>
      </c>
      <c r="F193" s="13">
        <v>337.61988138466603</v>
      </c>
      <c r="G193" s="13">
        <v>307.44777713817501</v>
      </c>
      <c r="H193" s="13">
        <v>401.93753044252998</v>
      </c>
      <c r="I193" s="13">
        <v>671.61877230873802</v>
      </c>
      <c r="J193" s="13">
        <v>696.20458366473997</v>
      </c>
      <c r="K193" s="13">
        <v>764.240628943498</v>
      </c>
      <c r="L193" s="13">
        <v>652.9</v>
      </c>
      <c r="M193" s="13">
        <v>558.6164</v>
      </c>
      <c r="N193" s="13">
        <v>681.18099334854901</v>
      </c>
      <c r="O193" s="13">
        <v>613.17171309193009</v>
      </c>
      <c r="P193" s="13">
        <v>592.45664569990493</v>
      </c>
      <c r="Q193" s="13">
        <v>527.33353640726273</v>
      </c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</row>
    <row r="194" spans="1:37" ht="14.25" customHeight="1" x14ac:dyDescent="0.15">
      <c r="A194" s="27" t="s">
        <v>207</v>
      </c>
      <c r="B194" s="15">
        <v>917.78876217003574</v>
      </c>
      <c r="C194" s="15">
        <v>949.90981304964373</v>
      </c>
      <c r="D194" s="15">
        <v>1073.3944142976459</v>
      </c>
      <c r="E194" s="15">
        <v>1312.5406974445282</v>
      </c>
      <c r="F194" s="15">
        <v>1320.4579902607381</v>
      </c>
      <c r="G194" s="15">
        <v>1425.7797559007397</v>
      </c>
      <c r="H194" s="15">
        <v>2022.5</v>
      </c>
      <c r="I194" s="15">
        <v>1851.2123125559651</v>
      </c>
      <c r="J194" s="15">
        <v>2393.1307043903844</v>
      </c>
      <c r="K194" s="15">
        <v>2215.3788293240345</v>
      </c>
      <c r="L194" s="15">
        <v>2044.0850221668429</v>
      </c>
      <c r="M194" s="15">
        <v>2001.1777766430237</v>
      </c>
      <c r="N194" s="15">
        <v>1662.37305250696</v>
      </c>
      <c r="O194" s="15">
        <v>1863.4879122010902</v>
      </c>
      <c r="P194" s="15">
        <v>1811.9918829263804</v>
      </c>
      <c r="Q194" s="15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</row>
    <row r="195" spans="1:37" ht="14.25" customHeight="1" x14ac:dyDescent="0.15">
      <c r="A195" s="27" t="s">
        <v>208</v>
      </c>
      <c r="B195" s="13">
        <v>109.64284908900964</v>
      </c>
      <c r="C195" s="13">
        <v>122.51446174412479</v>
      </c>
      <c r="D195" s="13">
        <v>138.19360363903084</v>
      </c>
      <c r="E195" s="13">
        <v>173.29830410546631</v>
      </c>
      <c r="F195" s="13">
        <v>187.95184717804855</v>
      </c>
      <c r="G195" s="13">
        <v>177.79079926362604</v>
      </c>
      <c r="H195" s="13">
        <v>203.5</v>
      </c>
      <c r="I195" s="13">
        <v>203.2901924187864</v>
      </c>
      <c r="J195" s="13">
        <v>187.41182796571803</v>
      </c>
      <c r="K195" s="13">
        <v>187.72663688268182</v>
      </c>
      <c r="L195" s="13">
        <v>202.35132852698015</v>
      </c>
      <c r="M195" s="13">
        <v>192.76995963068319</v>
      </c>
      <c r="N195" s="13">
        <v>206.07779535470638</v>
      </c>
      <c r="O195" s="13">
        <v>216.86450080082471</v>
      </c>
      <c r="P195" s="13">
        <v>221.33503468861238</v>
      </c>
      <c r="Q195" s="13">
        <v>209.20411463129193</v>
      </c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</row>
    <row r="196" spans="1:37" ht="14.25" customHeight="1" x14ac:dyDescent="0.15">
      <c r="A196" s="27" t="s">
        <v>209</v>
      </c>
      <c r="B196" s="15">
        <v>5709.8</v>
      </c>
      <c r="C196" s="15">
        <v>6490.8</v>
      </c>
      <c r="D196" s="15">
        <v>7662.3</v>
      </c>
      <c r="E196" s="15">
        <v>9551.1</v>
      </c>
      <c r="F196" s="15">
        <v>6962.6</v>
      </c>
      <c r="G196" s="15">
        <v>6481.4</v>
      </c>
      <c r="H196" s="15">
        <v>8578.6</v>
      </c>
      <c r="I196" s="15">
        <v>9231.945091193551</v>
      </c>
      <c r="J196" s="15">
        <v>9276.0003650126982</v>
      </c>
      <c r="K196" s="15">
        <v>7919.3168551455501</v>
      </c>
      <c r="L196" s="15">
        <v>7529.4929948208701</v>
      </c>
      <c r="M196" s="15">
        <v>7088.7326570937794</v>
      </c>
      <c r="N196" s="15">
        <v>6451.7008980474993</v>
      </c>
      <c r="O196" s="15">
        <v>6617.2244579882399</v>
      </c>
      <c r="P196" s="15">
        <v>6032.4625182827795</v>
      </c>
      <c r="Q196" s="15">
        <v>4996.0996264855248</v>
      </c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</row>
    <row r="197" spans="1:37" ht="14.25" customHeight="1" x14ac:dyDescent="0.15">
      <c r="A197" s="27" t="s">
        <v>210</v>
      </c>
      <c r="B197" s="13">
        <v>12594.481412018633</v>
      </c>
      <c r="C197" s="13">
        <v>14202.062320392179</v>
      </c>
      <c r="D197" s="13">
        <v>18023.529717812522</v>
      </c>
      <c r="E197" s="13">
        <v>23193.680380367456</v>
      </c>
      <c r="F197" s="13">
        <v>18117.42052544852</v>
      </c>
      <c r="G197" s="13">
        <v>21005.449210563085</v>
      </c>
      <c r="H197" s="13">
        <v>22623.012537440707</v>
      </c>
      <c r="I197" s="13">
        <v>23101.922348434273</v>
      </c>
      <c r="J197" s="13">
        <v>22981.078072825614</v>
      </c>
      <c r="K197" s="13">
        <v>23402.771437407038</v>
      </c>
      <c r="L197" s="13">
        <v>19103.447396928565</v>
      </c>
      <c r="M197" s="13">
        <v>18374.482084387295</v>
      </c>
      <c r="N197" s="13">
        <v>19536.749434266407</v>
      </c>
      <c r="O197" s="13">
        <v>21434.589325743618</v>
      </c>
      <c r="P197" s="13">
        <v>20373.473583769744</v>
      </c>
      <c r="Q197" s="13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</row>
    <row r="198" spans="1:37" ht="14.25" customHeight="1" x14ac:dyDescent="0.15">
      <c r="A198" s="27" t="s">
        <v>211</v>
      </c>
      <c r="B198" s="15">
        <v>111445</v>
      </c>
      <c r="C198" s="15">
        <v>134672</v>
      </c>
      <c r="D198" s="15">
        <v>162210</v>
      </c>
      <c r="E198" s="15">
        <v>193823</v>
      </c>
      <c r="F198" s="15">
        <v>134494</v>
      </c>
      <c r="G198" s="15">
        <v>177317</v>
      </c>
      <c r="H198" s="15">
        <v>231552</v>
      </c>
      <c r="I198" s="15">
        <v>227315</v>
      </c>
      <c r="J198" s="15">
        <v>249282</v>
      </c>
      <c r="K198" s="15">
        <v>239865</v>
      </c>
      <c r="L198" s="15">
        <v>203874</v>
      </c>
      <c r="M198" s="15">
        <v>192568</v>
      </c>
      <c r="N198" s="15">
        <v>227789</v>
      </c>
      <c r="O198" s="15">
        <v>219635</v>
      </c>
      <c r="P198" s="15">
        <v>198997</v>
      </c>
      <c r="Q198" s="15">
        <v>206281</v>
      </c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</row>
    <row r="199" spans="1:37" ht="14.25" customHeight="1" x14ac:dyDescent="0.15">
      <c r="A199" s="27" t="s">
        <v>212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</row>
    <row r="200" spans="1:37" ht="14.25" customHeight="1" x14ac:dyDescent="0.15">
      <c r="A200" s="27" t="s">
        <v>213</v>
      </c>
      <c r="B200" s="15"/>
      <c r="C200" s="15"/>
      <c r="D200" s="15"/>
      <c r="E200" s="15"/>
      <c r="F200" s="15"/>
      <c r="G200" s="15"/>
      <c r="H200" s="15"/>
      <c r="I200" s="15"/>
      <c r="J200" s="15"/>
      <c r="K200" s="15">
        <v>404.2</v>
      </c>
      <c r="L200" s="15">
        <v>394.88705299999998</v>
      </c>
      <c r="M200" s="15">
        <v>377.85169999999999</v>
      </c>
      <c r="N200" s="15">
        <v>418.41989999999998</v>
      </c>
      <c r="O200" s="15">
        <v>469.81240000000003</v>
      </c>
      <c r="P200" s="15"/>
      <c r="Q200" s="15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</row>
    <row r="201" spans="1:37" ht="14.25" customHeight="1" x14ac:dyDescent="0.15">
      <c r="A201" s="27" t="s">
        <v>214</v>
      </c>
      <c r="B201" s="13">
        <v>10.698493351016467</v>
      </c>
      <c r="C201" s="13">
        <v>9.6804258337876004</v>
      </c>
      <c r="D201" s="13">
        <v>9.7599938079070512</v>
      </c>
      <c r="E201" s="13">
        <v>9.6159607353985628</v>
      </c>
      <c r="F201" s="13">
        <v>23.658983802138582</v>
      </c>
      <c r="G201" s="13">
        <v>18.410507577803681</v>
      </c>
      <c r="H201" s="13">
        <v>21.127337363661532</v>
      </c>
      <c r="I201" s="13">
        <v>22.169783519675772</v>
      </c>
      <c r="J201" s="13">
        <v>17.25000635716037</v>
      </c>
      <c r="K201" s="13">
        <v>17.940290731509275</v>
      </c>
      <c r="L201" s="13">
        <v>43.029012844225086</v>
      </c>
      <c r="M201" s="13">
        <v>19.818837664925159</v>
      </c>
      <c r="N201" s="13">
        <v>20.35312124439297</v>
      </c>
      <c r="O201" s="13">
        <v>18.66548554493594</v>
      </c>
      <c r="P201" s="13">
        <v>36.42556565047353</v>
      </c>
      <c r="Q201" s="13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</row>
    <row r="202" spans="1:37" ht="14.25" customHeight="1" x14ac:dyDescent="0.15">
      <c r="A202" s="27" t="s">
        <v>215</v>
      </c>
      <c r="B202" s="15">
        <v>1745.5670844372</v>
      </c>
      <c r="C202" s="15">
        <v>2215.5760961536998</v>
      </c>
      <c r="D202" s="15">
        <v>2958.1782955683157</v>
      </c>
      <c r="E202" s="15">
        <v>4042.7655310526766</v>
      </c>
      <c r="F202" s="15">
        <v>3835.2427495146098</v>
      </c>
      <c r="G202" s="15">
        <v>4375.6909524903804</v>
      </c>
      <c r="H202" s="15">
        <v>4996.7183438103702</v>
      </c>
      <c r="I202" s="15">
        <v>5261.5450114821097</v>
      </c>
      <c r="J202" s="15">
        <v>4974.1178457187598</v>
      </c>
      <c r="K202" s="15">
        <v>5099.6167132418404</v>
      </c>
      <c r="L202" s="15">
        <v>4955.3912749970104</v>
      </c>
      <c r="M202" s="15">
        <v>4518.3483217769408</v>
      </c>
      <c r="N202" s="15">
        <v>5164.3469275757798</v>
      </c>
      <c r="O202" s="15">
        <v>6099.7451116395396</v>
      </c>
      <c r="P202" s="15">
        <v>6853.1105498795405</v>
      </c>
      <c r="Q202" s="15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</row>
    <row r="203" spans="1:37" ht="14.25" customHeight="1" x14ac:dyDescent="0.15">
      <c r="A203" s="27" t="s">
        <v>216</v>
      </c>
      <c r="B203" s="13">
        <v>34377</v>
      </c>
      <c r="C203" s="13">
        <v>42220</v>
      </c>
      <c r="D203" s="13">
        <v>57753</v>
      </c>
      <c r="E203" s="13">
        <v>80640</v>
      </c>
      <c r="F203" s="13">
        <v>42477</v>
      </c>
      <c r="G203" s="13">
        <v>56896</v>
      </c>
      <c r="H203" s="13">
        <v>80414</v>
      </c>
      <c r="I203" s="13">
        <v>86273</v>
      </c>
      <c r="J203" s="13">
        <v>81234</v>
      </c>
      <c r="K203" s="13">
        <v>57680</v>
      </c>
      <c r="L203" s="13">
        <v>38875</v>
      </c>
      <c r="M203" s="13">
        <v>40502</v>
      </c>
      <c r="N203" s="13">
        <v>49364</v>
      </c>
      <c r="O203" s="13">
        <v>56055</v>
      </c>
      <c r="P203" s="13">
        <v>60352</v>
      </c>
      <c r="Q203" s="13">
        <v>52016</v>
      </c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</row>
    <row r="204" spans="1:37" ht="14.25" customHeight="1" x14ac:dyDescent="0.15">
      <c r="A204" s="27" t="s">
        <v>303</v>
      </c>
      <c r="B204" s="13"/>
      <c r="C204" s="13"/>
      <c r="D204" s="13"/>
      <c r="E204" s="13"/>
      <c r="F204" s="13"/>
      <c r="G204" s="13">
        <v>164561.19809394146</v>
      </c>
      <c r="H204" s="13">
        <v>206943.4989788972</v>
      </c>
      <c r="I204" s="13">
        <v>230878.1484002723</v>
      </c>
      <c r="J204" s="13">
        <v>243512.59360108917</v>
      </c>
      <c r="K204" s="13">
        <v>248413.8869979578</v>
      </c>
      <c r="L204" s="13">
        <v>237086.45336963923</v>
      </c>
      <c r="M204" s="13">
        <v>239918.31177671885</v>
      </c>
      <c r="N204" s="13">
        <v>246344.45200816882</v>
      </c>
      <c r="O204" s="13">
        <v>235371.00068073519</v>
      </c>
      <c r="P204" s="13">
        <v>233328.79509870661</v>
      </c>
      <c r="Q204" s="13">
        <v>210782.84547311097</v>
      </c>
      <c r="R204" s="83"/>
      <c r="S204" s="83"/>
      <c r="T204" s="83"/>
      <c r="U204" s="83"/>
      <c r="V204" s="83"/>
      <c r="W204" s="88"/>
      <c r="X204" s="88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</row>
    <row r="205" spans="1:37" ht="14.25" customHeight="1" x14ac:dyDescent="0.15">
      <c r="A205" s="27" t="s">
        <v>217</v>
      </c>
      <c r="B205" s="15">
        <v>514624.73747248983</v>
      </c>
      <c r="C205" s="15">
        <v>597879.76552216383</v>
      </c>
      <c r="D205" s="15">
        <v>626401.308764191</v>
      </c>
      <c r="E205" s="15">
        <v>638512.23301424063</v>
      </c>
      <c r="F205" s="15">
        <v>489156.33123475051</v>
      </c>
      <c r="G205" s="15">
        <v>559348.85873296927</v>
      </c>
      <c r="H205" s="15">
        <v>639369.46861952438</v>
      </c>
      <c r="I205" s="15">
        <v>639483.55166670936</v>
      </c>
      <c r="J205" s="15">
        <v>655492.25924443698</v>
      </c>
      <c r="K205" s="15">
        <v>674581.37414323923</v>
      </c>
      <c r="L205" s="15">
        <v>607711.25823928323</v>
      </c>
      <c r="M205" s="15">
        <v>581410.5934988237</v>
      </c>
      <c r="N205" s="15">
        <v>607580.31775583688</v>
      </c>
      <c r="O205" s="15">
        <v>651030.40375115001</v>
      </c>
      <c r="P205" s="15">
        <v>643560.11579510127</v>
      </c>
      <c r="Q205" s="15">
        <v>547948.68867971736</v>
      </c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</row>
    <row r="206" spans="1:37" ht="14.25" customHeight="1" x14ac:dyDescent="0.15">
      <c r="A206" s="27" t="s">
        <v>218</v>
      </c>
      <c r="B206" s="13">
        <v>1695821</v>
      </c>
      <c r="C206" s="13">
        <v>1878193</v>
      </c>
      <c r="D206" s="13">
        <v>1986346</v>
      </c>
      <c r="E206" s="13">
        <v>2141286</v>
      </c>
      <c r="F206" s="13">
        <v>1580026</v>
      </c>
      <c r="G206" s="13">
        <v>1938952</v>
      </c>
      <c r="H206" s="13">
        <v>2239884</v>
      </c>
      <c r="I206" s="13">
        <v>2303749</v>
      </c>
      <c r="J206" s="13">
        <v>2294246</v>
      </c>
      <c r="K206" s="13">
        <v>2385480</v>
      </c>
      <c r="L206" s="13">
        <v>2273249</v>
      </c>
      <c r="M206" s="13">
        <v>2207195</v>
      </c>
      <c r="N206" s="13">
        <v>2356344</v>
      </c>
      <c r="O206" s="13">
        <v>2555662</v>
      </c>
      <c r="P206" s="13">
        <v>2513587</v>
      </c>
      <c r="Q206" s="13">
        <v>2350824</v>
      </c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</row>
    <row r="207" spans="1:37" ht="14.25" customHeight="1" x14ac:dyDescent="0.15">
      <c r="A207" s="27" t="s">
        <v>219</v>
      </c>
      <c r="B207" s="15">
        <v>3753.2587003604758</v>
      </c>
      <c r="C207" s="15">
        <v>4898.4612447456611</v>
      </c>
      <c r="D207" s="15">
        <v>5645.3907734980094</v>
      </c>
      <c r="E207" s="15">
        <v>8809.677483432979</v>
      </c>
      <c r="F207" s="15">
        <v>6895.6877450164902</v>
      </c>
      <c r="G207" s="15">
        <v>8557.6928189972514</v>
      </c>
      <c r="H207" s="15">
        <v>10704.280844106859</v>
      </c>
      <c r="I207" s="15">
        <v>12786</v>
      </c>
      <c r="J207" s="15">
        <v>12389.3551774725</v>
      </c>
      <c r="K207" s="15">
        <v>12039.96496215263</v>
      </c>
      <c r="L207" s="15">
        <v>10101.325717655369</v>
      </c>
      <c r="M207" s="15">
        <v>8562.4273197314396</v>
      </c>
      <c r="N207" s="15">
        <v>9146.1610095018896</v>
      </c>
      <c r="O207" s="15">
        <v>9336.1358028496488</v>
      </c>
      <c r="P207" s="15">
        <v>8662.5173711317093</v>
      </c>
      <c r="Q207" s="15">
        <v>7807.6231321210807</v>
      </c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</row>
    <row r="208" spans="1:37" ht="14.25" customHeight="1" x14ac:dyDescent="0.15">
      <c r="A208" s="27" t="s">
        <v>220</v>
      </c>
      <c r="B208" s="13"/>
      <c r="C208" s="13"/>
      <c r="D208" s="13"/>
      <c r="E208" s="13"/>
      <c r="F208" s="13"/>
      <c r="G208" s="13">
        <v>9734.9776802290398</v>
      </c>
      <c r="H208" s="13">
        <v>12473.03078030317</v>
      </c>
      <c r="I208" s="13">
        <v>13345.64155885682</v>
      </c>
      <c r="J208" s="13">
        <v>13962.042682947722</v>
      </c>
      <c r="K208" s="13">
        <v>13514.09432599355</v>
      </c>
      <c r="L208" s="13">
        <v>11575.963790854672</v>
      </c>
      <c r="M208" s="13">
        <v>11037.3</v>
      </c>
      <c r="N208" s="13">
        <v>12377.319711515009</v>
      </c>
      <c r="O208" s="13">
        <v>18252.445318979029</v>
      </c>
      <c r="P208" s="13">
        <v>21189.95196071286</v>
      </c>
      <c r="Q208" s="13">
        <v>19048.314708604827</v>
      </c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</row>
    <row r="209" spans="1:33" ht="14.25" customHeight="1" x14ac:dyDescent="0.15">
      <c r="A209" s="27" t="s">
        <v>221</v>
      </c>
      <c r="B209" s="15">
        <v>131.14662801347728</v>
      </c>
      <c r="C209" s="15">
        <v>147.55493635711628</v>
      </c>
      <c r="D209" s="15">
        <v>176.47858013539582</v>
      </c>
      <c r="E209" s="15">
        <v>317.77096296851164</v>
      </c>
      <c r="F209" s="15">
        <v>187.16772013008506</v>
      </c>
      <c r="G209" s="15">
        <v>243.8</v>
      </c>
      <c r="H209" s="15">
        <v>260.03731711993521</v>
      </c>
      <c r="I209" s="15">
        <v>253.24594459424034</v>
      </c>
      <c r="J209" s="15">
        <v>267.46995953575868</v>
      </c>
      <c r="K209" s="15">
        <v>269.34309620986386</v>
      </c>
      <c r="L209" s="15">
        <v>309.14627988307842</v>
      </c>
      <c r="M209" s="15">
        <v>320.5765973337754</v>
      </c>
      <c r="N209" s="15">
        <v>316.59394763046589</v>
      </c>
      <c r="O209" s="15">
        <v>302.7033292323278</v>
      </c>
      <c r="P209" s="15">
        <v>320.95454077682155</v>
      </c>
      <c r="Q209" s="15">
        <v>253.6628956944709</v>
      </c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</row>
    <row r="210" spans="1:33" ht="14.25" customHeight="1" x14ac:dyDescent="0.15">
      <c r="A210" s="27" t="s">
        <v>222</v>
      </c>
      <c r="B210" s="13">
        <v>24002</v>
      </c>
      <c r="C210" s="13">
        <v>33547</v>
      </c>
      <c r="D210" s="13">
        <v>47368</v>
      </c>
      <c r="E210" s="13">
        <v>51169</v>
      </c>
      <c r="F210" s="13">
        <v>41584</v>
      </c>
      <c r="G210" s="13">
        <v>41702</v>
      </c>
      <c r="H210" s="13">
        <v>52543</v>
      </c>
      <c r="I210" s="13">
        <v>65917</v>
      </c>
      <c r="J210" s="13">
        <v>57151</v>
      </c>
      <c r="K210" s="13">
        <v>47223</v>
      </c>
      <c r="L210" s="13">
        <v>33276</v>
      </c>
      <c r="M210" s="13">
        <v>16338</v>
      </c>
      <c r="N210" s="13"/>
      <c r="O210" s="13"/>
      <c r="P210" s="13"/>
      <c r="Q210" s="13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</row>
    <row r="211" spans="1:33" ht="14.25" customHeight="1" x14ac:dyDescent="0.15">
      <c r="A211" s="27" t="s">
        <v>223</v>
      </c>
      <c r="B211" s="15">
        <v>34886.188999999998</v>
      </c>
      <c r="C211" s="15">
        <v>42601.559000000001</v>
      </c>
      <c r="D211" s="15">
        <v>58999.1</v>
      </c>
      <c r="E211" s="15">
        <v>75468</v>
      </c>
      <c r="F211" s="15">
        <v>64703</v>
      </c>
      <c r="G211" s="15">
        <v>77373</v>
      </c>
      <c r="H211" s="15">
        <v>97356</v>
      </c>
      <c r="I211" s="15">
        <v>104781</v>
      </c>
      <c r="J211" s="15">
        <v>123319</v>
      </c>
      <c r="K211" s="15">
        <v>138091</v>
      </c>
      <c r="L211" s="15">
        <v>154643</v>
      </c>
      <c r="M211" s="15">
        <v>165539</v>
      </c>
      <c r="N211" s="15">
        <v>204273</v>
      </c>
      <c r="O211" s="15">
        <v>227157.37100000001</v>
      </c>
      <c r="P211" s="15">
        <v>242694.753</v>
      </c>
      <c r="Q211" s="15">
        <v>251887.13</v>
      </c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</row>
    <row r="212" spans="1:33" ht="14.25" customHeight="1" x14ac:dyDescent="0.15">
      <c r="A212" s="27" t="s">
        <v>224</v>
      </c>
      <c r="B212" s="13">
        <v>3116.5594908327298</v>
      </c>
      <c r="C212" s="13">
        <v>3223.0158980699803</v>
      </c>
      <c r="D212" s="13">
        <v>3645.1724897598801</v>
      </c>
      <c r="E212" s="13">
        <v>3943.10649308849</v>
      </c>
      <c r="F212" s="13">
        <v>4176.6409669246004</v>
      </c>
      <c r="G212" s="13">
        <v>4270.9765710819402</v>
      </c>
      <c r="H212" s="13">
        <v>4832.1446319357101</v>
      </c>
      <c r="I212" s="13">
        <v>5270.9130640445001</v>
      </c>
      <c r="J212" s="13">
        <v>5878.6420760311503</v>
      </c>
      <c r="K212" s="13">
        <v>6277.0193158324792</v>
      </c>
      <c r="L212" s="13">
        <v>6172.8242564730299</v>
      </c>
      <c r="M212" s="13">
        <v>6457.2507026967605</v>
      </c>
      <c r="N212" s="13">
        <v>6912.5785547444893</v>
      </c>
      <c r="O212" s="13">
        <v>7239.6059412567301</v>
      </c>
      <c r="P212" s="13">
        <v>7343.3867208455295</v>
      </c>
      <c r="Q212" s="13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</row>
    <row r="213" spans="1:33" ht="14.25" customHeight="1" x14ac:dyDescent="0.15">
      <c r="A213" s="27" t="s">
        <v>225</v>
      </c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</row>
    <row r="214" spans="1:33" ht="14.25" customHeight="1" x14ac:dyDescent="0.15">
      <c r="A214" s="27" t="s">
        <v>226</v>
      </c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</row>
    <row r="215" spans="1:33" ht="14.25" customHeight="1" x14ac:dyDescent="0.15">
      <c r="A215" s="27" t="s">
        <v>227</v>
      </c>
      <c r="B215" s="15">
        <v>4712.8899137008475</v>
      </c>
      <c r="C215" s="15">
        <v>5926.11</v>
      </c>
      <c r="D215" s="15">
        <v>7490.26</v>
      </c>
      <c r="E215" s="15">
        <v>9333.77</v>
      </c>
      <c r="F215" s="15">
        <v>7867.82</v>
      </c>
      <c r="G215" s="15">
        <v>8472.9120000000003</v>
      </c>
      <c r="H215" s="15">
        <v>8542.5382878931996</v>
      </c>
      <c r="I215" s="15">
        <v>11354.48726469179</v>
      </c>
      <c r="J215" s="15">
        <v>10755.93048126965</v>
      </c>
      <c r="K215" s="15">
        <v>12500.2408</v>
      </c>
      <c r="L215" s="15">
        <v>6422.7759999999998</v>
      </c>
      <c r="M215" s="15">
        <v>6798.2808000000005</v>
      </c>
      <c r="N215" s="15"/>
      <c r="O215" s="15"/>
      <c r="P215" s="15"/>
      <c r="Q215" s="15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</row>
    <row r="216" spans="1:33" ht="14.25" customHeight="1" x14ac:dyDescent="0.15">
      <c r="A216" s="27" t="s">
        <v>228</v>
      </c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</row>
    <row r="217" spans="1:33" ht="14.25" customHeight="1" x14ac:dyDescent="0.15">
      <c r="A217" s="27" t="s">
        <v>229</v>
      </c>
      <c r="B217" s="15">
        <v>2160.6999999999998</v>
      </c>
      <c r="C217" s="15">
        <v>2635.8029999999999</v>
      </c>
      <c r="D217" s="15">
        <v>3610.5435000000002</v>
      </c>
      <c r="E217" s="15">
        <v>4554.2527614000001</v>
      </c>
      <c r="F217" s="15">
        <v>3413.4020999999998</v>
      </c>
      <c r="G217" s="15">
        <v>4709.9010028999992</v>
      </c>
      <c r="H217" s="15">
        <v>6454.2248342000003</v>
      </c>
      <c r="I217" s="15">
        <v>7925.5339239771993</v>
      </c>
      <c r="J217" s="15">
        <v>9195.362058693001</v>
      </c>
      <c r="K217" s="15">
        <v>8594.7947431721987</v>
      </c>
      <c r="L217" s="15">
        <v>7436.2130127</v>
      </c>
      <c r="M217" s="15">
        <v>6538.5298210273504</v>
      </c>
      <c r="N217" s="15">
        <v>7255.3689786581999</v>
      </c>
      <c r="O217" s="15">
        <v>8515.4977806515999</v>
      </c>
      <c r="P217" s="15">
        <v>6501.7123449830997</v>
      </c>
      <c r="Q217" s="15">
        <v>4786.8455979</v>
      </c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</row>
    <row r="218" spans="1:33" ht="14.25" customHeight="1" x14ac:dyDescent="0.15">
      <c r="A218" s="25" t="s">
        <v>230</v>
      </c>
      <c r="B218" s="13"/>
      <c r="C218" s="13"/>
      <c r="D218" s="13"/>
      <c r="E218" s="13"/>
      <c r="F218" s="13">
        <v>3155.7</v>
      </c>
      <c r="G218" s="13">
        <v>5080.8118572848998</v>
      </c>
      <c r="H218" s="13">
        <v>7453.33679409875</v>
      </c>
      <c r="I218" s="13">
        <v>6610.4216437283494</v>
      </c>
      <c r="J218" s="13">
        <v>6705.9802691749901</v>
      </c>
      <c r="K218" s="13">
        <v>6233.7848215588901</v>
      </c>
      <c r="L218" s="13">
        <v>5980.0994114505793</v>
      </c>
      <c r="M218" s="13">
        <v>5162.9081797791405</v>
      </c>
      <c r="N218" s="13">
        <v>5466.5984564801802</v>
      </c>
      <c r="O218" s="13"/>
      <c r="P218" s="13"/>
      <c r="Q218" s="1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</row>
    <row r="219" spans="1:33" ht="13.5" customHeight="1" x14ac:dyDescent="0.1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</row>
    <row r="220" spans="1:33" ht="14.25" customHeight="1" x14ac:dyDescent="0.15">
      <c r="A220" s="113" t="s">
        <v>231</v>
      </c>
      <c r="B220" s="113"/>
      <c r="C220" s="113"/>
      <c r="D220" s="113"/>
      <c r="E220" s="113"/>
      <c r="F220" s="113"/>
      <c r="G220" s="113"/>
      <c r="H220" s="113"/>
      <c r="I220" s="113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</row>
    <row r="221" spans="1:33" ht="14.25" customHeight="1" x14ac:dyDescent="0.15">
      <c r="A221" s="21" t="s">
        <v>232</v>
      </c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</row>
    <row r="222" spans="1:33" ht="14.25" customHeight="1" x14ac:dyDescent="0.15">
      <c r="A222" s="113" t="s">
        <v>233</v>
      </c>
      <c r="B222" s="113"/>
      <c r="C222" s="113"/>
      <c r="D222" s="113"/>
      <c r="E222" s="113"/>
      <c r="F222" s="113"/>
      <c r="G222" s="113"/>
      <c r="H222" s="113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</row>
    <row r="223" spans="1:33" ht="14.25" customHeight="1" x14ac:dyDescent="0.15">
      <c r="A223" s="119" t="s">
        <v>234</v>
      </c>
      <c r="B223" s="119"/>
      <c r="C223" s="119"/>
      <c r="D223" s="119"/>
      <c r="E223" s="119"/>
      <c r="F223" s="119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4.25" customHeight="1" x14ac:dyDescent="0.15">
      <c r="A224" s="113" t="s">
        <v>507</v>
      </c>
      <c r="B224" s="113"/>
      <c r="C224" s="113"/>
      <c r="D224" s="113"/>
      <c r="E224" s="113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</row>
  </sheetData>
  <mergeCells count="6">
    <mergeCell ref="A224:E224"/>
    <mergeCell ref="A223:F223"/>
    <mergeCell ref="A1:M1"/>
    <mergeCell ref="A220:I220"/>
    <mergeCell ref="A222:H222"/>
    <mergeCell ref="A4:B4"/>
  </mergeCells>
  <pageMargins left="0.39" right="0.39" top="0.39" bottom="0.39" header="0.39" footer="0.39"/>
  <pageSetup paperSize="9" fitToWidth="0" fitToHeight="0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B8971-D9DD-4523-8271-6AE6AB590ABD}">
  <dimension ref="A1:BR211"/>
  <sheetViews>
    <sheetView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S193" sqref="S193"/>
    </sheetView>
  </sheetViews>
  <sheetFormatPr baseColWidth="10" defaultColWidth="8.6640625" defaultRowHeight="14" x14ac:dyDescent="0.15"/>
  <cols>
    <col min="1" max="1" width="20.5" style="48" customWidth="1"/>
    <col min="2" max="5" width="8.6640625" style="48"/>
    <col min="6" max="6" width="13.83203125" style="48" customWidth="1"/>
    <col min="7" max="7" width="8.6640625" style="48"/>
    <col min="8" max="8" width="31.5" style="48" customWidth="1"/>
    <col min="9" max="16" width="8.6640625" style="48"/>
    <col min="17" max="17" width="9.33203125" style="48" customWidth="1"/>
    <col min="18" max="26" width="8.6640625" style="48"/>
    <col min="27" max="27" width="31.5" style="48" customWidth="1"/>
    <col min="28" max="16384" width="8.6640625" style="48"/>
  </cols>
  <sheetData>
    <row r="1" spans="1:70" ht="30.5" customHeight="1" x14ac:dyDescent="0.15">
      <c r="A1" s="55" t="s">
        <v>526</v>
      </c>
      <c r="B1" s="48" t="s">
        <v>527</v>
      </c>
      <c r="C1" s="48" t="s">
        <v>528</v>
      </c>
      <c r="D1" s="48" t="s">
        <v>529</v>
      </c>
      <c r="E1" s="48" t="s">
        <v>530</v>
      </c>
      <c r="F1" s="48" t="s">
        <v>531</v>
      </c>
      <c r="G1" s="48" t="s">
        <v>532</v>
      </c>
      <c r="I1" s="79" t="s">
        <v>747</v>
      </c>
      <c r="J1" s="79" t="s">
        <v>748</v>
      </c>
      <c r="K1" s="79" t="s">
        <v>749</v>
      </c>
      <c r="L1" s="79" t="s">
        <v>750</v>
      </c>
      <c r="M1" s="79" t="s">
        <v>751</v>
      </c>
      <c r="N1" s="79" t="s">
        <v>752</v>
      </c>
      <c r="O1" s="79" t="s">
        <v>753</v>
      </c>
      <c r="P1" s="79" t="s">
        <v>763</v>
      </c>
      <c r="Q1" s="80" t="s">
        <v>767</v>
      </c>
      <c r="R1" s="79" t="s">
        <v>754</v>
      </c>
      <c r="S1" s="79" t="s">
        <v>755</v>
      </c>
      <c r="T1" s="79" t="s">
        <v>756</v>
      </c>
      <c r="U1" s="79" t="s">
        <v>757</v>
      </c>
      <c r="V1" s="79" t="s">
        <v>758</v>
      </c>
      <c r="W1" s="79" t="s">
        <v>759</v>
      </c>
      <c r="X1" s="79" t="s">
        <v>760</v>
      </c>
      <c r="Y1" s="79" t="s">
        <v>764</v>
      </c>
      <c r="Z1" s="81" t="s">
        <v>768</v>
      </c>
      <c r="AB1" s="48" t="s">
        <v>530</v>
      </c>
    </row>
    <row r="2" spans="1:70" x14ac:dyDescent="0.15">
      <c r="H2" s="48" t="str">
        <f>Table!A3</f>
        <v>Afghanistan, Islamic Rep. of</v>
      </c>
      <c r="I2" s="49">
        <f>Table!B3</f>
        <v>-19.170611463992479</v>
      </c>
      <c r="J2" s="49">
        <f>Table!C3</f>
        <v>-30.943107476973516</v>
      </c>
      <c r="K2" s="49">
        <f>Table!D3</f>
        <v>-3.2387654114069404</v>
      </c>
      <c r="L2" s="49">
        <f>Table!E3</f>
        <v>-0.47446984415056459</v>
      </c>
      <c r="M2" s="49">
        <f>Table!F3</f>
        <v>-4.330660610554526</v>
      </c>
      <c r="N2" s="49">
        <f>Table!G3</f>
        <v>1.1726960542827989</v>
      </c>
      <c r="O2" s="49">
        <f>Table!H3</f>
        <v>13.838565370105178</v>
      </c>
      <c r="P2" s="49" t="str">
        <f>Table!I3</f>
        <v/>
      </c>
      <c r="Q2" s="49">
        <f>Table!J3</f>
        <v>0.24159673592434</v>
      </c>
      <c r="R2" s="49">
        <f>Table!M3</f>
        <v>-15.853693273662207</v>
      </c>
      <c r="S2" s="49">
        <f>Table!N3</f>
        <v>-25.781026678261121</v>
      </c>
      <c r="T2" s="49">
        <f>Table!O3</f>
        <v>-2.0501904914899192</v>
      </c>
      <c r="U2" s="49">
        <f>Table!P3</f>
        <v>0.17450596338104521</v>
      </c>
      <c r="V2" s="49">
        <f>Table!Q3</f>
        <v>-4.2427501711242952</v>
      </c>
      <c r="W2" s="49">
        <f>Table!R3</f>
        <v>0.95639249037099483</v>
      </c>
      <c r="X2" s="49">
        <f>Table!S3</f>
        <v>11.021131405717865</v>
      </c>
      <c r="Y2" s="49" t="str">
        <f>Table!T3</f>
        <v/>
      </c>
      <c r="Z2" s="49">
        <f>Table!U3</f>
        <v>0.32623916067954056</v>
      </c>
      <c r="AA2" s="48" t="s">
        <v>136</v>
      </c>
      <c r="AB2" s="49">
        <v>38.83</v>
      </c>
      <c r="AC2" s="49">
        <v>51.787892224624748</v>
      </c>
    </row>
    <row r="3" spans="1:70" x14ac:dyDescent="0.15">
      <c r="A3" s="48" t="s">
        <v>20</v>
      </c>
      <c r="B3" s="48">
        <v>914</v>
      </c>
      <c r="C3" s="49">
        <v>2.8698229999999998</v>
      </c>
      <c r="D3" s="48">
        <v>5323</v>
      </c>
      <c r="E3" s="49">
        <v>8.4600000000000009</v>
      </c>
      <c r="F3" s="49">
        <v>17.84</v>
      </c>
      <c r="G3" s="50">
        <f>C3*D3/1000</f>
        <v>15.276067829</v>
      </c>
      <c r="H3" s="48" t="str">
        <f>Table!A4</f>
        <v>Albania</v>
      </c>
      <c r="I3" s="49">
        <f>Table!B4</f>
        <v>-7.6732683638528698</v>
      </c>
      <c r="J3" s="49">
        <f>Table!C4</f>
        <v>-23.312051603887795</v>
      </c>
      <c r="K3" s="49">
        <f>Table!D4</f>
        <v>7.9665244844743039</v>
      </c>
      <c r="L3" s="49">
        <f>Table!E4</f>
        <v>3.3677516599939721</v>
      </c>
      <c r="M3" s="49">
        <f>Table!F4</f>
        <v>8.4619269623243953E-2</v>
      </c>
      <c r="N3" s="49">
        <f>Table!G4</f>
        <v>0.32673067020210411</v>
      </c>
      <c r="O3" s="49">
        <f>Table!H4</f>
        <v>7.3455383249906276</v>
      </c>
      <c r="P3" s="49">
        <f>Table!I4</f>
        <v>-0.70812157581928759</v>
      </c>
      <c r="Q3" s="49">
        <f>Table!J4</f>
        <v>14.399004569252648</v>
      </c>
      <c r="R3" s="49">
        <f>Table!M4</f>
        <v>-8.7034249589344821</v>
      </c>
      <c r="S3" s="49">
        <f>Table!N4</f>
        <v>-22.577849342188593</v>
      </c>
      <c r="T3" s="49">
        <f>Table!O4</f>
        <v>8.0199756544983654</v>
      </c>
      <c r="U3" s="49">
        <f>Table!P4</f>
        <v>2.4533111997013739</v>
      </c>
      <c r="V3" s="49">
        <f>Table!Q4</f>
        <v>1.9271134036115054E-2</v>
      </c>
      <c r="W3" s="49">
        <f>Table!R4</f>
        <v>-1.7123047874065385</v>
      </c>
      <c r="X3" s="49">
        <f>Table!S4</f>
        <v>7.5666823028880392</v>
      </c>
      <c r="Y3" s="49">
        <f>Table!T4</f>
        <v>-0.66309493684533383</v>
      </c>
      <c r="Z3" s="49">
        <f>Table!U4</f>
        <v>7.4877559541174481</v>
      </c>
      <c r="AA3" s="48" t="s">
        <v>28</v>
      </c>
      <c r="AB3" s="49">
        <v>27.99</v>
      </c>
      <c r="AC3" s="49">
        <v>48.783149894545218</v>
      </c>
    </row>
    <row r="4" spans="1:70" x14ac:dyDescent="0.15">
      <c r="A4" s="48" t="s">
        <v>21</v>
      </c>
      <c r="B4" s="48">
        <v>612</v>
      </c>
      <c r="C4" s="49">
        <v>43.423139999999997</v>
      </c>
      <c r="D4" s="48">
        <v>3898</v>
      </c>
      <c r="E4" s="49">
        <v>3.35</v>
      </c>
      <c r="F4" s="49">
        <v>3.45</v>
      </c>
      <c r="G4" s="50">
        <f>C4*D4/1000</f>
        <v>169.26339972</v>
      </c>
      <c r="H4" s="48" t="str">
        <f>Table!A5</f>
        <v>Algeria</v>
      </c>
      <c r="I4" s="49">
        <f>Table!B5</f>
        <v>-13.035951158699987</v>
      </c>
      <c r="J4" s="49">
        <f>Table!C5</f>
        <v>-8.1888557790338474</v>
      </c>
      <c r="K4" s="49">
        <f>Table!D5</f>
        <v>-4.5598848828147034</v>
      </c>
      <c r="L4" s="49">
        <f>Table!E5</f>
        <v>-0.22874548117500551</v>
      </c>
      <c r="M4" s="49">
        <f>Table!F5</f>
        <v>-1.7109015100814038</v>
      </c>
      <c r="N4" s="49">
        <f>Table!G5</f>
        <v>-2.0553197399725458</v>
      </c>
      <c r="O4" s="49">
        <f>Table!H5</f>
        <v>1.7681092431211152</v>
      </c>
      <c r="P4" s="49">
        <f>Table!I5</f>
        <v>18.027904098491383</v>
      </c>
      <c r="Q4" s="49">
        <f>Table!J5</f>
        <v>0.11253709925593469</v>
      </c>
      <c r="R4" s="49">
        <f>Table!M5</f>
        <v>-12.469245974721831</v>
      </c>
      <c r="S4" s="49">
        <f>Table!N5</f>
        <v>-8.8972984291311086</v>
      </c>
      <c r="T4" s="49">
        <f>Table!O5</f>
        <v>-3.0731881890261286</v>
      </c>
      <c r="U4" s="49">
        <f>Table!P5</f>
        <v>-0.13067847355718107</v>
      </c>
      <c r="V4" s="49">
        <f>Table!Q5</f>
        <v>-1.3962842763414955</v>
      </c>
      <c r="W4" s="49">
        <f>Table!R5</f>
        <v>-2.0407842245146837</v>
      </c>
      <c r="X4" s="49">
        <f>Table!S5</f>
        <v>1.5420248679500992</v>
      </c>
      <c r="Y4" s="49">
        <f>Table!T5</f>
        <v>12.501731664991393</v>
      </c>
      <c r="Z4" s="49">
        <f>Table!U5</f>
        <v>2.9296636770295321E-2</v>
      </c>
      <c r="AA4" s="48" t="s">
        <v>60</v>
      </c>
      <c r="AB4" s="52">
        <v>27.34</v>
      </c>
      <c r="AC4" s="49">
        <v>67.930215585201637</v>
      </c>
    </row>
    <row r="5" spans="1:70" s="51" customFormat="1" x14ac:dyDescent="0.15">
      <c r="A5" s="48"/>
      <c r="B5" s="48"/>
      <c r="C5" s="49"/>
      <c r="D5" s="48"/>
      <c r="E5" s="49"/>
      <c r="F5" s="49"/>
      <c r="G5" s="50"/>
      <c r="H5" s="48" t="str">
        <f>Table!A6</f>
        <v>Andorra, Principality of</v>
      </c>
      <c r="I5" s="49">
        <f>Table!B6</f>
        <v>18.012063722806801</v>
      </c>
      <c r="J5" s="49">
        <f>Table!C6</f>
        <v>-42.591256784634488</v>
      </c>
      <c r="K5" s="49">
        <f>Table!D6</f>
        <v>52.188393675829104</v>
      </c>
      <c r="L5" s="49">
        <f>Table!E6</f>
        <v>54.422865772358897</v>
      </c>
      <c r="M5" s="49">
        <f>Table!F6</f>
        <v>-1.7748998213569962</v>
      </c>
      <c r="N5" s="49">
        <f>Table!G6</f>
        <v>9.7365933057298069</v>
      </c>
      <c r="O5" s="49">
        <f>Table!H6</f>
        <v>-1.3216664741176203</v>
      </c>
      <c r="P5" s="49" t="str">
        <f>Table!I6</f>
        <v/>
      </c>
      <c r="Q5" s="49">
        <f>Table!J6</f>
        <v>60.127900912434953</v>
      </c>
      <c r="R5" s="49" t="str">
        <f>Table!M6</f>
        <v/>
      </c>
      <c r="S5" s="49" t="str">
        <f>Table!N6</f>
        <v/>
      </c>
      <c r="T5" s="49" t="str">
        <f>Table!O6</f>
        <v/>
      </c>
      <c r="U5" s="49" t="str">
        <f>Table!P6</f>
        <v/>
      </c>
      <c r="V5" s="49" t="str">
        <f>Table!Q6</f>
        <v/>
      </c>
      <c r="W5" s="49" t="str">
        <f>Table!R6</f>
        <v/>
      </c>
      <c r="X5" s="49" t="str">
        <f>Table!S6</f>
        <v/>
      </c>
      <c r="Y5" s="49" t="str">
        <f>Table!T6</f>
        <v/>
      </c>
      <c r="Z5" s="49" t="str">
        <f>Table!U6</f>
        <v/>
      </c>
      <c r="AA5" s="48" t="s">
        <v>182</v>
      </c>
      <c r="AB5" s="49">
        <v>25.47</v>
      </c>
      <c r="AC5" s="49">
        <v>28.808455092921413</v>
      </c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</row>
    <row r="6" spans="1:70" x14ac:dyDescent="0.15">
      <c r="A6" s="48" t="s">
        <v>23</v>
      </c>
      <c r="B6" s="48">
        <v>614</v>
      </c>
      <c r="C6" s="49">
        <v>30.127300000000002</v>
      </c>
      <c r="D6" s="48">
        <v>2968</v>
      </c>
      <c r="E6" s="49">
        <v>1.3</v>
      </c>
      <c r="F6" s="49">
        <v>2.6</v>
      </c>
      <c r="G6" s="50">
        <f>C6*D6/1000</f>
        <v>89.41782640000001</v>
      </c>
      <c r="H6" s="48" t="str">
        <f>Table!A7</f>
        <v>Angola</v>
      </c>
      <c r="I6" s="49">
        <f>Table!B7</f>
        <v>0.1943436568275855</v>
      </c>
      <c r="J6" s="49">
        <f>Table!C7</f>
        <v>18.129514121399733</v>
      </c>
      <c r="K6" s="49">
        <f>Table!D7</f>
        <v>-10.904319531878084</v>
      </c>
      <c r="L6" s="49">
        <f>Table!E7</f>
        <v>0.14253563473375769</v>
      </c>
      <c r="M6" s="49">
        <f>Table!F7</f>
        <v>-3.1900512389352249</v>
      </c>
      <c r="N6" s="49">
        <f>Table!G7</f>
        <v>-6.6137522592807345</v>
      </c>
      <c r="O6" s="49">
        <f>Table!H7</f>
        <v>-0.41709867341331963</v>
      </c>
      <c r="P6" s="49" t="str">
        <f>Table!I7</f>
        <v/>
      </c>
      <c r="Q6" s="49">
        <f>Table!J7</f>
        <v>0.66583162186562839</v>
      </c>
      <c r="R6" s="49">
        <f>Table!M7</f>
        <v>1.4900991044444705</v>
      </c>
      <c r="S6" s="49">
        <f>Table!N7</f>
        <v>19.472742630991569</v>
      </c>
      <c r="T6" s="49">
        <f>Table!O7</f>
        <v>-9.4601827047936773</v>
      </c>
      <c r="U6" s="49">
        <f>Table!P7</f>
        <v>-1.023274075134966</v>
      </c>
      <c r="V6" s="49">
        <f>Table!Q7</f>
        <v>-3.4799101538798771</v>
      </c>
      <c r="W6" s="49">
        <f>Table!R7</f>
        <v>-8.4153363466162503</v>
      </c>
      <c r="X6" s="49">
        <f>Table!S7</f>
        <v>-0.10712447513715685</v>
      </c>
      <c r="Y6" s="49" t="str">
        <f>Table!T7</f>
        <v/>
      </c>
      <c r="Z6" s="49">
        <f>Table!U7</f>
        <v>2.7707923824287765E-2</v>
      </c>
      <c r="AA6" s="48" t="s">
        <v>32</v>
      </c>
      <c r="AB6" s="49">
        <v>19.5</v>
      </c>
      <c r="AC6" s="49">
        <v>23.425659744936816</v>
      </c>
    </row>
    <row r="7" spans="1:70" x14ac:dyDescent="0.15">
      <c r="C7" s="49"/>
      <c r="E7" s="49"/>
      <c r="F7" s="49"/>
      <c r="G7" s="50"/>
      <c r="H7" s="48" t="str">
        <f>Table!A8</f>
        <v>Anguilla</v>
      </c>
      <c r="I7" s="49">
        <f>Table!B8</f>
        <v>-31.26615318540636</v>
      </c>
      <c r="J7" s="49">
        <f>Table!C8</f>
        <v>-58.131693010213439</v>
      </c>
      <c r="K7" s="49">
        <f>Table!D8</f>
        <v>32.276417968269598</v>
      </c>
      <c r="L7" s="49">
        <f>Table!E8</f>
        <v>38.940448139497711</v>
      </c>
      <c r="M7" s="49">
        <f>Table!F8</f>
        <v>-3.4116656767863476</v>
      </c>
      <c r="N7" s="49">
        <f>Table!G8</f>
        <v>-3.6451259447574587</v>
      </c>
      <c r="O7" s="49">
        <f>Table!H8</f>
        <v>-1.7657521987050544</v>
      </c>
      <c r="P7" s="49" t="str">
        <f>Table!I8</f>
        <v/>
      </c>
      <c r="Q7" s="49">
        <f>Table!J8</f>
        <v>42.726699553499387</v>
      </c>
      <c r="R7" s="49">
        <f>Table!M8</f>
        <v>-21.215586818659492</v>
      </c>
      <c r="S7" s="49">
        <f>Table!N8</f>
        <v>-45.887617178984087</v>
      </c>
      <c r="T7" s="49">
        <f>Table!O8</f>
        <v>16.60512653905516</v>
      </c>
      <c r="U7" s="49">
        <f>Table!P8</f>
        <v>16.817683311940019</v>
      </c>
      <c r="V7" s="49">
        <f>Table!Q8</f>
        <v>-4.4819546540521662</v>
      </c>
      <c r="W7" s="49">
        <f>Table!R8</f>
        <v>0.75142445658941814</v>
      </c>
      <c r="X7" s="49">
        <f>Table!S8</f>
        <v>7.3154793646800202</v>
      </c>
      <c r="Y7" s="49" t="str">
        <f>Table!T8</f>
        <v/>
      </c>
      <c r="Z7" s="49">
        <f>Table!U8</f>
        <v>17.849346527067254</v>
      </c>
      <c r="AA7" s="48" t="s">
        <v>221</v>
      </c>
      <c r="AB7" s="49">
        <v>18.02</v>
      </c>
      <c r="AC7" s="49">
        <v>28.03597595358378</v>
      </c>
    </row>
    <row r="8" spans="1:70" x14ac:dyDescent="0.15">
      <c r="A8" s="48" t="s">
        <v>25</v>
      </c>
      <c r="B8" s="48">
        <v>311</v>
      </c>
      <c r="C8" s="49">
        <v>9.6597000000000002E-2</v>
      </c>
      <c r="D8" s="48">
        <v>17195</v>
      </c>
      <c r="E8" s="49">
        <v>13.57</v>
      </c>
      <c r="F8" s="49">
        <v>40.729999999999997</v>
      </c>
      <c r="G8" s="50">
        <f t="shared" ref="G8:G22" si="0">C8*D8/1000</f>
        <v>1.6609854150000001</v>
      </c>
      <c r="H8" s="48" t="str">
        <f>Table!A9</f>
        <v>Antigua and Barbuda</v>
      </c>
      <c r="I8" s="49">
        <f>Table!B9</f>
        <v>-5.869270571512355</v>
      </c>
      <c r="J8" s="49">
        <f>Table!C9</f>
        <v>-31.108249978560231</v>
      </c>
      <c r="K8" s="49">
        <f>Table!D9</f>
        <v>34.832362867264287</v>
      </c>
      <c r="L8" s="49">
        <f>Table!E9</f>
        <v>46.310440110633465</v>
      </c>
      <c r="M8" s="49">
        <f>Table!F9</f>
        <v>2.0252746201149554</v>
      </c>
      <c r="N8" s="49">
        <f>Table!G9</f>
        <v>-5.9321785463567931</v>
      </c>
      <c r="O8" s="49">
        <f>Table!H9</f>
        <v>-3.6612049138596214</v>
      </c>
      <c r="P8" s="49">
        <f>Table!I9</f>
        <v>-6.3446736948698517</v>
      </c>
      <c r="Q8" s="49">
        <f>Table!J9</f>
        <v>51.729785261689912</v>
      </c>
      <c r="R8" s="49">
        <f>Table!M9</f>
        <v>-7.8460795169407458</v>
      </c>
      <c r="S8" s="49">
        <f>Table!N9</f>
        <v>-25.114605991356811</v>
      </c>
      <c r="T8" s="49">
        <f>Table!O9</f>
        <v>21.056135624066503</v>
      </c>
      <c r="U8" s="49">
        <f>Table!P9</f>
        <v>25.877195690646538</v>
      </c>
      <c r="V8" s="49">
        <f>Table!Q9</f>
        <v>-0.75713453123419472</v>
      </c>
      <c r="W8" s="49">
        <f>Table!R9</f>
        <v>-1.7763716697500926</v>
      </c>
      <c r="X8" s="49">
        <f>Table!S9</f>
        <v>-2.0112374799003532</v>
      </c>
      <c r="Y8" s="49">
        <f>Table!T9</f>
        <v>-4.1952306238051023</v>
      </c>
      <c r="Z8" s="49">
        <f>Table!U9</f>
        <v>27.78500909903924</v>
      </c>
      <c r="AA8" s="48" t="s">
        <v>51</v>
      </c>
      <c r="AB8" s="49">
        <v>17.440000000000001</v>
      </c>
      <c r="AC8" s="49">
        <v>18.861383528960502</v>
      </c>
    </row>
    <row r="9" spans="1:70" x14ac:dyDescent="0.15">
      <c r="A9" s="48" t="s">
        <v>26</v>
      </c>
      <c r="B9" s="48">
        <v>213</v>
      </c>
      <c r="C9" s="49">
        <v>44.938899999999997</v>
      </c>
      <c r="D9" s="48">
        <v>9890</v>
      </c>
      <c r="E9" s="49">
        <v>3.66</v>
      </c>
      <c r="F9" s="49">
        <v>6.54</v>
      </c>
      <c r="G9" s="50">
        <f t="shared" si="0"/>
        <v>444.44572099999993</v>
      </c>
      <c r="H9" s="48" t="str">
        <f>Table!A10</f>
        <v>Argentina</v>
      </c>
      <c r="I9" s="49">
        <f>Table!B10</f>
        <v>-3.2729714828454846</v>
      </c>
      <c r="J9" s="49">
        <f>Table!C10</f>
        <v>0.75647352543867474</v>
      </c>
      <c r="K9" s="49">
        <f>Table!D10</f>
        <v>-1.3501772516947526</v>
      </c>
      <c r="L9" s="49">
        <f>Table!E10</f>
        <v>-0.73478774183012407</v>
      </c>
      <c r="M9" s="49">
        <f>Table!F10</f>
        <v>-0.46352594995310054</v>
      </c>
      <c r="N9" s="49">
        <f>Table!G10</f>
        <v>-2.8498495518968872</v>
      </c>
      <c r="O9" s="49">
        <f>Table!H10</f>
        <v>0.17058179530747936</v>
      </c>
      <c r="P9" s="49">
        <f>Table!I10</f>
        <v>-0.28210973980459431</v>
      </c>
      <c r="Q9" s="49">
        <f>Table!J10</f>
        <v>0.94950535424181326</v>
      </c>
      <c r="R9" s="49">
        <f>Table!M10</f>
        <v>0.86596855677135143</v>
      </c>
      <c r="S9" s="49">
        <f>Table!N10</f>
        <v>3.8245054882799558</v>
      </c>
      <c r="T9" s="49">
        <f>Table!O10</f>
        <v>-0.58551036618677765</v>
      </c>
      <c r="U9" s="49">
        <f>Table!P10</f>
        <v>-0.19090443548977387</v>
      </c>
      <c r="V9" s="49">
        <f>Table!Q10</f>
        <v>-0.21185193636991945</v>
      </c>
      <c r="W9" s="49">
        <f>Table!R10</f>
        <v>-2.6656297000749589</v>
      </c>
      <c r="X9" s="49">
        <f>Table!S10</f>
        <v>0.29260313475313315</v>
      </c>
      <c r="Y9" s="49">
        <f>Table!T10</f>
        <v>0.28191081879014851</v>
      </c>
      <c r="Z9" s="49">
        <f>Table!U10</f>
        <v>0.42232889903013254</v>
      </c>
      <c r="AA9" s="48" t="s">
        <v>195</v>
      </c>
      <c r="AB9" s="49">
        <v>15.9</v>
      </c>
      <c r="AC9" s="49">
        <v>42.674862357832104</v>
      </c>
    </row>
    <row r="10" spans="1:70" x14ac:dyDescent="0.15">
      <c r="A10" s="48" t="s">
        <v>249</v>
      </c>
      <c r="B10" s="48">
        <v>911</v>
      </c>
      <c r="C10" s="49">
        <v>2.968893</v>
      </c>
      <c r="D10" s="48">
        <v>4605</v>
      </c>
      <c r="E10" s="49">
        <v>4.5599999999999996</v>
      </c>
      <c r="F10" s="49">
        <v>11.74</v>
      </c>
      <c r="G10" s="50">
        <f t="shared" si="0"/>
        <v>13.671752264999999</v>
      </c>
      <c r="H10" s="48" t="str">
        <f>Table!A11</f>
        <v>Armenia, Rep. of</v>
      </c>
      <c r="I10" s="49">
        <f>Table!B11</f>
        <v>-3.9179770253794608</v>
      </c>
      <c r="J10" s="49">
        <f>Table!C11</f>
        <v>-11.827390157753248</v>
      </c>
      <c r="K10" s="49">
        <f>Table!D11</f>
        <v>0.16901340345329968</v>
      </c>
      <c r="L10" s="49">
        <f>Table!E11</f>
        <v>0.15736223739468044</v>
      </c>
      <c r="M10" s="49">
        <f>Table!F11</f>
        <v>-2.0968248501850524</v>
      </c>
      <c r="N10" s="49">
        <f>Table!G11</f>
        <v>2.5671124426740479</v>
      </c>
      <c r="O10" s="49">
        <f>Table!H11</f>
        <v>5.1732872862464401</v>
      </c>
      <c r="P10" s="49">
        <f>Table!I11</f>
        <v>-2.4196121447140877</v>
      </c>
      <c r="Q10" s="49">
        <f>Table!J11</f>
        <v>10.158363447585158</v>
      </c>
      <c r="R10" s="49">
        <f>Table!M11</f>
        <v>-3.8795822407935625</v>
      </c>
      <c r="S10" s="49">
        <f>Table!N11</f>
        <v>-10.991383752982133</v>
      </c>
      <c r="T10" s="49">
        <f>Table!O11</f>
        <v>0.81154625871211872</v>
      </c>
      <c r="U10" s="49">
        <f>Table!P11</f>
        <v>-0.11568410503174409</v>
      </c>
      <c r="V10" s="49">
        <f>Table!Q11</f>
        <v>-1.4710540446544684</v>
      </c>
      <c r="W10" s="49">
        <f>Table!R11</f>
        <v>-1.5893999065519593</v>
      </c>
      <c r="X10" s="49">
        <f>Table!S11</f>
        <v>7.8896551600284122</v>
      </c>
      <c r="Y10" s="49">
        <f>Table!T11</f>
        <v>-1.7920478325333185</v>
      </c>
      <c r="Z10" s="49">
        <f>Table!U11</f>
        <v>2.3728919952240126</v>
      </c>
      <c r="AA10" s="48" t="s">
        <v>39</v>
      </c>
      <c r="AB10" s="49">
        <v>15.19</v>
      </c>
      <c r="AC10" s="49">
        <v>21.120100457294246</v>
      </c>
    </row>
    <row r="11" spans="1:70" x14ac:dyDescent="0.15">
      <c r="A11" s="48" t="s">
        <v>250</v>
      </c>
      <c r="B11" s="48">
        <v>314</v>
      </c>
      <c r="C11" s="49">
        <v>0.11221200000000001</v>
      </c>
      <c r="D11" s="48">
        <v>25745</v>
      </c>
      <c r="E11" s="49">
        <v>27.99</v>
      </c>
      <c r="F11" s="49">
        <v>58.61</v>
      </c>
      <c r="G11" s="50">
        <f t="shared" si="0"/>
        <v>2.8888979400000001</v>
      </c>
      <c r="H11" s="48" t="str">
        <f>Table!A12</f>
        <v>Aruba, Kingdom of the Netherlands</v>
      </c>
      <c r="I11" s="49">
        <f>Table!B12</f>
        <v>2.2652064297934658</v>
      </c>
      <c r="J11" s="49">
        <f>Table!C12</f>
        <v>-31.236337873182702</v>
      </c>
      <c r="K11" s="49">
        <f>Table!D12</f>
        <v>40.976960837499512</v>
      </c>
      <c r="L11" s="49">
        <f>Table!E12</f>
        <v>48.78376973831292</v>
      </c>
      <c r="M11" s="49">
        <f>Table!F12</f>
        <v>9.8710425029006524E-2</v>
      </c>
      <c r="N11" s="49">
        <f>Table!G12</f>
        <v>-5.1125984313191912</v>
      </c>
      <c r="O11" s="49">
        <f>Table!H12</f>
        <v>-2.3628181032041455</v>
      </c>
      <c r="P11" s="49" t="str">
        <f>Table!I12</f>
        <v/>
      </c>
      <c r="Q11" s="49">
        <f>Table!J12</f>
        <v>60.196790760580143</v>
      </c>
      <c r="R11" s="49">
        <f>Table!M12</f>
        <v>-13.264348723360118</v>
      </c>
      <c r="S11" s="49">
        <f>Table!N12</f>
        <v>-31.493644642347977</v>
      </c>
      <c r="T11" s="49">
        <f>Table!O12</f>
        <v>22.537095320390211</v>
      </c>
      <c r="U11" s="49">
        <f>Table!P12</f>
        <v>31.305124428998578</v>
      </c>
      <c r="V11" s="49">
        <f>Table!Q12</f>
        <v>-1.8360949722775426</v>
      </c>
      <c r="W11" s="49">
        <f>Table!R12</f>
        <v>-2.3622721129714139</v>
      </c>
      <c r="X11" s="49">
        <f>Table!S12</f>
        <v>-1.9455272884309509</v>
      </c>
      <c r="Y11" s="49" t="str">
        <f>Table!T12</f>
        <v/>
      </c>
      <c r="Z11" s="49">
        <f>Table!U12</f>
        <v>43.763521540498758</v>
      </c>
      <c r="AA11" s="48" t="s">
        <v>138</v>
      </c>
      <c r="AB11" s="52">
        <v>14.2</v>
      </c>
      <c r="AC11" s="49">
        <v>9.1249572158788101</v>
      </c>
    </row>
    <row r="12" spans="1:70" s="51" customFormat="1" x14ac:dyDescent="0.15">
      <c r="A12" s="48" t="s">
        <v>29</v>
      </c>
      <c r="B12" s="48">
        <v>193</v>
      </c>
      <c r="C12" s="49">
        <v>25.522130000000001</v>
      </c>
      <c r="D12" s="48">
        <v>54348</v>
      </c>
      <c r="E12" s="49">
        <v>3.08</v>
      </c>
      <c r="F12" s="49">
        <v>8.02</v>
      </c>
      <c r="G12" s="50">
        <f t="shared" si="0"/>
        <v>1387.0767212400001</v>
      </c>
      <c r="H12" s="48" t="str">
        <f>Table!A13</f>
        <v>Australia</v>
      </c>
      <c r="I12" s="49">
        <f>Table!B13</f>
        <v>-2.3951988491911966</v>
      </c>
      <c r="J12" s="49">
        <f>Table!C13</f>
        <v>0.73651514104327631</v>
      </c>
      <c r="K12" s="49">
        <f>Table!D13</f>
        <v>-0.32885980648083446</v>
      </c>
      <c r="L12" s="49">
        <f>Table!E13</f>
        <v>0.5397728687895631</v>
      </c>
      <c r="M12" s="49">
        <f>Table!F13</f>
        <v>-0.56332507947767341</v>
      </c>
      <c r="N12" s="49">
        <f>Table!G13</f>
        <v>-2.7396074189661683</v>
      </c>
      <c r="O12" s="49">
        <f>Table!H13</f>
        <v>-6.3246764787470405E-2</v>
      </c>
      <c r="P12" s="49">
        <f>Table!I13</f>
        <v>-1.1488154065186529</v>
      </c>
      <c r="Q12" s="49">
        <f>Table!J13</f>
        <v>3.0339749522270334</v>
      </c>
      <c r="R12" s="49">
        <f>Table!M13</f>
        <v>2.5290183299150009</v>
      </c>
      <c r="S12" s="49">
        <f>Table!N13</f>
        <v>2.9634850554490555</v>
      </c>
      <c r="T12" s="49">
        <f>Table!O13</f>
        <v>0.77953817847286122</v>
      </c>
      <c r="U12" s="49">
        <f>Table!P13</f>
        <v>1.4111029673984248</v>
      </c>
      <c r="V12" s="49">
        <f>Table!Q13</f>
        <v>-0.44249432781900433</v>
      </c>
      <c r="W12" s="49">
        <f>Table!R13</f>
        <v>-1.135271100609607</v>
      </c>
      <c r="X12" s="49">
        <f>Table!S13</f>
        <v>-7.8733803397308066E-2</v>
      </c>
      <c r="Y12" s="49">
        <f>Table!T13</f>
        <v>-0.81125033242185263</v>
      </c>
      <c r="Z12" s="49">
        <f>Table!U13</f>
        <v>1.8884736108054341</v>
      </c>
      <c r="AA12" s="48" t="s">
        <v>89</v>
      </c>
      <c r="AB12" s="49">
        <v>13.87</v>
      </c>
      <c r="AC12" s="49">
        <v>15.040287817390285</v>
      </c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</row>
    <row r="13" spans="1:70" x14ac:dyDescent="0.15">
      <c r="A13" s="51" t="s">
        <v>30</v>
      </c>
      <c r="B13" s="51">
        <v>122</v>
      </c>
      <c r="C13" s="52">
        <v>8.9503509999999995</v>
      </c>
      <c r="D13" s="51">
        <v>49865</v>
      </c>
      <c r="E13" s="52">
        <v>5.82</v>
      </c>
      <c r="F13" s="52">
        <v>8.8799989999999998</v>
      </c>
      <c r="G13" s="53">
        <f t="shared" si="0"/>
        <v>446.30925261499993</v>
      </c>
      <c r="H13" s="48" t="str">
        <f>Table!A14</f>
        <v>Austria</v>
      </c>
      <c r="I13" s="49">
        <f>Table!B14</f>
        <v>1.9949475255951898</v>
      </c>
      <c r="J13" s="49">
        <f>Table!C14</f>
        <v>0.60189123426562274</v>
      </c>
      <c r="K13" s="49">
        <f>Table!D14</f>
        <v>2.7467735807561029</v>
      </c>
      <c r="L13" s="49">
        <f>Table!E14</f>
        <v>2.4210438418386646</v>
      </c>
      <c r="M13" s="49">
        <f>Table!F14</f>
        <v>-0.12731518170146974</v>
      </c>
      <c r="N13" s="49">
        <f>Table!G14</f>
        <v>-0.4655474807175094</v>
      </c>
      <c r="O13" s="49">
        <f>Table!H14</f>
        <v>-0.88827716052995886</v>
      </c>
      <c r="P13" s="49">
        <f>Table!I14</f>
        <v>-1.8048937507977827</v>
      </c>
      <c r="Q13" s="49">
        <f>Table!J14</f>
        <v>4.9584505214797803</v>
      </c>
      <c r="R13" s="49">
        <f>Table!M14</f>
        <v>2.503606360940962</v>
      </c>
      <c r="S13" s="49">
        <f>Table!N14</f>
        <v>1.4056460119428902</v>
      </c>
      <c r="T13" s="49">
        <f>Table!O14</f>
        <v>2.0639751873821575</v>
      </c>
      <c r="U13" s="49">
        <f>Table!P14</f>
        <v>2.0849236920380716</v>
      </c>
      <c r="V13" s="49">
        <f>Table!Q14</f>
        <v>-1.2251128639800764E-2</v>
      </c>
      <c r="W13" s="49">
        <f>Table!R14</f>
        <v>-8.3793384332060863E-2</v>
      </c>
      <c r="X13" s="49">
        <f>Table!S14</f>
        <v>-0.88169421053318864</v>
      </c>
      <c r="Y13" s="49">
        <f>Table!T14</f>
        <v>-1.3444778356910283</v>
      </c>
      <c r="Z13" s="49">
        <f>Table!U14</f>
        <v>3.2235663989355565</v>
      </c>
      <c r="AA13" s="48" t="s">
        <v>52</v>
      </c>
      <c r="AB13" s="52">
        <v>13.68</v>
      </c>
      <c r="AC13" s="49">
        <v>13.861359085388406</v>
      </c>
    </row>
    <row r="14" spans="1:70" s="51" customFormat="1" x14ac:dyDescent="0.15">
      <c r="A14" s="48" t="s">
        <v>251</v>
      </c>
      <c r="B14" s="48">
        <v>912</v>
      </c>
      <c r="C14" s="49">
        <v>9.981427</v>
      </c>
      <c r="D14" s="48">
        <v>4814</v>
      </c>
      <c r="E14" s="49">
        <v>4.43</v>
      </c>
      <c r="F14" s="49">
        <v>10.97</v>
      </c>
      <c r="G14" s="50">
        <f t="shared" si="0"/>
        <v>48.050589578</v>
      </c>
      <c r="H14" s="48" t="str">
        <f>Table!A15</f>
        <v>Azerbaijan, Rep. of</v>
      </c>
      <c r="I14" s="49">
        <f>Table!B15</f>
        <v>4.3916036296177534</v>
      </c>
      <c r="J14" s="49">
        <f>Table!C15</f>
        <v>15.195581566096843</v>
      </c>
      <c r="K14" s="49">
        <f>Table!D15</f>
        <v>-6.928852821479464</v>
      </c>
      <c r="L14" s="49">
        <f>Table!E15</f>
        <v>0.35688448195860956</v>
      </c>
      <c r="M14" s="49">
        <f>Table!F15</f>
        <v>-1.6047344530112272E-2</v>
      </c>
      <c r="N14" s="49">
        <f>Table!G15</f>
        <v>-4.8571457912364639</v>
      </c>
      <c r="O14" s="49">
        <f>Table!H15</f>
        <v>0.98202067623683731</v>
      </c>
      <c r="P14" s="49">
        <f>Table!I15</f>
        <v>28.380596315301116</v>
      </c>
      <c r="Q14" s="49">
        <f>Table!J15</f>
        <v>5.6629964683058898</v>
      </c>
      <c r="R14" s="49">
        <f>Table!M15</f>
        <v>-0.53410720646342436</v>
      </c>
      <c r="S14" s="49">
        <f>Table!N15</f>
        <v>5.8947675205226409</v>
      </c>
      <c r="T14" s="49">
        <f>Table!O15</f>
        <v>-6.6670928123127551</v>
      </c>
      <c r="U14" s="49">
        <f>Table!P15</f>
        <v>-0.25225327961873312</v>
      </c>
      <c r="V14" s="49">
        <f>Table!Q15</f>
        <v>0.80430816680978889</v>
      </c>
      <c r="W14" s="49">
        <f>Table!R15</f>
        <v>-1.0708947125725852</v>
      </c>
      <c r="X14" s="49">
        <f>Table!S15</f>
        <v>1.3091127978992767</v>
      </c>
      <c r="Y14" s="49">
        <f>Table!T15</f>
        <v>21.206901037056081</v>
      </c>
      <c r="Z14" s="49">
        <f>Table!U15</f>
        <v>0.71392902604090447</v>
      </c>
      <c r="AA14" s="48" t="s">
        <v>25</v>
      </c>
      <c r="AB14" s="49">
        <v>13.57</v>
      </c>
      <c r="AC14" s="49">
        <v>46.307160195599536</v>
      </c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</row>
    <row r="15" spans="1:70" x14ac:dyDescent="0.15">
      <c r="A15" s="48" t="s">
        <v>32</v>
      </c>
      <c r="B15" s="48">
        <v>313</v>
      </c>
      <c r="C15" s="49">
        <v>0.38071640000000001</v>
      </c>
      <c r="D15" s="48">
        <v>35664</v>
      </c>
      <c r="E15" s="49">
        <v>19.5</v>
      </c>
      <c r="F15" s="49">
        <v>29.3</v>
      </c>
      <c r="G15" s="50">
        <f t="shared" si="0"/>
        <v>13.5778696896</v>
      </c>
      <c r="H15" s="48" t="str">
        <f>Table!A16</f>
        <v>Bahamas, The</v>
      </c>
      <c r="I15" s="49">
        <f>Table!B16</f>
        <v>-6.7055335512320697</v>
      </c>
      <c r="J15" s="49">
        <f>Table!C16</f>
        <v>-19.475069857051231</v>
      </c>
      <c r="K15" s="49">
        <f>Table!D16</f>
        <v>15.017978898955343</v>
      </c>
      <c r="L15" s="49">
        <f>Table!E16</f>
        <v>23.426060338983973</v>
      </c>
      <c r="M15" s="49">
        <f>Table!F16</f>
        <v>-2.7184712554647561</v>
      </c>
      <c r="N15" s="49">
        <f>Table!G16</f>
        <v>-3.8567265776274411</v>
      </c>
      <c r="O15" s="49">
        <f>Table!H16</f>
        <v>1.6071614048082126</v>
      </c>
      <c r="P15" s="49">
        <f>Table!I16</f>
        <v>-3.3190249002738597</v>
      </c>
      <c r="Q15" s="49">
        <f>Table!J16</f>
        <v>25.981269954544736</v>
      </c>
      <c r="R15" s="49">
        <f>Table!M16</f>
        <v>-18.355159532136636</v>
      </c>
      <c r="S15" s="49">
        <f>Table!N16</f>
        <v>-16.216791450829348</v>
      </c>
      <c r="T15" s="49">
        <f>Table!O16</f>
        <v>-1.1154713421299589</v>
      </c>
      <c r="U15" s="49">
        <f>Table!P16</f>
        <v>7.9263243690516232</v>
      </c>
      <c r="V15" s="49">
        <f>Table!Q16</f>
        <v>-1.7772734396512884</v>
      </c>
      <c r="W15" s="49">
        <f>Table!R16</f>
        <v>-4.3428212590378985</v>
      </c>
      <c r="X15" s="49">
        <f>Table!S16</f>
        <v>3.3199262976797983</v>
      </c>
      <c r="Y15" s="49">
        <f>Table!T16</f>
        <v>-3.4128447058884848</v>
      </c>
      <c r="Z15" s="49">
        <f>Table!U16</f>
        <v>8.9072867971376741</v>
      </c>
      <c r="AA15" s="48" t="s">
        <v>35</v>
      </c>
      <c r="AB15" s="49">
        <v>13.17</v>
      </c>
      <c r="AC15" s="49">
        <v>19.655221576613059</v>
      </c>
    </row>
    <row r="16" spans="1:70" x14ac:dyDescent="0.15">
      <c r="A16" s="48" t="s">
        <v>253</v>
      </c>
      <c r="B16" s="48">
        <v>419</v>
      </c>
      <c r="C16" s="49">
        <v>1.4836579999999999</v>
      </c>
      <c r="D16" s="48">
        <v>25998</v>
      </c>
      <c r="E16" s="49">
        <v>4.1900000000000004</v>
      </c>
      <c r="F16" s="49">
        <v>5.61</v>
      </c>
      <c r="G16" s="50">
        <f t="shared" si="0"/>
        <v>38.572140683999997</v>
      </c>
      <c r="H16" s="48" t="str">
        <f>Table!A17</f>
        <v>Bahrain, Kingdom of</v>
      </c>
      <c r="I16" s="49">
        <f>Table!B17</f>
        <v>-4.0185430935009618</v>
      </c>
      <c r="J16" s="49">
        <f>Table!C17</f>
        <v>-0.47942368136257985</v>
      </c>
      <c r="K16" s="49">
        <f>Table!D17</f>
        <v>9.7301792535424134</v>
      </c>
      <c r="L16" s="49">
        <f>Table!E17</f>
        <v>5.2090756832364296</v>
      </c>
      <c r="M16" s="49">
        <f>Table!F17</f>
        <v>-2.9030830142408335</v>
      </c>
      <c r="N16" s="49">
        <f>Table!G17</f>
        <v>-5.631731042135649</v>
      </c>
      <c r="O16" s="49">
        <f>Table!H17</f>
        <v>-7.6375676235451451</v>
      </c>
      <c r="P16" s="49">
        <f>Table!I17</f>
        <v>11.272833745477442</v>
      </c>
      <c r="Q16" s="49">
        <f>Table!J17</f>
        <v>9.6547220133048608</v>
      </c>
      <c r="R16" s="49">
        <f>Table!M17</f>
        <v>-9.5702332927481653</v>
      </c>
      <c r="S16" s="49">
        <f>Table!N17</f>
        <v>-0.37496487819128055</v>
      </c>
      <c r="T16" s="49">
        <f>Table!O17</f>
        <v>6.1335782062293349</v>
      </c>
      <c r="U16" s="49">
        <f>Table!P17</f>
        <v>4.2407115721800483</v>
      </c>
      <c r="V16" s="49">
        <f>Table!Q17</f>
        <v>-5.6370242984990417</v>
      </c>
      <c r="W16" s="49">
        <f>Table!R17</f>
        <v>-7.2529817233401257</v>
      </c>
      <c r="X16" s="49">
        <f>Table!S17</f>
        <v>-8.0758648974460936</v>
      </c>
      <c r="Y16" s="49">
        <f>Table!T17</f>
        <v>9.3097793664516573</v>
      </c>
      <c r="Z16" s="49" t="str">
        <f>Table!U17</f>
        <v/>
      </c>
      <c r="AA16" s="48" t="s">
        <v>76</v>
      </c>
      <c r="AB16" s="49">
        <v>12.42</v>
      </c>
      <c r="AC16" s="49">
        <v>24.201485944014614</v>
      </c>
    </row>
    <row r="17" spans="1:70" x14ac:dyDescent="0.15">
      <c r="A17" s="48" t="s">
        <v>34</v>
      </c>
      <c r="B17" s="48">
        <v>513</v>
      </c>
      <c r="C17" s="49">
        <v>166.57849999999999</v>
      </c>
      <c r="D17" s="48">
        <v>1864</v>
      </c>
      <c r="E17" s="49">
        <v>2.16</v>
      </c>
      <c r="F17" s="49">
        <v>2.14</v>
      </c>
      <c r="G17" s="50">
        <f t="shared" si="0"/>
        <v>310.50232399999999</v>
      </c>
      <c r="H17" s="48" t="str">
        <f>Table!A18</f>
        <v>Bangladesh</v>
      </c>
      <c r="I17" s="49">
        <f>Table!B18</f>
        <v>-0.8451033072384535</v>
      </c>
      <c r="J17" s="49">
        <f>Table!C18</f>
        <v>-4.5481634544208234</v>
      </c>
      <c r="K17" s="49">
        <f>Table!D18</f>
        <v>-1.742031779556743</v>
      </c>
      <c r="L17" s="49">
        <f>Table!E18</f>
        <v>-0.13841478712091329</v>
      </c>
      <c r="M17" s="49">
        <f>Table!F18</f>
        <v>-2.1230264832174384</v>
      </c>
      <c r="N17" s="49">
        <f>Table!G18</f>
        <v>-0.99447959911418093</v>
      </c>
      <c r="O17" s="49">
        <f>Table!H18</f>
        <v>6.4395715258532942</v>
      </c>
      <c r="P17" s="49">
        <f>Table!I18</f>
        <v>-1.163386638455487</v>
      </c>
      <c r="Q17" s="49">
        <f>Table!J18</f>
        <v>0.11346702500264212</v>
      </c>
      <c r="R17" s="49">
        <f>Table!M18</f>
        <v>0.33051674620862964</v>
      </c>
      <c r="S17" s="49">
        <f>Table!N18</f>
        <v>-5.005896215486799</v>
      </c>
      <c r="T17" s="49">
        <f>Table!O18</f>
        <v>-0.64081608550606817</v>
      </c>
      <c r="U17" s="49">
        <f>Table!P18</f>
        <v>-5.4238741540417822E-2</v>
      </c>
      <c r="V17" s="49">
        <f>Table!Q18</f>
        <v>-1.352830927988407</v>
      </c>
      <c r="W17" s="49">
        <f>Table!R18</f>
        <v>-0.84894309453580652</v>
      </c>
      <c r="X17" s="49">
        <f>Table!S18</f>
        <v>6.8261721417373034</v>
      </c>
      <c r="Y17" s="49">
        <f>Table!T18</f>
        <v>-0.75367210264484241</v>
      </c>
      <c r="Z17" s="49">
        <f>Table!U18</f>
        <v>6.6296575059079016E-2</v>
      </c>
      <c r="AA17" s="48" t="s">
        <v>146</v>
      </c>
      <c r="AB17" s="49">
        <v>11.6</v>
      </c>
      <c r="AC17" s="49">
        <v>20.519960796365762</v>
      </c>
    </row>
    <row r="18" spans="1:70" x14ac:dyDescent="0.15">
      <c r="A18" s="48" t="s">
        <v>35</v>
      </c>
      <c r="B18" s="48">
        <v>316</v>
      </c>
      <c r="C18" s="49">
        <v>0.2872576</v>
      </c>
      <c r="D18" s="48">
        <v>18139</v>
      </c>
      <c r="E18" s="49">
        <v>13.17</v>
      </c>
      <c r="F18" s="49">
        <v>28.23</v>
      </c>
      <c r="G18" s="50">
        <f t="shared" si="0"/>
        <v>5.2105656064000003</v>
      </c>
      <c r="H18" s="48" t="str">
        <f>Table!A19</f>
        <v>Barbados</v>
      </c>
      <c r="I18" s="49">
        <f>Table!B19</f>
        <v>-5.736605653629673</v>
      </c>
      <c r="J18" s="49">
        <f>Table!C19</f>
        <v>-12.161254177750953</v>
      </c>
      <c r="K18" s="49">
        <f>Table!D19</f>
        <v>15.101409839777796</v>
      </c>
      <c r="L18" s="49">
        <f>Table!E19</f>
        <v>19.655198810262576</v>
      </c>
      <c r="M18" s="49">
        <f>Table!F19</f>
        <v>-1.0784209162763441</v>
      </c>
      <c r="N18" s="49">
        <f>Table!G19</f>
        <v>-8.3318125394797349</v>
      </c>
      <c r="O18" s="49">
        <f>Table!H19</f>
        <v>-0.34494877617682862</v>
      </c>
      <c r="P18" s="49">
        <f>Table!I19</f>
        <v>-5.7294415123936302</v>
      </c>
      <c r="Q18" s="49">
        <f>Table!J19</f>
        <v>21.592117443199896</v>
      </c>
      <c r="R18" s="49" t="str">
        <f>Table!M19</f>
        <v/>
      </c>
      <c r="S18" s="49" t="str">
        <f>Table!N19</f>
        <v/>
      </c>
      <c r="T18" s="49" t="str">
        <f>Table!O19</f>
        <v/>
      </c>
      <c r="U18" s="49" t="str">
        <f>Table!P19</f>
        <v/>
      </c>
      <c r="V18" s="49" t="str">
        <f>Table!Q19</f>
        <v/>
      </c>
      <c r="W18" s="49" t="str">
        <f>Table!R19</f>
        <v/>
      </c>
      <c r="X18" s="49" t="str">
        <f>Table!S19</f>
        <v/>
      </c>
      <c r="Y18" s="49">
        <f>Table!T19</f>
        <v>-4.3031672155282941</v>
      </c>
      <c r="Z18" s="49">
        <f>Table!U19</f>
        <v>13.580253076532955</v>
      </c>
      <c r="AA18" s="48" t="s">
        <v>68</v>
      </c>
      <c r="AB18" s="52">
        <v>11.28</v>
      </c>
      <c r="AC18" s="49">
        <v>15.615575215860835</v>
      </c>
    </row>
    <row r="19" spans="1:70" s="51" customFormat="1" x14ac:dyDescent="0.15">
      <c r="A19" s="48" t="s">
        <v>254</v>
      </c>
      <c r="B19" s="48">
        <v>913</v>
      </c>
      <c r="C19" s="49">
        <v>9.4749770000000009</v>
      </c>
      <c r="D19" s="48">
        <v>6658</v>
      </c>
      <c r="E19" s="49">
        <v>2.0099999999999998</v>
      </c>
      <c r="F19" s="49">
        <v>4.09</v>
      </c>
      <c r="G19" s="50">
        <f t="shared" si="0"/>
        <v>63.084396866000006</v>
      </c>
      <c r="H19" s="48" t="str">
        <f>Table!A20</f>
        <v>Belarus, Rep. of</v>
      </c>
      <c r="I19" s="49">
        <f>Table!B20</f>
        <v>-2.0531608024106744</v>
      </c>
      <c r="J19" s="49">
        <f>Table!C20</f>
        <v>-5.0382084497343937</v>
      </c>
      <c r="K19" s="49">
        <f>Table!D20</f>
        <v>5.3026264819217763</v>
      </c>
      <c r="L19" s="49">
        <f>Table!E20</f>
        <v>-0.29574230200439466</v>
      </c>
      <c r="M19" s="49">
        <f>Table!F20</f>
        <v>3.3441612719013563</v>
      </c>
      <c r="N19" s="49">
        <f>Table!G20</f>
        <v>-3.8723280104476592</v>
      </c>
      <c r="O19" s="49">
        <f>Table!H20</f>
        <v>1.5547491758496026</v>
      </c>
      <c r="P19" s="49">
        <f>Table!I20</f>
        <v>-0.15205978126517058</v>
      </c>
      <c r="Q19" s="49">
        <f>Table!J20</f>
        <v>1.4235866368855725</v>
      </c>
      <c r="R19" s="49">
        <f>Table!M20</f>
        <v>-0.39999623653098043</v>
      </c>
      <c r="S19" s="49">
        <f>Table!N20</f>
        <v>-3.2704011232650005</v>
      </c>
      <c r="T19" s="49">
        <f>Table!O20</f>
        <v>6.3961192224359564</v>
      </c>
      <c r="U19" s="49">
        <f>Table!P20</f>
        <v>-0.24401763765117304</v>
      </c>
      <c r="V19" s="49">
        <f>Table!Q20</f>
        <v>3.0635924378492749</v>
      </c>
      <c r="W19" s="49">
        <f>Table!R20</f>
        <v>-4.3456401760329069</v>
      </c>
      <c r="X19" s="49">
        <f>Table!S20</f>
        <v>0.81992584033096694</v>
      </c>
      <c r="Y19" s="49">
        <f>Table!T20</f>
        <v>-1.274406614063853</v>
      </c>
      <c r="Z19" s="49">
        <f>Table!U20</f>
        <v>0.58936322558635956</v>
      </c>
      <c r="AA19" s="48" t="s">
        <v>115</v>
      </c>
      <c r="AB19" s="49">
        <v>10.7</v>
      </c>
      <c r="AC19" s="49">
        <v>17.526779182111031</v>
      </c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</row>
    <row r="20" spans="1:70" x14ac:dyDescent="0.15">
      <c r="A20" s="48" t="s">
        <v>37</v>
      </c>
      <c r="B20" s="48">
        <v>124</v>
      </c>
      <c r="C20" s="49">
        <v>11.45551</v>
      </c>
      <c r="D20" s="48">
        <v>46237</v>
      </c>
      <c r="E20" s="49">
        <v>2.2400000000000002</v>
      </c>
      <c r="F20" s="49">
        <v>3.36</v>
      </c>
      <c r="G20" s="50">
        <f t="shared" si="0"/>
        <v>529.66841586999999</v>
      </c>
      <c r="H20" s="48" t="str">
        <f>Table!A21</f>
        <v>Belgium</v>
      </c>
      <c r="I20" s="49">
        <f>Table!B21</f>
        <v>0.44346542489984697</v>
      </c>
      <c r="J20" s="49">
        <f>Table!C21</f>
        <v>0.39472599875022124</v>
      </c>
      <c r="K20" s="49">
        <f>Table!D21</f>
        <v>0.40962306093796608</v>
      </c>
      <c r="L20" s="49">
        <f>Table!E21</f>
        <v>-1.5432295436698589</v>
      </c>
      <c r="M20" s="49">
        <f>Table!F21</f>
        <v>-0.33501357807903803</v>
      </c>
      <c r="N20" s="49">
        <f>Table!G21</f>
        <v>1.0976500730589258</v>
      </c>
      <c r="O20" s="49">
        <f>Table!H21</f>
        <v>-1.4585363411350856</v>
      </c>
      <c r="P20" s="49">
        <f>Table!I21</f>
        <v>-1.5856229337948216</v>
      </c>
      <c r="Q20" s="49">
        <f>Table!J21</f>
        <v>1.6545989307857323</v>
      </c>
      <c r="R20" s="49">
        <f>Table!M21</f>
        <v>-0.18186106666547144</v>
      </c>
      <c r="S20" s="49">
        <f>Table!N21</f>
        <v>0.25081934416757579</v>
      </c>
      <c r="T20" s="49">
        <f>Table!O21</f>
        <v>0.12757639588045133</v>
      </c>
      <c r="U20" s="49">
        <f>Table!P21</f>
        <v>-1.3088502415997034</v>
      </c>
      <c r="V20" s="49">
        <f>Table!Q21</f>
        <v>-0.13622447780952118</v>
      </c>
      <c r="W20" s="49">
        <f>Table!R21</f>
        <v>1.2316322796833894</v>
      </c>
      <c r="X20" s="49">
        <f>Table!S21</f>
        <v>-1.7918890863968877</v>
      </c>
      <c r="Y20" s="49">
        <f>Table!T21</f>
        <v>-1.7620257700176085</v>
      </c>
      <c r="Z20" s="49">
        <f>Table!U21</f>
        <v>1.2830593200513141</v>
      </c>
      <c r="AA20" s="48" t="s">
        <v>178</v>
      </c>
      <c r="AB20" s="49">
        <v>10.56</v>
      </c>
      <c r="AC20" s="49">
        <v>12.421345754197551</v>
      </c>
    </row>
    <row r="21" spans="1:70" x14ac:dyDescent="0.15">
      <c r="A21" s="48" t="s">
        <v>39</v>
      </c>
      <c r="B21" s="48">
        <v>339</v>
      </c>
      <c r="C21" s="49">
        <v>0.40915089999999998</v>
      </c>
      <c r="D21" s="48">
        <v>4498</v>
      </c>
      <c r="E21" s="49">
        <v>15.19</v>
      </c>
      <c r="F21" s="49">
        <v>27.31</v>
      </c>
      <c r="G21" s="50">
        <f t="shared" si="0"/>
        <v>1.8403607482</v>
      </c>
      <c r="H21" s="48" t="str">
        <f>Table!A22</f>
        <v>Belize</v>
      </c>
      <c r="I21" s="49">
        <f>Table!B22</f>
        <v>-8.9943601679521059</v>
      </c>
      <c r="J21" s="49">
        <f>Table!C22</f>
        <v>-24.749153032554531</v>
      </c>
      <c r="K21" s="49">
        <f>Table!D22</f>
        <v>18.689518201391163</v>
      </c>
      <c r="L21" s="49">
        <f>Table!E22</f>
        <v>20.970349597414291</v>
      </c>
      <c r="M21" s="49">
        <f>Table!F22</f>
        <v>-2.148194869266276</v>
      </c>
      <c r="N21" s="49">
        <f>Table!G22</f>
        <v>-7.3315306104999873</v>
      </c>
      <c r="O21" s="49">
        <f>Table!H22</f>
        <v>4.396805273711256</v>
      </c>
      <c r="P21" s="49">
        <f>Table!I22</f>
        <v>-6.9439988761668312</v>
      </c>
      <c r="Q21" s="49">
        <f>Table!J22</f>
        <v>23.588582933092351</v>
      </c>
      <c r="R21" s="49">
        <f>Table!M22</f>
        <v>-7.4986613106223334</v>
      </c>
      <c r="S21" s="49">
        <f>Table!N22</f>
        <v>-25.935481108105932</v>
      </c>
      <c r="T21" s="49">
        <f>Table!O22</f>
        <v>14.962098900157981</v>
      </c>
      <c r="U21" s="49">
        <f>Table!P22</f>
        <v>13.267209862196683</v>
      </c>
      <c r="V21" s="49">
        <f>Table!Q22</f>
        <v>-2.0980914912470086</v>
      </c>
      <c r="W21" s="49">
        <f>Table!R22</f>
        <v>-3.4372510209737652</v>
      </c>
      <c r="X21" s="49">
        <f>Table!S22</f>
        <v>6.9119719182993844</v>
      </c>
      <c r="Y21" s="49">
        <f>Table!T22</f>
        <v>-5.8374589960686754</v>
      </c>
      <c r="Z21" s="49">
        <f>Table!U22</f>
        <v>14.47175724990384</v>
      </c>
      <c r="AA21" s="48" t="s">
        <v>205</v>
      </c>
      <c r="AB21" s="52">
        <v>10.17</v>
      </c>
      <c r="AC21" s="49">
        <v>8.7264870161375061</v>
      </c>
    </row>
    <row r="22" spans="1:70" s="51" customFormat="1" x14ac:dyDescent="0.15">
      <c r="A22" s="48" t="s">
        <v>40</v>
      </c>
      <c r="B22" s="48">
        <v>638</v>
      </c>
      <c r="C22" s="49">
        <v>11.81128</v>
      </c>
      <c r="D22" s="48">
        <v>1218</v>
      </c>
      <c r="E22" s="49">
        <v>2.2000000000000002</v>
      </c>
      <c r="F22" s="49">
        <v>3.4</v>
      </c>
      <c r="G22" s="50">
        <f t="shared" si="0"/>
        <v>14.38613904</v>
      </c>
      <c r="H22" s="48" t="str">
        <f>Table!A23</f>
        <v>Benin</v>
      </c>
      <c r="I22" s="49">
        <f>Table!B23</f>
        <v>-4.3455070969729537</v>
      </c>
      <c r="J22" s="49">
        <f>Table!C23</f>
        <v>-3.051996844985295</v>
      </c>
      <c r="K22" s="49">
        <f>Table!D23</f>
        <v>-2.4367606759324807</v>
      </c>
      <c r="L22" s="49">
        <f>Table!E23</f>
        <v>0.78331751375050662</v>
      </c>
      <c r="M22" s="49">
        <f>Table!F23</f>
        <v>-2.5694238403149177</v>
      </c>
      <c r="N22" s="49">
        <f>Table!G23</f>
        <v>-0.40497355522479206</v>
      </c>
      <c r="O22" s="49">
        <f>Table!H23</f>
        <v>1.5482239791696137</v>
      </c>
      <c r="P22" s="49">
        <f>Table!I23</f>
        <v>-2.3276931921203228</v>
      </c>
      <c r="Q22" s="49">
        <f>Table!J23</f>
        <v>1.253985814424696</v>
      </c>
      <c r="R22" s="49" t="str">
        <f>Table!M23</f>
        <v/>
      </c>
      <c r="S22" s="49" t="str">
        <f>Table!N23</f>
        <v/>
      </c>
      <c r="T22" s="49" t="str">
        <f>Table!O23</f>
        <v/>
      </c>
      <c r="U22" s="49" t="str">
        <f>Table!P23</f>
        <v/>
      </c>
      <c r="V22" s="49" t="str">
        <f>Table!Q23</f>
        <v/>
      </c>
      <c r="W22" s="49" t="str">
        <f>Table!R23</f>
        <v/>
      </c>
      <c r="X22" s="49" t="str">
        <f>Table!S23</f>
        <v/>
      </c>
      <c r="Y22" s="49">
        <f>Table!T23</f>
        <v>-1.7228758830443829</v>
      </c>
      <c r="Z22" s="49" t="str">
        <f>Table!U23</f>
        <v/>
      </c>
      <c r="AA22" s="48" t="s">
        <v>95</v>
      </c>
      <c r="AB22" s="49">
        <v>9.08</v>
      </c>
      <c r="AC22" s="49">
        <v>13.149187140696833</v>
      </c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</row>
    <row r="23" spans="1:70" x14ac:dyDescent="0.15">
      <c r="C23" s="49"/>
      <c r="E23" s="49"/>
      <c r="F23" s="49"/>
      <c r="G23" s="50"/>
      <c r="H23" s="48" t="str">
        <f>Table!A24</f>
        <v>Bermuda</v>
      </c>
      <c r="I23" s="49">
        <f>Table!B24</f>
        <v>12.593246125646498</v>
      </c>
      <c r="J23" s="49">
        <f>Table!C24</f>
        <v>-14.588165510632482</v>
      </c>
      <c r="K23" s="49">
        <f>Table!D24</f>
        <v>5.9089001297048753</v>
      </c>
      <c r="L23" s="49">
        <f>Table!E24</f>
        <v>3.4692936948829511</v>
      </c>
      <c r="M23" s="49">
        <f>Table!F24</f>
        <v>-3.025442807396856</v>
      </c>
      <c r="N23" s="49">
        <f>Table!G24</f>
        <v>23.81408660162889</v>
      </c>
      <c r="O23" s="49">
        <f>Table!H24</f>
        <v>-2.5415750950547862</v>
      </c>
      <c r="P23" s="49" t="str">
        <f>Table!I24</f>
        <v/>
      </c>
      <c r="Q23" s="49">
        <f>Table!J24</f>
        <v>7.0445805599840439</v>
      </c>
      <c r="R23" s="49">
        <f>Table!M24</f>
        <v>13.285234121464997</v>
      </c>
      <c r="S23" s="49">
        <f>Table!N24</f>
        <v>-13.25625869262865</v>
      </c>
      <c r="T23" s="49">
        <f>Table!O24</f>
        <v>3.8102688919796015</v>
      </c>
      <c r="U23" s="49">
        <f>Table!P24</f>
        <v>-1.2604311543810849</v>
      </c>
      <c r="V23" s="49">
        <f>Table!Q24</f>
        <v>-1.6805748725081131</v>
      </c>
      <c r="W23" s="49">
        <f>Table!R24</f>
        <v>25.773643949930459</v>
      </c>
      <c r="X23" s="49">
        <f>Table!S24</f>
        <v>-3.0424200278164117</v>
      </c>
      <c r="Y23" s="49" t="str">
        <f>Table!T24</f>
        <v/>
      </c>
      <c r="Z23" s="49">
        <f>Table!U24</f>
        <v>1.5067222994900324</v>
      </c>
      <c r="AA23" s="48" t="s">
        <v>107</v>
      </c>
      <c r="AB23" s="52">
        <v>9.02</v>
      </c>
      <c r="AC23" s="49">
        <v>5.1634888746234555</v>
      </c>
    </row>
    <row r="24" spans="1:70" s="51" customFormat="1" x14ac:dyDescent="0.15">
      <c r="A24" s="48"/>
      <c r="B24" s="48"/>
      <c r="C24" s="49"/>
      <c r="D24" s="48"/>
      <c r="E24" s="49"/>
      <c r="F24" s="49"/>
      <c r="G24" s="50"/>
      <c r="H24" s="48" t="str">
        <f>Table!A25</f>
        <v>Bhutan</v>
      </c>
      <c r="I24" s="49">
        <f>Table!B25</f>
        <v>-24.42042028742522</v>
      </c>
      <c r="J24" s="49">
        <f>Table!C25</f>
        <v>-20.379677077686068</v>
      </c>
      <c r="K24" s="49">
        <f>Table!D25</f>
        <v>-2.5275678573980072</v>
      </c>
      <c r="L24" s="49">
        <f>Table!E25</f>
        <v>1.9562465922073897</v>
      </c>
      <c r="M24" s="49">
        <f>Table!F25</f>
        <v>-0.47531041765633519</v>
      </c>
      <c r="N24" s="49">
        <f>Table!G25</f>
        <v>-8.3373577484921046</v>
      </c>
      <c r="O24" s="49">
        <f>Table!H25</f>
        <v>6.824182396150972</v>
      </c>
      <c r="P24" s="49" t="str">
        <f>Table!I25</f>
        <v/>
      </c>
      <c r="Q24" s="49">
        <f>Table!J25</f>
        <v>4.5848429160181485</v>
      </c>
      <c r="R24" s="49">
        <f>Table!M25</f>
        <v>-15.225161959397301</v>
      </c>
      <c r="S24" s="49">
        <f>Table!N25</f>
        <v>-12.423506011510772</v>
      </c>
      <c r="T24" s="49">
        <f>Table!O25</f>
        <v>-2.8111597175669276</v>
      </c>
      <c r="U24" s="49">
        <f>Table!P25</f>
        <v>1.3876662642334554</v>
      </c>
      <c r="V24" s="49">
        <f>Table!Q25</f>
        <v>-0.78623481212083257</v>
      </c>
      <c r="W24" s="49">
        <f>Table!R25</f>
        <v>-6.3483007915156628</v>
      </c>
      <c r="X24" s="49">
        <f>Table!S25</f>
        <v>6.7576719083657757</v>
      </c>
      <c r="Y24" s="49" t="str">
        <f>Table!T25</f>
        <v/>
      </c>
      <c r="Z24" s="49">
        <f>Table!U25</f>
        <v>3.3709363551883245</v>
      </c>
      <c r="AA24" s="48" t="s">
        <v>120</v>
      </c>
      <c r="AB24" s="49">
        <v>8.73</v>
      </c>
      <c r="AC24" s="49">
        <v>-5.7621843908788462</v>
      </c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</row>
    <row r="25" spans="1:70" s="51" customFormat="1" x14ac:dyDescent="0.15">
      <c r="A25" s="48" t="s">
        <v>43</v>
      </c>
      <c r="B25" s="48">
        <v>218</v>
      </c>
      <c r="C25" s="49">
        <v>11.550090000000001</v>
      </c>
      <c r="D25" s="48">
        <v>3566</v>
      </c>
      <c r="E25" s="49">
        <v>2.74</v>
      </c>
      <c r="F25" s="49">
        <v>4.26</v>
      </c>
      <c r="G25" s="50">
        <f t="shared" ref="G25:G36" si="1">C25*D25/1000</f>
        <v>41.187620940000002</v>
      </c>
      <c r="H25" s="48" t="str">
        <f>Table!A26</f>
        <v>Bolivia</v>
      </c>
      <c r="I25" s="49">
        <f>Table!B26</f>
        <v>-4.8587021197070648</v>
      </c>
      <c r="J25" s="49">
        <f>Table!C26</f>
        <v>-1.3910008929016926</v>
      </c>
      <c r="K25" s="49">
        <f>Table!D26</f>
        <v>-4.2695737422219873</v>
      </c>
      <c r="L25" s="49">
        <f>Table!E26</f>
        <v>-0.15564724008839675</v>
      </c>
      <c r="M25" s="49">
        <f>Table!F26</f>
        <v>-1.0507939887625122</v>
      </c>
      <c r="N25" s="49">
        <f>Table!G26</f>
        <v>-2.5169089619772982</v>
      </c>
      <c r="O25" s="49">
        <f>Table!H26</f>
        <v>3.3187814773939097</v>
      </c>
      <c r="P25" s="49">
        <f>Table!I26</f>
        <v>-2.9932217884553514</v>
      </c>
      <c r="Q25" s="49">
        <f>Table!J26</f>
        <v>2.0712240857124211</v>
      </c>
      <c r="R25" s="49">
        <f>Table!M26</f>
        <v>-0.47879073898250457</v>
      </c>
      <c r="S25" s="49">
        <f>Table!N26</f>
        <v>1.2226315804933441</v>
      </c>
      <c r="T25" s="49">
        <f>Table!O26</f>
        <v>-3.1682200391786859</v>
      </c>
      <c r="U25" s="49">
        <f>Table!P26</f>
        <v>-0.16673375005312052</v>
      </c>
      <c r="V25" s="49">
        <f>Table!Q26</f>
        <v>-0.56818441424386557</v>
      </c>
      <c r="W25" s="49">
        <f>Table!R26</f>
        <v>-1.4052353052670301</v>
      </c>
      <c r="X25" s="49">
        <f>Table!S26</f>
        <v>2.8720330249698685</v>
      </c>
      <c r="Y25" s="49">
        <f>Table!T26</f>
        <v>-3.8809936491596475</v>
      </c>
      <c r="Z25" s="49">
        <f>Table!U26</f>
        <v>0.53530092788054195</v>
      </c>
      <c r="AA25" s="48" t="s">
        <v>170</v>
      </c>
      <c r="AB25" s="52">
        <v>8.73</v>
      </c>
      <c r="AC25" s="49">
        <v>-1.3970393274256334</v>
      </c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</row>
    <row r="26" spans="1:70" x14ac:dyDescent="0.15">
      <c r="A26" s="48" t="s">
        <v>44</v>
      </c>
      <c r="B26" s="48">
        <v>963</v>
      </c>
      <c r="C26" s="49">
        <v>3.3010769999999998</v>
      </c>
      <c r="D26" s="48">
        <v>6015</v>
      </c>
      <c r="E26" s="49">
        <v>2.73</v>
      </c>
      <c r="F26" s="49">
        <v>7.27</v>
      </c>
      <c r="G26" s="50">
        <f t="shared" si="1"/>
        <v>19.855978154999999</v>
      </c>
      <c r="H26" s="48" t="str">
        <f>Table!A27</f>
        <v>Bosnia and Herzegovina</v>
      </c>
      <c r="I26" s="49">
        <f>Table!B27</f>
        <v>-4.2270770107354299</v>
      </c>
      <c r="J26" s="49">
        <f>Table!C27</f>
        <v>-23.515752090109828</v>
      </c>
      <c r="K26" s="49">
        <f>Table!D27</f>
        <v>7.3918236498262644</v>
      </c>
      <c r="L26" s="49">
        <f>Table!E27</f>
        <v>3.8531669537845685</v>
      </c>
      <c r="M26" s="49">
        <f>Table!F27</f>
        <v>1.0070694354438086</v>
      </c>
      <c r="N26" s="49">
        <f>Table!G27</f>
        <v>-0.13757098938149226</v>
      </c>
      <c r="O26" s="49">
        <f>Table!H27</f>
        <v>12.034422418929633</v>
      </c>
      <c r="P26" s="49">
        <f>Table!I27</f>
        <v>-4.8454881071398992</v>
      </c>
      <c r="Q26" s="49">
        <f>Table!J27</f>
        <v>5.1873421156058424</v>
      </c>
      <c r="R26" s="49">
        <f>Table!M27</f>
        <v>-3.2066815477936146</v>
      </c>
      <c r="S26" s="49">
        <f>Table!N27</f>
        <v>-18.66597635731658</v>
      </c>
      <c r="T26" s="49">
        <f>Table!O27</f>
        <v>4.0043981932827792</v>
      </c>
      <c r="U26" s="49">
        <f>Table!P27</f>
        <v>1.2404620387627576</v>
      </c>
      <c r="V26" s="49">
        <f>Table!Q27</f>
        <v>0.78661481128526201</v>
      </c>
      <c r="W26" s="49">
        <f>Table!R27</f>
        <v>0.33908391928090625</v>
      </c>
      <c r="X26" s="49">
        <f>Table!S27</f>
        <v>11.115812696959267</v>
      </c>
      <c r="Y26" s="49">
        <f>Table!T27</f>
        <v>-3.834185501466334</v>
      </c>
      <c r="Z26" s="49">
        <f>Table!U27</f>
        <v>1.7679465524800442</v>
      </c>
      <c r="AA26" s="48" t="s">
        <v>20</v>
      </c>
      <c r="AB26" s="49">
        <v>8.4600000000000009</v>
      </c>
      <c r="AC26" s="49">
        <v>3.3678067930630649</v>
      </c>
    </row>
    <row r="27" spans="1:70" x14ac:dyDescent="0.15">
      <c r="A27" s="48" t="s">
        <v>45</v>
      </c>
      <c r="B27" s="48">
        <v>616</v>
      </c>
      <c r="C27" s="49">
        <v>2.3767339999999999</v>
      </c>
      <c r="D27" s="48">
        <v>7773</v>
      </c>
      <c r="E27" s="49">
        <v>3.89</v>
      </c>
      <c r="F27" s="49">
        <v>7.61</v>
      </c>
      <c r="G27" s="50">
        <f t="shared" si="1"/>
        <v>18.474353381999997</v>
      </c>
      <c r="H27" s="48" t="str">
        <f>Table!A28</f>
        <v>Botswana</v>
      </c>
      <c r="I27" s="49">
        <f>Table!B28</f>
        <v>1.8650501100129708</v>
      </c>
      <c r="J27" s="49">
        <f>Table!C28</f>
        <v>1.1884994463125917</v>
      </c>
      <c r="K27" s="49">
        <f>Table!D28</f>
        <v>-1.412397457540068</v>
      </c>
      <c r="L27" s="49">
        <f>Table!E28</f>
        <v>1.9146201685008641</v>
      </c>
      <c r="M27" s="49">
        <f>Table!F28</f>
        <v>-1.2369388695742942</v>
      </c>
      <c r="N27" s="49">
        <f>Table!G28</f>
        <v>-6.5020823062741853</v>
      </c>
      <c r="O27" s="49">
        <f>Table!H28</f>
        <v>8.5910304275146245</v>
      </c>
      <c r="P27" s="49">
        <f>Table!I28</f>
        <v>-4.7046114674533639</v>
      </c>
      <c r="Q27" s="49">
        <f>Table!J28</f>
        <v>3.3959928047574479</v>
      </c>
      <c r="R27" s="49">
        <f>Table!M28</f>
        <v>-10.012904485780382</v>
      </c>
      <c r="S27" s="49">
        <f>Table!N28</f>
        <v>-12.708404874292485</v>
      </c>
      <c r="T27" s="49">
        <f>Table!O28</f>
        <v>-3.8600343874082488</v>
      </c>
      <c r="U27" s="49">
        <f>Table!P28</f>
        <v>0.76652658905282678</v>
      </c>
      <c r="V27" s="49">
        <f>Table!Q28</f>
        <v>-1.1970193657438279</v>
      </c>
      <c r="W27" s="49">
        <f>Table!R28</f>
        <v>-1.5633553462169496</v>
      </c>
      <c r="X27" s="49">
        <f>Table!S28</f>
        <v>8.1188901221372962</v>
      </c>
      <c r="Y27" s="49">
        <f>Table!T28</f>
        <v>-3.463305982395235</v>
      </c>
      <c r="Z27" s="49">
        <f>Table!U28</f>
        <v>1.3246443458849373</v>
      </c>
      <c r="AA27" s="48" t="s">
        <v>94</v>
      </c>
      <c r="AB27" s="49">
        <v>8.24</v>
      </c>
      <c r="AC27" s="49">
        <v>4.921618916871223</v>
      </c>
    </row>
    <row r="28" spans="1:70" x14ac:dyDescent="0.15">
      <c r="A28" s="48" t="s">
        <v>46</v>
      </c>
      <c r="B28" s="48">
        <v>223</v>
      </c>
      <c r="C28" s="49">
        <v>210.3794</v>
      </c>
      <c r="D28" s="48">
        <v>8746</v>
      </c>
      <c r="E28" s="49">
        <v>2.9</v>
      </c>
      <c r="F28" s="49">
        <v>5.0999999999999996</v>
      </c>
      <c r="G28" s="50">
        <f t="shared" si="1"/>
        <v>1839.9782324</v>
      </c>
      <c r="H28" s="48" t="str">
        <f>Table!A29</f>
        <v>Brazil</v>
      </c>
      <c r="I28" s="49">
        <f>Table!B29</f>
        <v>-2.3244976738144931</v>
      </c>
      <c r="J28" s="49">
        <f>Table!C29</f>
        <v>1.9806605651899445</v>
      </c>
      <c r="K28" s="49">
        <f>Table!D29</f>
        <v>-1.8773861764822868</v>
      </c>
      <c r="L28" s="49">
        <f>Table!E29</f>
        <v>-0.60248310656852266</v>
      </c>
      <c r="M28" s="49">
        <f>Table!F29</f>
        <v>-0.29426785633007013</v>
      </c>
      <c r="N28" s="49">
        <f>Table!G29</f>
        <v>-2.5266069028652849</v>
      </c>
      <c r="O28" s="49">
        <f>Table!H29</f>
        <v>9.8521504501472429E-2</v>
      </c>
      <c r="P28" s="49">
        <f>Table!I29</f>
        <v>0.12694565574198352</v>
      </c>
      <c r="Q28" s="49">
        <f>Table!J29</f>
        <v>0.31393423417481686</v>
      </c>
      <c r="R28" s="49">
        <f>Table!M29</f>
        <v>-1.8076661377754704</v>
      </c>
      <c r="S28" s="49">
        <f>Table!N29</f>
        <v>2.2571611912623504</v>
      </c>
      <c r="T28" s="49">
        <f>Table!O29</f>
        <v>-1.4602560931954416</v>
      </c>
      <c r="U28" s="49">
        <f>Table!P29</f>
        <v>-0.16384656466438924</v>
      </c>
      <c r="V28" s="49">
        <f>Table!Q29</f>
        <v>-0.22638207070099753</v>
      </c>
      <c r="W28" s="49">
        <f>Table!R29</f>
        <v>-2.7680117132025654</v>
      </c>
      <c r="X28" s="49">
        <f>Table!S29</f>
        <v>0.16344047736018744</v>
      </c>
      <c r="Y28" s="49">
        <f>Table!T29</f>
        <v>0.2210844692563905</v>
      </c>
      <c r="Z28" s="49">
        <f>Table!U29</f>
        <v>0.21225763571308015</v>
      </c>
      <c r="AA28" s="48" t="s">
        <v>98</v>
      </c>
      <c r="AB28" s="52">
        <v>8.23</v>
      </c>
      <c r="AC28" s="49">
        <v>7.3461523831250615</v>
      </c>
    </row>
    <row r="29" spans="1:70" s="51" customFormat="1" x14ac:dyDescent="0.15">
      <c r="A29" s="48" t="s">
        <v>47</v>
      </c>
      <c r="B29" s="48">
        <v>516</v>
      </c>
      <c r="C29" s="49">
        <v>0.45942359999999999</v>
      </c>
      <c r="D29" s="48">
        <v>29314</v>
      </c>
      <c r="E29" s="49">
        <v>1.71</v>
      </c>
      <c r="F29" s="49">
        <v>7.29</v>
      </c>
      <c r="G29" s="50">
        <f t="shared" si="1"/>
        <v>13.467543410399999</v>
      </c>
      <c r="H29" s="48" t="str">
        <f>Table!A30</f>
        <v>Brunei Darussalam</v>
      </c>
      <c r="I29" s="49">
        <f>Table!B30</f>
        <v>11.899943662829397</v>
      </c>
      <c r="J29" s="49">
        <f>Table!C30</f>
        <v>19.008797718409163</v>
      </c>
      <c r="K29" s="49">
        <f>Table!D30</f>
        <v>-7.9085852304031787</v>
      </c>
      <c r="L29" s="49">
        <f>Table!E30</f>
        <v>-2.8147939735610206</v>
      </c>
      <c r="M29" s="49">
        <f>Table!F30</f>
        <v>0.91297184768339756</v>
      </c>
      <c r="N29" s="49">
        <f>Table!G30</f>
        <v>4.3231385660871497</v>
      </c>
      <c r="O29" s="49">
        <f>Table!H30</f>
        <v>-3.524560419856428</v>
      </c>
      <c r="P29" s="49">
        <f>Table!I30</f>
        <v>32.320918771028637</v>
      </c>
      <c r="Q29" s="49">
        <f>Table!J30</f>
        <v>1.3754071048368139</v>
      </c>
      <c r="R29" s="49">
        <f>Table!M30</f>
        <v>4.275351248118314</v>
      </c>
      <c r="S29" s="49">
        <f>Table!N30</f>
        <v>11.311650211053346</v>
      </c>
      <c r="T29" s="49">
        <f>Table!O30</f>
        <v>-7.1172412055227925</v>
      </c>
      <c r="U29" s="49">
        <f>Table!P30</f>
        <v>-0.49585070979223811</v>
      </c>
      <c r="V29" s="49">
        <f>Table!Q30</f>
        <v>-0.69024630993521086</v>
      </c>
      <c r="W29" s="49">
        <f>Table!R30</f>
        <v>2.9930460572466373</v>
      </c>
      <c r="X29" s="49">
        <f>Table!S30</f>
        <v>-2.9121038146588805</v>
      </c>
      <c r="Y29" s="49">
        <f>Table!T30</f>
        <v>25.00437160728573</v>
      </c>
      <c r="Z29" s="49">
        <f>Table!U30</f>
        <v>0.31407594596295996</v>
      </c>
      <c r="AA29" s="48" t="s">
        <v>148</v>
      </c>
      <c r="AB29" s="52">
        <v>8.14</v>
      </c>
      <c r="AC29" s="49">
        <v>4.9725549716170621</v>
      </c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</row>
    <row r="30" spans="1:70" s="51" customFormat="1" x14ac:dyDescent="0.15">
      <c r="A30" s="48" t="s">
        <v>48</v>
      </c>
      <c r="B30" s="48">
        <v>918</v>
      </c>
      <c r="C30" s="49">
        <v>6.9513749999999996</v>
      </c>
      <c r="D30" s="48">
        <v>9772</v>
      </c>
      <c r="E30" s="49">
        <v>2.98</v>
      </c>
      <c r="F30" s="49">
        <v>8.2199989999999996</v>
      </c>
      <c r="G30" s="50">
        <f t="shared" si="1"/>
        <v>67.928836499999989</v>
      </c>
      <c r="H30" s="48" t="str">
        <f>Table!A31</f>
        <v>Bulgaria</v>
      </c>
      <c r="I30" s="49">
        <f>Table!B31</f>
        <v>1.7327864288976766</v>
      </c>
      <c r="J30" s="49">
        <f>Table!C31</f>
        <v>-3.7644673453819477</v>
      </c>
      <c r="K30" s="49">
        <f>Table!D31</f>
        <v>6.8797189209764866</v>
      </c>
      <c r="L30" s="49">
        <f>Table!E31</f>
        <v>3.9614023288897116</v>
      </c>
      <c r="M30" s="49">
        <f>Table!F31</f>
        <v>0.67828506915299958</v>
      </c>
      <c r="N30" s="49">
        <f>Table!G31</f>
        <v>-4.5574111714601164</v>
      </c>
      <c r="O30" s="49">
        <f>Table!H31</f>
        <v>3.1749378911114152</v>
      </c>
      <c r="P30" s="49">
        <f>Table!I31</f>
        <v>-2.5080368914086288</v>
      </c>
      <c r="Q30" s="49">
        <f>Table!J31</f>
        <v>6.577439223300745</v>
      </c>
      <c r="R30" s="49">
        <f>Table!M31</f>
        <v>-0.77685972681285687</v>
      </c>
      <c r="S30" s="49">
        <f>Table!N31</f>
        <v>-3.1431132491310714</v>
      </c>
      <c r="T30" s="49">
        <f>Table!O31</f>
        <v>4.8737739707430636</v>
      </c>
      <c r="U30" s="49">
        <f>Table!P31</f>
        <v>0.84947991404942658</v>
      </c>
      <c r="V30" s="49">
        <f>Table!Q31</f>
        <v>0.58012346150980554</v>
      </c>
      <c r="W30" s="49">
        <f>Table!R31</f>
        <v>-3.4586483961410623</v>
      </c>
      <c r="X30" s="49">
        <f>Table!S31</f>
        <v>0.95111349881306229</v>
      </c>
      <c r="Y30" s="49">
        <f>Table!T31</f>
        <v>-1.8380056116481083</v>
      </c>
      <c r="Z30" s="49">
        <f>Table!U31</f>
        <v>2.3639994934266695</v>
      </c>
      <c r="AA30" s="48" t="s">
        <v>71</v>
      </c>
      <c r="AB30" s="52">
        <v>7.91</v>
      </c>
      <c r="AC30" s="49">
        <v>7.6027522643795651</v>
      </c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</row>
    <row r="31" spans="1:70" s="51" customFormat="1" x14ac:dyDescent="0.15">
      <c r="A31" s="48" t="s">
        <v>49</v>
      </c>
      <c r="B31" s="48">
        <v>748</v>
      </c>
      <c r="C31" s="49">
        <v>20.324280000000002</v>
      </c>
      <c r="D31" s="48">
        <v>775</v>
      </c>
      <c r="E31" s="49">
        <v>1.55</v>
      </c>
      <c r="F31" s="49">
        <v>2.15</v>
      </c>
      <c r="G31" s="50">
        <f t="shared" si="1"/>
        <v>15.751317</v>
      </c>
      <c r="H31" s="48" t="str">
        <f>Table!A32</f>
        <v>Burkina Faso</v>
      </c>
      <c r="I31" s="49">
        <f>Table!B32</f>
        <v>-5.4818700639331706</v>
      </c>
      <c r="J31" s="49">
        <f>Table!C32</f>
        <v>0.40600311826569779</v>
      </c>
      <c r="K31" s="49">
        <f>Table!D32</f>
        <v>-6.1502218487996956</v>
      </c>
      <c r="L31" s="49">
        <f>Table!E32</f>
        <v>2.7699130957771302E-2</v>
      </c>
      <c r="M31" s="49">
        <f>Table!F32</f>
        <v>-3.9574151732886684</v>
      </c>
      <c r="N31" s="49">
        <f>Table!G32</f>
        <v>-2.9830025574048062</v>
      </c>
      <c r="O31" s="49">
        <f>Table!H32</f>
        <v>3.2453512240056326</v>
      </c>
      <c r="P31" s="49">
        <f>Table!I32</f>
        <v>-4.1443203037998666</v>
      </c>
      <c r="Q31" s="49">
        <f>Table!J32</f>
        <v>0.83772293209268978</v>
      </c>
      <c r="R31" s="49" t="str">
        <f>Table!M32</f>
        <v/>
      </c>
      <c r="S31" s="49" t="str">
        <f>Table!N32</f>
        <v/>
      </c>
      <c r="T31" s="49" t="str">
        <f>Table!O32</f>
        <v/>
      </c>
      <c r="U31" s="49" t="str">
        <f>Table!P32</f>
        <v/>
      </c>
      <c r="V31" s="49" t="str">
        <f>Table!Q32</f>
        <v/>
      </c>
      <c r="W31" s="49" t="str">
        <f>Table!R32</f>
        <v/>
      </c>
      <c r="X31" s="49" t="str">
        <f>Table!S32</f>
        <v/>
      </c>
      <c r="Y31" s="49">
        <f>Table!T32</f>
        <v>-2.9469630234816155</v>
      </c>
      <c r="Z31" s="49" t="str">
        <f>Table!U32</f>
        <v/>
      </c>
      <c r="AA31" s="48" t="s">
        <v>139</v>
      </c>
      <c r="AB31" s="49">
        <v>7.2</v>
      </c>
      <c r="AC31" s="49">
        <v>-6.1358408999546805</v>
      </c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</row>
    <row r="32" spans="1:70" x14ac:dyDescent="0.15">
      <c r="A32" s="48" t="s">
        <v>50</v>
      </c>
      <c r="B32" s="48">
        <v>618</v>
      </c>
      <c r="C32" s="49">
        <v>11.303290000000001</v>
      </c>
      <c r="D32" s="48">
        <v>270</v>
      </c>
      <c r="E32" s="49">
        <v>2.35</v>
      </c>
      <c r="F32" s="49">
        <v>2.5499999999999998</v>
      </c>
      <c r="G32" s="50">
        <f t="shared" si="1"/>
        <v>3.0518882999999999</v>
      </c>
      <c r="H32" s="48" t="str">
        <f>Table!A33</f>
        <v>Burundi</v>
      </c>
      <c r="I32" s="49">
        <f>Table!B33</f>
        <v>-11.803824943362885</v>
      </c>
      <c r="J32" s="49">
        <f>Table!C33</f>
        <v>-15.117265585379375</v>
      </c>
      <c r="K32" s="49">
        <f>Table!D33</f>
        <v>-4.7025957733319439</v>
      </c>
      <c r="L32" s="49">
        <f>Table!E33</f>
        <v>-0.75725118019532001</v>
      </c>
      <c r="M32" s="49">
        <f>Table!F33</f>
        <v>-4.6412083702270328</v>
      </c>
      <c r="N32" s="49">
        <f>Table!G33</f>
        <v>3.0390257122788124E-2</v>
      </c>
      <c r="O32" s="49">
        <f>Table!H33</f>
        <v>7.9856461582256522</v>
      </c>
      <c r="P32" s="49">
        <f>Table!I33</f>
        <v>-5.0371604298927641</v>
      </c>
      <c r="Q32" s="49">
        <f>Table!J33</f>
        <v>8.9530225586754164E-2</v>
      </c>
      <c r="R32" s="49" t="str">
        <f>Table!M33</f>
        <v/>
      </c>
      <c r="S32" s="49" t="str">
        <f>Table!N33</f>
        <v/>
      </c>
      <c r="T32" s="49" t="str">
        <f>Table!O33</f>
        <v/>
      </c>
      <c r="U32" s="49" t="str">
        <f>Table!P33</f>
        <v/>
      </c>
      <c r="V32" s="49" t="str">
        <f>Table!Q33</f>
        <v/>
      </c>
      <c r="W32" s="49" t="str">
        <f>Table!R33</f>
        <v/>
      </c>
      <c r="X32" s="49" t="str">
        <f>Table!S33</f>
        <v/>
      </c>
      <c r="Y32" s="49">
        <f>Table!T33</f>
        <v>-5.1474100991057803</v>
      </c>
      <c r="Z32" s="49" t="str">
        <f>Table!U33</f>
        <v/>
      </c>
      <c r="AA32" s="48" t="s">
        <v>142</v>
      </c>
      <c r="AB32" s="52">
        <v>7.17</v>
      </c>
      <c r="AC32" s="49">
        <v>0.90120286017044648</v>
      </c>
    </row>
    <row r="33" spans="1:70" s="51" customFormat="1" x14ac:dyDescent="0.15">
      <c r="A33" s="48" t="s">
        <v>51</v>
      </c>
      <c r="B33" s="48">
        <v>624</v>
      </c>
      <c r="C33" s="49">
        <v>0.55012709999999998</v>
      </c>
      <c r="D33" s="48">
        <v>3602</v>
      </c>
      <c r="E33" s="49">
        <v>17.440000000000001</v>
      </c>
      <c r="F33" s="49">
        <v>26.16</v>
      </c>
      <c r="G33" s="50">
        <f t="shared" si="1"/>
        <v>1.9815578141999999</v>
      </c>
      <c r="H33" s="48" t="str">
        <f>Table!A34</f>
        <v>Cabo Verde</v>
      </c>
      <c r="I33" s="49">
        <f>Table!B34</f>
        <v>-4.0233989057379596</v>
      </c>
      <c r="J33" s="49">
        <f>Table!C34</f>
        <v>-33.416257417560423</v>
      </c>
      <c r="K33" s="49">
        <f>Table!D34</f>
        <v>15.935643499781111</v>
      </c>
      <c r="L33" s="49">
        <f>Table!E34</f>
        <v>18.863590913688778</v>
      </c>
      <c r="M33" s="49">
        <f>Table!F34</f>
        <v>0.16384026092797085</v>
      </c>
      <c r="N33" s="49">
        <f>Table!G34</f>
        <v>-3.0349737689098726</v>
      </c>
      <c r="O33" s="49">
        <f>Table!H34</f>
        <v>16.492188780951221</v>
      </c>
      <c r="P33" s="49">
        <f>Table!I34</f>
        <v>-4.1723998544058238</v>
      </c>
      <c r="Q33" s="49">
        <f>Table!J34</f>
        <v>23.577843514209853</v>
      </c>
      <c r="R33" s="49">
        <f>Table!M34</f>
        <v>-15.624995633714931</v>
      </c>
      <c r="S33" s="49">
        <f>Table!N34</f>
        <v>-37.621901730912391</v>
      </c>
      <c r="T33" s="49">
        <f>Table!O34</f>
        <v>4.0910625753925407</v>
      </c>
      <c r="U33" s="49">
        <f>Table!P34</f>
        <v>6.126981321717194</v>
      </c>
      <c r="V33" s="49">
        <f>Table!Q34</f>
        <v>-0.43195902563209643</v>
      </c>
      <c r="W33" s="49">
        <f>Table!R34</f>
        <v>-2.3657041855566918</v>
      </c>
      <c r="X33" s="49">
        <f>Table!S34</f>
        <v>20.271547707361627</v>
      </c>
      <c r="Y33" s="49">
        <f>Table!T34</f>
        <v>-2.8152155244850632</v>
      </c>
      <c r="Z33" s="49">
        <f>Table!U34</f>
        <v>9.0746171246247318</v>
      </c>
      <c r="AA33" s="48" t="s">
        <v>172</v>
      </c>
      <c r="AB33" s="52">
        <v>7.1</v>
      </c>
      <c r="AC33" s="49">
        <v>5.5386220897591913</v>
      </c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</row>
    <row r="34" spans="1:70" s="51" customFormat="1" x14ac:dyDescent="0.15">
      <c r="A34" s="51" t="s">
        <v>52</v>
      </c>
      <c r="B34" s="51">
        <v>522</v>
      </c>
      <c r="C34" s="52">
        <v>16.493110000000001</v>
      </c>
      <c r="D34" s="51">
        <v>1620</v>
      </c>
      <c r="E34" s="52">
        <v>13.68</v>
      </c>
      <c r="F34" s="52">
        <v>17.72</v>
      </c>
      <c r="G34" s="53">
        <f t="shared" si="1"/>
        <v>26.7188382</v>
      </c>
      <c r="H34" s="48" t="str">
        <f>Table!A35</f>
        <v>Cambodia</v>
      </c>
      <c r="I34" s="49">
        <f>Table!B35</f>
        <v>-10.537355330955204</v>
      </c>
      <c r="J34" s="49">
        <f>Table!C35</f>
        <v>-22.272151511923948</v>
      </c>
      <c r="K34" s="49">
        <f>Table!D35</f>
        <v>9.2361899365007396</v>
      </c>
      <c r="L34" s="49">
        <f>Table!E35</f>
        <v>13.861384589203558</v>
      </c>
      <c r="M34" s="49">
        <f>Table!F35</f>
        <v>-3.827657612194733</v>
      </c>
      <c r="N34" s="49">
        <f>Table!G35</f>
        <v>-5.4367525406772383</v>
      </c>
      <c r="O34" s="49">
        <f>Table!H35</f>
        <v>7.9353587851452314</v>
      </c>
      <c r="P34" s="49">
        <f>Table!I35</f>
        <v>-7.3566555904855493</v>
      </c>
      <c r="Q34" s="49">
        <f>Table!J35</f>
        <v>17.095439196126868</v>
      </c>
      <c r="R34" s="49">
        <f>Table!M35</f>
        <v>-11.850649485038707</v>
      </c>
      <c r="S34" s="49">
        <f>Table!N35</f>
        <v>-13.845302553811441</v>
      </c>
      <c r="T34" s="49">
        <f>Table!O35</f>
        <v>-0.47288899936901363</v>
      </c>
      <c r="U34" s="49">
        <f>Table!P35</f>
        <v>3.2918778447804113</v>
      </c>
      <c r="V34" s="49">
        <f>Table!Q35</f>
        <v>-3.34966510787048</v>
      </c>
      <c r="W34" s="49">
        <f>Table!R35</f>
        <v>-3.9045458101076433</v>
      </c>
      <c r="X34" s="49">
        <f>Table!S35</f>
        <v>6.3720878782493999</v>
      </c>
      <c r="Y34" s="49">
        <f>Table!T35</f>
        <v>-8.0928913446758575</v>
      </c>
      <c r="Z34" s="49">
        <f>Table!U35</f>
        <v>3.9417417476451901</v>
      </c>
      <c r="AA34" s="48" t="s">
        <v>127</v>
      </c>
      <c r="AB34" s="49">
        <v>7.06</v>
      </c>
      <c r="AC34" s="49">
        <v>3.9049760886006637</v>
      </c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</row>
    <row r="35" spans="1:70" x14ac:dyDescent="0.15">
      <c r="A35" s="48" t="s">
        <v>53</v>
      </c>
      <c r="B35" s="48">
        <v>622</v>
      </c>
      <c r="C35" s="49">
        <v>25.508299999999998</v>
      </c>
      <c r="D35" s="48">
        <v>1524</v>
      </c>
      <c r="E35" s="49">
        <v>3.22</v>
      </c>
      <c r="F35" s="49">
        <v>3.98</v>
      </c>
      <c r="G35" s="50">
        <f t="shared" si="1"/>
        <v>38.8746492</v>
      </c>
      <c r="H35" s="48" t="str">
        <f>Table!A36</f>
        <v>Cameroon</v>
      </c>
      <c r="I35" s="49">
        <f>Table!B36</f>
        <v>-3.5378756315408011</v>
      </c>
      <c r="J35" s="49">
        <f>Table!C36</f>
        <v>-1.1701333547215254</v>
      </c>
      <c r="K35" s="49">
        <f>Table!D36</f>
        <v>-1.7085229252737413</v>
      </c>
      <c r="L35" s="49">
        <f>Table!E36</f>
        <v>-0.31143068884262137</v>
      </c>
      <c r="M35" s="49">
        <f>Table!F36</f>
        <v>-1.0069238605103887</v>
      </c>
      <c r="N35" s="49">
        <f>Table!G36</f>
        <v>-1.8127245985222864</v>
      </c>
      <c r="O35" s="49">
        <f>Table!H36</f>
        <v>1.1534439624949289</v>
      </c>
      <c r="P35" s="49">
        <f>Table!I36</f>
        <v>1.2529070453056803</v>
      </c>
      <c r="Q35" s="49">
        <f>Table!J36</f>
        <v>1.536947588279661</v>
      </c>
      <c r="R35" s="49" t="str">
        <f>Table!M36</f>
        <v/>
      </c>
      <c r="S35" s="49" t="str">
        <f>Table!N36</f>
        <v/>
      </c>
      <c r="T35" s="49" t="str">
        <f>Table!O36</f>
        <v/>
      </c>
      <c r="U35" s="49" t="str">
        <f>Table!P36</f>
        <v/>
      </c>
      <c r="V35" s="49" t="str">
        <f>Table!Q36</f>
        <v/>
      </c>
      <c r="W35" s="49" t="str">
        <f>Table!R36</f>
        <v/>
      </c>
      <c r="X35" s="49" t="str">
        <f>Table!S36</f>
        <v/>
      </c>
      <c r="Y35" s="49">
        <f>Table!T36</f>
        <v>0.30334302393027684</v>
      </c>
      <c r="Z35" s="49" t="str">
        <f>Table!U36</f>
        <v/>
      </c>
      <c r="AA35" s="48" t="s">
        <v>210</v>
      </c>
      <c r="AB35" s="52">
        <v>7.04</v>
      </c>
      <c r="AC35" s="49">
        <v>1.9178298885785729</v>
      </c>
    </row>
    <row r="36" spans="1:70" s="51" customFormat="1" x14ac:dyDescent="0.15">
      <c r="A36" s="48" t="s">
        <v>54</v>
      </c>
      <c r="B36" s="48">
        <v>156</v>
      </c>
      <c r="C36" s="49">
        <v>37.526859999999999</v>
      </c>
      <c r="D36" s="48">
        <v>46272</v>
      </c>
      <c r="E36" s="49">
        <v>1.99</v>
      </c>
      <c r="F36" s="49">
        <v>4.6100000000000003</v>
      </c>
      <c r="G36" s="50">
        <f t="shared" si="1"/>
        <v>1736.44286592</v>
      </c>
      <c r="H36" s="48" t="str">
        <f>Table!A37</f>
        <v>Canada</v>
      </c>
      <c r="I36" s="49">
        <f>Table!B37</f>
        <v>-2.7616273141660423</v>
      </c>
      <c r="J36" s="49">
        <f>Table!C37</f>
        <v>-1.0324862037789042</v>
      </c>
      <c r="K36" s="49">
        <f>Table!D37</f>
        <v>-1.0754267453515975</v>
      </c>
      <c r="L36" s="49">
        <f>Table!E37</f>
        <v>-0.60109979544601511</v>
      </c>
      <c r="M36" s="49">
        <f>Table!F37</f>
        <v>-0.56734593819321655</v>
      </c>
      <c r="N36" s="49">
        <f>Table!G37</f>
        <v>-0.50053683214608902</v>
      </c>
      <c r="O36" s="49">
        <f>Table!H37</f>
        <v>-0.15317753289145231</v>
      </c>
      <c r="P36" s="49">
        <f>Table!I37</f>
        <v>2.1825045173247477</v>
      </c>
      <c r="Q36" s="49">
        <f>Table!J37</f>
        <v>1.4961356194942703</v>
      </c>
      <c r="R36" s="49">
        <f>Table!M37</f>
        <v>-1.8078635073814602</v>
      </c>
      <c r="S36" s="49">
        <f>Table!N37</f>
        <v>-1.6984959790408389</v>
      </c>
      <c r="T36" s="49">
        <f>Table!O37</f>
        <v>-0.34910281058764719</v>
      </c>
      <c r="U36" s="49">
        <f>Table!P37</f>
        <v>-5.0006873183482681E-2</v>
      </c>
      <c r="V36" s="49">
        <f>Table!Q37</f>
        <v>-0.44098787277223417</v>
      </c>
      <c r="W36" s="49">
        <f>Table!R37</f>
        <v>0.44776732648793105</v>
      </c>
      <c r="X36" s="49">
        <f>Table!S37</f>
        <v>-0.20806703146730451</v>
      </c>
      <c r="Y36" s="49">
        <f>Table!T37</f>
        <v>1.7628444379625554</v>
      </c>
      <c r="Z36" s="49">
        <f>Table!U37</f>
        <v>0.68464736967535678</v>
      </c>
      <c r="AA36" s="48" t="s">
        <v>99</v>
      </c>
      <c r="AB36" s="49">
        <v>6.99</v>
      </c>
      <c r="AC36" s="49">
        <v>40.92640991548037</v>
      </c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</row>
    <row r="37" spans="1:70" x14ac:dyDescent="0.15">
      <c r="C37" s="49"/>
      <c r="E37" s="49"/>
      <c r="F37" s="49"/>
      <c r="G37" s="50"/>
      <c r="H37" s="48" t="str">
        <f>Table!A38</f>
        <v>Cayman Islands</v>
      </c>
      <c r="I37" s="49">
        <f>Table!B38</f>
        <v>-14.444165783266994</v>
      </c>
      <c r="J37" s="49">
        <f>Table!C38</f>
        <v>-12.026609442091868</v>
      </c>
      <c r="K37" s="49">
        <f>Table!D38</f>
        <v>40.804106879799306</v>
      </c>
      <c r="L37" s="49">
        <f>Table!E38</f>
        <v>11.317765119694657</v>
      </c>
      <c r="M37" s="49">
        <f>Table!F38</f>
        <v>-1.2472783177444842</v>
      </c>
      <c r="N37" s="49">
        <f>Table!G38</f>
        <v>-31.804953393491012</v>
      </c>
      <c r="O37" s="49">
        <f>Table!H38</f>
        <v>-11.416709827483357</v>
      </c>
      <c r="P37" s="49" t="str">
        <f>Table!I38</f>
        <v/>
      </c>
      <c r="Q37" s="49">
        <f>Table!J38</f>
        <v>15.214460191859018</v>
      </c>
      <c r="R37" s="49" t="str">
        <f>Table!M38</f>
        <v/>
      </c>
      <c r="S37" s="49" t="str">
        <f>Table!N38</f>
        <v/>
      </c>
      <c r="T37" s="49" t="str">
        <f>Table!O38</f>
        <v/>
      </c>
      <c r="U37" s="49" t="str">
        <f>Table!P38</f>
        <v/>
      </c>
      <c r="V37" s="49" t="str">
        <f>Table!Q38</f>
        <v/>
      </c>
      <c r="W37" s="49" t="str">
        <f>Table!R38</f>
        <v/>
      </c>
      <c r="X37" s="49" t="str">
        <f>Table!S38</f>
        <v/>
      </c>
      <c r="Y37" s="49" t="str">
        <f>Table!T38</f>
        <v/>
      </c>
      <c r="Z37" s="49" t="str">
        <f>Table!U38</f>
        <v/>
      </c>
      <c r="AA37" s="48" t="s">
        <v>194</v>
      </c>
      <c r="AB37" s="49">
        <v>6.67</v>
      </c>
      <c r="AC37" s="49">
        <v>30.928542546060026</v>
      </c>
    </row>
    <row r="38" spans="1:70" x14ac:dyDescent="0.15">
      <c r="A38" s="48" t="s">
        <v>58</v>
      </c>
      <c r="B38" s="48">
        <v>228</v>
      </c>
      <c r="C38" s="49">
        <v>19.107230000000001</v>
      </c>
      <c r="D38" s="48">
        <v>14772</v>
      </c>
      <c r="E38" s="49">
        <v>3.43</v>
      </c>
      <c r="F38" s="49">
        <v>7.17</v>
      </c>
      <c r="G38" s="50">
        <f t="shared" ref="G38:G48" si="2">C38*D38/1000</f>
        <v>282.25200156</v>
      </c>
      <c r="H38" s="48" t="str">
        <f>Table!A39</f>
        <v>Chile</v>
      </c>
      <c r="I38" s="49">
        <f>Table!B39</f>
        <v>-2.8642593993737377</v>
      </c>
      <c r="J38" s="49">
        <f>Table!C39</f>
        <v>1.6949478678493428</v>
      </c>
      <c r="K38" s="49">
        <f>Table!D39</f>
        <v>-1.5133513238903658</v>
      </c>
      <c r="L38" s="49">
        <f>Table!E39</f>
        <v>0.16888568386052749</v>
      </c>
      <c r="M38" s="49">
        <f>Table!F39</f>
        <v>-0.60292367538012781</v>
      </c>
      <c r="N38" s="49">
        <f>Table!G39</f>
        <v>-3.6941257991814185</v>
      </c>
      <c r="O38" s="49">
        <f>Table!H39</f>
        <v>0.64826985584870478</v>
      </c>
      <c r="P38" s="49">
        <f>Table!I39</f>
        <v>-1.1880119355190837</v>
      </c>
      <c r="Q38" s="49">
        <f>Table!J39</f>
        <v>0.99871947381375803</v>
      </c>
      <c r="R38" s="49">
        <f>Table!M39</f>
        <v>1.3328038815463592</v>
      </c>
      <c r="S38" s="49">
        <f>Table!N39</f>
        <v>7.265479878668204</v>
      </c>
      <c r="T38" s="49">
        <f>Table!O39</f>
        <v>-1.9769863389995159</v>
      </c>
      <c r="U38" s="49">
        <f>Table!P39</f>
        <v>-4.9084008269751803E-2</v>
      </c>
      <c r="V38" s="49">
        <f>Table!Q39</f>
        <v>-0.75999053099655767</v>
      </c>
      <c r="W38" s="49">
        <f>Table!R39</f>
        <v>-4.336529521544465</v>
      </c>
      <c r="X38" s="49">
        <f>Table!S39</f>
        <v>0.38083986342213794</v>
      </c>
      <c r="Y38" s="49">
        <f>Table!T39</f>
        <v>-0.92274537483407493</v>
      </c>
      <c r="Z38" s="49">
        <f>Table!U39</f>
        <v>0.16043952335731199</v>
      </c>
      <c r="AA38" s="48" t="s">
        <v>158</v>
      </c>
      <c r="AB38" s="49">
        <v>6.23</v>
      </c>
      <c r="AC38" s="49">
        <v>3.186472459270731</v>
      </c>
    </row>
    <row r="39" spans="1:70" x14ac:dyDescent="0.15">
      <c r="A39" s="51" t="s">
        <v>271</v>
      </c>
      <c r="B39" s="51">
        <v>532</v>
      </c>
      <c r="C39" s="52">
        <v>7.5208370000000002</v>
      </c>
      <c r="D39" s="51">
        <v>48627</v>
      </c>
      <c r="E39" s="52">
        <v>4.45</v>
      </c>
      <c r="F39" s="52">
        <v>12.15</v>
      </c>
      <c r="G39" s="53">
        <f t="shared" si="2"/>
        <v>365.715740799</v>
      </c>
      <c r="H39" s="48" t="str">
        <f>Table!A40</f>
        <v>China, P.R.: Hong Kong</v>
      </c>
      <c r="I39" s="49">
        <f>Table!B40</f>
        <v>4.2869366817327945</v>
      </c>
      <c r="J39" s="49">
        <f>Table!C40</f>
        <v>-6.4942988890952291</v>
      </c>
      <c r="K39" s="49">
        <f>Table!D40</f>
        <v>7.8986644799958352</v>
      </c>
      <c r="L39" s="49">
        <f>Table!E40</f>
        <v>2.5432423741685839</v>
      </c>
      <c r="M39" s="49">
        <f>Table!F40</f>
        <v>3.7934248671367841</v>
      </c>
      <c r="N39" s="49">
        <f>Table!G40</f>
        <v>3.7027419697881321</v>
      </c>
      <c r="O39" s="49">
        <f>Table!H40</f>
        <v>-0.82017131809003929</v>
      </c>
      <c r="P39" s="49">
        <f>Table!I40</f>
        <v>-3.578414827132276</v>
      </c>
      <c r="Q39" s="49">
        <f>Table!J40</f>
        <v>9.9694426308430817</v>
      </c>
      <c r="R39" s="49">
        <f>Table!M40</f>
        <v>6.5399377995363972</v>
      </c>
      <c r="S39" s="49">
        <f>Table!N40</f>
        <v>-1.5404236723843365</v>
      </c>
      <c r="T39" s="49">
        <f>Table!O40</f>
        <v>3.3655746225024927</v>
      </c>
      <c r="U39" s="49">
        <f>Table!P40</f>
        <v>-0.71919147396589089</v>
      </c>
      <c r="V39" s="49">
        <f>Table!Q40</f>
        <v>2.2014727599486266</v>
      </c>
      <c r="W39" s="49">
        <f>Table!R40</f>
        <v>5.5225181645002888</v>
      </c>
      <c r="X39" s="49">
        <f>Table!S40</f>
        <v>-0.80773131508204721</v>
      </c>
      <c r="Y39" s="49">
        <f>Table!T40</f>
        <v>-2.803024430781289</v>
      </c>
      <c r="Z39" s="49">
        <f>Table!U40</f>
        <v>0.81913337899762539</v>
      </c>
      <c r="AA39" s="48" t="s">
        <v>196</v>
      </c>
      <c r="AB39" s="49">
        <v>6.21</v>
      </c>
      <c r="AC39" s="49">
        <v>24.964015303922473</v>
      </c>
    </row>
    <row r="40" spans="1:70" x14ac:dyDescent="0.15">
      <c r="A40" s="51" t="s">
        <v>279</v>
      </c>
      <c r="B40" s="51">
        <v>546</v>
      </c>
      <c r="C40" s="52">
        <v>0.67959329999999996</v>
      </c>
      <c r="D40" s="51">
        <v>79251</v>
      </c>
      <c r="E40" s="52">
        <v>27.34</v>
      </c>
      <c r="F40" s="52">
        <v>30.26</v>
      </c>
      <c r="G40" s="53">
        <f t="shared" si="2"/>
        <v>53.858448618299995</v>
      </c>
      <c r="H40" s="48" t="str">
        <f>Table!A41</f>
        <v>China, P.R.: Macao</v>
      </c>
      <c r="I40" s="49">
        <f>Table!B41</f>
        <v>29.470885342864527</v>
      </c>
      <c r="J40" s="49">
        <f>Table!C41</f>
        <v>-21.798028800583666</v>
      </c>
      <c r="K40" s="49">
        <f>Table!D41</f>
        <v>67.000100260516916</v>
      </c>
      <c r="L40" s="49">
        <f>Table!E41</f>
        <v>67.930134460146263</v>
      </c>
      <c r="M40" s="49">
        <f>Table!F41</f>
        <v>0.33264045130477216</v>
      </c>
      <c r="N40" s="49">
        <f>Table!G41</f>
        <v>-10.895699539624493</v>
      </c>
      <c r="O40" s="49">
        <f>Table!H41</f>
        <v>-4.8354865774446107</v>
      </c>
      <c r="P40" s="49" t="str">
        <f>Table!I41</f>
        <v/>
      </c>
      <c r="Q40" s="49">
        <f>Table!J41</f>
        <v>71.124198676763029</v>
      </c>
      <c r="R40" s="49" t="str">
        <f>Table!M41</f>
        <v/>
      </c>
      <c r="S40" s="49" t="str">
        <f>Table!N41</f>
        <v/>
      </c>
      <c r="T40" s="49" t="str">
        <f>Table!O41</f>
        <v/>
      </c>
      <c r="U40" s="49" t="str">
        <f>Table!P41</f>
        <v/>
      </c>
      <c r="V40" s="49" t="str">
        <f>Table!Q41</f>
        <v/>
      </c>
      <c r="W40" s="49" t="str">
        <f>Table!R41</f>
        <v/>
      </c>
      <c r="X40" s="49" t="str">
        <f>Table!S41</f>
        <v/>
      </c>
      <c r="Y40" s="49" t="str">
        <f>Table!T41</f>
        <v/>
      </c>
      <c r="Z40" s="49">
        <f>Table!U41</f>
        <v>35.211417334540499</v>
      </c>
      <c r="AA40" s="48" t="s">
        <v>128</v>
      </c>
      <c r="AB40" s="49">
        <v>6.18</v>
      </c>
      <c r="AC40" s="49">
        <v>-10.249162172545558</v>
      </c>
    </row>
    <row r="41" spans="1:70" s="51" customFormat="1" x14ac:dyDescent="0.15">
      <c r="A41" s="48" t="s">
        <v>256</v>
      </c>
      <c r="B41" s="48">
        <v>924</v>
      </c>
      <c r="C41" s="49">
        <v>1400.0239999999999</v>
      </c>
      <c r="D41" s="48">
        <v>10522</v>
      </c>
      <c r="E41" s="49">
        <v>3.31</v>
      </c>
      <c r="F41" s="49">
        <v>7.79</v>
      </c>
      <c r="G41" s="50">
        <f t="shared" si="2"/>
        <v>14731.052527999998</v>
      </c>
      <c r="H41" s="48" t="str">
        <f>Table!A42</f>
        <v>China, P.R.: Mainland</v>
      </c>
      <c r="I41" s="49">
        <f>Table!B42</f>
        <v>1.3542279769284646</v>
      </c>
      <c r="J41" s="49">
        <f>Table!C42</f>
        <v>3.7811625656100234</v>
      </c>
      <c r="K41" s="49">
        <f>Table!D42</f>
        <v>-2.0168061591739082</v>
      </c>
      <c r="L41" s="49">
        <f>Table!E42</f>
        <v>-1.7400955186952298</v>
      </c>
      <c r="M41" s="49">
        <f>Table!F42</f>
        <v>-0.43761501585842649</v>
      </c>
      <c r="N41" s="49">
        <f>Table!G42</f>
        <v>-0.36188521917875072</v>
      </c>
      <c r="O41" s="49">
        <f>Table!H42</f>
        <v>-4.8243210328901089E-2</v>
      </c>
      <c r="P41" s="49">
        <f>Table!I42</f>
        <v>-1.3207893551273233</v>
      </c>
      <c r="Q41" s="49">
        <f>Table!J42</f>
        <v>0.33127873272128161</v>
      </c>
      <c r="R41" s="49">
        <f>Table!M42</f>
        <v>1.842908305476501</v>
      </c>
      <c r="S41" s="49">
        <f>Table!N42</f>
        <v>3.4641097598803219</v>
      </c>
      <c r="T41" s="49">
        <f>Table!O42</f>
        <v>-0.9775337751305152</v>
      </c>
      <c r="U41" s="49">
        <f>Table!P42</f>
        <v>-0.78208476018146966</v>
      </c>
      <c r="V41" s="49">
        <f>Table!Q42</f>
        <v>-0.25600923706254358</v>
      </c>
      <c r="W41" s="49">
        <f>Table!R42</f>
        <v>-0.7074357925239706</v>
      </c>
      <c r="X41" s="49">
        <f>Table!S42</f>
        <v>6.3768113250664102E-2</v>
      </c>
      <c r="Y41" s="49">
        <f>Table!T42</f>
        <v>-1.0809613486339649</v>
      </c>
      <c r="Z41" s="49">
        <f>Table!U42</f>
        <v>9.5739434192805256E-2</v>
      </c>
      <c r="AA41" s="48" t="s">
        <v>133</v>
      </c>
      <c r="AB41" s="49">
        <v>6.05</v>
      </c>
      <c r="AC41" s="49">
        <v>4.1659770520194801</v>
      </c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</row>
    <row r="42" spans="1:70" s="51" customFormat="1" x14ac:dyDescent="0.15">
      <c r="A42" s="48" t="s">
        <v>62</v>
      </c>
      <c r="B42" s="48">
        <v>233</v>
      </c>
      <c r="C42" s="49">
        <v>50.37433</v>
      </c>
      <c r="D42" s="48">
        <v>6423</v>
      </c>
      <c r="E42" s="49">
        <v>2.17</v>
      </c>
      <c r="F42" s="49">
        <v>3.73</v>
      </c>
      <c r="G42" s="50">
        <f t="shared" si="2"/>
        <v>323.55432159000003</v>
      </c>
      <c r="H42" s="48" t="str">
        <f>Table!A43</f>
        <v>Colombia</v>
      </c>
      <c r="I42" s="49">
        <f>Table!B43</f>
        <v>-4.6239478455297931</v>
      </c>
      <c r="J42" s="49">
        <f>Table!C43</f>
        <v>-2.7036762506176197</v>
      </c>
      <c r="K42" s="49">
        <f>Table!D43</f>
        <v>-1.4905509018544048</v>
      </c>
      <c r="L42" s="49">
        <f>Table!E43</f>
        <v>0.12831578605610872</v>
      </c>
      <c r="M42" s="49">
        <f>Table!F43</f>
        <v>-0.31954947376118692</v>
      </c>
      <c r="N42" s="49">
        <f>Table!G43</f>
        <v>-2.6365598865013409</v>
      </c>
      <c r="O42" s="49">
        <f>Table!H43</f>
        <v>2.2069860341315706</v>
      </c>
      <c r="P42" s="49">
        <f>Table!I43</f>
        <v>3.3619484992059387</v>
      </c>
      <c r="Q42" s="49">
        <f>Table!J43</f>
        <v>1.6069042680366874</v>
      </c>
      <c r="R42" s="49">
        <f>Table!M43</f>
        <v>-3.4343216343418024</v>
      </c>
      <c r="S42" s="49">
        <f>Table!N43</f>
        <v>-2.9523467170070989</v>
      </c>
      <c r="T42" s="49">
        <f>Table!O43</f>
        <v>-1.6348575670953682</v>
      </c>
      <c r="U42" s="49">
        <f>Table!P43</f>
        <v>6.0338890523382038E-2</v>
      </c>
      <c r="V42" s="49">
        <f>Table!Q43</f>
        <v>-0.39710477294927943</v>
      </c>
      <c r="W42" s="49">
        <f>Table!R43</f>
        <v>-2.0625762597393726</v>
      </c>
      <c r="X42" s="49">
        <f>Table!S43</f>
        <v>3.2154589095000414</v>
      </c>
      <c r="Y42" s="49">
        <f>Table!T43</f>
        <v>2.693310941662999</v>
      </c>
      <c r="Z42" s="49">
        <f>Table!U43</f>
        <v>0.58359295197006955</v>
      </c>
      <c r="AA42" s="48" t="s">
        <v>166</v>
      </c>
      <c r="AB42" s="52">
        <v>6.03</v>
      </c>
      <c r="AC42" s="49">
        <v>5.2515699222687093</v>
      </c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</row>
    <row r="43" spans="1:70" s="51" customFormat="1" x14ac:dyDescent="0.15">
      <c r="A43" s="48" t="s">
        <v>257</v>
      </c>
      <c r="B43" s="48">
        <v>632</v>
      </c>
      <c r="C43" s="49">
        <v>0.87516090000000002</v>
      </c>
      <c r="D43" s="48">
        <v>1362</v>
      </c>
      <c r="E43" s="49">
        <v>4.17</v>
      </c>
      <c r="F43" s="49">
        <v>5.23</v>
      </c>
      <c r="G43" s="50">
        <f t="shared" si="2"/>
        <v>1.1919691457999999</v>
      </c>
      <c r="H43" s="48" t="str">
        <f>Table!A44</f>
        <v>Comoros, Union of the</v>
      </c>
      <c r="I43" s="49">
        <f>Table!B44</f>
        <v>-2.5473298381315939</v>
      </c>
      <c r="J43" s="49">
        <f>Table!C44</f>
        <v>-16.506458758261022</v>
      </c>
      <c r="K43" s="49">
        <f>Table!D44</f>
        <v>-0.48469117514489746</v>
      </c>
      <c r="L43" s="49">
        <f>Table!E44</f>
        <v>3.3462205953175408</v>
      </c>
      <c r="M43" s="49">
        <f>Table!F44</f>
        <v>-3.8110658735248153</v>
      </c>
      <c r="N43" s="49">
        <f>Table!G44</f>
        <v>0.51806810629368161</v>
      </c>
      <c r="O43" s="49">
        <f>Table!H44</f>
        <v>13.925751988980625</v>
      </c>
      <c r="P43" s="49">
        <f>Table!I44</f>
        <v>-4.3895938553887026</v>
      </c>
      <c r="Q43" s="49">
        <f>Table!J44</f>
        <v>5.6017565564179659</v>
      </c>
      <c r="R43" s="49" t="str">
        <f>Table!M44</f>
        <v/>
      </c>
      <c r="S43" s="49" t="str">
        <f>Table!N44</f>
        <v/>
      </c>
      <c r="T43" s="49" t="str">
        <f>Table!O44</f>
        <v/>
      </c>
      <c r="U43" s="49" t="str">
        <f>Table!P44</f>
        <v/>
      </c>
      <c r="V43" s="49" t="str">
        <f>Table!Q44</f>
        <v/>
      </c>
      <c r="W43" s="49" t="str">
        <f>Table!R44</f>
        <v/>
      </c>
      <c r="X43" s="49" t="str">
        <f>Table!S44</f>
        <v/>
      </c>
      <c r="Y43" s="49">
        <f>Table!T44</f>
        <v>-4.4400878475196714</v>
      </c>
      <c r="Z43" s="49" t="str">
        <f>Table!U44</f>
        <v/>
      </c>
      <c r="AA43" s="48" t="s">
        <v>157</v>
      </c>
      <c r="AB43" s="52">
        <v>6.01</v>
      </c>
      <c r="AC43" s="49">
        <v>3.0632993267090347</v>
      </c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</row>
    <row r="44" spans="1:70" s="51" customFormat="1" x14ac:dyDescent="0.15">
      <c r="A44" s="48" t="s">
        <v>535</v>
      </c>
      <c r="B44" s="48">
        <v>636</v>
      </c>
      <c r="C44" s="49">
        <v>97.842359999999999</v>
      </c>
      <c r="D44" s="48">
        <v>509</v>
      </c>
      <c r="E44" s="49">
        <v>0.71</v>
      </c>
      <c r="F44" s="49">
        <v>1.19</v>
      </c>
      <c r="G44" s="50">
        <f t="shared" si="2"/>
        <v>49.801761239999998</v>
      </c>
      <c r="H44" s="48" t="str">
        <f>Table!A45</f>
        <v>Congo, Dem. Rep. of the</v>
      </c>
      <c r="I44" s="49">
        <f>Table!B45</f>
        <v>-3.6455535764143137</v>
      </c>
      <c r="J44" s="49">
        <f>Table!C45</f>
        <v>0.39476042272845407</v>
      </c>
      <c r="K44" s="49">
        <f>Table!D45</f>
        <v>-4.974973884910586</v>
      </c>
      <c r="L44" s="49">
        <f>Table!E45</f>
        <v>-0.15160564190449516</v>
      </c>
      <c r="M44" s="49">
        <f>Table!F45</f>
        <v>-2.2555559454467407</v>
      </c>
      <c r="N44" s="49">
        <f>Table!G45</f>
        <v>-2.775868993102804</v>
      </c>
      <c r="O44" s="49">
        <f>Table!H45</f>
        <v>3.7105288788706203</v>
      </c>
      <c r="P44" s="49">
        <f>Table!I45</f>
        <v>-2.0019740538970567</v>
      </c>
      <c r="Q44" s="49">
        <f>Table!J45</f>
        <v>7.0819346173303752E-2</v>
      </c>
      <c r="R44" s="49">
        <f>Table!M45</f>
        <v>-2.2304724450971389</v>
      </c>
      <c r="S44" s="49">
        <f>Table!N45</f>
        <v>3.9192073344487754</v>
      </c>
      <c r="T44" s="49">
        <f>Table!O45</f>
        <v>-5.1913631459284346</v>
      </c>
      <c r="U44" s="49">
        <f>Table!P45</f>
        <v>-0.25048873434409047</v>
      </c>
      <c r="V44" s="49">
        <f>Table!Q45</f>
        <v>-2.1446062913760664</v>
      </c>
      <c r="W44" s="49">
        <f>Table!R45</f>
        <v>-2.5965855979228492</v>
      </c>
      <c r="X44" s="49">
        <f>Table!S45</f>
        <v>1.6382689643053776</v>
      </c>
      <c r="Y44" s="49">
        <f>Table!T45</f>
        <v>-1.936634679517325</v>
      </c>
      <c r="Z44" s="49">
        <f>Table!U45</f>
        <v>0.16462130650174595</v>
      </c>
      <c r="AA44" s="48" t="s">
        <v>223</v>
      </c>
      <c r="AB44" s="52">
        <v>5.88</v>
      </c>
      <c r="AC44" s="49">
        <v>0</v>
      </c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</row>
    <row r="45" spans="1:70" x14ac:dyDescent="0.15">
      <c r="A45" s="48" t="s">
        <v>534</v>
      </c>
      <c r="B45" s="48">
        <v>634</v>
      </c>
      <c r="C45" s="49">
        <v>4.5673909999999998</v>
      </c>
      <c r="D45" s="48">
        <v>2746</v>
      </c>
      <c r="E45" s="49">
        <v>1.43</v>
      </c>
      <c r="F45" s="49">
        <v>2.87</v>
      </c>
      <c r="G45" s="50">
        <f t="shared" si="2"/>
        <v>12.542055685999999</v>
      </c>
      <c r="H45" s="48" t="str">
        <f>Table!A46</f>
        <v>Congo, Rep. of</v>
      </c>
      <c r="I45" s="49">
        <f>Table!B46</f>
        <v>-37.148896046130361</v>
      </c>
      <c r="J45" s="49">
        <f>Table!C46</f>
        <v>-8.1835958762634888</v>
      </c>
      <c r="K45" s="49">
        <f>Table!D46</f>
        <v>-23.663488598245067</v>
      </c>
      <c r="L45" s="49">
        <f>Table!E46</f>
        <v>-2.2004984313167273</v>
      </c>
      <c r="M45" s="49">
        <f>Table!F46</f>
        <v>-9.3517111681354379</v>
      </c>
      <c r="N45" s="49">
        <f>Table!G46</f>
        <v>-2.1988592632694424</v>
      </c>
      <c r="O45" s="49">
        <f>Table!H46</f>
        <v>-3.1029523083523611</v>
      </c>
      <c r="P45" s="49">
        <f>Table!I46</f>
        <v>30.420776195124059</v>
      </c>
      <c r="Q45" s="49">
        <f>Table!J46</f>
        <v>0.39497165377344245</v>
      </c>
      <c r="R45" s="49" t="str">
        <f>Table!M46</f>
        <v/>
      </c>
      <c r="S45" s="49" t="str">
        <f>Table!N46</f>
        <v/>
      </c>
      <c r="T45" s="49" t="str">
        <f>Table!O46</f>
        <v/>
      </c>
      <c r="U45" s="49" t="str">
        <f>Table!P46</f>
        <v/>
      </c>
      <c r="V45" s="49" t="str">
        <f>Table!Q46</f>
        <v/>
      </c>
      <c r="W45" s="49" t="str">
        <f>Table!R46</f>
        <v/>
      </c>
      <c r="X45" s="49" t="str">
        <f>Table!S46</f>
        <v/>
      </c>
      <c r="Y45" s="49">
        <f>Table!T46</f>
        <v>30.066823725212949</v>
      </c>
      <c r="Z45" s="49" t="str">
        <f>Table!U46</f>
        <v/>
      </c>
      <c r="AA45" s="48" t="s">
        <v>30</v>
      </c>
      <c r="AB45" s="52">
        <v>5.82</v>
      </c>
      <c r="AC45" s="49">
        <v>2.4210434471192723</v>
      </c>
    </row>
    <row r="46" spans="1:70" x14ac:dyDescent="0.15">
      <c r="A46" s="51" t="s">
        <v>66</v>
      </c>
      <c r="B46" s="51">
        <v>238</v>
      </c>
      <c r="C46" s="52">
        <v>5.0753890000000004</v>
      </c>
      <c r="D46" s="51">
        <v>12244</v>
      </c>
      <c r="E46" s="52">
        <v>5.16</v>
      </c>
      <c r="F46" s="52">
        <v>8.0399999999999991</v>
      </c>
      <c r="G46" s="53">
        <f t="shared" si="2"/>
        <v>62.143062916000005</v>
      </c>
      <c r="H46" s="48" t="str">
        <f>Table!A47</f>
        <v>Costa Rica</v>
      </c>
      <c r="I46" s="49">
        <f>Table!B47</f>
        <v>-2.8608064185719746</v>
      </c>
      <c r="J46" s="49">
        <f>Table!C47</f>
        <v>-7.2985290479497653</v>
      </c>
      <c r="K46" s="49">
        <f>Table!D47</f>
        <v>8.5381935987286077</v>
      </c>
      <c r="L46" s="49">
        <f>Table!E47</f>
        <v>4.6398335932352905</v>
      </c>
      <c r="M46" s="49">
        <f>Table!F47</f>
        <v>-0.89933616917700032</v>
      </c>
      <c r="N46" s="49">
        <f>Table!G47</f>
        <v>-4.9927315707472912</v>
      </c>
      <c r="O46" s="49">
        <f>Table!H47</f>
        <v>0.89226060139647778</v>
      </c>
      <c r="P46" s="49">
        <f>Table!I47</f>
        <v>-2.0249989052473478</v>
      </c>
      <c r="Q46" s="49">
        <f>Table!J47</f>
        <v>6.0682781738116152</v>
      </c>
      <c r="R46" s="49">
        <f>Table!M47</f>
        <v>-2.1873104405229755</v>
      </c>
      <c r="S46" s="49">
        <f>Table!N47</f>
        <v>-3.4910120283906485</v>
      </c>
      <c r="T46" s="49">
        <f>Table!O47</f>
        <v>6.0562055084390645</v>
      </c>
      <c r="U46" s="49">
        <f>Table!P47</f>
        <v>1.7125208220722854</v>
      </c>
      <c r="V46" s="49">
        <f>Table!Q47</f>
        <v>-1.3092414855463015</v>
      </c>
      <c r="W46" s="49">
        <f>Table!R47</f>
        <v>-5.6737889606164478</v>
      </c>
      <c r="X46" s="49">
        <f>Table!S47</f>
        <v>0.92128504004505174</v>
      </c>
      <c r="Y46" s="49">
        <f>Table!T47</f>
        <v>-1.3108572867152879</v>
      </c>
      <c r="Z46" s="49">
        <f>Table!U47</f>
        <v>2.1986844929083373</v>
      </c>
      <c r="AA46" s="48" t="s">
        <v>208</v>
      </c>
      <c r="AB46" s="49">
        <v>5.64</v>
      </c>
      <c r="AC46" s="49">
        <v>4.1585832183230105</v>
      </c>
    </row>
    <row r="47" spans="1:70" s="51" customFormat="1" x14ac:dyDescent="0.15">
      <c r="A47" s="48" t="s">
        <v>67</v>
      </c>
      <c r="B47" s="48">
        <v>662</v>
      </c>
      <c r="C47" s="49">
        <v>26.275580000000001</v>
      </c>
      <c r="D47" s="48">
        <v>2230</v>
      </c>
      <c r="E47" s="49">
        <v>3.9</v>
      </c>
      <c r="F47" s="49">
        <v>3.6</v>
      </c>
      <c r="G47" s="50">
        <f t="shared" si="2"/>
        <v>58.594543399999999</v>
      </c>
      <c r="H47" s="48" t="str">
        <f>Table!A48</f>
        <v>Côte d'Ivoire</v>
      </c>
      <c r="I47" s="49">
        <f>Table!B48</f>
        <v>-1.9157985713338892</v>
      </c>
      <c r="J47" s="49">
        <f>Table!C48</f>
        <v>5.8070495561987929</v>
      </c>
      <c r="K47" s="49">
        <f>Table!D48</f>
        <v>-4.1883709130294147</v>
      </c>
      <c r="L47" s="49">
        <f>Table!E48</f>
        <v>-5.3941118663677123E-2</v>
      </c>
      <c r="M47" s="49">
        <f>Table!F48</f>
        <v>-2.6018856969507778</v>
      </c>
      <c r="N47" s="49">
        <f>Table!G48</f>
        <v>-2.6216156204084315</v>
      </c>
      <c r="O47" s="49">
        <f>Table!H48</f>
        <v>-0.9128615940948428</v>
      </c>
      <c r="P47" s="49">
        <f>Table!I48</f>
        <v>-0.1768643673500154</v>
      </c>
      <c r="Q47" s="49">
        <f>Table!J48</f>
        <v>0.68706011477892903</v>
      </c>
      <c r="R47" s="49" t="str">
        <f>Table!M48</f>
        <v/>
      </c>
      <c r="S47" s="49" t="str">
        <f>Table!N48</f>
        <v/>
      </c>
      <c r="T47" s="49" t="str">
        <f>Table!O48</f>
        <v/>
      </c>
      <c r="U47" s="49" t="str">
        <f>Table!P48</f>
        <v/>
      </c>
      <c r="V47" s="49" t="str">
        <f>Table!Q48</f>
        <v/>
      </c>
      <c r="W47" s="49" t="str">
        <f>Table!R48</f>
        <v/>
      </c>
      <c r="X47" s="49" t="str">
        <f>Table!S48</f>
        <v/>
      </c>
      <c r="Y47" s="49">
        <f>Table!T48</f>
        <v>-0.71799119898794617</v>
      </c>
      <c r="Z47" s="49" t="str">
        <f>Table!U48</f>
        <v/>
      </c>
      <c r="AA47" s="48" t="s">
        <v>105</v>
      </c>
      <c r="AB47" s="49">
        <v>5.6</v>
      </c>
      <c r="AC47" s="49">
        <v>0.84845716900324819</v>
      </c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</row>
    <row r="48" spans="1:70" s="51" customFormat="1" x14ac:dyDescent="0.15">
      <c r="A48" s="51" t="s">
        <v>260</v>
      </c>
      <c r="B48" s="51">
        <v>960</v>
      </c>
      <c r="C48" s="52">
        <v>4.06799</v>
      </c>
      <c r="D48" s="51">
        <v>14853</v>
      </c>
      <c r="E48" s="52">
        <v>11.28</v>
      </c>
      <c r="F48" s="52">
        <v>-2.98</v>
      </c>
      <c r="G48" s="53">
        <f t="shared" si="2"/>
        <v>60.421855470000004</v>
      </c>
      <c r="H48" s="48" t="str">
        <f>Table!A49</f>
        <v>Croatia, Rep. of</v>
      </c>
      <c r="I48" s="49">
        <f>Table!B49</f>
        <v>2.6577627714209369</v>
      </c>
      <c r="J48" s="49">
        <f>Table!C49</f>
        <v>-17.405789246558719</v>
      </c>
      <c r="K48" s="49">
        <f>Table!D49</f>
        <v>17.630570012363403</v>
      </c>
      <c r="L48" s="49">
        <f>Table!E49</f>
        <v>15.615972357211408</v>
      </c>
      <c r="M48" s="49">
        <f>Table!F49</f>
        <v>1.0311989036490505</v>
      </c>
      <c r="N48" s="49">
        <f>Table!G49</f>
        <v>-1.6129730412851024</v>
      </c>
      <c r="O48" s="49">
        <f>Table!H49</f>
        <v>4.046021711711532</v>
      </c>
      <c r="P48" s="49">
        <f>Table!I49</f>
        <v>-1.9241336666430733</v>
      </c>
      <c r="Q48" s="49">
        <f>Table!J49</f>
        <v>17.913074141950556</v>
      </c>
      <c r="R48" s="49">
        <f>Table!M49</f>
        <v>-0.94799149738563881</v>
      </c>
      <c r="S48" s="49">
        <f>Table!N49</f>
        <v>-17.4103122769423</v>
      </c>
      <c r="T48" s="49">
        <f>Table!O49</f>
        <v>10.399773024240492</v>
      </c>
      <c r="U48" s="49">
        <f>Table!P49</f>
        <v>8.1337022159031598</v>
      </c>
      <c r="V48" s="49">
        <f>Table!Q49</f>
        <v>0.56748655559252692</v>
      </c>
      <c r="W48" s="49">
        <f>Table!R49</f>
        <v>0.37963952601189221</v>
      </c>
      <c r="X48" s="49">
        <f>Table!S49</f>
        <v>5.6828941808727329</v>
      </c>
      <c r="Y48" s="49">
        <f>Table!T49</f>
        <v>-1.4694078961909722</v>
      </c>
      <c r="Z48" s="49">
        <f>Table!U49</f>
        <v>9.5015216657186095</v>
      </c>
      <c r="AA48" s="48" t="s">
        <v>117</v>
      </c>
      <c r="AB48" s="52">
        <v>5.55</v>
      </c>
      <c r="AC48" s="49">
        <v>8.2045955168297304</v>
      </c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</row>
    <row r="49" spans="1:70" s="51" customFormat="1" x14ac:dyDescent="0.15">
      <c r="C49" s="52"/>
      <c r="E49" s="52"/>
      <c r="F49" s="52"/>
      <c r="G49" s="53"/>
      <c r="H49" s="48" t="str">
        <f>Table!A50</f>
        <v>Curaçao and Sint Maarten</v>
      </c>
      <c r="I49" s="49">
        <f>Table!B50</f>
        <v>0</v>
      </c>
      <c r="J49" s="49">
        <f>Table!C50</f>
        <v>0</v>
      </c>
      <c r="K49" s="49">
        <f>Table!D50</f>
        <v>0</v>
      </c>
      <c r="L49" s="49">
        <f>Table!E50</f>
        <v>0</v>
      </c>
      <c r="M49" s="49">
        <f>Table!F50</f>
        <v>0</v>
      </c>
      <c r="N49" s="49">
        <f>Table!G50</f>
        <v>0</v>
      </c>
      <c r="O49" s="49">
        <f>Table!H50</f>
        <v>0</v>
      </c>
      <c r="P49" s="49" t="str">
        <f>Table!I50</f>
        <v/>
      </c>
      <c r="Q49" s="49">
        <f>Table!J50</f>
        <v>31.535136905849384</v>
      </c>
      <c r="R49" s="49">
        <f>Table!M50</f>
        <v>-27.45251714241445</v>
      </c>
      <c r="S49" s="49">
        <f>Table!N50</f>
        <v>-39.437147870952323</v>
      </c>
      <c r="T49" s="49">
        <f>Table!O50</f>
        <v>13.296036231917114</v>
      </c>
      <c r="U49" s="49">
        <f>Table!P50</f>
        <v>0</v>
      </c>
      <c r="V49" s="49">
        <f>Table!Q50</f>
        <v>0</v>
      </c>
      <c r="W49" s="49">
        <f>Table!R50</f>
        <v>0.72434255098758338</v>
      </c>
      <c r="X49" s="49">
        <f>Table!S50</f>
        <v>-2.0357480543668305</v>
      </c>
      <c r="Y49" s="49" t="str">
        <f>Table!T50</f>
        <v/>
      </c>
      <c r="Z49" s="49">
        <f>Table!U50</f>
        <v>14.52561157178846</v>
      </c>
      <c r="AA49" s="48" t="s">
        <v>114</v>
      </c>
      <c r="AB49" s="52">
        <v>5.53</v>
      </c>
      <c r="AC49" s="49">
        <v>0.87136893269146198</v>
      </c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</row>
    <row r="50" spans="1:70" s="51" customFormat="1" x14ac:dyDescent="0.15">
      <c r="C50" s="52"/>
      <c r="E50" s="52"/>
      <c r="F50" s="52"/>
      <c r="G50" s="53"/>
      <c r="H50" s="48" t="str">
        <f>Table!A51</f>
        <v>Curaçao, Kingdom of the Netherlands</v>
      </c>
      <c r="I50" s="49">
        <f>Table!B51</f>
        <v>-20.07933308586157</v>
      </c>
      <c r="J50" s="49">
        <f>Table!C51</f>
        <v>-34.906400971916284</v>
      </c>
      <c r="K50" s="49">
        <f>Table!D51</f>
        <v>15.477031045550579</v>
      </c>
      <c r="L50" s="49">
        <f>Table!E51</f>
        <v>7.8640318001519294</v>
      </c>
      <c r="M50" s="49">
        <f>Table!F51</f>
        <v>-0.76938617311326418</v>
      </c>
      <c r="N50" s="49">
        <f>Table!G51</f>
        <v>0.48996056977814451</v>
      </c>
      <c r="O50" s="49">
        <f>Table!H51</f>
        <v>-1.1399237292740043</v>
      </c>
      <c r="P50" s="49" t="str">
        <f>Table!I51</f>
        <v/>
      </c>
      <c r="Q50" s="49">
        <f>Table!J51</f>
        <v>19.384021200871608</v>
      </c>
      <c r="R50" s="49">
        <f>Table!M51</f>
        <v>-26.682727366076548</v>
      </c>
      <c r="S50" s="49">
        <f>Table!N51</f>
        <v>-36.387303551306388</v>
      </c>
      <c r="T50" s="49">
        <f>Table!O51</f>
        <v>9.3884153959207719</v>
      </c>
      <c r="U50" s="49">
        <f>Table!P51</f>
        <v>6.9668720624936427</v>
      </c>
      <c r="V50" s="49">
        <f>Table!Q51</f>
        <v>-0.92222666196247205</v>
      </c>
      <c r="W50" s="49">
        <f>Table!R51</f>
        <v>2.2015745757025447</v>
      </c>
      <c r="X50" s="49">
        <f>Table!S51</f>
        <v>-1.885413786393477</v>
      </c>
      <c r="Y50" s="49" t="str">
        <f>Table!T51</f>
        <v/>
      </c>
      <c r="Z50" s="49">
        <f>Table!U51</f>
        <v>10.905651310933575</v>
      </c>
      <c r="AA50" s="48" t="s">
        <v>80</v>
      </c>
      <c r="AB50" s="52">
        <v>5.44</v>
      </c>
      <c r="AC50" s="49">
        <v>1.8890438764039434</v>
      </c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</row>
    <row r="51" spans="1:70" s="51" customFormat="1" x14ac:dyDescent="0.15">
      <c r="A51" s="51" t="s">
        <v>71</v>
      </c>
      <c r="B51" s="51">
        <v>423</v>
      </c>
      <c r="C51" s="52">
        <v>0.8759633</v>
      </c>
      <c r="D51" s="51">
        <v>28049</v>
      </c>
      <c r="E51" s="52">
        <v>7.91</v>
      </c>
      <c r="F51" s="52">
        <v>17.89</v>
      </c>
      <c r="G51" s="53">
        <f>C51*D51/1000</f>
        <v>24.569894601700003</v>
      </c>
      <c r="H51" s="48" t="str">
        <f>Table!A52</f>
        <v>Cyprus</v>
      </c>
      <c r="I51" s="49">
        <f>Table!B52</f>
        <v>-3.9782760428166339</v>
      </c>
      <c r="J51" s="49">
        <f>Table!C52</f>
        <v>-21.319828114864197</v>
      </c>
      <c r="K51" s="49">
        <f>Table!D52</f>
        <v>22.254634749563877</v>
      </c>
      <c r="L51" s="49">
        <f>Table!E52</f>
        <v>7.6027123016297669</v>
      </c>
      <c r="M51" s="49">
        <f>Table!F52</f>
        <v>5.9485074187079601</v>
      </c>
      <c r="N51" s="49">
        <f>Table!G52</f>
        <v>-3.1462218830316822</v>
      </c>
      <c r="O51" s="49">
        <f>Table!H52</f>
        <v>-1.7668607944846382</v>
      </c>
      <c r="P51" s="49">
        <f>Table!I52</f>
        <v>-3.5422997385113812</v>
      </c>
      <c r="Q51" s="49">
        <f>Table!J52</f>
        <v>13.491504527779503</v>
      </c>
      <c r="R51" s="49">
        <f>Table!M52</f>
        <v>-11.983284921998962</v>
      </c>
      <c r="S51" s="49">
        <f>Table!N52</f>
        <v>-20.167832632515822</v>
      </c>
      <c r="T51" s="49">
        <f>Table!O52</f>
        <v>13.928941558146381</v>
      </c>
      <c r="U51" s="49">
        <f>Table!P52</f>
        <v>-0.90903230931250323</v>
      </c>
      <c r="V51" s="49">
        <f>Table!Q52</f>
        <v>5.9929010088602714</v>
      </c>
      <c r="W51" s="49">
        <f>Table!R52</f>
        <v>-4.3002763136511346</v>
      </c>
      <c r="X51" s="49">
        <f>Table!S52</f>
        <v>-1.4441175339783909</v>
      </c>
      <c r="Y51" s="49">
        <f>Table!T52</f>
        <v>-2.7417507763640905</v>
      </c>
      <c r="Z51" s="49">
        <f>Table!U52</f>
        <v>2.7894906843839218</v>
      </c>
      <c r="AA51" s="48" t="s">
        <v>192</v>
      </c>
      <c r="AB51" s="52">
        <v>5.43</v>
      </c>
      <c r="AC51" s="49">
        <v>3.8682799660313991</v>
      </c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</row>
    <row r="52" spans="1:70" s="51" customFormat="1" x14ac:dyDescent="0.15">
      <c r="A52" s="48" t="s">
        <v>261</v>
      </c>
      <c r="B52" s="48">
        <v>935</v>
      </c>
      <c r="C52" s="49">
        <v>10.64987</v>
      </c>
      <c r="D52" s="48">
        <v>23539</v>
      </c>
      <c r="E52" s="49">
        <v>2.5099999999999998</v>
      </c>
      <c r="F52" s="49">
        <v>21.49</v>
      </c>
      <c r="G52" s="50">
        <f>C52*D52/1000</f>
        <v>250.68728992999999</v>
      </c>
      <c r="H52" s="48" t="str">
        <f>Table!A53</f>
        <v>Czech Rep.</v>
      </c>
      <c r="I52" s="49">
        <f>Table!B53</f>
        <v>0.88642666875435283</v>
      </c>
      <c r="J52" s="49">
        <f>Table!C53</f>
        <v>4.4795610938190169</v>
      </c>
      <c r="K52" s="49">
        <f>Table!D53</f>
        <v>2.123626270953836</v>
      </c>
      <c r="L52" s="49">
        <f>Table!E53</f>
        <v>0.64682830412132919</v>
      </c>
      <c r="M52" s="49">
        <f>Table!F53</f>
        <v>0.56144206177678391</v>
      </c>
      <c r="N52" s="49">
        <f>Table!G53</f>
        <v>-5.1595766143204518</v>
      </c>
      <c r="O52" s="49">
        <f>Table!H53</f>
        <v>-0.55716147756339385</v>
      </c>
      <c r="P52" s="49">
        <f>Table!I53</f>
        <v>-1.7143264016034092</v>
      </c>
      <c r="Q52" s="49">
        <f>Table!J53</f>
        <v>3.1052904886233264</v>
      </c>
      <c r="R52" s="49">
        <f>Table!M53</f>
        <v>3.6318848532027874</v>
      </c>
      <c r="S52" s="49">
        <f>Table!N53</f>
        <v>5.1240950511992409</v>
      </c>
      <c r="T52" s="49">
        <f>Table!O53</f>
        <v>1.8425815744463099</v>
      </c>
      <c r="U52" s="49">
        <f>Table!P53</f>
        <v>8.2924280344778639E-2</v>
      </c>
      <c r="V52" s="49">
        <f>Table!Q53</f>
        <v>0.37609333796212252</v>
      </c>
      <c r="W52" s="49">
        <f>Table!R53</f>
        <v>-2.8276559277859978</v>
      </c>
      <c r="X52" s="49">
        <f>Table!S53</f>
        <v>-0.50711769943418972</v>
      </c>
      <c r="Y52" s="49">
        <f>Table!T53</f>
        <v>-1.2096854791595859</v>
      </c>
      <c r="Z52" s="49">
        <f>Table!U53</f>
        <v>1.4912401088840723</v>
      </c>
      <c r="AA52" s="48" t="s">
        <v>77</v>
      </c>
      <c r="AB52" s="52">
        <v>5.32</v>
      </c>
      <c r="AC52" s="49">
        <v>8.0623094361555108</v>
      </c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</row>
    <row r="53" spans="1:70" x14ac:dyDescent="0.15">
      <c r="A53" s="48" t="s">
        <v>74</v>
      </c>
      <c r="B53" s="48">
        <v>128</v>
      </c>
      <c r="C53" s="49">
        <v>5.806025</v>
      </c>
      <c r="D53" s="48">
        <v>59770</v>
      </c>
      <c r="E53" s="49">
        <v>2.17</v>
      </c>
      <c r="F53" s="49">
        <v>5.53</v>
      </c>
      <c r="G53" s="50">
        <f>C53*D53/1000</f>
        <v>347.02611424999998</v>
      </c>
      <c r="H53" s="48" t="str">
        <f>Table!A54</f>
        <v>Denmark</v>
      </c>
      <c r="I53" s="49">
        <f>Table!B54</f>
        <v>7.9891659889542268</v>
      </c>
      <c r="J53" s="49">
        <f>Table!C54</f>
        <v>4.712704893925304</v>
      </c>
      <c r="K53" s="49">
        <f>Table!D54</f>
        <v>2.1087423775788769</v>
      </c>
      <c r="L53" s="49">
        <f>Table!E54</f>
        <v>-0.49523314780609456</v>
      </c>
      <c r="M53" s="49">
        <f>Table!F54</f>
        <v>2.554645834019154</v>
      </c>
      <c r="N53" s="49">
        <f>Table!G54</f>
        <v>2.6569163666692512</v>
      </c>
      <c r="O53" s="49">
        <f>Table!H54</f>
        <v>-1.4891676293951037</v>
      </c>
      <c r="P53" s="49">
        <f>Table!I54</f>
        <v>-0.30830470772923441</v>
      </c>
      <c r="Q53" s="49">
        <f>Table!J54</f>
        <v>2.4410595014855088</v>
      </c>
      <c r="R53" s="49">
        <f>Table!M54</f>
        <v>8.2546918809374201</v>
      </c>
      <c r="S53" s="49">
        <f>Table!N54</f>
        <v>5.2600537054057614</v>
      </c>
      <c r="T53" s="49">
        <f>Table!O54</f>
        <v>1.1763676332122508</v>
      </c>
      <c r="U53" s="49">
        <f>Table!P54</f>
        <v>-0.46214303714832577</v>
      </c>
      <c r="V53" s="49">
        <f>Table!Q54</f>
        <v>2.8590098663756747</v>
      </c>
      <c r="W53" s="49">
        <f>Table!R54</f>
        <v>3.5108576959676427</v>
      </c>
      <c r="X53" s="49">
        <f>Table!S54</f>
        <v>-1.6926286991157038</v>
      </c>
      <c r="Y53" s="49">
        <f>Table!T54</f>
        <v>-0.43309516493976302</v>
      </c>
      <c r="Z53" s="49">
        <f>Table!U54</f>
        <v>1.1237181794338995</v>
      </c>
      <c r="AA53" s="48" t="s">
        <v>193</v>
      </c>
      <c r="AB53" s="52">
        <v>5.25</v>
      </c>
      <c r="AC53" s="49">
        <v>2.4873508272394398</v>
      </c>
    </row>
    <row r="54" spans="1:70" s="51" customFormat="1" x14ac:dyDescent="0.15">
      <c r="A54" s="48"/>
      <c r="B54" s="48"/>
      <c r="C54" s="49"/>
      <c r="D54" s="48"/>
      <c r="E54" s="49"/>
      <c r="F54" s="49"/>
      <c r="G54" s="50"/>
      <c r="H54" s="48" t="str">
        <f>Table!A55</f>
        <v>Djibouti</v>
      </c>
      <c r="I54" s="49">
        <f>Table!B55</f>
        <v>10.900751611339825</v>
      </c>
      <c r="J54" s="49">
        <f>Table!C55</f>
        <v>-7.8109981611423391</v>
      </c>
      <c r="K54" s="49">
        <f>Table!D55</f>
        <v>14.803212890919786</v>
      </c>
      <c r="L54" s="49">
        <f>Table!E55</f>
        <v>0.72667627425062309</v>
      </c>
      <c r="M54" s="49">
        <f>Table!F55</f>
        <v>1.6513908093738472</v>
      </c>
      <c r="N54" s="49">
        <f>Table!G55</f>
        <v>-3.2520157929909339</v>
      </c>
      <c r="O54" s="49">
        <f>Table!H55</f>
        <v>7.1605526745532915</v>
      </c>
      <c r="P54" s="49">
        <f>Table!I55</f>
        <v>-3.2189767249234635</v>
      </c>
      <c r="Q54" s="49">
        <f>Table!J55</f>
        <v>1.6385659780499613</v>
      </c>
      <c r="R54" s="49">
        <f>Table!M55</f>
        <v>10.749443571729737</v>
      </c>
      <c r="S54" s="49">
        <f>Table!N55</f>
        <v>-3.7148635087394055</v>
      </c>
      <c r="T54" s="49">
        <f>Table!O55</f>
        <v>11.640088249512591</v>
      </c>
      <c r="U54" s="49">
        <f>Table!P55</f>
        <v>0.4342069698228806</v>
      </c>
      <c r="V54" s="49">
        <f>Table!Q55</f>
        <v>2.2254721539809772</v>
      </c>
      <c r="W54" s="49">
        <f>Table!R55</f>
        <v>-2.892148614434698</v>
      </c>
      <c r="X54" s="49">
        <f>Table!S55</f>
        <v>5.7163674453912421</v>
      </c>
      <c r="Y54" s="49">
        <f>Table!T55</f>
        <v>-2.6480149614376729</v>
      </c>
      <c r="Z54" s="49">
        <f>Table!U55</f>
        <v>0.8710555029602729</v>
      </c>
      <c r="AA54" s="48" t="s">
        <v>176</v>
      </c>
      <c r="AB54" s="49">
        <v>5.17</v>
      </c>
      <c r="AC54" s="49">
        <v>0.52583981978029359</v>
      </c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</row>
    <row r="55" spans="1:70" s="51" customFormat="1" x14ac:dyDescent="0.15">
      <c r="A55" s="48" t="s">
        <v>76</v>
      </c>
      <c r="B55" s="48">
        <v>321</v>
      </c>
      <c r="C55" s="49">
        <v>7.0433300000000004E-2</v>
      </c>
      <c r="D55" s="48">
        <v>8305</v>
      </c>
      <c r="E55" s="49">
        <v>12.42</v>
      </c>
      <c r="F55" s="49">
        <v>25.48</v>
      </c>
      <c r="G55" s="50">
        <f>C55*D55/1000</f>
        <v>0.58494855649999999</v>
      </c>
      <c r="H55" s="48" t="str">
        <f>Table!A56</f>
        <v>Dominica</v>
      </c>
      <c r="I55" s="49">
        <f>Table!B56</f>
        <v>-20.952083248635425</v>
      </c>
      <c r="J55" s="49">
        <f>Table!C56</f>
        <v>-37.142246070283377</v>
      </c>
      <c r="K55" s="49">
        <f>Table!D56</f>
        <v>11.078396375194648</v>
      </c>
      <c r="L55" s="49">
        <f>Table!E56</f>
        <v>24.19915495212669</v>
      </c>
      <c r="M55" s="49">
        <f>Table!F56</f>
        <v>-6.1287486502804454</v>
      </c>
      <c r="N55" s="49">
        <f>Table!G56</f>
        <v>-1.7275264738291258</v>
      </c>
      <c r="O55" s="49">
        <f>Table!H56</f>
        <v>6.8392929202824302</v>
      </c>
      <c r="P55" s="49">
        <f>Table!I56</f>
        <v>-5.384521267438708</v>
      </c>
      <c r="Q55" s="49">
        <f>Table!J56</f>
        <v>28.094790499902455</v>
      </c>
      <c r="R55" s="49">
        <f>Table!M56</f>
        <v>-27.160282629632498</v>
      </c>
      <c r="S55" s="49">
        <f>Table!N56</f>
        <v>-33.73687589463939</v>
      </c>
      <c r="T55" s="49">
        <f>Table!O56</f>
        <v>-0.20860052608979862</v>
      </c>
      <c r="U55" s="49">
        <f>Table!P56</f>
        <v>5.1612056204346626</v>
      </c>
      <c r="V55" s="49">
        <f>Table!Q56</f>
        <v>-4.6047671123460114</v>
      </c>
      <c r="W55" s="49">
        <f>Table!R56</f>
        <v>2.7000947603152281</v>
      </c>
      <c r="X55" s="49">
        <f>Table!S56</f>
        <v>4.0850990307814739</v>
      </c>
      <c r="Y55" s="49">
        <f>Table!T56</f>
        <v>-4.3007513432005551</v>
      </c>
      <c r="Z55" s="49">
        <f>Table!U56</f>
        <v>6.2569197679696149</v>
      </c>
      <c r="AA55" s="48" t="s">
        <v>66</v>
      </c>
      <c r="AB55" s="52">
        <v>5.16</v>
      </c>
      <c r="AC55" s="49">
        <v>4.6398230504512021</v>
      </c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</row>
    <row r="56" spans="1:70" s="51" customFormat="1" x14ac:dyDescent="0.15">
      <c r="A56" s="51" t="s">
        <v>262</v>
      </c>
      <c r="B56" s="51">
        <v>243</v>
      </c>
      <c r="C56" s="52">
        <v>10.35783</v>
      </c>
      <c r="D56" s="51">
        <v>8596</v>
      </c>
      <c r="E56" s="52">
        <v>5.32</v>
      </c>
      <c r="F56" s="52">
        <v>11.68</v>
      </c>
      <c r="G56" s="53">
        <f>C56*D56/1000</f>
        <v>89.035906679999997</v>
      </c>
      <c r="H56" s="48" t="str">
        <f>Table!A57</f>
        <v>Dominican Rep.</v>
      </c>
      <c r="I56" s="49">
        <f>Table!B57</f>
        <v>-1.1831327669825438</v>
      </c>
      <c r="J56" s="49">
        <f>Table!C57</f>
        <v>-10.25959726430527</v>
      </c>
      <c r="K56" s="49">
        <f>Table!D57</f>
        <v>6.3358125889471975</v>
      </c>
      <c r="L56" s="49">
        <f>Table!E57</f>
        <v>8.0623293936444256</v>
      </c>
      <c r="M56" s="49">
        <f>Table!F57</f>
        <v>-1.263006378772396</v>
      </c>
      <c r="N56" s="49">
        <f>Table!G57</f>
        <v>-4.4065702065802856</v>
      </c>
      <c r="O56" s="49">
        <f>Table!H57</f>
        <v>7.1472221149558148</v>
      </c>
      <c r="P56" s="49">
        <f>Table!I57</f>
        <v>-3.5627076808775198</v>
      </c>
      <c r="Q56" s="49">
        <f>Table!J57</f>
        <v>8.7256235047773636</v>
      </c>
      <c r="R56" s="49">
        <f>Table!M57</f>
        <v>-1.9525401963258844</v>
      </c>
      <c r="S56" s="49">
        <f>Table!N57</f>
        <v>-8.5516445769258009</v>
      </c>
      <c r="T56" s="49">
        <f>Table!O57</f>
        <v>1.2733957802125333</v>
      </c>
      <c r="U56" s="49">
        <f>Table!P57</f>
        <v>3.1165886573022576</v>
      </c>
      <c r="V56" s="49">
        <f>Table!Q57</f>
        <v>-1.337509040390398</v>
      </c>
      <c r="W56" s="49">
        <f>Table!R57</f>
        <v>-4.8869255569171344</v>
      </c>
      <c r="X56" s="49">
        <f>Table!S57</f>
        <v>10.212634157304517</v>
      </c>
      <c r="Y56" s="49">
        <f>Table!T57</f>
        <v>-2.8175378601924845</v>
      </c>
      <c r="Z56" s="49">
        <f>Table!U57</f>
        <v>3.3878663056042506</v>
      </c>
      <c r="AA56" s="48" t="s">
        <v>135</v>
      </c>
      <c r="AB56" s="52">
        <v>4.75</v>
      </c>
      <c r="AC56" s="49">
        <v>2.2660034256452426</v>
      </c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</row>
    <row r="57" spans="1:70" x14ac:dyDescent="0.15">
      <c r="A57" s="51"/>
      <c r="B57" s="51"/>
      <c r="C57" s="52"/>
      <c r="D57" s="51"/>
      <c r="E57" s="52"/>
      <c r="F57" s="52"/>
      <c r="G57" s="53"/>
      <c r="H57" s="48" t="str">
        <f>Table!A58</f>
        <v>Eastern Caribbean Currency Union</v>
      </c>
      <c r="I57" s="49">
        <f>Table!B58</f>
        <v>-8.3650010798516821</v>
      </c>
      <c r="J57" s="49">
        <f>Table!C58</f>
        <v>-31.344899135422075</v>
      </c>
      <c r="K57" s="49">
        <f>Table!D58</f>
        <v>28.125247352063703</v>
      </c>
      <c r="L57" s="49">
        <f>Table!E58</f>
        <v>38.756998042668229</v>
      </c>
      <c r="M57" s="49">
        <f>Table!F58</f>
        <v>-2.9594058644966692</v>
      </c>
      <c r="N57" s="49">
        <f>Table!G58</f>
        <v>-5.4624059065553396</v>
      </c>
      <c r="O57" s="49">
        <f>Table!H58</f>
        <v>0.31705661006203112</v>
      </c>
      <c r="P57" s="49" t="str">
        <f>Table!I58</f>
        <v/>
      </c>
      <c r="Q57" s="49">
        <f>Table!J58</f>
        <v>41.49297715875727</v>
      </c>
      <c r="R57" s="49">
        <f>Table!M58</f>
        <v>-14.32005301443343</v>
      </c>
      <c r="S57" s="49">
        <f>Table!N58</f>
        <v>-28.600416054216574</v>
      </c>
      <c r="T57" s="49">
        <f>Table!O58</f>
        <v>14.659853340630111</v>
      </c>
      <c r="U57" s="49">
        <f>Table!P58</f>
        <v>17.416011921149284</v>
      </c>
      <c r="V57" s="49">
        <f>Table!Q58</f>
        <v>-2.9940319592023932</v>
      </c>
      <c r="W57" s="49">
        <f>Table!R58</f>
        <v>-1.8925483535554564</v>
      </c>
      <c r="X57" s="49">
        <f>Table!S58</f>
        <v>1.5130580527084827</v>
      </c>
      <c r="Y57" s="49" t="str">
        <f>Table!T58</f>
        <v/>
      </c>
      <c r="Z57" s="49">
        <f>Table!U58</f>
        <v>18.264585380961723</v>
      </c>
      <c r="AA57" s="48" t="s">
        <v>27</v>
      </c>
      <c r="AB57" s="49">
        <v>4.5599999999999996</v>
      </c>
      <c r="AC57" s="49">
        <v>0.15736053735450373</v>
      </c>
    </row>
    <row r="58" spans="1:70" s="51" customFormat="1" x14ac:dyDescent="0.15">
      <c r="A58" s="48" t="s">
        <v>79</v>
      </c>
      <c r="B58" s="48">
        <v>248</v>
      </c>
      <c r="C58" s="49">
        <v>17.268000000000001</v>
      </c>
      <c r="D58" s="48">
        <v>6222</v>
      </c>
      <c r="E58" s="49">
        <v>2.2999999999999998</v>
      </c>
      <c r="F58" s="49">
        <v>3.3</v>
      </c>
      <c r="G58" s="50">
        <f t="shared" ref="G58:G63" si="3">C58*D58/1000</f>
        <v>107.441496</v>
      </c>
      <c r="H58" s="48" t="str">
        <f>Table!A59</f>
        <v>Ecuador</v>
      </c>
      <c r="I58" s="49">
        <f>Table!B59</f>
        <v>-0.51451490282721513</v>
      </c>
      <c r="J58" s="49">
        <f>Table!C59</f>
        <v>0.18285084585209421</v>
      </c>
      <c r="K58" s="49">
        <f>Table!D59</f>
        <v>-0.776373835455891</v>
      </c>
      <c r="L58" s="49">
        <f>Table!E59</f>
        <v>0.90291150675619547</v>
      </c>
      <c r="M58" s="49">
        <f>Table!F59</f>
        <v>-0.89670383380155749</v>
      </c>
      <c r="N58" s="49">
        <f>Table!G59</f>
        <v>-2.2415277967281289</v>
      </c>
      <c r="O58" s="49">
        <f>Table!H59</f>
        <v>2.3205158710361431</v>
      </c>
      <c r="P58" s="49">
        <f>Table!I59</f>
        <v>3.3324722188732672</v>
      </c>
      <c r="Q58" s="49">
        <f>Table!J59</f>
        <v>1.8877744070399785</v>
      </c>
      <c r="R58" s="49">
        <f>Table!M59</f>
        <v>2.5539711045408304</v>
      </c>
      <c r="S58" s="49">
        <f>Table!N59</f>
        <v>3.4454825086457683</v>
      </c>
      <c r="T58" s="49">
        <f>Table!O59</f>
        <v>-1.0201468862645406</v>
      </c>
      <c r="U58" s="49">
        <f>Table!P59</f>
        <v>0.30431268013989859</v>
      </c>
      <c r="V58" s="49">
        <f>Table!Q59</f>
        <v>-0.48010296458224017</v>
      </c>
      <c r="W58" s="49">
        <f>Table!R59</f>
        <v>-2.9675603431041826</v>
      </c>
      <c r="X58" s="49">
        <f>Table!S59</f>
        <v>3.0961958252637896</v>
      </c>
      <c r="Y58" s="49">
        <f>Table!T59</f>
        <v>2.487585680453515</v>
      </c>
      <c r="Z58" s="49">
        <f>Table!U59</f>
        <v>0.72628682883956386</v>
      </c>
      <c r="AA58" s="48" t="s">
        <v>59</v>
      </c>
      <c r="AB58" s="52">
        <v>4.45</v>
      </c>
      <c r="AC58" s="49">
        <v>2.5495239057337264</v>
      </c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</row>
    <row r="59" spans="1:70" x14ac:dyDescent="0.15">
      <c r="A59" s="51" t="s">
        <v>263</v>
      </c>
      <c r="B59" s="51">
        <v>469</v>
      </c>
      <c r="C59" s="52">
        <v>99.332570000000004</v>
      </c>
      <c r="D59" s="51">
        <v>3044</v>
      </c>
      <c r="E59" s="52">
        <v>5.44</v>
      </c>
      <c r="F59" s="52">
        <v>5.56</v>
      </c>
      <c r="G59" s="53">
        <f t="shared" si="3"/>
        <v>302.36834308000005</v>
      </c>
      <c r="H59" s="48" t="str">
        <f>Table!A60</f>
        <v>Egypt, Arab Rep. of</v>
      </c>
      <c r="I59" s="49">
        <f>Table!B60</f>
        <v>-4.2340784820007791</v>
      </c>
      <c r="J59" s="49">
        <f>Table!C60</f>
        <v>-10.517783352626333</v>
      </c>
      <c r="K59" s="49">
        <f>Table!D60</f>
        <v>0.63338438467167757</v>
      </c>
      <c r="L59" s="49">
        <f>Table!E60</f>
        <v>1.8890450070788591</v>
      </c>
      <c r="M59" s="49">
        <f>Table!F60</f>
        <v>0.37382051863211196</v>
      </c>
      <c r="N59" s="49">
        <f>Table!G60</f>
        <v>-2.4621798381398703</v>
      </c>
      <c r="O59" s="49">
        <f>Table!H60</f>
        <v>8.1125003240937463</v>
      </c>
      <c r="P59" s="49">
        <f>Table!I60</f>
        <v>-1.0045806014330287</v>
      </c>
      <c r="Q59" s="49">
        <f>Table!J60</f>
        <v>2.9720515621665369</v>
      </c>
      <c r="R59" s="49">
        <f>Table!M60</f>
        <v>-3.9275043495520059</v>
      </c>
      <c r="S59" s="49">
        <f>Table!N60</f>
        <v>-8.0652386017796047</v>
      </c>
      <c r="T59" s="49">
        <f>Table!O60</f>
        <v>-0.86814841355774908</v>
      </c>
      <c r="U59" s="49">
        <f>Table!P60</f>
        <v>0.52101112778730774</v>
      </c>
      <c r="V59" s="49">
        <f>Table!Q60</f>
        <v>-0.24859831460834797</v>
      </c>
      <c r="W59" s="49">
        <f>Table!R60</f>
        <v>-3.0390147069991187</v>
      </c>
      <c r="X59" s="49">
        <f>Table!S60</f>
        <v>8.0448973727844653</v>
      </c>
      <c r="Y59" s="49">
        <f>Table!T60</f>
        <v>-0.1161480989136652</v>
      </c>
      <c r="Z59" s="49">
        <f>Table!U60</f>
        <v>1.2132372441395105</v>
      </c>
      <c r="AA59" s="48" t="s">
        <v>31</v>
      </c>
      <c r="AB59" s="49">
        <v>4.43</v>
      </c>
      <c r="AC59" s="49">
        <v>0.35688301346900875</v>
      </c>
    </row>
    <row r="60" spans="1:70" x14ac:dyDescent="0.15">
      <c r="A60" s="48" t="s">
        <v>81</v>
      </c>
      <c r="B60" s="48">
        <v>253</v>
      </c>
      <c r="C60" s="49">
        <v>6.4534820000000002</v>
      </c>
      <c r="D60" s="48">
        <v>4187</v>
      </c>
      <c r="E60" s="49">
        <v>4.17</v>
      </c>
      <c r="F60" s="49">
        <v>6.33</v>
      </c>
      <c r="G60" s="50">
        <f t="shared" si="3"/>
        <v>27.020729134</v>
      </c>
      <c r="H60" s="48" t="str">
        <f>Table!A61</f>
        <v>El Salvador</v>
      </c>
      <c r="I60" s="49">
        <f>Table!B61</f>
        <v>-2.2533227774046991</v>
      </c>
      <c r="J60" s="49">
        <f>Table!C61</f>
        <v>-20.549313729506377</v>
      </c>
      <c r="K60" s="49">
        <f>Table!D61</f>
        <v>3.6727262370402274</v>
      </c>
      <c r="L60" s="49">
        <f>Table!E61</f>
        <v>2.2138322953968768</v>
      </c>
      <c r="M60" s="49">
        <f>Table!F61</f>
        <v>-0.74501467337375549</v>
      </c>
      <c r="N60" s="49">
        <f>Table!G61</f>
        <v>-5.1975421268274484</v>
      </c>
      <c r="O60" s="49">
        <f>Table!H61</f>
        <v>19.820806841888917</v>
      </c>
      <c r="P60" s="49">
        <f>Table!I61</f>
        <v>-5.2050510686708575</v>
      </c>
      <c r="Q60" s="49">
        <f>Table!J61</f>
        <v>3.8313187194635185</v>
      </c>
      <c r="R60" s="49">
        <f>Table!M61</f>
        <v>0.49089387057336537</v>
      </c>
      <c r="S60" s="49">
        <f>Table!N61</f>
        <v>-21.123200286399907</v>
      </c>
      <c r="T60" s="49">
        <f>Table!O61</f>
        <v>2.7570766727527847</v>
      </c>
      <c r="U60" s="49">
        <f>Table!P61</f>
        <v>2.0059486803114086</v>
      </c>
      <c r="V60" s="49">
        <f>Table!Q61</f>
        <v>-1.410954827807396</v>
      </c>
      <c r="W60" s="49">
        <f>Table!R61</f>
        <v>-5.3322001032245678</v>
      </c>
      <c r="X60" s="49">
        <f>Table!S61</f>
        <v>24.189217587445086</v>
      </c>
      <c r="Y60" s="49">
        <f>Table!T61</f>
        <v>-3.95266419934747</v>
      </c>
      <c r="Z60" s="49">
        <f>Table!U61</f>
        <v>2.5823670466879447</v>
      </c>
      <c r="AA60" s="48" t="s">
        <v>204</v>
      </c>
      <c r="AB60" s="49">
        <v>4.3099999999999996</v>
      </c>
      <c r="AC60" s="49">
        <v>2.5655858868949979</v>
      </c>
    </row>
    <row r="61" spans="1:70" x14ac:dyDescent="0.15">
      <c r="A61" s="48" t="s">
        <v>266</v>
      </c>
      <c r="B61" s="48">
        <v>939</v>
      </c>
      <c r="C61" s="49">
        <v>1.324857</v>
      </c>
      <c r="D61" s="48">
        <v>23758</v>
      </c>
      <c r="E61" s="49">
        <v>3.8</v>
      </c>
      <c r="F61" s="49">
        <v>11.6</v>
      </c>
      <c r="G61" s="50">
        <f t="shared" si="3"/>
        <v>31.475952606</v>
      </c>
      <c r="H61" s="48" t="str">
        <f>Table!A62</f>
        <v>Estonia, Rep. of</v>
      </c>
      <c r="I61" s="49">
        <f>Table!B62</f>
        <v>1.6332835174046854</v>
      </c>
      <c r="J61" s="49">
        <f>Table!C62</f>
        <v>-3.9188594709660434</v>
      </c>
      <c r="K61" s="49">
        <f>Table!D62</f>
        <v>7.5392157933228319</v>
      </c>
      <c r="L61" s="49">
        <f>Table!E62</f>
        <v>1.3442330477061561</v>
      </c>
      <c r="M61" s="49">
        <f>Table!F62</f>
        <v>1.7101049814077811</v>
      </c>
      <c r="N61" s="49">
        <f>Table!G62</f>
        <v>-2.1963888070864002</v>
      </c>
      <c r="O61" s="49">
        <f>Table!H62</f>
        <v>0.20931390600581209</v>
      </c>
      <c r="P61" s="49">
        <f>Table!I62</f>
        <v>-1.0074466088016649</v>
      </c>
      <c r="Q61" s="49">
        <f>Table!J62</f>
        <v>6.0625901082826577</v>
      </c>
      <c r="R61" s="49">
        <f>Table!M62</f>
        <v>-0.78654242396612473</v>
      </c>
      <c r="S61" s="49">
        <f>Table!N62</f>
        <v>-0.42258243102868759</v>
      </c>
      <c r="T61" s="49">
        <f>Table!O62</f>
        <v>0.50664589306023833</v>
      </c>
      <c r="U61" s="49">
        <f>Table!P62</f>
        <v>-1.665263073563885E-2</v>
      </c>
      <c r="V61" s="49">
        <f>Table!Q62</f>
        <v>0.82817034967904957</v>
      </c>
      <c r="W61" s="49">
        <f>Table!R62</f>
        <v>-1.0205556645990905</v>
      </c>
      <c r="X61" s="49">
        <f>Table!S62</f>
        <v>0.14995362199972739</v>
      </c>
      <c r="Y61" s="49">
        <f>Table!T62</f>
        <v>-0.53491506033256564</v>
      </c>
      <c r="Z61" s="49">
        <f>Table!U62</f>
        <v>1.8976976143923037</v>
      </c>
      <c r="AA61" s="48" t="s">
        <v>126</v>
      </c>
      <c r="AB61" s="49">
        <v>4.29</v>
      </c>
      <c r="AC61" s="49">
        <v>0.81251042725343381</v>
      </c>
    </row>
    <row r="62" spans="1:70" x14ac:dyDescent="0.15">
      <c r="A62" s="48" t="s">
        <v>267</v>
      </c>
      <c r="B62" s="48">
        <v>734</v>
      </c>
      <c r="C62" s="49">
        <v>1.115197</v>
      </c>
      <c r="D62" s="48">
        <v>4114</v>
      </c>
      <c r="E62" s="49">
        <v>3.36</v>
      </c>
      <c r="F62" s="49">
        <v>3.74</v>
      </c>
      <c r="G62" s="50">
        <f t="shared" si="3"/>
        <v>4.5879204579999993</v>
      </c>
      <c r="H62" s="48" t="str">
        <f>Table!A63</f>
        <v>Eswatini, Kingdom of</v>
      </c>
      <c r="I62" s="49">
        <f>Table!B63</f>
        <v>6.5594825381901956</v>
      </c>
      <c r="J62" s="49">
        <f>Table!C63</f>
        <v>3.9323674746520134</v>
      </c>
      <c r="K62" s="49">
        <f>Table!D63</f>
        <v>-3.659915421882836</v>
      </c>
      <c r="L62" s="49">
        <f>Table!E63</f>
        <v>-0.68450218178957356</v>
      </c>
      <c r="M62" s="49">
        <f>Table!F63</f>
        <v>-0.65611257473244322</v>
      </c>
      <c r="N62" s="49">
        <f>Table!G63</f>
        <v>-6.5320069091787829</v>
      </c>
      <c r="O62" s="49">
        <f>Table!H63</f>
        <v>12.819037394599789</v>
      </c>
      <c r="P62" s="49">
        <f>Table!I63</f>
        <v>-6.2996373725827501</v>
      </c>
      <c r="Q62" s="49">
        <f>Table!J63</f>
        <v>0.32893354221107207</v>
      </c>
      <c r="R62" s="49">
        <f>Table!M63</f>
        <v>6.4542226441557435</v>
      </c>
      <c r="S62" s="49">
        <f>Table!N63</f>
        <v>6.0980174832691292</v>
      </c>
      <c r="T62" s="49">
        <f>Table!O63</f>
        <v>-3.2520801734391553</v>
      </c>
      <c r="U62" s="49">
        <f>Table!P63</f>
        <v>-0.74369854446284933</v>
      </c>
      <c r="V62" s="49">
        <f>Table!Q63</f>
        <v>-0.80433883031787712</v>
      </c>
      <c r="W62" s="49">
        <f>Table!R63</f>
        <v>-10.393291569778107</v>
      </c>
      <c r="X62" s="49">
        <f>Table!S63</f>
        <v>14.001576904103882</v>
      </c>
      <c r="Y62" s="49">
        <f>Table!T63</f>
        <v>-5.8049443792806459</v>
      </c>
      <c r="Z62" s="49">
        <f>Table!U63</f>
        <v>0.17197288828104462</v>
      </c>
      <c r="AA62" s="48" t="s">
        <v>180</v>
      </c>
      <c r="AB62" s="49">
        <v>4.2699999999999996</v>
      </c>
      <c r="AC62" s="49">
        <v>1.318544076998468</v>
      </c>
    </row>
    <row r="63" spans="1:70" x14ac:dyDescent="0.15">
      <c r="A63" s="48" t="s">
        <v>268</v>
      </c>
      <c r="B63" s="48">
        <v>644</v>
      </c>
      <c r="C63" s="49">
        <v>96.589569999999995</v>
      </c>
      <c r="D63" s="48">
        <v>961</v>
      </c>
      <c r="E63" s="49">
        <v>2.71</v>
      </c>
      <c r="F63" s="49">
        <v>4.09</v>
      </c>
      <c r="G63" s="50">
        <f t="shared" si="3"/>
        <v>92.822576769999998</v>
      </c>
      <c r="H63" s="48" t="str">
        <f>Table!A64</f>
        <v>Ethiopia, The Federal Dem. Rep. of</v>
      </c>
      <c r="I63" s="49">
        <f>Table!B64</f>
        <v>-8.3695371534748801</v>
      </c>
      <c r="J63" s="49">
        <f>Table!C64</f>
        <v>-15.018981173297979</v>
      </c>
      <c r="K63" s="49">
        <f>Table!D64</f>
        <v>-2.1613218599227508</v>
      </c>
      <c r="L63" s="49">
        <f>Table!E64</f>
        <v>0.11494745276517437</v>
      </c>
      <c r="M63" s="49">
        <f>Table!F64</f>
        <v>-1.1576292535795227</v>
      </c>
      <c r="N63" s="49">
        <f>Table!G64</f>
        <v>-0.5425406556481478</v>
      </c>
      <c r="O63" s="49">
        <f>Table!H64</f>
        <v>9.3533065353939868</v>
      </c>
      <c r="P63" s="49">
        <f>Table!I64</f>
        <v>-2.5540143143016056</v>
      </c>
      <c r="Q63" s="49">
        <f>Table!J64</f>
        <v>0.74898956358787883</v>
      </c>
      <c r="R63" s="49">
        <f>Table!M64</f>
        <v>-2.8141842799104557</v>
      </c>
      <c r="S63" s="49">
        <f>Table!N64</f>
        <v>-8.8077270944620292</v>
      </c>
      <c r="T63" s="49">
        <f>Table!O64</f>
        <v>-0.97904500827095897</v>
      </c>
      <c r="U63" s="49">
        <f>Table!P64</f>
        <v>0.73544288108924694</v>
      </c>
      <c r="V63" s="49">
        <f>Table!Q64</f>
        <v>-0.5300210865382422</v>
      </c>
      <c r="W63" s="49">
        <f>Table!R64</f>
        <v>-0.68393751159591809</v>
      </c>
      <c r="X63" s="49">
        <f>Table!S64</f>
        <v>7.6565253344184674</v>
      </c>
      <c r="Y63" s="49">
        <f>Table!T64</f>
        <v>-2.1613168243682206</v>
      </c>
      <c r="Z63" s="49">
        <f>Table!U64</f>
        <v>1.0690520742677667</v>
      </c>
      <c r="AA63" s="48" t="s">
        <v>33</v>
      </c>
      <c r="AB63" s="49">
        <v>4.1900000000000004</v>
      </c>
      <c r="AC63" s="49">
        <v>4.8896053911499298</v>
      </c>
    </row>
    <row r="64" spans="1:70" x14ac:dyDescent="0.15">
      <c r="C64" s="49"/>
      <c r="E64" s="49"/>
      <c r="F64" s="49"/>
      <c r="G64" s="50"/>
      <c r="H64" s="48" t="str">
        <f>Table!A65</f>
        <v>Euro Area</v>
      </c>
      <c r="I64" s="49">
        <f>Table!B65</f>
        <v>2.8807283167939302</v>
      </c>
      <c r="J64" s="49">
        <f>Table!C65</f>
        <v>2.9806655702518006</v>
      </c>
      <c r="K64" s="49">
        <f>Table!D65</f>
        <v>0.6546903571823034</v>
      </c>
      <c r="L64" s="49">
        <f>Table!E65</f>
        <v>0.3705426727292695</v>
      </c>
      <c r="M64" s="49">
        <f>Table!F65</f>
        <v>0.11990403566718441</v>
      </c>
      <c r="N64" s="49">
        <f>Table!G65</f>
        <v>0.52997831148151786</v>
      </c>
      <c r="O64" s="49">
        <f>Table!H65</f>
        <v>-1.2846094577699749</v>
      </c>
      <c r="P64" s="49">
        <f>Table!I65</f>
        <v>-1.403761532694108</v>
      </c>
      <c r="Q64" s="49">
        <f>Table!J65</f>
        <v>1.3529074690618352</v>
      </c>
      <c r="R64" s="49">
        <f>Table!M65</f>
        <v>2.2241568900976163</v>
      </c>
      <c r="S64" s="49">
        <f>Table!N65</f>
        <v>3.0339526470100875</v>
      </c>
      <c r="T64" s="49">
        <f>Table!O65</f>
        <v>0.3333066022121009</v>
      </c>
      <c r="U64" s="49">
        <f>Table!P65</f>
        <v>8.9847274669584504E-2</v>
      </c>
      <c r="V64" s="49">
        <f>Table!Q65</f>
        <v>9.0352335799255279E-2</v>
      </c>
      <c r="W64" s="49">
        <f>Table!R65</f>
        <v>0.29175611445180033</v>
      </c>
      <c r="X64" s="49">
        <f>Table!S65</f>
        <v>-1.4348407156620524</v>
      </c>
      <c r="Y64" s="49">
        <f>Table!T65</f>
        <v>-1.0484514532598632</v>
      </c>
      <c r="Z64" s="49">
        <f>Table!U65</f>
        <v>0.49798090994962924</v>
      </c>
      <c r="AA64" s="48" t="s">
        <v>63</v>
      </c>
      <c r="AB64" s="49">
        <v>4.17</v>
      </c>
      <c r="AC64" s="49">
        <v>3.3463510627117352</v>
      </c>
    </row>
    <row r="65" spans="1:29" x14ac:dyDescent="0.15">
      <c r="C65" s="49"/>
      <c r="E65" s="49"/>
      <c r="F65" s="49"/>
      <c r="G65" s="50"/>
      <c r="H65" s="48" t="str">
        <f>Table!A66</f>
        <v>Faroe Islands</v>
      </c>
      <c r="I65" s="49">
        <f>Table!B66</f>
        <v>0</v>
      </c>
      <c r="J65" s="49">
        <f>Table!C66</f>
        <v>0</v>
      </c>
      <c r="K65" s="49">
        <f>Table!D66</f>
        <v>0</v>
      </c>
      <c r="L65" s="49">
        <f>Table!E66</f>
        <v>0</v>
      </c>
      <c r="M65" s="49">
        <f>Table!F66</f>
        <v>0</v>
      </c>
      <c r="N65" s="49">
        <f>Table!G66</f>
        <v>0</v>
      </c>
      <c r="O65" s="49">
        <f>Table!H66</f>
        <v>0</v>
      </c>
      <c r="P65" s="49" t="str">
        <f>Table!I66</f>
        <v/>
      </c>
      <c r="Q65" s="49">
        <f>Table!J66</f>
        <v>0</v>
      </c>
      <c r="R65" s="49" t="str">
        <f>Table!M66</f>
        <v/>
      </c>
      <c r="S65" s="49" t="str">
        <f>Table!N66</f>
        <v/>
      </c>
      <c r="T65" s="49" t="str">
        <f>Table!O66</f>
        <v/>
      </c>
      <c r="U65" s="49" t="str">
        <f>Table!P66</f>
        <v/>
      </c>
      <c r="V65" s="49" t="str">
        <f>Table!Q66</f>
        <v/>
      </c>
      <c r="W65" s="49" t="str">
        <f>Table!R66</f>
        <v/>
      </c>
      <c r="X65" s="49" t="str">
        <f>Table!S66</f>
        <v/>
      </c>
      <c r="Y65" s="49" t="str">
        <f>Table!T66</f>
        <v/>
      </c>
      <c r="Z65" s="49">
        <f>Table!U66</f>
        <v>0</v>
      </c>
      <c r="AA65" s="48" t="s">
        <v>81</v>
      </c>
      <c r="AB65" s="49">
        <v>4.17</v>
      </c>
      <c r="AC65" s="49">
        <v>2.2093316547460318</v>
      </c>
    </row>
    <row r="66" spans="1:29" x14ac:dyDescent="0.15">
      <c r="A66" s="48" t="s">
        <v>269</v>
      </c>
      <c r="B66" s="48">
        <v>819</v>
      </c>
      <c r="C66" s="49">
        <v>0.89476690000000003</v>
      </c>
      <c r="D66" s="48">
        <v>6043</v>
      </c>
      <c r="E66" s="49">
        <v>13.87</v>
      </c>
      <c r="F66" s="49">
        <v>24.93</v>
      </c>
      <c r="G66" s="50">
        <f>C66*D66/1000</f>
        <v>5.4070763767000001</v>
      </c>
      <c r="H66" s="48" t="str">
        <f>Table!A67</f>
        <v>Fiji, Rep. of</v>
      </c>
      <c r="I66" s="49">
        <f>Table!B67</f>
        <v>-6.9037149532217388</v>
      </c>
      <c r="J66" s="49">
        <f>Table!C67</f>
        <v>-21.889094282920894</v>
      </c>
      <c r="K66" s="49">
        <f>Table!D67</f>
        <v>15.841775811032676</v>
      </c>
      <c r="L66" s="49">
        <f>Table!E67</f>
        <v>15.039183722225999</v>
      </c>
      <c r="M66" s="49">
        <f>Table!F67</f>
        <v>1.1213095939240614</v>
      </c>
      <c r="N66" s="49">
        <f>Table!G67</f>
        <v>-6.8337864568809152</v>
      </c>
      <c r="O66" s="49">
        <f>Table!H67</f>
        <v>5.97738997554739</v>
      </c>
      <c r="P66" s="49">
        <f>Table!I67</f>
        <v>-5.6371736830903671</v>
      </c>
      <c r="Q66" s="49">
        <f>Table!J67</f>
        <v>17.537267502231025</v>
      </c>
      <c r="R66" s="49">
        <f>Table!M67</f>
        <v>-13.035248157698492</v>
      </c>
      <c r="S66" s="49">
        <f>Table!N67</f>
        <v>-15.208488267479195</v>
      </c>
      <c r="T66" s="49">
        <f>Table!O67</f>
        <v>-1.9572032206402654</v>
      </c>
      <c r="U66" s="49">
        <f>Table!P67</f>
        <v>1.7683100127672258</v>
      </c>
      <c r="V66" s="49">
        <f>Table!Q67</f>
        <v>-1.8721833347072661</v>
      </c>
      <c r="W66" s="49">
        <f>Table!R67</f>
        <v>-6.3512774227378719</v>
      </c>
      <c r="X66" s="49">
        <f>Table!S67</f>
        <v>10.481720753158834</v>
      </c>
      <c r="Y66" s="49">
        <f>Table!T67</f>
        <v>-5.5791991988678795</v>
      </c>
      <c r="Z66" s="49">
        <f>Table!U67</f>
        <v>3.4979421279740541</v>
      </c>
      <c r="AA66" s="48" t="s">
        <v>184</v>
      </c>
      <c r="AB66" s="49">
        <v>4.16</v>
      </c>
      <c r="AC66" s="49">
        <v>-1.7689950852015166</v>
      </c>
    </row>
    <row r="67" spans="1:29" x14ac:dyDescent="0.15">
      <c r="A67" s="48" t="s">
        <v>90</v>
      </c>
      <c r="B67" s="48">
        <v>172</v>
      </c>
      <c r="C67" s="49">
        <v>5.5178529999999997</v>
      </c>
      <c r="D67" s="48">
        <v>48810</v>
      </c>
      <c r="E67" s="49">
        <v>1.95</v>
      </c>
      <c r="F67" s="49">
        <v>6.45</v>
      </c>
      <c r="G67" s="50">
        <f>C67*D67/1000</f>
        <v>269.32640492999997</v>
      </c>
      <c r="H67" s="48" t="str">
        <f>Table!A68</f>
        <v>Finland</v>
      </c>
      <c r="I67" s="49">
        <f>Table!B68</f>
        <v>-1.1825408261843056</v>
      </c>
      <c r="J67" s="49">
        <f>Table!C68</f>
        <v>0.53176076104607994</v>
      </c>
      <c r="K67" s="49">
        <f>Table!D68</f>
        <v>-1.1079304671898853</v>
      </c>
      <c r="L67" s="49">
        <f>Table!E68</f>
        <v>-0.89323815695265574</v>
      </c>
      <c r="M67" s="49">
        <f>Table!F68</f>
        <v>-0.75049761644354973</v>
      </c>
      <c r="N67" s="49">
        <f>Table!G68</f>
        <v>0.44910364376333572</v>
      </c>
      <c r="O67" s="49">
        <f>Table!H68</f>
        <v>-1.0553837155654613</v>
      </c>
      <c r="P67" s="49">
        <f>Table!I68</f>
        <v>-0.89016107919189569</v>
      </c>
      <c r="Q67" s="49">
        <f>Table!J68</f>
        <v>1.2480553398937784</v>
      </c>
      <c r="R67" s="49">
        <f>Table!M68</f>
        <v>0.86397133257036407</v>
      </c>
      <c r="S67" s="49">
        <f>Table!N68</f>
        <v>1.3038373088749537</v>
      </c>
      <c r="T67" s="49">
        <f>Table!O68</f>
        <v>-0.85219129692668971</v>
      </c>
      <c r="U67" s="49">
        <f>Table!P68</f>
        <v>-0.14790293574311658</v>
      </c>
      <c r="V67" s="49">
        <f>Table!Q68</f>
        <v>-0.89709951450935199</v>
      </c>
      <c r="W67" s="49">
        <f>Table!R68</f>
        <v>1.6134570172594354</v>
      </c>
      <c r="X67" s="49">
        <f>Table!S68</f>
        <v>-1.2015379651652744</v>
      </c>
      <c r="Y67" s="49">
        <f>Table!T68</f>
        <v>-0.57503951083864591</v>
      </c>
      <c r="Z67" s="49">
        <f>Table!U68</f>
        <v>0.4592476011670083</v>
      </c>
      <c r="AA67" s="48" t="s">
        <v>188</v>
      </c>
      <c r="AB67" s="49">
        <v>4.1500000000000004</v>
      </c>
      <c r="AC67" s="49">
        <v>1.113424493367019E-2</v>
      </c>
    </row>
    <row r="68" spans="1:29" x14ac:dyDescent="0.15">
      <c r="A68" s="48" t="s">
        <v>91</v>
      </c>
      <c r="B68" s="48">
        <v>132</v>
      </c>
      <c r="C68" s="49">
        <v>64.821380000000005</v>
      </c>
      <c r="D68" s="48">
        <v>41897</v>
      </c>
      <c r="E68" s="49">
        <v>3.68</v>
      </c>
      <c r="F68" s="49">
        <v>5.32</v>
      </c>
      <c r="G68" s="50">
        <f>C68*D68/1000</f>
        <v>2715.8213578600003</v>
      </c>
      <c r="H68" s="48" t="str">
        <f>Table!A69</f>
        <v>France</v>
      </c>
      <c r="I68" s="49">
        <f>Table!B69</f>
        <v>-0.5470440687226954</v>
      </c>
      <c r="J68" s="49">
        <f>Table!C69</f>
        <v>-1.7681249000764534</v>
      </c>
      <c r="K68" s="49">
        <f>Table!D69</f>
        <v>0.98128701878836733</v>
      </c>
      <c r="L68" s="49">
        <f>Table!E69</f>
        <v>0.59920801121992251</v>
      </c>
      <c r="M68" s="49">
        <f>Table!F69</f>
        <v>-0.17981951934384183</v>
      </c>
      <c r="N68" s="49">
        <f>Table!G69</f>
        <v>2.2288569405677494</v>
      </c>
      <c r="O68" s="49">
        <f>Table!H69</f>
        <v>-1.9890550525652446</v>
      </c>
      <c r="P68" s="49">
        <f>Table!I69</f>
        <v>-1.3207070428348049</v>
      </c>
      <c r="Q68" s="49">
        <f>Table!J69</f>
        <v>2.3154611309499806</v>
      </c>
      <c r="R68" s="49">
        <f>Table!M69</f>
        <v>-1.8666750628421083</v>
      </c>
      <c r="S68" s="49">
        <f>Table!N69</f>
        <v>-2.5774672484067729</v>
      </c>
      <c r="T68" s="49">
        <f>Table!O69</f>
        <v>0.72975001320026245</v>
      </c>
      <c r="U68" s="49">
        <f>Table!P69</f>
        <v>0.18596697116375843</v>
      </c>
      <c r="V68" s="49">
        <f>Table!Q69</f>
        <v>-0.11259658701979772</v>
      </c>
      <c r="W68" s="49">
        <f>Table!R69</f>
        <v>1.8788152484713088</v>
      </c>
      <c r="X68" s="49">
        <f>Table!S69</f>
        <v>-1.8977688806280275</v>
      </c>
      <c r="Y68" s="49">
        <f>Table!T69</f>
        <v>-0.78298289952493894</v>
      </c>
      <c r="Z68" s="49">
        <f>Table!U69</f>
        <v>1.2421201392348031</v>
      </c>
      <c r="AA68" s="48" t="s">
        <v>153</v>
      </c>
      <c r="AB68" s="49">
        <v>4.0599999999999996</v>
      </c>
      <c r="AC68" s="49">
        <v>-0.3796671252624963</v>
      </c>
    </row>
    <row r="69" spans="1:29" x14ac:dyDescent="0.15">
      <c r="C69" s="49"/>
      <c r="E69" s="49"/>
      <c r="F69" s="49"/>
      <c r="G69" s="50"/>
      <c r="H69" s="48" t="str">
        <f>Table!A70</f>
        <v>French Polynesia</v>
      </c>
      <c r="I69" s="49">
        <f>Table!B70</f>
        <v>6.4844467244774293</v>
      </c>
      <c r="J69" s="49">
        <f>Table!C70</f>
        <v>-24.80183697409403</v>
      </c>
      <c r="K69" s="49">
        <f>Table!D70</f>
        <v>11.170388901794022</v>
      </c>
      <c r="L69" s="49">
        <f>Table!E70</f>
        <v>6.0610415390536456</v>
      </c>
      <c r="M69" s="49">
        <f>Table!F70</f>
        <v>2.9436546189491706</v>
      </c>
      <c r="N69" s="49">
        <f>Table!G70</f>
        <v>10.134364147540625</v>
      </c>
      <c r="O69" s="49">
        <f>Table!H70</f>
        <v>9.9815306492368165</v>
      </c>
      <c r="P69" s="49" t="str">
        <f>Table!I70</f>
        <v/>
      </c>
      <c r="Q69" s="49">
        <f>Table!J70</f>
        <v>8.8174718273164707</v>
      </c>
      <c r="R69" s="49" t="str">
        <f>Table!M70</f>
        <v/>
      </c>
      <c r="S69" s="49" t="str">
        <f>Table!N70</f>
        <v/>
      </c>
      <c r="T69" s="49" t="str">
        <f>Table!O70</f>
        <v/>
      </c>
      <c r="U69" s="49" t="str">
        <f>Table!P70</f>
        <v/>
      </c>
      <c r="V69" s="49" t="str">
        <f>Table!Q70</f>
        <v/>
      </c>
      <c r="W69" s="49" t="str">
        <f>Table!R70</f>
        <v/>
      </c>
      <c r="X69" s="49" t="str">
        <f>Table!S70</f>
        <v/>
      </c>
      <c r="Y69" s="49" t="str">
        <f>Table!T70</f>
        <v/>
      </c>
      <c r="Z69" s="49" t="str">
        <f>Table!U70</f>
        <v/>
      </c>
      <c r="AA69" s="48" t="s">
        <v>125</v>
      </c>
      <c r="AB69" s="49">
        <v>4.03</v>
      </c>
      <c r="AC69" s="49">
        <v>-1.2280816616096177</v>
      </c>
    </row>
    <row r="70" spans="1:29" x14ac:dyDescent="0.15">
      <c r="A70" s="48" t="s">
        <v>93</v>
      </c>
      <c r="B70" s="48">
        <v>646</v>
      </c>
      <c r="C70" s="49">
        <v>2.080133</v>
      </c>
      <c r="D70" s="48">
        <v>8111</v>
      </c>
      <c r="E70" s="49">
        <v>1.05</v>
      </c>
      <c r="F70" s="49">
        <v>1.85</v>
      </c>
      <c r="G70" s="50">
        <f t="shared" ref="G70:G78" si="4">C70*D70/1000</f>
        <v>16.871958762999999</v>
      </c>
      <c r="H70" s="48" t="str">
        <f>Table!A71</f>
        <v>Gabon</v>
      </c>
      <c r="I70" s="49">
        <f>Table!B71</f>
        <v>0.98019134006388564</v>
      </c>
      <c r="J70" s="49">
        <f>Table!C71</f>
        <v>13.495532300241882</v>
      </c>
      <c r="K70" s="49">
        <f>Table!D71</f>
        <v>-11.127038248299574</v>
      </c>
      <c r="L70" s="49">
        <f>Table!E71</f>
        <v>-1.4403142559088216</v>
      </c>
      <c r="M70" s="49">
        <f>Table!F71</f>
        <v>-3.9269244673904424</v>
      </c>
      <c r="N70" s="49">
        <f>Table!G71</f>
        <v>-0.72528188121932635</v>
      </c>
      <c r="O70" s="49">
        <f>Table!H71</f>
        <v>-0.6630208306591</v>
      </c>
      <c r="P70" s="49">
        <f>Table!I71</f>
        <v>22.0440284113504</v>
      </c>
      <c r="Q70" s="49">
        <f>Table!J71</f>
        <v>0.17487632815462506</v>
      </c>
      <c r="R70" s="49" t="str">
        <f>Table!M71</f>
        <v/>
      </c>
      <c r="S70" s="49" t="str">
        <f>Table!N71</f>
        <v/>
      </c>
      <c r="T70" s="49" t="str">
        <f>Table!O71</f>
        <v/>
      </c>
      <c r="U70" s="49" t="str">
        <f>Table!P71</f>
        <v/>
      </c>
      <c r="V70" s="49" t="str">
        <f>Table!Q71</f>
        <v/>
      </c>
      <c r="W70" s="49" t="str">
        <f>Table!R71</f>
        <v/>
      </c>
      <c r="X70" s="49" t="str">
        <f>Table!S71</f>
        <v/>
      </c>
      <c r="Y70" s="49">
        <f>Table!T71</f>
        <v>17.423453021354476</v>
      </c>
      <c r="Z70" s="49" t="str">
        <f>Table!U71</f>
        <v/>
      </c>
      <c r="AA70" s="48" t="s">
        <v>96</v>
      </c>
      <c r="AB70" s="49">
        <v>3.99</v>
      </c>
      <c r="AC70" s="49">
        <v>-1.2861092748291831</v>
      </c>
    </row>
    <row r="71" spans="1:29" x14ac:dyDescent="0.15">
      <c r="A71" s="48" t="s">
        <v>94</v>
      </c>
      <c r="B71" s="48">
        <v>648</v>
      </c>
      <c r="C71" s="49">
        <v>2.3488769999999999</v>
      </c>
      <c r="D71" s="48">
        <v>774</v>
      </c>
      <c r="E71" s="49">
        <v>8.24</v>
      </c>
      <c r="F71" s="49">
        <v>11.86</v>
      </c>
      <c r="G71" s="50">
        <f t="shared" si="4"/>
        <v>1.8180307980000001</v>
      </c>
      <c r="H71" s="48" t="str">
        <f>Table!A72</f>
        <v>Gambia, The</v>
      </c>
      <c r="I71" s="49">
        <f>Table!B72</f>
        <v>-6.488295179455756</v>
      </c>
      <c r="J71" s="49">
        <f>Table!C72</f>
        <v>-18.294579774965566</v>
      </c>
      <c r="K71" s="49">
        <f>Table!D72</f>
        <v>2.4668705241754534</v>
      </c>
      <c r="L71" s="49">
        <f>Table!E72</f>
        <v>4.9213907695195465</v>
      </c>
      <c r="M71" s="49">
        <f>Table!F72</f>
        <v>-2.0687099417468398</v>
      </c>
      <c r="N71" s="49">
        <f>Table!G72</f>
        <v>-2.3091690187337806</v>
      </c>
      <c r="O71" s="49">
        <f>Table!H72</f>
        <v>11.648583090068124</v>
      </c>
      <c r="P71" s="49">
        <f>Table!I72</f>
        <v>-3.8752307890602555</v>
      </c>
      <c r="Q71" s="49">
        <f>Table!J72</f>
        <v>8.0933894547355951</v>
      </c>
      <c r="R71" s="49" t="str">
        <f>Table!M72</f>
        <v/>
      </c>
      <c r="S71" s="49" t="str">
        <f>Table!N72</f>
        <v/>
      </c>
      <c r="T71" s="49" t="str">
        <f>Table!O72</f>
        <v/>
      </c>
      <c r="U71" s="49" t="str">
        <f>Table!P72</f>
        <v/>
      </c>
      <c r="V71" s="49" t="str">
        <f>Table!Q72</f>
        <v/>
      </c>
      <c r="W71" s="49" t="str">
        <f>Table!R72</f>
        <v/>
      </c>
      <c r="X71" s="49" t="str">
        <f>Table!S72</f>
        <v/>
      </c>
      <c r="Y71" s="49">
        <f>Table!T72</f>
        <v>-3.4889064903379223</v>
      </c>
      <c r="Z71" s="49" t="str">
        <f>Table!U72</f>
        <v/>
      </c>
      <c r="AA71" s="48" t="s">
        <v>67</v>
      </c>
      <c r="AB71" s="49">
        <v>3.9</v>
      </c>
      <c r="AC71" s="49">
        <v>-5.3940206557008506E-2</v>
      </c>
    </row>
    <row r="72" spans="1:29" x14ac:dyDescent="0.15">
      <c r="A72" s="48" t="s">
        <v>95</v>
      </c>
      <c r="B72" s="48">
        <v>915</v>
      </c>
      <c r="C72" s="49">
        <v>3.7232949999999998</v>
      </c>
      <c r="D72" s="48">
        <v>4765</v>
      </c>
      <c r="E72" s="49">
        <v>9.08</v>
      </c>
      <c r="F72" s="49">
        <v>21.42</v>
      </c>
      <c r="G72" s="50">
        <f t="shared" si="4"/>
        <v>17.741500675000001</v>
      </c>
      <c r="H72" s="48" t="str">
        <f>Table!A73</f>
        <v>Georgia</v>
      </c>
      <c r="I72" s="49">
        <f>Table!B73</f>
        <v>-8.9159157441936276</v>
      </c>
      <c r="J72" s="49">
        <f>Table!C73</f>
        <v>-24.057798518699919</v>
      </c>
      <c r="K72" s="49">
        <f>Table!D73</f>
        <v>11.493674522249595</v>
      </c>
      <c r="L72" s="49">
        <f>Table!E73</f>
        <v>13.149106851576454</v>
      </c>
      <c r="M72" s="49">
        <f>Table!F73</f>
        <v>-0.83752777439832682</v>
      </c>
      <c r="N72" s="49">
        <f>Table!G73</f>
        <v>-4.0209782881750664</v>
      </c>
      <c r="O72" s="49">
        <f>Table!H73</f>
        <v>7.6691865404317667</v>
      </c>
      <c r="P72" s="49">
        <f>Table!I73</f>
        <v>-4.1415655421747433</v>
      </c>
      <c r="Q72" s="49">
        <f>Table!J73</f>
        <v>16.019345099477015</v>
      </c>
      <c r="R72" s="49">
        <f>Table!M73</f>
        <v>-12.6342607447029</v>
      </c>
      <c r="S72" s="49">
        <f>Table!N73</f>
        <v>-20.032469850657016</v>
      </c>
      <c r="T72" s="49">
        <f>Table!O73</f>
        <v>0.82605173639946528</v>
      </c>
      <c r="U72" s="49">
        <f>Table!P73</f>
        <v>2.295910062032323</v>
      </c>
      <c r="V72" s="49">
        <f>Table!Q73</f>
        <v>-0.71056626806120071</v>
      </c>
      <c r="W72" s="49">
        <f>Table!R73</f>
        <v>-4.9257162251468634</v>
      </c>
      <c r="X72" s="49">
        <f>Table!S73</f>
        <v>11.49787359470151</v>
      </c>
      <c r="Y72" s="49">
        <f>Table!T73</f>
        <v>-2.819743354482116</v>
      </c>
      <c r="Z72" s="49">
        <f>Table!U73</f>
        <v>3.4429944555608962</v>
      </c>
      <c r="AA72" s="48" t="s">
        <v>207</v>
      </c>
      <c r="AB72" s="49">
        <v>3.9</v>
      </c>
      <c r="AC72" s="49">
        <v>1.4518453352366474</v>
      </c>
    </row>
    <row r="73" spans="1:29" x14ac:dyDescent="0.15">
      <c r="A73" s="48" t="s">
        <v>96</v>
      </c>
      <c r="B73" s="48">
        <v>134</v>
      </c>
      <c r="C73" s="49">
        <v>83.093410000000006</v>
      </c>
      <c r="D73" s="48">
        <v>46473</v>
      </c>
      <c r="E73" s="49">
        <v>3.99</v>
      </c>
      <c r="F73" s="49">
        <v>6.71</v>
      </c>
      <c r="G73" s="50">
        <f t="shared" si="4"/>
        <v>3861.6000429300007</v>
      </c>
      <c r="H73" s="48" t="str">
        <f>Table!A74</f>
        <v>Germany</v>
      </c>
      <c r="I73" s="49">
        <f>Table!B74</f>
        <v>8.0648688783494045</v>
      </c>
      <c r="J73" s="49">
        <f>Table!C74</f>
        <v>7.4186351682988221</v>
      </c>
      <c r="K73" s="49">
        <f>Table!D74</f>
        <v>-0.62852847442757998</v>
      </c>
      <c r="L73" s="49">
        <f>Table!E74</f>
        <v>-1.2861100090851072</v>
      </c>
      <c r="M73" s="49">
        <f>Table!F74</f>
        <v>-0.10691769313165342</v>
      </c>
      <c r="N73" s="49">
        <f>Table!G74</f>
        <v>2.6737779498598977</v>
      </c>
      <c r="O73" s="49">
        <f>Table!H74</f>
        <v>-1.3990233786985837</v>
      </c>
      <c r="P73" s="49">
        <f>Table!I74</f>
        <v>-1.4537939306494374</v>
      </c>
      <c r="Q73" s="49">
        <f>Table!J74</f>
        <v>1.0859146991271704</v>
      </c>
      <c r="R73" s="49">
        <f>Table!M74</f>
        <v>6.994722885455694</v>
      </c>
      <c r="S73" s="49">
        <f>Table!N74</f>
        <v>5.7123820826719793</v>
      </c>
      <c r="T73" s="49">
        <f>Table!O74</f>
        <v>4.7352139497874618E-2</v>
      </c>
      <c r="U73" s="49">
        <f>Table!P74</f>
        <v>-0.49646468726606613</v>
      </c>
      <c r="V73" s="49">
        <f>Table!Q74</f>
        <v>-0.18317440447622285</v>
      </c>
      <c r="W73" s="49">
        <f>Table!R74</f>
        <v>2.7889150286579456</v>
      </c>
      <c r="X73" s="49">
        <f>Table!S74</f>
        <v>-1.5539281053403471</v>
      </c>
      <c r="Y73" s="49">
        <f>Table!T74</f>
        <v>-1.0937445821268652</v>
      </c>
      <c r="Z73" s="49">
        <f>Table!U74</f>
        <v>0.57908292044803333</v>
      </c>
      <c r="AA73" s="48" t="s">
        <v>45</v>
      </c>
      <c r="AB73" s="49">
        <v>3.89</v>
      </c>
      <c r="AC73" s="49">
        <v>1.8343967007793001</v>
      </c>
    </row>
    <row r="74" spans="1:29" x14ac:dyDescent="0.15">
      <c r="A74" s="48" t="s">
        <v>97</v>
      </c>
      <c r="B74" s="48">
        <v>652</v>
      </c>
      <c r="C74" s="49">
        <v>30.168780000000002</v>
      </c>
      <c r="D74" s="48">
        <v>2221</v>
      </c>
      <c r="E74" s="49">
        <v>2.86</v>
      </c>
      <c r="F74" s="49">
        <v>3.24</v>
      </c>
      <c r="G74" s="50">
        <f t="shared" si="4"/>
        <v>67.004860379999997</v>
      </c>
      <c r="H74" s="48" t="str">
        <f>Table!A75</f>
        <v>Ghana</v>
      </c>
      <c r="I74" s="49">
        <f>Table!B75</f>
        <v>-3.967826060206646</v>
      </c>
      <c r="J74" s="49">
        <f>Table!C75</f>
        <v>-0.31224480793338988</v>
      </c>
      <c r="K74" s="49">
        <f>Table!D75</f>
        <v>-3.6772849297101571</v>
      </c>
      <c r="L74" s="49">
        <f>Table!E75</f>
        <v>0.57243963653962471</v>
      </c>
      <c r="M74" s="49">
        <f>Table!F75</f>
        <v>-2.5507632371684688</v>
      </c>
      <c r="N74" s="49">
        <f>Table!G75</f>
        <v>-4.1151324780402847</v>
      </c>
      <c r="O74" s="49">
        <f>Table!H75</f>
        <v>4.1368361614744389</v>
      </c>
      <c r="P74" s="49">
        <f>Table!I75</f>
        <v>1.3737794646506039</v>
      </c>
      <c r="Q74" s="49">
        <f>Table!J75</f>
        <v>1.6117807125721051</v>
      </c>
      <c r="R74" s="49">
        <f>Table!M75</f>
        <v>-3.1153663344015317</v>
      </c>
      <c r="S74" s="49">
        <f>Table!N75</f>
        <v>2.9825169344620726</v>
      </c>
      <c r="T74" s="49">
        <f>Table!O75</f>
        <v>-6.5859735486057707</v>
      </c>
      <c r="U74" s="49">
        <f>Table!P75</f>
        <v>7.2994768746577968E-3</v>
      </c>
      <c r="V74" s="49">
        <f>Table!Q75</f>
        <v>-2.1948404816411275</v>
      </c>
      <c r="W74" s="49">
        <f>Table!R75</f>
        <v>-4.9615211750243127</v>
      </c>
      <c r="X74" s="49">
        <f>Table!S75</f>
        <v>5.4496114547664884</v>
      </c>
      <c r="Y74" s="49">
        <f>Table!T75</f>
        <v>1.4756488007575956</v>
      </c>
      <c r="Z74" s="49">
        <f>Table!U75</f>
        <v>0.16058849124247154</v>
      </c>
      <c r="AA74" s="48" t="s">
        <v>169</v>
      </c>
      <c r="AB74" s="49">
        <v>3.88</v>
      </c>
      <c r="AC74" s="49">
        <v>0.60893089968541303</v>
      </c>
    </row>
    <row r="75" spans="1:29" x14ac:dyDescent="0.15">
      <c r="A75" s="51" t="s">
        <v>98</v>
      </c>
      <c r="B75" s="51">
        <v>174</v>
      </c>
      <c r="C75" s="52">
        <v>10.724690000000001</v>
      </c>
      <c r="D75" s="51">
        <v>19570</v>
      </c>
      <c r="E75" s="52">
        <v>8.23</v>
      </c>
      <c r="F75" s="52">
        <v>11.87</v>
      </c>
      <c r="G75" s="53">
        <f t="shared" si="4"/>
        <v>209.88218330000001</v>
      </c>
      <c r="H75" s="48" t="str">
        <f>Table!A76</f>
        <v>Greece</v>
      </c>
      <c r="I75" s="49">
        <f>Table!B76</f>
        <v>-1.755314505995041</v>
      </c>
      <c r="J75" s="49">
        <f>Table!C76</f>
        <v>-11.293991551510207</v>
      </c>
      <c r="K75" s="49">
        <f>Table!D76</f>
        <v>10.259586230412022</v>
      </c>
      <c r="L75" s="49">
        <f>Table!E76</f>
        <v>7.3461562244860756</v>
      </c>
      <c r="M75" s="49">
        <f>Table!F76</f>
        <v>2.8373919457960826</v>
      </c>
      <c r="N75" s="49">
        <f>Table!G76</f>
        <v>-0.5598061649654914</v>
      </c>
      <c r="O75" s="49">
        <f>Table!H76</f>
        <v>-0.1611030199313665</v>
      </c>
      <c r="P75" s="49">
        <f>Table!I76</f>
        <v>-2.2862707790530581</v>
      </c>
      <c r="Q75" s="49">
        <f>Table!J76</f>
        <v>8.5654938550236039</v>
      </c>
      <c r="R75" s="49">
        <f>Table!M76</f>
        <v>-6.6671798246138474</v>
      </c>
      <c r="S75" s="49">
        <f>Table!N76</f>
        <v>-11.167409201766455</v>
      </c>
      <c r="T75" s="49">
        <f>Table!O76</f>
        <v>4.4375631103519328</v>
      </c>
      <c r="U75" s="49">
        <f>Table!P76</f>
        <v>2.1753433860491342</v>
      </c>
      <c r="V75" s="49">
        <f>Table!Q76</f>
        <v>2.3684554193740004</v>
      </c>
      <c r="W75" s="49">
        <f>Table!R76</f>
        <v>-0.29189199552467054</v>
      </c>
      <c r="X75" s="49">
        <f>Table!S76</f>
        <v>0.35455826232534349</v>
      </c>
      <c r="Y75" s="49">
        <f>Table!T76</f>
        <v>-1.9273352228185292</v>
      </c>
      <c r="Z75" s="49">
        <f>Table!U76</f>
        <v>2.6499627894655569</v>
      </c>
      <c r="AA75" s="48" t="s">
        <v>84</v>
      </c>
      <c r="AB75" s="49">
        <v>3.8</v>
      </c>
      <c r="AC75" s="49">
        <v>1.3442456200832265</v>
      </c>
    </row>
    <row r="76" spans="1:29" x14ac:dyDescent="0.15">
      <c r="A76" s="48" t="s">
        <v>99</v>
      </c>
      <c r="B76" s="48">
        <v>328</v>
      </c>
      <c r="C76" s="49">
        <v>0.1087839</v>
      </c>
      <c r="D76" s="48">
        <v>11193</v>
      </c>
      <c r="E76" s="49">
        <v>6.99</v>
      </c>
      <c r="F76" s="49">
        <v>16.510000000000002</v>
      </c>
      <c r="G76" s="50">
        <f t="shared" si="4"/>
        <v>1.2176181927</v>
      </c>
      <c r="H76" s="48" t="str">
        <f>Table!A77</f>
        <v>Grenada</v>
      </c>
      <c r="I76" s="49">
        <f>Table!B77</f>
        <v>-14.053166496710009</v>
      </c>
      <c r="J76" s="49">
        <f>Table!C77</f>
        <v>-28.541073610556964</v>
      </c>
      <c r="K76" s="49">
        <f>Table!D77</f>
        <v>25.281233886970931</v>
      </c>
      <c r="L76" s="49">
        <f>Table!E77</f>
        <v>40.933380524003205</v>
      </c>
      <c r="M76" s="49">
        <f>Table!F77</f>
        <v>-4.0852751294241658</v>
      </c>
      <c r="N76" s="49">
        <f>Table!G77</f>
        <v>-10.183771510530143</v>
      </c>
      <c r="O76" s="49">
        <f>Table!H77</f>
        <v>-0.60955526259381965</v>
      </c>
      <c r="P76" s="49">
        <f>Table!I77</f>
        <v>-5.0933511571054026</v>
      </c>
      <c r="Q76" s="49">
        <f>Table!J77</f>
        <v>42.93449306832715</v>
      </c>
      <c r="R76" s="49">
        <f>Table!M77</f>
        <v>-16.795451899253788</v>
      </c>
      <c r="S76" s="49">
        <f>Table!N77</f>
        <v>-30.617766960887131</v>
      </c>
      <c r="T76" s="49">
        <f>Table!O77</f>
        <v>19.694402038931472</v>
      </c>
      <c r="U76" s="49">
        <f>Table!P77</f>
        <v>18.221233272547824</v>
      </c>
      <c r="V76" s="49">
        <f>Table!Q77</f>
        <v>-3.9080609044909509</v>
      </c>
      <c r="W76" s="49">
        <f>Table!R77</f>
        <v>-7.7657546430452129</v>
      </c>
      <c r="X76" s="49">
        <f>Table!S77</f>
        <v>1.8936676657470839</v>
      </c>
      <c r="Y76" s="49">
        <f>Table!T77</f>
        <v>-4.4213994700254995</v>
      </c>
      <c r="Z76" s="49">
        <f>Table!U77</f>
        <v>18.742999790610547</v>
      </c>
      <c r="AA76" s="48" t="s">
        <v>211</v>
      </c>
      <c r="AB76" s="49">
        <v>3.8</v>
      </c>
      <c r="AC76" s="49">
        <v>2.4291865838940701</v>
      </c>
    </row>
    <row r="77" spans="1:29" x14ac:dyDescent="0.15">
      <c r="A77" s="48" t="s">
        <v>100</v>
      </c>
      <c r="B77" s="48">
        <v>258</v>
      </c>
      <c r="C77" s="49">
        <v>17.612819999999999</v>
      </c>
      <c r="D77" s="48">
        <v>4354</v>
      </c>
      <c r="E77" s="49">
        <v>3</v>
      </c>
      <c r="F77" s="49">
        <v>5.2</v>
      </c>
      <c r="G77" s="50">
        <f t="shared" si="4"/>
        <v>76.686218280000006</v>
      </c>
      <c r="H77" s="48" t="str">
        <f>Table!A78</f>
        <v>Guatemala</v>
      </c>
      <c r="I77" s="49">
        <f>Table!B78</f>
        <v>0.81866978928661283</v>
      </c>
      <c r="J77" s="49">
        <f>Table!C78</f>
        <v>-10.05865440706604</v>
      </c>
      <c r="K77" s="49">
        <f>Table!D78</f>
        <v>0.23274008230850857</v>
      </c>
      <c r="L77" s="49">
        <f>Table!E78</f>
        <v>0.61251273327458744</v>
      </c>
      <c r="M77" s="49">
        <f>Table!F78</f>
        <v>-1.375179094177075</v>
      </c>
      <c r="N77" s="49">
        <f>Table!G78</f>
        <v>-2.1071477894528412</v>
      </c>
      <c r="O77" s="49">
        <f>Table!H78</f>
        <v>12.751731909929939</v>
      </c>
      <c r="P77" s="49">
        <f>Table!I78</f>
        <v>-3.2254633995174582</v>
      </c>
      <c r="Q77" s="49">
        <f>Table!J78</f>
        <v>1.7316425792648336</v>
      </c>
      <c r="R77" s="49">
        <f>Table!M78</f>
        <v>5.4752509965610994</v>
      </c>
      <c r="S77" s="49">
        <f>Table!N78</f>
        <v>-7.6371971941430434</v>
      </c>
      <c r="T77" s="49">
        <f>Table!O78</f>
        <v>-0.32247625274746522</v>
      </c>
      <c r="U77" s="49">
        <f>Table!P78</f>
        <v>5.1818751234790059E-2</v>
      </c>
      <c r="V77" s="49">
        <f>Table!Q78</f>
        <v>-1.2019547889174165</v>
      </c>
      <c r="W77" s="49">
        <f>Table!R78</f>
        <v>-1.8018659596274664</v>
      </c>
      <c r="X77" s="49">
        <f>Table!S78</f>
        <v>15.236790403079077</v>
      </c>
      <c r="Y77" s="49">
        <f>Table!T78</f>
        <v>-2.3179399656768598</v>
      </c>
      <c r="Z77" s="49">
        <f>Table!U78</f>
        <v>0.38215386904542159</v>
      </c>
      <c r="AA77" s="48" t="s">
        <v>137</v>
      </c>
      <c r="AB77" s="49">
        <v>3.79</v>
      </c>
      <c r="AC77" s="49">
        <v>0.29269344942932496</v>
      </c>
    </row>
    <row r="78" spans="1:29" x14ac:dyDescent="0.15">
      <c r="A78" s="48" t="s">
        <v>101</v>
      </c>
      <c r="B78" s="48">
        <v>656</v>
      </c>
      <c r="C78" s="49">
        <v>13.6273</v>
      </c>
      <c r="D78" s="48">
        <v>1012</v>
      </c>
      <c r="E78" s="49">
        <v>2.4900000000000002</v>
      </c>
      <c r="F78" s="49">
        <v>2.81</v>
      </c>
      <c r="G78" s="50">
        <f t="shared" si="4"/>
        <v>13.7908276</v>
      </c>
      <c r="H78" s="48" t="str">
        <f>Table!A79</f>
        <v>Guinea</v>
      </c>
      <c r="I78" s="49">
        <f>Table!B79</f>
        <v>-8.4658283278810416</v>
      </c>
      <c r="J78" s="49">
        <f>Table!C79</f>
        <v>-1.8068450449865772</v>
      </c>
      <c r="K78" s="49">
        <f>Table!D79</f>
        <v>-6.0915745993454733</v>
      </c>
      <c r="L78" s="49">
        <f>Table!E79</f>
        <v>2.996082199095973E-4</v>
      </c>
      <c r="M78" s="49">
        <f>Table!F79</f>
        <v>-3.7234835545163647</v>
      </c>
      <c r="N78" s="49">
        <f>Table!G79</f>
        <v>-1.2477026749680817</v>
      </c>
      <c r="O78" s="49">
        <f>Table!H79</f>
        <v>0.68029399141909319</v>
      </c>
      <c r="P78" s="49">
        <f>Table!I79</f>
        <v>-5.009806347233666</v>
      </c>
      <c r="Q78" s="49">
        <f>Table!J79</f>
        <v>0.13861102344990744</v>
      </c>
      <c r="R78" s="49" t="str">
        <f>Table!M79</f>
        <v/>
      </c>
      <c r="S78" s="49" t="str">
        <f>Table!N79</f>
        <v/>
      </c>
      <c r="T78" s="49" t="str">
        <f>Table!O79</f>
        <v/>
      </c>
      <c r="U78" s="49" t="str">
        <f>Table!P79</f>
        <v/>
      </c>
      <c r="V78" s="49" t="str">
        <f>Table!Q79</f>
        <v/>
      </c>
      <c r="W78" s="49" t="str">
        <f>Table!R79</f>
        <v/>
      </c>
      <c r="X78" s="49" t="str">
        <f>Table!S79</f>
        <v/>
      </c>
      <c r="Y78" s="49">
        <f>Table!T79</f>
        <v>-3.5439588742136521</v>
      </c>
      <c r="Z78" s="49" t="str">
        <f>Table!U79</f>
        <v/>
      </c>
      <c r="AA78" s="48" t="s">
        <v>108</v>
      </c>
      <c r="AB78" s="49">
        <v>3.71</v>
      </c>
      <c r="AC78" s="49">
        <v>0.28682088356776886</v>
      </c>
    </row>
    <row r="79" spans="1:29" x14ac:dyDescent="0.15">
      <c r="C79" s="49"/>
      <c r="E79" s="49"/>
      <c r="F79" s="49"/>
      <c r="G79" s="50"/>
      <c r="H79" s="48" t="str">
        <f>Table!A80</f>
        <v>Guinea-Bissau</v>
      </c>
      <c r="I79" s="49">
        <f>Table!B80</f>
        <v>-1.9112226843132956</v>
      </c>
      <c r="J79" s="49">
        <f>Table!C80</f>
        <v>1.3054791682867282</v>
      </c>
      <c r="K79" s="49">
        <f>Table!D80</f>
        <v>-7.6403860473147613</v>
      </c>
      <c r="L79" s="49">
        <f>Table!E80</f>
        <v>-3.2826135510164249</v>
      </c>
      <c r="M79" s="49">
        <f>Table!F80</f>
        <v>-3.2942594351003391</v>
      </c>
      <c r="N79" s="49">
        <f>Table!G80</f>
        <v>0.61309143517293452</v>
      </c>
      <c r="O79" s="49">
        <f>Table!H80</f>
        <v>3.8105927595418043</v>
      </c>
      <c r="P79" s="49">
        <f>Table!I80</f>
        <v>-4.312071885227426</v>
      </c>
      <c r="Q79" s="49">
        <f>Table!J80</f>
        <v>1.2327392814820142</v>
      </c>
      <c r="R79" s="49" t="str">
        <f>Table!M80</f>
        <v/>
      </c>
      <c r="S79" s="49" t="str">
        <f>Table!N80</f>
        <v/>
      </c>
      <c r="T79" s="49" t="str">
        <f>Table!O80</f>
        <v/>
      </c>
      <c r="U79" s="49" t="str">
        <f>Table!P80</f>
        <v/>
      </c>
      <c r="V79" s="49" t="str">
        <f>Table!Q80</f>
        <v/>
      </c>
      <c r="W79" s="49" t="str">
        <f>Table!R80</f>
        <v/>
      </c>
      <c r="X79" s="49" t="str">
        <f>Table!S80</f>
        <v/>
      </c>
      <c r="Y79" s="49">
        <f>Table!T80</f>
        <v>-4.1502110111327761</v>
      </c>
      <c r="Z79" s="49" t="str">
        <f>Table!U80</f>
        <v/>
      </c>
      <c r="AA79" s="48" t="s">
        <v>162</v>
      </c>
      <c r="AB79" s="49">
        <v>3.71</v>
      </c>
      <c r="AC79" s="49">
        <v>-2.6445716488960915</v>
      </c>
    </row>
    <row r="80" spans="1:29" x14ac:dyDescent="0.15">
      <c r="A80" s="48" t="s">
        <v>103</v>
      </c>
      <c r="B80" s="48">
        <v>336</v>
      </c>
      <c r="C80" s="49">
        <v>0.78432820000000003</v>
      </c>
      <c r="D80" s="48">
        <v>6594</v>
      </c>
      <c r="E80" s="49">
        <v>2.61</v>
      </c>
      <c r="F80" s="49">
        <v>4.29</v>
      </c>
      <c r="G80" s="50">
        <f t="shared" ref="G80:G97" si="5">C80*D80/1000</f>
        <v>5.1718601507999997</v>
      </c>
      <c r="H80" s="48" t="str">
        <f>Table!A81</f>
        <v>Guyana</v>
      </c>
      <c r="I80" s="49">
        <f>Table!B81</f>
        <v>-13.522133258915673</v>
      </c>
      <c r="J80" s="49">
        <f>Table!C81</f>
        <v>-7.3957985708603591</v>
      </c>
      <c r="K80" s="49">
        <f>Table!D81</f>
        <v>-13.366719814248839</v>
      </c>
      <c r="L80" s="49">
        <f>Table!E81</f>
        <v>-0.41589521034978311</v>
      </c>
      <c r="M80" s="49">
        <f>Table!F81</f>
        <v>-4.8848138436076027</v>
      </c>
      <c r="N80" s="49">
        <f>Table!G81</f>
        <v>-1.1730022202636581</v>
      </c>
      <c r="O80" s="49">
        <f>Table!H81</f>
        <v>8.4129200393076271</v>
      </c>
      <c r="P80" s="49">
        <f>Table!I81</f>
        <v>-5.5605432685971286</v>
      </c>
      <c r="Q80" s="49">
        <f>Table!J81</f>
        <v>1.3892718337237175</v>
      </c>
      <c r="R80" s="49" t="str">
        <f>Table!M81</f>
        <v/>
      </c>
      <c r="S80" s="49" t="str">
        <f>Table!N81</f>
        <v/>
      </c>
      <c r="T80" s="49" t="str">
        <f>Table!O81</f>
        <v/>
      </c>
      <c r="U80" s="49" t="str">
        <f>Table!P81</f>
        <v/>
      </c>
      <c r="V80" s="49" t="str">
        <f>Table!Q81</f>
        <v/>
      </c>
      <c r="W80" s="49" t="str">
        <f>Table!R81</f>
        <v/>
      </c>
      <c r="X80" s="49" t="str">
        <f>Table!S81</f>
        <v/>
      </c>
      <c r="Y80" s="49">
        <f>Table!T81</f>
        <v>12.144655281163105</v>
      </c>
      <c r="Z80" s="49" t="str">
        <f>Table!U81</f>
        <v/>
      </c>
      <c r="AA80" s="48" t="s">
        <v>217</v>
      </c>
      <c r="AB80" s="49">
        <v>3.71</v>
      </c>
      <c r="AC80" s="49">
        <v>-0.66573964614761394</v>
      </c>
    </row>
    <row r="81" spans="1:29" x14ac:dyDescent="0.15">
      <c r="A81" s="48" t="s">
        <v>104</v>
      </c>
      <c r="B81" s="48">
        <v>263</v>
      </c>
      <c r="C81" s="49">
        <v>11.26322</v>
      </c>
      <c r="D81" s="48">
        <v>773</v>
      </c>
      <c r="E81" s="49">
        <v>3.48</v>
      </c>
      <c r="F81" s="49">
        <v>6.82</v>
      </c>
      <c r="G81" s="50">
        <f t="shared" si="5"/>
        <v>8.7064690599999999</v>
      </c>
      <c r="H81" s="48" t="str">
        <f>Table!A82</f>
        <v>Haiti</v>
      </c>
      <c r="I81" s="49">
        <f>Table!B82</f>
        <v>-1.1398271837711329</v>
      </c>
      <c r="J81" s="49">
        <f>Table!C82</f>
        <v>-18.077214034445397</v>
      </c>
      <c r="K81" s="49">
        <f>Table!D82</f>
        <v>-2.9365421096673461</v>
      </c>
      <c r="L81" s="49">
        <f>Table!E82</f>
        <v>2.8387547939114817</v>
      </c>
      <c r="M81" s="49">
        <f>Table!F82</f>
        <v>-4.4183031667431658</v>
      </c>
      <c r="N81" s="49">
        <f>Table!G82</f>
        <v>0.31201438632077449</v>
      </c>
      <c r="O81" s="49">
        <f>Table!H82</f>
        <v>19.561914574020836</v>
      </c>
      <c r="P81" s="49">
        <f>Table!I82</f>
        <v>-5.4030821380172052</v>
      </c>
      <c r="Q81" s="49">
        <f>Table!J82</f>
        <v>3.5237703493069708</v>
      </c>
      <c r="R81" s="49" t="str">
        <f>Table!M82</f>
        <v/>
      </c>
      <c r="S81" s="49" t="str">
        <f>Table!N82</f>
        <v/>
      </c>
      <c r="T81" s="49" t="str">
        <f>Table!O82</f>
        <v/>
      </c>
      <c r="U81" s="49" t="str">
        <f>Table!P82</f>
        <v/>
      </c>
      <c r="V81" s="49" t="str">
        <f>Table!Q82</f>
        <v/>
      </c>
      <c r="W81" s="49" t="str">
        <f>Table!R82</f>
        <v/>
      </c>
      <c r="X81" s="49" t="str">
        <f>Table!S82</f>
        <v/>
      </c>
      <c r="Y81" s="49">
        <f>Table!T82</f>
        <v>-4.9653500265676938</v>
      </c>
      <c r="Z81" s="49" t="str">
        <f>Table!U82</f>
        <v/>
      </c>
      <c r="AA81" s="48" t="s">
        <v>91</v>
      </c>
      <c r="AB81" s="49">
        <v>3.68</v>
      </c>
      <c r="AC81" s="49">
        <v>0.60229123545821706</v>
      </c>
    </row>
    <row r="82" spans="1:29" x14ac:dyDescent="0.15">
      <c r="A82" s="48" t="s">
        <v>105</v>
      </c>
      <c r="B82" s="48">
        <v>268</v>
      </c>
      <c r="C82" s="49">
        <v>9.7712749999999993</v>
      </c>
      <c r="D82" s="48">
        <v>2551</v>
      </c>
      <c r="E82" s="49">
        <v>5.6</v>
      </c>
      <c r="F82" s="49">
        <v>9.5</v>
      </c>
      <c r="G82" s="50">
        <f t="shared" si="5"/>
        <v>24.926522524999996</v>
      </c>
      <c r="H82" s="48" t="str">
        <f>Table!A83</f>
        <v>Honduras</v>
      </c>
      <c r="I82" s="49">
        <f>Table!B83</f>
        <v>-3.6169232007364114</v>
      </c>
      <c r="J82" s="49">
        <f>Table!C83</f>
        <v>-20.617315883862311</v>
      </c>
      <c r="K82" s="49">
        <f>Table!D83</f>
        <v>3.6305197795347168</v>
      </c>
      <c r="L82" s="49">
        <f>Table!E83</f>
        <v>0.84845312839879272</v>
      </c>
      <c r="M82" s="49">
        <f>Table!F83</f>
        <v>-4.0025316599586533</v>
      </c>
      <c r="N82" s="49">
        <f>Table!G83</f>
        <v>-7.0668810494410339</v>
      </c>
      <c r="O82" s="49">
        <f>Table!H83</f>
        <v>20.436753953032181</v>
      </c>
      <c r="P82" s="49">
        <f>Table!I83</f>
        <v>-6.0598365104322474</v>
      </c>
      <c r="Q82" s="49">
        <f>Table!J83</f>
        <v>2.6203831289730921</v>
      </c>
      <c r="R82" s="49">
        <f>Table!M83</f>
        <v>2.9535208626819616</v>
      </c>
      <c r="S82" s="49">
        <f>Table!N83</f>
        <v>-16.125424264351032</v>
      </c>
      <c r="T82" s="49">
        <f>Table!O83</f>
        <v>0.62071751096936956</v>
      </c>
      <c r="U82" s="49">
        <f>Table!P83</f>
        <v>0.1029946168011308</v>
      </c>
      <c r="V82" s="49">
        <f>Table!Q83</f>
        <v>-3.5090197465516901</v>
      </c>
      <c r="W82" s="49">
        <f>Table!R83</f>
        <v>-6.7962915029738449</v>
      </c>
      <c r="X82" s="49">
        <f>Table!S83</f>
        <v>25.254364461454347</v>
      </c>
      <c r="Y82" s="49">
        <f>Table!T83</f>
        <v>-4.9702253810719181</v>
      </c>
      <c r="Z82" s="49">
        <f>Table!U83</f>
        <v>0.79018820758900421</v>
      </c>
      <c r="AA82" s="48" t="s">
        <v>26</v>
      </c>
      <c r="AB82" s="49">
        <v>3.66</v>
      </c>
      <c r="AC82" s="49">
        <v>-0.7347877912927776</v>
      </c>
    </row>
    <row r="83" spans="1:29" x14ac:dyDescent="0.15">
      <c r="A83" s="48" t="s">
        <v>106</v>
      </c>
      <c r="B83" s="48">
        <v>944</v>
      </c>
      <c r="C83" s="49">
        <v>9.772888</v>
      </c>
      <c r="D83" s="48">
        <v>16470</v>
      </c>
      <c r="E83" s="49">
        <v>2.44</v>
      </c>
      <c r="F83" s="49">
        <v>5.56</v>
      </c>
      <c r="G83" s="50">
        <f t="shared" si="5"/>
        <v>160.95946536</v>
      </c>
      <c r="H83" s="48" t="str">
        <f>Table!A84</f>
        <v>Hungary</v>
      </c>
      <c r="I83" s="49">
        <f>Table!B84</f>
        <v>1.7701025638939705</v>
      </c>
      <c r="J83" s="49">
        <f>Table!C84</f>
        <v>1.0155275505406223</v>
      </c>
      <c r="K83" s="49">
        <f>Table!D84</f>
        <v>5.141309536594429</v>
      </c>
      <c r="L83" s="49">
        <f>Table!E84</f>
        <v>2.7161835157386269</v>
      </c>
      <c r="M83" s="49">
        <f>Table!F84</f>
        <v>1.340993098409669</v>
      </c>
      <c r="N83" s="49">
        <f>Table!G84</f>
        <v>-3.4635735162279295</v>
      </c>
      <c r="O83" s="49">
        <f>Table!H84</f>
        <v>-0.92316100701315329</v>
      </c>
      <c r="P83" s="49">
        <f>Table!I84</f>
        <v>-3.7055766158070682</v>
      </c>
      <c r="Q83" s="49">
        <f>Table!J84</f>
        <v>4.3558806962895931</v>
      </c>
      <c r="R83" s="49">
        <f>Table!M84</f>
        <v>1.2942431316944912E-2</v>
      </c>
      <c r="S83" s="49">
        <f>Table!N84</f>
        <v>-0.5999163153855217</v>
      </c>
      <c r="T83" s="49">
        <f>Table!O84</f>
        <v>2.7516365472635349</v>
      </c>
      <c r="U83" s="49">
        <f>Table!P84</f>
        <v>1.334923239397823</v>
      </c>
      <c r="V83" s="49">
        <f>Table!Q84</f>
        <v>0.47564241927152573</v>
      </c>
      <c r="W83" s="49">
        <f>Table!R84</f>
        <v>-1.5638123314153363</v>
      </c>
      <c r="X83" s="49">
        <f>Table!S84</f>
        <v>-0.57496546914573343</v>
      </c>
      <c r="Y83" s="49">
        <f>Table!T84</f>
        <v>-2.7769573222799533</v>
      </c>
      <c r="Z83" s="49">
        <f>Table!U84</f>
        <v>2.0828674044363753</v>
      </c>
      <c r="AA83" s="48" t="s">
        <v>219</v>
      </c>
      <c r="AB83" s="49">
        <v>3.66</v>
      </c>
      <c r="AC83" s="49">
        <v>2.2682190422476287</v>
      </c>
    </row>
    <row r="84" spans="1:29" x14ac:dyDescent="0.15">
      <c r="A84" s="51" t="s">
        <v>107</v>
      </c>
      <c r="B84" s="51">
        <v>176</v>
      </c>
      <c r="C84" s="52">
        <v>0.35699140000000001</v>
      </c>
      <c r="D84" s="51">
        <v>67857</v>
      </c>
      <c r="E84" s="52">
        <v>9.02</v>
      </c>
      <c r="F84" s="52">
        <v>27.38</v>
      </c>
      <c r="G84" s="53">
        <f t="shared" si="5"/>
        <v>24.224365429799999</v>
      </c>
      <c r="H84" s="48" t="str">
        <f>Table!A85</f>
        <v>Iceland</v>
      </c>
      <c r="I84" s="49">
        <f>Table!B85</f>
        <v>5.6543491855778374</v>
      </c>
      <c r="J84" s="49">
        <f>Table!C85</f>
        <v>-4.0850444631932827</v>
      </c>
      <c r="K84" s="49">
        <f>Table!D85</f>
        <v>9.5537437351841348</v>
      </c>
      <c r="L84" s="49">
        <f>Table!E85</f>
        <v>5.1634574951397969</v>
      </c>
      <c r="M84" s="49">
        <f>Table!F85</f>
        <v>4.9184804413390042</v>
      </c>
      <c r="N84" s="49">
        <f>Table!G85</f>
        <v>1.0712774206839637</v>
      </c>
      <c r="O84" s="49">
        <f>Table!H85</f>
        <v>-0.8856275364941254</v>
      </c>
      <c r="P84" s="49">
        <f>Table!I85</f>
        <v>-2.8068670280567809</v>
      </c>
      <c r="Q84" s="49">
        <f>Table!J85</f>
        <v>11.194870090099382</v>
      </c>
      <c r="R84" s="49">
        <f>Table!M85</f>
        <v>1.1228797918848323</v>
      </c>
      <c r="S84" s="49">
        <f>Table!N85</f>
        <v>-3.0732442351006055</v>
      </c>
      <c r="T84" s="49">
        <f>Table!O85</f>
        <v>2.5092227036665662</v>
      </c>
      <c r="U84" s="49">
        <f>Table!P85</f>
        <v>0.61261588234342712</v>
      </c>
      <c r="V84" s="49">
        <f>Table!Q85</f>
        <v>1.0533538224081904</v>
      </c>
      <c r="W84" s="49">
        <f>Table!R85</f>
        <v>2.4174867224139249</v>
      </c>
      <c r="X84" s="49">
        <f>Table!S85</f>
        <v>-0.73055193952841246</v>
      </c>
      <c r="Y84" s="49">
        <f>Table!T85</f>
        <v>-1.9650585881944655</v>
      </c>
      <c r="Z84" s="49">
        <f>Table!U85</f>
        <v>3.0019365934056577</v>
      </c>
      <c r="AA84" s="48" t="s">
        <v>119</v>
      </c>
      <c r="AB84" s="49">
        <v>3.65</v>
      </c>
      <c r="AC84" s="49">
        <v>0.88204598417502145</v>
      </c>
    </row>
    <row r="85" spans="1:29" x14ac:dyDescent="0.15">
      <c r="A85" s="48" t="s">
        <v>108</v>
      </c>
      <c r="B85" s="48">
        <v>534</v>
      </c>
      <c r="C85" s="49">
        <v>1367.674</v>
      </c>
      <c r="D85" s="48">
        <v>2098</v>
      </c>
      <c r="E85" s="49">
        <v>3.71</v>
      </c>
      <c r="F85" s="49">
        <v>5.79</v>
      </c>
      <c r="G85" s="50">
        <f t="shared" si="5"/>
        <v>2869.380052</v>
      </c>
      <c r="H85" s="48" t="str">
        <f>Table!A86</f>
        <v>India</v>
      </c>
      <c r="I85" s="49">
        <f>Table!B86</f>
        <v>-1.3001068764514374</v>
      </c>
      <c r="J85" s="49">
        <f>Table!C86</f>
        <v>-5.8367168149955049</v>
      </c>
      <c r="K85" s="49">
        <f>Table!D86</f>
        <v>3.0321747115343154</v>
      </c>
      <c r="L85" s="49">
        <f>Table!E86</f>
        <v>0.28682075680243946</v>
      </c>
      <c r="M85" s="49">
        <f>Table!F86</f>
        <v>-2.392485909940811E-2</v>
      </c>
      <c r="N85" s="49">
        <f>Table!G86</f>
        <v>-1.0849586412749714</v>
      </c>
      <c r="O85" s="49">
        <f>Table!H86</f>
        <v>2.5893938682847195</v>
      </c>
      <c r="P85" s="49">
        <f>Table!I86</f>
        <v>-2.8399857699685804</v>
      </c>
      <c r="Q85" s="49">
        <f>Table!J86</f>
        <v>1.0272869271611058</v>
      </c>
      <c r="R85" s="49">
        <f>Table!M86</f>
        <v>1.2303401784614607</v>
      </c>
      <c r="S85" s="49">
        <f>Table!N86</f>
        <v>-3.5803305206648131</v>
      </c>
      <c r="T85" s="49">
        <f>Table!O86</f>
        <v>3.274425190018694</v>
      </c>
      <c r="U85" s="49">
        <f>Table!P86</f>
        <v>1.7361226284204129E-2</v>
      </c>
      <c r="V85" s="49">
        <f>Table!Q86</f>
        <v>3.411744965016348E-2</v>
      </c>
      <c r="W85" s="49">
        <f>Table!R86</f>
        <v>-1.2045825575442495</v>
      </c>
      <c r="X85" s="49">
        <f>Table!S86</f>
        <v>2.74850934016307</v>
      </c>
      <c r="Y85" s="49">
        <f>Table!T86</f>
        <v>-2.135987543525744</v>
      </c>
      <c r="Z85" s="49">
        <f>Table!U86</f>
        <v>0.49003312560004231</v>
      </c>
      <c r="AA85" s="48" t="s">
        <v>149</v>
      </c>
      <c r="AB85" s="49">
        <v>3.52</v>
      </c>
      <c r="AC85" s="49">
        <v>2.58213343918559E-2</v>
      </c>
    </row>
    <row r="86" spans="1:29" x14ac:dyDescent="0.15">
      <c r="A86" s="48" t="s">
        <v>109</v>
      </c>
      <c r="B86" s="48">
        <v>536</v>
      </c>
      <c r="C86" s="49">
        <v>266.9126</v>
      </c>
      <c r="D86" s="48">
        <v>4197</v>
      </c>
      <c r="E86" s="49">
        <v>1.91</v>
      </c>
      <c r="F86" s="49">
        <v>3.99</v>
      </c>
      <c r="G86" s="50">
        <f t="shared" si="5"/>
        <v>1120.2321821999999</v>
      </c>
      <c r="H86" s="48" t="str">
        <f>Table!A87</f>
        <v>Indonesia</v>
      </c>
      <c r="I86" s="49">
        <f>Table!B87</f>
        <v>-2.2180348762553228</v>
      </c>
      <c r="J86" s="49">
        <f>Table!C87</f>
        <v>1.0839150506718032</v>
      </c>
      <c r="K86" s="49">
        <f>Table!D87</f>
        <v>-0.76023657512808951</v>
      </c>
      <c r="L86" s="49">
        <f>Table!E87</f>
        <v>0.47150838582617388</v>
      </c>
      <c r="M86" s="49">
        <f>Table!F87</f>
        <v>-0.703711260688344</v>
      </c>
      <c r="N86" s="49">
        <f>Table!G87</f>
        <v>-3.1225339259276126</v>
      </c>
      <c r="O86" s="49">
        <f>Table!H87</f>
        <v>0.58082057412857568</v>
      </c>
      <c r="P86" s="49">
        <f>Table!I87</f>
        <v>-1.2767372848749923</v>
      </c>
      <c r="Q86" s="49">
        <f>Table!J87</f>
        <v>1.3662923031661633</v>
      </c>
      <c r="R86" s="49">
        <f>Table!M87</f>
        <v>-0.40971494668322161</v>
      </c>
      <c r="S86" s="49">
        <f>Table!N87</f>
        <v>2.6626090266814115</v>
      </c>
      <c r="T86" s="49">
        <f>Table!O87</f>
        <v>-0.90555329245373817</v>
      </c>
      <c r="U86" s="49">
        <f>Table!P87</f>
        <v>0.15651116838011769</v>
      </c>
      <c r="V86" s="49">
        <f>Table!Q87</f>
        <v>-0.45997876236108193</v>
      </c>
      <c r="W86" s="49">
        <f>Table!R87</f>
        <v>-2.7265385453579287</v>
      </c>
      <c r="X86" s="49">
        <f>Table!S87</f>
        <v>0.55976786444703319</v>
      </c>
      <c r="Y86" s="49">
        <f>Table!T87</f>
        <v>-0.74131633986098466</v>
      </c>
      <c r="Z86" s="49">
        <f>Table!U87</f>
        <v>0.31253900976279703</v>
      </c>
      <c r="AA86" s="48" t="s">
        <v>134</v>
      </c>
      <c r="AB86" s="49">
        <v>3.5</v>
      </c>
      <c r="AC86" s="49">
        <v>-0.84557665657100889</v>
      </c>
    </row>
    <row r="87" spans="1:29" x14ac:dyDescent="0.15">
      <c r="A87" s="48" t="s">
        <v>111</v>
      </c>
      <c r="B87" s="48">
        <v>433</v>
      </c>
      <c r="C87" s="49">
        <v>39.115279999999998</v>
      </c>
      <c r="D87" s="48">
        <v>5884</v>
      </c>
      <c r="E87" s="49">
        <v>2.94</v>
      </c>
      <c r="F87" s="49">
        <v>5.46</v>
      </c>
      <c r="G87" s="50">
        <f t="shared" si="5"/>
        <v>230.15430752</v>
      </c>
      <c r="H87" s="48" t="str">
        <f>Table!A88</f>
        <v>Iraq</v>
      </c>
      <c r="I87" s="49">
        <f>Table!B88</f>
        <v>6.0806796708725335</v>
      </c>
      <c r="J87" s="49">
        <f>Table!C88</f>
        <v>12.603000301362366</v>
      </c>
      <c r="K87" s="49">
        <f>Table!D88</f>
        <v>-6.1794645961761416</v>
      </c>
      <c r="L87" s="49">
        <f>Table!E88</f>
        <v>-2.8481808192979763</v>
      </c>
      <c r="M87" s="49">
        <f>Table!F88</f>
        <v>-2.3595551784293933</v>
      </c>
      <c r="N87" s="49">
        <f>Table!G88</f>
        <v>-0.7732266332475507</v>
      </c>
      <c r="O87" s="49">
        <f>Table!H88</f>
        <v>0.43037059893385621</v>
      </c>
      <c r="P87" s="49">
        <f>Table!I88</f>
        <v>32.340939200146849</v>
      </c>
      <c r="Q87" s="49">
        <f>Table!J88</f>
        <v>1.5048453289483645</v>
      </c>
      <c r="R87" s="49">
        <f>Table!M88</f>
        <v>-3.6003617812036297</v>
      </c>
      <c r="S87" s="49">
        <f>Table!N88</f>
        <v>3.4181039602345034</v>
      </c>
      <c r="T87" s="49">
        <f>Table!O88</f>
        <v>-5.8060474411564229</v>
      </c>
      <c r="U87" s="49">
        <f>Table!P88</f>
        <v>-1.8694063269055174</v>
      </c>
      <c r="V87" s="49">
        <f>Table!Q88</f>
        <v>-2.9917124562203443</v>
      </c>
      <c r="W87" s="49">
        <f>Table!R88</f>
        <v>-1.0378296002459366</v>
      </c>
      <c r="X87" s="49">
        <f>Table!S88</f>
        <v>-0.17458870003577448</v>
      </c>
      <c r="Y87" s="49">
        <f>Table!T88</f>
        <v>23.106071783112014</v>
      </c>
      <c r="Z87" s="49">
        <f>Table!U88</f>
        <v>0.55461688204376147</v>
      </c>
      <c r="AA87" s="48" t="s">
        <v>104</v>
      </c>
      <c r="AB87" s="49">
        <v>3.48</v>
      </c>
      <c r="AC87" s="49">
        <v>2.9108834360875213</v>
      </c>
    </row>
    <row r="88" spans="1:29" x14ac:dyDescent="0.15">
      <c r="A88" s="48" t="s">
        <v>112</v>
      </c>
      <c r="B88" s="48">
        <v>178</v>
      </c>
      <c r="C88" s="49">
        <v>4.9493640000000001</v>
      </c>
      <c r="D88" s="48">
        <v>80519</v>
      </c>
      <c r="E88" s="49">
        <v>1.94</v>
      </c>
      <c r="F88" s="49">
        <v>4.16</v>
      </c>
      <c r="G88" s="50">
        <f t="shared" si="5"/>
        <v>398.51783991600001</v>
      </c>
      <c r="H88" s="48" t="str">
        <f>Table!A89</f>
        <v>Ireland</v>
      </c>
      <c r="I88" s="49">
        <f>Table!B89</f>
        <v>-0.52576719628958846</v>
      </c>
      <c r="J88" s="49">
        <f>Table!C89</f>
        <v>37.119425593692029</v>
      </c>
      <c r="K88" s="49">
        <f>Table!D89</f>
        <v>-15.573791055194699</v>
      </c>
      <c r="L88" s="49">
        <f>Table!E89</f>
        <v>-0.31478334116974832</v>
      </c>
      <c r="M88" s="49">
        <f>Table!F89</f>
        <v>1.5515881287268516</v>
      </c>
      <c r="N88" s="49">
        <f>Table!G89</f>
        <v>-21.143776194900965</v>
      </c>
      <c r="O88" s="49">
        <f>Table!H89</f>
        <v>-1.1698150164187591</v>
      </c>
      <c r="P88" s="49">
        <f>Table!I89</f>
        <v>-0.96499558822418408</v>
      </c>
      <c r="Q88" s="49">
        <f>Table!J89</f>
        <v>1.6822007885597254</v>
      </c>
      <c r="R88" s="49">
        <f>Table!M89</f>
        <v>4.0460292085850273</v>
      </c>
      <c r="S88" s="49">
        <f>Table!N89</f>
        <v>37.891374011169304</v>
      </c>
      <c r="T88" s="49">
        <f>Table!O89</f>
        <v>-7.9011473304352329</v>
      </c>
      <c r="U88" s="49">
        <f>Table!P89</f>
        <v>-0.11386827153245171</v>
      </c>
      <c r="V88" s="49">
        <f>Table!Q89</f>
        <v>-9.9122739967098278E-2</v>
      </c>
      <c r="W88" s="49">
        <f>Table!R89</f>
        <v>-24.301728281299937</v>
      </c>
      <c r="X88" s="49">
        <f>Table!S89</f>
        <v>-1.0668665152932586</v>
      </c>
      <c r="Y88" s="49">
        <f>Table!T89</f>
        <v>-0.56860678952050003</v>
      </c>
      <c r="Z88" s="49">
        <f>Table!U89</f>
        <v>0.45438082453237333</v>
      </c>
      <c r="AA88" s="48" t="s">
        <v>58</v>
      </c>
      <c r="AB88" s="49">
        <v>3.43</v>
      </c>
      <c r="AC88" s="49">
        <v>0.1688953121121663</v>
      </c>
    </row>
    <row r="89" spans="1:29" x14ac:dyDescent="0.15">
      <c r="A89" s="48" t="s">
        <v>113</v>
      </c>
      <c r="B89" s="48">
        <v>436</v>
      </c>
      <c r="C89" s="49">
        <v>9.0508790000000001</v>
      </c>
      <c r="D89" s="48">
        <v>43603</v>
      </c>
      <c r="E89" s="49">
        <v>1.66</v>
      </c>
      <c r="F89" s="49">
        <v>4.4400000000000004</v>
      </c>
      <c r="G89" s="50">
        <f t="shared" si="5"/>
        <v>394.64547703699998</v>
      </c>
      <c r="H89" s="48" t="str">
        <f>Table!A90</f>
        <v>Israel</v>
      </c>
      <c r="I89" s="49">
        <f>Table!B90</f>
        <v>3.539417253161131</v>
      </c>
      <c r="J89" s="49">
        <f>Table!C90</f>
        <v>-3.095205656018623</v>
      </c>
      <c r="K89" s="49">
        <f>Table!D90</f>
        <v>4.8074094400784926</v>
      </c>
      <c r="L89" s="49">
        <f>Table!E90</f>
        <v>-0.11604041998998252</v>
      </c>
      <c r="M89" s="49">
        <f>Table!F90</f>
        <v>-0.91001708018766236</v>
      </c>
      <c r="N89" s="49">
        <f>Table!G90</f>
        <v>-0.62323027682012966</v>
      </c>
      <c r="O89" s="49">
        <f>Table!H90</f>
        <v>2.4485686777774003</v>
      </c>
      <c r="P89" s="49">
        <f>Table!I90</f>
        <v>-2.139685597294541</v>
      </c>
      <c r="Q89" s="49">
        <f>Table!J90</f>
        <v>1.9279467321512354</v>
      </c>
      <c r="R89" s="49">
        <f>Table!M90</f>
        <v>5.0586622386396387</v>
      </c>
      <c r="S89" s="49">
        <f>Table!N90</f>
        <v>-2.7052494050486011</v>
      </c>
      <c r="T89" s="49">
        <f>Table!O90</f>
        <v>6.9600790139782118</v>
      </c>
      <c r="U89" s="49">
        <f>Table!P90</f>
        <v>0.177680695533596</v>
      </c>
      <c r="V89" s="49">
        <f>Table!Q90</f>
        <v>-0.315496177735681</v>
      </c>
      <c r="W89" s="49">
        <f>Table!R90</f>
        <v>-1.0946550701782687</v>
      </c>
      <c r="X89" s="49">
        <f>Table!S90</f>
        <v>1.7950764428901267</v>
      </c>
      <c r="Y89" s="49">
        <f>Table!T90</f>
        <v>-1.3720484443872567</v>
      </c>
      <c r="Z89" s="49">
        <f>Table!U90</f>
        <v>0.62550654467045042</v>
      </c>
      <c r="AA89" s="48" t="s">
        <v>179</v>
      </c>
      <c r="AB89" s="49">
        <v>3.4</v>
      </c>
      <c r="AC89" s="49">
        <v>-0.65400284668521347</v>
      </c>
    </row>
    <row r="90" spans="1:29" x14ac:dyDescent="0.15">
      <c r="A90" s="51" t="s">
        <v>114</v>
      </c>
      <c r="B90" s="51">
        <v>136</v>
      </c>
      <c r="C90" s="52">
        <v>60.359139999999996</v>
      </c>
      <c r="D90" s="51">
        <v>33159</v>
      </c>
      <c r="E90" s="52">
        <v>5.53</v>
      </c>
      <c r="F90" s="52">
        <v>7.57</v>
      </c>
      <c r="G90" s="53">
        <f t="shared" si="5"/>
        <v>2001.44872326</v>
      </c>
      <c r="H90" s="48" t="str">
        <f>Table!A91</f>
        <v>Italy</v>
      </c>
      <c r="I90" s="49">
        <f>Table!B91</f>
        <v>2.4532189133040996</v>
      </c>
      <c r="J90" s="49">
        <f>Table!C91</f>
        <v>3.1565103284327849</v>
      </c>
      <c r="K90" s="49">
        <f>Table!D91</f>
        <v>-0.17794277263268693</v>
      </c>
      <c r="L90" s="49">
        <f>Table!E91</f>
        <v>0.87136954759939977</v>
      </c>
      <c r="M90" s="49">
        <f>Table!F91</f>
        <v>-0.52208144286884706</v>
      </c>
      <c r="N90" s="49">
        <f>Table!G91</f>
        <v>0.41568253629070773</v>
      </c>
      <c r="O90" s="49">
        <f>Table!H91</f>
        <v>-0.94103191539686082</v>
      </c>
      <c r="P90" s="49">
        <f>Table!I91</f>
        <v>-1.1988642475822837</v>
      </c>
      <c r="Q90" s="49">
        <f>Table!J91</f>
        <v>2.27715771365366</v>
      </c>
      <c r="R90" s="49">
        <f>Table!M91</f>
        <v>3.6995952497781874</v>
      </c>
      <c r="S90" s="49">
        <f>Table!N91</f>
        <v>4.1017286602101697</v>
      </c>
      <c r="T90" s="49">
        <f>Table!O91</f>
        <v>-0.28664786434255046</v>
      </c>
      <c r="U90" s="49">
        <f>Table!P91</f>
        <v>0.48691471776853729</v>
      </c>
      <c r="V90" s="49">
        <f>Table!Q91</f>
        <v>-0.38089754046961261</v>
      </c>
      <c r="W90" s="49">
        <f>Table!R91</f>
        <v>1.0511865781860172</v>
      </c>
      <c r="X90" s="49">
        <f>Table!S91</f>
        <v>-1.1666088383690134</v>
      </c>
      <c r="Y90" s="49">
        <f>Table!T91</f>
        <v>-0.94443408685683738</v>
      </c>
      <c r="Z90" s="49">
        <f>Table!U91</f>
        <v>1.0629367578443052</v>
      </c>
      <c r="AA90" s="48" t="s">
        <v>187</v>
      </c>
      <c r="AB90" s="49">
        <v>3.37</v>
      </c>
      <c r="AC90" s="49">
        <v>2.6914830630118045</v>
      </c>
    </row>
    <row r="91" spans="1:29" x14ac:dyDescent="0.15">
      <c r="A91" s="48" t="s">
        <v>115</v>
      </c>
      <c r="B91" s="48">
        <v>343</v>
      </c>
      <c r="C91" s="49">
        <v>2.726448</v>
      </c>
      <c r="D91" s="48">
        <v>5826</v>
      </c>
      <c r="E91" s="49">
        <v>10.7</v>
      </c>
      <c r="F91" s="49">
        <v>23.7</v>
      </c>
      <c r="G91" s="50">
        <f t="shared" si="5"/>
        <v>15.884286048</v>
      </c>
      <c r="H91" s="48" t="str">
        <f>Table!A92</f>
        <v>Jamaica</v>
      </c>
      <c r="I91" s="49">
        <f>Table!B92</f>
        <v>-1.9775374342148357</v>
      </c>
      <c r="J91" s="49">
        <f>Table!C92</f>
        <v>-23.027954260300383</v>
      </c>
      <c r="K91" s="49">
        <f>Table!D92</f>
        <v>8.3413287159425984</v>
      </c>
      <c r="L91" s="49">
        <f>Table!E92</f>
        <v>17.526765654825013</v>
      </c>
      <c r="M91" s="49">
        <f>Table!F92</f>
        <v>-4.1799744500612572</v>
      </c>
      <c r="N91" s="49">
        <f>Table!G92</f>
        <v>-3.3564024990783023</v>
      </c>
      <c r="O91" s="49">
        <f>Table!H92</f>
        <v>16.065490609221257</v>
      </c>
      <c r="P91" s="49">
        <f>Table!I92</f>
        <v>-7.8392106405929383</v>
      </c>
      <c r="Q91" s="49">
        <f>Table!J92</f>
        <v>19.313777921159154</v>
      </c>
      <c r="R91" s="49">
        <f>Table!M92</f>
        <v>-0.25278661805019831</v>
      </c>
      <c r="S91" s="49">
        <f>Table!N92</f>
        <v>-21.006421199883697</v>
      </c>
      <c r="T91" s="49">
        <f>Table!O92</f>
        <v>2.911889359414082</v>
      </c>
      <c r="U91" s="49">
        <f>Table!P92</f>
        <v>9.1686789285006931</v>
      </c>
      <c r="V91" s="49">
        <f>Table!Q92</f>
        <v>-3.9746495085832989</v>
      </c>
      <c r="W91" s="49">
        <f>Table!R92</f>
        <v>-3.3906621861111041</v>
      </c>
      <c r="X91" s="49">
        <f>Table!S92</f>
        <v>21.232407408530502</v>
      </c>
      <c r="Y91" s="49">
        <f>Table!T92</f>
        <v>-5.466432946106428</v>
      </c>
      <c r="Z91" s="49">
        <f>Table!U92</f>
        <v>10.105047329180397</v>
      </c>
      <c r="AA91" s="48" t="s">
        <v>85</v>
      </c>
      <c r="AB91" s="49">
        <v>3.36</v>
      </c>
      <c r="AC91" s="49">
        <v>-0.68448219461923476</v>
      </c>
    </row>
    <row r="92" spans="1:29" x14ac:dyDescent="0.15">
      <c r="A92" s="48" t="s">
        <v>116</v>
      </c>
      <c r="B92" s="48">
        <v>158</v>
      </c>
      <c r="C92" s="49">
        <v>126.19</v>
      </c>
      <c r="D92" s="48">
        <v>40256</v>
      </c>
      <c r="E92" s="49">
        <v>2.25</v>
      </c>
      <c r="F92" s="49">
        <v>4.6500000000000004</v>
      </c>
      <c r="G92" s="50">
        <f t="shared" si="5"/>
        <v>5079.9046399999997</v>
      </c>
      <c r="H92" s="48" t="str">
        <f>Table!A93</f>
        <v>Japan</v>
      </c>
      <c r="I92" s="49">
        <f>Table!B93</f>
        <v>3.6182037780755882</v>
      </c>
      <c r="J92" s="49">
        <f>Table!C93</f>
        <v>0.39664102303206877</v>
      </c>
      <c r="K92" s="49">
        <f>Table!D93</f>
        <v>-0.21503051133053655</v>
      </c>
      <c r="L92" s="49">
        <f>Table!E93</f>
        <v>0.33702707378814167</v>
      </c>
      <c r="M92" s="49">
        <f>Table!F93</f>
        <v>-0.1449483399355527</v>
      </c>
      <c r="N92" s="49">
        <f>Table!G93</f>
        <v>3.7867128916659398</v>
      </c>
      <c r="O92" s="49">
        <f>Table!H93</f>
        <v>-0.35011962529188528</v>
      </c>
      <c r="P92" s="49">
        <f>Table!I93</f>
        <v>-1.6696726532609654</v>
      </c>
      <c r="Q92" s="49">
        <f>Table!J93</f>
        <v>0.71992715713285693</v>
      </c>
      <c r="R92" s="49">
        <f>Table!M93</f>
        <v>3.2610035075290993</v>
      </c>
      <c r="S92" s="49">
        <f>Table!N93</f>
        <v>0.57105950481093803</v>
      </c>
      <c r="T92" s="49">
        <f>Table!O93</f>
        <v>-0.69397061773963509</v>
      </c>
      <c r="U92" s="49">
        <f>Table!P93</f>
        <v>0.10208740694642253</v>
      </c>
      <c r="V92" s="49">
        <f>Table!Q93</f>
        <v>-0.14157038217071904</v>
      </c>
      <c r="W92" s="49">
        <f>Table!R93</f>
        <v>3.8586296056777751</v>
      </c>
      <c r="X92" s="49">
        <f>Table!S93</f>
        <v>-0.47471498521997574</v>
      </c>
      <c r="Y92" s="49">
        <f>Table!T93</f>
        <v>-1.1705648462175842</v>
      </c>
      <c r="Z92" s="49">
        <f>Table!U93</f>
        <v>0.21008385200322116</v>
      </c>
      <c r="AA92" s="48" t="s">
        <v>21</v>
      </c>
      <c r="AB92" s="49">
        <v>3.35</v>
      </c>
      <c r="AC92" s="49">
        <v>-0.22840687596017969</v>
      </c>
    </row>
    <row r="93" spans="1:29" x14ac:dyDescent="0.15">
      <c r="A93" s="51" t="s">
        <v>117</v>
      </c>
      <c r="B93" s="51">
        <v>439</v>
      </c>
      <c r="C93" s="52">
        <v>10.0695</v>
      </c>
      <c r="D93" s="51">
        <v>4356</v>
      </c>
      <c r="E93" s="52">
        <v>5.55</v>
      </c>
      <c r="F93" s="52">
        <v>14.95</v>
      </c>
      <c r="G93" s="53">
        <f t="shared" si="5"/>
        <v>43.862741999999997</v>
      </c>
      <c r="H93" s="48" t="str">
        <f>Table!A94</f>
        <v>Jordan</v>
      </c>
      <c r="I93" s="49">
        <f>Table!B94</f>
        <v>-7.6715621391578654</v>
      </c>
      <c r="J93" s="49">
        <f>Table!C94</f>
        <v>-24.086892506198289</v>
      </c>
      <c r="K93" s="49">
        <f>Table!D94</f>
        <v>5.0213164967290513</v>
      </c>
      <c r="L93" s="49">
        <f>Table!E94</f>
        <v>8.2046387247601285</v>
      </c>
      <c r="M93" s="49">
        <f>Table!F94</f>
        <v>-3.0674893839313713</v>
      </c>
      <c r="N93" s="49">
        <f>Table!G94</f>
        <v>-0.60923332793113194</v>
      </c>
      <c r="O93" s="49">
        <f>Table!H94</f>
        <v>12.003247198242505</v>
      </c>
      <c r="P93" s="49">
        <f>Table!I94</f>
        <v>-6.8597585069510956</v>
      </c>
      <c r="Q93" s="49">
        <f>Table!J94</f>
        <v>11.40382034248935</v>
      </c>
      <c r="R93" s="49">
        <f>Table!M94</f>
        <v>-8.0105648540591421</v>
      </c>
      <c r="S93" s="49">
        <f>Table!N94</f>
        <v>-16.53195303099945</v>
      </c>
      <c r="T93" s="49">
        <f>Table!O94</f>
        <v>-1.4887406417005991</v>
      </c>
      <c r="U93" s="49">
        <f>Table!P94</f>
        <v>2.3717491250069158</v>
      </c>
      <c r="V93" s="49" t="str">
        <f>Table!Q94</f>
        <v/>
      </c>
      <c r="W93" s="49">
        <f>Table!R94</f>
        <v>-0.29995079073428088</v>
      </c>
      <c r="X93" s="49">
        <f>Table!S94</f>
        <v>10.310176785657283</v>
      </c>
      <c r="Y93" s="49">
        <f>Table!T94</f>
        <v>-4.3317510174563223</v>
      </c>
      <c r="Z93" s="49">
        <f>Table!U94</f>
        <v>3.2489270313875132</v>
      </c>
      <c r="AA93" s="48" t="s">
        <v>61</v>
      </c>
      <c r="AB93" s="49">
        <v>3.31</v>
      </c>
      <c r="AC93" s="49">
        <v>-1.7400868070025002</v>
      </c>
    </row>
    <row r="94" spans="1:29" x14ac:dyDescent="0.15">
      <c r="A94" s="48" t="s">
        <v>273</v>
      </c>
      <c r="B94" s="48">
        <v>916</v>
      </c>
      <c r="C94" s="49">
        <v>18.631830000000001</v>
      </c>
      <c r="D94" s="48">
        <v>9750</v>
      </c>
      <c r="E94" s="49">
        <v>1.86</v>
      </c>
      <c r="F94" s="49">
        <v>4.1399999999999997</v>
      </c>
      <c r="G94" s="50">
        <f t="shared" si="5"/>
        <v>181.66034250000001</v>
      </c>
      <c r="H94" s="48" t="str">
        <f>Table!A95</f>
        <v>Kazakhstan, Rep. of</v>
      </c>
      <c r="I94" s="49">
        <f>Table!B95</f>
        <v>-3.267147588134887</v>
      </c>
      <c r="J94" s="49">
        <f>Table!C95</f>
        <v>9.4634301732460493</v>
      </c>
      <c r="K94" s="49">
        <f>Table!D95</f>
        <v>-2.4181140871749962</v>
      </c>
      <c r="L94" s="49">
        <f>Table!E95</f>
        <v>-0.35175357634236554</v>
      </c>
      <c r="M94" s="49">
        <f>Table!F95</f>
        <v>1.0117636634672627</v>
      </c>
      <c r="N94" s="49">
        <f>Table!G95</f>
        <v>-10.350992795147912</v>
      </c>
      <c r="O94" s="49">
        <f>Table!H95</f>
        <v>3.8529120941977225E-2</v>
      </c>
      <c r="P94" s="49">
        <f>Table!I95</f>
        <v>15.99003508415066</v>
      </c>
      <c r="Q94" s="49">
        <f>Table!J95</f>
        <v>1.2264085293631939</v>
      </c>
      <c r="R94" s="49">
        <f>Table!M95</f>
        <v>-3.6631809632764174</v>
      </c>
      <c r="S94" s="49">
        <f>Table!N95</f>
        <v>6.1353556553584676</v>
      </c>
      <c r="T94" s="49">
        <f>Table!O95</f>
        <v>-1.7894898992911865</v>
      </c>
      <c r="U94" s="49">
        <f>Table!P95</f>
        <v>-0.21441845732458858</v>
      </c>
      <c r="V94" s="49">
        <f>Table!Q95</f>
        <v>0.71033727115397283</v>
      </c>
      <c r="W94" s="49">
        <f>Table!R95</f>
        <v>-8.7188363163369402</v>
      </c>
      <c r="X94" s="49">
        <f>Table!S95</f>
        <v>0.70978959699323385</v>
      </c>
      <c r="Y94" s="49">
        <f>Table!T95</f>
        <v>11.89620344438346</v>
      </c>
      <c r="Z94" s="49">
        <f>Table!U95</f>
        <v>0.2679448276372205</v>
      </c>
      <c r="AA94" s="48" t="s">
        <v>229</v>
      </c>
      <c r="AB94" s="49">
        <v>3.27</v>
      </c>
      <c r="AC94" s="49">
        <v>1.9464962389876703</v>
      </c>
    </row>
    <row r="95" spans="1:29" x14ac:dyDescent="0.15">
      <c r="A95" s="48" t="s">
        <v>119</v>
      </c>
      <c r="B95" s="48">
        <v>664</v>
      </c>
      <c r="C95" s="49">
        <v>47.596789999999999</v>
      </c>
      <c r="D95" s="48">
        <v>2004</v>
      </c>
      <c r="E95" s="49">
        <v>3.65</v>
      </c>
      <c r="F95" s="49">
        <v>5.85</v>
      </c>
      <c r="G95" s="50">
        <f t="shared" si="5"/>
        <v>95.383967159999997</v>
      </c>
      <c r="H95" s="48" t="str">
        <f>Table!A96</f>
        <v>Kenya</v>
      </c>
      <c r="I95" s="49">
        <f>Table!B96</f>
        <v>-6.2996241057492259</v>
      </c>
      <c r="J95" s="49">
        <f>Table!C96</f>
        <v>-11.977095359267443</v>
      </c>
      <c r="K95" s="49">
        <f>Table!D96</f>
        <v>1.9522989793915038</v>
      </c>
      <c r="L95" s="49">
        <f>Table!E96</f>
        <v>0.8820435963422314</v>
      </c>
      <c r="M95" s="49">
        <f>Table!F96</f>
        <v>0.76496438551117563</v>
      </c>
      <c r="N95" s="49">
        <f>Table!G96</f>
        <v>-1.6611292047290536</v>
      </c>
      <c r="O95" s="49">
        <f>Table!H96</f>
        <v>5.3863014788557795</v>
      </c>
      <c r="P95" s="49">
        <f>Table!I96</f>
        <v>-3.230858246826029</v>
      </c>
      <c r="Q95" s="49">
        <f>Table!J96</f>
        <v>1.1511081327267421</v>
      </c>
      <c r="R95" s="49" t="str">
        <f>Table!M96</f>
        <v/>
      </c>
      <c r="S95" s="49" t="str">
        <f>Table!N96</f>
        <v/>
      </c>
      <c r="T95" s="49" t="str">
        <f>Table!O96</f>
        <v/>
      </c>
      <c r="U95" s="49" t="str">
        <f>Table!P96</f>
        <v/>
      </c>
      <c r="V95" s="49" t="str">
        <f>Table!Q96</f>
        <v/>
      </c>
      <c r="W95" s="49" t="str">
        <f>Table!R96</f>
        <v/>
      </c>
      <c r="X95" s="49" t="str">
        <f>Table!S96</f>
        <v/>
      </c>
      <c r="Y95" s="49">
        <f>Table!T96</f>
        <v>-2.4472340297465096</v>
      </c>
      <c r="Z95" s="49" t="str">
        <f>Table!U96</f>
        <v/>
      </c>
      <c r="AA95" s="48" t="s">
        <v>163</v>
      </c>
      <c r="AB95" s="49">
        <v>3.25</v>
      </c>
      <c r="AC95" s="49">
        <v>-0.79905205580158778</v>
      </c>
    </row>
    <row r="96" spans="1:29" x14ac:dyDescent="0.15">
      <c r="A96" s="48" t="s">
        <v>120</v>
      </c>
      <c r="B96" s="48">
        <v>826</v>
      </c>
      <c r="C96" s="49">
        <v>0.1160093</v>
      </c>
      <c r="D96" s="48">
        <v>1672</v>
      </c>
      <c r="E96" s="49">
        <v>8.73</v>
      </c>
      <c r="F96" s="49">
        <v>12.27</v>
      </c>
      <c r="G96" s="50">
        <f t="shared" si="5"/>
        <v>0.19396754959999998</v>
      </c>
      <c r="H96" s="48" t="str">
        <f>Table!A97</f>
        <v>Kiribati</v>
      </c>
      <c r="I96" s="49">
        <f>Table!B97</f>
        <v>32.706081775510484</v>
      </c>
      <c r="J96" s="49">
        <f>Table!C97</f>
        <v>-50.397367306893344</v>
      </c>
      <c r="K96" s="49">
        <f>Table!D97</f>
        <v>-33.36104126441775</v>
      </c>
      <c r="L96" s="49">
        <f>Table!E97</f>
        <v>-5.7537343135938803</v>
      </c>
      <c r="M96" s="49">
        <f>Table!F97</f>
        <v>-17.131367253243067</v>
      </c>
      <c r="N96" s="49">
        <f>Table!G97</f>
        <v>91.618798572110919</v>
      </c>
      <c r="O96" s="49">
        <f>Table!H97</f>
        <v>24.784351031785143</v>
      </c>
      <c r="P96" s="49">
        <f>Table!I97</f>
        <v>-6.312988843029018</v>
      </c>
      <c r="Q96" s="49">
        <f>Table!J97</f>
        <v>1.6487974009565014</v>
      </c>
      <c r="R96" s="49" t="str">
        <f>Table!M97</f>
        <v/>
      </c>
      <c r="S96" s="49" t="str">
        <f>Table!N97</f>
        <v/>
      </c>
      <c r="T96" s="49" t="str">
        <f>Table!O97</f>
        <v/>
      </c>
      <c r="U96" s="49" t="str">
        <f>Table!P97</f>
        <v/>
      </c>
      <c r="V96" s="49" t="str">
        <f>Table!Q97</f>
        <v/>
      </c>
      <c r="W96" s="49" t="str">
        <f>Table!R97</f>
        <v/>
      </c>
      <c r="X96" s="49" t="str">
        <f>Table!S97</f>
        <v/>
      </c>
      <c r="Y96" s="49">
        <f>Table!T97</f>
        <v>-6.8333532416036462</v>
      </c>
      <c r="Z96" s="49" t="str">
        <f>Table!U97</f>
        <v/>
      </c>
      <c r="AA96" s="48" t="s">
        <v>53</v>
      </c>
      <c r="AB96" s="49">
        <v>3.22</v>
      </c>
      <c r="AC96" s="49">
        <v>-0.31142885131915071</v>
      </c>
    </row>
    <row r="97" spans="1:29" x14ac:dyDescent="0.15">
      <c r="A97" s="48" t="s">
        <v>274</v>
      </c>
      <c r="B97" s="48">
        <v>542</v>
      </c>
      <c r="C97" s="49">
        <v>51.709110000000003</v>
      </c>
      <c r="D97" s="48">
        <v>31846</v>
      </c>
      <c r="E97" s="49">
        <v>1.64</v>
      </c>
      <c r="F97" s="49">
        <v>3.16</v>
      </c>
      <c r="G97" s="50">
        <f t="shared" si="5"/>
        <v>1646.7283170600001</v>
      </c>
      <c r="H97" s="48" t="str">
        <f>Table!A98</f>
        <v>Korea, Rep. of</v>
      </c>
      <c r="I97" s="49">
        <f>Table!B98</f>
        <v>5.2879629812102831</v>
      </c>
      <c r="J97" s="49">
        <f>Table!C98</f>
        <v>6.8367030398825719</v>
      </c>
      <c r="K97" s="49">
        <f>Table!D98</f>
        <v>-1.5490119110984226</v>
      </c>
      <c r="L97" s="49">
        <f>Table!E98</f>
        <v>-0.84260537020054616</v>
      </c>
      <c r="M97" s="49">
        <f>Table!F98</f>
        <v>-7.1112832811459525E-2</v>
      </c>
      <c r="N97" s="49">
        <f>Table!G98</f>
        <v>0.3999713606346722</v>
      </c>
      <c r="O97" s="49">
        <f>Table!H98</f>
        <v>-0.39969950820853745</v>
      </c>
      <c r="P97" s="49">
        <f>Table!I98</f>
        <v>-3.6954886714193473</v>
      </c>
      <c r="Q97" s="49">
        <f>Table!J98</f>
        <v>1.0597912015269433</v>
      </c>
      <c r="R97" s="49">
        <f>Table!M98</f>
        <v>4.5948637123771006</v>
      </c>
      <c r="S97" s="49">
        <f>Table!N98</f>
        <v>5.0019730920268293</v>
      </c>
      <c r="T97" s="49">
        <f>Table!O98</f>
        <v>-0.98825122834801271</v>
      </c>
      <c r="U97" s="49">
        <f>Table!P98</f>
        <v>-0.34363950440274033</v>
      </c>
      <c r="V97" s="49">
        <f>Table!Q98</f>
        <v>0.13014437489334818</v>
      </c>
      <c r="W97" s="49">
        <f>Table!R98</f>
        <v>0.73555591237620876</v>
      </c>
      <c r="X97" s="49">
        <f>Table!S98</f>
        <v>-0.15441406367792462</v>
      </c>
      <c r="Y97" s="49">
        <f>Table!T98</f>
        <v>-2.8980946083857875</v>
      </c>
      <c r="Z97" s="49">
        <f>Table!U98</f>
        <v>0.64261570074794927</v>
      </c>
      <c r="AA97" s="48" t="s">
        <v>230</v>
      </c>
      <c r="AB97" s="49">
        <v>3.18</v>
      </c>
      <c r="AC97" s="49">
        <v>-1.0038797991724986</v>
      </c>
    </row>
    <row r="98" spans="1:29" x14ac:dyDescent="0.15">
      <c r="C98" s="49"/>
      <c r="E98" s="49"/>
      <c r="F98" s="49"/>
      <c r="G98" s="50"/>
      <c r="H98" s="48" t="str">
        <f>Table!A99</f>
        <v>Kosovo, Rep. of</v>
      </c>
      <c r="I98" s="49">
        <f>Table!B99</f>
        <v>-6.9571943790852755</v>
      </c>
      <c r="J98" s="49">
        <f>Table!C99</f>
        <v>-38.631085758825762</v>
      </c>
      <c r="K98" s="49">
        <f>Table!D99</f>
        <v>11.461540908824471</v>
      </c>
      <c r="L98" s="49">
        <f>Table!E99</f>
        <v>12.393707069492546</v>
      </c>
      <c r="M98" s="49">
        <f>Table!F99</f>
        <v>-1.366129472066584</v>
      </c>
      <c r="N98" s="49">
        <f>Table!G99</f>
        <v>1.7598247923374757</v>
      </c>
      <c r="O98" s="49">
        <f>Table!H99</f>
        <v>18.45252567857856</v>
      </c>
      <c r="P98" s="49" t="str">
        <f>Table!I99</f>
        <v/>
      </c>
      <c r="Q98" s="49">
        <f>Table!J99</f>
        <v>16.341006795920219</v>
      </c>
      <c r="R98" s="49">
        <f>Table!M99</f>
        <v>-7.0787889558637005</v>
      </c>
      <c r="S98" s="49">
        <f>Table!N99</f>
        <v>-37.873771374512287</v>
      </c>
      <c r="T98" s="49">
        <f>Table!O99</f>
        <v>5.7779664408296236</v>
      </c>
      <c r="U98" s="49">
        <f>Table!P99</f>
        <v>6.2426187662852568</v>
      </c>
      <c r="V98" s="49">
        <f>Table!Q99</f>
        <v>-1.2373654431486003</v>
      </c>
      <c r="W98" s="49">
        <f>Table!R99</f>
        <v>2.3889901573071501</v>
      </c>
      <c r="X98" s="49">
        <f>Table!S99</f>
        <v>22.628025820511834</v>
      </c>
      <c r="Y98" s="49" t="str">
        <f>Table!T99</f>
        <v/>
      </c>
      <c r="Z98" s="49">
        <f>Table!U99</f>
        <v>9.282681048249696</v>
      </c>
      <c r="AA98" s="48" t="s">
        <v>173</v>
      </c>
      <c r="AB98" s="49">
        <v>3.15</v>
      </c>
      <c r="AC98" s="49">
        <v>-2.1921207614975118</v>
      </c>
    </row>
    <row r="99" spans="1:29" x14ac:dyDescent="0.15">
      <c r="A99" s="48" t="s">
        <v>123</v>
      </c>
      <c r="B99" s="48">
        <v>443</v>
      </c>
      <c r="C99" s="49">
        <v>4.7505329999999999</v>
      </c>
      <c r="D99" s="48">
        <v>28500</v>
      </c>
      <c r="E99" s="49">
        <v>2.88</v>
      </c>
      <c r="F99" s="49">
        <v>3.32</v>
      </c>
      <c r="G99" s="50">
        <f t="shared" ref="G99:G104" si="6">C99*D99/1000</f>
        <v>135.39019049999999</v>
      </c>
      <c r="H99" s="48" t="str">
        <f>Table!A100</f>
        <v>Kuwait</v>
      </c>
      <c r="I99" s="49">
        <f>Table!B100</f>
        <v>11.343217714025004</v>
      </c>
      <c r="J99" s="49">
        <f>Table!C100</f>
        <v>24.554752862719624</v>
      </c>
      <c r="K99" s="49">
        <f>Table!D100</f>
        <v>-18.079295724094003</v>
      </c>
      <c r="L99" s="49">
        <f>Table!E100</f>
        <v>-10.466828374082532</v>
      </c>
      <c r="M99" s="49">
        <f>Table!F100</f>
        <v>-2.9060710602163695</v>
      </c>
      <c r="N99" s="49">
        <f>Table!G100</f>
        <v>17.812273477960197</v>
      </c>
      <c r="O99" s="49">
        <f>Table!H100</f>
        <v>-12.944512902560797</v>
      </c>
      <c r="P99" s="49">
        <f>Table!I100</f>
        <v>40.650679561958533</v>
      </c>
      <c r="Q99" s="49">
        <f>Table!J100</f>
        <v>0.41789190303351964</v>
      </c>
      <c r="R99" s="49">
        <f>Table!M100</f>
        <v>31.036713584167178</v>
      </c>
      <c r="S99" s="49">
        <f>Table!N100</f>
        <v>14.187388640821565</v>
      </c>
      <c r="T99" s="49">
        <f>Table!O100</f>
        <v>-11.240761134969844</v>
      </c>
      <c r="U99" s="49">
        <f>Table!P100</f>
        <v>-5.8359444937399703</v>
      </c>
      <c r="V99" s="49">
        <f>Table!Q100</f>
        <v>-2.3435242624365284</v>
      </c>
      <c r="W99" s="49">
        <f>Table!R100</f>
        <v>44.394520551211066</v>
      </c>
      <c r="X99" s="49">
        <f>Table!S100</f>
        <v>-16.304434472895601</v>
      </c>
      <c r="Y99" s="49">
        <f>Table!T100</f>
        <v>32.608236425027883</v>
      </c>
      <c r="Z99" s="49">
        <f>Table!U100</f>
        <v>0.36793121165481035</v>
      </c>
      <c r="AA99" s="48" t="s">
        <v>151</v>
      </c>
      <c r="AB99" s="49">
        <v>3.1</v>
      </c>
      <c r="AC99" s="49">
        <v>2.4035709577945887</v>
      </c>
    </row>
    <row r="100" spans="1:29" x14ac:dyDescent="0.15">
      <c r="A100" s="48" t="s">
        <v>276</v>
      </c>
      <c r="B100" s="48">
        <v>917</v>
      </c>
      <c r="C100" s="49">
        <v>6.3886880000000001</v>
      </c>
      <c r="D100" s="48">
        <v>1323</v>
      </c>
      <c r="E100" s="49">
        <v>1.49</v>
      </c>
      <c r="F100" s="49">
        <v>2.5099999999999998</v>
      </c>
      <c r="G100" s="50">
        <f t="shared" si="6"/>
        <v>8.4522342239999997</v>
      </c>
      <c r="H100" s="48" t="str">
        <f>Table!A101</f>
        <v>Kyrgyz Rep.</v>
      </c>
      <c r="I100" s="49">
        <f>Table!B101</f>
        <v>-11.716987626094058</v>
      </c>
      <c r="J100" s="49">
        <f>Table!C101</f>
        <v>-32.624071536565914</v>
      </c>
      <c r="K100" s="49">
        <f>Table!D101</f>
        <v>-1.616984958469208</v>
      </c>
      <c r="L100" s="49">
        <f>Table!E101</f>
        <v>1.2971802621485105</v>
      </c>
      <c r="M100" s="49">
        <f>Table!F101</f>
        <v>-3.1820348767473567</v>
      </c>
      <c r="N100" s="49">
        <f>Table!G101</f>
        <v>-5.3044576829873318</v>
      </c>
      <c r="O100" s="49">
        <f>Table!H101</f>
        <v>27.828526551928416</v>
      </c>
      <c r="P100" s="49" t="str">
        <f>Table!I101</f>
        <v/>
      </c>
      <c r="Q100" s="49">
        <f>Table!J101</f>
        <v>6.2898100607044114</v>
      </c>
      <c r="R100" s="49" t="str">
        <f>Table!M101</f>
        <v/>
      </c>
      <c r="S100" s="49" t="str">
        <f>Table!N101</f>
        <v/>
      </c>
      <c r="T100" s="49" t="str">
        <f>Table!O101</f>
        <v/>
      </c>
      <c r="U100" s="49" t="str">
        <f>Table!P101</f>
        <v/>
      </c>
      <c r="V100" s="49" t="str">
        <f>Table!Q101</f>
        <v/>
      </c>
      <c r="W100" s="49" t="str">
        <f>Table!R101</f>
        <v/>
      </c>
      <c r="X100" s="49" t="str">
        <f>Table!S101</f>
        <v/>
      </c>
      <c r="Y100" s="49" t="str">
        <f>Table!T101</f>
        <v/>
      </c>
      <c r="Z100" s="49" t="str">
        <f>Table!U101</f>
        <v/>
      </c>
      <c r="AA100" s="48" t="s">
        <v>29</v>
      </c>
      <c r="AB100" s="49">
        <v>3.08</v>
      </c>
      <c r="AC100" s="49">
        <v>0.53985632546172346</v>
      </c>
    </row>
    <row r="101" spans="1:29" x14ac:dyDescent="0.15">
      <c r="A101" s="48" t="s">
        <v>277</v>
      </c>
      <c r="B101" s="48">
        <v>544</v>
      </c>
      <c r="C101" s="49">
        <v>7.1621790000000001</v>
      </c>
      <c r="D101" s="48">
        <v>2661</v>
      </c>
      <c r="E101" s="49">
        <v>4.03</v>
      </c>
      <c r="F101" s="49">
        <v>9.369999</v>
      </c>
      <c r="G101" s="50">
        <f t="shared" si="6"/>
        <v>19.058558318999999</v>
      </c>
      <c r="H101" s="48" t="str">
        <f>Table!A102</f>
        <v>Lao People's Dem. Rep.</v>
      </c>
      <c r="I101" s="49">
        <f>Table!B102</f>
        <v>-9.202167357754174</v>
      </c>
      <c r="J101" s="49">
        <f>Table!C102</f>
        <v>-6.6604700214445201</v>
      </c>
      <c r="K101" s="49">
        <f>Table!D102</f>
        <v>-1.3184949535276791</v>
      </c>
      <c r="L101" s="49">
        <f>Table!E102</f>
        <v>-1.2280847640609753</v>
      </c>
      <c r="M101" s="49">
        <f>Table!F102</f>
        <v>4.2912908703753382E-2</v>
      </c>
      <c r="N101" s="49">
        <f>Table!G102</f>
        <v>-2.8789574808625735</v>
      </c>
      <c r="O101" s="49">
        <f>Table!H102</f>
        <v>1.6557550980805975</v>
      </c>
      <c r="P101" s="49">
        <f>Table!I102</f>
        <v>-2.6141623456270402</v>
      </c>
      <c r="Q101" s="49">
        <f>Table!J102</f>
        <v>4.5573777885233735</v>
      </c>
      <c r="R101" s="49" t="str">
        <f>Table!M102</f>
        <v/>
      </c>
      <c r="S101" s="49" t="str">
        <f>Table!N102</f>
        <v/>
      </c>
      <c r="T101" s="49" t="str">
        <f>Table!O102</f>
        <v/>
      </c>
      <c r="U101" s="49" t="str">
        <f>Table!P102</f>
        <v/>
      </c>
      <c r="V101" s="49" t="str">
        <f>Table!Q102</f>
        <v/>
      </c>
      <c r="W101" s="49" t="str">
        <f>Table!R102</f>
        <v/>
      </c>
      <c r="X101" s="49" t="str">
        <f>Table!S102</f>
        <v/>
      </c>
      <c r="Y101" s="49">
        <f>Table!T102</f>
        <v>-2.4911230193347946</v>
      </c>
      <c r="Z101" s="49" t="str">
        <f>Table!U102</f>
        <v/>
      </c>
      <c r="AA101" s="48" t="s">
        <v>100</v>
      </c>
      <c r="AB101" s="49">
        <v>3</v>
      </c>
      <c r="AC101" s="49">
        <v>0.61315400357086369</v>
      </c>
    </row>
    <row r="102" spans="1:29" x14ac:dyDescent="0.15">
      <c r="A102" s="48" t="s">
        <v>126</v>
      </c>
      <c r="B102" s="48">
        <v>941</v>
      </c>
      <c r="C102" s="49">
        <v>1.9200969999999999</v>
      </c>
      <c r="D102" s="48">
        <v>17772</v>
      </c>
      <c r="E102" s="49">
        <v>4.29</v>
      </c>
      <c r="F102" s="49">
        <v>5.1100000000000003</v>
      </c>
      <c r="G102" s="50">
        <f t="shared" si="6"/>
        <v>34.123963883999998</v>
      </c>
      <c r="H102" s="48" t="str">
        <f>Table!A103</f>
        <v>Latvia</v>
      </c>
      <c r="I102" s="49">
        <f>Table!B103</f>
        <v>0.26377163102919426</v>
      </c>
      <c r="J102" s="49">
        <f>Table!C103</f>
        <v>-8.934531775575616</v>
      </c>
      <c r="K102" s="49">
        <f>Table!D103</f>
        <v>8.2028223772361173</v>
      </c>
      <c r="L102" s="49">
        <f>Table!E103</f>
        <v>0.81251024561412355</v>
      </c>
      <c r="M102" s="49">
        <f>Table!F103</f>
        <v>4.3485991674098523</v>
      </c>
      <c r="N102" s="49">
        <f>Table!G103</f>
        <v>-0.79022698087017706</v>
      </c>
      <c r="O102" s="49">
        <f>Table!H103</f>
        <v>1.7861220600943348</v>
      </c>
      <c r="P102" s="49">
        <f>Table!I103</f>
        <v>-2.7887680899140883</v>
      </c>
      <c r="Q102" s="49">
        <f>Table!J103</f>
        <v>3.1328732740214771</v>
      </c>
      <c r="R102" s="49">
        <f>Table!M103</f>
        <v>2.9992765293693835</v>
      </c>
      <c r="S102" s="49">
        <f>Table!N103</f>
        <v>-5.0086697819417729</v>
      </c>
      <c r="T102" s="49">
        <f>Table!O103</f>
        <v>6.1737973312361758</v>
      </c>
      <c r="U102" s="49">
        <f>Table!P103</f>
        <v>0.42427080354301783</v>
      </c>
      <c r="V102" s="49">
        <f>Table!Q103</f>
        <v>2.3100443469266176</v>
      </c>
      <c r="W102" s="49">
        <f>Table!R103</f>
        <v>0.18177497107244264</v>
      </c>
      <c r="X102" s="49">
        <f>Table!S103</f>
        <v>1.6561388168212703</v>
      </c>
      <c r="Y102" s="49">
        <f>Table!T103</f>
        <v>-1.8187589529109209</v>
      </c>
      <c r="Z102" s="49">
        <f>Table!U103</f>
        <v>1.3658580755410019</v>
      </c>
      <c r="AA102" s="48" t="s">
        <v>190</v>
      </c>
      <c r="AB102" s="49">
        <v>3</v>
      </c>
      <c r="AC102" s="49">
        <v>1.5934259330915475</v>
      </c>
    </row>
    <row r="103" spans="1:29" x14ac:dyDescent="0.15">
      <c r="A103" s="48" t="s">
        <v>127</v>
      </c>
      <c r="B103" s="48">
        <v>446</v>
      </c>
      <c r="C103" s="49">
        <v>6.8558779999999997</v>
      </c>
      <c r="D103" s="48">
        <v>7660</v>
      </c>
      <c r="E103" s="49">
        <v>7.06</v>
      </c>
      <c r="F103" s="49">
        <v>12.54</v>
      </c>
      <c r="G103" s="50">
        <f t="shared" si="6"/>
        <v>52.516025479999996</v>
      </c>
      <c r="H103" s="48" t="str">
        <f>Table!A104</f>
        <v>Lebanon</v>
      </c>
      <c r="I103" s="49">
        <f>Table!B104</f>
        <v>-21.331847662670747</v>
      </c>
      <c r="J103" s="49">
        <f>Table!C104</f>
        <v>-26.922503757684758</v>
      </c>
      <c r="K103" s="49">
        <f>Table!D104</f>
        <v>2.7104002247681409</v>
      </c>
      <c r="L103" s="49">
        <f>Table!E104</f>
        <v>3.9049708064547262</v>
      </c>
      <c r="M103" s="49">
        <f>Table!F104</f>
        <v>-1.7728653734178894</v>
      </c>
      <c r="N103" s="49">
        <f>Table!G104</f>
        <v>-1.4893716178780185</v>
      </c>
      <c r="O103" s="49">
        <f>Table!H104</f>
        <v>4.3696274868186364</v>
      </c>
      <c r="P103" s="49">
        <f>Table!I104</f>
        <v>-10.404696144850133</v>
      </c>
      <c r="Q103" s="49">
        <f>Table!J104</f>
        <v>14.68777323645242</v>
      </c>
      <c r="R103" s="49" t="str">
        <f>Table!M104</f>
        <v/>
      </c>
      <c r="S103" s="49" t="str">
        <f>Table!N104</f>
        <v/>
      </c>
      <c r="T103" s="49" t="str">
        <f>Table!O104</f>
        <v/>
      </c>
      <c r="U103" s="49" t="str">
        <f>Table!P104</f>
        <v/>
      </c>
      <c r="V103" s="49" t="str">
        <f>Table!Q104</f>
        <v/>
      </c>
      <c r="W103" s="49" t="str">
        <f>Table!R104</f>
        <v/>
      </c>
      <c r="X103" s="49" t="str">
        <f>Table!S104</f>
        <v/>
      </c>
      <c r="Y103" s="49">
        <f>Table!T104</f>
        <v>-18.851131056942638</v>
      </c>
      <c r="Z103" s="49" t="str">
        <f>Table!U104</f>
        <v/>
      </c>
      <c r="AA103" s="48" t="s">
        <v>48</v>
      </c>
      <c r="AB103" s="49">
        <v>2.98</v>
      </c>
      <c r="AC103" s="49">
        <v>3.9614116654177387</v>
      </c>
    </row>
    <row r="104" spans="1:29" x14ac:dyDescent="0.15">
      <c r="A104" s="48" t="s">
        <v>278</v>
      </c>
      <c r="B104" s="48">
        <v>666</v>
      </c>
      <c r="C104" s="49">
        <v>2.0465119999999999</v>
      </c>
      <c r="D104" s="48">
        <v>1185</v>
      </c>
      <c r="E104" s="49">
        <v>6.18</v>
      </c>
      <c r="F104" s="49">
        <v>7.52</v>
      </c>
      <c r="G104" s="50">
        <f t="shared" si="6"/>
        <v>2.4251167200000001</v>
      </c>
      <c r="H104" s="48" t="str">
        <f>Table!A105</f>
        <v>Lesotho, Kingdom of</v>
      </c>
      <c r="I104" s="49">
        <f>Table!B105</f>
        <v>-4.8742303793708661</v>
      </c>
      <c r="J104" s="49">
        <f>Table!C105</f>
        <v>-33.043194164254579</v>
      </c>
      <c r="K104" s="49">
        <f>Table!D105</f>
        <v>-16.09074832845932</v>
      </c>
      <c r="L104" s="49">
        <f>Table!E105</f>
        <v>-10.248771609750353</v>
      </c>
      <c r="M104" s="49">
        <f>Table!F105</f>
        <v>-2.4493886535435596</v>
      </c>
      <c r="N104" s="49">
        <f>Table!G105</f>
        <v>18.38200436103326</v>
      </c>
      <c r="O104" s="49">
        <f>Table!H105</f>
        <v>25.877707752309771</v>
      </c>
      <c r="P104" s="49">
        <f>Table!I105</f>
        <v>-4.119688026364825</v>
      </c>
      <c r="Q104" s="49">
        <f>Table!J105</f>
        <v>1.3240473326971358</v>
      </c>
      <c r="R104" s="49">
        <f>Table!M105</f>
        <v>-2.5094145716416283</v>
      </c>
      <c r="S104" s="49">
        <f>Table!N105</f>
        <v>-34.466599497168509</v>
      </c>
      <c r="T104" s="49">
        <f>Table!O105</f>
        <v>-16.782967356874124</v>
      </c>
      <c r="U104" s="49">
        <f>Table!P105</f>
        <v>-11.381702058623507</v>
      </c>
      <c r="V104" s="49">
        <f>Table!Q105</f>
        <v>-2.2681182029906291</v>
      </c>
      <c r="W104" s="49">
        <f>Table!R105</f>
        <v>17.764377694585651</v>
      </c>
      <c r="X104" s="49">
        <f>Table!S105</f>
        <v>30.97577458781538</v>
      </c>
      <c r="Y104" s="49">
        <f>Table!T105</f>
        <v>-3.3535651439043619</v>
      </c>
      <c r="Z104" s="49">
        <f>Table!U105</f>
        <v>0.234224071187634</v>
      </c>
      <c r="AA104" s="48" t="s">
        <v>145</v>
      </c>
      <c r="AB104" s="49">
        <v>2.95</v>
      </c>
      <c r="AC104" s="49">
        <v>-1.8192742323705602</v>
      </c>
    </row>
    <row r="105" spans="1:29" x14ac:dyDescent="0.15">
      <c r="C105" s="49"/>
      <c r="E105" s="49"/>
      <c r="F105" s="49"/>
      <c r="G105" s="50"/>
      <c r="H105" s="48" t="str">
        <f>Table!A106</f>
        <v>Liberia</v>
      </c>
      <c r="I105" s="49">
        <f>Table!B106</f>
        <v>-12.373933596609362</v>
      </c>
      <c r="J105" s="49">
        <f>Table!C106</f>
        <v>-23.414065721248889</v>
      </c>
      <c r="K105" s="49">
        <f>Table!D106</f>
        <v>-5.6308298158173073</v>
      </c>
      <c r="L105" s="49">
        <f>Table!E106</f>
        <v>-0.12501898021056018</v>
      </c>
      <c r="M105" s="49">
        <f>Table!F106</f>
        <v>0</v>
      </c>
      <c r="N105" s="49">
        <f>Table!G106</f>
        <v>-3.0157121872627437</v>
      </c>
      <c r="O105" s="49">
        <f>Table!H106</f>
        <v>19.686674127719591</v>
      </c>
      <c r="P105" s="49">
        <f>Table!I106</f>
        <v>-7.7551352401711897</v>
      </c>
      <c r="Q105" s="49">
        <f>Table!J106</f>
        <v>6.193307789743252E-2</v>
      </c>
      <c r="R105" s="49" t="str">
        <f>Table!M106</f>
        <v/>
      </c>
      <c r="S105" s="49" t="str">
        <f>Table!N106</f>
        <v/>
      </c>
      <c r="T105" s="49" t="str">
        <f>Table!O106</f>
        <v/>
      </c>
      <c r="U105" s="49" t="str">
        <f>Table!P106</f>
        <v/>
      </c>
      <c r="V105" s="49" t="str">
        <f>Table!Q106</f>
        <v/>
      </c>
      <c r="W105" s="49" t="str">
        <f>Table!R106</f>
        <v/>
      </c>
      <c r="X105" s="49" t="str">
        <f>Table!S106</f>
        <v/>
      </c>
      <c r="Y105" s="49">
        <f>Table!T106</f>
        <v>-6.2359273075359649</v>
      </c>
      <c r="Z105" s="49" t="str">
        <f>Table!U106</f>
        <v/>
      </c>
      <c r="AA105" s="48" t="s">
        <v>111</v>
      </c>
      <c r="AB105" s="49">
        <v>2.94</v>
      </c>
      <c r="AC105" s="49">
        <v>-2.8481821059377439</v>
      </c>
    </row>
    <row r="106" spans="1:29" x14ac:dyDescent="0.15">
      <c r="A106" s="48" t="s">
        <v>130</v>
      </c>
      <c r="B106" s="48">
        <v>672</v>
      </c>
      <c r="C106" s="49">
        <v>6.5782420000000004</v>
      </c>
      <c r="D106" s="48">
        <v>6055</v>
      </c>
      <c r="E106" s="49">
        <v>2.75</v>
      </c>
      <c r="F106" s="49">
        <v>2.85</v>
      </c>
      <c r="G106" s="50">
        <f t="shared" ref="G106:G115" si="7">C106*D106/1000</f>
        <v>39.831255310000003</v>
      </c>
      <c r="H106" s="48" t="str">
        <f>Table!A107</f>
        <v>Libya</v>
      </c>
      <c r="I106" s="49">
        <f>Table!B107</f>
        <v>-9.441847680156032</v>
      </c>
      <c r="J106" s="49">
        <f>Table!C107</f>
        <v>5.9086138757194062</v>
      </c>
      <c r="K106" s="49">
        <f>Table!D107</f>
        <v>-16.488503057049865</v>
      </c>
      <c r="L106" s="49">
        <f>Table!E107</f>
        <v>-5.257206579192883</v>
      </c>
      <c r="M106" s="49">
        <f>Table!F107</f>
        <v>-5.0690135373434879</v>
      </c>
      <c r="N106" s="49">
        <f>Table!G107</f>
        <v>4.4222128536649574</v>
      </c>
      <c r="O106" s="49">
        <f>Table!H107</f>
        <v>-3.2841713524905263</v>
      </c>
      <c r="P106" s="49" t="str">
        <f>Table!I107</f>
        <v/>
      </c>
      <c r="Q106" s="49">
        <f>Table!J107</f>
        <v>0</v>
      </c>
      <c r="R106" s="49" t="str">
        <f>Table!M107</f>
        <v/>
      </c>
      <c r="S106" s="49" t="str">
        <f>Table!N107</f>
        <v/>
      </c>
      <c r="T106" s="49" t="str">
        <f>Table!O107</f>
        <v/>
      </c>
      <c r="U106" s="49" t="str">
        <f>Table!P107</f>
        <v/>
      </c>
      <c r="V106" s="49" t="str">
        <f>Table!Q107</f>
        <v/>
      </c>
      <c r="W106" s="49" t="str">
        <f>Table!R107</f>
        <v/>
      </c>
      <c r="X106" s="49" t="str">
        <f>Table!S107</f>
        <v/>
      </c>
      <c r="Y106" s="49" t="str">
        <f>Table!T107</f>
        <v/>
      </c>
      <c r="Z106" s="49" t="str">
        <f>Table!U107</f>
        <v/>
      </c>
      <c r="AA106" s="48" t="s">
        <v>164</v>
      </c>
      <c r="AB106" s="49">
        <v>2.93</v>
      </c>
      <c r="AC106" s="49">
        <v>-0.51417591686539743</v>
      </c>
    </row>
    <row r="107" spans="1:29" x14ac:dyDescent="0.15">
      <c r="A107" s="48" t="s">
        <v>131</v>
      </c>
      <c r="B107" s="48">
        <v>946</v>
      </c>
      <c r="C107" s="49">
        <v>2.7833209999999999</v>
      </c>
      <c r="D107" s="48">
        <v>19482</v>
      </c>
      <c r="E107" s="49">
        <v>1.82</v>
      </c>
      <c r="F107" s="49">
        <v>3.08</v>
      </c>
      <c r="G107" s="50">
        <f t="shared" si="7"/>
        <v>54.224659721999998</v>
      </c>
      <c r="H107" s="48" t="str">
        <f>Table!A108</f>
        <v>Lithuania</v>
      </c>
      <c r="I107" s="49">
        <f>Table!B108</f>
        <v>0.13140794924406993</v>
      </c>
      <c r="J107" s="49">
        <f>Table!C108</f>
        <v>-5.2726614033958521</v>
      </c>
      <c r="K107" s="49">
        <f>Table!D108</f>
        <v>7.0891882875551229</v>
      </c>
      <c r="L107" s="49">
        <f>Table!E108</f>
        <v>0.35481786474131893</v>
      </c>
      <c r="M107" s="49">
        <f>Table!F108</f>
        <v>5.1204749911959739</v>
      </c>
      <c r="N107" s="49">
        <f>Table!G108</f>
        <v>-3.4714507045091665</v>
      </c>
      <c r="O107" s="49">
        <f>Table!H108</f>
        <v>1.786331769593966</v>
      </c>
      <c r="P107" s="49">
        <f>Table!I108</f>
        <v>-3.562838209870808</v>
      </c>
      <c r="Q107" s="49">
        <f>Table!J108</f>
        <v>2.7800846754994089</v>
      </c>
      <c r="R107" s="49">
        <f>Table!M108</f>
        <v>8.4163023241840644</v>
      </c>
      <c r="S107" s="49">
        <f>Table!N108</f>
        <v>-0.54491617890631661</v>
      </c>
      <c r="T107" s="49">
        <f>Table!O108</f>
        <v>10.24845699569393</v>
      </c>
      <c r="U107" s="49">
        <f>Table!P108</f>
        <v>5.7002651202246943E-2</v>
      </c>
      <c r="V107" s="49">
        <f>Table!Q108</f>
        <v>7.5277207378871127</v>
      </c>
      <c r="W107" s="49">
        <f>Table!R108</f>
        <v>-2.3918922636462847</v>
      </c>
      <c r="X107" s="49">
        <f>Table!S108</f>
        <v>1.1046537710427389</v>
      </c>
      <c r="Y107" s="49">
        <f>Table!T108</f>
        <v>-2.8728268085367472</v>
      </c>
      <c r="Z107" s="49">
        <f>Table!U108</f>
        <v>0.84125402437047081</v>
      </c>
      <c r="AA107" s="48" t="s">
        <v>46</v>
      </c>
      <c r="AB107" s="49">
        <v>2.9</v>
      </c>
      <c r="AC107" s="49">
        <v>-0.60248339351389857</v>
      </c>
    </row>
    <row r="108" spans="1:29" x14ac:dyDescent="0.15">
      <c r="A108" s="48" t="s">
        <v>132</v>
      </c>
      <c r="B108" s="48">
        <v>137</v>
      </c>
      <c r="C108" s="49">
        <v>0.61390990000000001</v>
      </c>
      <c r="D108" s="48">
        <v>115839</v>
      </c>
      <c r="E108" s="49">
        <v>1.59</v>
      </c>
      <c r="F108" s="49">
        <v>2.71</v>
      </c>
      <c r="G108" s="50">
        <f t="shared" si="7"/>
        <v>71.114708906100006</v>
      </c>
      <c r="H108" s="48" t="str">
        <f>Table!A109</f>
        <v>Luxembourg</v>
      </c>
      <c r="I108" s="49">
        <f>Table!B109</f>
        <v>4.8450845689421635</v>
      </c>
      <c r="J108" s="49">
        <f>Table!C109</f>
        <v>-2.8666679526980614</v>
      </c>
      <c r="K108" s="49">
        <f>Table!D109</f>
        <v>39.588894272394271</v>
      </c>
      <c r="L108" s="49">
        <f>Table!E109</f>
        <v>2.4199373032719755</v>
      </c>
      <c r="M108" s="49">
        <f>Table!F109</f>
        <v>1.971609898951435</v>
      </c>
      <c r="N108" s="49">
        <f>Table!G109</f>
        <v>-32.044544239317553</v>
      </c>
      <c r="O108" s="49">
        <f>Table!H109</f>
        <v>0.16740248856350817</v>
      </c>
      <c r="P108" s="49">
        <f>Table!I109</f>
        <v>-2.7645331618752031</v>
      </c>
      <c r="Q108" s="49">
        <f>Table!J109</f>
        <v>7.0642212760501026</v>
      </c>
      <c r="R108" s="49">
        <f>Table!M109</f>
        <v>4.0967951120812236</v>
      </c>
      <c r="S108" s="49">
        <f>Table!N109</f>
        <v>3.7953766598943157</v>
      </c>
      <c r="T108" s="49">
        <f>Table!O109</f>
        <v>33.066224709503331</v>
      </c>
      <c r="U108" s="49">
        <f>Table!P109</f>
        <v>2.7549648137127467</v>
      </c>
      <c r="V108" s="49">
        <f>Table!Q109</f>
        <v>0.23091718238687955</v>
      </c>
      <c r="W108" s="49">
        <f>Table!R109</f>
        <v>-31.249320751492615</v>
      </c>
      <c r="X108" s="49">
        <f>Table!S109</f>
        <v>-1.5154855058238086</v>
      </c>
      <c r="Y108" s="49">
        <f>Table!T109</f>
        <v>-1.8545510652555133</v>
      </c>
      <c r="Z108" s="49">
        <f>Table!U109</f>
        <v>6.5841310482635835</v>
      </c>
      <c r="AA108" s="48" t="s">
        <v>215</v>
      </c>
      <c r="AB108" s="49">
        <v>2.89</v>
      </c>
      <c r="AC108" s="49">
        <v>2.7250213204753009</v>
      </c>
    </row>
    <row r="109" spans="1:29" x14ac:dyDescent="0.15">
      <c r="A109" s="48" t="s">
        <v>280</v>
      </c>
      <c r="B109" s="48">
        <v>674</v>
      </c>
      <c r="C109" s="49">
        <v>26.895350000000001</v>
      </c>
      <c r="D109" s="48">
        <v>525</v>
      </c>
      <c r="E109" s="49">
        <v>6.05</v>
      </c>
      <c r="F109" s="49">
        <v>9.75</v>
      </c>
      <c r="G109" s="50">
        <f t="shared" si="7"/>
        <v>14.12005875</v>
      </c>
      <c r="H109" s="48" t="str">
        <f>Table!A110</f>
        <v>Madagascar, Rep. of</v>
      </c>
      <c r="I109" s="49">
        <f>Table!B110</f>
        <v>-0.73693778981903546</v>
      </c>
      <c r="J109" s="49">
        <f>Table!C110</f>
        <v>-3.5310101524302722</v>
      </c>
      <c r="K109" s="49">
        <f>Table!D110</f>
        <v>0.65711925613058353</v>
      </c>
      <c r="L109" s="49">
        <f>Table!E110</f>
        <v>4.166001309999146</v>
      </c>
      <c r="M109" s="49">
        <f>Table!F110</f>
        <v>-1.8938514859013929</v>
      </c>
      <c r="N109" s="49">
        <f>Table!G110</f>
        <v>-3.5532697424340234</v>
      </c>
      <c r="O109" s="49">
        <f>Table!H110</f>
        <v>5.6902228489146749</v>
      </c>
      <c r="P109" s="49">
        <f>Table!I110</f>
        <v>-2.8931405749754755</v>
      </c>
      <c r="Q109" s="49">
        <f>Table!J110</f>
        <v>5.4083912407812953</v>
      </c>
      <c r="R109" s="49" t="str">
        <f>Table!M110</f>
        <v/>
      </c>
      <c r="S109" s="49" t="str">
        <f>Table!N110</f>
        <v/>
      </c>
      <c r="T109" s="49" t="str">
        <f>Table!O110</f>
        <v/>
      </c>
      <c r="U109" s="49" t="str">
        <f>Table!P110</f>
        <v/>
      </c>
      <c r="V109" s="49" t="str">
        <f>Table!Q110</f>
        <v/>
      </c>
      <c r="W109" s="49" t="str">
        <f>Table!R110</f>
        <v/>
      </c>
      <c r="X109" s="49" t="str">
        <f>Table!S110</f>
        <v/>
      </c>
      <c r="Y109" s="49">
        <f>Table!T110</f>
        <v>-2.3059806810203369</v>
      </c>
      <c r="Z109" s="49" t="str">
        <f>Table!U110</f>
        <v/>
      </c>
      <c r="AA109" s="48" t="s">
        <v>123</v>
      </c>
      <c r="AB109" s="49">
        <v>2.88</v>
      </c>
      <c r="AC109" s="49">
        <v>-10.466825574575546</v>
      </c>
    </row>
    <row r="110" spans="1:29" x14ac:dyDescent="0.15">
      <c r="A110" s="48" t="s">
        <v>134</v>
      </c>
      <c r="B110" s="48">
        <v>676</v>
      </c>
      <c r="C110" s="49">
        <v>20.278880000000001</v>
      </c>
      <c r="D110" s="48">
        <v>378</v>
      </c>
      <c r="E110" s="49">
        <v>3.5</v>
      </c>
      <c r="F110" s="49">
        <v>4.0999999999999996</v>
      </c>
      <c r="G110" s="50">
        <f t="shared" si="7"/>
        <v>7.6654166400000001</v>
      </c>
      <c r="H110" s="48" t="str">
        <f>Table!A111</f>
        <v>Malawi</v>
      </c>
      <c r="I110" s="49">
        <f>Table!B111</f>
        <v>-21.400884398905717</v>
      </c>
      <c r="J110" s="49">
        <f>Table!C111</f>
        <v>-22.008657512776701</v>
      </c>
      <c r="K110" s="49">
        <f>Table!D111</f>
        <v>-2.4299664379663781</v>
      </c>
      <c r="L110" s="49">
        <f>Table!E111</f>
        <v>-0.84556326009740612</v>
      </c>
      <c r="M110" s="49">
        <f>Table!F111</f>
        <v>-0.82807763193277018</v>
      </c>
      <c r="N110" s="49">
        <f>Table!G111</f>
        <v>-3.2126076696748918</v>
      </c>
      <c r="O110" s="49">
        <f>Table!H111</f>
        <v>6.250347221512234</v>
      </c>
      <c r="P110" s="49">
        <f>Table!I111</f>
        <v>-3.9165305620887629</v>
      </c>
      <c r="Q110" s="49">
        <f>Table!J111</f>
        <v>0.52215214713335245</v>
      </c>
      <c r="R110" s="49" t="str">
        <f>Table!M111</f>
        <v/>
      </c>
      <c r="S110" s="49" t="str">
        <f>Table!N111</f>
        <v/>
      </c>
      <c r="T110" s="49" t="str">
        <f>Table!O111</f>
        <v/>
      </c>
      <c r="U110" s="49" t="str">
        <f>Table!P111</f>
        <v/>
      </c>
      <c r="V110" s="49" t="str">
        <f>Table!Q111</f>
        <v/>
      </c>
      <c r="W110" s="49" t="str">
        <f>Table!R111</f>
        <v/>
      </c>
      <c r="X110" s="49" t="str">
        <f>Table!S111</f>
        <v/>
      </c>
      <c r="Y110" s="49">
        <f>Table!T111</f>
        <v>-3.1541732353035412</v>
      </c>
      <c r="Z110" s="49" t="str">
        <f>Table!U111</f>
        <v/>
      </c>
      <c r="AA110" s="48" t="s">
        <v>203</v>
      </c>
      <c r="AB110" s="49">
        <v>2.87</v>
      </c>
      <c r="AC110" s="49">
        <v>2.9981149217617943E-2</v>
      </c>
    </row>
    <row r="111" spans="1:29" x14ac:dyDescent="0.15">
      <c r="A111" s="51" t="s">
        <v>135</v>
      </c>
      <c r="B111" s="51">
        <v>548</v>
      </c>
      <c r="C111" s="52">
        <v>32.581490000000002</v>
      </c>
      <c r="D111" s="51">
        <v>11193</v>
      </c>
      <c r="E111" s="52">
        <v>4.75</v>
      </c>
      <c r="F111" s="52">
        <v>8.4499999999999993</v>
      </c>
      <c r="G111" s="53">
        <f t="shared" si="7"/>
        <v>364.68461757</v>
      </c>
      <c r="H111" s="48" t="str">
        <f>Table!A112</f>
        <v>Malaysia</v>
      </c>
      <c r="I111" s="49">
        <f>Table!B112</f>
        <v>2.7848963927355532</v>
      </c>
      <c r="J111" s="49">
        <f>Table!C112</f>
        <v>8.4292379685745935</v>
      </c>
      <c r="K111" s="49">
        <f>Table!D112</f>
        <v>-1.3700698790871202</v>
      </c>
      <c r="L111" s="49">
        <f>Table!E112</f>
        <v>2.2654207358999301</v>
      </c>
      <c r="M111" s="49">
        <f>Table!F112</f>
        <v>-1.9504506239009249</v>
      </c>
      <c r="N111" s="49">
        <f>Table!G112</f>
        <v>-2.8020201566632261</v>
      </c>
      <c r="O111" s="49">
        <f>Table!H112</f>
        <v>-1.4722515400886906</v>
      </c>
      <c r="P111" s="49">
        <f>Table!I112</f>
        <v>0.66067389134774646</v>
      </c>
      <c r="Q111" s="49">
        <f>Table!J112</f>
        <v>5.7040980460592987</v>
      </c>
      <c r="R111" s="49">
        <f>Table!M112</f>
        <v>4.2363578376236868</v>
      </c>
      <c r="S111" s="49">
        <f>Table!N112</f>
        <v>9.7789384778498807</v>
      </c>
      <c r="T111" s="49">
        <f>Table!O112</f>
        <v>-3.3364048294683162</v>
      </c>
      <c r="U111" s="49">
        <f>Table!P112</f>
        <v>-0.53615991142270358</v>
      </c>
      <c r="V111" s="49">
        <f>Table!Q112</f>
        <v>-1.9249908474692361</v>
      </c>
      <c r="W111" s="49">
        <f>Table!R112</f>
        <v>-2.015990305723335</v>
      </c>
      <c r="X111" s="49">
        <f>Table!S112</f>
        <v>-0.1901855050345499</v>
      </c>
      <c r="Y111" s="49">
        <f>Table!T112</f>
        <v>2.2942199570777463E-2</v>
      </c>
      <c r="Z111" s="49">
        <f>Table!U112</f>
        <v>0.88748785681854669</v>
      </c>
      <c r="AA111" s="48" t="s">
        <v>97</v>
      </c>
      <c r="AB111" s="49">
        <v>2.86</v>
      </c>
      <c r="AC111" s="49">
        <v>0.58505630386409324</v>
      </c>
    </row>
    <row r="112" spans="1:29" x14ac:dyDescent="0.15">
      <c r="A112" s="48" t="s">
        <v>136</v>
      </c>
      <c r="B112" s="48">
        <v>556</v>
      </c>
      <c r="C112" s="49">
        <v>0.37173279999999997</v>
      </c>
      <c r="D112" s="48">
        <v>15424</v>
      </c>
      <c r="E112" s="49">
        <v>38.83</v>
      </c>
      <c r="F112" s="49">
        <v>35.770000000000003</v>
      </c>
      <c r="G112" s="50">
        <f t="shared" si="7"/>
        <v>5.7336067071999999</v>
      </c>
      <c r="H112" s="48" t="str">
        <f>Table!A113</f>
        <v>Maldives</v>
      </c>
      <c r="I112" s="49">
        <f>Table!B113</f>
        <v>-21.492980154821499</v>
      </c>
      <c r="J112" s="49">
        <f>Table!C113</f>
        <v>-42.193237066897566</v>
      </c>
      <c r="K112" s="49">
        <f>Table!D113</f>
        <v>39.835412206537811</v>
      </c>
      <c r="L112" s="49">
        <f>Table!E113</f>
        <v>51.874196341724712</v>
      </c>
      <c r="M112" s="49">
        <f>Table!F113</f>
        <v>-2.1898559292794237</v>
      </c>
      <c r="N112" s="49">
        <f>Table!G113</f>
        <v>-8.6696895175454465</v>
      </c>
      <c r="O112" s="49">
        <f>Table!H113</f>
        <v>-10.465465776916272</v>
      </c>
      <c r="P112" s="49">
        <f>Table!I113</f>
        <v>-7.1801849570130649</v>
      </c>
      <c r="Q112" s="49">
        <f>Table!J113</f>
        <v>58.225138135474936</v>
      </c>
      <c r="R112" s="49">
        <f>Table!M113</f>
        <v>-29.785949501517567</v>
      </c>
      <c r="S112" s="49">
        <f>Table!N113</f>
        <v>-38.631097815520178</v>
      </c>
      <c r="T112" s="49">
        <f>Table!O113</f>
        <v>21.358237964456723</v>
      </c>
      <c r="U112" s="49">
        <f>Table!P113</f>
        <v>34.788188883564963</v>
      </c>
      <c r="V112" s="49">
        <f>Table!Q113</f>
        <v>-3.3920361395620433</v>
      </c>
      <c r="W112" s="49">
        <f>Table!R113</f>
        <v>-7.5699283629667375</v>
      </c>
      <c r="X112" s="49">
        <f>Table!S113</f>
        <v>-4.9431612874873396</v>
      </c>
      <c r="Y112" s="49">
        <f>Table!T113</f>
        <v>-7.0328923688226537</v>
      </c>
      <c r="Z112" s="49">
        <f>Table!U113</f>
        <v>37.224795778648556</v>
      </c>
      <c r="AA112" s="48" t="s">
        <v>209</v>
      </c>
      <c r="AB112" s="49">
        <v>2.83</v>
      </c>
      <c r="AC112" s="49">
        <v>1.4071234943382271</v>
      </c>
    </row>
    <row r="113" spans="1:29" x14ac:dyDescent="0.15">
      <c r="A113" s="48" t="s">
        <v>137</v>
      </c>
      <c r="B113" s="48">
        <v>678</v>
      </c>
      <c r="C113" s="49">
        <v>19.098880000000001</v>
      </c>
      <c r="D113" s="48">
        <v>907</v>
      </c>
      <c r="E113" s="49">
        <v>3.79</v>
      </c>
      <c r="F113" s="49">
        <v>4.91</v>
      </c>
      <c r="G113" s="50">
        <f t="shared" si="7"/>
        <v>17.322684160000001</v>
      </c>
      <c r="H113" s="48" t="str">
        <f>Table!A114</f>
        <v>Mali</v>
      </c>
      <c r="I113" s="49">
        <f>Table!B114</f>
        <v>-6.333035871316218</v>
      </c>
      <c r="J113" s="49">
        <f>Table!C114</f>
        <v>-3.6408969271482361</v>
      </c>
      <c r="K113" s="49">
        <f>Table!D114</f>
        <v>-10.807933281328108</v>
      </c>
      <c r="L113" s="49">
        <f>Table!E114</f>
        <v>0.2926931078341562</v>
      </c>
      <c r="M113" s="49">
        <f>Table!F114</f>
        <v>-4.8266179801752793</v>
      </c>
      <c r="N113" s="49">
        <f>Table!G114</f>
        <v>-2.7912549199448513</v>
      </c>
      <c r="O113" s="49">
        <f>Table!H114</f>
        <v>10.907049257104974</v>
      </c>
      <c r="P113" s="49">
        <f>Table!I114</f>
        <v>-6.7291169781742637</v>
      </c>
      <c r="Q113" s="49">
        <f>Table!J114</f>
        <v>1.3796541545306935</v>
      </c>
      <c r="R113" s="49" t="str">
        <f>Table!M114</f>
        <v/>
      </c>
      <c r="S113" s="49" t="str">
        <f>Table!N114</f>
        <v/>
      </c>
      <c r="T113" s="49" t="str">
        <f>Table!O114</f>
        <v/>
      </c>
      <c r="U113" s="49" t="str">
        <f>Table!P114</f>
        <v/>
      </c>
      <c r="V113" s="49" t="str">
        <f>Table!Q114</f>
        <v/>
      </c>
      <c r="W113" s="49" t="str">
        <f>Table!R114</f>
        <v/>
      </c>
      <c r="X113" s="49" t="str">
        <f>Table!S114</f>
        <v/>
      </c>
      <c r="Y113" s="49">
        <f>Table!T114</f>
        <v>-4.8868072754653191</v>
      </c>
      <c r="Z113" s="49" t="str">
        <f>Table!U114</f>
        <v/>
      </c>
      <c r="AA113" s="48" t="s">
        <v>130</v>
      </c>
      <c r="AB113" s="49">
        <v>2.75</v>
      </c>
      <c r="AC113" s="49">
        <v>-5.2572220881004208</v>
      </c>
    </row>
    <row r="114" spans="1:29" x14ac:dyDescent="0.15">
      <c r="A114" s="51" t="s">
        <v>138</v>
      </c>
      <c r="B114" s="51">
        <v>181</v>
      </c>
      <c r="C114" s="52">
        <v>0.49356410000000001</v>
      </c>
      <c r="D114" s="51">
        <v>30374</v>
      </c>
      <c r="E114" s="52">
        <v>14.2</v>
      </c>
      <c r="F114" s="52">
        <v>13</v>
      </c>
      <c r="G114" s="53">
        <f t="shared" si="7"/>
        <v>14.9915159734</v>
      </c>
      <c r="H114" s="48" t="str">
        <f>Table!A115</f>
        <v>Malta</v>
      </c>
      <c r="I114" s="49">
        <f>Table!B115</f>
        <v>3.9811604068149591</v>
      </c>
      <c r="J114" s="49">
        <f>Table!C115</f>
        <v>-14.905444163057936</v>
      </c>
      <c r="K114" s="49">
        <f>Table!D115</f>
        <v>28.677460904774186</v>
      </c>
      <c r="L114" s="49">
        <f>Table!E115</f>
        <v>9.122894701715115</v>
      </c>
      <c r="M114" s="49">
        <f>Table!F115</f>
        <v>2.3069469588734615</v>
      </c>
      <c r="N114" s="49">
        <f>Table!G115</f>
        <v>-8.6218121224031599</v>
      </c>
      <c r="O114" s="49">
        <f>Table!H115</f>
        <v>-1.1700355358566379</v>
      </c>
      <c r="P114" s="49">
        <f>Table!I115</f>
        <v>-4.626901174411084</v>
      </c>
      <c r="Q114" s="49">
        <f>Table!J115</f>
        <v>12.590303378118682</v>
      </c>
      <c r="R114" s="49">
        <f>Table!M115</f>
        <v>-3.5511325411854258</v>
      </c>
      <c r="S114" s="49">
        <f>Table!N115</f>
        <v>-10.650321935608758</v>
      </c>
      <c r="T114" s="49">
        <f>Table!O115</f>
        <v>18.261753717612777</v>
      </c>
      <c r="U114" s="49">
        <f>Table!P115</f>
        <v>2.0025035186947022</v>
      </c>
      <c r="V114" s="49">
        <f>Table!Q115</f>
        <v>1.2383785956056306</v>
      </c>
      <c r="W114" s="49">
        <f>Table!R115</f>
        <v>-9.8770665497639545</v>
      </c>
      <c r="X114" s="49">
        <f>Table!S115</f>
        <v>-1.2854977734254565</v>
      </c>
      <c r="Y114" s="49">
        <f>Table!T115</f>
        <v>-3.4446892893385783</v>
      </c>
      <c r="Z114" s="49">
        <f>Table!U115</f>
        <v>2.881083067331486</v>
      </c>
      <c r="AA114" s="48" t="s">
        <v>43</v>
      </c>
      <c r="AB114" s="49">
        <v>2.74</v>
      </c>
      <c r="AC114" s="49">
        <v>-0.15564694973762894</v>
      </c>
    </row>
    <row r="115" spans="1:29" x14ac:dyDescent="0.15">
      <c r="A115" s="48" t="s">
        <v>141</v>
      </c>
      <c r="B115" s="48">
        <v>684</v>
      </c>
      <c r="C115" s="49">
        <v>1.2666360000000001</v>
      </c>
      <c r="D115" s="48">
        <v>11092</v>
      </c>
      <c r="E115" s="49">
        <v>7.2</v>
      </c>
      <c r="F115" s="49">
        <v>16.2</v>
      </c>
      <c r="G115" s="50">
        <f t="shared" si="7"/>
        <v>14.049526512</v>
      </c>
      <c r="H115" s="48" t="str">
        <f>Table!A116</f>
        <v>Marshall Islands, Rep. of the</v>
      </c>
      <c r="I115" s="49">
        <f>Table!B116</f>
        <v>4.5391156942073714</v>
      </c>
      <c r="J115" s="49">
        <f>Table!C116</f>
        <v>-26.993412802745286</v>
      </c>
      <c r="K115" s="49">
        <f>Table!D116</f>
        <v>-18.453206228994937</v>
      </c>
      <c r="L115" s="49">
        <f>Table!E116</f>
        <v>-6.136217613346366</v>
      </c>
      <c r="M115" s="49">
        <f>Table!F116</f>
        <v>-9.2103734724346733</v>
      </c>
      <c r="N115" s="49">
        <f>Table!G116</f>
        <v>26.352758619218381</v>
      </c>
      <c r="O115" s="49">
        <f>Table!H116</f>
        <v>23.632976106729231</v>
      </c>
      <c r="P115" s="49" t="str">
        <f>Table!I116</f>
        <v/>
      </c>
      <c r="Q115" s="49">
        <f>Table!J116</f>
        <v>1.924211676283039</v>
      </c>
      <c r="R115" s="49" t="str">
        <f>Table!M116</f>
        <v/>
      </c>
      <c r="S115" s="49" t="str">
        <f>Table!N116</f>
        <v/>
      </c>
      <c r="T115" s="49" t="str">
        <f>Table!O116</f>
        <v/>
      </c>
      <c r="U115" s="49" t="str">
        <f>Table!P116</f>
        <v/>
      </c>
      <c r="V115" s="49" t="str">
        <f>Table!Q116</f>
        <v/>
      </c>
      <c r="W115" s="49" t="str">
        <f>Table!R116</f>
        <v/>
      </c>
      <c r="X115" s="49" t="str">
        <f>Table!S116</f>
        <v/>
      </c>
      <c r="Y115" s="49" t="str">
        <f>Table!T116</f>
        <v/>
      </c>
      <c r="Z115" s="49" t="str">
        <f>Table!U116</f>
        <v/>
      </c>
      <c r="AA115" s="48" t="s">
        <v>44</v>
      </c>
      <c r="AB115" s="49">
        <v>2.73</v>
      </c>
      <c r="AC115" s="49">
        <v>3.853108781110266</v>
      </c>
    </row>
    <row r="116" spans="1:29" x14ac:dyDescent="0.15">
      <c r="C116" s="49"/>
      <c r="E116" s="49"/>
      <c r="F116" s="49"/>
      <c r="G116" s="50"/>
      <c r="H116" s="48" t="str">
        <f>Table!A117</f>
        <v>Mauritania, Islamic Rep. of</v>
      </c>
      <c r="I116" s="49">
        <f>Table!B117</f>
        <v>-12.243922280260028</v>
      </c>
      <c r="J116" s="49">
        <f>Table!C117</f>
        <v>-7.9054769205531272</v>
      </c>
      <c r="K116" s="49">
        <f>Table!D117</f>
        <v>-6.9569212305990984</v>
      </c>
      <c r="L116" s="49">
        <f>Table!E117</f>
        <v>-0.17087170196484661</v>
      </c>
      <c r="M116" s="49">
        <f>Table!F117</f>
        <v>-2.8818169497991621</v>
      </c>
      <c r="N116" s="49">
        <f>Table!G117</f>
        <v>-0.84050744311377523</v>
      </c>
      <c r="O116" s="49">
        <f>Table!H117</f>
        <v>3.4586884977642249</v>
      </c>
      <c r="P116" s="49">
        <f>Table!I117</f>
        <v>-5.8356863400778813</v>
      </c>
      <c r="Q116" s="49">
        <f>Table!J117</f>
        <v>0.29503194547403933</v>
      </c>
      <c r="R116" s="49" t="str">
        <f>Table!M117</f>
        <v/>
      </c>
      <c r="S116" s="49" t="str">
        <f>Table!N117</f>
        <v/>
      </c>
      <c r="T116" s="49" t="str">
        <f>Table!O117</f>
        <v/>
      </c>
      <c r="U116" s="49" t="str">
        <f>Table!P117</f>
        <v/>
      </c>
      <c r="V116" s="49" t="str">
        <f>Table!Q117</f>
        <v/>
      </c>
      <c r="W116" s="49" t="str">
        <f>Table!R117</f>
        <v/>
      </c>
      <c r="X116" s="49" t="str">
        <f>Table!S117</f>
        <v/>
      </c>
      <c r="Y116" s="49">
        <f>Table!T117</f>
        <v>-5.202772962258587</v>
      </c>
      <c r="Z116" s="49" t="str">
        <f>Table!U117</f>
        <v/>
      </c>
      <c r="AA116" s="48" t="s">
        <v>222</v>
      </c>
      <c r="AB116" s="49">
        <v>2.72</v>
      </c>
      <c r="AC116" s="49">
        <v>-0.47553874997306977</v>
      </c>
    </row>
    <row r="117" spans="1:29" x14ac:dyDescent="0.15">
      <c r="C117" s="49"/>
      <c r="E117" s="49"/>
      <c r="F117" s="49"/>
      <c r="G117" s="50"/>
      <c r="H117" s="48" t="str">
        <f>Table!A118</f>
        <v>Mauritius</v>
      </c>
      <c r="I117" s="49">
        <f>Table!B118</f>
        <v>-4.2999812164130748</v>
      </c>
      <c r="J117" s="49">
        <f>Table!C118</f>
        <v>-19.124534923783632</v>
      </c>
      <c r="K117" s="49">
        <f>Table!D118</f>
        <v>6.4638417284589824</v>
      </c>
      <c r="L117" s="49">
        <f>Table!E118</f>
        <v>8.1907939958705605</v>
      </c>
      <c r="M117" s="49">
        <f>Table!F118</f>
        <v>-1.635078272476914</v>
      </c>
      <c r="N117" s="49">
        <f>Table!G118</f>
        <v>10.982189672299217</v>
      </c>
      <c r="O117" s="49">
        <f>Table!H118</f>
        <v>-2.6214776933876429</v>
      </c>
      <c r="P117" s="49">
        <f>Table!I118</f>
        <v>-6.455155356068488</v>
      </c>
      <c r="Q117" s="49">
        <f>Table!J118</f>
        <v>12.854192967163693</v>
      </c>
      <c r="R117" s="49">
        <f>Table!M118</f>
        <v>-12.132510944409839</v>
      </c>
      <c r="S117" s="49">
        <f>Table!N118</f>
        <v>-18.696556203892747</v>
      </c>
      <c r="T117" s="49">
        <f>Table!O118</f>
        <v>-0.19626120645368855</v>
      </c>
      <c r="U117" s="49">
        <f>Table!P118</f>
        <v>2.1880894278603842</v>
      </c>
      <c r="V117" s="49">
        <f>Table!Q118</f>
        <v>-2.1385780780504766</v>
      </c>
      <c r="W117" s="49">
        <f>Table!R118</f>
        <v>9.5976190437818545</v>
      </c>
      <c r="X117" s="49">
        <f>Table!S118</f>
        <v>-2.8373125778452559</v>
      </c>
      <c r="Y117" s="49">
        <f>Table!T118</f>
        <v>-5.3879557873254207</v>
      </c>
      <c r="Z117" s="49">
        <f>Table!U118</f>
        <v>3.9394976713613117</v>
      </c>
      <c r="AA117" s="48" t="s">
        <v>86</v>
      </c>
      <c r="AB117" s="49">
        <v>2.71</v>
      </c>
      <c r="AC117" s="49">
        <v>0.11003713095613539</v>
      </c>
    </row>
    <row r="118" spans="1:29" x14ac:dyDescent="0.15">
      <c r="A118" s="51" t="s">
        <v>142</v>
      </c>
      <c r="B118" s="51">
        <v>273</v>
      </c>
      <c r="C118" s="52">
        <v>127.5757</v>
      </c>
      <c r="D118" s="51">
        <v>9862</v>
      </c>
      <c r="E118" s="52">
        <v>7.17</v>
      </c>
      <c r="F118" s="52">
        <v>9.0300010000000004</v>
      </c>
      <c r="G118" s="53">
        <f>C118*D118/1000</f>
        <v>1258.1515534</v>
      </c>
      <c r="H118" s="48" t="str">
        <f>Table!A119</f>
        <v>Mexico</v>
      </c>
      <c r="I118" s="49">
        <f>Table!B119</f>
        <v>-1.8044407681478696</v>
      </c>
      <c r="J118" s="49">
        <f>Table!C119</f>
        <v>-0.82491781483151327</v>
      </c>
      <c r="K118" s="49">
        <f>Table!D119</f>
        <v>-0.8197243775860853</v>
      </c>
      <c r="L118" s="49">
        <f>Table!E119</f>
        <v>0.90109116810481038</v>
      </c>
      <c r="M118" s="49">
        <f>Table!F119</f>
        <v>-1.0402039681170276</v>
      </c>
      <c r="N118" s="49">
        <f>Table!G119</f>
        <v>-2.7133547512704359</v>
      </c>
      <c r="O118" s="49">
        <f>Table!H119</f>
        <v>2.5535798108201804</v>
      </c>
      <c r="P118" s="49">
        <f>Table!I119</f>
        <v>-1.4178333405578991</v>
      </c>
      <c r="Q118" s="49">
        <f>Table!J119</f>
        <v>1.7909691821959559</v>
      </c>
      <c r="R118" s="49">
        <f>Table!M119</f>
        <v>2.4166432249729097</v>
      </c>
      <c r="S118" s="49">
        <f>Table!N119</f>
        <v>3.1640542127553362</v>
      </c>
      <c r="T118" s="49">
        <f>Table!O119</f>
        <v>-1.0431108395338393</v>
      </c>
      <c r="U118" s="49">
        <f>Table!P119</f>
        <v>0.69317714998627511</v>
      </c>
      <c r="V118" s="49">
        <f>Table!Q119</f>
        <v>-0.85440795226902755</v>
      </c>
      <c r="W118" s="49">
        <f>Table!R119</f>
        <v>-3.4354498428369817</v>
      </c>
      <c r="X118" s="49">
        <f>Table!S119</f>
        <v>3.7311496945883933</v>
      </c>
      <c r="Y118" s="49">
        <f>Table!T119</f>
        <v>-1.3031379530931344</v>
      </c>
      <c r="Z118" s="49">
        <f>Table!U119</f>
        <v>1.0265991720062322</v>
      </c>
      <c r="AA118" s="48" t="s">
        <v>218</v>
      </c>
      <c r="AB118" s="49">
        <v>2.68</v>
      </c>
      <c r="AC118" s="49">
        <v>0.38873393721401661</v>
      </c>
    </row>
    <row r="119" spans="1:29" x14ac:dyDescent="0.15">
      <c r="A119" s="51"/>
      <c r="B119" s="51"/>
      <c r="C119" s="52"/>
      <c r="D119" s="51"/>
      <c r="E119" s="52"/>
      <c r="F119" s="52"/>
      <c r="G119" s="53"/>
      <c r="H119" s="48" t="str">
        <f>Table!A120</f>
        <v>Micronesia, Federated States of</v>
      </c>
      <c r="I119" s="49">
        <f>Table!B120</f>
        <v>0</v>
      </c>
      <c r="J119" s="49">
        <f>Table!C120</f>
        <v>0</v>
      </c>
      <c r="K119" s="49">
        <f>Table!D120</f>
        <v>0</v>
      </c>
      <c r="L119" s="49">
        <f>Table!E120</f>
        <v>0</v>
      </c>
      <c r="M119" s="49">
        <f>Table!F120</f>
        <v>0</v>
      </c>
      <c r="N119" s="49">
        <f>Table!G120</f>
        <v>0</v>
      </c>
      <c r="O119" s="49">
        <f>Table!H120</f>
        <v>0</v>
      </c>
      <c r="P119" s="49" t="str">
        <f>Table!I120</f>
        <v/>
      </c>
      <c r="Q119" s="49">
        <f>Table!J120</f>
        <v>0</v>
      </c>
      <c r="R119" s="49" t="str">
        <f>Table!M120</f>
        <v/>
      </c>
      <c r="S119" s="49" t="str">
        <f>Table!N120</f>
        <v/>
      </c>
      <c r="T119" s="49" t="str">
        <f>Table!O120</f>
        <v/>
      </c>
      <c r="U119" s="49" t="str">
        <f>Table!P120</f>
        <v/>
      </c>
      <c r="V119" s="49" t="str">
        <f>Table!Q120</f>
        <v/>
      </c>
      <c r="W119" s="49" t="str">
        <f>Table!R120</f>
        <v/>
      </c>
      <c r="X119" s="49" t="str">
        <f>Table!S120</f>
        <v/>
      </c>
      <c r="Y119" s="49" t="str">
        <f>Table!T120</f>
        <v/>
      </c>
      <c r="Z119" s="49" t="str">
        <f>Table!U120</f>
        <v/>
      </c>
      <c r="AA119" s="48" t="s">
        <v>103</v>
      </c>
      <c r="AB119" s="49">
        <v>2.61</v>
      </c>
      <c r="AC119" s="49">
        <v>-0.4158703115451835</v>
      </c>
    </row>
    <row r="120" spans="1:29" x14ac:dyDescent="0.15">
      <c r="A120" s="48" t="s">
        <v>284</v>
      </c>
      <c r="B120" s="48">
        <v>921</v>
      </c>
      <c r="C120" s="49">
        <v>2.6815479999999998</v>
      </c>
      <c r="D120" s="48">
        <v>4458</v>
      </c>
      <c r="E120" s="49">
        <v>0.93</v>
      </c>
      <c r="F120" s="49">
        <v>2.17</v>
      </c>
      <c r="G120" s="50">
        <f>C120*D120/1000</f>
        <v>11.954340983999998</v>
      </c>
      <c r="H120" s="48" t="str">
        <f>Table!A121</f>
        <v>Moldova, Rep. of</v>
      </c>
      <c r="I120" s="49">
        <f>Table!B121</f>
        <v>-7.0138391727722054</v>
      </c>
      <c r="J120" s="49">
        <f>Table!C121</f>
        <v>-27.306340572509107</v>
      </c>
      <c r="K120" s="49">
        <f>Table!D121</f>
        <v>2.7501759812900066</v>
      </c>
      <c r="L120" s="49">
        <f>Table!E121</f>
        <v>-5.822442720452E-2</v>
      </c>
      <c r="M120" s="49">
        <f>Table!F121</f>
        <v>0.34288152625649321</v>
      </c>
      <c r="N120" s="49">
        <f>Table!G121</f>
        <v>5.4583949438163355</v>
      </c>
      <c r="O120" s="49">
        <f>Table!H121</f>
        <v>12.083930474630558</v>
      </c>
      <c r="P120" s="49">
        <f>Table!I121</f>
        <v>-5.2031690737219991</v>
      </c>
      <c r="Q120" s="49">
        <f>Table!J121</f>
        <v>3.2050821689493225</v>
      </c>
      <c r="R120" s="49">
        <f>Table!M121</f>
        <v>-6.9196801927456297</v>
      </c>
      <c r="S120" s="49">
        <f>Table!N121</f>
        <v>-26.747327369001514</v>
      </c>
      <c r="T120" s="49">
        <f>Table!O121</f>
        <v>3.3772855943591269</v>
      </c>
      <c r="U120" s="49">
        <f>Table!P121</f>
        <v>0.34305827235983671</v>
      </c>
      <c r="V120" s="49">
        <f>Table!Q121</f>
        <v>-0.45401957921183989</v>
      </c>
      <c r="W120" s="49">
        <f>Table!R121</f>
        <v>4.1109598903774209</v>
      </c>
      <c r="X120" s="49">
        <f>Table!S121</f>
        <v>12.339401691519331</v>
      </c>
      <c r="Y120" s="49">
        <f>Table!T121</f>
        <v>-4.0876345033956376</v>
      </c>
      <c r="Z120" s="49">
        <f>Table!U121</f>
        <v>2.7464662651307288</v>
      </c>
      <c r="AA120" s="48" t="s">
        <v>186</v>
      </c>
      <c r="AB120" s="49">
        <v>2.61</v>
      </c>
      <c r="AC120" s="49">
        <v>0.51747257238810629</v>
      </c>
    </row>
    <row r="121" spans="1:29" x14ac:dyDescent="0.15">
      <c r="A121" s="48" t="s">
        <v>145</v>
      </c>
      <c r="B121" s="48">
        <v>948</v>
      </c>
      <c r="C121" s="49">
        <v>3.296948</v>
      </c>
      <c r="D121" s="48">
        <v>4202</v>
      </c>
      <c r="E121" s="49">
        <v>2.95</v>
      </c>
      <c r="F121" s="49">
        <v>8.0500000000000007</v>
      </c>
      <c r="G121" s="50">
        <f>C121*D121/1000</f>
        <v>13.853775496000001</v>
      </c>
      <c r="H121" s="48" t="str">
        <f>Table!A122</f>
        <v>Mongolia</v>
      </c>
      <c r="I121" s="49">
        <f>Table!B122</f>
        <v>-10.876043635878929</v>
      </c>
      <c r="J121" s="49">
        <f>Table!C122</f>
        <v>8.6609384929861726</v>
      </c>
      <c r="K121" s="49">
        <f>Table!D122</f>
        <v>-10.789939475454057</v>
      </c>
      <c r="L121" s="49">
        <f>Table!E122</f>
        <v>-1.8193003704866577</v>
      </c>
      <c r="M121" s="49">
        <f>Table!F122</f>
        <v>-2.4929863690530407</v>
      </c>
      <c r="N121" s="49">
        <f>Table!G122</f>
        <v>-10.514296058843435</v>
      </c>
      <c r="O121" s="49">
        <f>Table!H122</f>
        <v>1.7672534054323854</v>
      </c>
      <c r="P121" s="49">
        <f>Table!I122</f>
        <v>-4.0711706739644589</v>
      </c>
      <c r="Q121" s="49">
        <f>Table!J122</f>
        <v>3.1129245381914012</v>
      </c>
      <c r="R121" s="49">
        <f>Table!M122</f>
        <v>-5.1351555392183199</v>
      </c>
      <c r="S121" s="49">
        <f>Table!N122</f>
        <v>13.363336864611998</v>
      </c>
      <c r="T121" s="49">
        <f>Table!O122</f>
        <v>-11.039212752121044</v>
      </c>
      <c r="U121" s="49">
        <f>Table!P122</f>
        <v>-3.9624580048120004</v>
      </c>
      <c r="V121" s="49">
        <f>Table!Q122</f>
        <v>-1.6148011494356331</v>
      </c>
      <c r="W121" s="49">
        <f>Table!R122</f>
        <v>-9.5397268662831518</v>
      </c>
      <c r="X121" s="49">
        <f>Table!S122</f>
        <v>2.0804472145738755</v>
      </c>
      <c r="Y121" s="49">
        <f>Table!T122</f>
        <v>-5.0696797136719933</v>
      </c>
      <c r="Z121" s="49">
        <f>Table!U122</f>
        <v>0.22345159768894721</v>
      </c>
      <c r="AA121" s="48" t="s">
        <v>150</v>
      </c>
      <c r="AB121" s="49">
        <v>2.59</v>
      </c>
      <c r="AC121" s="49">
        <v>3.1326780043816691</v>
      </c>
    </row>
    <row r="122" spans="1:29" x14ac:dyDescent="0.15">
      <c r="A122" s="48" t="s">
        <v>536</v>
      </c>
      <c r="B122" s="48">
        <v>943</v>
      </c>
      <c r="C122" s="49">
        <v>0.62242699999999995</v>
      </c>
      <c r="D122" s="48">
        <v>8826</v>
      </c>
      <c r="E122" s="49">
        <v>11.6</v>
      </c>
      <c r="F122" s="49">
        <v>13.5</v>
      </c>
      <c r="G122" s="50">
        <f>C122*D122/1000</f>
        <v>5.4935407019999989</v>
      </c>
      <c r="H122" s="48" t="str">
        <f>Table!A123</f>
        <v>Montenegro</v>
      </c>
      <c r="I122" s="49">
        <f>Table!B123</f>
        <v>-14.848422445961678</v>
      </c>
      <c r="J122" s="49">
        <f>Table!C123</f>
        <v>-42.196510730588344</v>
      </c>
      <c r="K122" s="49">
        <f>Table!D123</f>
        <v>20.398135764553565</v>
      </c>
      <c r="L122" s="49">
        <f>Table!E123</f>
        <v>20.519983638199051</v>
      </c>
      <c r="M122" s="49">
        <f>Table!F123</f>
        <v>1.3205524870374308</v>
      </c>
      <c r="N122" s="49">
        <f>Table!G123</f>
        <v>1.4780892937568026</v>
      </c>
      <c r="O122" s="49">
        <f>Table!H123</f>
        <v>5.4718632263163069</v>
      </c>
      <c r="P122" s="49">
        <f>Table!I123</f>
        <v>-3.8849093893851117</v>
      </c>
      <c r="Q122" s="49">
        <f>Table!J123</f>
        <v>21.782462572536378</v>
      </c>
      <c r="R122" s="49">
        <f>Table!M123</f>
        <v>-25.822966802374513</v>
      </c>
      <c r="S122" s="49">
        <f>Table!N123</f>
        <v>-39.111524468247374</v>
      </c>
      <c r="T122" s="49">
        <f>Table!O123</f>
        <v>4.4014849318270572</v>
      </c>
      <c r="U122" s="49">
        <f>Table!P123</f>
        <v>2.8401841900159823</v>
      </c>
      <c r="V122" s="49">
        <f>Table!Q123</f>
        <v>0.99491101528537684</v>
      </c>
      <c r="W122" s="49">
        <f>Table!R123</f>
        <v>1.4546177392142923</v>
      </c>
      <c r="X122" s="49">
        <f>Table!S123</f>
        <v>7.4324549948315228</v>
      </c>
      <c r="Y122" s="49">
        <f>Table!T123</f>
        <v>-2.7668752942299739</v>
      </c>
      <c r="Z122" s="49">
        <f>Table!U123</f>
        <v>3.4609408488977635</v>
      </c>
      <c r="AA122" s="48" t="s">
        <v>200</v>
      </c>
      <c r="AB122" s="49">
        <v>2.5499999999999998</v>
      </c>
      <c r="AC122" s="49">
        <v>-0.13593524384391548</v>
      </c>
    </row>
    <row r="123" spans="1:29" x14ac:dyDescent="0.15">
      <c r="C123" s="49"/>
      <c r="E123" s="49"/>
      <c r="F123" s="49"/>
      <c r="G123" s="50"/>
      <c r="H123" s="48" t="str">
        <f>Table!A124</f>
        <v>Montserrat</v>
      </c>
      <c r="I123" s="49">
        <f>Table!B124</f>
        <v>-5.5976496795777626</v>
      </c>
      <c r="J123" s="49">
        <f>Table!C124</f>
        <v>-41.729137115620198</v>
      </c>
      <c r="K123" s="49">
        <f>Table!D124</f>
        <v>-8.846808205801274</v>
      </c>
      <c r="L123" s="49">
        <f>Table!E124</f>
        <v>4.8308770861343646</v>
      </c>
      <c r="M123" s="49">
        <f>Table!F124</f>
        <v>-3.939803632321822</v>
      </c>
      <c r="N123" s="49">
        <f>Table!G124</f>
        <v>1.5341122263631806</v>
      </c>
      <c r="O123" s="49">
        <f>Table!H124</f>
        <v>43.444183415480531</v>
      </c>
      <c r="P123" s="49" t="str">
        <f>Table!I124</f>
        <v/>
      </c>
      <c r="Q123" s="49">
        <f>Table!J124</f>
        <v>15.744328040518104</v>
      </c>
      <c r="R123" s="49">
        <f>Table!M124</f>
        <v>10.767875169762275</v>
      </c>
      <c r="S123" s="49">
        <f>Table!N124</f>
        <v>-33.606823997725336</v>
      </c>
      <c r="T123" s="49">
        <f>Table!O124</f>
        <v>-5.6068787405748779</v>
      </c>
      <c r="U123" s="49">
        <f>Table!P124</f>
        <v>5.0976192477258593</v>
      </c>
      <c r="V123" s="49">
        <f>Table!Q124</f>
        <v>-4.2272678601892384</v>
      </c>
      <c r="W123" s="49">
        <f>Table!R124</f>
        <v>3.2137738855587648</v>
      </c>
      <c r="X123" s="49">
        <f>Table!S124</f>
        <v>46.767804022503718</v>
      </c>
      <c r="Y123" s="49" t="str">
        <f>Table!T124</f>
        <v/>
      </c>
      <c r="Z123" s="49">
        <f>Table!U124</f>
        <v>7.8374554779641743</v>
      </c>
      <c r="AA123" s="48" t="s">
        <v>72</v>
      </c>
      <c r="AB123" s="49">
        <v>2.5099999999999998</v>
      </c>
      <c r="AC123" s="49">
        <v>0.64682861745303644</v>
      </c>
    </row>
    <row r="124" spans="1:29" x14ac:dyDescent="0.15">
      <c r="A124" s="51" t="s">
        <v>148</v>
      </c>
      <c r="B124" s="51">
        <v>686</v>
      </c>
      <c r="C124" s="52">
        <v>35.585419999999999</v>
      </c>
      <c r="D124" s="51">
        <v>3332</v>
      </c>
      <c r="E124" s="52">
        <v>8.14</v>
      </c>
      <c r="F124" s="52">
        <v>10.36</v>
      </c>
      <c r="G124" s="53">
        <f>C124*D124/1000</f>
        <v>118.57061944</v>
      </c>
      <c r="H124" s="48" t="str">
        <f>Table!A125</f>
        <v>Morocco</v>
      </c>
      <c r="I124" s="49">
        <f>Table!B125</f>
        <v>-3.6928898835876267</v>
      </c>
      <c r="J124" s="49">
        <f>Table!C125</f>
        <v>-16.33901548763701</v>
      </c>
      <c r="K124" s="49">
        <f>Table!D125</f>
        <v>7.0377296622398662</v>
      </c>
      <c r="L124" s="49">
        <f>Table!E125</f>
        <v>4.9711317158179726</v>
      </c>
      <c r="M124" s="49">
        <f>Table!F125</f>
        <v>-0.54006941568740296</v>
      </c>
      <c r="N124" s="49">
        <f>Table!G125</f>
        <v>-1.7343155832835087</v>
      </c>
      <c r="O124" s="49">
        <f>Table!H125</f>
        <v>7.3427115250930273</v>
      </c>
      <c r="P124" s="49">
        <f>Table!I125</f>
        <v>-5.9363590846862131</v>
      </c>
      <c r="Q124" s="49">
        <f>Table!J125</f>
        <v>6.5556627817917619</v>
      </c>
      <c r="R124" s="49">
        <f>Table!M125</f>
        <v>-1.4252395624470666</v>
      </c>
      <c r="S124" s="49">
        <f>Table!N125</f>
        <v>-13.531483106571182</v>
      </c>
      <c r="T124" s="49">
        <f>Table!O125</f>
        <v>5.9046938854633932</v>
      </c>
      <c r="U124" s="49">
        <f>Table!P125</f>
        <v>2.3867678977841393</v>
      </c>
      <c r="V124" s="49">
        <f>Table!Q125</f>
        <v>-0.37592982398981295</v>
      </c>
      <c r="W124" s="49">
        <f>Table!R125</f>
        <v>-1.3354671367518347</v>
      </c>
      <c r="X124" s="49">
        <f>Table!S125</f>
        <v>7.5370167954125593</v>
      </c>
      <c r="Y124" s="49">
        <f>Table!T125</f>
        <v>-4.3170748777652603</v>
      </c>
      <c r="Z124" s="49">
        <f>Table!U125</f>
        <v>3.3577649151316478</v>
      </c>
      <c r="AA124" s="48" t="s">
        <v>101</v>
      </c>
      <c r="AB124" s="49">
        <v>2.4900000000000002</v>
      </c>
      <c r="AC124" s="49">
        <v>2.9887757485759227E-4</v>
      </c>
    </row>
    <row r="125" spans="1:29" x14ac:dyDescent="0.15">
      <c r="A125" s="48" t="s">
        <v>285</v>
      </c>
      <c r="B125" s="48">
        <v>688</v>
      </c>
      <c r="C125" s="49">
        <v>31.152069999999998</v>
      </c>
      <c r="D125" s="48">
        <v>488</v>
      </c>
      <c r="E125" s="49">
        <v>3.52</v>
      </c>
      <c r="F125" s="49">
        <v>5.48</v>
      </c>
      <c r="G125" s="50">
        <f>C125*D125/1000</f>
        <v>15.202210159999998</v>
      </c>
      <c r="H125" s="48" t="str">
        <f>Table!A126</f>
        <v>Mozambique, Rep. of</v>
      </c>
      <c r="I125" s="49">
        <f>Table!B126</f>
        <v>-27.95621870733218</v>
      </c>
      <c r="J125" s="49">
        <f>Table!C126</f>
        <v>-12.396260644187732</v>
      </c>
      <c r="K125" s="49">
        <f>Table!D126</f>
        <v>-18.302025183178479</v>
      </c>
      <c r="L125" s="49">
        <f>Table!E126</f>
        <v>2.5819964112163186E-2</v>
      </c>
      <c r="M125" s="49">
        <f>Table!F126</f>
        <v>-1.1937073417684139</v>
      </c>
      <c r="N125" s="49">
        <f>Table!G126</f>
        <v>-2.2029469369280794</v>
      </c>
      <c r="O125" s="49">
        <f>Table!H126</f>
        <v>4.945014056962111</v>
      </c>
      <c r="P125" s="49">
        <f>Table!I126</f>
        <v>-5.5585928753880225</v>
      </c>
      <c r="Q125" s="49">
        <f>Table!J126</f>
        <v>1.3121812621371975</v>
      </c>
      <c r="R125" s="49">
        <f>Table!M126</f>
        <v>-26.505314875037662</v>
      </c>
      <c r="S125" s="49">
        <f>Table!N126</f>
        <v>-15.948894465988461</v>
      </c>
      <c r="T125" s="49">
        <f>Table!O126</f>
        <v>-12.050031063604917</v>
      </c>
      <c r="U125" s="49">
        <f>Table!P126</f>
        <v>1.0416892815972504E-4</v>
      </c>
      <c r="V125" s="49">
        <f>Table!Q126</f>
        <v>0.55669612064464458</v>
      </c>
      <c r="W125" s="49">
        <f>Table!R126</f>
        <v>-3.2165255439031695</v>
      </c>
      <c r="X125" s="49">
        <f>Table!S126</f>
        <v>4.7101361984588825</v>
      </c>
      <c r="Y125" s="49">
        <f>Table!T126</f>
        <v>-4.6442980433204024</v>
      </c>
      <c r="Z125" s="49">
        <f>Table!U126</f>
        <v>0.62563588206285148</v>
      </c>
      <c r="AA125" s="48" t="s">
        <v>106</v>
      </c>
      <c r="AB125" s="49">
        <v>2.44</v>
      </c>
      <c r="AC125" s="49">
        <v>2.7161815018227236</v>
      </c>
    </row>
    <row r="126" spans="1:29" x14ac:dyDescent="0.15">
      <c r="A126" s="48" t="s">
        <v>150</v>
      </c>
      <c r="B126" s="48">
        <v>518</v>
      </c>
      <c r="C126" s="49">
        <v>52.83023</v>
      </c>
      <c r="D126" s="48">
        <v>1299</v>
      </c>
      <c r="E126" s="49">
        <v>2.59</v>
      </c>
      <c r="F126" s="49">
        <v>3.81</v>
      </c>
      <c r="G126" s="50">
        <f>C126*D126/1000</f>
        <v>68.626468770000002</v>
      </c>
      <c r="H126" s="48" t="str">
        <f>Table!A127</f>
        <v>Myanmar</v>
      </c>
      <c r="I126" s="49">
        <f>Table!B127</f>
        <v>-3.931371969836003</v>
      </c>
      <c r="J126" s="49">
        <f>Table!C127</f>
        <v>-6.3585935642823523</v>
      </c>
      <c r="K126" s="49">
        <f>Table!D127</f>
        <v>2.3976291672910861</v>
      </c>
      <c r="L126" s="49">
        <f>Table!E127</f>
        <v>3.1326887887230215</v>
      </c>
      <c r="M126" s="49">
        <f>Table!F127</f>
        <v>-1.8516985152013858</v>
      </c>
      <c r="N126" s="49">
        <f>Table!G127</f>
        <v>-3.2613601321487287</v>
      </c>
      <c r="O126" s="49">
        <f>Table!H127</f>
        <v>3.2377981286106818</v>
      </c>
      <c r="P126" s="49">
        <f>Table!I127</f>
        <v>-4.1760037325205923</v>
      </c>
      <c r="Q126" s="49">
        <f>Table!J127</f>
        <v>3.2678611077555089</v>
      </c>
      <c r="R126" s="49" t="str">
        <f>Table!M127</f>
        <v/>
      </c>
      <c r="S126" s="49" t="str">
        <f>Table!N127</f>
        <v/>
      </c>
      <c r="T126" s="49" t="str">
        <f>Table!O127</f>
        <v/>
      </c>
      <c r="U126" s="49" t="str">
        <f>Table!P127</f>
        <v/>
      </c>
      <c r="V126" s="49" t="str">
        <f>Table!Q127</f>
        <v/>
      </c>
      <c r="W126" s="49" t="str">
        <f>Table!R127</f>
        <v/>
      </c>
      <c r="X126" s="49" t="str">
        <f>Table!S127</f>
        <v/>
      </c>
      <c r="Y126" s="49">
        <f>Table!T127</f>
        <v>-3.3843468627011251</v>
      </c>
      <c r="Z126" s="49" t="str">
        <f>Table!U127</f>
        <v/>
      </c>
      <c r="AA126" s="48" t="s">
        <v>199</v>
      </c>
      <c r="AB126" s="49">
        <v>2.4300000000000002</v>
      </c>
      <c r="AC126" s="49">
        <v>-0.94548243280401967</v>
      </c>
    </row>
    <row r="127" spans="1:29" x14ac:dyDescent="0.15">
      <c r="A127" s="48" t="s">
        <v>151</v>
      </c>
      <c r="B127" s="48">
        <v>728</v>
      </c>
      <c r="C127" s="49">
        <v>2.4593829999999999</v>
      </c>
      <c r="D127" s="48">
        <v>5072</v>
      </c>
      <c r="E127" s="49">
        <v>3.1</v>
      </c>
      <c r="F127" s="49">
        <v>11.3</v>
      </c>
      <c r="G127" s="50">
        <f>C127*D127/1000</f>
        <v>12.473990576</v>
      </c>
      <c r="H127" s="48" t="str">
        <f>Table!A128</f>
        <v>Namibia</v>
      </c>
      <c r="I127" s="49">
        <f>Table!B128</f>
        <v>-7.8764946979608412</v>
      </c>
      <c r="J127" s="49">
        <f>Table!C128</f>
        <v>-17.149891794513731</v>
      </c>
      <c r="K127" s="49">
        <f>Table!D128</f>
        <v>0.70856977030339841</v>
      </c>
      <c r="L127" s="49">
        <f>Table!E128</f>
        <v>2.3020220743394915</v>
      </c>
      <c r="M127" s="49">
        <f>Table!F128</f>
        <v>-0.37609532574096594</v>
      </c>
      <c r="N127" s="49">
        <f>Table!G128</f>
        <v>-2.2664657364364058</v>
      </c>
      <c r="O127" s="49">
        <f>Table!H128</f>
        <v>10.831293062685898</v>
      </c>
      <c r="P127" s="49">
        <f>Table!I128</f>
        <v>-6.8704404970014386</v>
      </c>
      <c r="Q127" s="49">
        <f>Table!J128</f>
        <v>2.8700976711225428</v>
      </c>
      <c r="R127" s="49">
        <f>Table!M128</f>
        <v>2.3871182404667981</v>
      </c>
      <c r="S127" s="49">
        <f>Table!N128</f>
        <v>-8.5909140267090045</v>
      </c>
      <c r="T127" s="49">
        <f>Table!O128</f>
        <v>-0.63958789240038372</v>
      </c>
      <c r="U127" s="49">
        <f>Table!P128</f>
        <v>0.43675530812842728</v>
      </c>
      <c r="V127" s="49">
        <f>Table!Q128</f>
        <v>-0.56404141715495004</v>
      </c>
      <c r="W127" s="49">
        <f>Table!R128</f>
        <v>-1.1820239275275695</v>
      </c>
      <c r="X127" s="49">
        <f>Table!S128</f>
        <v>12.79964408710376</v>
      </c>
      <c r="Y127" s="49">
        <f>Table!T128</f>
        <v>-5.1336769516250262</v>
      </c>
      <c r="Z127" s="49">
        <f>Table!U128</f>
        <v>1.1176171264208237</v>
      </c>
      <c r="AA127" s="48" t="s">
        <v>181</v>
      </c>
      <c r="AB127" s="49">
        <v>2.36</v>
      </c>
      <c r="AC127" s="49">
        <v>-0.1849930042905315</v>
      </c>
    </row>
    <row r="128" spans="1:29" x14ac:dyDescent="0.15">
      <c r="C128" s="49"/>
      <c r="E128" s="49"/>
      <c r="F128" s="49"/>
      <c r="G128" s="50"/>
      <c r="H128" s="48" t="str">
        <f>Table!A129</f>
        <v>Nauru, Rep. of</v>
      </c>
      <c r="I128" s="49">
        <f>Table!B129</f>
        <v>0.64501030125896852</v>
      </c>
      <c r="J128" s="49">
        <f>Table!C129</f>
        <v>-35.384257129610532</v>
      </c>
      <c r="K128" s="49">
        <f>Table!D129</f>
        <v>-16.586396916169736</v>
      </c>
      <c r="L128" s="49">
        <f>Table!E129</f>
        <v>-5.2368427557983717</v>
      </c>
      <c r="M128" s="49">
        <f>Table!F129</f>
        <v>-20.984297233267394</v>
      </c>
      <c r="N128" s="49">
        <f>Table!G129</f>
        <v>35.765145869118669</v>
      </c>
      <c r="O128" s="49">
        <f>Table!H129</f>
        <v>16.850518477920552</v>
      </c>
      <c r="P128" s="49" t="str">
        <f>Table!I129</f>
        <v/>
      </c>
      <c r="Q128" s="49">
        <f>Table!J129</f>
        <v>2.5696207687251467</v>
      </c>
      <c r="R128" s="49" t="str">
        <f>Table!M129</f>
        <v/>
      </c>
      <c r="S128" s="49" t="str">
        <f>Table!N129</f>
        <v/>
      </c>
      <c r="T128" s="49" t="str">
        <f>Table!O129</f>
        <v/>
      </c>
      <c r="U128" s="49" t="str">
        <f>Table!P129</f>
        <v/>
      </c>
      <c r="V128" s="49" t="str">
        <f>Table!Q129</f>
        <v/>
      </c>
      <c r="W128" s="49" t="str">
        <f>Table!R129</f>
        <v/>
      </c>
      <c r="X128" s="49" t="str">
        <f>Table!S129</f>
        <v/>
      </c>
      <c r="Y128" s="49" t="str">
        <f>Table!T129</f>
        <v/>
      </c>
      <c r="Z128" s="49" t="str">
        <f>Table!U129</f>
        <v/>
      </c>
      <c r="AA128" s="48" t="s">
        <v>50</v>
      </c>
      <c r="AB128" s="49">
        <v>2.35</v>
      </c>
      <c r="AC128" s="49">
        <v>-0.75722221081453445</v>
      </c>
    </row>
    <row r="129" spans="1:29" x14ac:dyDescent="0.15">
      <c r="A129" s="48" t="s">
        <v>153</v>
      </c>
      <c r="B129" s="48">
        <v>558</v>
      </c>
      <c r="C129" s="49">
        <v>28.455739999999999</v>
      </c>
      <c r="D129" s="48">
        <v>1079</v>
      </c>
      <c r="E129" s="49">
        <v>4.0599999999999996</v>
      </c>
      <c r="F129" s="49">
        <v>3.94</v>
      </c>
      <c r="G129" s="50">
        <f>C129*D129/1000</f>
        <v>30.703743459999998</v>
      </c>
      <c r="H129" s="48" t="str">
        <f>Table!A130</f>
        <v>Nepal</v>
      </c>
      <c r="I129" s="49">
        <f>Table!B130</f>
        <v>-1.5185373081369755</v>
      </c>
      <c r="J129" s="49">
        <f>Table!C130</f>
        <v>-31.305799808452072</v>
      </c>
      <c r="K129" s="49">
        <f>Table!D130</f>
        <v>0.16349152499152267</v>
      </c>
      <c r="L129" s="49">
        <f>Table!E130</f>
        <v>-0.37967021695524295</v>
      </c>
      <c r="M129" s="49">
        <f>Table!F130</f>
        <v>-1.527892512199702</v>
      </c>
      <c r="N129" s="49">
        <f>Table!G130</f>
        <v>1.173267304792609</v>
      </c>
      <c r="O129" s="49">
        <f>Table!H130</f>
        <v>28.450503670530956</v>
      </c>
      <c r="P129" s="49">
        <f>Table!I130</f>
        <v>-4.3299076554752558</v>
      </c>
      <c r="Q129" s="49">
        <f>Table!J130</f>
        <v>1.9887393248455894</v>
      </c>
      <c r="R129" s="49">
        <f>Table!M130</f>
        <v>-0.19207238084067249</v>
      </c>
      <c r="S129" s="49">
        <f>Table!N130</f>
        <v>-25.620855445444324</v>
      </c>
      <c r="T129" s="49">
        <f>Table!O130</f>
        <v>-0.56539388152161107</v>
      </c>
      <c r="U129" s="49">
        <f>Table!P130</f>
        <v>-0.19335477752613903</v>
      </c>
      <c r="V129" s="49">
        <f>Table!Q130</f>
        <v>-1.4730265725238367</v>
      </c>
      <c r="W129" s="49">
        <f>Table!R130</f>
        <v>0.50247991712572682</v>
      </c>
      <c r="X129" s="49">
        <f>Table!S130</f>
        <v>25.491697028999564</v>
      </c>
      <c r="Y129" s="49">
        <f>Table!T130</f>
        <v>-4.2551177582718891</v>
      </c>
      <c r="Z129" s="49">
        <f>Table!U130</f>
        <v>0.57963717477950116</v>
      </c>
      <c r="AA129" s="48" t="s">
        <v>79</v>
      </c>
      <c r="AB129" s="49">
        <v>2.2999999999999998</v>
      </c>
      <c r="AC129" s="49">
        <v>0.90291161298548717</v>
      </c>
    </row>
    <row r="130" spans="1:29" x14ac:dyDescent="0.15">
      <c r="C130" s="49"/>
      <c r="E130" s="49"/>
      <c r="F130" s="49"/>
      <c r="G130" s="50"/>
      <c r="H130" s="48" t="str">
        <f>Table!A131</f>
        <v>Netherlands Antilles</v>
      </c>
      <c r="I130" s="49">
        <f>Table!B131</f>
        <v>0</v>
      </c>
      <c r="J130" s="49">
        <f>Table!C131</f>
        <v>0</v>
      </c>
      <c r="K130" s="49">
        <f>Table!D131</f>
        <v>0</v>
      </c>
      <c r="L130" s="49">
        <f>Table!E131</f>
        <v>0</v>
      </c>
      <c r="M130" s="49">
        <f>Table!F131</f>
        <v>0</v>
      </c>
      <c r="N130" s="49">
        <f>Table!G131</f>
        <v>0</v>
      </c>
      <c r="O130" s="49">
        <f>Table!H131</f>
        <v>0</v>
      </c>
      <c r="P130" s="49" t="str">
        <f>Table!I131</f>
        <v/>
      </c>
      <c r="Q130" s="49">
        <f>Table!J131</f>
        <v>0</v>
      </c>
      <c r="R130" s="49" t="str">
        <f>Table!M131</f>
        <v/>
      </c>
      <c r="S130" s="49" t="str">
        <f>Table!N131</f>
        <v/>
      </c>
      <c r="T130" s="49" t="str">
        <f>Table!O131</f>
        <v/>
      </c>
      <c r="U130" s="49" t="str">
        <f>Table!P131</f>
        <v/>
      </c>
      <c r="V130" s="49" t="str">
        <f>Table!Q131</f>
        <v/>
      </c>
      <c r="W130" s="49" t="str">
        <f>Table!R131</f>
        <v/>
      </c>
      <c r="X130" s="49" t="str">
        <f>Table!S131</f>
        <v/>
      </c>
      <c r="Y130" s="49" t="str">
        <f>Table!T131</f>
        <v/>
      </c>
      <c r="Z130" s="49">
        <f>Table!U131</f>
        <v>0</v>
      </c>
      <c r="AA130" s="48" t="s">
        <v>197</v>
      </c>
      <c r="AB130" s="49">
        <v>2.29</v>
      </c>
      <c r="AC130" s="49">
        <v>1.9570757656825293</v>
      </c>
    </row>
    <row r="131" spans="1:29" x14ac:dyDescent="0.15">
      <c r="A131" s="48" t="s">
        <v>287</v>
      </c>
      <c r="B131" s="48">
        <v>138</v>
      </c>
      <c r="C131" s="49">
        <v>17.231159999999999</v>
      </c>
      <c r="D131" s="48">
        <v>52646</v>
      </c>
      <c r="E131" s="49">
        <v>1.75</v>
      </c>
      <c r="F131" s="49">
        <v>3.45</v>
      </c>
      <c r="G131" s="50">
        <f>C131*D131/1000</f>
        <v>907.15164935999996</v>
      </c>
      <c r="H131" s="48" t="str">
        <f>Table!A132</f>
        <v>Netherlands, The</v>
      </c>
      <c r="I131" s="49">
        <f>Table!B132</f>
        <v>9.0853655004777174</v>
      </c>
      <c r="J131" s="49">
        <f>Table!C132</f>
        <v>9.0344470643997763</v>
      </c>
      <c r="K131" s="49">
        <f>Table!D132</f>
        <v>0.73755852427353052</v>
      </c>
      <c r="L131" s="49">
        <f>Table!E132</f>
        <v>-0.42486405593380694</v>
      </c>
      <c r="M131" s="49">
        <f>Table!F132</f>
        <v>1.3045701013782183</v>
      </c>
      <c r="N131" s="49">
        <f>Table!G132</f>
        <v>0.18395595352239907</v>
      </c>
      <c r="O131" s="49">
        <f>Table!H132</f>
        <v>-0.86862485146216495</v>
      </c>
      <c r="P131" s="49">
        <f>Table!I132</f>
        <v>-0.52162188987855651</v>
      </c>
      <c r="Q131" s="49">
        <f>Table!J132</f>
        <v>1.8988005865681719</v>
      </c>
      <c r="R131" s="49">
        <f>Table!M132</f>
        <v>6.9834579117046669</v>
      </c>
      <c r="S131" s="49">
        <f>Table!N132</f>
        <v>8.136921095757689</v>
      </c>
      <c r="T131" s="49">
        <f>Table!O132</f>
        <v>2.320974855266329</v>
      </c>
      <c r="U131" s="49">
        <f>Table!P132</f>
        <v>0.22733233023598279</v>
      </c>
      <c r="V131" s="49">
        <f>Table!Q132</f>
        <v>0.98127106273433851</v>
      </c>
      <c r="W131" s="49">
        <f>Table!R132</f>
        <v>-1.7846432740078186</v>
      </c>
      <c r="X131" s="49">
        <f>Table!S132</f>
        <v>-1.6897947653115359</v>
      </c>
      <c r="Y131" s="49">
        <f>Table!T132</f>
        <v>-0.44921155813454094</v>
      </c>
      <c r="Z131" s="49">
        <f>Table!U132</f>
        <v>0.99506686262454713</v>
      </c>
      <c r="AA131" s="48" t="s">
        <v>116</v>
      </c>
      <c r="AB131" s="49">
        <v>2.25</v>
      </c>
      <c r="AC131" s="49">
        <v>0.33677947095509764</v>
      </c>
    </row>
    <row r="132" spans="1:29" x14ac:dyDescent="0.15">
      <c r="C132" s="49"/>
      <c r="E132" s="49"/>
      <c r="F132" s="49"/>
      <c r="G132" s="50"/>
      <c r="H132" s="48" t="str">
        <f>Table!A133</f>
        <v>New Caledonia</v>
      </c>
      <c r="I132" s="49">
        <f>Table!B133</f>
        <v>-10.001464215208912</v>
      </c>
      <c r="J132" s="49">
        <f>Table!C133</f>
        <v>-12.806377353355437</v>
      </c>
      <c r="K132" s="49">
        <f>Table!D133</f>
        <v>-6.6946740335052759</v>
      </c>
      <c r="L132" s="49">
        <f>Table!E133</f>
        <v>0.10495137349997176</v>
      </c>
      <c r="M132" s="49">
        <f>Table!F133</f>
        <v>-2.0068700078055337</v>
      </c>
      <c r="N132" s="49">
        <f>Table!G133</f>
        <v>5.9484096721559681</v>
      </c>
      <c r="O132" s="49">
        <f>Table!H133</f>
        <v>3.5511774994958385</v>
      </c>
      <c r="P132" s="49" t="str">
        <f>Table!I133</f>
        <v/>
      </c>
      <c r="Q132" s="49">
        <f>Table!J133</f>
        <v>1.7806954455153763</v>
      </c>
      <c r="R132" s="49" t="str">
        <f>Table!M133</f>
        <v/>
      </c>
      <c r="S132" s="49" t="str">
        <f>Table!N133</f>
        <v/>
      </c>
      <c r="T132" s="49" t="str">
        <f>Table!O133</f>
        <v/>
      </c>
      <c r="U132" s="49" t="str">
        <f>Table!P133</f>
        <v/>
      </c>
      <c r="V132" s="49" t="str">
        <f>Table!Q133</f>
        <v/>
      </c>
      <c r="W132" s="49" t="str">
        <f>Table!R133</f>
        <v/>
      </c>
      <c r="X132" s="49" t="str">
        <f>Table!S133</f>
        <v/>
      </c>
      <c r="Y132" s="49" t="str">
        <f>Table!T133</f>
        <v/>
      </c>
      <c r="Z132" s="49" t="str">
        <f>Table!U133</f>
        <v/>
      </c>
      <c r="AA132" s="48" t="s">
        <v>37</v>
      </c>
      <c r="AB132" s="49">
        <v>2.2400000000000002</v>
      </c>
      <c r="AC132" s="49">
        <v>-1.5432297073592445</v>
      </c>
    </row>
    <row r="133" spans="1:29" x14ac:dyDescent="0.15">
      <c r="A133" s="51" t="s">
        <v>157</v>
      </c>
      <c r="B133" s="51">
        <v>196</v>
      </c>
      <c r="C133" s="52">
        <v>4.9251760000000004</v>
      </c>
      <c r="D133" s="51">
        <v>41648</v>
      </c>
      <c r="E133" s="52">
        <v>6.01</v>
      </c>
      <c r="F133" s="52">
        <v>12.09</v>
      </c>
      <c r="G133" s="53">
        <f t="shared" ref="G133:G140" si="8">C133*D133/1000</f>
        <v>205.12373004800003</v>
      </c>
      <c r="H133" s="48" t="str">
        <f>Table!A134</f>
        <v>New Zealand</v>
      </c>
      <c r="I133" s="49">
        <f>Table!B134</f>
        <v>-3.079033103173805</v>
      </c>
      <c r="J133" s="49">
        <f>Table!C134</f>
        <v>-1.0660603563428945</v>
      </c>
      <c r="K133" s="49">
        <f>Table!D134</f>
        <v>1.4646886427188288</v>
      </c>
      <c r="L133" s="49">
        <f>Table!E134</f>
        <v>3.0632969833877715</v>
      </c>
      <c r="M133" s="49">
        <f>Table!F134</f>
        <v>-0.46093373313259389</v>
      </c>
      <c r="N133" s="49">
        <f>Table!G134</f>
        <v>-3.3615428380809669</v>
      </c>
      <c r="O133" s="49">
        <f>Table!H134</f>
        <v>-0.11634764422712358</v>
      </c>
      <c r="P133" s="49">
        <f>Table!I134</f>
        <v>-1.6515096793501876</v>
      </c>
      <c r="Q133" s="49">
        <f>Table!J134</f>
        <v>5.2130409028304454</v>
      </c>
      <c r="R133" s="49">
        <f>Table!M134</f>
        <v>-0.86668520532037097</v>
      </c>
      <c r="S133" s="49">
        <f>Table!N134</f>
        <v>0.91017296051581031</v>
      </c>
      <c r="T133" s="49">
        <f>Table!O134</f>
        <v>0.2832205034009202</v>
      </c>
      <c r="U133" s="49">
        <f>Table!P134</f>
        <v>2.2752392280707414</v>
      </c>
      <c r="V133" s="49">
        <f>Table!Q134</f>
        <v>-0.39562003837971549</v>
      </c>
      <c r="W133" s="49">
        <f>Table!R134</f>
        <v>-1.7914093415585226</v>
      </c>
      <c r="X133" s="49">
        <f>Table!S134</f>
        <v>-0.26928843220434984</v>
      </c>
      <c r="Y133" s="49">
        <f>Table!T134</f>
        <v>-1.3522174677208003</v>
      </c>
      <c r="Z133" s="49">
        <f>Table!U134</f>
        <v>2.9757223120894922</v>
      </c>
      <c r="AA133" s="48" t="s">
        <v>227</v>
      </c>
      <c r="AB133" s="49">
        <v>2.23</v>
      </c>
      <c r="AC133" s="49">
        <v>0.11518132690496213</v>
      </c>
    </row>
    <row r="134" spans="1:29" x14ac:dyDescent="0.15">
      <c r="A134" s="48" t="s">
        <v>158</v>
      </c>
      <c r="B134" s="48">
        <v>278</v>
      </c>
      <c r="C134" s="49">
        <v>6.5280480000000001</v>
      </c>
      <c r="D134" s="48">
        <v>1920</v>
      </c>
      <c r="E134" s="49">
        <v>6.23</v>
      </c>
      <c r="F134" s="49">
        <v>6.97</v>
      </c>
      <c r="G134" s="50">
        <f t="shared" si="8"/>
        <v>12.53385216</v>
      </c>
      <c r="H134" s="48" t="str">
        <f>Table!A135</f>
        <v>Nicaragua</v>
      </c>
      <c r="I134" s="49">
        <f>Table!B135</f>
        <v>-4.2682399877803654</v>
      </c>
      <c r="J134" s="49">
        <f>Table!C135</f>
        <v>-15.274015000080521</v>
      </c>
      <c r="K134" s="49">
        <f>Table!D135</f>
        <v>3.1664070318846842</v>
      </c>
      <c r="L134" s="49">
        <f>Table!E135</f>
        <v>3.1841492426427984</v>
      </c>
      <c r="M134" s="49">
        <f>Table!F135</f>
        <v>-2.956697999133997</v>
      </c>
      <c r="N134" s="49">
        <f>Table!G135</f>
        <v>-4.4941044738116629</v>
      </c>
      <c r="O134" s="49">
        <f>Table!H135</f>
        <v>12.333472454227138</v>
      </c>
      <c r="P134" s="49">
        <f>Table!I135</f>
        <v>-6.4052126935954421</v>
      </c>
      <c r="Q134" s="49">
        <f>Table!J135</f>
        <v>4.6657776613075619</v>
      </c>
      <c r="R134" s="49">
        <f>Table!M135</f>
        <v>7.5894349945625859</v>
      </c>
      <c r="S134" s="49">
        <f>Table!N135</f>
        <v>-7.3525127703639832</v>
      </c>
      <c r="T134" s="49">
        <f>Table!O135</f>
        <v>2.6053520841638949</v>
      </c>
      <c r="U134" s="49">
        <f>Table!P135</f>
        <v>1.0713004920284628</v>
      </c>
      <c r="V134" s="49">
        <f>Table!Q135</f>
        <v>-2.1259609616215722</v>
      </c>
      <c r="W134" s="49">
        <f>Table!R135</f>
        <v>-2.8803086453575903</v>
      </c>
      <c r="X134" s="49">
        <f>Table!S135</f>
        <v>15.216904326120268</v>
      </c>
      <c r="Y134" s="49">
        <f>Table!T135</f>
        <v>-5.5038683687893775</v>
      </c>
      <c r="Z134" s="49">
        <f>Table!U135</f>
        <v>1.5728783111512565</v>
      </c>
      <c r="AA134" s="48" t="s">
        <v>40</v>
      </c>
      <c r="AB134" s="49">
        <v>2.2000000000000002</v>
      </c>
      <c r="AC134" s="49">
        <v>0.78333179193039792</v>
      </c>
    </row>
    <row r="135" spans="1:29" x14ac:dyDescent="0.15">
      <c r="A135" s="48" t="s">
        <v>159</v>
      </c>
      <c r="B135" s="48">
        <v>692</v>
      </c>
      <c r="C135" s="49">
        <v>23.315049999999999</v>
      </c>
      <c r="D135" s="48">
        <v>554</v>
      </c>
      <c r="E135" s="49">
        <v>2.06</v>
      </c>
      <c r="F135" s="49">
        <v>2.84</v>
      </c>
      <c r="G135" s="50">
        <f t="shared" si="8"/>
        <v>12.916537699999999</v>
      </c>
      <c r="H135" s="48" t="str">
        <f>Table!A136</f>
        <v>Niger</v>
      </c>
      <c r="I135" s="49">
        <f>Table!B136</f>
        <v>-12.596239207337101</v>
      </c>
      <c r="J135" s="49">
        <f>Table!C136</f>
        <v>-8.0332373530606098</v>
      </c>
      <c r="K135" s="49">
        <f>Table!D136</f>
        <v>-6.6275272575895698</v>
      </c>
      <c r="L135" s="49">
        <f>Table!E136</f>
        <v>4.2953788892912445E-2</v>
      </c>
      <c r="M135" s="49">
        <f>Table!F136</f>
        <v>-5.0560168039198556</v>
      </c>
      <c r="N135" s="49">
        <f>Table!G136</f>
        <v>-1.554848119169596</v>
      </c>
      <c r="O135" s="49">
        <f>Table!H136</f>
        <v>3.6193735224826762</v>
      </c>
      <c r="P135" s="49">
        <f>Table!I136</f>
        <v>0.75639725530006208</v>
      </c>
      <c r="Q135" s="49">
        <f>Table!J136</f>
        <v>0.78182701847599623</v>
      </c>
      <c r="R135" s="49" t="str">
        <f>Table!M136</f>
        <v/>
      </c>
      <c r="S135" s="49" t="str">
        <f>Table!N136</f>
        <v/>
      </c>
      <c r="T135" s="49" t="str">
        <f>Table!O136</f>
        <v/>
      </c>
      <c r="U135" s="49" t="str">
        <f>Table!P136</f>
        <v/>
      </c>
      <c r="V135" s="49" t="str">
        <f>Table!Q136</f>
        <v/>
      </c>
      <c r="W135" s="49" t="str">
        <f>Table!R136</f>
        <v/>
      </c>
      <c r="X135" s="49" t="str">
        <f>Table!S136</f>
        <v/>
      </c>
      <c r="Y135" s="49">
        <f>Table!T136</f>
        <v>0.48422586910271587</v>
      </c>
      <c r="Z135" s="49" t="str">
        <f>Table!U136</f>
        <v/>
      </c>
      <c r="AA135" s="48" t="s">
        <v>62</v>
      </c>
      <c r="AB135" s="49">
        <v>2.17</v>
      </c>
      <c r="AC135" s="49">
        <v>0.12831582789090615</v>
      </c>
    </row>
    <row r="136" spans="1:29" x14ac:dyDescent="0.15">
      <c r="A136" s="48" t="s">
        <v>160</v>
      </c>
      <c r="B136" s="48">
        <v>694</v>
      </c>
      <c r="C136" s="49">
        <v>200.95089999999999</v>
      </c>
      <c r="D136" s="48">
        <v>2230</v>
      </c>
      <c r="E136" s="49">
        <v>1.9</v>
      </c>
      <c r="F136" s="49">
        <v>3.2</v>
      </c>
      <c r="G136" s="50">
        <f t="shared" si="8"/>
        <v>448.12050699999998</v>
      </c>
      <c r="H136" s="48" t="str">
        <f>Table!A137</f>
        <v>Nigeria</v>
      </c>
      <c r="I136" s="49">
        <f>Table!B137</f>
        <v>-5.6586047633176498E-2</v>
      </c>
      <c r="J136" s="49">
        <f>Table!C137</f>
        <v>1.5101060354005795</v>
      </c>
      <c r="K136" s="49">
        <f>Table!D137</f>
        <v>-4.5116729333610142</v>
      </c>
      <c r="L136" s="49">
        <f>Table!E137</f>
        <v>-1.2835362985172882</v>
      </c>
      <c r="M136" s="49">
        <f>Table!F137</f>
        <v>-1.0814303233667553</v>
      </c>
      <c r="N136" s="49">
        <f>Table!G137</f>
        <v>-2.3493570820830225</v>
      </c>
      <c r="O136" s="49">
        <f>Table!H137</f>
        <v>5.2943379324102775</v>
      </c>
      <c r="P136" s="49">
        <f>Table!I137</f>
        <v>7.9785657457993162</v>
      </c>
      <c r="Q136" s="49">
        <f>Table!J137</f>
        <v>0.36272193182525791</v>
      </c>
      <c r="R136" s="49">
        <f>Table!M137</f>
        <v>-3.9531938162686551</v>
      </c>
      <c r="S136" s="49">
        <f>Table!N137</f>
        <v>-3.819488484533895</v>
      </c>
      <c r="T136" s="49">
        <f>Table!O137</f>
        <v>-3.6885546812610315</v>
      </c>
      <c r="U136" s="49">
        <f>Table!P137</f>
        <v>-1.2190716494683875</v>
      </c>
      <c r="V136" s="49">
        <f>Table!Q137</f>
        <v>-0.76493342775513062</v>
      </c>
      <c r="W136" s="49">
        <f>Table!R137</f>
        <v>-1.3406310274618751</v>
      </c>
      <c r="X136" s="49">
        <f>Table!S137</f>
        <v>4.8954803769881483</v>
      </c>
      <c r="Y136" s="49">
        <f>Table!T137</f>
        <v>5.8159230413795155</v>
      </c>
      <c r="Z136" s="49">
        <f>Table!U137</f>
        <v>7.2958775222607491E-2</v>
      </c>
      <c r="AA136" s="48" t="s">
        <v>74</v>
      </c>
      <c r="AB136" s="49">
        <v>2.17</v>
      </c>
      <c r="AC136" s="49">
        <v>-0.48027253611226683</v>
      </c>
    </row>
    <row r="137" spans="1:29" x14ac:dyDescent="0.15">
      <c r="A137" s="48" t="s">
        <v>288</v>
      </c>
      <c r="B137" s="48">
        <v>962</v>
      </c>
      <c r="C137" s="49">
        <v>2.0787849999999999</v>
      </c>
      <c r="D137" s="48">
        <v>6109</v>
      </c>
      <c r="E137" s="49">
        <v>1.84</v>
      </c>
      <c r="F137" s="49">
        <v>5.0599999999999996</v>
      </c>
      <c r="G137" s="50">
        <f t="shared" si="8"/>
        <v>12.699297564999998</v>
      </c>
      <c r="H137" s="48" t="str">
        <f>Table!A138</f>
        <v>North Macedonia, Republic of</v>
      </c>
      <c r="I137" s="49">
        <f>Table!B138</f>
        <v>-1.8262245060848294</v>
      </c>
      <c r="J137" s="49">
        <f>Table!C138</f>
        <v>-18.073100674759761</v>
      </c>
      <c r="K137" s="49">
        <f>Table!D138</f>
        <v>3.548588295360549</v>
      </c>
      <c r="L137" s="49">
        <f>Table!E138</f>
        <v>0.98166324285572926</v>
      </c>
      <c r="M137" s="49">
        <f>Table!F138</f>
        <v>0.4773129036213814</v>
      </c>
      <c r="N137" s="49">
        <f>Table!G138</f>
        <v>-3.9802657754422825</v>
      </c>
      <c r="O137" s="49">
        <f>Table!H138</f>
        <v>16.678553648756665</v>
      </c>
      <c r="P137" s="49">
        <f>Table!I138</f>
        <v>-5.8692484678985908</v>
      </c>
      <c r="Q137" s="49">
        <f>Table!J138</f>
        <v>2.8593705241327387</v>
      </c>
      <c r="R137" s="49">
        <f>Table!M138</f>
        <v>-3.4519332211106089</v>
      </c>
      <c r="S137" s="49">
        <f>Table!N138</f>
        <v>-16.814576022597088</v>
      </c>
      <c r="T137" s="49">
        <f>Table!O138</f>
        <v>3.963338736214987</v>
      </c>
      <c r="U137" s="49">
        <f>Table!P138</f>
        <v>0.85636015650269837</v>
      </c>
      <c r="V137" s="49">
        <f>Table!Q138</f>
        <v>0.45771752892555162</v>
      </c>
      <c r="W137" s="49">
        <f>Table!R138</f>
        <v>-3.8378150887710483</v>
      </c>
      <c r="X137" s="49">
        <f>Table!S138</f>
        <v>13.237119154042553</v>
      </c>
      <c r="Y137" s="49">
        <f>Table!T138</f>
        <v>-4.8251988387144529</v>
      </c>
      <c r="Z137" s="49">
        <f>Table!U138</f>
        <v>2.0515040939202267</v>
      </c>
      <c r="AA137" s="48" t="s">
        <v>34</v>
      </c>
      <c r="AB137" s="49">
        <v>2.16</v>
      </c>
      <c r="AC137" s="49">
        <v>-0.13841468604900625</v>
      </c>
    </row>
    <row r="138" spans="1:29" x14ac:dyDescent="0.15">
      <c r="A138" s="48" t="s">
        <v>162</v>
      </c>
      <c r="B138" s="48">
        <v>142</v>
      </c>
      <c r="C138" s="49">
        <v>5.3567220000000004</v>
      </c>
      <c r="D138" s="48">
        <v>75294</v>
      </c>
      <c r="E138" s="49">
        <v>3.71</v>
      </c>
      <c r="F138" s="49">
        <v>5.49</v>
      </c>
      <c r="G138" s="50">
        <f t="shared" si="8"/>
        <v>403.32902626800001</v>
      </c>
      <c r="H138" s="48" t="str">
        <f>Table!A139</f>
        <v>Norway</v>
      </c>
      <c r="I138" s="49">
        <f>Table!B139</f>
        <v>5.6765739633004557</v>
      </c>
      <c r="J138" s="49">
        <f>Table!C139</f>
        <v>5.6108040461411317</v>
      </c>
      <c r="K138" s="49">
        <f>Table!D139</f>
        <v>-1.98059967495487</v>
      </c>
      <c r="L138" s="49">
        <f>Table!E139</f>
        <v>-2.6445857158507806</v>
      </c>
      <c r="M138" s="49">
        <f>Table!F139</f>
        <v>1.7442110590909476</v>
      </c>
      <c r="N138" s="49">
        <f>Table!G139</f>
        <v>3.7572490071534608</v>
      </c>
      <c r="O138" s="49">
        <f>Table!H139</f>
        <v>-1.7108794150392683</v>
      </c>
      <c r="P138" s="49">
        <f>Table!I139</f>
        <v>12.84748641404915</v>
      </c>
      <c r="Q138" s="49">
        <f>Table!J139</f>
        <v>1.3770673787591754</v>
      </c>
      <c r="R138" s="49">
        <f>Table!M139</f>
        <v>1.9847114175053095</v>
      </c>
      <c r="S138" s="49">
        <f>Table!N139</f>
        <v>-2.1291186989180626E-2</v>
      </c>
      <c r="T138" s="49">
        <f>Table!O139</f>
        <v>-0.39348847022095951</v>
      </c>
      <c r="U138" s="49">
        <f>Table!P139</f>
        <v>-0.51610565046389445</v>
      </c>
      <c r="V138" s="49">
        <f>Table!Q139</f>
        <v>1.5767736509502264</v>
      </c>
      <c r="W138" s="49">
        <f>Table!R139</f>
        <v>4.4661104866045571</v>
      </c>
      <c r="X138" s="49">
        <f>Table!S139</f>
        <v>-2.066619411889107</v>
      </c>
      <c r="Y138" s="49">
        <f>Table!T139</f>
        <v>10.486266985279523</v>
      </c>
      <c r="Z138" s="49">
        <f>Table!U139</f>
        <v>0.49498051861824938</v>
      </c>
      <c r="AA138" s="48" t="s">
        <v>159</v>
      </c>
      <c r="AB138" s="49">
        <v>2.06</v>
      </c>
      <c r="AC138" s="49">
        <v>4.2954037514844057E-2</v>
      </c>
    </row>
    <row r="139" spans="1:29" x14ac:dyDescent="0.15">
      <c r="A139" s="48" t="s">
        <v>163</v>
      </c>
      <c r="B139" s="48">
        <v>449</v>
      </c>
      <c r="C139" s="49">
        <v>4.1944949999999999</v>
      </c>
      <c r="D139" s="48">
        <v>18198</v>
      </c>
      <c r="E139" s="49">
        <v>3.25</v>
      </c>
      <c r="F139" s="49">
        <v>3.55</v>
      </c>
      <c r="G139" s="50">
        <f t="shared" si="8"/>
        <v>76.331420010000002</v>
      </c>
      <c r="H139" s="48" t="str">
        <f>Table!A140</f>
        <v>Oman</v>
      </c>
      <c r="I139" s="49">
        <f>Table!B140</f>
        <v>-12.27943262183417</v>
      </c>
      <c r="J139" s="49">
        <f>Table!C140</f>
        <v>16.34986467859985</v>
      </c>
      <c r="K139" s="49">
        <f>Table!D140</f>
        <v>-9.5026722400801287</v>
      </c>
      <c r="L139" s="49">
        <f>Table!E140</f>
        <v>-0.79905231007071764</v>
      </c>
      <c r="M139" s="49">
        <f>Table!F140</f>
        <v>-3.22512758719389</v>
      </c>
      <c r="N139" s="49">
        <f>Table!G140</f>
        <v>-5.1175951745470796</v>
      </c>
      <c r="O139" s="49">
        <f>Table!H140</f>
        <v>-14.009029885806788</v>
      </c>
      <c r="P139" s="49">
        <f>Table!I140</f>
        <v>30.363322242338683</v>
      </c>
      <c r="Q139" s="49">
        <f>Table!J140</f>
        <v>2.3511394225315279</v>
      </c>
      <c r="R139" s="49">
        <f>Table!M140</f>
        <v>-13.705213703783897</v>
      </c>
      <c r="S139" s="49">
        <f>Table!N140</f>
        <v>18.380625946275941</v>
      </c>
      <c r="T139" s="49">
        <f>Table!O140</f>
        <v>-9.671847508676322</v>
      </c>
      <c r="U139" s="49">
        <f>Table!P140</f>
        <v>-0.94249067212207582</v>
      </c>
      <c r="V139" s="49">
        <f>Table!Q140</f>
        <v>-2.6134566672380704</v>
      </c>
      <c r="W139" s="49">
        <f>Table!R140</f>
        <v>-8.5318042065897952</v>
      </c>
      <c r="X139" s="49">
        <f>Table!S140</f>
        <v>-13.882187934793718</v>
      </c>
      <c r="Y139" s="49">
        <f>Table!T140</f>
        <v>31.016510548063088</v>
      </c>
      <c r="Z139" s="49">
        <f>Table!U140</f>
        <v>0.69966556445743611</v>
      </c>
      <c r="AA139" s="48" t="s">
        <v>36</v>
      </c>
      <c r="AB139" s="49">
        <v>2.0099999999999998</v>
      </c>
      <c r="AC139" s="49">
        <v>-0.29574337163459774</v>
      </c>
    </row>
    <row r="140" spans="1:29" x14ac:dyDescent="0.15">
      <c r="A140" s="48" t="s">
        <v>164</v>
      </c>
      <c r="B140" s="48">
        <v>564</v>
      </c>
      <c r="C140" s="49">
        <v>204.72139999999999</v>
      </c>
      <c r="D140" s="48">
        <v>1349</v>
      </c>
      <c r="E140" s="49">
        <v>2.93</v>
      </c>
      <c r="F140" s="49">
        <v>4.47</v>
      </c>
      <c r="G140" s="50">
        <f t="shared" si="8"/>
        <v>276.16916859999998</v>
      </c>
      <c r="H140" s="48" t="str">
        <f>Table!A141</f>
        <v>Pakistan</v>
      </c>
      <c r="I140" s="49">
        <f>Table!B141</f>
        <v>-3.6099233251077565</v>
      </c>
      <c r="J140" s="49">
        <f>Table!C141</f>
        <v>-8.3666118459735603</v>
      </c>
      <c r="K140" s="49">
        <f>Table!D141</f>
        <v>-1.5918598569188063</v>
      </c>
      <c r="L140" s="49">
        <f>Table!E141</f>
        <v>-0.5137074906673591</v>
      </c>
      <c r="M140" s="49">
        <f>Table!F141</f>
        <v>-0.94108090562473823</v>
      </c>
      <c r="N140" s="49">
        <f>Table!G141</f>
        <v>-1.8572457450650972</v>
      </c>
      <c r="O140" s="49">
        <f>Table!H141</f>
        <v>8.2057941228497064</v>
      </c>
      <c r="P140" s="49">
        <f>Table!I141</f>
        <v>-3.857851595674894</v>
      </c>
      <c r="Q140" s="49">
        <f>Table!J141</f>
        <v>0.13033188044571922</v>
      </c>
      <c r="R140" s="49">
        <f>Table!M141</f>
        <v>9.3613393874657586E-2</v>
      </c>
      <c r="S140" s="49">
        <f>Table!N141</f>
        <v>-8.2486890807350814</v>
      </c>
      <c r="T140" s="49">
        <f>Table!O141</f>
        <v>-0.83674734129556438</v>
      </c>
      <c r="U140" s="49">
        <f>Table!P141</f>
        <v>-0.15627003724214408</v>
      </c>
      <c r="V140" s="49">
        <f>Table!Q141</f>
        <v>-0.74008152363722091</v>
      </c>
      <c r="W140" s="49">
        <f>Table!R141</f>
        <v>-1.9367550581428565</v>
      </c>
      <c r="X140" s="49">
        <f>Table!S141</f>
        <v>11.115804874048161</v>
      </c>
      <c r="Y140" s="49">
        <f>Table!T141</f>
        <v>-3.5140406863745426</v>
      </c>
      <c r="Z140" s="49">
        <f>Table!U141</f>
        <v>0.16773238716210576</v>
      </c>
      <c r="AA140" s="48" t="s">
        <v>54</v>
      </c>
      <c r="AB140" s="49">
        <v>1.99</v>
      </c>
      <c r="AC140" s="49">
        <v>-0.60109887210912516</v>
      </c>
    </row>
    <row r="141" spans="1:29" x14ac:dyDescent="0.15">
      <c r="C141" s="49"/>
      <c r="E141" s="49"/>
      <c r="F141" s="49"/>
      <c r="G141" s="50"/>
      <c r="H141" s="48" t="str">
        <f>Table!A142</f>
        <v>Palau, Rep. of</v>
      </c>
      <c r="I141" s="49">
        <f>Table!B142</f>
        <v>-16.81512448399338</v>
      </c>
      <c r="J141" s="49">
        <f>Table!C142</f>
        <v>-49.694092965703689</v>
      </c>
      <c r="K141" s="49">
        <f>Table!D142</f>
        <v>27.713628614968012</v>
      </c>
      <c r="L141" s="49">
        <f>Table!E142</f>
        <v>37.80357401561308</v>
      </c>
      <c r="M141" s="49">
        <f>Table!F142</f>
        <v>-6.7463623231845649</v>
      </c>
      <c r="N141" s="49">
        <f>Table!G142</f>
        <v>-3.7181506118988779</v>
      </c>
      <c r="O141" s="49">
        <f>Table!H142</f>
        <v>8.8834904786411268</v>
      </c>
      <c r="P141" s="49" t="str">
        <f>Table!I142</f>
        <v/>
      </c>
      <c r="Q141" s="49">
        <f>Table!J142</f>
        <v>42.727234931718229</v>
      </c>
      <c r="R141" s="49" t="str">
        <f>Table!M142</f>
        <v/>
      </c>
      <c r="S141" s="49" t="str">
        <f>Table!N142</f>
        <v/>
      </c>
      <c r="T141" s="49" t="str">
        <f>Table!O142</f>
        <v/>
      </c>
      <c r="U141" s="49" t="str">
        <f>Table!P142</f>
        <v/>
      </c>
      <c r="V141" s="49" t="str">
        <f>Table!Q142</f>
        <v/>
      </c>
      <c r="W141" s="49" t="str">
        <f>Table!R142</f>
        <v/>
      </c>
      <c r="X141" s="49" t="str">
        <f>Table!S142</f>
        <v/>
      </c>
      <c r="Y141" s="49" t="str">
        <f>Table!T142</f>
        <v/>
      </c>
      <c r="Z141" s="49" t="str">
        <f>Table!U142</f>
        <v/>
      </c>
      <c r="AA141" s="48" t="s">
        <v>90</v>
      </c>
      <c r="AB141" s="49">
        <v>1.95</v>
      </c>
      <c r="AC141" s="49">
        <v>-0.893153631237395</v>
      </c>
    </row>
    <row r="142" spans="1:29" x14ac:dyDescent="0.15">
      <c r="A142" s="51" t="s">
        <v>166</v>
      </c>
      <c r="B142" s="51">
        <v>283</v>
      </c>
      <c r="C142" s="52">
        <v>4.2188829999999999</v>
      </c>
      <c r="D142" s="51">
        <v>15834</v>
      </c>
      <c r="E142" s="52">
        <v>6.03</v>
      </c>
      <c r="F142" s="52">
        <v>8.869999</v>
      </c>
      <c r="G142" s="53">
        <f t="shared" ref="G142:G152" si="9">C142*D142/1000</f>
        <v>66.801793422000003</v>
      </c>
      <c r="H142" s="48" t="str">
        <f>Table!A143</f>
        <v>Panama</v>
      </c>
      <c r="I142" s="49">
        <f>Table!B143</f>
        <v>-7.0612885485786894</v>
      </c>
      <c r="J142" s="49">
        <f>Table!C143</f>
        <v>-13.598648175415454</v>
      </c>
      <c r="K142" s="49">
        <f>Table!D143</f>
        <v>13.345564098204104</v>
      </c>
      <c r="L142" s="49">
        <f>Table!E143</f>
        <v>5.2515834542103743</v>
      </c>
      <c r="M142" s="49">
        <f>Table!F143</f>
        <v>7.0160379932140611</v>
      </c>
      <c r="N142" s="49">
        <f>Table!G143</f>
        <v>-6.6620715572912701</v>
      </c>
      <c r="O142" s="49">
        <f>Table!H143</f>
        <v>-0.1461329140760726</v>
      </c>
      <c r="P142" s="49">
        <f>Table!I143</f>
        <v>-3.5764367094790965</v>
      </c>
      <c r="Q142" s="49">
        <f>Table!J143</f>
        <v>7.1201916263693068</v>
      </c>
      <c r="R142" s="49">
        <f>Table!M143</f>
        <v>2.3292771623499706</v>
      </c>
      <c r="S142" s="49">
        <f>Table!N143</f>
        <v>-5.12642085491151</v>
      </c>
      <c r="T142" s="49">
        <f>Table!O143</f>
        <v>10.362483033075838</v>
      </c>
      <c r="U142" s="49">
        <f>Table!P143</f>
        <v>1.2319175716911812</v>
      </c>
      <c r="V142" s="49">
        <f>Table!Q143</f>
        <v>8.0248128966489141</v>
      </c>
      <c r="W142" s="49">
        <f>Table!R143</f>
        <v>-3.1546324349144172</v>
      </c>
      <c r="X142" s="49">
        <f>Table!S143</f>
        <v>0.24784741910005945</v>
      </c>
      <c r="Y142" s="49">
        <f>Table!T143</f>
        <v>-2.6499783037571318</v>
      </c>
      <c r="Z142" s="49">
        <f>Table!U143</f>
        <v>2.1103304539993659</v>
      </c>
      <c r="AA142" s="48" t="s">
        <v>112</v>
      </c>
      <c r="AB142" s="49">
        <v>1.94</v>
      </c>
      <c r="AC142" s="49">
        <v>-0.31536068567703285</v>
      </c>
    </row>
    <row r="143" spans="1:29" x14ac:dyDescent="0.15">
      <c r="A143" s="48" t="s">
        <v>167</v>
      </c>
      <c r="B143" s="48">
        <v>853</v>
      </c>
      <c r="C143" s="49">
        <v>8.6001989999999999</v>
      </c>
      <c r="D143" s="48">
        <v>2933</v>
      </c>
      <c r="E143" s="49">
        <v>0.7</v>
      </c>
      <c r="F143" s="49">
        <v>1.3</v>
      </c>
      <c r="G143" s="50">
        <f t="shared" si="9"/>
        <v>25.224383666999998</v>
      </c>
      <c r="H143" s="48" t="str">
        <f>Table!A144</f>
        <v>Papua New Guinea</v>
      </c>
      <c r="I143" s="49">
        <f>Table!B144</f>
        <v>22.834660802197909</v>
      </c>
      <c r="J143" s="49">
        <f>Table!C144</f>
        <v>28.97497149803144</v>
      </c>
      <c r="K143" s="49">
        <f>Table!D144</f>
        <v>-5.2240135029336683</v>
      </c>
      <c r="L143" s="49">
        <f>Table!E144</f>
        <v>-0.56632233268930887</v>
      </c>
      <c r="M143" s="49">
        <f>Table!F144</f>
        <v>-1.434729121004108</v>
      </c>
      <c r="N143" s="49">
        <f>Table!G144</f>
        <v>-1.8708265196513016</v>
      </c>
      <c r="O143" s="49">
        <f>Table!H144</f>
        <v>0.95452932675143587</v>
      </c>
      <c r="P143" s="49">
        <f>Table!I144</f>
        <v>-3.9839631858246149</v>
      </c>
      <c r="Q143" s="49">
        <f>Table!J144</f>
        <v>8.5936746071044959E-3</v>
      </c>
      <c r="R143" s="49" t="str">
        <f>Table!M144</f>
        <v/>
      </c>
      <c r="S143" s="49" t="str">
        <f>Table!N144</f>
        <v/>
      </c>
      <c r="T143" s="49" t="str">
        <f>Table!O144</f>
        <v/>
      </c>
      <c r="U143" s="49" t="str">
        <f>Table!P144</f>
        <v/>
      </c>
      <c r="V143" s="49" t="str">
        <f>Table!Q144</f>
        <v/>
      </c>
      <c r="W143" s="49" t="str">
        <f>Table!R144</f>
        <v/>
      </c>
      <c r="X143" s="49" t="str">
        <f>Table!S144</f>
        <v/>
      </c>
      <c r="Y143" s="49">
        <f>Table!T144</f>
        <v>-5.1102050985088443</v>
      </c>
      <c r="Z143" s="49" t="str">
        <f>Table!U144</f>
        <v/>
      </c>
      <c r="AA143" s="48" t="s">
        <v>171</v>
      </c>
      <c r="AB143" s="49">
        <v>1.92</v>
      </c>
      <c r="AC143" s="49">
        <v>0.68119399727772889</v>
      </c>
    </row>
    <row r="144" spans="1:29" x14ac:dyDescent="0.15">
      <c r="A144" s="48" t="s">
        <v>168</v>
      </c>
      <c r="B144" s="48">
        <v>288</v>
      </c>
      <c r="C144" s="49">
        <v>7.1525109999999996</v>
      </c>
      <c r="D144" s="48">
        <v>5233</v>
      </c>
      <c r="E144" s="49">
        <v>1.8</v>
      </c>
      <c r="F144" s="49">
        <v>3.2</v>
      </c>
      <c r="G144" s="50">
        <f t="shared" si="9"/>
        <v>37.429090062999997</v>
      </c>
      <c r="H144" s="48" t="str">
        <f>Table!A145</f>
        <v>Paraguay</v>
      </c>
      <c r="I144" s="49">
        <f>Table!B145</f>
        <v>1.0784266970643848</v>
      </c>
      <c r="J144" s="49">
        <f>Table!C145</f>
        <v>2.8049240335988075</v>
      </c>
      <c r="K144" s="49">
        <f>Table!D145</f>
        <v>-0.28458337603748635</v>
      </c>
      <c r="L144" s="49">
        <f>Table!E145</f>
        <v>8.8579916285730059E-2</v>
      </c>
      <c r="M144" s="49">
        <f>Table!F145</f>
        <v>-1.0038960770087639</v>
      </c>
      <c r="N144" s="49">
        <f>Table!G145</f>
        <v>-3.4825780886482511</v>
      </c>
      <c r="O144" s="49">
        <f>Table!H145</f>
        <v>2.0406641281513176</v>
      </c>
      <c r="P144" s="49">
        <f>Table!I145</f>
        <v>-3.2293993944505424</v>
      </c>
      <c r="Q144" s="49">
        <f>Table!J145</f>
        <v>0.92557203831734913</v>
      </c>
      <c r="R144" s="49">
        <f>Table!M145</f>
        <v>2.4872065525908833</v>
      </c>
      <c r="S144" s="49">
        <f>Table!N145</f>
        <v>3.4868302802657212</v>
      </c>
      <c r="T144" s="49">
        <f>Table!O145</f>
        <v>6.7113459906413986E-2</v>
      </c>
      <c r="U144" s="49">
        <f>Table!P145</f>
        <v>-4.3670675582806198E-2</v>
      </c>
      <c r="V144" s="49">
        <f>Table!Q145</f>
        <v>-0.70990087152433468</v>
      </c>
      <c r="W144" s="49">
        <f>Table!R145</f>
        <v>-3.0132163659510289</v>
      </c>
      <c r="X144" s="49">
        <f>Table!S145</f>
        <v>1.9464791783697808</v>
      </c>
      <c r="Y144" s="49">
        <f>Table!T145</f>
        <v>-2.6156580731441021</v>
      </c>
      <c r="Z144" s="49">
        <f>Table!U145</f>
        <v>0.22659949945813027</v>
      </c>
      <c r="AA144" s="48" t="s">
        <v>109</v>
      </c>
      <c r="AB144" s="49">
        <v>1.91</v>
      </c>
      <c r="AC144" s="49">
        <v>0.47150850171039449</v>
      </c>
    </row>
    <row r="145" spans="1:29" x14ac:dyDescent="0.15">
      <c r="A145" s="48" t="s">
        <v>169</v>
      </c>
      <c r="B145" s="48">
        <v>293</v>
      </c>
      <c r="C145" s="49">
        <v>33.162750000000003</v>
      </c>
      <c r="D145" s="48">
        <v>6958</v>
      </c>
      <c r="E145" s="49">
        <v>3.88</v>
      </c>
      <c r="F145" s="49">
        <v>6.02</v>
      </c>
      <c r="G145" s="50">
        <f t="shared" si="9"/>
        <v>230.74641450000001</v>
      </c>
      <c r="H145" s="48" t="str">
        <f>Table!A146</f>
        <v>Peru</v>
      </c>
      <c r="I145" s="49">
        <f>Table!B146</f>
        <v>-2.4102181105932119</v>
      </c>
      <c r="J145" s="49">
        <f>Table!C146</f>
        <v>1.8956678879134792</v>
      </c>
      <c r="K145" s="49">
        <f>Table!D146</f>
        <v>-1.2310258234905804</v>
      </c>
      <c r="L145" s="49">
        <f>Table!E146</f>
        <v>0.60893156109436064</v>
      </c>
      <c r="M145" s="49">
        <f>Table!F146</f>
        <v>-0.64055642403122492</v>
      </c>
      <c r="N145" s="49">
        <f>Table!G146</f>
        <v>-4.8035336466981544</v>
      </c>
      <c r="O145" s="49">
        <f>Table!H146</f>
        <v>1.7286734716820444</v>
      </c>
      <c r="P145" s="49">
        <f>Table!I146</f>
        <v>-0.92812870556574045</v>
      </c>
      <c r="Q145" s="49">
        <f>Table!J146</f>
        <v>1.6972396235061438</v>
      </c>
      <c r="R145" s="49">
        <f>Table!M146</f>
        <v>0.48485597453108059</v>
      </c>
      <c r="S145" s="49">
        <f>Table!N146</f>
        <v>3.8032730795707237</v>
      </c>
      <c r="T145" s="49">
        <f>Table!O146</f>
        <v>-2.007637441099849</v>
      </c>
      <c r="U145" s="49">
        <f>Table!P146</f>
        <v>2.110203128019885E-2</v>
      </c>
      <c r="V145" s="49">
        <f>Table!Q146</f>
        <v>-0.866164772315139</v>
      </c>
      <c r="W145" s="49">
        <f>Table!R146</f>
        <v>-3.2816112365276684</v>
      </c>
      <c r="X145" s="49">
        <f>Table!S146</f>
        <v>1.9708315725878744</v>
      </c>
      <c r="Y145" s="49">
        <f>Table!T146</f>
        <v>-0.79370628583789793</v>
      </c>
      <c r="Z145" s="49">
        <f>Table!U146</f>
        <v>0.38081805287056536</v>
      </c>
      <c r="AA145" s="48" t="s">
        <v>160</v>
      </c>
      <c r="AB145" s="49">
        <v>1.9</v>
      </c>
      <c r="AC145" s="49">
        <v>-1.283537109306923</v>
      </c>
    </row>
    <row r="146" spans="1:29" x14ac:dyDescent="0.15">
      <c r="A146" s="51" t="s">
        <v>170</v>
      </c>
      <c r="B146" s="51">
        <v>566</v>
      </c>
      <c r="C146" s="52">
        <v>107.2948</v>
      </c>
      <c r="D146" s="51">
        <v>3512</v>
      </c>
      <c r="E146" s="52">
        <v>8.73</v>
      </c>
      <c r="F146" s="52">
        <v>12.47</v>
      </c>
      <c r="G146" s="53">
        <f t="shared" si="9"/>
        <v>376.81933759999998</v>
      </c>
      <c r="H146" s="48" t="str">
        <f>Table!A147</f>
        <v>Philippines</v>
      </c>
      <c r="I146" s="49">
        <f>Table!B147</f>
        <v>-0.40513046628762356</v>
      </c>
      <c r="J146" s="49">
        <f>Table!C147</f>
        <v>-11.757627768485083</v>
      </c>
      <c r="K146" s="49">
        <f>Table!D147</f>
        <v>2.6888219707648227</v>
      </c>
      <c r="L146" s="49">
        <f>Table!E147</f>
        <v>-1.3970307141428708</v>
      </c>
      <c r="M146" s="49">
        <f>Table!F147</f>
        <v>-0.70691807973820997</v>
      </c>
      <c r="N146" s="49">
        <f>Table!G147</f>
        <v>0.97112238953504748</v>
      </c>
      <c r="O146" s="49">
        <f>Table!H147</f>
        <v>7.6925529418975831</v>
      </c>
      <c r="P146" s="49">
        <f>Table!I147</f>
        <v>-3.0728734024936881</v>
      </c>
      <c r="Q146" s="49">
        <f>Table!J147</f>
        <v>2.0866228010828936</v>
      </c>
      <c r="R146" s="49">
        <f>Table!M147</f>
        <v>3.5903408250813538</v>
      </c>
      <c r="S146" s="49">
        <f>Table!N147</f>
        <v>-8.8076832670195362</v>
      </c>
      <c r="T146" s="49">
        <f>Table!O147</f>
        <v>3.6182611263736515</v>
      </c>
      <c r="U146" s="49">
        <f>Table!P147</f>
        <v>-0.70770239643975552</v>
      </c>
      <c r="V146" s="49">
        <f>Table!Q147</f>
        <v>-0.65046942258252116</v>
      </c>
      <c r="W146" s="49">
        <f>Table!R147</f>
        <v>1.2051412470587535</v>
      </c>
      <c r="X146" s="49">
        <f>Table!S147</f>
        <v>7.5746217186684719</v>
      </c>
      <c r="Y146" s="49">
        <f>Table!T147</f>
        <v>-2.5142134867732131</v>
      </c>
      <c r="Z146" s="49">
        <f>Table!U147</f>
        <v>0.55592548785672302</v>
      </c>
      <c r="AA146" s="48" t="s">
        <v>118</v>
      </c>
      <c r="AB146" s="49">
        <v>1.86</v>
      </c>
      <c r="AC146" s="49">
        <v>-0.35175406242735796</v>
      </c>
    </row>
    <row r="147" spans="1:29" x14ac:dyDescent="0.15">
      <c r="A147" s="48" t="s">
        <v>290</v>
      </c>
      <c r="B147" s="48">
        <v>964</v>
      </c>
      <c r="C147" s="49">
        <v>37.972679999999997</v>
      </c>
      <c r="D147" s="48">
        <v>15601</v>
      </c>
      <c r="E147" s="49">
        <v>1.92</v>
      </c>
      <c r="F147" s="49">
        <v>2.58</v>
      </c>
      <c r="G147" s="50">
        <f t="shared" si="9"/>
        <v>592.41178067999999</v>
      </c>
      <c r="H147" s="48" t="str">
        <f>Table!A148</f>
        <v>Poland, Rep. of</v>
      </c>
      <c r="I147" s="49">
        <f>Table!B148</f>
        <v>-0.57222128355375479</v>
      </c>
      <c r="J147" s="49">
        <f>Table!C148</f>
        <v>-8.9417309813687895E-2</v>
      </c>
      <c r="K147" s="49">
        <f>Table!D148</f>
        <v>3.6579637063675934</v>
      </c>
      <c r="L147" s="49">
        <f>Table!E148</f>
        <v>0.68083540559352007</v>
      </c>
      <c r="M147" s="49">
        <f>Table!F148</f>
        <v>1.432330154972508</v>
      </c>
      <c r="N147" s="49">
        <f>Table!G148</f>
        <v>-3.9019802991564192</v>
      </c>
      <c r="O147" s="49">
        <f>Table!H148</f>
        <v>-0.23878738095124161</v>
      </c>
      <c r="P147" s="49">
        <f>Table!I148</f>
        <v>-1.960291695158989</v>
      </c>
      <c r="Q147" s="49">
        <f>Table!J148</f>
        <v>2.300013590090674</v>
      </c>
      <c r="R147" s="49">
        <f>Table!M148</f>
        <v>3.4483045919883004</v>
      </c>
      <c r="S147" s="49">
        <f>Table!N148</f>
        <v>2.3932901888625793</v>
      </c>
      <c r="T147" s="49">
        <f>Table!O148</f>
        <v>4.5029833773621126</v>
      </c>
      <c r="U147" s="49">
        <f>Table!P148</f>
        <v>0.43110100232702048</v>
      </c>
      <c r="V147" s="49">
        <f>Table!Q148</f>
        <v>1.7239005826802185</v>
      </c>
      <c r="W147" s="49">
        <f>Table!R148</f>
        <v>-3.1356766560851317</v>
      </c>
      <c r="X147" s="49">
        <f>Table!S148</f>
        <v>-0.31229231815125924</v>
      </c>
      <c r="Y147" s="49">
        <f>Table!T148</f>
        <v>-2.0081473126649665</v>
      </c>
      <c r="Z147" s="49">
        <f>Table!U148</f>
        <v>1.3040427750421471</v>
      </c>
      <c r="AA147" s="48" t="s">
        <v>161</v>
      </c>
      <c r="AB147" s="49">
        <v>1.84</v>
      </c>
      <c r="AC147" s="49">
        <v>0.98165879924728761</v>
      </c>
    </row>
    <row r="148" spans="1:29" x14ac:dyDescent="0.15">
      <c r="A148" s="51" t="s">
        <v>172</v>
      </c>
      <c r="B148" s="51">
        <v>182</v>
      </c>
      <c r="C148" s="52">
        <v>10.27617</v>
      </c>
      <c r="D148" s="51">
        <v>23132</v>
      </c>
      <c r="E148" s="52">
        <v>7.1</v>
      </c>
      <c r="F148" s="52">
        <v>10.9</v>
      </c>
      <c r="G148" s="53">
        <f t="shared" si="9"/>
        <v>237.70836444</v>
      </c>
      <c r="H148" s="48" t="str">
        <f>Table!A149</f>
        <v>Portugal</v>
      </c>
      <c r="I148" s="49">
        <f>Table!B149</f>
        <v>0.73875292301669959</v>
      </c>
      <c r="J148" s="49">
        <f>Table!C149</f>
        <v>-6.5615005195694796</v>
      </c>
      <c r="K148" s="49">
        <f>Table!D149</f>
        <v>7.813263220766939</v>
      </c>
      <c r="L148" s="49">
        <f>Table!E149</f>
        <v>5.5386213839232239</v>
      </c>
      <c r="M148" s="49">
        <f>Table!F149</f>
        <v>1.4668437724908554</v>
      </c>
      <c r="N148" s="49">
        <f>Table!G149</f>
        <v>-2.4550183914581138</v>
      </c>
      <c r="O148" s="49">
        <f>Table!H149</f>
        <v>1.9421129708276184</v>
      </c>
      <c r="P148" s="49">
        <f>Table!I149</f>
        <v>-1.9131892478091705</v>
      </c>
      <c r="Q148" s="49">
        <f>Table!J149</f>
        <v>7.6351665150812114</v>
      </c>
      <c r="R148" s="49">
        <f>Table!M149</f>
        <v>-1.1282216903055446</v>
      </c>
      <c r="S148" s="49">
        <f>Table!N149</f>
        <v>-5.9991183858469945</v>
      </c>
      <c r="T148" s="49">
        <f>Table!O149</f>
        <v>4.254719307571377</v>
      </c>
      <c r="U148" s="49">
        <f>Table!P149</f>
        <v>2.4579474744653096</v>
      </c>
      <c r="V148" s="49">
        <f>Table!Q149</f>
        <v>0.91141070576588989</v>
      </c>
      <c r="W148" s="49">
        <f>Table!R149</f>
        <v>-1.4826285427358086</v>
      </c>
      <c r="X148" s="49">
        <f>Table!S149</f>
        <v>2.0982896550723558</v>
      </c>
      <c r="Y148" s="49">
        <f>Table!T149</f>
        <v>-1.4631838145498823</v>
      </c>
      <c r="Z148" s="49">
        <f>Table!U149</f>
        <v>3.8429341702883542</v>
      </c>
      <c r="AA148" s="48" t="s">
        <v>131</v>
      </c>
      <c r="AB148" s="49">
        <v>1.82</v>
      </c>
      <c r="AC148" s="49">
        <v>0.35482719666057172</v>
      </c>
    </row>
    <row r="149" spans="1:29" x14ac:dyDescent="0.15">
      <c r="A149" s="48" t="s">
        <v>173</v>
      </c>
      <c r="B149" s="48">
        <v>453</v>
      </c>
      <c r="C149" s="49">
        <v>2.8755730000000002</v>
      </c>
      <c r="D149" s="48">
        <v>62919</v>
      </c>
      <c r="E149" s="49">
        <v>3.15</v>
      </c>
      <c r="F149" s="49">
        <v>6.25</v>
      </c>
      <c r="G149" s="50">
        <f t="shared" si="9"/>
        <v>180.92817758700002</v>
      </c>
      <c r="H149" s="48" t="str">
        <f>Table!A150</f>
        <v>Qatar</v>
      </c>
      <c r="I149" s="49">
        <f>Table!B150</f>
        <v>3.7091738150704416</v>
      </c>
      <c r="J149" s="49">
        <f>Table!C150</f>
        <v>24.230100940167443</v>
      </c>
      <c r="K149" s="49">
        <f>Table!D150</f>
        <v>-9.2186628282609497</v>
      </c>
      <c r="L149" s="49">
        <f>Table!E150</f>
        <v>-2.1921207882632814</v>
      </c>
      <c r="M149" s="49">
        <f>Table!F150</f>
        <v>-1.5537665518589034</v>
      </c>
      <c r="N149" s="49">
        <f>Table!G150</f>
        <v>-1.5493156151929068</v>
      </c>
      <c r="O149" s="49">
        <f>Table!H150</f>
        <v>-9.7529486816431454</v>
      </c>
      <c r="P149" s="49">
        <f>Table!I150</f>
        <v>35.674908606849201</v>
      </c>
      <c r="Q149" s="49">
        <f>Table!J150</f>
        <v>3.3032351793609891</v>
      </c>
      <c r="R149" s="49">
        <f>Table!M150</f>
        <v>-2.4634237605238543</v>
      </c>
      <c r="S149" s="49">
        <f>Table!N150</f>
        <v>18.48063610851263</v>
      </c>
      <c r="T149" s="49">
        <f>Table!O150</f>
        <v>-10.397942001870909</v>
      </c>
      <c r="U149" s="49">
        <f>Table!P150</f>
        <v>-2.1650140318054256</v>
      </c>
      <c r="V149" s="49">
        <f>Table!Q150</f>
        <v>-2.9188026192703478</v>
      </c>
      <c r="W149" s="49">
        <f>Table!R150</f>
        <v>-2.0787652011225446</v>
      </c>
      <c r="X149" s="49">
        <f>Table!S150</f>
        <v>-8.4673526660430305</v>
      </c>
      <c r="Y149" s="49">
        <f>Table!T150</f>
        <v>31.083019293002895</v>
      </c>
      <c r="Z149" s="49">
        <f>Table!U150</f>
        <v>2.4263797942001872</v>
      </c>
      <c r="AA149" s="48" t="s">
        <v>168</v>
      </c>
      <c r="AB149" s="49">
        <v>1.8</v>
      </c>
      <c r="AC149" s="49">
        <v>8.8431391273481208E-2</v>
      </c>
    </row>
    <row r="150" spans="1:29" x14ac:dyDescent="0.15">
      <c r="A150" s="48" t="s">
        <v>174</v>
      </c>
      <c r="B150" s="48">
        <v>968</v>
      </c>
      <c r="C150" s="49">
        <v>19.405149999999999</v>
      </c>
      <c r="D150" s="48">
        <v>12887</v>
      </c>
      <c r="E150" s="49">
        <v>1.44</v>
      </c>
      <c r="F150" s="49">
        <v>3.96</v>
      </c>
      <c r="G150" s="50">
        <f t="shared" si="9"/>
        <v>250.07416804999997</v>
      </c>
      <c r="H150" s="48" t="str">
        <f>Table!A151</f>
        <v>Romania</v>
      </c>
      <c r="I150" s="49">
        <f>Table!B151</f>
        <v>-2.9974111145631723</v>
      </c>
      <c r="J150" s="49">
        <f>Table!C151</f>
        <v>-6.614293647335634</v>
      </c>
      <c r="K150" s="49">
        <f>Table!D151</f>
        <v>4.2441256329624268</v>
      </c>
      <c r="L150" s="49">
        <f>Table!E151</f>
        <v>-0.57905922457059655</v>
      </c>
      <c r="M150" s="49">
        <f>Table!F151</f>
        <v>2.0821897274469743</v>
      </c>
      <c r="N150" s="49">
        <f>Table!G151</f>
        <v>-1.4113671664195746</v>
      </c>
      <c r="O150" s="49">
        <f>Table!H151</f>
        <v>0.78404048286038164</v>
      </c>
      <c r="P150" s="49">
        <f>Table!I151</f>
        <v>-0.98711293968529168</v>
      </c>
      <c r="Q150" s="49">
        <f>Table!J151</f>
        <v>1.2807219097567795</v>
      </c>
      <c r="R150" s="49">
        <f>Table!M151</f>
        <v>-5.2822181500557885</v>
      </c>
      <c r="S150" s="49">
        <f>Table!N151</f>
        <v>-8.8171430495435263</v>
      </c>
      <c r="T150" s="49">
        <f>Table!O151</f>
        <v>4.334121613686774</v>
      </c>
      <c r="U150" s="49">
        <f>Table!P151</f>
        <v>-0.63888262136182727</v>
      </c>
      <c r="V150" s="49">
        <f>Table!Q151</f>
        <v>1.8755610418741564</v>
      </c>
      <c r="W150" s="49">
        <f>Table!R151</f>
        <v>-1.7214397473510867</v>
      </c>
      <c r="X150" s="49">
        <f>Table!S151</f>
        <v>0.92252994235699437</v>
      </c>
      <c r="Y150" s="49">
        <f>Table!T151</f>
        <v>-1.2743439287458593</v>
      </c>
      <c r="Z150" s="49">
        <f>Table!U151</f>
        <v>0.57619794049054518</v>
      </c>
      <c r="AA150" s="48" t="s">
        <v>155</v>
      </c>
      <c r="AB150" s="49">
        <v>1.75</v>
      </c>
      <c r="AC150" s="49">
        <v>-0.43173091750965975</v>
      </c>
    </row>
    <row r="151" spans="1:29" x14ac:dyDescent="0.15">
      <c r="A151" s="48" t="s">
        <v>292</v>
      </c>
      <c r="B151" s="48">
        <v>922</v>
      </c>
      <c r="C151" s="49">
        <v>146.74959999999999</v>
      </c>
      <c r="D151" s="48">
        <v>11601</v>
      </c>
      <c r="E151" s="49">
        <v>1.3</v>
      </c>
      <c r="F151" s="49">
        <v>3.8</v>
      </c>
      <c r="G151" s="50">
        <f t="shared" si="9"/>
        <v>1702.4421095999999</v>
      </c>
      <c r="H151" s="48" t="str">
        <f>Table!A152</f>
        <v>Russian Federation</v>
      </c>
      <c r="I151" s="49">
        <f>Table!B152</f>
        <v>3.9634219653219609</v>
      </c>
      <c r="J151" s="49">
        <f>Table!C152</f>
        <v>9.3737239546691562</v>
      </c>
      <c r="K151" s="49">
        <f>Table!D152</f>
        <v>-2.1183578195881365</v>
      </c>
      <c r="L151" s="49">
        <f>Table!E152</f>
        <v>-1.4965723553551267</v>
      </c>
      <c r="M151" s="49">
        <f>Table!F152</f>
        <v>0.36119724589743579</v>
      </c>
      <c r="N151" s="49">
        <f>Table!G152</f>
        <v>-2.7668601567486286</v>
      </c>
      <c r="O151" s="49">
        <f>Table!H152</f>
        <v>-0.52508401301043062</v>
      </c>
      <c r="P151" s="49">
        <f>Table!I152</f>
        <v>10.359864722401246</v>
      </c>
      <c r="Q151" s="49">
        <f>Table!J152</f>
        <v>0.62926328336272197</v>
      </c>
      <c r="R151" s="49">
        <f>Table!M152</f>
        <v>2.442428842359178</v>
      </c>
      <c r="S151" s="49">
        <f>Table!N152</f>
        <v>6.3395394494183712</v>
      </c>
      <c r="T151" s="49">
        <f>Table!O152</f>
        <v>-1.1528105279830567</v>
      </c>
      <c r="U151" s="49">
        <f>Table!P152</f>
        <v>-0.42512742326842973</v>
      </c>
      <c r="V151" s="49">
        <f>Table!Q152</f>
        <v>0.3154410974357198</v>
      </c>
      <c r="W151" s="49">
        <f>Table!R152</f>
        <v>-2.3601148950656206</v>
      </c>
      <c r="X151" s="49">
        <f>Table!S152</f>
        <v>-0.3841851840105176</v>
      </c>
      <c r="Y151" s="49">
        <f>Table!T152</f>
        <v>7.7983572533728349</v>
      </c>
      <c r="Z151" s="49">
        <f>Table!U152</f>
        <v>0.19303640882309309</v>
      </c>
      <c r="AA151" s="48" t="s">
        <v>47</v>
      </c>
      <c r="AB151" s="49">
        <v>1.71</v>
      </c>
      <c r="AC151" s="49">
        <v>-2.8147429015869356</v>
      </c>
    </row>
    <row r="152" spans="1:29" x14ac:dyDescent="0.15">
      <c r="A152" s="48" t="s">
        <v>176</v>
      </c>
      <c r="B152" s="48">
        <v>714</v>
      </c>
      <c r="C152" s="49">
        <v>12.39949</v>
      </c>
      <c r="D152" s="48">
        <v>816</v>
      </c>
      <c r="E152" s="49">
        <v>5.17</v>
      </c>
      <c r="F152" s="49">
        <v>7.63</v>
      </c>
      <c r="G152" s="50">
        <f t="shared" si="9"/>
        <v>10.117983840000001</v>
      </c>
      <c r="H152" s="48" t="str">
        <f>Table!A153</f>
        <v>Rwanda</v>
      </c>
      <c r="I152" s="49">
        <f>Table!B153</f>
        <v>-11.943431689728012</v>
      </c>
      <c r="J152" s="49">
        <f>Table!C153</f>
        <v>-13.257227983321442</v>
      </c>
      <c r="K152" s="49">
        <f>Table!D153</f>
        <v>-1.9011422253690682</v>
      </c>
      <c r="L152" s="49">
        <f>Table!E153</f>
        <v>0.52584332955568569</v>
      </c>
      <c r="M152" s="49">
        <f>Table!F153</f>
        <v>-3.3830633904777643</v>
      </c>
      <c r="N152" s="49">
        <f>Table!G153</f>
        <v>-3.0660048063582832</v>
      </c>
      <c r="O152" s="49">
        <f>Table!H153</f>
        <v>6.2809433253207736</v>
      </c>
      <c r="P152" s="49">
        <f>Table!I153</f>
        <v>-4.2289657130875993</v>
      </c>
      <c r="Q152" s="49">
        <f>Table!J153</f>
        <v>4.1616902878348467</v>
      </c>
      <c r="R152" s="49" t="str">
        <f>Table!M153</f>
        <v/>
      </c>
      <c r="S152" s="49" t="str">
        <f>Table!N153</f>
        <v/>
      </c>
      <c r="T152" s="49" t="str">
        <f>Table!O153</f>
        <v/>
      </c>
      <c r="U152" s="49" t="str">
        <f>Table!P153</f>
        <v/>
      </c>
      <c r="V152" s="49" t="str">
        <f>Table!Q153</f>
        <v/>
      </c>
      <c r="W152" s="49" t="str">
        <f>Table!R153</f>
        <v/>
      </c>
      <c r="X152" s="49" t="str">
        <f>Table!S153</f>
        <v/>
      </c>
      <c r="Y152" s="49">
        <f>Table!T153</f>
        <v>-3.2402159241155686</v>
      </c>
      <c r="Z152" s="49" t="str">
        <f>Table!U153</f>
        <v/>
      </c>
      <c r="AA152" s="48" t="s">
        <v>183</v>
      </c>
      <c r="AB152" s="49">
        <v>1.68</v>
      </c>
      <c r="AC152" s="49">
        <v>-0.21933984413589641</v>
      </c>
    </row>
    <row r="153" spans="1:29" x14ac:dyDescent="0.15">
      <c r="C153" s="49"/>
      <c r="E153" s="49"/>
      <c r="F153" s="49"/>
      <c r="G153" s="50"/>
      <c r="H153" s="48" t="str">
        <f>Table!A154</f>
        <v>Samoa</v>
      </c>
      <c r="I153" s="49">
        <f>Table!B154</f>
        <v>-0.65717448523938127</v>
      </c>
      <c r="J153" s="49">
        <f>Table!C154</f>
        <v>-34.557725030563162</v>
      </c>
      <c r="K153" s="49">
        <f>Table!D154</f>
        <v>17.927690003812682</v>
      </c>
      <c r="L153" s="49">
        <f>Table!E154</f>
        <v>20.242323686335027</v>
      </c>
      <c r="M153" s="49">
        <f>Table!F154</f>
        <v>-2.5740598548016509</v>
      </c>
      <c r="N153" s="49">
        <f>Table!G154</f>
        <v>-3.174654883481888</v>
      </c>
      <c r="O153" s="49">
        <f>Table!H154</f>
        <v>19.141928414094302</v>
      </c>
      <c r="P153" s="49" t="str">
        <f>Table!I154</f>
        <v/>
      </c>
      <c r="Q153" s="49">
        <f>Table!J154</f>
        <v>20.517471947682491</v>
      </c>
      <c r="R153" s="49" t="str">
        <f>Table!M154</f>
        <v/>
      </c>
      <c r="S153" s="49" t="str">
        <f>Table!N154</f>
        <v/>
      </c>
      <c r="T153" s="49" t="str">
        <f>Table!O154</f>
        <v/>
      </c>
      <c r="U153" s="49" t="str">
        <f>Table!P154</f>
        <v/>
      </c>
      <c r="V153" s="49" t="str">
        <f>Table!Q154</f>
        <v/>
      </c>
      <c r="W153" s="49" t="str">
        <f>Table!R154</f>
        <v/>
      </c>
      <c r="X153" s="49" t="str">
        <f>Table!S154</f>
        <v/>
      </c>
      <c r="Y153" s="49" t="str">
        <f>Table!T154</f>
        <v/>
      </c>
      <c r="Z153" s="49" t="str">
        <f>Table!U154</f>
        <v/>
      </c>
      <c r="AA153" s="48" t="s">
        <v>113</v>
      </c>
      <c r="AB153" s="49">
        <v>1.66</v>
      </c>
      <c r="AC153" s="49">
        <v>-0.11706911767067682</v>
      </c>
    </row>
    <row r="154" spans="1:29" x14ac:dyDescent="0.15">
      <c r="A154" s="48" t="s">
        <v>294</v>
      </c>
      <c r="B154" s="48">
        <v>716</v>
      </c>
      <c r="C154" s="49">
        <v>0.21250910000000001</v>
      </c>
      <c r="D154" s="48">
        <v>1980</v>
      </c>
      <c r="E154" s="49">
        <v>10.56</v>
      </c>
      <c r="F154" s="49">
        <v>-1.360001</v>
      </c>
      <c r="G154" s="50">
        <f t="shared" ref="G154:G160" si="10">C154*D154/1000</f>
        <v>0.42076801800000002</v>
      </c>
      <c r="H154" s="48" t="str">
        <f>Table!A155</f>
        <v>São Tomé and Príncipe, Dem. Rep. of</v>
      </c>
      <c r="I154" s="49">
        <f>Table!B155</f>
        <v>-19.631607630608244</v>
      </c>
      <c r="J154" s="49">
        <f>Table!C155</f>
        <v>-29.789424669598976</v>
      </c>
      <c r="K154" s="49">
        <f>Table!D155</f>
        <v>2.9889769569264422</v>
      </c>
      <c r="L154" s="49">
        <f>Table!E155</f>
        <v>12.441988834685356</v>
      </c>
      <c r="M154" s="49">
        <f>Table!F155</f>
        <v>-6.1078974064248568</v>
      </c>
      <c r="N154" s="49">
        <f>Table!G155</f>
        <v>0.11481702518756402</v>
      </c>
      <c r="O154" s="49">
        <f>Table!H155</f>
        <v>7.054023056876721</v>
      </c>
      <c r="P154" s="49">
        <f>Table!I155</f>
        <v>-7.2655399591969649</v>
      </c>
      <c r="Q154" s="49">
        <f>Table!J155</f>
        <v>16.952137214716757</v>
      </c>
      <c r="R154" s="49">
        <f>Table!M155</f>
        <v>-14.252887897893492</v>
      </c>
      <c r="S154" s="49">
        <f>Table!N155</f>
        <v>-24.584237555359039</v>
      </c>
      <c r="T154" s="49">
        <f>Table!O155</f>
        <v>-1.9052455879953536</v>
      </c>
      <c r="U154" s="49">
        <f>Table!P155</f>
        <v>1.6579251643906914</v>
      </c>
      <c r="V154" s="49">
        <f>Table!Q155</f>
        <v>-4.2377107798924083</v>
      </c>
      <c r="W154" s="49">
        <f>Table!R155</f>
        <v>0.69962932283298329</v>
      </c>
      <c r="X154" s="49">
        <f>Table!S155</f>
        <v>11.536965922627919</v>
      </c>
      <c r="Y154" s="49">
        <f>Table!T155</f>
        <v>-4.2423853206950763</v>
      </c>
      <c r="Z154" s="49">
        <f>Table!U155</f>
        <v>3.9257509024271848</v>
      </c>
      <c r="AA154" s="48" t="s">
        <v>121</v>
      </c>
      <c r="AB154" s="49">
        <v>1.64</v>
      </c>
      <c r="AC154" s="49">
        <v>-0.84301527444689861</v>
      </c>
    </row>
    <row r="155" spans="1:29" x14ac:dyDescent="0.15">
      <c r="A155" s="48" t="s">
        <v>179</v>
      </c>
      <c r="B155" s="48">
        <v>456</v>
      </c>
      <c r="C155" s="49">
        <v>34.082000000000001</v>
      </c>
      <c r="D155" s="48">
        <v>23266</v>
      </c>
      <c r="E155" s="49">
        <v>3.4</v>
      </c>
      <c r="F155" s="49">
        <v>20.5</v>
      </c>
      <c r="G155" s="50">
        <f t="shared" si="10"/>
        <v>792.95181200000002</v>
      </c>
      <c r="H155" s="48" t="str">
        <f>Table!A156</f>
        <v>Saudi Arabia</v>
      </c>
      <c r="I155" s="49">
        <f>Table!B156</f>
        <v>0.62494839388224255</v>
      </c>
      <c r="J155" s="49">
        <f>Table!C156</f>
        <v>13.293553621889094</v>
      </c>
      <c r="K155" s="49">
        <f>Table!D156</f>
        <v>-8.6334957321754953</v>
      </c>
      <c r="L155" s="49">
        <f>Table!E156</f>
        <v>-0.6540029634337905</v>
      </c>
      <c r="M155" s="49">
        <f>Table!F156</f>
        <v>-1.8434419756332041</v>
      </c>
      <c r="N155" s="49">
        <f>Table!G156</f>
        <v>1.721958446244146</v>
      </c>
      <c r="O155" s="49">
        <f>Table!H156</f>
        <v>-5.7570679420754995</v>
      </c>
      <c r="P155" s="49">
        <f>Table!I156</f>
        <v>23.563842835378011</v>
      </c>
      <c r="Q155" s="49">
        <f>Table!J156</f>
        <v>1.7690004914592905</v>
      </c>
      <c r="R155" s="49">
        <f>Table!M156</f>
        <v>-2.8062178292125965</v>
      </c>
      <c r="S155" s="49">
        <f>Table!N156</f>
        <v>6.8480236207686866</v>
      </c>
      <c r="T155" s="49">
        <f>Table!O156</f>
        <v>-6.2325564063698851</v>
      </c>
      <c r="U155" s="49">
        <f>Table!P156</f>
        <v>-0.64231449344349489</v>
      </c>
      <c r="V155" s="49">
        <f>Table!Q156</f>
        <v>-1.6478779239847996</v>
      </c>
      <c r="W155" s="49">
        <f>Table!R156</f>
        <v>2.2044214021328585</v>
      </c>
      <c r="X155" s="49">
        <f>Table!S156</f>
        <v>-5.6261064457442647</v>
      </c>
      <c r="Y155" s="49">
        <f>Table!T156</f>
        <v>17.443898772111435</v>
      </c>
      <c r="Z155" s="49">
        <f>Table!U156</f>
        <v>0.57645633793102791</v>
      </c>
      <c r="AA155" s="48" t="s">
        <v>216</v>
      </c>
      <c r="AB155" s="49">
        <v>1.63</v>
      </c>
      <c r="AC155" s="49">
        <v>-4.8642792076987842</v>
      </c>
    </row>
    <row r="156" spans="1:29" x14ac:dyDescent="0.15">
      <c r="A156" s="48" t="s">
        <v>180</v>
      </c>
      <c r="B156" s="48">
        <v>722</v>
      </c>
      <c r="C156" s="49">
        <v>16.306560000000001</v>
      </c>
      <c r="D156" s="48">
        <v>1446</v>
      </c>
      <c r="E156" s="49">
        <v>4.2699999999999996</v>
      </c>
      <c r="F156" s="49">
        <v>5.13</v>
      </c>
      <c r="G156" s="50">
        <f t="shared" si="10"/>
        <v>23.579285760000001</v>
      </c>
      <c r="H156" s="48" t="str">
        <f>Table!A157</f>
        <v>Senegal</v>
      </c>
      <c r="I156" s="49">
        <f>Table!B157</f>
        <v>-6.5864634046832986</v>
      </c>
      <c r="J156" s="49">
        <f>Table!C157</f>
        <v>-12.502402718687492</v>
      </c>
      <c r="K156" s="49">
        <f>Table!D157</f>
        <v>-0.86440568752641822</v>
      </c>
      <c r="L156" s="49">
        <f>Table!E157</f>
        <v>1.3185460417913928</v>
      </c>
      <c r="M156" s="49">
        <f>Table!F157</f>
        <v>-3.1707711123543634</v>
      </c>
      <c r="N156" s="49">
        <f>Table!G157</f>
        <v>-2.5543198169411259</v>
      </c>
      <c r="O156" s="49">
        <f>Table!H157</f>
        <v>9.3346648184717402</v>
      </c>
      <c r="P156" s="49">
        <f>Table!I157</f>
        <v>-5.7038606753819252</v>
      </c>
      <c r="Q156" s="49">
        <f>Table!J157</f>
        <v>2.0669575354594989</v>
      </c>
      <c r="R156" s="49" t="str">
        <f>Table!M157</f>
        <v/>
      </c>
      <c r="S156" s="49" t="str">
        <f>Table!N157</f>
        <v/>
      </c>
      <c r="T156" s="49" t="str">
        <f>Table!O157</f>
        <v/>
      </c>
      <c r="U156" s="49" t="str">
        <f>Table!P157</f>
        <v/>
      </c>
      <c r="V156" s="49" t="str">
        <f>Table!Q157</f>
        <v/>
      </c>
      <c r="W156" s="49" t="str">
        <f>Table!R157</f>
        <v/>
      </c>
      <c r="X156" s="49" t="str">
        <f>Table!S157</f>
        <v/>
      </c>
      <c r="Y156" s="49">
        <f>Table!T157</f>
        <v>-5.2651432086256413</v>
      </c>
      <c r="Z156" s="49" t="str">
        <f>Table!U157</f>
        <v/>
      </c>
      <c r="AA156" s="48" t="s">
        <v>132</v>
      </c>
      <c r="AB156" s="49">
        <v>1.59</v>
      </c>
      <c r="AC156" s="49">
        <v>2.4199357237029933</v>
      </c>
    </row>
    <row r="157" spans="1:29" x14ac:dyDescent="0.15">
      <c r="A157" s="48" t="s">
        <v>295</v>
      </c>
      <c r="B157" s="48">
        <v>942</v>
      </c>
      <c r="C157" s="49">
        <v>6.9639470000000001</v>
      </c>
      <c r="D157" s="48">
        <v>7382</v>
      </c>
      <c r="E157" s="49">
        <v>2.36</v>
      </c>
      <c r="F157" s="49">
        <v>7.54</v>
      </c>
      <c r="G157" s="50">
        <f t="shared" si="10"/>
        <v>51.407856754000001</v>
      </c>
      <c r="H157" s="48" t="str">
        <f>Table!A158</f>
        <v>Serbia, Rep. of</v>
      </c>
      <c r="I157" s="49">
        <f>Table!B158</f>
        <v>-4.6722155383287252</v>
      </c>
      <c r="J157" s="49">
        <f>Table!C158</f>
        <v>-10.593086503222182</v>
      </c>
      <c r="K157" s="49">
        <f>Table!D158</f>
        <v>2.2984195336015185</v>
      </c>
      <c r="L157" s="49">
        <f>Table!E158</f>
        <v>-0.18499341126251156</v>
      </c>
      <c r="M157" s="49">
        <f>Table!F158</f>
        <v>1.3263519589772977E-2</v>
      </c>
      <c r="N157" s="49">
        <f>Table!G158</f>
        <v>-5.4268791324225107</v>
      </c>
      <c r="O157" s="49">
        <f>Table!H158</f>
        <v>9.0493305637144488</v>
      </c>
      <c r="P157" s="49">
        <f>Table!I158</f>
        <v>-3.3940378331741425</v>
      </c>
      <c r="Q157" s="49">
        <f>Table!J158</f>
        <v>2.9374640787725914</v>
      </c>
      <c r="R157" s="49">
        <f>Table!M158</f>
        <v>-4.2212045004145518</v>
      </c>
      <c r="S157" s="49">
        <f>Table!N158</f>
        <v>-11.266644891199908</v>
      </c>
      <c r="T157" s="49">
        <f>Table!O158</f>
        <v>2.327464514359423</v>
      </c>
      <c r="U157" s="49">
        <f>Table!P158</f>
        <v>0.24530691041251265</v>
      </c>
      <c r="V157" s="49">
        <f>Table!Q158</f>
        <v>-0.48384765412013231</v>
      </c>
      <c r="W157" s="49">
        <f>Table!R158</f>
        <v>-3.0249701479547837</v>
      </c>
      <c r="X157" s="49">
        <f>Table!S158</f>
        <v>7.742946024380692</v>
      </c>
      <c r="Y157" s="49">
        <f>Table!T158</f>
        <v>-2.4686392306452936</v>
      </c>
      <c r="Z157" s="49">
        <f>Table!U158</f>
        <v>2.3501797678102321</v>
      </c>
      <c r="AA157" s="48" t="s">
        <v>49</v>
      </c>
      <c r="AB157" s="49">
        <v>1.55</v>
      </c>
      <c r="AC157" s="49">
        <v>2.7699501952802113E-2</v>
      </c>
    </row>
    <row r="158" spans="1:29" x14ac:dyDescent="0.15">
      <c r="A158" s="48" t="s">
        <v>182</v>
      </c>
      <c r="B158" s="48">
        <v>718</v>
      </c>
      <c r="C158" s="49">
        <v>9.62866E-2</v>
      </c>
      <c r="D158" s="48">
        <v>17127</v>
      </c>
      <c r="E158" s="49">
        <v>25.47</v>
      </c>
      <c r="F158" s="49">
        <v>-18.670000000000002</v>
      </c>
      <c r="G158" s="50">
        <f t="shared" si="10"/>
        <v>1.6491005982</v>
      </c>
      <c r="H158" s="48" t="str">
        <f>Table!A159</f>
        <v>Seychelles</v>
      </c>
      <c r="I158" s="49">
        <f>Table!B159</f>
        <v>-18.69682292840978</v>
      </c>
      <c r="J158" s="49">
        <f>Table!C159</f>
        <v>-38.020925449405198</v>
      </c>
      <c r="K158" s="49">
        <f>Table!D159</f>
        <v>27.64679641789693</v>
      </c>
      <c r="L158" s="49">
        <f>Table!E159</f>
        <v>28.808808649853312</v>
      </c>
      <c r="M158" s="49">
        <f>Table!F159</f>
        <v>6.4343344348067252E-2</v>
      </c>
      <c r="N158" s="49">
        <f>Table!G159</f>
        <v>-7.5276936226893367</v>
      </c>
      <c r="O158" s="49">
        <f>Table!H159</f>
        <v>-0.79500027421216002</v>
      </c>
      <c r="P158" s="49">
        <f>Table!I159</f>
        <v>-3.3171560633057293</v>
      </c>
      <c r="Q158" s="49">
        <f>Table!J159</f>
        <v>32.536756313238058</v>
      </c>
      <c r="R158" s="49">
        <f>Table!M159</f>
        <v>-29.210325525873913</v>
      </c>
      <c r="S158" s="49">
        <f>Table!N159</f>
        <v>-38.270849559869376</v>
      </c>
      <c r="T158" s="49">
        <f>Table!O159</f>
        <v>15.662672859203727</v>
      </c>
      <c r="U158" s="49">
        <f>Table!P159</f>
        <v>17.301418496293753</v>
      </c>
      <c r="V158" s="49">
        <f>Table!Q159</f>
        <v>-2.6595211456987888</v>
      </c>
      <c r="W158" s="49">
        <f>Table!R159</f>
        <v>-5.4302857509537752</v>
      </c>
      <c r="X158" s="49">
        <f>Table!S159</f>
        <v>-1.171863074254426</v>
      </c>
      <c r="Y158" s="49">
        <f>Table!T159</f>
        <v>-5.3149096091164187</v>
      </c>
      <c r="Z158" s="49">
        <f>Table!U159</f>
        <v>19.563649939302724</v>
      </c>
      <c r="AA158" s="48" t="s">
        <v>124</v>
      </c>
      <c r="AB158" s="49">
        <v>1.49</v>
      </c>
      <c r="AC158" s="49">
        <v>1.2972062402322013</v>
      </c>
    </row>
    <row r="159" spans="1:29" x14ac:dyDescent="0.15">
      <c r="A159" s="48" t="s">
        <v>183</v>
      </c>
      <c r="B159" s="48">
        <v>724</v>
      </c>
      <c r="C159" s="49">
        <v>7.8177719999999997</v>
      </c>
      <c r="D159" s="48">
        <v>539</v>
      </c>
      <c r="E159" s="49">
        <v>1.68</v>
      </c>
      <c r="F159" s="49">
        <v>62.22</v>
      </c>
      <c r="G159" s="50">
        <f t="shared" si="10"/>
        <v>4.2137791079999998</v>
      </c>
      <c r="H159" s="48" t="str">
        <f>Table!A160</f>
        <v>Sierra Leone</v>
      </c>
      <c r="I159" s="49">
        <f>Table!B160</f>
        <v>-19.135687495749192</v>
      </c>
      <c r="J159" s="49">
        <f>Table!C160</f>
        <v>-14.516668670951432</v>
      </c>
      <c r="K159" s="49">
        <f>Table!D160</f>
        <v>-10.05918968957771</v>
      </c>
      <c r="L159" s="49">
        <f>Table!E160</f>
        <v>-0.2193435731023016</v>
      </c>
      <c r="M159" s="49">
        <f>Table!F160</f>
        <v>-3.3544932256884081</v>
      </c>
      <c r="N159" s="49">
        <f>Table!G160</f>
        <v>-2.2317660410071194</v>
      </c>
      <c r="O159" s="49">
        <f>Table!H160</f>
        <v>7.6724557677790886</v>
      </c>
      <c r="P159" s="49">
        <f>Table!I160</f>
        <v>-5.6642106928723592</v>
      </c>
      <c r="Q159" s="49">
        <f>Table!J160</f>
        <v>0.99567892465703733</v>
      </c>
      <c r="R159" s="49" t="str">
        <f>Table!M160</f>
        <v/>
      </c>
      <c r="S159" s="49" t="str">
        <f>Table!N160</f>
        <v/>
      </c>
      <c r="T159" s="49" t="str">
        <f>Table!O160</f>
        <v/>
      </c>
      <c r="U159" s="49" t="str">
        <f>Table!P160</f>
        <v/>
      </c>
      <c r="V159" s="49" t="str">
        <f>Table!Q160</f>
        <v/>
      </c>
      <c r="W159" s="49" t="str">
        <f>Table!R160</f>
        <v/>
      </c>
      <c r="X159" s="49" t="str">
        <f>Table!S160</f>
        <v/>
      </c>
      <c r="Y159" s="49">
        <f>Table!T160</f>
        <v>-6.2451641285282369</v>
      </c>
      <c r="Z159" s="49" t="str">
        <f>Table!U160</f>
        <v/>
      </c>
      <c r="AA159" s="48" t="s">
        <v>174</v>
      </c>
      <c r="AB159" s="49">
        <v>1.44</v>
      </c>
      <c r="AC159" s="49">
        <v>-0.57905949166534276</v>
      </c>
    </row>
    <row r="160" spans="1:29" x14ac:dyDescent="0.15">
      <c r="A160" s="48" t="s">
        <v>184</v>
      </c>
      <c r="B160" s="48">
        <v>576</v>
      </c>
      <c r="C160" s="49">
        <v>5.7035419999999997</v>
      </c>
      <c r="D160" s="48">
        <v>65234</v>
      </c>
      <c r="E160" s="49">
        <v>4.16</v>
      </c>
      <c r="F160" s="49">
        <v>-0.1599998</v>
      </c>
      <c r="G160" s="50">
        <f t="shared" si="10"/>
        <v>372.06485882799996</v>
      </c>
      <c r="H160" s="48" t="str">
        <f>Table!A161</f>
        <v>Singapore</v>
      </c>
      <c r="I160" s="49">
        <f>Table!B161</f>
        <v>16.640853390999226</v>
      </c>
      <c r="J160" s="49">
        <f>Table!C161</f>
        <v>28.11855607379427</v>
      </c>
      <c r="K160" s="49">
        <f>Table!D161</f>
        <v>-0.72735516245552168</v>
      </c>
      <c r="L160" s="49">
        <f>Table!E161</f>
        <v>-1.7689957979145263</v>
      </c>
      <c r="M160" s="49">
        <f>Table!F161</f>
        <v>-0.53379576830085029</v>
      </c>
      <c r="N160" s="49">
        <f>Table!G161</f>
        <v>-8.8602327496731164</v>
      </c>
      <c r="O160" s="49">
        <f>Table!H161</f>
        <v>-1.8901147706663974</v>
      </c>
      <c r="P160" s="49">
        <f>Table!I161</f>
        <v>-1.7574711552927544</v>
      </c>
      <c r="Q160" s="49">
        <f>Table!J161</f>
        <v>5.5972223925807896</v>
      </c>
      <c r="R160" s="49">
        <f>Table!M161</f>
        <v>17.585031828353284</v>
      </c>
      <c r="S160" s="49">
        <f>Table!N161</f>
        <v>27.543625629442001</v>
      </c>
      <c r="T160" s="49">
        <f>Table!O161</f>
        <v>4.3753235984172791</v>
      </c>
      <c r="U160" s="49">
        <f>Table!P161</f>
        <v>-0.48195924728619105</v>
      </c>
      <c r="V160" s="49">
        <f>Table!Q161</f>
        <v>0.15052699244018936</v>
      </c>
      <c r="W160" s="49">
        <f>Table!R161</f>
        <v>-12.223640245893975</v>
      </c>
      <c r="X160" s="49">
        <f>Table!S161</f>
        <v>-2.1102771536119982</v>
      </c>
      <c r="Y160" s="49">
        <f>Table!T161</f>
        <v>-0.74995399993365097</v>
      </c>
      <c r="Z160" s="49">
        <f>Table!U161</f>
        <v>1.5262895554096843</v>
      </c>
      <c r="AA160" s="48" t="s">
        <v>65</v>
      </c>
      <c r="AB160" s="49">
        <v>1.43</v>
      </c>
      <c r="AC160" s="49">
        <v>-2.2005476896435514</v>
      </c>
    </row>
    <row r="161" spans="1:29" x14ac:dyDescent="0.15">
      <c r="C161" s="49"/>
      <c r="E161" s="49"/>
      <c r="F161" s="49"/>
      <c r="G161" s="50"/>
      <c r="H161" s="48" t="str">
        <f>Table!A162</f>
        <v>Sint Maarten, Kingdom of the Netherlands</v>
      </c>
      <c r="I161" s="49">
        <f>Table!B162</f>
        <v>-0.72346989373756831</v>
      </c>
      <c r="J161" s="49">
        <f>Table!C162</f>
        <v>-70.580575849073554</v>
      </c>
      <c r="K161" s="49">
        <f>Table!D162</f>
        <v>59.883023293567575</v>
      </c>
      <c r="L161" s="49">
        <f>Table!E162</f>
        <v>60.207974676378726</v>
      </c>
      <c r="M161" s="49">
        <f>Table!F162</f>
        <v>0.44618570430468096</v>
      </c>
      <c r="N161" s="49">
        <f>Table!G162</f>
        <v>-2.2827047465910355</v>
      </c>
      <c r="O161" s="49">
        <f>Table!H162</f>
        <v>12.25678740835944</v>
      </c>
      <c r="P161" s="49" t="str">
        <f>Table!I162</f>
        <v/>
      </c>
      <c r="Q161" s="49">
        <f>Table!J162</f>
        <v>68.262729297669239</v>
      </c>
      <c r="R161" s="49">
        <f>Table!M162</f>
        <v>-29.499737557384176</v>
      </c>
      <c r="S161" s="49">
        <f>Table!N162</f>
        <v>-47.548068209959155</v>
      </c>
      <c r="T161" s="49">
        <f>Table!O162</f>
        <v>23.688173663866177</v>
      </c>
      <c r="U161" s="49">
        <f>Table!P162</f>
        <v>22.208100046914712</v>
      </c>
      <c r="V161" s="49">
        <f>Table!Q162</f>
        <v>1.0287711696153863</v>
      </c>
      <c r="W161" s="49">
        <f>Table!R162</f>
        <v>-3.2042879032002745</v>
      </c>
      <c r="X161" s="49">
        <f>Table!S162</f>
        <v>-2.435555108090917</v>
      </c>
      <c r="Y161" s="49" t="str">
        <f>Table!T162</f>
        <v/>
      </c>
      <c r="Z161" s="49">
        <f>Table!U162</f>
        <v>24.152728968250543</v>
      </c>
      <c r="AA161" s="48" t="s">
        <v>198</v>
      </c>
      <c r="AB161" s="49">
        <v>1.33</v>
      </c>
      <c r="AC161" s="49">
        <v>-1.1009892373060755</v>
      </c>
    </row>
    <row r="162" spans="1:29" x14ac:dyDescent="0.15">
      <c r="A162" s="48" t="s">
        <v>296</v>
      </c>
      <c r="B162" s="48">
        <v>936</v>
      </c>
      <c r="C162" s="49">
        <v>5.450558</v>
      </c>
      <c r="D162" s="48">
        <v>19344</v>
      </c>
      <c r="E162" s="49">
        <v>2.61</v>
      </c>
      <c r="F162" s="49">
        <v>7.9900010000000004</v>
      </c>
      <c r="G162" s="50">
        <f>C162*D162/1000</f>
        <v>105.43559395199999</v>
      </c>
      <c r="H162" s="48" t="str">
        <f>Table!A163</f>
        <v>Slovak Rep.</v>
      </c>
      <c r="I162" s="49">
        <f>Table!B163</f>
        <v>-2.3238386198773227</v>
      </c>
      <c r="J162" s="49">
        <f>Table!C163</f>
        <v>0.3980548288412829</v>
      </c>
      <c r="K162" s="49">
        <f>Table!D163</f>
        <v>0.80775909218468056</v>
      </c>
      <c r="L162" s="49">
        <f>Table!E163</f>
        <v>0.51766471905439138</v>
      </c>
      <c r="M162" s="49">
        <f>Table!F163</f>
        <v>0.40493470932618703</v>
      </c>
      <c r="N162" s="49">
        <f>Table!G163</f>
        <v>-2.1589684374952745</v>
      </c>
      <c r="O162" s="49">
        <f>Table!H163</f>
        <v>-1.3706848558524771</v>
      </c>
      <c r="P162" s="49">
        <f>Table!I163</f>
        <v>-2.715751124046323</v>
      </c>
      <c r="Q162" s="49">
        <f>Table!J163</f>
        <v>2.9920669586209465</v>
      </c>
      <c r="R162" s="49">
        <f>Table!M163</f>
        <v>-0.28175906446505461</v>
      </c>
      <c r="S162" s="49">
        <f>Table!N163</f>
        <v>0.72562920631087202</v>
      </c>
      <c r="T162" s="49">
        <f>Table!O163</f>
        <v>1.1588085106508348</v>
      </c>
      <c r="U162" s="49">
        <f>Table!P163</f>
        <v>2.8678663185986792E-2</v>
      </c>
      <c r="V162" s="49">
        <f>Table!Q163</f>
        <v>0.59510529447948746</v>
      </c>
      <c r="W162" s="49">
        <f>Table!R163</f>
        <v>-1.6005350266463019</v>
      </c>
      <c r="X162" s="49">
        <f>Table!S163</f>
        <v>-0.56566175358606019</v>
      </c>
      <c r="Y162" s="49">
        <f>Table!T163</f>
        <v>-1.9929736377066585</v>
      </c>
      <c r="Z162" s="49">
        <f>Table!U163</f>
        <v>1.2004180333466627</v>
      </c>
      <c r="AA162" s="48" t="s">
        <v>23</v>
      </c>
      <c r="AB162" s="49">
        <v>1.3</v>
      </c>
      <c r="AC162" s="49">
        <v>0.14378844691203985</v>
      </c>
    </row>
    <row r="163" spans="1:29" x14ac:dyDescent="0.15">
      <c r="A163" s="48" t="s">
        <v>297</v>
      </c>
      <c r="B163" s="48">
        <v>961</v>
      </c>
      <c r="C163" s="49">
        <v>2.0679319999999999</v>
      </c>
      <c r="D163" s="48">
        <v>25992</v>
      </c>
      <c r="E163" s="49">
        <v>3.37</v>
      </c>
      <c r="F163" s="49">
        <v>3.13</v>
      </c>
      <c r="G163" s="50">
        <f>C163*D163/1000</f>
        <v>53.749688543999994</v>
      </c>
      <c r="H163" s="48" t="str">
        <f>Table!A164</f>
        <v>Slovenia, Rep. of</v>
      </c>
      <c r="I163" s="49">
        <f>Table!B164</f>
        <v>5.3612959083864951</v>
      </c>
      <c r="J163" s="49">
        <f>Table!C164</f>
        <v>3.3699816201428683</v>
      </c>
      <c r="K163" s="49">
        <f>Table!D164</f>
        <v>5.1995699776803939</v>
      </c>
      <c r="L163" s="49">
        <f>Table!E164</f>
        <v>2.7292048475486754</v>
      </c>
      <c r="M163" s="49">
        <f>Table!F164</f>
        <v>2.4950557193675897</v>
      </c>
      <c r="N163" s="49">
        <f>Table!G164</f>
        <v>-2.2839181147241043</v>
      </c>
      <c r="O163" s="49">
        <f>Table!H164</f>
        <v>-0.92433808085101643</v>
      </c>
      <c r="P163" s="49">
        <f>Table!I164</f>
        <v>-2.0490837381582816</v>
      </c>
      <c r="Q163" s="49">
        <f>Table!J164</f>
        <v>5.7675130060253919</v>
      </c>
      <c r="R163" s="49">
        <f>Table!M164</f>
        <v>7.4885060366975873</v>
      </c>
      <c r="S163" s="49">
        <f>Table!N164</f>
        <v>5.1153286023670077</v>
      </c>
      <c r="T163" s="49">
        <f>Table!O164</f>
        <v>4.3229866877777097</v>
      </c>
      <c r="U163" s="49">
        <f>Table!P164</f>
        <v>1.0429537145693666</v>
      </c>
      <c r="V163" s="49">
        <f>Table!Q164</f>
        <v>2.5990570905485737</v>
      </c>
      <c r="W163" s="49">
        <f>Table!R164</f>
        <v>-0.93412439929082502</v>
      </c>
      <c r="X163" s="49">
        <f>Table!S164</f>
        <v>-1.015684683374946</v>
      </c>
      <c r="Y163" s="49">
        <f>Table!T164</f>
        <v>-1.3345059125905527</v>
      </c>
      <c r="Z163" s="49">
        <f>Table!U164</f>
        <v>2.5908819269136929</v>
      </c>
      <c r="AA163" s="48" t="s">
        <v>175</v>
      </c>
      <c r="AB163" s="49">
        <v>1.3</v>
      </c>
      <c r="AC163" s="49">
        <v>-1.4967047702525558</v>
      </c>
    </row>
    <row r="164" spans="1:29" x14ac:dyDescent="0.15">
      <c r="A164" s="48" t="s">
        <v>188</v>
      </c>
      <c r="B164" s="48">
        <v>813</v>
      </c>
      <c r="C164" s="49">
        <v>0.64092660000000001</v>
      </c>
      <c r="D164" s="48">
        <v>2494</v>
      </c>
      <c r="E164" s="49">
        <v>4.1500000000000004</v>
      </c>
      <c r="F164" s="49">
        <v>8.15</v>
      </c>
      <c r="G164" s="50">
        <f>C164*D164/1000</f>
        <v>1.5984709403999999</v>
      </c>
      <c r="H164" s="48" t="str">
        <f>Table!A165</f>
        <v>Solomon Islands</v>
      </c>
      <c r="I164" s="49">
        <f>Table!B165</f>
        <v>-4.6808461233121763</v>
      </c>
      <c r="J164" s="49">
        <f>Table!C165</f>
        <v>-0.36749221251151287</v>
      </c>
      <c r="K164" s="49">
        <f>Table!D165</f>
        <v>-6.1905842064187162</v>
      </c>
      <c r="L164" s="49">
        <f>Table!E165</f>
        <v>1.1178291130848983E-2</v>
      </c>
      <c r="M164" s="49">
        <f>Table!F165</f>
        <v>-1.6330697500876468</v>
      </c>
      <c r="N164" s="49">
        <f>Table!G165</f>
        <v>-1.8460151236937616</v>
      </c>
      <c r="O164" s="49">
        <f>Table!H165</f>
        <v>3.7232454193118159</v>
      </c>
      <c r="P164" s="49">
        <f>Table!I165</f>
        <v>-6.2208610085388756</v>
      </c>
      <c r="Q164" s="49">
        <f>Table!J165</f>
        <v>4.474198493662251</v>
      </c>
      <c r="R164" s="49">
        <f>Table!M165</f>
        <v>-1.5990132314041081</v>
      </c>
      <c r="S164" s="49">
        <f>Table!N165</f>
        <v>-1.6151525987155027</v>
      </c>
      <c r="T164" s="49">
        <f>Table!O165</f>
        <v>-6.5157522553342142</v>
      </c>
      <c r="U164" s="49">
        <f>Table!P165</f>
        <v>-1.5828291735528173</v>
      </c>
      <c r="V164" s="49">
        <f>Table!Q165</f>
        <v>-0.980418427053946</v>
      </c>
      <c r="W164" s="49">
        <f>Table!R165</f>
        <v>2.2873657461435761</v>
      </c>
      <c r="X164" s="49">
        <f>Table!S165</f>
        <v>4.2445258765020135</v>
      </c>
      <c r="Y164" s="49">
        <f>Table!T165</f>
        <v>-5.8206932004456169</v>
      </c>
      <c r="Z164" s="49">
        <f>Table!U165</f>
        <v>0.38591933825288421</v>
      </c>
      <c r="AA164" s="48" t="s">
        <v>93</v>
      </c>
      <c r="AB164" s="49">
        <v>1.05</v>
      </c>
      <c r="AC164" s="49">
        <v>-1.4402677857901285</v>
      </c>
    </row>
    <row r="165" spans="1:29" x14ac:dyDescent="0.15">
      <c r="C165" s="49"/>
      <c r="E165" s="49"/>
      <c r="F165" s="49"/>
      <c r="G165" s="50"/>
      <c r="H165" s="48" t="str">
        <f>Table!A166</f>
        <v>Somalia</v>
      </c>
      <c r="I165" s="49">
        <f>Table!B166</f>
        <v>0</v>
      </c>
      <c r="J165" s="49">
        <f>Table!C166</f>
        <v>0</v>
      </c>
      <c r="K165" s="49">
        <f>Table!D166</f>
        <v>0</v>
      </c>
      <c r="L165" s="49">
        <f>Table!E166</f>
        <v>0</v>
      </c>
      <c r="M165" s="49">
        <f>Table!F166</f>
        <v>0</v>
      </c>
      <c r="N165" s="49">
        <f>Table!G166</f>
        <v>0</v>
      </c>
      <c r="O165" s="49">
        <f>Table!H166</f>
        <v>0</v>
      </c>
      <c r="P165" s="49" t="str">
        <f>Table!I166</f>
        <v/>
      </c>
      <c r="Q165" s="49">
        <f>Table!J166</f>
        <v>0</v>
      </c>
      <c r="R165" s="49" t="str">
        <f>Table!M166</f>
        <v/>
      </c>
      <c r="S165" s="49" t="str">
        <f>Table!N166</f>
        <v/>
      </c>
      <c r="T165" s="49" t="str">
        <f>Table!O166</f>
        <v/>
      </c>
      <c r="U165" s="49" t="str">
        <f>Table!P166</f>
        <v/>
      </c>
      <c r="V165" s="49" t="str">
        <f>Table!Q166</f>
        <v/>
      </c>
      <c r="W165" s="49" t="str">
        <f>Table!R166</f>
        <v/>
      </c>
      <c r="X165" s="49" t="str">
        <f>Table!S166</f>
        <v/>
      </c>
      <c r="Y165" s="49" t="str">
        <f>Table!T166</f>
        <v/>
      </c>
      <c r="Z165" s="49">
        <f>Table!U166</f>
        <v>0</v>
      </c>
      <c r="AA165" s="48" t="s">
        <v>144</v>
      </c>
      <c r="AB165" s="49">
        <v>0.93</v>
      </c>
      <c r="AC165" s="49">
        <v>-5.821493078734831E-2</v>
      </c>
    </row>
    <row r="166" spans="1:29" x14ac:dyDescent="0.15">
      <c r="A166" s="48" t="s">
        <v>190</v>
      </c>
      <c r="B166" s="48">
        <v>199</v>
      </c>
      <c r="C166" s="49">
        <v>58.773339999999997</v>
      </c>
      <c r="D166" s="48">
        <v>5978</v>
      </c>
      <c r="E166" s="49">
        <v>3</v>
      </c>
      <c r="F166" s="49">
        <v>7</v>
      </c>
      <c r="G166" s="50">
        <f>C166*D166/1000</f>
        <v>351.34702651999999</v>
      </c>
      <c r="H166" s="48" t="str">
        <f>Table!A167</f>
        <v>South Africa</v>
      </c>
      <c r="I166" s="49">
        <f>Table!B167</f>
        <v>-3.3257784364184588</v>
      </c>
      <c r="J166" s="49">
        <f>Table!C167</f>
        <v>0.44290056672066297</v>
      </c>
      <c r="K166" s="49">
        <f>Table!D167</f>
        <v>-0.17522424727272884</v>
      </c>
      <c r="L166" s="49">
        <f>Table!E167</f>
        <v>1.5934257533851124</v>
      </c>
      <c r="M166" s="49">
        <f>Table!F167</f>
        <v>-1.218638399616345</v>
      </c>
      <c r="N166" s="49">
        <f>Table!G167</f>
        <v>-2.8480542687192476</v>
      </c>
      <c r="O166" s="49">
        <f>Table!H167</f>
        <v>-0.74540048714714602</v>
      </c>
      <c r="P166" s="49">
        <f>Table!I167</f>
        <v>-2.1766011917944321</v>
      </c>
      <c r="Q166" s="49">
        <f>Table!J167</f>
        <v>2.5252550636751101</v>
      </c>
      <c r="R166" s="49">
        <f>Table!M167</f>
        <v>2.2218396821524076</v>
      </c>
      <c r="S166" s="49">
        <f>Table!N167</f>
        <v>5.7883266862685385</v>
      </c>
      <c r="T166" s="49">
        <f>Table!O167</f>
        <v>-0.77071473772368748</v>
      </c>
      <c r="U166" s="49">
        <f>Table!P167</f>
        <v>0.555975374191366</v>
      </c>
      <c r="V166" s="49">
        <f>Table!Q167</f>
        <v>-0.91215373503490993</v>
      </c>
      <c r="W166" s="49">
        <f>Table!R167</f>
        <v>-1.9222275570179417</v>
      </c>
      <c r="X166" s="49">
        <f>Table!S167</f>
        <v>-0.87354470937450279</v>
      </c>
      <c r="Y166" s="49">
        <f>Table!T167</f>
        <v>-1.6130758874504245</v>
      </c>
      <c r="Z166" s="49">
        <f>Table!U167</f>
        <v>0.863243338291241</v>
      </c>
      <c r="AA166" s="48" t="s">
        <v>220</v>
      </c>
      <c r="AB166" s="49">
        <v>0.91</v>
      </c>
      <c r="AC166" s="49">
        <v>-1.5399111039361542</v>
      </c>
    </row>
    <row r="167" spans="1:29" x14ac:dyDescent="0.15">
      <c r="C167" s="49"/>
      <c r="E167" s="49"/>
      <c r="F167" s="49"/>
      <c r="G167" s="50"/>
      <c r="H167" s="48" t="str">
        <f>Table!A168</f>
        <v>South Sudan, Rep. of</v>
      </c>
      <c r="I167" s="49">
        <f>Table!B168</f>
        <v>-0.4106161679972079</v>
      </c>
      <c r="J167" s="49">
        <f>Table!C168</f>
        <v>13.159637306006982</v>
      </c>
      <c r="K167" s="49">
        <f>Table!D168</f>
        <v>-16.349623785326578</v>
      </c>
      <c r="L167" s="49">
        <f>Table!E168</f>
        <v>9.7414218168481448E-2</v>
      </c>
      <c r="M167" s="49">
        <f>Table!F168</f>
        <v>-8.0851144242129429</v>
      </c>
      <c r="N167" s="49">
        <f>Table!G168</f>
        <v>-4.7379627896818119</v>
      </c>
      <c r="O167" s="49">
        <f>Table!H168</f>
        <v>7.5173331010042022</v>
      </c>
      <c r="P167" s="49" t="str">
        <f>Table!I168</f>
        <v/>
      </c>
      <c r="Q167" s="49">
        <f>Table!J168</f>
        <v>0.31317057746048776</v>
      </c>
      <c r="R167" s="49" t="str">
        <f>Table!M168</f>
        <v/>
      </c>
      <c r="S167" s="49" t="str">
        <f>Table!N168</f>
        <v/>
      </c>
      <c r="T167" s="49" t="str">
        <f>Table!O168</f>
        <v/>
      </c>
      <c r="U167" s="49" t="str">
        <f>Table!P168</f>
        <v/>
      </c>
      <c r="V167" s="49" t="str">
        <f>Table!Q168</f>
        <v/>
      </c>
      <c r="W167" s="49" t="str">
        <f>Table!R168</f>
        <v/>
      </c>
      <c r="X167" s="49" t="str">
        <f>Table!S168</f>
        <v/>
      </c>
      <c r="Y167" s="49" t="str">
        <f>Table!T168</f>
        <v/>
      </c>
      <c r="Z167" s="49" t="str">
        <f>Table!U168</f>
        <v/>
      </c>
      <c r="AA167" s="48" t="s">
        <v>64</v>
      </c>
      <c r="AB167" s="49">
        <v>0.71</v>
      </c>
      <c r="AC167" s="49">
        <v>-0.15160504257024973</v>
      </c>
    </row>
    <row r="168" spans="1:29" x14ac:dyDescent="0.15">
      <c r="A168" s="51" t="s">
        <v>192</v>
      </c>
      <c r="B168" s="51">
        <v>184</v>
      </c>
      <c r="C168" s="52">
        <v>46.485840000000003</v>
      </c>
      <c r="D168" s="51">
        <v>29993</v>
      </c>
      <c r="E168" s="52">
        <v>5.43</v>
      </c>
      <c r="F168" s="52">
        <v>3.6700010000000001</v>
      </c>
      <c r="G168" s="53">
        <f t="shared" ref="G168:G176" si="11">C168*D168/1000</f>
        <v>1394.24979912</v>
      </c>
      <c r="H168" s="48" t="str">
        <f>Table!A169</f>
        <v>Spain</v>
      </c>
      <c r="I168" s="49">
        <f>Table!B169</f>
        <v>2.4100842959752251</v>
      </c>
      <c r="J168" s="49">
        <f>Table!C169</f>
        <v>-1.9373076394458084</v>
      </c>
      <c r="K168" s="49">
        <f>Table!D169</f>
        <v>5.2160829658392824</v>
      </c>
      <c r="L168" s="49">
        <f>Table!E169</f>
        <v>3.8682783684908535</v>
      </c>
      <c r="M168" s="49">
        <f>Table!F169</f>
        <v>0.38350497146428303</v>
      </c>
      <c r="N168" s="49">
        <f>Table!G169</f>
        <v>0.11511217189501673</v>
      </c>
      <c r="O168" s="49">
        <f>Table!H169</f>
        <v>-0.98380497414542289</v>
      </c>
      <c r="P168" s="49">
        <f>Table!I169</f>
        <v>-1.8555619660268805</v>
      </c>
      <c r="Q168" s="49">
        <f>Table!J169</f>
        <v>5.5754152149217209</v>
      </c>
      <c r="R168" s="49">
        <f>Table!M169</f>
        <v>0.70648639705758154</v>
      </c>
      <c r="S168" s="49">
        <f>Table!N169</f>
        <v>-0.80225546957091021</v>
      </c>
      <c r="T168" s="49">
        <f>Table!O169</f>
        <v>2.3027881664513137</v>
      </c>
      <c r="U168" s="49">
        <f>Table!P169</f>
        <v>0.7507249850778962</v>
      </c>
      <c r="V168" s="49">
        <f>Table!Q169</f>
        <v>0.46091173273542685</v>
      </c>
      <c r="W168" s="49">
        <f>Table!R169</f>
        <v>0.49370973025316578</v>
      </c>
      <c r="X168" s="49">
        <f>Table!S169</f>
        <v>-1.2880265576065848</v>
      </c>
      <c r="Y168" s="49">
        <f>Table!T169</f>
        <v>-1.5268250405531867</v>
      </c>
      <c r="Z168" s="49">
        <f>Table!U169</f>
        <v>1.4335667126117131</v>
      </c>
      <c r="AA168" s="48" t="s">
        <v>167</v>
      </c>
      <c r="AB168" s="49">
        <v>0.7</v>
      </c>
      <c r="AC168" s="49">
        <v>-0.56632106626518497</v>
      </c>
    </row>
    <row r="169" spans="1:29" x14ac:dyDescent="0.15">
      <c r="A169" s="51" t="s">
        <v>193</v>
      </c>
      <c r="B169" s="51">
        <v>524</v>
      </c>
      <c r="C169" s="52">
        <v>21.803239999999999</v>
      </c>
      <c r="D169" s="51">
        <v>3852</v>
      </c>
      <c r="E169" s="52">
        <v>5.25</v>
      </c>
      <c r="F169" s="52">
        <v>9.65</v>
      </c>
      <c r="G169" s="53">
        <f t="shared" si="11"/>
        <v>83.986080479999984</v>
      </c>
      <c r="H169" s="48" t="str">
        <f>Table!A170</f>
        <v>Sri Lanka</v>
      </c>
      <c r="I169" s="49">
        <f>Table!B170</f>
        <v>-2.4954009643891992</v>
      </c>
      <c r="J169" s="49">
        <f>Table!C170</f>
        <v>-10.694497017278303</v>
      </c>
      <c r="K169" s="49">
        <f>Table!D170</f>
        <v>3.5669450345192724</v>
      </c>
      <c r="L169" s="49">
        <f>Table!E170</f>
        <v>2.4873542395445098</v>
      </c>
      <c r="M169" s="49">
        <f>Table!F170</f>
        <v>0.75375486809911796</v>
      </c>
      <c r="N169" s="49">
        <f>Table!G170</f>
        <v>-2.6943430755742175</v>
      </c>
      <c r="O169" s="49">
        <f>Table!H170</f>
        <v>7.3264940939440493</v>
      </c>
      <c r="P169" s="49">
        <f>Table!I170</f>
        <v>-3.0269598569316116</v>
      </c>
      <c r="Q169" s="49">
        <f>Table!J170</f>
        <v>4.3475495649048188</v>
      </c>
      <c r="R169" s="49">
        <f>Table!M170</f>
        <v>-1.3420139801857811</v>
      </c>
      <c r="S169" s="49">
        <f>Table!N170</f>
        <v>-7.4448357058867858</v>
      </c>
      <c r="T169" s="49">
        <f>Table!O170</f>
        <v>1.0153867189233696</v>
      </c>
      <c r="U169" s="49">
        <f>Table!P170</f>
        <v>0.28947805750741612</v>
      </c>
      <c r="V169" s="49">
        <f>Table!Q170</f>
        <v>0.14180996453493336</v>
      </c>
      <c r="W169" s="49">
        <f>Table!R170</f>
        <v>-2.6037746637560915</v>
      </c>
      <c r="X169" s="49">
        <f>Table!S170</f>
        <v>7.6912096705337287</v>
      </c>
      <c r="Y169" s="49">
        <f>Table!T170</f>
        <v>-2.4184916293580541</v>
      </c>
      <c r="Z169" s="49">
        <f>Table!U170</f>
        <v>0.84561501027821695</v>
      </c>
      <c r="AA169" s="48" t="s">
        <v>19</v>
      </c>
      <c r="AC169" s="49">
        <v>-0.47447180389995697</v>
      </c>
    </row>
    <row r="170" spans="1:29" x14ac:dyDescent="0.15">
      <c r="A170" s="48" t="s">
        <v>194</v>
      </c>
      <c r="B170" s="48">
        <v>361</v>
      </c>
      <c r="C170" s="49">
        <v>5.67012E-2</v>
      </c>
      <c r="D170" s="48">
        <v>18854</v>
      </c>
      <c r="E170" s="49">
        <v>6.67</v>
      </c>
      <c r="F170" s="49">
        <v>4.93</v>
      </c>
      <c r="G170" s="50">
        <f t="shared" si="11"/>
        <v>1.0690444248000002</v>
      </c>
      <c r="H170" s="48" t="str">
        <f>Table!A171</f>
        <v>St. Kitts and Nevis</v>
      </c>
      <c r="I170" s="49">
        <f>Table!B171</f>
        <v>-8.2604680388058807</v>
      </c>
      <c r="J170" s="49">
        <f>Table!C171</f>
        <v>-29.378682031112412</v>
      </c>
      <c r="K170" s="49">
        <f>Table!D171</f>
        <v>28.429951970837614</v>
      </c>
      <c r="L170" s="49">
        <f>Table!E171</f>
        <v>29.184731185530865</v>
      </c>
      <c r="M170" s="49">
        <f>Table!F171</f>
        <v>-3.4421640195675693</v>
      </c>
      <c r="N170" s="49">
        <f>Table!G171</f>
        <v>-5.1259076604716558</v>
      </c>
      <c r="O170" s="49">
        <f>Table!H171</f>
        <v>-2.1858303180594261</v>
      </c>
      <c r="P170" s="49">
        <f>Table!I171</f>
        <v>-3.1865118218378075</v>
      </c>
      <c r="Q170" s="49">
        <f>Table!J171</f>
        <v>32.970968584918275</v>
      </c>
      <c r="R170" s="49">
        <f>Table!M171</f>
        <v>-14.395028573535154</v>
      </c>
      <c r="S170" s="49">
        <f>Table!N171</f>
        <v>-24.617886073760427</v>
      </c>
      <c r="T170" s="49">
        <f>Table!O171</f>
        <v>13.996885696908468</v>
      </c>
      <c r="U170" s="49">
        <f>Table!P171</f>
        <v>10.459684310057936</v>
      </c>
      <c r="V170" s="49">
        <f>Table!Q171</f>
        <v>-3.2151348466626311</v>
      </c>
      <c r="W170" s="49">
        <f>Table!R171</f>
        <v>-1.3286161466583775</v>
      </c>
      <c r="X170" s="49">
        <f>Table!S171</f>
        <v>-2.4454120500248169</v>
      </c>
      <c r="Y170" s="49">
        <f>Table!T171</f>
        <v>-2.4473538455898245</v>
      </c>
      <c r="Z170" s="49">
        <f>Table!U171</f>
        <v>11.822046897962775</v>
      </c>
      <c r="AA170" s="48" t="s">
        <v>22</v>
      </c>
      <c r="AB170" s="49"/>
      <c r="AC170" s="49">
        <v>54.439605455646337</v>
      </c>
    </row>
    <row r="171" spans="1:29" x14ac:dyDescent="0.15">
      <c r="A171" s="48" t="s">
        <v>195</v>
      </c>
      <c r="B171" s="48">
        <v>362</v>
      </c>
      <c r="C171" s="49">
        <v>0.1796188</v>
      </c>
      <c r="D171" s="48">
        <v>11803</v>
      </c>
      <c r="E171" s="49">
        <v>15.9</v>
      </c>
      <c r="F171" s="49">
        <v>11.3</v>
      </c>
      <c r="G171" s="50">
        <f t="shared" si="11"/>
        <v>2.1200406963999998</v>
      </c>
      <c r="H171" s="48" t="str">
        <f>Table!A172</f>
        <v>St. Lucia</v>
      </c>
      <c r="I171" s="49">
        <f>Table!B172</f>
        <v>0.15954590064828017</v>
      </c>
      <c r="J171" s="49">
        <f>Table!C172</f>
        <v>-23.461468343347011</v>
      </c>
      <c r="K171" s="49">
        <f>Table!D172</f>
        <v>29.691098051775462</v>
      </c>
      <c r="L171" s="49">
        <f>Table!E172</f>
        <v>42.690670934685158</v>
      </c>
      <c r="M171" s="49">
        <f>Table!F172</f>
        <v>-4.0063594306582022</v>
      </c>
      <c r="N171" s="49">
        <f>Table!G172</f>
        <v>-6.3372562153989902</v>
      </c>
      <c r="O171" s="49">
        <f>Table!H172</f>
        <v>0.26717240761881289</v>
      </c>
      <c r="P171" s="49">
        <f>Table!I172</f>
        <v>-4.3985213201427049</v>
      </c>
      <c r="Q171" s="49">
        <f>Table!J172</f>
        <v>45.405279530392349</v>
      </c>
      <c r="R171" s="49">
        <f>Table!M172</f>
        <v>-13.532059642660757</v>
      </c>
      <c r="S171" s="49">
        <f>Table!N172</f>
        <v>-24.400643350478493</v>
      </c>
      <c r="T171" s="49">
        <f>Table!O172</f>
        <v>11.773340832686138</v>
      </c>
      <c r="U171" s="49">
        <f>Table!P172</f>
        <v>19.862106130842928</v>
      </c>
      <c r="V171" s="49">
        <f>Table!Q172</f>
        <v>-3.4983720779729319</v>
      </c>
      <c r="W171" s="49">
        <f>Table!R172</f>
        <v>-2.2658846816403746</v>
      </c>
      <c r="X171" s="49">
        <f>Table!S172</f>
        <v>1.3611275567719643</v>
      </c>
      <c r="Y171" s="49">
        <f>Table!T172</f>
        <v>-2.9777912518532181</v>
      </c>
      <c r="Z171" s="49">
        <f>Table!U172</f>
        <v>21.023360191565779</v>
      </c>
      <c r="AA171" s="48" t="s">
        <v>24</v>
      </c>
      <c r="AB171" s="49"/>
      <c r="AC171" s="49">
        <v>38.940448139497711</v>
      </c>
    </row>
    <row r="172" spans="1:29" x14ac:dyDescent="0.15">
      <c r="A172" s="48" t="s">
        <v>196</v>
      </c>
      <c r="B172" s="48">
        <v>364</v>
      </c>
      <c r="C172" s="49">
        <v>0.1106076</v>
      </c>
      <c r="D172" s="48">
        <v>7464</v>
      </c>
      <c r="E172" s="49">
        <v>6.21</v>
      </c>
      <c r="F172" s="49">
        <v>37.79</v>
      </c>
      <c r="G172" s="50">
        <f t="shared" si="11"/>
        <v>0.82557512640000008</v>
      </c>
      <c r="H172" s="48" t="str">
        <f>Table!A173</f>
        <v>St. Vincent and the Grenadines</v>
      </c>
      <c r="I172" s="49">
        <f>Table!B173</f>
        <v>-12.433893426385973</v>
      </c>
      <c r="J172" s="49">
        <f>Table!C173</f>
        <v>-31.989586342491769</v>
      </c>
      <c r="K172" s="49">
        <f>Table!D173</f>
        <v>15.511063352332858</v>
      </c>
      <c r="L172" s="49">
        <f>Table!E173</f>
        <v>24.957625968211211</v>
      </c>
      <c r="M172" s="49">
        <f>Table!F173</f>
        <v>-4.8401741871699846</v>
      </c>
      <c r="N172" s="49">
        <f>Table!G173</f>
        <v>-0.91109825675085987</v>
      </c>
      <c r="O172" s="49">
        <f>Table!H173</f>
        <v>4.9557278205237996</v>
      </c>
      <c r="P172" s="49">
        <f>Table!I173</f>
        <v>-4.1385960527003931</v>
      </c>
      <c r="Q172" s="49">
        <f>Table!J173</f>
        <v>27.990691051104761</v>
      </c>
      <c r="R172" s="49">
        <f>Table!M173</f>
        <v>-18.031579725799901</v>
      </c>
      <c r="S172" s="49">
        <f>Table!N173</f>
        <v>-26.909631201744727</v>
      </c>
      <c r="T172" s="49">
        <f>Table!O173</f>
        <v>3.4175220024855486</v>
      </c>
      <c r="U172" s="49">
        <f>Table!P173</f>
        <v>9.360837317865105</v>
      </c>
      <c r="V172" s="49">
        <f>Table!Q173</f>
        <v>-3.1698083212693513</v>
      </c>
      <c r="W172" s="49">
        <f>Table!R173</f>
        <v>0.29881621440408485</v>
      </c>
      <c r="X172" s="49">
        <f>Table!S173</f>
        <v>5.1617132590551842</v>
      </c>
      <c r="Y172" s="49">
        <f>Table!T173</f>
        <v>-2.7875607869918597</v>
      </c>
      <c r="Z172" s="49">
        <f>Table!U173</f>
        <v>10.459354100648742</v>
      </c>
      <c r="AA172" s="48" t="s">
        <v>41</v>
      </c>
      <c r="AB172" s="49"/>
      <c r="AC172" s="49">
        <v>3.4692936948829511</v>
      </c>
    </row>
    <row r="173" spans="1:29" x14ac:dyDescent="0.15">
      <c r="A173" s="48" t="s">
        <v>197</v>
      </c>
      <c r="B173" s="48">
        <v>732</v>
      </c>
      <c r="C173" s="49">
        <v>43.221899999999998</v>
      </c>
      <c r="D173" s="48">
        <v>778</v>
      </c>
      <c r="E173" s="49">
        <v>2.29</v>
      </c>
      <c r="F173" s="49">
        <v>22.31</v>
      </c>
      <c r="G173" s="50">
        <f t="shared" si="11"/>
        <v>33.626638200000002</v>
      </c>
      <c r="H173" s="48" t="str">
        <f>Table!A174</f>
        <v>Sudan</v>
      </c>
      <c r="I173" s="49">
        <f>Table!B174</f>
        <v>-10.633546913103766</v>
      </c>
      <c r="J173" s="49">
        <f>Table!C174</f>
        <v>-9.4926209229651963</v>
      </c>
      <c r="K173" s="49">
        <f>Table!D174</f>
        <v>0.30674036827251666</v>
      </c>
      <c r="L173" s="49">
        <f>Table!E174</f>
        <v>1.9570751737621745</v>
      </c>
      <c r="M173" s="49">
        <f>Table!F174</f>
        <v>-1.0591862403814472</v>
      </c>
      <c r="N173" s="49">
        <f>Table!G174</f>
        <v>-3.2932133985686702</v>
      </c>
      <c r="O173" s="49">
        <f>Table!H174</f>
        <v>1.8455470401575897</v>
      </c>
      <c r="P173" s="49">
        <f>Table!I174</f>
        <v>-1.5533431237311814</v>
      </c>
      <c r="Q173" s="49">
        <f>Table!J174</f>
        <v>2.1060782922059862</v>
      </c>
      <c r="R173" s="49" t="str">
        <f>Table!M174</f>
        <v/>
      </c>
      <c r="S173" s="49" t="str">
        <f>Table!N174</f>
        <v/>
      </c>
      <c r="T173" s="49" t="str">
        <f>Table!O174</f>
        <v/>
      </c>
      <c r="U173" s="49" t="str">
        <f>Table!P174</f>
        <v/>
      </c>
      <c r="V173" s="49" t="str">
        <f>Table!Q174</f>
        <v/>
      </c>
      <c r="W173" s="49" t="str">
        <f>Table!R174</f>
        <v/>
      </c>
      <c r="X173" s="49" t="str">
        <f>Table!S174</f>
        <v/>
      </c>
      <c r="Y173" s="49">
        <f>Table!T174</f>
        <v>-3.0985788141761517</v>
      </c>
      <c r="Z173" s="49" t="str">
        <f>Table!U174</f>
        <v/>
      </c>
      <c r="AA173" s="48" t="s">
        <v>42</v>
      </c>
      <c r="AB173" s="49"/>
      <c r="AC173" s="49">
        <v>1.9560377669779752</v>
      </c>
    </row>
    <row r="174" spans="1:29" x14ac:dyDescent="0.15">
      <c r="A174" s="48" t="s">
        <v>198</v>
      </c>
      <c r="B174" s="48">
        <v>366</v>
      </c>
      <c r="C174" s="49">
        <v>0.59697040000000001</v>
      </c>
      <c r="D174" s="48">
        <v>6191</v>
      </c>
      <c r="E174" s="49">
        <v>1.33</v>
      </c>
      <c r="F174" s="49">
        <v>3.97</v>
      </c>
      <c r="G174" s="50">
        <f t="shared" si="11"/>
        <v>3.6958437464</v>
      </c>
      <c r="H174" s="48" t="str">
        <f>Table!A175</f>
        <v>Suriname</v>
      </c>
      <c r="I174" s="49">
        <f>Table!B175</f>
        <v>-6.9908930487453684</v>
      </c>
      <c r="J174" s="49">
        <f>Table!C175</f>
        <v>11.75125581713173</v>
      </c>
      <c r="K174" s="49">
        <f>Table!D175</f>
        <v>-13.32975878246253</v>
      </c>
      <c r="L174" s="49">
        <f>Table!E175</f>
        <v>-1.1005328266603787</v>
      </c>
      <c r="M174" s="49">
        <f>Table!F175</f>
        <v>-1.2497426911932568</v>
      </c>
      <c r="N174" s="49">
        <f>Table!G175</f>
        <v>-8.0345363281180582</v>
      </c>
      <c r="O174" s="49">
        <f>Table!H175</f>
        <v>2.6221786635729698</v>
      </c>
      <c r="P174" s="49">
        <f>Table!I175</f>
        <v>-2.6177459595965655</v>
      </c>
      <c r="Q174" s="49">
        <f>Table!J175</f>
        <v>1.6774993591657459</v>
      </c>
      <c r="R174" s="49">
        <f>Table!M175</f>
        <v>10.75478681493577</v>
      </c>
      <c r="S174" s="49">
        <f>Table!N175</f>
        <v>44.008210570007279</v>
      </c>
      <c r="T174" s="49">
        <f>Table!O175</f>
        <v>-19.082620045658171</v>
      </c>
      <c r="U174" s="49">
        <f>Table!P175</f>
        <v>-1.8343369076010547</v>
      </c>
      <c r="V174" s="49">
        <f>Table!Q175</f>
        <v>-2.5907309338896001</v>
      </c>
      <c r="W174" s="49">
        <f>Table!R175</f>
        <v>-19.325762334499988</v>
      </c>
      <c r="X174" s="49">
        <f>Table!S175</f>
        <v>5.1549586250867083</v>
      </c>
      <c r="Y174" s="49">
        <f>Table!T175</f>
        <v>-3.3770172721203715</v>
      </c>
      <c r="Z174" s="49">
        <f>Table!U175</f>
        <v>0.63812959845704942</v>
      </c>
      <c r="AA174" s="48" t="s">
        <v>55</v>
      </c>
      <c r="AB174" s="49"/>
      <c r="AC174" s="49">
        <v>11.317765119694657</v>
      </c>
    </row>
    <row r="175" spans="1:29" x14ac:dyDescent="0.15">
      <c r="A175" s="48" t="s">
        <v>199</v>
      </c>
      <c r="B175" s="48">
        <v>144</v>
      </c>
      <c r="C175" s="49">
        <v>10.32751</v>
      </c>
      <c r="D175" s="48">
        <v>51404</v>
      </c>
      <c r="E175" s="49">
        <v>2.4300000000000002</v>
      </c>
      <c r="F175" s="49">
        <v>0.5699999</v>
      </c>
      <c r="G175" s="50">
        <f t="shared" si="11"/>
        <v>530.87532404000001</v>
      </c>
      <c r="H175" s="48" t="str">
        <f>Table!A176</f>
        <v>Sweden</v>
      </c>
      <c r="I175" s="49">
        <f>Table!B176</f>
        <v>3.3517329882988633</v>
      </c>
      <c r="J175" s="49">
        <f>Table!C176</f>
        <v>2.3774696740445971</v>
      </c>
      <c r="K175" s="49">
        <f>Table!D176</f>
        <v>0.97799489573242437</v>
      </c>
      <c r="L175" s="49">
        <f>Table!E176</f>
        <v>-0.94548240623617263</v>
      </c>
      <c r="M175" s="49">
        <f>Table!F176</f>
        <v>-0.23130359032206343</v>
      </c>
      <c r="N175" s="49">
        <f>Table!G176</f>
        <v>1.545175203721983</v>
      </c>
      <c r="O175" s="49">
        <f>Table!H176</f>
        <v>-1.5489063145542104</v>
      </c>
      <c r="P175" s="49">
        <f>Table!I176</f>
        <v>-1.1213530424740761</v>
      </c>
      <c r="Q175" s="49">
        <f>Table!J176</f>
        <v>1.7604397308709223</v>
      </c>
      <c r="R175" s="49">
        <f>Table!M176</f>
        <v>5.7623653133675337</v>
      </c>
      <c r="S175" s="49">
        <f>Table!N176</f>
        <v>4.7166958099166498</v>
      </c>
      <c r="T175" s="49">
        <f>Table!O176</f>
        <v>-5.9330421690423976E-3</v>
      </c>
      <c r="U175" s="49">
        <f>Table!P176</f>
        <v>-0.32992072770793079</v>
      </c>
      <c r="V175" s="49">
        <f>Table!Q176</f>
        <v>-0.17122193729821036</v>
      </c>
      <c r="W175" s="49">
        <f>Table!R176</f>
        <v>3.1469490847809451</v>
      </c>
      <c r="X175" s="49">
        <f>Table!S176</f>
        <v>-2.0953465391610182</v>
      </c>
      <c r="Y175" s="49">
        <f>Table!T176</f>
        <v>-1.3580991660596322</v>
      </c>
      <c r="Z175" s="49">
        <f>Table!U176</f>
        <v>0.81284993039901754</v>
      </c>
      <c r="AA175" s="48" t="s">
        <v>69</v>
      </c>
      <c r="AB175" s="52"/>
      <c r="AC175" s="49">
        <v>0</v>
      </c>
    </row>
    <row r="176" spans="1:29" x14ac:dyDescent="0.15">
      <c r="A176" s="48" t="s">
        <v>200</v>
      </c>
      <c r="B176" s="48">
        <v>146</v>
      </c>
      <c r="C176" s="49">
        <v>8.5450230000000005</v>
      </c>
      <c r="D176" s="48">
        <v>82484</v>
      </c>
      <c r="E176" s="49">
        <v>2.5499999999999998</v>
      </c>
      <c r="F176" s="49">
        <v>7.05</v>
      </c>
      <c r="G176" s="50">
        <f t="shared" si="11"/>
        <v>704.82767713199996</v>
      </c>
      <c r="H176" s="48" t="str">
        <f>Table!A177</f>
        <v>Switzerland</v>
      </c>
      <c r="I176" s="49">
        <f>Table!B177</f>
        <v>7.9721153551507573</v>
      </c>
      <c r="J176" s="49">
        <f>Table!C177</f>
        <v>9.3702083110055412</v>
      </c>
      <c r="K176" s="49">
        <f>Table!D177</f>
        <v>1.5755026892953037</v>
      </c>
      <c r="L176" s="49">
        <f>Table!E177</f>
        <v>-0.13593450445901267</v>
      </c>
      <c r="M176" s="49">
        <f>Table!F177</f>
        <v>0.25687521467317381</v>
      </c>
      <c r="N176" s="49">
        <f>Table!G177</f>
        <v>-1.3961127381005869</v>
      </c>
      <c r="O176" s="49">
        <f>Table!H177</f>
        <v>-1.5774829070494942</v>
      </c>
      <c r="P176" s="49">
        <f>Table!I177</f>
        <v>-1.0690563442171732</v>
      </c>
      <c r="Q176" s="49">
        <f>Table!J177</f>
        <v>2.4325511802578794</v>
      </c>
      <c r="R176" s="49">
        <f>Table!M177</f>
        <v>3.7532905070875828</v>
      </c>
      <c r="S176" s="49">
        <f>Table!N177</f>
        <v>9.087928354460475</v>
      </c>
      <c r="T176" s="49">
        <f>Table!O177</f>
        <v>0.13048961507683712</v>
      </c>
      <c r="U176" s="49">
        <f>Table!P177</f>
        <v>-6.7942680513604553E-2</v>
      </c>
      <c r="V176" s="49">
        <f>Table!Q177</f>
        <v>0.12275762090853988</v>
      </c>
      <c r="W176" s="49">
        <f>Table!R177</f>
        <v>-3.410619060058997</v>
      </c>
      <c r="X176" s="49">
        <f>Table!S177</f>
        <v>-2.0545084023907298</v>
      </c>
      <c r="Y176" s="49">
        <f>Table!T177</f>
        <v>-0.77148851543584041</v>
      </c>
      <c r="Z176" s="49">
        <f>Table!U177</f>
        <v>1.2073909805143708</v>
      </c>
      <c r="AA176" s="48" t="s">
        <v>70</v>
      </c>
      <c r="AB176" s="52"/>
      <c r="AC176" s="49">
        <v>7.8640413263120976</v>
      </c>
    </row>
    <row r="177" spans="1:29" x14ac:dyDescent="0.15">
      <c r="C177" s="49"/>
      <c r="E177" s="49"/>
      <c r="F177" s="49"/>
      <c r="G177" s="50"/>
      <c r="H177" s="48" t="str">
        <f>Table!A178</f>
        <v>Syrian Arab Rep.</v>
      </c>
      <c r="I177" s="49">
        <f>Table!B178</f>
        <v>0</v>
      </c>
      <c r="J177" s="49">
        <f>Table!C178</f>
        <v>0</v>
      </c>
      <c r="K177" s="49">
        <f>Table!D178</f>
        <v>0</v>
      </c>
      <c r="L177" s="49">
        <f>Table!E178</f>
        <v>0</v>
      </c>
      <c r="M177" s="49">
        <f>Table!F178</f>
        <v>0</v>
      </c>
      <c r="N177" s="49">
        <f>Table!G178</f>
        <v>0</v>
      </c>
      <c r="O177" s="49">
        <f>Table!H178</f>
        <v>0</v>
      </c>
      <c r="P177" s="49" t="str">
        <f>Table!I178</f>
        <v/>
      </c>
      <c r="Q177" s="49">
        <f>Table!J178</f>
        <v>0</v>
      </c>
      <c r="R177" s="49" t="str">
        <f>Table!M178</f>
        <v/>
      </c>
      <c r="S177" s="49" t="str">
        <f>Table!N178</f>
        <v/>
      </c>
      <c r="T177" s="49" t="str">
        <f>Table!O178</f>
        <v/>
      </c>
      <c r="U177" s="49" t="str">
        <f>Table!P178</f>
        <v/>
      </c>
      <c r="V177" s="49" t="str">
        <f>Table!Q178</f>
        <v/>
      </c>
      <c r="W177" s="49" t="str">
        <f>Table!R178</f>
        <v/>
      </c>
      <c r="X177" s="49" t="str">
        <f>Table!S178</f>
        <v/>
      </c>
      <c r="Y177" s="49" t="str">
        <f>Table!T178</f>
        <v/>
      </c>
      <c r="Z177" s="49">
        <f>Table!U178</f>
        <v>0</v>
      </c>
      <c r="AA177" s="48" t="s">
        <v>75</v>
      </c>
      <c r="AB177" s="49"/>
      <c r="AC177" s="49">
        <v>0.72667904245551829</v>
      </c>
    </row>
    <row r="178" spans="1:29" x14ac:dyDescent="0.15">
      <c r="C178" s="49"/>
      <c r="E178" s="49"/>
      <c r="F178" s="49"/>
      <c r="G178" s="50"/>
      <c r="H178" s="48" t="str">
        <f>Table!A179</f>
        <v>Taiwan Province of China</v>
      </c>
      <c r="I178" s="49">
        <f>Table!B179</f>
        <v>12.610735469731109</v>
      </c>
      <c r="J178" s="49">
        <f>Table!C179</f>
        <v>12.185864722917575</v>
      </c>
      <c r="K178" s="49">
        <f>Table!D179</f>
        <v>-1.4720079022372219</v>
      </c>
      <c r="L178" s="49">
        <f>Table!E179</f>
        <v>-0.73946311312517676</v>
      </c>
      <c r="M178" s="49">
        <f>Table!F179</f>
        <v>-0.22688196846817674</v>
      </c>
      <c r="N178" s="49">
        <f>Table!G179</f>
        <v>2.4815224312469266</v>
      </c>
      <c r="O178" s="49">
        <f>Table!H179</f>
        <v>-0.57883333104001655</v>
      </c>
      <c r="P178" s="49">
        <f>Table!I179</f>
        <v>-2.5842458505467474</v>
      </c>
      <c r="Q178" s="49">
        <f>Table!J179</f>
        <v>2.3685412108112467</v>
      </c>
      <c r="R178" s="49">
        <f>Table!M179</f>
        <v>14.102409651559755</v>
      </c>
      <c r="S178" s="49">
        <f>Table!N179</f>
        <v>11.180388457050354</v>
      </c>
      <c r="T178" s="49">
        <f>Table!O179</f>
        <v>0.49587899353940118</v>
      </c>
      <c r="U178" s="49">
        <f>Table!P179</f>
        <v>-0.19506069610117019</v>
      </c>
      <c r="V178" s="49">
        <f>Table!Q179</f>
        <v>0.16574175711663847</v>
      </c>
      <c r="W178" s="49">
        <f>Table!R179</f>
        <v>2.89629232968624</v>
      </c>
      <c r="X178" s="49">
        <f>Table!S179</f>
        <v>-0.42467585600553842</v>
      </c>
      <c r="Y178" s="49">
        <f>Table!T179</f>
        <v>-1.8433328525143085</v>
      </c>
      <c r="Z178" s="49">
        <f>Table!U179</f>
        <v>0.2761365375788038</v>
      </c>
      <c r="AA178" s="48" t="s">
        <v>78</v>
      </c>
      <c r="AB178" s="52"/>
      <c r="AC178" s="49">
        <v>38.756998042668229</v>
      </c>
    </row>
    <row r="179" spans="1:29" x14ac:dyDescent="0.15">
      <c r="A179" s="48" t="s">
        <v>300</v>
      </c>
      <c r="B179" s="48">
        <v>923</v>
      </c>
      <c r="C179" s="49">
        <v>9.29176</v>
      </c>
      <c r="D179" s="48">
        <v>873</v>
      </c>
      <c r="E179" s="49">
        <v>2.87</v>
      </c>
      <c r="F179" s="49">
        <v>4.83</v>
      </c>
      <c r="G179" s="50">
        <f>C179*D179/1000</f>
        <v>8.1117064800000005</v>
      </c>
      <c r="H179" s="48" t="str">
        <f>Table!A180</f>
        <v>Tajikistan, Rep. of</v>
      </c>
      <c r="I179" s="49">
        <f>Table!B180</f>
        <v>-3.072276252320195</v>
      </c>
      <c r="J179" s="49">
        <f>Table!C180</f>
        <v>-25.254055931495841</v>
      </c>
      <c r="K179" s="49">
        <f>Table!D180</f>
        <v>-2.4645753932917187</v>
      </c>
      <c r="L179" s="49">
        <f>Table!E180</f>
        <v>2.9982255413832072E-2</v>
      </c>
      <c r="M179" s="49">
        <f>Table!F180</f>
        <v>-2.0342481831708734</v>
      </c>
      <c r="N179" s="49">
        <f>Table!G180</f>
        <v>17.174974427411563</v>
      </c>
      <c r="O179" s="49">
        <f>Table!H180</f>
        <v>7.4713806450558025</v>
      </c>
      <c r="P179" s="49">
        <f>Table!I180</f>
        <v>-4.0930846900173803</v>
      </c>
      <c r="Q179" s="49">
        <f>Table!J180</f>
        <v>9.1725700120422887E-2</v>
      </c>
      <c r="R179" s="49">
        <f>Table!M180</f>
        <v>4.2004714616494532</v>
      </c>
      <c r="S179" s="49">
        <f>Table!N180</f>
        <v>-18.068092821733387</v>
      </c>
      <c r="T179" s="49">
        <f>Table!O180</f>
        <v>-3.3941764137880575</v>
      </c>
      <c r="U179" s="49">
        <f>Table!P180</f>
        <v>3.5724882947597333E-2</v>
      </c>
      <c r="V179" s="49">
        <f>Table!Q180</f>
        <v>-2.9883329261079967</v>
      </c>
      <c r="W179" s="49">
        <f>Table!R180</f>
        <v>17.058625225132019</v>
      </c>
      <c r="X179" s="49">
        <f>Table!S180</f>
        <v>8.6041154720388775</v>
      </c>
      <c r="Y179" s="49">
        <f>Table!T180</f>
        <v>-3.2059604906420911</v>
      </c>
      <c r="Z179" s="49">
        <f>Table!U180</f>
        <v>7.9728512042771343E-2</v>
      </c>
      <c r="AA179" s="48" t="s">
        <v>87</v>
      </c>
      <c r="AB179" s="49"/>
      <c r="AC179" s="49">
        <v>0.36221884378372404</v>
      </c>
    </row>
    <row r="180" spans="1:29" x14ac:dyDescent="0.15">
      <c r="A180" s="48" t="s">
        <v>301</v>
      </c>
      <c r="B180" s="48">
        <v>738</v>
      </c>
      <c r="C180" s="49">
        <v>56.314680000000003</v>
      </c>
      <c r="D180" s="48">
        <v>1080</v>
      </c>
      <c r="E180" s="49">
        <v>4.3099999999999996</v>
      </c>
      <c r="F180" s="49">
        <v>5.79</v>
      </c>
      <c r="G180" s="50">
        <f>C180*D180/1000</f>
        <v>60.819854400000004</v>
      </c>
      <c r="H180" s="48" t="str">
        <f>Table!A181</f>
        <v>Tanzania, United Rep. of</v>
      </c>
      <c r="I180" s="49">
        <f>Table!B181</f>
        <v>-4.8875037913563002</v>
      </c>
      <c r="J180" s="49">
        <f>Table!C181</f>
        <v>-7.2393522659568585</v>
      </c>
      <c r="K180" s="49">
        <f>Table!D181</f>
        <v>3.1528195812623721</v>
      </c>
      <c r="L180" s="49">
        <f>Table!E181</f>
        <v>2.5655868179153098</v>
      </c>
      <c r="M180" s="49">
        <f>Table!F181</f>
        <v>0.6453218026911387</v>
      </c>
      <c r="N180" s="49">
        <f>Table!G181</f>
        <v>-1.625681614448095</v>
      </c>
      <c r="O180" s="49">
        <f>Table!H181</f>
        <v>0.82471050778627608</v>
      </c>
      <c r="P180" s="49">
        <f>Table!I181</f>
        <v>-3.78025719443897</v>
      </c>
      <c r="Q180" s="49">
        <f>Table!J181</f>
        <v>4.2191506580673881</v>
      </c>
      <c r="R180" s="49" t="str">
        <f>Table!M181</f>
        <v/>
      </c>
      <c r="S180" s="49" t="str">
        <f>Table!N181</f>
        <v/>
      </c>
      <c r="T180" s="49" t="str">
        <f>Table!O181</f>
        <v/>
      </c>
      <c r="U180" s="49">
        <f>Table!P181</f>
        <v>1.708001078948628</v>
      </c>
      <c r="V180" s="49" t="str">
        <f>Table!Q181</f>
        <v/>
      </c>
      <c r="W180" s="49" t="str">
        <f>Table!R181</f>
        <v/>
      </c>
      <c r="X180" s="49" t="str">
        <f>Table!S181</f>
        <v/>
      </c>
      <c r="Y180" s="49">
        <f>Table!T181</f>
        <v>-2.4019339747166732</v>
      </c>
      <c r="Z180" s="49">
        <f>Table!U181</f>
        <v>1.708001078948628</v>
      </c>
      <c r="AA180" s="48" t="s">
        <v>88</v>
      </c>
      <c r="AB180" s="49"/>
      <c r="AC180" s="49">
        <v>0</v>
      </c>
    </row>
    <row r="181" spans="1:29" x14ac:dyDescent="0.15">
      <c r="A181" s="51" t="s">
        <v>205</v>
      </c>
      <c r="B181" s="51">
        <v>578</v>
      </c>
      <c r="C181" s="52">
        <v>69.62424</v>
      </c>
      <c r="D181" s="51">
        <v>7807</v>
      </c>
      <c r="E181" s="52">
        <v>10.17</v>
      </c>
      <c r="F181" s="52">
        <v>12.63</v>
      </c>
      <c r="G181" s="53">
        <f>C181*D181/1000</f>
        <v>543.55644168000003</v>
      </c>
      <c r="H181" s="48" t="str">
        <f>Table!A182</f>
        <v>Thailand</v>
      </c>
      <c r="I181" s="49">
        <f>Table!B182</f>
        <v>7.9368046093516345</v>
      </c>
      <c r="J181" s="49">
        <f>Table!C182</f>
        <v>6.3262083028159459</v>
      </c>
      <c r="K181" s="49">
        <f>Table!D182</f>
        <v>4.6048815344489729</v>
      </c>
      <c r="L181" s="49">
        <f>Table!E182</f>
        <v>8.7262991641330387</v>
      </c>
      <c r="M181" s="49">
        <f>Table!F182</f>
        <v>-2.2561199833376482</v>
      </c>
      <c r="N181" s="49">
        <f>Table!G182</f>
        <v>-4.5682193817417218</v>
      </c>
      <c r="O181" s="49">
        <f>Table!H182</f>
        <v>1.5739341538284277</v>
      </c>
      <c r="P181" s="49">
        <f>Table!I182</f>
        <v>-6.4627162487949201</v>
      </c>
      <c r="Q181" s="49">
        <f>Table!J182</f>
        <v>10.941358248237847</v>
      </c>
      <c r="R181" s="49">
        <f>Table!M182</f>
        <v>3.5073143900898742</v>
      </c>
      <c r="S181" s="49">
        <f>Table!N182</f>
        <v>8.1432318337235561</v>
      </c>
      <c r="T181" s="49">
        <f>Table!O182</f>
        <v>-3.0070787463092197</v>
      </c>
      <c r="U181" s="49">
        <f>Table!P182</f>
        <v>2.258688757007222</v>
      </c>
      <c r="V181" s="49">
        <f>Table!Q182</f>
        <v>-2.979701192434919</v>
      </c>
      <c r="W181" s="49">
        <f>Table!R182</f>
        <v>-2.80025884721119</v>
      </c>
      <c r="X181" s="49">
        <f>Table!S182</f>
        <v>1.1714201498867278</v>
      </c>
      <c r="Y181" s="49">
        <f>Table!T182</f>
        <v>-5.2252159105928238</v>
      </c>
      <c r="Z181" s="49">
        <f>Table!U182</f>
        <v>2.8298163750718035</v>
      </c>
      <c r="AA181" s="48" t="s">
        <v>92</v>
      </c>
      <c r="AB181" s="49"/>
      <c r="AC181" s="49">
        <v>6.0610415390536456</v>
      </c>
    </row>
    <row r="182" spans="1:29" x14ac:dyDescent="0.15">
      <c r="A182" s="51"/>
      <c r="B182" s="51"/>
      <c r="C182" s="52"/>
      <c r="D182" s="51"/>
      <c r="E182" s="52"/>
      <c r="F182" s="52"/>
      <c r="G182" s="53"/>
      <c r="H182" s="48" t="str">
        <f>Table!A183</f>
        <v>Timor-Leste, Dem. Rep. of</v>
      </c>
      <c r="I182" s="49">
        <f>Table!B183</f>
        <v>-9.0024128068962277</v>
      </c>
      <c r="J182" s="49">
        <f>Table!C183</f>
        <v>-35.960241935764088</v>
      </c>
      <c r="K182" s="49">
        <f>Table!D183</f>
        <v>-26.231499531234324</v>
      </c>
      <c r="L182" s="49">
        <f>Table!E183</f>
        <v>-2.2426806953213108</v>
      </c>
      <c r="M182" s="49">
        <f>Table!F183</f>
        <v>-3.9899860676545531</v>
      </c>
      <c r="N182" s="49">
        <f>Table!G183</f>
        <v>53.836596725830816</v>
      </c>
      <c r="O182" s="49">
        <f>Table!H183</f>
        <v>-0.64726685405435991</v>
      </c>
      <c r="P182" s="49" t="str">
        <f>Table!I183</f>
        <v/>
      </c>
      <c r="Q182" s="49">
        <f>Table!J183</f>
        <v>3.9449682573437457</v>
      </c>
      <c r="R182" s="49">
        <f>Table!M183</f>
        <v>-19.917483378133607</v>
      </c>
      <c r="S182" s="49">
        <f>Table!N183</f>
        <v>-28.46589897302859</v>
      </c>
      <c r="T182" s="49">
        <f>Table!O183</f>
        <v>-15.306165072299475</v>
      </c>
      <c r="U182" s="49">
        <f>Table!P183</f>
        <v>-1.5767129841523539</v>
      </c>
      <c r="V182" s="49">
        <f>Table!Q183</f>
        <v>-2.7394785833560595</v>
      </c>
      <c r="W182" s="49">
        <f>Table!R183</f>
        <v>31.829646908707186</v>
      </c>
      <c r="X182" s="49">
        <f>Table!S183</f>
        <v>-7.9750662415127183</v>
      </c>
      <c r="Y182" s="49" t="str">
        <f>Table!T183</f>
        <v/>
      </c>
      <c r="Z182" s="49">
        <f>Table!U183</f>
        <v>1.4314840381867475</v>
      </c>
      <c r="AA182" s="48" t="s">
        <v>102</v>
      </c>
      <c r="AB182" s="49"/>
      <c r="AC182" s="49">
        <v>-3.282149257956096</v>
      </c>
    </row>
    <row r="183" spans="1:29" x14ac:dyDescent="0.15">
      <c r="A183" s="48" t="s">
        <v>207</v>
      </c>
      <c r="B183" s="48">
        <v>742</v>
      </c>
      <c r="C183" s="49">
        <v>8.0808700000000009</v>
      </c>
      <c r="D183" s="48">
        <v>675</v>
      </c>
      <c r="E183" s="49">
        <v>3.9</v>
      </c>
      <c r="F183" s="49">
        <v>4.4000000000000004</v>
      </c>
      <c r="G183" s="50">
        <f>C183*D183/1000</f>
        <v>5.4545872500000003</v>
      </c>
      <c r="H183" s="48" t="str">
        <f>Table!A184</f>
        <v>Togo</v>
      </c>
      <c r="I183" s="49">
        <f>Table!B184</f>
        <v>-4.0579459677328158</v>
      </c>
      <c r="J183" s="49">
        <f>Table!C184</f>
        <v>-13.171360729889802</v>
      </c>
      <c r="K183" s="49">
        <f>Table!D184</f>
        <v>2.2106314288063529</v>
      </c>
      <c r="L183" s="49">
        <f>Table!E184</f>
        <v>1.4567048631298074</v>
      </c>
      <c r="M183" s="49">
        <f>Table!F184</f>
        <v>-1.0164085235585536</v>
      </c>
      <c r="N183" s="49">
        <f>Table!G184</f>
        <v>0.77448487460467041</v>
      </c>
      <c r="O183" s="49">
        <f>Table!H184</f>
        <v>6.1282984587459586</v>
      </c>
      <c r="P183" s="49">
        <f>Table!I184</f>
        <v>-2.4405056175687161</v>
      </c>
      <c r="Q183" s="49">
        <f>Table!J184</f>
        <v>2.0735161742074242</v>
      </c>
      <c r="R183" s="49" t="str">
        <f>Table!M184</f>
        <v/>
      </c>
      <c r="S183" s="49" t="str">
        <f>Table!N184</f>
        <v/>
      </c>
      <c r="T183" s="49" t="str">
        <f>Table!O184</f>
        <v/>
      </c>
      <c r="U183" s="49" t="str">
        <f>Table!P184</f>
        <v/>
      </c>
      <c r="V183" s="49" t="str">
        <f>Table!Q184</f>
        <v/>
      </c>
      <c r="W183" s="49" t="str">
        <f>Table!R184</f>
        <v/>
      </c>
      <c r="X183" s="49" t="str">
        <f>Table!S184</f>
        <v/>
      </c>
      <c r="Y183" s="49">
        <f>Table!T184</f>
        <v>-1.5340993559941873</v>
      </c>
      <c r="Z183" s="49" t="str">
        <f>Table!U184</f>
        <v/>
      </c>
      <c r="AA183" s="48" t="s">
        <v>122</v>
      </c>
      <c r="AB183" s="49"/>
      <c r="AC183" s="49">
        <v>12.393874188721162</v>
      </c>
    </row>
    <row r="184" spans="1:29" x14ac:dyDescent="0.15">
      <c r="A184" s="48" t="s">
        <v>208</v>
      </c>
      <c r="B184" s="48">
        <v>866</v>
      </c>
      <c r="C184" s="49">
        <v>0.10101010000000001</v>
      </c>
      <c r="D184" s="48">
        <v>5151</v>
      </c>
      <c r="E184" s="49">
        <v>5.64</v>
      </c>
      <c r="F184" s="49">
        <v>10.26</v>
      </c>
      <c r="G184" s="50">
        <f>C184*D184/1000</f>
        <v>0.52030302510000004</v>
      </c>
      <c r="H184" s="48" t="str">
        <f>Table!A185</f>
        <v>Tonga</v>
      </c>
      <c r="I184" s="49">
        <f>Table!B185</f>
        <v>-6.0237335461440882</v>
      </c>
      <c r="J184" s="49">
        <f>Table!C185</f>
        <v>-40.586293165266525</v>
      </c>
      <c r="K184" s="49">
        <f>Table!D185</f>
        <v>-1.7170476911826378</v>
      </c>
      <c r="L184" s="49">
        <f>Table!E185</f>
        <v>4.1601140505940446</v>
      </c>
      <c r="M184" s="49">
        <f>Table!F185</f>
        <v>-3.1008348078816712</v>
      </c>
      <c r="N184" s="49">
        <f>Table!G185</f>
        <v>4.3488895566698975</v>
      </c>
      <c r="O184" s="49">
        <f>Table!H185</f>
        <v>31.930717753635129</v>
      </c>
      <c r="P184" s="49" t="str">
        <f>Table!I185</f>
        <v/>
      </c>
      <c r="Q184" s="49">
        <f>Table!J185</f>
        <v>10.166603937238005</v>
      </c>
      <c r="R184" s="49">
        <f>Table!M185</f>
        <v>-3.6869009303485929</v>
      </c>
      <c r="S184" s="49">
        <f>Table!N185</f>
        <v>-37.242138540711409</v>
      </c>
      <c r="T184" s="49">
        <f>Table!O185</f>
        <v>-3.9730484097492522</v>
      </c>
      <c r="U184" s="49">
        <f>Table!P185</f>
        <v>1.6042474914646381</v>
      </c>
      <c r="V184" s="49">
        <f>Table!Q185</f>
        <v>-2.5100659625689539</v>
      </c>
      <c r="W184" s="49">
        <f>Table!R185</f>
        <v>8.0706904806223143</v>
      </c>
      <c r="X184" s="49">
        <f>Table!S185</f>
        <v>29.457595539489738</v>
      </c>
      <c r="Y184" s="49" t="str">
        <f>Table!T185</f>
        <v/>
      </c>
      <c r="Z184" s="49">
        <f>Table!U185</f>
        <v>7.7662313822948006</v>
      </c>
      <c r="AA184" s="48" t="s">
        <v>129</v>
      </c>
      <c r="AB184" s="49"/>
      <c r="AC184" s="49">
        <v>0</v>
      </c>
    </row>
    <row r="185" spans="1:29" x14ac:dyDescent="0.15">
      <c r="A185" s="48" t="s">
        <v>209</v>
      </c>
      <c r="B185" s="48">
        <v>369</v>
      </c>
      <c r="C185" s="49">
        <v>1.395008</v>
      </c>
      <c r="D185" s="48">
        <v>17276</v>
      </c>
      <c r="E185" s="49">
        <v>2.83</v>
      </c>
      <c r="F185" s="49">
        <v>5.07</v>
      </c>
      <c r="G185" s="50">
        <f>C185*D185/1000</f>
        <v>24.100158208</v>
      </c>
      <c r="H185" s="48" t="str">
        <f>Table!A186</f>
        <v>Trinidad and Tobago</v>
      </c>
      <c r="I185" s="49">
        <f>Table!B186</f>
        <v>4.4663307413748656</v>
      </c>
      <c r="J185" s="49">
        <f>Table!C186</f>
        <v>13.329807753251277</v>
      </c>
      <c r="K185" s="49">
        <f>Table!D186</f>
        <v>-7.3250029938881287</v>
      </c>
      <c r="L185" s="49">
        <f>Table!E186</f>
        <v>1.4064681017212801</v>
      </c>
      <c r="M185" s="49">
        <f>Table!F186</f>
        <v>-1.537322297127516</v>
      </c>
      <c r="N185" s="49">
        <f>Table!G186</f>
        <v>-1.6427488007523319</v>
      </c>
      <c r="O185" s="49">
        <f>Table!H186</f>
        <v>0.10427478276404187</v>
      </c>
      <c r="P185" s="49">
        <f>Table!I186</f>
        <v>4.1573875649911498</v>
      </c>
      <c r="Q185" s="49">
        <f>Table!J186</f>
        <v>1.9827217644922968</v>
      </c>
      <c r="R185" s="49">
        <f>Table!M186</f>
        <v>5.833836339650899E-2</v>
      </c>
      <c r="S185" s="49">
        <f>Table!N186</f>
        <v>4.5000240844845543</v>
      </c>
      <c r="T185" s="49">
        <f>Table!O186</f>
        <v>-5.3765703474987259</v>
      </c>
      <c r="U185" s="49">
        <f>Table!P186</f>
        <v>0.51318776403024624</v>
      </c>
      <c r="V185" s="49">
        <f>Table!Q186</f>
        <v>-1.6784556834553399</v>
      </c>
      <c r="W185" s="49">
        <f>Table!R186</f>
        <v>0.63419137986054408</v>
      </c>
      <c r="X185" s="49">
        <f>Table!S186</f>
        <v>0.30069324655013813</v>
      </c>
      <c r="Y185" s="49">
        <f>Table!T186</f>
        <v>2.8765189896641763</v>
      </c>
      <c r="Z185" s="49">
        <f>Table!U186</f>
        <v>0.66458039620796261</v>
      </c>
      <c r="AA185" s="48" t="s">
        <v>140</v>
      </c>
      <c r="AB185" s="49"/>
      <c r="AC185" s="49">
        <v>-0.17086746027928421</v>
      </c>
    </row>
    <row r="186" spans="1:29" x14ac:dyDescent="0.15">
      <c r="A186" s="51" t="s">
        <v>210</v>
      </c>
      <c r="B186" s="51">
        <v>744</v>
      </c>
      <c r="C186" s="52">
        <v>11.78337</v>
      </c>
      <c r="D186" s="51">
        <v>3293</v>
      </c>
      <c r="E186" s="52">
        <v>7.04</v>
      </c>
      <c r="F186" s="52">
        <v>7.36</v>
      </c>
      <c r="G186" s="53">
        <f>C186*D186/1000</f>
        <v>38.802637409999996</v>
      </c>
      <c r="H186" s="48" t="str">
        <f>Table!A187</f>
        <v>Tunisia</v>
      </c>
      <c r="I186" s="49">
        <f>Table!B187</f>
        <v>-9.5009159558135003</v>
      </c>
      <c r="J186" s="49">
        <f>Table!C187</f>
        <v>-12.857493439389824</v>
      </c>
      <c r="K186" s="49">
        <f>Table!D187</f>
        <v>1.2214933259010157</v>
      </c>
      <c r="L186" s="49">
        <f>Table!E187</f>
        <v>1.9178352827792793</v>
      </c>
      <c r="M186" s="49">
        <f>Table!F187</f>
        <v>-0.88807119175442428</v>
      </c>
      <c r="N186" s="49">
        <f>Table!G187</f>
        <v>-2.3487333925846392</v>
      </c>
      <c r="O186" s="49">
        <f>Table!H187</f>
        <v>4.4838175502599489</v>
      </c>
      <c r="P186" s="49">
        <f>Table!I187</f>
        <v>-4.6597750010169694</v>
      </c>
      <c r="Q186" s="49">
        <f>Table!J187</f>
        <v>3.8377944394462502</v>
      </c>
      <c r="R186" s="49">
        <f>Table!M187</f>
        <v>-6.7423886986697203</v>
      </c>
      <c r="S186" s="49">
        <f>Table!N187</f>
        <v>-8.9243763854220486</v>
      </c>
      <c r="T186" s="49">
        <f>Table!O187</f>
        <v>-0.14967903339002256</v>
      </c>
      <c r="U186" s="49">
        <f>Table!P187</f>
        <v>1.1903303790494228</v>
      </c>
      <c r="V186" s="49">
        <f>Table!Q187</f>
        <v>-1.4342218010236756</v>
      </c>
      <c r="W186" s="49">
        <f>Table!R187</f>
        <v>-3.0133904009486185</v>
      </c>
      <c r="X186" s="49">
        <f>Table!S187</f>
        <v>5.345057121090969</v>
      </c>
      <c r="Y186" s="49">
        <f>Table!T187</f>
        <v>-4.1711087015208115</v>
      </c>
      <c r="Z186" s="49">
        <f>Table!U187</f>
        <v>2.1223857653483744</v>
      </c>
      <c r="AA186" s="48" t="s">
        <v>141</v>
      </c>
      <c r="AB186" s="49"/>
      <c r="AC186" s="49">
        <v>8.1909745719014406</v>
      </c>
    </row>
    <row r="187" spans="1:29" x14ac:dyDescent="0.15">
      <c r="A187" s="48" t="s">
        <v>211</v>
      </c>
      <c r="B187" s="48">
        <v>186</v>
      </c>
      <c r="C187" s="49">
        <v>83.153679999999994</v>
      </c>
      <c r="D187" s="48">
        <v>9151</v>
      </c>
      <c r="E187" s="49">
        <v>3.8</v>
      </c>
      <c r="F187" s="49">
        <v>7.9</v>
      </c>
      <c r="G187" s="50">
        <f>C187*D187/1000</f>
        <v>760.93932567999991</v>
      </c>
      <c r="H187" s="48" t="str">
        <f>Table!A188</f>
        <v>Turkey</v>
      </c>
      <c r="I187" s="49">
        <f>Table!B188</f>
        <v>-2.5847881190188362</v>
      </c>
      <c r="J187" s="49">
        <f>Table!C188</f>
        <v>-4.9018725376843175</v>
      </c>
      <c r="K187" s="49">
        <f>Table!D188</f>
        <v>3.4873331664039489</v>
      </c>
      <c r="L187" s="49">
        <f>Table!E188</f>
        <v>2.4291867050663392</v>
      </c>
      <c r="M187" s="49">
        <f>Table!F188</f>
        <v>1.7231170383745937</v>
      </c>
      <c r="N187" s="49">
        <f>Table!G188</f>
        <v>-1.3378180537261293</v>
      </c>
      <c r="O187" s="49">
        <f>Table!H188</f>
        <v>0.16756930598766201</v>
      </c>
      <c r="P187" s="49">
        <f>Table!I188</f>
        <v>-3.8881808228983972</v>
      </c>
      <c r="Q187" s="49">
        <f>Table!J188</f>
        <v>3.0016885092209118</v>
      </c>
      <c r="R187" s="49">
        <f>Table!M188</f>
        <v>-5.2120989812591203</v>
      </c>
      <c r="S187" s="49">
        <f>Table!N188</f>
        <v>-5.2901791991480085</v>
      </c>
      <c r="T187" s="49">
        <f>Table!O188</f>
        <v>1.2786159473253647</v>
      </c>
      <c r="U187" s="49">
        <f>Table!P188</f>
        <v>1.2822475853667084</v>
      </c>
      <c r="V187" s="49">
        <f>Table!Q188</f>
        <v>0.79197644978531989</v>
      </c>
      <c r="W187" s="49">
        <f>Table!R188</f>
        <v>-1.2171574573949342</v>
      </c>
      <c r="X187" s="49">
        <f>Table!S188</f>
        <v>1.662172795845733E-2</v>
      </c>
      <c r="Y187" s="49">
        <f>Table!T188</f>
        <v>-3.6327182246696421</v>
      </c>
      <c r="Z187" s="49">
        <f>Table!U188</f>
        <v>1.4275131070204532</v>
      </c>
      <c r="AA187" s="48" t="s">
        <v>143</v>
      </c>
      <c r="AB187" s="52"/>
      <c r="AC187" s="49">
        <v>0</v>
      </c>
    </row>
    <row r="188" spans="1:29" x14ac:dyDescent="0.15">
      <c r="C188" s="49"/>
      <c r="E188" s="49"/>
      <c r="F188" s="49"/>
      <c r="G188" s="50"/>
      <c r="H188" s="48" t="str">
        <f>Table!A189</f>
        <v>Turkmenistan</v>
      </c>
      <c r="I188" s="49">
        <f>Table!B189</f>
        <v>0</v>
      </c>
      <c r="J188" s="49">
        <f>Table!C189</f>
        <v>0</v>
      </c>
      <c r="K188" s="49">
        <f>Table!D189</f>
        <v>0</v>
      </c>
      <c r="L188" s="49">
        <f>Table!E189</f>
        <v>0</v>
      </c>
      <c r="M188" s="49">
        <f>Table!F189</f>
        <v>0</v>
      </c>
      <c r="N188" s="49">
        <f>Table!G189</f>
        <v>0</v>
      </c>
      <c r="O188" s="49">
        <f>Table!H189</f>
        <v>0</v>
      </c>
      <c r="P188" s="49">
        <f>Table!I189</f>
        <v>21.224302101409485</v>
      </c>
      <c r="Q188" s="49">
        <f>Table!J189</f>
        <v>0</v>
      </c>
      <c r="R188" s="49" t="str">
        <f>Table!M189</f>
        <v/>
      </c>
      <c r="S188" s="49" t="str">
        <f>Table!N189</f>
        <v/>
      </c>
      <c r="T188" s="49" t="str">
        <f>Table!O189</f>
        <v/>
      </c>
      <c r="U188" s="49" t="str">
        <f>Table!P189</f>
        <v/>
      </c>
      <c r="V188" s="49" t="str">
        <f>Table!Q189</f>
        <v/>
      </c>
      <c r="W188" s="49" t="str">
        <f>Table!R189</f>
        <v/>
      </c>
      <c r="X188" s="49" t="str">
        <f>Table!S189</f>
        <v/>
      </c>
      <c r="Y188" s="49">
        <f>Table!T189</f>
        <v>14.181004485969522</v>
      </c>
      <c r="Z188" s="49">
        <f>Table!U189</f>
        <v>0</v>
      </c>
      <c r="AA188" s="48" t="s">
        <v>147</v>
      </c>
      <c r="AB188" s="49"/>
      <c r="AC188" s="49">
        <v>4.8308770861343646</v>
      </c>
    </row>
    <row r="189" spans="1:29" x14ac:dyDescent="0.15">
      <c r="C189" s="49"/>
      <c r="E189" s="49"/>
      <c r="F189" s="49"/>
      <c r="G189" s="50"/>
      <c r="H189" s="48" t="str">
        <f>Table!A190</f>
        <v>Turks and Caicos Islands</v>
      </c>
      <c r="I189" s="49">
        <f>Table!B190</f>
        <v>14.792886628569164</v>
      </c>
      <c r="J189" s="49">
        <f>Table!C190</f>
        <v>-39.992804593594542</v>
      </c>
      <c r="K189" s="49">
        <f>Table!D190</f>
        <v>61.866381373697038</v>
      </c>
      <c r="L189" s="49">
        <f>Table!E190</f>
        <v>64.756210402315816</v>
      </c>
      <c r="M189" s="49">
        <f>Table!F190</f>
        <v>-2.3204674732058752</v>
      </c>
      <c r="N189" s="49">
        <f>Table!G190</f>
        <v>-1.0068813034225004</v>
      </c>
      <c r="O189" s="49">
        <f>Table!H190</f>
        <v>-6.0738088481107884</v>
      </c>
      <c r="P189" s="49" t="str">
        <f>Table!I190</f>
        <v/>
      </c>
      <c r="Q189" s="49">
        <f>Table!J190</f>
        <v>65.178835092394451</v>
      </c>
      <c r="R189" s="49" t="str">
        <f>Table!M190</f>
        <v/>
      </c>
      <c r="S189" s="49" t="str">
        <f>Table!N190</f>
        <v/>
      </c>
      <c r="T189" s="49" t="str">
        <f>Table!O190</f>
        <v/>
      </c>
      <c r="U189" s="49" t="str">
        <f>Table!P190</f>
        <v/>
      </c>
      <c r="V189" s="49" t="str">
        <f>Table!Q190</f>
        <v/>
      </c>
      <c r="W189" s="49" t="str">
        <f>Table!R190</f>
        <v/>
      </c>
      <c r="X189" s="49" t="str">
        <f>Table!S190</f>
        <v/>
      </c>
      <c r="Y189" s="49" t="str">
        <f>Table!T190</f>
        <v/>
      </c>
      <c r="Z189" s="49" t="str">
        <f>Table!U190</f>
        <v/>
      </c>
      <c r="AA189" s="48" t="s">
        <v>152</v>
      </c>
      <c r="AB189" s="49"/>
      <c r="AC189" s="49">
        <v>-5.2398067226232596</v>
      </c>
    </row>
    <row r="190" spans="1:29" x14ac:dyDescent="0.15">
      <c r="C190" s="49"/>
      <c r="E190" s="49"/>
      <c r="F190" s="49"/>
      <c r="G190" s="50"/>
      <c r="H190" s="48" t="str">
        <f>Table!A191</f>
        <v>Tuvalu</v>
      </c>
      <c r="I190" s="49">
        <f>Table!B191</f>
        <v>-1.5969646233972647</v>
      </c>
      <c r="J190" s="49">
        <f>Table!C191</f>
        <v>-62.213816026558519</v>
      </c>
      <c r="K190" s="49">
        <f>Table!D191</f>
        <v>-70.866328044514901</v>
      </c>
      <c r="L190" s="49">
        <f>Table!E191</f>
        <v>-2.6483021100893511</v>
      </c>
      <c r="M190" s="49">
        <f>Table!F191</f>
        <v>-16.082311363016633</v>
      </c>
      <c r="N190" s="49">
        <f>Table!G191</f>
        <v>83.936309705562934</v>
      </c>
      <c r="O190" s="49">
        <f>Table!H191</f>
        <v>47.546869742113167</v>
      </c>
      <c r="P190" s="49" t="str">
        <f>Table!I191</f>
        <v/>
      </c>
      <c r="Q190" s="49">
        <f>Table!J191</f>
        <v>12.581219599232471</v>
      </c>
      <c r="R190" s="49" t="str">
        <f>Table!M191</f>
        <v/>
      </c>
      <c r="S190" s="49" t="str">
        <f>Table!N191</f>
        <v/>
      </c>
      <c r="T190" s="49" t="str">
        <f>Table!O191</f>
        <v/>
      </c>
      <c r="U190" s="49" t="str">
        <f>Table!P191</f>
        <v/>
      </c>
      <c r="V190" s="49" t="str">
        <f>Table!Q191</f>
        <v/>
      </c>
      <c r="W190" s="49" t="str">
        <f>Table!R191</f>
        <v/>
      </c>
      <c r="X190" s="49" t="str">
        <f>Table!S191</f>
        <v/>
      </c>
      <c r="Y190" s="49" t="str">
        <f>Table!T191</f>
        <v/>
      </c>
      <c r="Z190" s="49" t="str">
        <f>Table!U191</f>
        <v/>
      </c>
      <c r="AA190" s="48" t="s">
        <v>154</v>
      </c>
      <c r="AB190" s="49"/>
      <c r="AC190" s="49">
        <v>0</v>
      </c>
    </row>
    <row r="191" spans="1:29" x14ac:dyDescent="0.15">
      <c r="A191" s="48" t="s">
        <v>215</v>
      </c>
      <c r="B191" s="48">
        <v>746</v>
      </c>
      <c r="C191" s="49">
        <v>39.829929999999997</v>
      </c>
      <c r="D191" s="48">
        <v>916</v>
      </c>
      <c r="E191" s="49">
        <v>2.89</v>
      </c>
      <c r="F191" s="49">
        <v>4.41</v>
      </c>
      <c r="G191" s="50">
        <f t="shared" ref="G191:G200" si="12">C191*D191/1000</f>
        <v>36.484215879999994</v>
      </c>
      <c r="H191" s="48" t="str">
        <f>Table!A192</f>
        <v>Uganda</v>
      </c>
      <c r="I191" s="49">
        <f>Table!B192</f>
        <v>-5.1464011496951869</v>
      </c>
      <c r="J191" s="49">
        <f>Table!C192</f>
        <v>-6.7328707510435226</v>
      </c>
      <c r="K191" s="49">
        <f>Table!D192</f>
        <v>-1.0699143543291973</v>
      </c>
      <c r="L191" s="49">
        <f>Table!E192</f>
        <v>2.8660537540014253</v>
      </c>
      <c r="M191" s="49">
        <f>Table!F192</f>
        <v>-3.4294051797878105</v>
      </c>
      <c r="N191" s="49">
        <f>Table!G192</f>
        <v>-2.2227576925874013</v>
      </c>
      <c r="O191" s="49">
        <f>Table!H192</f>
        <v>4.879141648264933</v>
      </c>
      <c r="P191" s="49">
        <f>Table!I192</f>
        <v>-2.4654016864628865</v>
      </c>
      <c r="Q191" s="49">
        <f>Table!J192</f>
        <v>3.7106434482997335</v>
      </c>
      <c r="R191" s="49">
        <f>Table!M192</f>
        <v>-8.7039455578982405</v>
      </c>
      <c r="S191" s="49">
        <f>Table!N192</f>
        <v>-6.4668655896671403</v>
      </c>
      <c r="T191" s="49">
        <f>Table!O192</f>
        <v>-5.1557136992545045</v>
      </c>
      <c r="U191" s="49">
        <f>Table!P192</f>
        <v>0.84846723936715152</v>
      </c>
      <c r="V191" s="49">
        <f>Table!Q192</f>
        <v>-3.4332009247266306</v>
      </c>
      <c r="W191" s="49">
        <f>Table!R192</f>
        <v>-1.6249832663378363</v>
      </c>
      <c r="X191" s="49">
        <f>Table!S192</f>
        <v>4.5436169973612417</v>
      </c>
      <c r="Y191" s="49">
        <f>Table!T192</f>
        <v>-1.9524433122168046</v>
      </c>
      <c r="Z191" s="49">
        <f>Table!U192</f>
        <v>1.2194379913972344</v>
      </c>
      <c r="AA191" s="48" t="s">
        <v>156</v>
      </c>
      <c r="AB191" s="49"/>
      <c r="AC191" s="49">
        <v>0.10495137349997176</v>
      </c>
    </row>
    <row r="192" spans="1:29" x14ac:dyDescent="0.15">
      <c r="A192" s="48" t="s">
        <v>216</v>
      </c>
      <c r="B192" s="48">
        <v>926</v>
      </c>
      <c r="C192" s="49">
        <v>41.733370000000001</v>
      </c>
      <c r="D192" s="48">
        <v>3707</v>
      </c>
      <c r="E192" s="49">
        <v>1.63</v>
      </c>
      <c r="F192" s="49">
        <v>4.37</v>
      </c>
      <c r="G192" s="50">
        <f t="shared" si="12"/>
        <v>154.70560258999998</v>
      </c>
      <c r="H192" s="48" t="str">
        <f>Table!A193</f>
        <v>Ukraine</v>
      </c>
      <c r="I192" s="49">
        <f>Table!B193</f>
        <v>-1.4250761078303331</v>
      </c>
      <c r="J192" s="49">
        <f>Table!C193</f>
        <v>-7.7706250375438461</v>
      </c>
      <c r="K192" s="49">
        <f>Table!D193</f>
        <v>0.94181886933643855</v>
      </c>
      <c r="L192" s="49">
        <f>Table!E193</f>
        <v>-4.864274971165754</v>
      </c>
      <c r="M192" s="49">
        <f>Table!F193</f>
        <v>3.2104974633661691</v>
      </c>
      <c r="N192" s="49">
        <f>Table!G193</f>
        <v>1.7840466538759738</v>
      </c>
      <c r="O192" s="49">
        <f>Table!H193</f>
        <v>3.6196834065010997</v>
      </c>
      <c r="P192" s="49">
        <f>Table!I193</f>
        <v>-3.4968166200366722</v>
      </c>
      <c r="Q192" s="49">
        <f>Table!J193</f>
        <v>1.1263886897416424</v>
      </c>
      <c r="R192" s="49">
        <f>Table!M193</f>
        <v>3.4359930850779308</v>
      </c>
      <c r="S192" s="49">
        <f>Table!N193</f>
        <v>-4.5353525011985045</v>
      </c>
      <c r="T192" s="49">
        <f>Table!O193</f>
        <v>2.9265660327099332</v>
      </c>
      <c r="U192" s="49">
        <f>Table!P193</f>
        <v>-2.8137266208512188</v>
      </c>
      <c r="V192" s="49">
        <f>Table!Q193</f>
        <v>2.1109548452399269</v>
      </c>
      <c r="W192" s="49">
        <f>Table!R193</f>
        <v>2.3419127057694595</v>
      </c>
      <c r="X192" s="49">
        <f>Table!S193</f>
        <v>2.7028668477970434</v>
      </c>
      <c r="Y192" s="49">
        <f>Table!T193</f>
        <v>-2.266224515475924</v>
      </c>
      <c r="Z192" s="49">
        <f>Table!U193</f>
        <v>0.2467949709658433</v>
      </c>
      <c r="AA192" s="48" t="s">
        <v>165</v>
      </c>
      <c r="AB192" s="49"/>
      <c r="AC192" s="49">
        <v>42.284021688450387</v>
      </c>
    </row>
    <row r="193" spans="1:29" x14ac:dyDescent="0.15">
      <c r="A193" s="51" t="s">
        <v>303</v>
      </c>
      <c r="B193" s="51">
        <v>466</v>
      </c>
      <c r="C193" s="52">
        <v>10.748860000000001</v>
      </c>
      <c r="D193" s="51">
        <v>39180</v>
      </c>
      <c r="E193" s="52">
        <v>4.87</v>
      </c>
      <c r="F193" s="52">
        <v>5.93</v>
      </c>
      <c r="G193" s="53">
        <f>C193*D193/1000</f>
        <v>421.14033480000001</v>
      </c>
      <c r="H193" s="51" t="s">
        <v>303</v>
      </c>
      <c r="I193" s="49">
        <f>Table!B194</f>
        <v>6.8368093786033297</v>
      </c>
      <c r="J193" s="49">
        <f>Table!C194</f>
        <v>19.47493033367244</v>
      </c>
      <c r="K193" s="49">
        <f>Table!D194</f>
        <v>-2.1946600109138137</v>
      </c>
      <c r="L193" s="49">
        <f>Table!E194</f>
        <v>0.75554114279505546</v>
      </c>
      <c r="M193" s="49">
        <f>Table!F194</f>
        <v>3.1652758935326522</v>
      </c>
      <c r="N193" s="49">
        <f>Table!G194</f>
        <v>0.52416785203523841</v>
      </c>
      <c r="O193" s="49">
        <f>Table!H194</f>
        <v>-10.969657277849675</v>
      </c>
      <c r="P193" s="49">
        <f>Table!I194</f>
        <v>14.357491673623253</v>
      </c>
      <c r="Q193" s="49">
        <f>Table!J194</f>
        <v>5.997147547647911</v>
      </c>
      <c r="R193" s="49">
        <f>Table!M194</f>
        <v>5.9257967597394963</v>
      </c>
      <c r="S193" s="49">
        <f>Table!N194</f>
        <v>17.592929679693526</v>
      </c>
      <c r="T193" s="49">
        <f>Table!O194</f>
        <v>0.73784239809985952</v>
      </c>
      <c r="U193" s="49">
        <f>Table!P194</f>
        <v>2.6900504097390714</v>
      </c>
      <c r="V193" s="49">
        <f>Table!Q194</f>
        <v>2.3288150690026814</v>
      </c>
      <c r="W193" s="49">
        <f>Table!R194</f>
        <v>-0.13065959133018346</v>
      </c>
      <c r="X193" s="49">
        <f>Table!S194</f>
        <v>-12.274315726723705</v>
      </c>
      <c r="Y193" s="49">
        <f>Table!T194</f>
        <v>10.675657197507343</v>
      </c>
      <c r="Z193" s="49">
        <f>Table!U194</f>
        <v>6.9480159154403438</v>
      </c>
      <c r="AB193" s="52">
        <v>4.87</v>
      </c>
    </row>
    <row r="194" spans="1:29" x14ac:dyDescent="0.15">
      <c r="A194" s="48" t="s">
        <v>217</v>
      </c>
      <c r="B194" s="48">
        <v>112</v>
      </c>
      <c r="C194" s="49">
        <v>66.797460000000001</v>
      </c>
      <c r="D194" s="48">
        <v>42379</v>
      </c>
      <c r="E194" s="49">
        <v>3.71</v>
      </c>
      <c r="F194" s="49">
        <v>6.79</v>
      </c>
      <c r="G194" s="50">
        <f t="shared" si="12"/>
        <v>2830.8095573399996</v>
      </c>
      <c r="H194" s="48" t="str">
        <f>Table!A195</f>
        <v>United Kingdom</v>
      </c>
      <c r="I194" s="49">
        <f>Table!B195</f>
        <v>-4.2012467006586185</v>
      </c>
      <c r="J194" s="49">
        <f>Table!C195</f>
        <v>-6.3009727237887132</v>
      </c>
      <c r="K194" s="49">
        <f>Table!D195</f>
        <v>4.874147928654871</v>
      </c>
      <c r="L194" s="49">
        <f>Table!E195</f>
        <v>-0.66573950581603858</v>
      </c>
      <c r="M194" s="49">
        <f>Table!F195</f>
        <v>-1.7756729337327991E-2</v>
      </c>
      <c r="N194" s="49">
        <f>Table!G195</f>
        <v>-1.5943022210690867</v>
      </c>
      <c r="O194" s="49">
        <f>Table!H195</f>
        <v>-1.1801196844556894</v>
      </c>
      <c r="P194" s="49">
        <f>Table!I195</f>
        <v>-6.8738880748089967E-2</v>
      </c>
      <c r="Q194" s="49">
        <f>Table!J195</f>
        <v>1.7964816251746629</v>
      </c>
      <c r="R194" s="49">
        <f>Table!M195</f>
        <v>-3.5214943040251376</v>
      </c>
      <c r="S194" s="49">
        <f>Table!N195</f>
        <v>-5.4892193310905792</v>
      </c>
      <c r="T194" s="49">
        <f>Table!O195</f>
        <v>5.0899485869214551</v>
      </c>
      <c r="U194" s="49">
        <f>Table!P195</f>
        <v>-9.5949205232031778E-2</v>
      </c>
      <c r="V194" s="49">
        <f>Table!Q195</f>
        <v>-4.285793192123305E-2</v>
      </c>
      <c r="W194" s="49">
        <f>Table!R195</f>
        <v>-1.787846528545689</v>
      </c>
      <c r="X194" s="49">
        <f>Table!S195</f>
        <v>-1.3343770313103243</v>
      </c>
      <c r="Y194" s="49">
        <f>Table!T195</f>
        <v>5.9184513164772896E-3</v>
      </c>
      <c r="Z194" s="49">
        <f>Table!U195</f>
        <v>0.70480662540056427</v>
      </c>
      <c r="AA194" s="48" t="s">
        <v>177</v>
      </c>
      <c r="AB194" s="49"/>
      <c r="AC194" s="49">
        <v>19.58724774782636</v>
      </c>
    </row>
    <row r="195" spans="1:29" x14ac:dyDescent="0.15">
      <c r="A195" s="48" t="s">
        <v>218</v>
      </c>
      <c r="B195" s="48">
        <v>111</v>
      </c>
      <c r="C195" s="49">
        <v>328.45850000000002</v>
      </c>
      <c r="D195" s="48">
        <v>65254</v>
      </c>
      <c r="E195" s="49">
        <v>2.68</v>
      </c>
      <c r="F195" s="49">
        <v>5.22</v>
      </c>
      <c r="G195" s="50">
        <f t="shared" si="12"/>
        <v>21433.230959000004</v>
      </c>
      <c r="H195" s="48" t="str">
        <f>Table!A196</f>
        <v>United States</v>
      </c>
      <c r="I195" s="49">
        <f>Table!B196</f>
        <v>-2.1085334240484057</v>
      </c>
      <c r="J195" s="49">
        <f>Table!C196</f>
        <v>-4.110054157262697</v>
      </c>
      <c r="K195" s="49">
        <f>Table!D196</f>
        <v>1.4312222174734803</v>
      </c>
      <c r="L195" s="49">
        <f>Table!E196</f>
        <v>0.40234218685353146</v>
      </c>
      <c r="M195" s="49">
        <f>Table!F196</f>
        <v>-7.5458913735158645E-2</v>
      </c>
      <c r="N195" s="49">
        <f>Table!G196</f>
        <v>1.1469566537652913</v>
      </c>
      <c r="O195" s="49">
        <f>Table!H196</f>
        <v>-0.5766581380244804</v>
      </c>
      <c r="P195" s="49">
        <f>Table!I196</f>
        <v>-0.28203207254683588</v>
      </c>
      <c r="Q195" s="49">
        <f>Table!J196</f>
        <v>0.99884318352012436</v>
      </c>
      <c r="R195" s="49">
        <f>Table!M196</f>
        <v>-2.9426385913629511</v>
      </c>
      <c r="S195" s="49">
        <f>Table!N196</f>
        <v>-4.4039060876792027</v>
      </c>
      <c r="T195" s="49">
        <f>Table!O196</f>
        <v>1.1718597381134905</v>
      </c>
      <c r="U195" s="49">
        <f>Table!P196</f>
        <v>0.17675309446876397</v>
      </c>
      <c r="V195" s="49">
        <f>Table!Q196</f>
        <v>-7.5012358769711338E-2</v>
      </c>
      <c r="W195" s="49">
        <f>Table!R196</f>
        <v>0.90016263424489706</v>
      </c>
      <c r="X195" s="49">
        <f>Table!S196</f>
        <v>-0.61075487604213685</v>
      </c>
      <c r="Y195" s="49">
        <f>Table!T196</f>
        <v>3.6099548397419821E-2</v>
      </c>
      <c r="Z195" s="49">
        <f>Table!U196</f>
        <v>0.3477745855931374</v>
      </c>
      <c r="AA195" s="48" t="s">
        <v>185</v>
      </c>
      <c r="AB195" s="49"/>
      <c r="AC195" s="49">
        <v>60.207974676378726</v>
      </c>
    </row>
    <row r="196" spans="1:29" x14ac:dyDescent="0.15">
      <c r="A196" s="48" t="s">
        <v>219</v>
      </c>
      <c r="B196" s="48">
        <v>298</v>
      </c>
      <c r="C196" s="49">
        <v>3.51877</v>
      </c>
      <c r="D196" s="48">
        <v>16111</v>
      </c>
      <c r="E196" s="49">
        <v>3.66</v>
      </c>
      <c r="F196" s="49">
        <v>7.04</v>
      </c>
      <c r="G196" s="50">
        <f t="shared" si="12"/>
        <v>56.690903469999995</v>
      </c>
      <c r="H196" s="48" t="str">
        <f>Table!A197</f>
        <v>Uruguay</v>
      </c>
      <c r="I196" s="49">
        <f>Table!B197</f>
        <v>0.25693781169649232</v>
      </c>
      <c r="J196" s="49">
        <f>Table!C197</f>
        <v>3.4852157441213309</v>
      </c>
      <c r="K196" s="49">
        <f>Table!D197</f>
        <v>1.5993247030467246</v>
      </c>
      <c r="L196" s="49">
        <f>Table!E197</f>
        <v>2.2695918798588135</v>
      </c>
      <c r="M196" s="49">
        <f>Table!F197</f>
        <v>-0.96271309696375218</v>
      </c>
      <c r="N196" s="49">
        <f>Table!G197</f>
        <v>-4.993733495396862</v>
      </c>
      <c r="O196" s="49">
        <f>Table!H197</f>
        <v>0.16613085992529747</v>
      </c>
      <c r="P196" s="49">
        <f>Table!I197</f>
        <v>-1.4917288094146997</v>
      </c>
      <c r="Q196" s="49">
        <f>Table!J197</f>
        <v>3.9870247010047799</v>
      </c>
      <c r="R196" s="49">
        <f>Table!M197</f>
        <v>-0.67257150436542112</v>
      </c>
      <c r="S196" s="49">
        <f>Table!N197</f>
        <v>4.0500402510613114</v>
      </c>
      <c r="T196" s="49">
        <f>Table!O197</f>
        <v>0.25781006228532</v>
      </c>
      <c r="U196" s="49">
        <f>Table!P197</f>
        <v>1.2821693414127384</v>
      </c>
      <c r="V196" s="49">
        <f>Table!Q197</f>
        <v>-0.98190200773715264</v>
      </c>
      <c r="W196" s="49">
        <f>Table!R197</f>
        <v>-5.3141276341514585</v>
      </c>
      <c r="X196" s="49">
        <f>Table!S197</f>
        <v>0.33370581643941094</v>
      </c>
      <c r="Y196" s="49">
        <f>Table!T197</f>
        <v>-1.0376771099062285</v>
      </c>
      <c r="Z196" s="49">
        <f>Table!U197</f>
        <v>1.8937996499063492</v>
      </c>
      <c r="AA196" s="48" t="s">
        <v>189</v>
      </c>
      <c r="AB196" s="49"/>
      <c r="AC196" s="49">
        <v>0</v>
      </c>
    </row>
    <row r="197" spans="1:29" x14ac:dyDescent="0.15">
      <c r="A197" s="48" t="s">
        <v>304</v>
      </c>
      <c r="B197" s="48">
        <v>927</v>
      </c>
      <c r="C197" s="49">
        <v>33.255499999999998</v>
      </c>
      <c r="D197" s="48">
        <v>1742</v>
      </c>
      <c r="E197" s="49">
        <v>0.91</v>
      </c>
      <c r="F197" s="49">
        <v>1.79</v>
      </c>
      <c r="G197" s="50">
        <f t="shared" si="12"/>
        <v>57.931080999999999</v>
      </c>
      <c r="H197" s="48" t="str">
        <f>Table!A198</f>
        <v>Uzbekistan, Rep. of</v>
      </c>
      <c r="I197" s="49">
        <f>Table!B198</f>
        <v>-1.8135401104530207</v>
      </c>
      <c r="J197" s="49">
        <f>Table!C198</f>
        <v>-7.1177444940989929</v>
      </c>
      <c r="K197" s="49">
        <f>Table!D198</f>
        <v>-2.9473458450510437</v>
      </c>
      <c r="L197" s="49">
        <f>Table!E198</f>
        <v>-1.5399111039361542</v>
      </c>
      <c r="M197" s="49">
        <f>Table!F198</f>
        <v>-1.3363295977874217</v>
      </c>
      <c r="N197" s="49">
        <f>Table!G198</f>
        <v>1.8314593448469119</v>
      </c>
      <c r="O197" s="49">
        <f>Table!H198</f>
        <v>6.4200908838501007</v>
      </c>
      <c r="P197" s="49" t="str">
        <f>Table!I198</f>
        <v/>
      </c>
      <c r="Q197" s="49">
        <f>Table!J198</f>
        <v>1.4448788584039107</v>
      </c>
      <c r="R197" s="49">
        <f>Table!M198</f>
        <v>-5.2101216779272113</v>
      </c>
      <c r="S197" s="49">
        <f>Table!N198</f>
        <v>-10.772100723573468</v>
      </c>
      <c r="T197" s="49">
        <f>Table!O198</f>
        <v>-3.1396348469036637</v>
      </c>
      <c r="U197" s="49">
        <f>Table!P198</f>
        <v>-0.94121675400727123</v>
      </c>
      <c r="V197" s="49">
        <f>Table!Q198</f>
        <v>-1.430874299453778</v>
      </c>
      <c r="W197" s="49">
        <f>Table!R198</f>
        <v>-0.33052637631949622</v>
      </c>
      <c r="X197" s="49">
        <f>Table!S198</f>
        <v>9.0321402688694228</v>
      </c>
      <c r="Y197" s="49" t="str">
        <f>Table!T198</f>
        <v/>
      </c>
      <c r="Z197" s="49">
        <f>Table!U198</f>
        <v>0.597941723728867</v>
      </c>
      <c r="AA197" s="48" t="s">
        <v>191</v>
      </c>
      <c r="AB197" s="49"/>
      <c r="AC197" s="49">
        <v>9.7399143475521505E-2</v>
      </c>
    </row>
    <row r="198" spans="1:29" x14ac:dyDescent="0.15">
      <c r="A198" s="48" t="s">
        <v>221</v>
      </c>
      <c r="B198" s="48">
        <v>846</v>
      </c>
      <c r="C198" s="49">
        <v>0.29109590000000002</v>
      </c>
      <c r="D198" s="48">
        <v>3186</v>
      </c>
      <c r="E198" s="49">
        <v>18.02</v>
      </c>
      <c r="F198" s="49">
        <v>27.68</v>
      </c>
      <c r="G198" s="50">
        <f t="shared" si="12"/>
        <v>0.92743153740000006</v>
      </c>
      <c r="H198" s="48" t="str">
        <f>Table!A199</f>
        <v>Vanuatu</v>
      </c>
      <c r="I198" s="49">
        <f>Table!B199</f>
        <v>5.4686671386698062</v>
      </c>
      <c r="J198" s="49">
        <f>Table!C199</f>
        <v>-31.186307458926414</v>
      </c>
      <c r="K198" s="49">
        <f>Table!D199</f>
        <v>19.193443674986309</v>
      </c>
      <c r="L198" s="49">
        <f>Table!E199</f>
        <v>28.029657202706129</v>
      </c>
      <c r="M198" s="49">
        <f>Table!F199</f>
        <v>-6.1549148869114552</v>
      </c>
      <c r="N198" s="49">
        <f>Table!G199</f>
        <v>3.0308825592475754</v>
      </c>
      <c r="O198" s="49">
        <f>Table!H199</f>
        <v>14.430648363362337</v>
      </c>
      <c r="P198" s="49" t="str">
        <f>Table!I199</f>
        <v/>
      </c>
      <c r="Q198" s="49">
        <f>Table!J199</f>
        <v>30.780005835248083</v>
      </c>
      <c r="R198" s="49">
        <f>Table!M199</f>
        <v>3.2806931724336068</v>
      </c>
      <c r="S198" s="49">
        <f>Table!N199</f>
        <v>-24.010890861643713</v>
      </c>
      <c r="T198" s="49">
        <f>Table!O199</f>
        <v>-2.7736048343620521</v>
      </c>
      <c r="U198" s="49">
        <f>Table!P199</f>
        <v>5.129619998265512</v>
      </c>
      <c r="V198" s="49">
        <f>Table!Q199</f>
        <v>-5.4022408243800992</v>
      </c>
      <c r="W198" s="49">
        <f>Table!R199</f>
        <v>10.379540273783912</v>
      </c>
      <c r="X198" s="49">
        <f>Table!S199</f>
        <v>19.685648594655447</v>
      </c>
      <c r="Y198" s="49" t="str">
        <f>Table!T199</f>
        <v/>
      </c>
      <c r="Z198" s="49">
        <f>Table!U199</f>
        <v>7.1693319698191207</v>
      </c>
      <c r="AA198" s="48" t="s">
        <v>201</v>
      </c>
      <c r="AB198" s="49"/>
      <c r="AC198" s="49">
        <v>0</v>
      </c>
    </row>
    <row r="199" spans="1:29" x14ac:dyDescent="0.15">
      <c r="A199" s="48" t="s">
        <v>305</v>
      </c>
      <c r="B199" s="48">
        <v>299</v>
      </c>
      <c r="C199" s="49">
        <v>27.817260000000001</v>
      </c>
      <c r="D199" s="48">
        <v>2299</v>
      </c>
      <c r="E199" s="49">
        <v>2.72</v>
      </c>
      <c r="F199" s="49">
        <v>4.78</v>
      </c>
      <c r="G199" s="50">
        <f t="shared" si="12"/>
        <v>63.95188074</v>
      </c>
      <c r="H199" s="48" t="str">
        <f>Table!A200</f>
        <v>Venezuela, Rep. Bolivariana de</v>
      </c>
      <c r="I199" s="49">
        <f>Table!B200</f>
        <v>-3.1730351558175585</v>
      </c>
      <c r="J199" s="49">
        <f>Table!C200</f>
        <v>2.591749765609062</v>
      </c>
      <c r="K199" s="49">
        <f>Table!D200</f>
        <v>-3.3495777801075572</v>
      </c>
      <c r="L199" s="49">
        <f>Table!E200</f>
        <v>-0.47553879869601812</v>
      </c>
      <c r="M199" s="49">
        <f>Table!F200</f>
        <v>-0.86825601731154178</v>
      </c>
      <c r="N199" s="49">
        <f>Table!G200</f>
        <v>-2.4224124862930081</v>
      </c>
      <c r="O199" s="49">
        <f>Table!H200</f>
        <v>7.2053449739448959E-3</v>
      </c>
      <c r="P199" s="49">
        <f>Table!I200</f>
        <v>13.029247740382266</v>
      </c>
      <c r="Q199" s="49">
        <f>Table!J200</f>
        <v>0.17353707851999206</v>
      </c>
      <c r="R199" s="49" t="str">
        <f>Table!M200</f>
        <v/>
      </c>
      <c r="S199" s="49" t="str">
        <f>Table!N200</f>
        <v/>
      </c>
      <c r="T199" s="49" t="str">
        <f>Table!O200</f>
        <v/>
      </c>
      <c r="U199" s="49" t="str">
        <f>Table!P200</f>
        <v/>
      </c>
      <c r="V199" s="49" t="str">
        <f>Table!Q200</f>
        <v/>
      </c>
      <c r="W199" s="49" t="str">
        <f>Table!R200</f>
        <v/>
      </c>
      <c r="X199" s="49" t="str">
        <f>Table!S200</f>
        <v/>
      </c>
      <c r="Y199" s="49">
        <f>Table!T200</f>
        <v>4.8035194926216231</v>
      </c>
      <c r="Z199" s="49" t="str">
        <f>Table!U200</f>
        <v/>
      </c>
      <c r="AA199" s="48" t="s">
        <v>202</v>
      </c>
      <c r="AB199" s="49"/>
      <c r="AC199" s="49">
        <v>-0.73946304966259091</v>
      </c>
    </row>
    <row r="200" spans="1:29" x14ac:dyDescent="0.15">
      <c r="A200" s="51" t="s">
        <v>223</v>
      </c>
      <c r="B200" s="51">
        <v>582</v>
      </c>
      <c r="C200" s="52">
        <v>96.458529999999996</v>
      </c>
      <c r="D200" s="51">
        <v>3416</v>
      </c>
      <c r="E200" s="52">
        <v>5.88</v>
      </c>
      <c r="F200" s="52">
        <v>3.32</v>
      </c>
      <c r="G200" s="53">
        <f t="shared" si="12"/>
        <v>329.50233847999999</v>
      </c>
      <c r="H200" s="48" t="str">
        <f>Table!A201</f>
        <v>Vietnam</v>
      </c>
      <c r="I200" s="49">
        <f>Table!B201</f>
        <v>0.94141698578465038</v>
      </c>
      <c r="J200" s="49">
        <f>Table!C201</f>
        <v>4.6740143125576212</v>
      </c>
      <c r="K200" s="49">
        <f>Table!D201</f>
        <v>-1.4157602682769288</v>
      </c>
      <c r="L200" s="49">
        <f>Table!E201</f>
        <v>1.5100690965715449</v>
      </c>
      <c r="M200" s="49">
        <f>Table!F201</f>
        <v>0</v>
      </c>
      <c r="N200" s="49">
        <f>Table!G201</f>
        <v>-5.3427014826399386</v>
      </c>
      <c r="O200" s="49">
        <f>Table!H201</f>
        <v>3.0258644241438981</v>
      </c>
      <c r="P200" s="49">
        <f>Table!I201</f>
        <v>-1.0531929399443489</v>
      </c>
      <c r="Q200" s="49">
        <f>Table!J201</f>
        <v>3.3216366341110954</v>
      </c>
      <c r="R200" s="49">
        <f>Table!M201</f>
        <v>3.663757017248209</v>
      </c>
      <c r="S200" s="49">
        <f>Table!N201</f>
        <v>9.0293229736822784</v>
      </c>
      <c r="T200" s="49">
        <f>Table!O201</f>
        <v>-3.5578745987706855</v>
      </c>
      <c r="U200" s="49">
        <f>Table!P201</f>
        <v>-0.44011313690879339</v>
      </c>
      <c r="V200" s="49" t="str">
        <f>Table!Q201</f>
        <v/>
      </c>
      <c r="W200" s="49">
        <f>Table!R201</f>
        <v>-4.582164572736418</v>
      </c>
      <c r="X200" s="49">
        <f>Table!S201</f>
        <v>2.7744732150730336</v>
      </c>
      <c r="Y200" s="49">
        <f>Table!T201</f>
        <v>-0.74095273275246953</v>
      </c>
      <c r="Z200" s="49">
        <f>Table!U201</f>
        <v>0.73352189484798891</v>
      </c>
      <c r="AA200" s="48" t="s">
        <v>206</v>
      </c>
      <c r="AB200" s="52"/>
      <c r="AC200" s="49">
        <v>-2.2427446889841312</v>
      </c>
    </row>
    <row r="201" spans="1:29" x14ac:dyDescent="0.15">
      <c r="C201" s="49"/>
      <c r="E201" s="49"/>
      <c r="F201" s="49"/>
      <c r="G201" s="50"/>
      <c r="H201" s="48" t="str">
        <f>Table!A202</f>
        <v>West Bank and Gaza</v>
      </c>
      <c r="I201" s="49">
        <f>Table!B202</f>
        <v>-12.968967581797363</v>
      </c>
      <c r="J201" s="49">
        <f>Table!C202</f>
        <v>-31.800792109852132</v>
      </c>
      <c r="K201" s="49">
        <f>Table!D202</f>
        <v>-6.1683312078050729</v>
      </c>
      <c r="L201" s="49">
        <f>Table!E202</f>
        <v>-2.8080380979592201</v>
      </c>
      <c r="M201" s="49">
        <f>Table!F202</f>
        <v>-2.2521979291473242</v>
      </c>
      <c r="N201" s="49">
        <f>Table!G202</f>
        <v>14.078792834320421</v>
      </c>
      <c r="O201" s="49">
        <f>Table!H202</f>
        <v>10.921362901539405</v>
      </c>
      <c r="P201" s="49" t="str">
        <f>Table!I202</f>
        <v/>
      </c>
      <c r="Q201" s="49">
        <f>Table!J202</f>
        <v>1.7922935963055948</v>
      </c>
      <c r="R201" s="49" t="str">
        <f>Table!M202</f>
        <v/>
      </c>
      <c r="S201" s="49" t="str">
        <f>Table!N202</f>
        <v/>
      </c>
      <c r="T201" s="49" t="str">
        <f>Table!O202</f>
        <v/>
      </c>
      <c r="U201" s="49" t="str">
        <f>Table!P202</f>
        <v/>
      </c>
      <c r="V201" s="49" t="str">
        <f>Table!Q202</f>
        <v/>
      </c>
      <c r="W201" s="49" t="str">
        <f>Table!R202</f>
        <v/>
      </c>
      <c r="X201" s="49" t="str">
        <f>Table!S202</f>
        <v/>
      </c>
      <c r="Y201" s="49" t="str">
        <f>Table!T202</f>
        <v/>
      </c>
      <c r="Z201" s="49" t="str">
        <f>Table!U202</f>
        <v/>
      </c>
      <c r="AA201" s="48" t="s">
        <v>212</v>
      </c>
      <c r="AB201" s="49"/>
      <c r="AC201" s="49">
        <v>0</v>
      </c>
    </row>
    <row r="202" spans="1:29" x14ac:dyDescent="0.15">
      <c r="A202" s="48" t="s">
        <v>306</v>
      </c>
      <c r="B202" s="48">
        <v>474</v>
      </c>
      <c r="C202" s="49">
        <v>31.643170000000001</v>
      </c>
      <c r="D202" s="48">
        <v>713</v>
      </c>
      <c r="E202" s="49">
        <v>2.23</v>
      </c>
      <c r="F202" s="49">
        <v>2.87</v>
      </c>
      <c r="G202" s="50">
        <f>C202*D202/1000</f>
        <v>22.561580209999999</v>
      </c>
      <c r="H202" s="48" t="str">
        <f>Table!A203</f>
        <v>Yemen, Rep. of</v>
      </c>
      <c r="I202" s="49">
        <f>Table!B203</f>
        <v>-7.4745294161278277</v>
      </c>
      <c r="J202" s="49">
        <f>Table!C203</f>
        <v>-16.095146849370533</v>
      </c>
      <c r="K202" s="49">
        <f>Table!D203</f>
        <v>-2.6005999410411995</v>
      </c>
      <c r="L202" s="49">
        <f>Table!E203</f>
        <v>0.11518171563309826</v>
      </c>
      <c r="M202" s="49">
        <f>Table!F203</f>
        <v>-1.9060864911731754</v>
      </c>
      <c r="N202" s="49">
        <f>Table!G203</f>
        <v>-1.2282895514462164</v>
      </c>
      <c r="O202" s="49">
        <f>Table!H203</f>
        <v>12.445466041690073</v>
      </c>
      <c r="P202" s="49">
        <f>Table!I203</f>
        <v>-5.2672235329998216</v>
      </c>
      <c r="Q202" s="49">
        <f>Table!J203</f>
        <v>0.27943458268666049</v>
      </c>
      <c r="R202" s="49" t="str">
        <f>Table!M203</f>
        <v/>
      </c>
      <c r="S202" s="49" t="str">
        <f>Table!N203</f>
        <v/>
      </c>
      <c r="T202" s="49" t="str">
        <f>Table!O203</f>
        <v/>
      </c>
      <c r="U202" s="49" t="str">
        <f>Table!P203</f>
        <v/>
      </c>
      <c r="V202" s="49" t="str">
        <f>Table!Q203</f>
        <v/>
      </c>
      <c r="W202" s="49" t="str">
        <f>Table!R203</f>
        <v/>
      </c>
      <c r="X202" s="49" t="str">
        <f>Table!S203</f>
        <v/>
      </c>
      <c r="Y202" s="49">
        <f>Table!T203</f>
        <v>-3.0178133741615554</v>
      </c>
      <c r="Z202" s="49" t="str">
        <f>Table!U203</f>
        <v/>
      </c>
      <c r="AA202" s="48" t="s">
        <v>213</v>
      </c>
      <c r="AB202" s="49"/>
      <c r="AC202" s="49">
        <v>64.756210402315816</v>
      </c>
    </row>
    <row r="203" spans="1:29" x14ac:dyDescent="0.15">
      <c r="A203" s="48" t="s">
        <v>229</v>
      </c>
      <c r="B203" s="48">
        <v>754</v>
      </c>
      <c r="C203" s="49">
        <v>18.323879999999999</v>
      </c>
      <c r="D203" s="48">
        <v>1318</v>
      </c>
      <c r="E203" s="49">
        <v>3.27</v>
      </c>
      <c r="F203" s="49">
        <v>4.13</v>
      </c>
      <c r="G203" s="50">
        <f>C203*D203/1000</f>
        <v>24.150873839999999</v>
      </c>
      <c r="H203" s="48" t="str">
        <f>Table!A204</f>
        <v>Zambia</v>
      </c>
      <c r="I203" s="49">
        <f>Table!B204</f>
        <v>-2.1084562443813724</v>
      </c>
      <c r="J203" s="49">
        <f>Table!C204</f>
        <v>1.6980782268551984</v>
      </c>
      <c r="K203" s="49">
        <f>Table!D204</f>
        <v>-2.4918417500615959</v>
      </c>
      <c r="L203" s="49">
        <f>Table!E204</f>
        <v>1.9465091779829002</v>
      </c>
      <c r="M203" s="49">
        <f>Table!F204</f>
        <v>-3.3973520478065433</v>
      </c>
      <c r="N203" s="49">
        <f>Table!G204</f>
        <v>-2.493909312122442</v>
      </c>
      <c r="O203" s="49">
        <f>Table!H204</f>
        <v>1.1792165909474688</v>
      </c>
      <c r="P203" s="49">
        <f>Table!I204</f>
        <v>-5.155572500822756</v>
      </c>
      <c r="Q203" s="49">
        <f>Table!J204</f>
        <v>3.0441328946689454</v>
      </c>
      <c r="R203" s="49">
        <f>Table!M204</f>
        <v>11.665323396813299</v>
      </c>
      <c r="S203" s="49">
        <f>Table!N204</f>
        <v>16.645919973717248</v>
      </c>
      <c r="T203" s="49">
        <f>Table!O204</f>
        <v>-3.2838428387052754</v>
      </c>
      <c r="U203" s="49">
        <f>Table!P204</f>
        <v>0.91939602534469811</v>
      </c>
      <c r="V203" s="49">
        <f>Table!Q204</f>
        <v>-3.1393793180326552</v>
      </c>
      <c r="W203" s="49">
        <f>Table!R204</f>
        <v>-2.8417671473961783</v>
      </c>
      <c r="X203" s="49">
        <f>Table!S204</f>
        <v>1.1450134091975208</v>
      </c>
      <c r="Y203" s="49">
        <f>Table!T204</f>
        <v>-4.1650622412839571</v>
      </c>
      <c r="Z203" s="49">
        <f>Table!U204</f>
        <v>2.1301984683688189</v>
      </c>
      <c r="AA203" s="48" t="s">
        <v>214</v>
      </c>
      <c r="AB203" s="49"/>
      <c r="AC203" s="49">
        <v>-2.7042023495378156</v>
      </c>
    </row>
    <row r="204" spans="1:29" x14ac:dyDescent="0.15">
      <c r="A204" s="48" t="s">
        <v>230</v>
      </c>
      <c r="B204" s="48">
        <v>698</v>
      </c>
      <c r="C204" s="49">
        <v>14.90677</v>
      </c>
      <c r="D204" s="48">
        <v>1254</v>
      </c>
      <c r="E204" s="49">
        <v>3.18</v>
      </c>
      <c r="F204" s="49">
        <v>4.12</v>
      </c>
      <c r="G204" s="50">
        <f>C204*D204/1000</f>
        <v>18.693089579999999</v>
      </c>
      <c r="H204" s="48" t="str">
        <f>Table!A205</f>
        <v>Zimbabwe</v>
      </c>
      <c r="I204" s="49">
        <f>Table!B205</f>
        <v>-4.4647215989571274</v>
      </c>
      <c r="J204" s="49">
        <f>Table!C205</f>
        <v>-8.2874009575946701</v>
      </c>
      <c r="K204" s="49">
        <f>Table!D205</f>
        <v>-4.3660914468020247</v>
      </c>
      <c r="L204" s="49">
        <f>Table!E205</f>
        <v>-1.0038786579058627</v>
      </c>
      <c r="M204" s="49">
        <f>Table!F205</f>
        <v>-1.219392582979179</v>
      </c>
      <c r="N204" s="49">
        <f>Table!G205</f>
        <v>-0.80645352929850034</v>
      </c>
      <c r="O204" s="49">
        <f>Table!H205</f>
        <v>8.9952243347380847</v>
      </c>
      <c r="P204" s="49">
        <f>Table!I205</f>
        <v>-6.4214026759430602</v>
      </c>
      <c r="Q204" s="49">
        <f>Table!J205</f>
        <v>0.81366899204282495</v>
      </c>
      <c r="R204" s="49" t="str">
        <f>Table!M205</f>
        <v/>
      </c>
      <c r="S204" s="49" t="str">
        <f>Table!N205</f>
        <v/>
      </c>
      <c r="T204" s="49" t="str">
        <f>Table!O205</f>
        <v/>
      </c>
      <c r="U204" s="49" t="str">
        <f>Table!P205</f>
        <v/>
      </c>
      <c r="V204" s="49" t="str">
        <f>Table!Q205</f>
        <v/>
      </c>
      <c r="W204" s="49" t="str">
        <f>Table!R205</f>
        <v/>
      </c>
      <c r="X204" s="49" t="str">
        <f>Table!S205</f>
        <v/>
      </c>
      <c r="Y204" s="49">
        <f>Table!T205</f>
        <v>-3.3681106290555434</v>
      </c>
      <c r="Z204" s="49" t="str">
        <f>Table!U205</f>
        <v/>
      </c>
      <c r="AA204" s="48" t="s">
        <v>224</v>
      </c>
      <c r="AB204" s="49"/>
      <c r="AC204" s="49">
        <v>-2.8080294052798229</v>
      </c>
    </row>
    <row r="207" spans="1:29" x14ac:dyDescent="0.15">
      <c r="A207" s="48" t="s">
        <v>255</v>
      </c>
      <c r="B207" s="48">
        <v>626</v>
      </c>
      <c r="C207" s="49">
        <v>4.741117</v>
      </c>
      <c r="D207" s="48">
        <v>480</v>
      </c>
      <c r="E207" s="49">
        <v>2.83</v>
      </c>
      <c r="F207" s="49">
        <v>3.67</v>
      </c>
      <c r="G207" s="50">
        <f>C207*D207/1000</f>
        <v>2.2757361600000001</v>
      </c>
      <c r="AB207" s="49">
        <v>2.83</v>
      </c>
    </row>
    <row r="208" spans="1:29" x14ac:dyDescent="0.15">
      <c r="A208" s="48" t="s">
        <v>57</v>
      </c>
      <c r="B208" s="48">
        <v>628</v>
      </c>
      <c r="C208" s="49">
        <v>15.949210000000001</v>
      </c>
      <c r="D208" s="48">
        <v>686</v>
      </c>
      <c r="E208" s="49">
        <v>1.23</v>
      </c>
      <c r="F208" s="49">
        <v>2.97</v>
      </c>
      <c r="G208" s="50">
        <f>C208*D208/1000</f>
        <v>10.941158059999999</v>
      </c>
      <c r="AB208" s="49">
        <v>1.23</v>
      </c>
    </row>
    <row r="209" spans="1:28" x14ac:dyDescent="0.15">
      <c r="A209" s="48" t="s">
        <v>533</v>
      </c>
      <c r="B209" s="48">
        <v>429</v>
      </c>
      <c r="C209" s="49">
        <v>83.272490000000005</v>
      </c>
      <c r="D209" s="48">
        <v>7010</v>
      </c>
      <c r="E209" s="49">
        <v>2.98</v>
      </c>
      <c r="F209" s="49">
        <v>4.62</v>
      </c>
      <c r="G209" s="50">
        <f>C209*D209/1000</f>
        <v>583.74015490000011</v>
      </c>
      <c r="AB209" s="49">
        <v>2.98</v>
      </c>
    </row>
    <row r="210" spans="1:28" x14ac:dyDescent="0.15">
      <c r="A210" s="48" t="s">
        <v>291</v>
      </c>
      <c r="B210" s="48">
        <v>359</v>
      </c>
      <c r="C210" s="49">
        <v>3.167891</v>
      </c>
      <c r="D210" s="48">
        <v>32595</v>
      </c>
      <c r="E210" s="49">
        <v>2.62</v>
      </c>
      <c r="F210" s="49">
        <v>5.08</v>
      </c>
      <c r="G210" s="50">
        <f>C210*D210/1000</f>
        <v>103.257407145</v>
      </c>
      <c r="AB210" s="49">
        <v>2.62</v>
      </c>
    </row>
    <row r="211" spans="1:28" x14ac:dyDescent="0.15">
      <c r="A211" s="51" t="s">
        <v>303</v>
      </c>
      <c r="B211" s="51">
        <v>466</v>
      </c>
      <c r="C211" s="52">
        <v>10.748860000000001</v>
      </c>
      <c r="D211" s="51">
        <v>39180</v>
      </c>
      <c r="E211" s="52">
        <v>4.87</v>
      </c>
      <c r="F211" s="52">
        <v>5.93</v>
      </c>
      <c r="G211" s="53">
        <f>C211*D211/1000</f>
        <v>421.14033480000001</v>
      </c>
      <c r="AB211" s="52">
        <v>4.87</v>
      </c>
    </row>
  </sheetData>
  <sortState xmlns:xlrd2="http://schemas.microsoft.com/office/spreadsheetml/2017/richdata2" ref="AA1:AC204">
    <sortCondition descending="1" ref="AB2"/>
  </sortState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F1C3-7E1D-4135-A31E-42314E44332B}">
  <dimension ref="A1:L206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5" sqref="L5"/>
    </sheetView>
  </sheetViews>
  <sheetFormatPr baseColWidth="10" defaultColWidth="8.83203125" defaultRowHeight="13" x14ac:dyDescent="0.15"/>
  <cols>
    <col min="1" max="1" width="23.83203125" style="65" customWidth="1"/>
    <col min="2" max="3" width="14.33203125" style="20" customWidth="1"/>
    <col min="4" max="4" width="12.83203125" customWidth="1"/>
    <col min="5" max="10" width="14.33203125" style="20" customWidth="1"/>
    <col min="11" max="11" width="10.6640625" style="37" customWidth="1"/>
    <col min="12" max="12" width="14.33203125" style="20" customWidth="1"/>
  </cols>
  <sheetData>
    <row r="1" spans="1:12" x14ac:dyDescent="0.15">
      <c r="B1" s="87" t="s">
        <v>525</v>
      </c>
      <c r="C1" s="87" t="s">
        <v>525</v>
      </c>
      <c r="D1" s="87" t="s">
        <v>525</v>
      </c>
      <c r="E1" s="87" t="s">
        <v>525</v>
      </c>
      <c r="F1" s="87" t="s">
        <v>525</v>
      </c>
      <c r="G1" s="87" t="s">
        <v>525</v>
      </c>
      <c r="H1" s="87" t="s">
        <v>809</v>
      </c>
      <c r="I1" s="87" t="s">
        <v>518</v>
      </c>
      <c r="J1" s="87" t="s">
        <v>525</v>
      </c>
      <c r="K1" s="87" t="s">
        <v>811</v>
      </c>
      <c r="L1" s="87" t="s">
        <v>532</v>
      </c>
    </row>
    <row r="2" spans="1:12" x14ac:dyDescent="0.15">
      <c r="B2" s="87" t="s">
        <v>803</v>
      </c>
      <c r="C2" s="87" t="s">
        <v>801</v>
      </c>
      <c r="D2" s="87" t="s">
        <v>804</v>
      </c>
      <c r="E2" s="87" t="s">
        <v>803</v>
      </c>
      <c r="F2" s="87" t="s">
        <v>801</v>
      </c>
      <c r="G2" s="87" t="s">
        <v>804</v>
      </c>
      <c r="H2" s="87" t="s">
        <v>804</v>
      </c>
      <c r="I2" s="87" t="s">
        <v>804</v>
      </c>
      <c r="J2" s="87" t="s">
        <v>804</v>
      </c>
      <c r="L2" s="87" t="s">
        <v>813</v>
      </c>
    </row>
    <row r="3" spans="1:12" x14ac:dyDescent="0.15">
      <c r="B3" s="87" t="s">
        <v>808</v>
      </c>
      <c r="C3" s="87" t="s">
        <v>808</v>
      </c>
      <c r="D3" s="87" t="s">
        <v>808</v>
      </c>
      <c r="E3" s="87" t="s">
        <v>807</v>
      </c>
      <c r="F3" s="87" t="s">
        <v>807</v>
      </c>
      <c r="G3" s="87" t="s">
        <v>807</v>
      </c>
      <c r="H3" s="87" t="s">
        <v>807</v>
      </c>
      <c r="I3" s="87" t="s">
        <v>807</v>
      </c>
      <c r="J3" s="87" t="s">
        <v>807</v>
      </c>
      <c r="K3" s="101" t="s">
        <v>812</v>
      </c>
      <c r="L3" s="87" t="s">
        <v>814</v>
      </c>
    </row>
    <row r="4" spans="1:12" ht="24" x14ac:dyDescent="0.15">
      <c r="A4" s="65" t="s">
        <v>526</v>
      </c>
      <c r="B4" s="100" t="s">
        <v>819</v>
      </c>
      <c r="C4" s="100" t="s">
        <v>820</v>
      </c>
      <c r="D4" s="100" t="s">
        <v>821</v>
      </c>
      <c r="E4" s="100" t="s">
        <v>822</v>
      </c>
      <c r="F4" s="100" t="s">
        <v>823</v>
      </c>
      <c r="G4" s="100" t="s">
        <v>824</v>
      </c>
      <c r="H4" s="100" t="s">
        <v>825</v>
      </c>
      <c r="I4" s="100" t="s">
        <v>826</v>
      </c>
      <c r="J4" s="100" t="s">
        <v>827</v>
      </c>
      <c r="K4" s="100" t="s">
        <v>828</v>
      </c>
      <c r="L4" s="100" t="s">
        <v>829</v>
      </c>
    </row>
    <row r="5" spans="1:12" x14ac:dyDescent="0.15">
      <c r="A5" s="65" t="s">
        <v>19</v>
      </c>
      <c r="B5" s="65">
        <v>4.6037748215055477E-2</v>
      </c>
      <c r="C5" s="65">
        <v>0.13534262525982182</v>
      </c>
      <c r="D5" s="99">
        <f t="shared" ref="D5:D36" si="0">B5-C5</f>
        <v>-8.9304877044766348E-2</v>
      </c>
      <c r="E5" s="65">
        <v>0.24159673592434</v>
      </c>
      <c r="F5" s="65">
        <v>0.71606658007490454</v>
      </c>
      <c r="G5" s="65">
        <v>-0.47446984415056459</v>
      </c>
      <c r="H5" s="65">
        <v>-4.3535588021467539</v>
      </c>
      <c r="I5" s="65">
        <v>3.320017622006695</v>
      </c>
      <c r="J5" s="65">
        <v>0.64897580753160977</v>
      </c>
      <c r="K5" s="102">
        <v>32.200000000000003</v>
      </c>
      <c r="L5" s="65">
        <v>18.875752884286218</v>
      </c>
    </row>
    <row r="6" spans="1:12" x14ac:dyDescent="0.15">
      <c r="A6" s="65" t="s">
        <v>20</v>
      </c>
      <c r="B6" s="65">
        <v>1.9299323593559334</v>
      </c>
      <c r="C6" s="65">
        <v>1.4763594622833056</v>
      </c>
      <c r="D6" s="65">
        <f t="shared" si="0"/>
        <v>0.45357289707262782</v>
      </c>
      <c r="E6" s="65">
        <v>14.399004569252648</v>
      </c>
      <c r="F6" s="65">
        <v>11.031252909258674</v>
      </c>
      <c r="G6" s="65">
        <v>3.3677516599939721</v>
      </c>
      <c r="H6" s="65">
        <v>8.4619269623243953E-2</v>
      </c>
      <c r="I6" s="65">
        <v>-1.023036100775645</v>
      </c>
      <c r="J6" s="65">
        <v>-0.91444046029259818</v>
      </c>
      <c r="K6" s="102">
        <v>2.87</v>
      </c>
      <c r="L6" s="65">
        <v>15.276025498154377</v>
      </c>
    </row>
    <row r="7" spans="1:12" x14ac:dyDescent="0.15">
      <c r="A7" s="65" t="s">
        <v>21</v>
      </c>
      <c r="B7" s="97">
        <v>0.18841196377971312</v>
      </c>
      <c r="C7" s="97">
        <v>0.57494386962146904</v>
      </c>
      <c r="D7" s="99">
        <f t="shared" si="0"/>
        <v>-0.3865319058417559</v>
      </c>
      <c r="E7" s="97">
        <v>0.11253709925593469</v>
      </c>
      <c r="F7" s="97">
        <v>0.34128258043094023</v>
      </c>
      <c r="G7" s="97">
        <v>-0.22874548117500551</v>
      </c>
      <c r="H7" s="97">
        <v>-1.7109015100814038</v>
      </c>
      <c r="I7" s="97">
        <v>0.56670518397815606</v>
      </c>
      <c r="J7" s="97">
        <v>9.8067007617824442E-2</v>
      </c>
      <c r="K7" s="102">
        <v>43.423999999999999</v>
      </c>
      <c r="L7" s="97">
        <v>171.07042570015491</v>
      </c>
    </row>
    <row r="8" spans="1:12" x14ac:dyDescent="0.15">
      <c r="A8" s="65" t="s">
        <v>22</v>
      </c>
      <c r="B8" s="65">
        <v>1.8971</v>
      </c>
      <c r="C8" s="65">
        <v>0.18</v>
      </c>
      <c r="D8" s="65">
        <f t="shared" si="0"/>
        <v>1.7171000000000001</v>
      </c>
      <c r="E8" s="65">
        <v>60.127900912434953</v>
      </c>
      <c r="F8" s="65">
        <v>5.7050351400760588</v>
      </c>
      <c r="G8" s="65">
        <v>54.422865772358897</v>
      </c>
      <c r="H8" s="65">
        <v>-1.7748998213569962</v>
      </c>
      <c r="I8" s="65" t="s">
        <v>810</v>
      </c>
      <c r="J8" s="65" t="s">
        <v>810</v>
      </c>
      <c r="K8" s="102">
        <v>7.7142000000000002E-2</v>
      </c>
      <c r="L8" s="65">
        <v>3.1551076475507958</v>
      </c>
    </row>
    <row r="9" spans="1:12" x14ac:dyDescent="0.15">
      <c r="A9" s="65" t="s">
        <v>23</v>
      </c>
      <c r="B9" s="65">
        <v>0.71878273316911834</v>
      </c>
      <c r="C9" s="65">
        <v>0.54822371085573518</v>
      </c>
      <c r="D9" s="65">
        <f t="shared" si="0"/>
        <v>0.17055902231338316</v>
      </c>
      <c r="E9" s="65">
        <v>0.66583162186562839</v>
      </c>
      <c r="F9" s="65">
        <v>0.52329598713187075</v>
      </c>
      <c r="G9" s="65">
        <v>0.14253563473375769</v>
      </c>
      <c r="H9" s="65">
        <v>-3.1900512389352249</v>
      </c>
      <c r="I9" s="65">
        <v>1.3330979099881226</v>
      </c>
      <c r="J9" s="65">
        <v>-1.1658097098687237</v>
      </c>
      <c r="K9" s="102">
        <v>30.128</v>
      </c>
      <c r="L9" s="65">
        <v>84.5155374949844</v>
      </c>
    </row>
    <row r="10" spans="1:12" x14ac:dyDescent="0.15">
      <c r="A10" s="65" t="s">
        <v>24</v>
      </c>
      <c r="B10" s="65">
        <v>0.1393780656807854</v>
      </c>
      <c r="C10" s="65">
        <v>1.234653763553612E-2</v>
      </c>
      <c r="D10" s="65">
        <f t="shared" si="0"/>
        <v>0.12703152804524928</v>
      </c>
      <c r="E10" s="65">
        <v>42.726699553499387</v>
      </c>
      <c r="F10" s="65">
        <v>3.7862514140016783</v>
      </c>
      <c r="G10" s="65">
        <v>38.940448139497711</v>
      </c>
      <c r="H10" s="65">
        <v>-3.4116656767863476</v>
      </c>
      <c r="I10" s="65">
        <v>10.050566366746867</v>
      </c>
      <c r="J10" s="65">
        <v>-22.122764827557692</v>
      </c>
      <c r="K10" s="103">
        <v>1.4730999999999999E-2</v>
      </c>
      <c r="L10" s="65">
        <v>0.37958518518518519</v>
      </c>
    </row>
    <row r="11" spans="1:12" x14ac:dyDescent="0.15">
      <c r="A11" s="65" t="s">
        <v>25</v>
      </c>
      <c r="B11" s="65">
        <v>0.77662819407133232</v>
      </c>
      <c r="C11" s="65">
        <v>8.1468880105562025E-2</v>
      </c>
      <c r="D11" s="65">
        <f t="shared" si="0"/>
        <v>0.69515931396577035</v>
      </c>
      <c r="E11" s="65">
        <v>51.729785261689912</v>
      </c>
      <c r="F11" s="65">
        <v>5.4193451510564588</v>
      </c>
      <c r="G11" s="65">
        <v>46.310440110633465</v>
      </c>
      <c r="H11" s="65">
        <v>2.0252746201149554</v>
      </c>
      <c r="I11" s="65">
        <v>-1.9768089454283908</v>
      </c>
      <c r="J11" s="65">
        <v>-20.433244419986927</v>
      </c>
      <c r="K11" s="102">
        <v>9.7000000000000003E-2</v>
      </c>
      <c r="L11" s="65">
        <v>1.6619592592592591</v>
      </c>
    </row>
    <row r="12" spans="1:12" x14ac:dyDescent="0.15">
      <c r="A12" s="65" t="s">
        <v>26</v>
      </c>
      <c r="B12" s="65">
        <v>5.213390739314157</v>
      </c>
      <c r="C12" s="65">
        <v>9.311906857146159</v>
      </c>
      <c r="D12" s="65">
        <f t="shared" si="0"/>
        <v>-4.098516117832002</v>
      </c>
      <c r="E12" s="65">
        <v>0.94950535424181326</v>
      </c>
      <c r="F12" s="65">
        <v>1.6842930960719376</v>
      </c>
      <c r="G12" s="65">
        <v>-0.73478774183012407</v>
      </c>
      <c r="H12" s="65">
        <v>-0.46782115232553262</v>
      </c>
      <c r="I12" s="65">
        <v>4.0648459433453068</v>
      </c>
      <c r="J12" s="65">
        <v>0.5438833063403502</v>
      </c>
      <c r="K12" s="102">
        <v>44.939</v>
      </c>
      <c r="L12" s="65">
        <v>444.45795216407316</v>
      </c>
    </row>
    <row r="13" spans="1:12" x14ac:dyDescent="0.15">
      <c r="A13" s="65" t="s">
        <v>27</v>
      </c>
      <c r="B13" s="65">
        <v>1.2026086102183819</v>
      </c>
      <c r="C13" s="65">
        <v>1.1820866848379681</v>
      </c>
      <c r="D13" s="65">
        <f t="shared" si="0"/>
        <v>2.0521925380413863E-2</v>
      </c>
      <c r="E13" s="65">
        <v>10.158363447585158</v>
      </c>
      <c r="F13" s="65">
        <v>10.001001210190477</v>
      </c>
      <c r="G13" s="65">
        <v>0.15736223739468044</v>
      </c>
      <c r="H13" s="65">
        <v>-2.0968248501850524</v>
      </c>
      <c r="I13" s="65">
        <v>0.67597119625789315</v>
      </c>
      <c r="J13" s="65">
        <v>-0.28376795082213335</v>
      </c>
      <c r="K13" s="102">
        <v>2.9689999999999999</v>
      </c>
      <c r="L13" s="65">
        <v>13.672801339160076</v>
      </c>
    </row>
    <row r="14" spans="1:12" x14ac:dyDescent="0.15">
      <c r="A14" s="65" t="s">
        <v>28</v>
      </c>
      <c r="B14" s="65">
        <v>1.8796214511002853</v>
      </c>
      <c r="C14" s="65">
        <v>0.35602506136903128</v>
      </c>
      <c r="D14" s="65">
        <f t="shared" si="0"/>
        <v>1.5235963897312541</v>
      </c>
      <c r="E14" s="65">
        <v>60.196790760580143</v>
      </c>
      <c r="F14" s="65">
        <v>11.413021022267227</v>
      </c>
      <c r="G14" s="65">
        <v>48.78376973831292</v>
      </c>
      <c r="H14" s="65">
        <v>9.8710425029006524E-2</v>
      </c>
      <c r="I14" s="65">
        <v>-15.457988463794621</v>
      </c>
      <c r="J14" s="65">
        <v>-17.583593772065502</v>
      </c>
      <c r="K14" s="102">
        <v>0.112</v>
      </c>
      <c r="L14" s="65">
        <v>3.3416341739058324</v>
      </c>
    </row>
    <row r="15" spans="1:12" x14ac:dyDescent="0.15">
      <c r="A15" s="65" t="s">
        <v>29</v>
      </c>
      <c r="B15" s="65">
        <v>40.772644957469836</v>
      </c>
      <c r="C15" s="65">
        <v>33.484090730168674</v>
      </c>
      <c r="D15" s="65">
        <f t="shared" si="0"/>
        <v>7.2885542273011623</v>
      </c>
      <c r="E15" s="65">
        <v>3.0339749522270334</v>
      </c>
      <c r="F15" s="65">
        <v>2.4942020834374707</v>
      </c>
      <c r="G15" s="65">
        <v>0.5397728687895631</v>
      </c>
      <c r="H15" s="65">
        <v>-0.56332507947767341</v>
      </c>
      <c r="I15" s="65">
        <v>4.8825171231452202</v>
      </c>
      <c r="J15" s="65">
        <v>0.85953055776258958</v>
      </c>
      <c r="K15" s="102">
        <v>25.55</v>
      </c>
      <c r="L15" s="65">
        <v>1392.3816828785343</v>
      </c>
    </row>
    <row r="16" spans="1:12" x14ac:dyDescent="0.15">
      <c r="A16" s="65" t="s">
        <v>30</v>
      </c>
      <c r="B16" s="65">
        <v>20.816964899103439</v>
      </c>
      <c r="C16" s="65">
        <v>10.650347698340498</v>
      </c>
      <c r="D16" s="65">
        <f t="shared" si="0"/>
        <v>10.166617200762941</v>
      </c>
      <c r="E16" s="65">
        <v>4.9584505214797803</v>
      </c>
      <c r="F16" s="65">
        <v>2.5374066796411157</v>
      </c>
      <c r="G16" s="65">
        <v>2.4210438418386646</v>
      </c>
      <c r="H16" s="65">
        <v>-0.12731518170146974</v>
      </c>
      <c r="I16" s="65">
        <v>0.50865883534577216</v>
      </c>
      <c r="J16" s="65">
        <v>-0.33612014980059302</v>
      </c>
      <c r="K16" s="102">
        <v>8.859</v>
      </c>
      <c r="L16" s="65">
        <v>445.12464630451524</v>
      </c>
    </row>
    <row r="17" spans="1:12" x14ac:dyDescent="0.15">
      <c r="A17" s="65" t="s">
        <v>31</v>
      </c>
      <c r="B17" s="65">
        <v>2.4921464000000002</v>
      </c>
      <c r="C17" s="65">
        <v>2.3485392000000003</v>
      </c>
      <c r="D17" s="65">
        <f t="shared" si="0"/>
        <v>0.14360719999999993</v>
      </c>
      <c r="E17" s="65">
        <v>5.6629964683058898</v>
      </c>
      <c r="F17" s="65">
        <v>5.3061119863472808</v>
      </c>
      <c r="G17" s="65">
        <v>0.35688448195860956</v>
      </c>
      <c r="H17" s="65">
        <v>-1.6047344530112272E-2</v>
      </c>
      <c r="I17" s="65">
        <v>-4.9257108360811781</v>
      </c>
      <c r="J17" s="65">
        <v>-0.60913776157734267</v>
      </c>
      <c r="K17" s="102">
        <v>9.9819999999999993</v>
      </c>
      <c r="L17" s="65">
        <v>48.047647058823529</v>
      </c>
    </row>
    <row r="18" spans="1:12" x14ac:dyDescent="0.15">
      <c r="A18" s="65" t="s">
        <v>32</v>
      </c>
      <c r="B18" s="65">
        <v>3.2790055491999981</v>
      </c>
      <c r="C18" s="65">
        <v>0.32096966714171998</v>
      </c>
      <c r="D18" s="65">
        <f t="shared" si="0"/>
        <v>2.9580358820582782</v>
      </c>
      <c r="E18" s="65">
        <v>25.981269954544736</v>
      </c>
      <c r="F18" s="65">
        <v>2.5552096155607629</v>
      </c>
      <c r="G18" s="65">
        <v>23.426060338983973</v>
      </c>
      <c r="H18" s="65">
        <v>-2.7184712554647561</v>
      </c>
      <c r="I18" s="65">
        <v>-11.649625980904567</v>
      </c>
      <c r="J18" s="65">
        <v>-15.499735969932349</v>
      </c>
      <c r="K18" s="102">
        <v>0.38100000000000001</v>
      </c>
      <c r="L18" s="65">
        <v>13.578799999999999</v>
      </c>
    </row>
    <row r="19" spans="1:12" x14ac:dyDescent="0.15">
      <c r="A19" s="65" t="s">
        <v>33</v>
      </c>
      <c r="B19" s="65">
        <v>3.4098936170212766</v>
      </c>
      <c r="C19" s="65">
        <v>1.667832340425532</v>
      </c>
      <c r="D19" s="65">
        <f t="shared" si="0"/>
        <v>1.7420612765957446</v>
      </c>
      <c r="E19" s="65">
        <v>9.6547220133048608</v>
      </c>
      <c r="F19" s="65">
        <v>4.7303833569975593</v>
      </c>
      <c r="G19" s="65">
        <v>5.2090756832364296</v>
      </c>
      <c r="H19" s="65">
        <v>-2.9030830142408335</v>
      </c>
      <c r="I19" s="65">
        <v>-5.5516901992472034</v>
      </c>
      <c r="J19" s="65">
        <v>-0.9683641110563812</v>
      </c>
      <c r="K19" s="102">
        <v>1.484</v>
      </c>
      <c r="L19" s="65">
        <v>38.473723404255317</v>
      </c>
    </row>
    <row r="20" spans="1:12" x14ac:dyDescent="0.15">
      <c r="A20" s="65" t="s">
        <v>34</v>
      </c>
      <c r="B20" s="65">
        <v>0.28914071048420215</v>
      </c>
      <c r="C20" s="65">
        <v>0.63780784705010218</v>
      </c>
      <c r="D20" s="65">
        <f t="shared" si="0"/>
        <v>-0.34866713656590004</v>
      </c>
      <c r="E20" s="65">
        <v>0.11346702500264212</v>
      </c>
      <c r="F20" s="65">
        <v>0.25188181212355537</v>
      </c>
      <c r="G20" s="65">
        <v>-0.13841478712091329</v>
      </c>
      <c r="H20" s="65">
        <v>-2.1230264832174384</v>
      </c>
      <c r="I20" s="65">
        <v>1.1756200534470831</v>
      </c>
      <c r="J20" s="65">
        <v>8.4176045580495462E-2</v>
      </c>
      <c r="K20" s="102">
        <v>163.04599999999999</v>
      </c>
      <c r="L20" s="65">
        <v>302.39640990184108</v>
      </c>
    </row>
    <row r="21" spans="1:12" x14ac:dyDescent="0.15">
      <c r="A21" s="65" t="s">
        <v>35</v>
      </c>
      <c r="B21" s="65">
        <v>1.0771267482620002</v>
      </c>
      <c r="C21" s="65">
        <v>5.4343128754677499E-2</v>
      </c>
      <c r="D21" s="65">
        <f t="shared" si="0"/>
        <v>1.0227836195073228</v>
      </c>
      <c r="E21" s="65">
        <v>21.592117443199896</v>
      </c>
      <c r="F21" s="65">
        <v>1.1391808799607177</v>
      </c>
      <c r="G21" s="65">
        <v>19.655198810262576</v>
      </c>
      <c r="H21" s="65">
        <v>-1.0784209162763441</v>
      </c>
      <c r="I21" s="65" t="s">
        <v>810</v>
      </c>
      <c r="J21" s="65" t="s">
        <v>810</v>
      </c>
      <c r="K21" s="102">
        <v>0.28699999999999998</v>
      </c>
      <c r="L21" s="65">
        <v>5.2979588617104501</v>
      </c>
    </row>
    <row r="22" spans="1:12" x14ac:dyDescent="0.15">
      <c r="A22" s="65" t="s">
        <v>36</v>
      </c>
      <c r="B22" s="65">
        <v>0.80496000000000001</v>
      </c>
      <c r="C22" s="65">
        <v>0.97510000000000008</v>
      </c>
      <c r="D22" s="65">
        <f t="shared" si="0"/>
        <v>-0.17014000000000007</v>
      </c>
      <c r="E22" s="65">
        <v>1.4235866368855725</v>
      </c>
      <c r="F22" s="65">
        <v>1.7193289388899669</v>
      </c>
      <c r="G22" s="65">
        <v>-0.29574230200439466</v>
      </c>
      <c r="H22" s="65">
        <v>3.3441612719013563</v>
      </c>
      <c r="I22" s="65">
        <v>1.6531645658796941</v>
      </c>
      <c r="J22" s="65">
        <v>5.1724664353221622E-2</v>
      </c>
      <c r="K22" s="102">
        <v>9.4749999999999996</v>
      </c>
      <c r="L22" s="65">
        <v>64.414361432286583</v>
      </c>
    </row>
    <row r="23" spans="1:12" x14ac:dyDescent="0.15">
      <c r="A23" s="65" t="s">
        <v>37</v>
      </c>
      <c r="B23" s="65">
        <v>8.3298834746145918</v>
      </c>
      <c r="C23" s="65">
        <v>16.167400254600963</v>
      </c>
      <c r="D23" s="65">
        <f t="shared" si="0"/>
        <v>-7.8375167799863714</v>
      </c>
      <c r="E23" s="65">
        <v>1.6545989307857323</v>
      </c>
      <c r="F23" s="65">
        <v>3.1978284744555907</v>
      </c>
      <c r="G23" s="65">
        <v>-1.5432295436698589</v>
      </c>
      <c r="H23" s="65">
        <v>-0.33501357807903803</v>
      </c>
      <c r="I23" s="65">
        <v>-0.62532649156531839</v>
      </c>
      <c r="J23" s="65">
        <v>0.23437930207015545</v>
      </c>
      <c r="K23" s="102">
        <v>11.456</v>
      </c>
      <c r="L23" s="65">
        <v>533.15707427772293</v>
      </c>
    </row>
    <row r="24" spans="1:12" x14ac:dyDescent="0.15">
      <c r="A24" s="65" t="s">
        <v>39</v>
      </c>
      <c r="B24" s="65">
        <v>0.43892701386933625</v>
      </c>
      <c r="C24" s="65">
        <v>4.832846185649517E-2</v>
      </c>
      <c r="D24" s="65">
        <f t="shared" si="0"/>
        <v>0.3905985520128411</v>
      </c>
      <c r="E24" s="65">
        <v>23.588582933092351</v>
      </c>
      <c r="F24" s="65">
        <v>2.6182333356780605</v>
      </c>
      <c r="G24" s="65">
        <v>20.970349597414291</v>
      </c>
      <c r="H24" s="65">
        <v>-2.148194869266276</v>
      </c>
      <c r="I24" s="65">
        <v>1.4956988573297725</v>
      </c>
      <c r="J24" s="65">
        <v>-7.7031397352176079</v>
      </c>
      <c r="K24" s="102">
        <v>0.40799999999999997</v>
      </c>
      <c r="L24" s="65">
        <v>1.9825185406134</v>
      </c>
    </row>
    <row r="25" spans="1:12" x14ac:dyDescent="0.15">
      <c r="A25" s="65" t="s">
        <v>40</v>
      </c>
      <c r="B25" s="65">
        <v>0.16334776578714044</v>
      </c>
      <c r="C25" s="65">
        <v>6.0273052896398761E-2</v>
      </c>
      <c r="D25" s="65">
        <f t="shared" si="0"/>
        <v>0.10307471289074169</v>
      </c>
      <c r="E25" s="65">
        <v>1.253985814424696</v>
      </c>
      <c r="F25" s="65">
        <v>0.47066830067418952</v>
      </c>
      <c r="G25" s="65">
        <v>0.78331751375050662</v>
      </c>
      <c r="H25" s="65">
        <v>-2.5694238403149177</v>
      </c>
      <c r="I25" s="65" t="s">
        <v>810</v>
      </c>
      <c r="J25" s="65" t="s">
        <v>810</v>
      </c>
      <c r="K25" s="102">
        <v>11.814</v>
      </c>
      <c r="L25" s="65">
        <v>14.39229697208785</v>
      </c>
    </row>
    <row r="26" spans="1:12" x14ac:dyDescent="0.15">
      <c r="A26" s="65" t="s">
        <v>41</v>
      </c>
      <c r="B26" s="65">
        <v>0.50144274448722048</v>
      </c>
      <c r="C26" s="65">
        <v>0.25300514506081695</v>
      </c>
      <c r="D26" s="65">
        <f t="shared" si="0"/>
        <v>0.24843759942640353</v>
      </c>
      <c r="E26" s="65">
        <v>7.0445805599840439</v>
      </c>
      <c r="F26" s="65">
        <v>3.5752868651010936</v>
      </c>
      <c r="G26" s="65">
        <v>3.4692936948829511</v>
      </c>
      <c r="H26" s="65">
        <v>-3.025442807396856</v>
      </c>
      <c r="I26" s="65">
        <v>0.6919879958184989</v>
      </c>
      <c r="J26" s="65">
        <v>-4.729724849264036</v>
      </c>
      <c r="K26" s="104">
        <v>6.3918000000000003E-2</v>
      </c>
      <c r="L26" s="65">
        <v>7.4841129999999998</v>
      </c>
    </row>
    <row r="27" spans="1:12" x14ac:dyDescent="0.15">
      <c r="A27" s="65" t="s">
        <v>42</v>
      </c>
      <c r="B27" s="65">
        <v>0.10260159268418628</v>
      </c>
      <c r="C27" s="65">
        <v>5.9577827436713075E-2</v>
      </c>
      <c r="D27" s="65">
        <f t="shared" si="0"/>
        <v>4.3023765247473207E-2</v>
      </c>
      <c r="E27" s="65">
        <v>4.5848429160181485</v>
      </c>
      <c r="F27" s="65">
        <v>2.6285963238107586</v>
      </c>
      <c r="G27" s="65">
        <v>1.9562465922073897</v>
      </c>
      <c r="H27" s="65">
        <v>-0.47531041765633519</v>
      </c>
      <c r="I27" s="65">
        <v>9.1952583280279185</v>
      </c>
      <c r="J27" s="65">
        <v>-0.50645964212184125</v>
      </c>
      <c r="K27" s="102">
        <v>0.73799999999999999</v>
      </c>
      <c r="L27" s="65">
        <v>2.4878888248847928</v>
      </c>
    </row>
    <row r="28" spans="1:12" x14ac:dyDescent="0.15">
      <c r="A28" s="65" t="s">
        <v>43</v>
      </c>
      <c r="B28" s="65">
        <v>0.77356690756515156</v>
      </c>
      <c r="C28" s="65">
        <v>0.83218533775874526</v>
      </c>
      <c r="D28" s="65">
        <f t="shared" si="0"/>
        <v>-5.8618430193593696E-2</v>
      </c>
      <c r="E28" s="65">
        <v>2.0712240857124211</v>
      </c>
      <c r="F28" s="65">
        <v>2.2268713258008175</v>
      </c>
      <c r="G28" s="65">
        <v>-0.15564724008839675</v>
      </c>
      <c r="H28" s="65">
        <v>-1.0507939887625122</v>
      </c>
      <c r="I28" s="65">
        <v>4.3799113807245602</v>
      </c>
      <c r="J28" s="65">
        <v>-1.1086509964723767E-2</v>
      </c>
      <c r="K28" s="102">
        <v>11.55</v>
      </c>
      <c r="L28" s="65">
        <v>41.193393709993593</v>
      </c>
    </row>
    <row r="29" spans="1:12" x14ac:dyDescent="0.15">
      <c r="A29" s="65" t="s">
        <v>44</v>
      </c>
      <c r="B29" s="65">
        <v>0.95656184027157942</v>
      </c>
      <c r="C29" s="65">
        <v>0.24474375076113286</v>
      </c>
      <c r="D29" s="65">
        <f t="shared" si="0"/>
        <v>0.71181808951044656</v>
      </c>
      <c r="E29" s="65">
        <v>5.1873421156058424</v>
      </c>
      <c r="F29" s="65">
        <v>1.3341751618212747</v>
      </c>
      <c r="G29" s="65">
        <v>3.8531669537845685</v>
      </c>
      <c r="H29" s="65">
        <v>1.0070694354438086</v>
      </c>
      <c r="I29" s="65">
        <v>1.0203954629418153</v>
      </c>
      <c r="J29" s="65">
        <v>-2.6127049150218111</v>
      </c>
      <c r="K29" s="102">
        <v>3.3010000000000002</v>
      </c>
      <c r="L29" s="65">
        <v>20.202636114398405</v>
      </c>
    </row>
    <row r="30" spans="1:12" x14ac:dyDescent="0.15">
      <c r="A30" s="65" t="s">
        <v>45</v>
      </c>
      <c r="B30" s="65">
        <v>0.57291130871986695</v>
      </c>
      <c r="C30" s="65">
        <v>0.24805521140958453</v>
      </c>
      <c r="D30" s="65">
        <f t="shared" si="0"/>
        <v>0.32485609731028242</v>
      </c>
      <c r="E30" s="65">
        <v>3.3959928047574479</v>
      </c>
      <c r="F30" s="65">
        <v>1.481372636256584</v>
      </c>
      <c r="G30" s="65">
        <v>1.9146201685008641</v>
      </c>
      <c r="H30" s="65">
        <v>-1.2369388695742942</v>
      </c>
      <c r="I30" s="65">
        <v>-11.877954595793353</v>
      </c>
      <c r="J30" s="65">
        <v>-1.1480935794480374</v>
      </c>
      <c r="K30" s="102">
        <v>2.298</v>
      </c>
      <c r="L30" s="65">
        <v>18.338578162008837</v>
      </c>
    </row>
    <row r="31" spans="1:12" x14ac:dyDescent="0.15">
      <c r="A31" s="65" t="s">
        <v>46</v>
      </c>
      <c r="B31" s="65">
        <v>5.9184379158600002</v>
      </c>
      <c r="C31" s="65">
        <v>17.342857746250004</v>
      </c>
      <c r="D31" s="65">
        <f t="shared" si="0"/>
        <v>-11.424419830390004</v>
      </c>
      <c r="E31" s="65">
        <v>0.31393423417481686</v>
      </c>
      <c r="F31" s="65">
        <v>0.91641734074333969</v>
      </c>
      <c r="G31" s="65">
        <v>-0.60248310656852266</v>
      </c>
      <c r="H31" s="65">
        <v>-0.27995690822987424</v>
      </c>
      <c r="I31" s="65">
        <v>0.64582371908964054</v>
      </c>
      <c r="J31" s="65">
        <v>0.43863654190413343</v>
      </c>
      <c r="K31" s="102">
        <v>210.14699999999999</v>
      </c>
      <c r="L31" s="65">
        <v>1877.1143922427036</v>
      </c>
    </row>
    <row r="32" spans="1:12" x14ac:dyDescent="0.15">
      <c r="A32" s="65" t="s">
        <v>47</v>
      </c>
      <c r="B32" s="65">
        <v>0.17514658845365111</v>
      </c>
      <c r="C32" s="65">
        <v>0.5321262594052627</v>
      </c>
      <c r="D32" s="65">
        <f t="shared" si="0"/>
        <v>-0.35697967095161159</v>
      </c>
      <c r="E32" s="65">
        <v>1.3754071048368139</v>
      </c>
      <c r="F32" s="65">
        <v>4.1902010783978341</v>
      </c>
      <c r="G32" s="65">
        <v>-2.8147939735610206</v>
      </c>
      <c r="H32" s="65">
        <v>0.91297184768339756</v>
      </c>
      <c r="I32" s="65">
        <v>-7.6245924147110831</v>
      </c>
      <c r="J32" s="65">
        <v>2.3189432637687823</v>
      </c>
      <c r="K32" s="102">
        <v>0.46</v>
      </c>
      <c r="L32" s="65">
        <v>13.469834349617319</v>
      </c>
    </row>
    <row r="33" spans="1:12" x14ac:dyDescent="0.15">
      <c r="A33" s="65" t="s">
        <v>48</v>
      </c>
      <c r="B33" s="65">
        <v>3.9261080000000002</v>
      </c>
      <c r="C33" s="65">
        <v>1.572886</v>
      </c>
      <c r="D33" s="65">
        <f t="shared" si="0"/>
        <v>2.3532220000000001</v>
      </c>
      <c r="E33" s="65">
        <v>6.577439223300745</v>
      </c>
      <c r="F33" s="65">
        <v>2.6160368944110335</v>
      </c>
      <c r="G33" s="65">
        <v>3.9614023288897116</v>
      </c>
      <c r="H33" s="65">
        <v>0.67828506915299958</v>
      </c>
      <c r="I33" s="65">
        <v>-2.5096461557105334</v>
      </c>
      <c r="J33" s="65">
        <v>-3.1119224148402851</v>
      </c>
      <c r="K33" s="102">
        <v>6.9509999999999996</v>
      </c>
      <c r="L33" s="65">
        <v>68.562594228420522</v>
      </c>
    </row>
    <row r="34" spans="1:12" x14ac:dyDescent="0.15">
      <c r="A34" s="65" t="s">
        <v>49</v>
      </c>
      <c r="B34" s="65">
        <v>0.11718257597420469</v>
      </c>
      <c r="C34" s="65">
        <v>0.11356574042890323</v>
      </c>
      <c r="D34" s="65">
        <f t="shared" si="0"/>
        <v>3.6168355453014556E-3</v>
      </c>
      <c r="E34" s="65">
        <v>0.83772293209268978</v>
      </c>
      <c r="F34" s="65">
        <v>0.81002380113491834</v>
      </c>
      <c r="G34" s="65">
        <v>2.7699130957771302E-2</v>
      </c>
      <c r="H34" s="65">
        <v>-3.9574151732886684</v>
      </c>
      <c r="I34" s="65" t="s">
        <v>810</v>
      </c>
      <c r="J34" s="65" t="s">
        <v>810</v>
      </c>
      <c r="K34" s="102">
        <v>20.321000000000002</v>
      </c>
      <c r="L34" s="65">
        <v>15.746478001106984</v>
      </c>
    </row>
    <row r="35" spans="1:12" x14ac:dyDescent="0.15">
      <c r="A35" s="65" t="s">
        <v>50</v>
      </c>
      <c r="B35" s="65">
        <v>2.75039459331557E-3</v>
      </c>
      <c r="C35" s="65">
        <v>2.5949050246541427E-2</v>
      </c>
      <c r="D35" s="65">
        <f t="shared" si="0"/>
        <v>-2.3198655653225857E-2</v>
      </c>
      <c r="E35" s="65">
        <v>8.9530225586754164E-2</v>
      </c>
      <c r="F35" s="65">
        <v>0.84678140578207417</v>
      </c>
      <c r="G35" s="65">
        <v>-0.75725118019532001</v>
      </c>
      <c r="H35" s="65">
        <v>-4.6412083702270328</v>
      </c>
      <c r="I35" s="65" t="s">
        <v>810</v>
      </c>
      <c r="J35" s="65" t="s">
        <v>810</v>
      </c>
      <c r="K35" s="102">
        <v>11.529</v>
      </c>
      <c r="L35" s="65">
        <v>2.9679856519253853</v>
      </c>
    </row>
    <row r="36" spans="1:12" x14ac:dyDescent="0.15">
      <c r="A36" s="65" t="s">
        <v>51</v>
      </c>
      <c r="B36" s="65">
        <v>0.42558205681861283</v>
      </c>
      <c r="C36" s="65">
        <v>8.3857445971734709E-2</v>
      </c>
      <c r="D36" s="65">
        <f t="shared" si="0"/>
        <v>0.34172461084687811</v>
      </c>
      <c r="E36" s="65">
        <v>23.577843514209853</v>
      </c>
      <c r="F36" s="65">
        <v>4.7142526005210739</v>
      </c>
      <c r="G36" s="65">
        <v>18.863590913688778</v>
      </c>
      <c r="H36" s="65">
        <v>0.10582181139623695</v>
      </c>
      <c r="I36" s="65">
        <v>-12.109998547891111</v>
      </c>
      <c r="J36" s="65">
        <v>-12.728853394590535</v>
      </c>
      <c r="K36" s="102">
        <v>0.55000000000000004</v>
      </c>
      <c r="L36" s="65">
        <v>1.9818461711964659</v>
      </c>
    </row>
    <row r="37" spans="1:12" x14ac:dyDescent="0.15">
      <c r="A37" s="65" t="s">
        <v>52</v>
      </c>
      <c r="B37" s="65">
        <v>3.8246340385831092</v>
      </c>
      <c r="C37" s="65">
        <v>0.728082487631182</v>
      </c>
      <c r="D37" s="65">
        <f t="shared" ref="D37:D68" si="1">B37-C37</f>
        <v>3.0965515509519275</v>
      </c>
      <c r="E37" s="65">
        <v>17.095439196126868</v>
      </c>
      <c r="F37" s="65">
        <v>3.2340546069233076</v>
      </c>
      <c r="G37" s="65">
        <v>13.861384589203558</v>
      </c>
      <c r="H37" s="65">
        <v>-3.827657612194733</v>
      </c>
      <c r="I37" s="65">
        <v>-1.3132941540835024</v>
      </c>
      <c r="J37" s="65">
        <v>-10.569506744423148</v>
      </c>
      <c r="K37" s="102">
        <v>15.6</v>
      </c>
      <c r="L37" s="65">
        <v>26.727593461374745</v>
      </c>
    </row>
    <row r="38" spans="1:12" x14ac:dyDescent="0.15">
      <c r="A38" s="65" t="s">
        <v>53</v>
      </c>
      <c r="B38" s="65">
        <v>0.5428824139623909</v>
      </c>
      <c r="C38" s="65">
        <v>0.6511318871326689</v>
      </c>
      <c r="D38" s="65">
        <f t="shared" si="1"/>
        <v>-0.108249473170278</v>
      </c>
      <c r="E38" s="65">
        <v>1.536947588279661</v>
      </c>
      <c r="F38" s="65">
        <v>1.8483782771222828</v>
      </c>
      <c r="G38" s="65">
        <v>-0.31143068884262137</v>
      </c>
      <c r="H38" s="65">
        <v>-1.0069238605103887</v>
      </c>
      <c r="I38" s="65" t="s">
        <v>810</v>
      </c>
      <c r="J38" s="65" t="s">
        <v>810</v>
      </c>
      <c r="K38" s="102">
        <v>25.876000000000001</v>
      </c>
      <c r="L38" s="65">
        <v>38.86293945225092</v>
      </c>
    </row>
    <row r="39" spans="1:12" x14ac:dyDescent="0.15">
      <c r="A39" s="65" t="s">
        <v>54</v>
      </c>
      <c r="B39" s="65">
        <v>24.596863118608226</v>
      </c>
      <c r="C39" s="65">
        <v>34.335715943313858</v>
      </c>
      <c r="D39" s="65">
        <f t="shared" si="1"/>
        <v>-9.7388528247056314</v>
      </c>
      <c r="E39" s="65">
        <v>1.4961356194942703</v>
      </c>
      <c r="F39" s="65">
        <v>2.0972354149402852</v>
      </c>
      <c r="G39" s="65">
        <v>-0.60109979544601511</v>
      </c>
      <c r="H39" s="65">
        <v>-0.56734593819321655</v>
      </c>
      <c r="I39" s="65">
        <v>0.83560832060023449</v>
      </c>
      <c r="J39" s="65">
        <v>0.5504035328766097</v>
      </c>
      <c r="K39" s="102">
        <v>37.533999999999999</v>
      </c>
      <c r="L39" s="65">
        <v>1741.5763939059793</v>
      </c>
    </row>
    <row r="40" spans="1:12" x14ac:dyDescent="0.15">
      <c r="A40" s="65" t="s">
        <v>55</v>
      </c>
      <c r="B40" s="65">
        <v>0.82270219077034179</v>
      </c>
      <c r="C40" s="65">
        <v>0.21012072398006912</v>
      </c>
      <c r="D40" s="65">
        <f t="shared" si="1"/>
        <v>0.6125814667902727</v>
      </c>
      <c r="E40" s="65">
        <v>15.214460191859018</v>
      </c>
      <c r="F40" s="65">
        <v>3.8966950721643587</v>
      </c>
      <c r="G40" s="65">
        <v>11.317765119694657</v>
      </c>
      <c r="H40" s="65">
        <v>-1.2472783177444842</v>
      </c>
      <c r="I40" s="65" t="s">
        <v>810</v>
      </c>
      <c r="J40" s="65" t="s">
        <v>810</v>
      </c>
      <c r="K40" s="102">
        <v>6.4173999999999995E-2</v>
      </c>
      <c r="L40" s="65">
        <v>6.0201840000000004</v>
      </c>
    </row>
    <row r="41" spans="1:12" x14ac:dyDescent="0.15">
      <c r="A41" s="65" t="s">
        <v>58</v>
      </c>
      <c r="B41" s="65">
        <v>2.6854250740826529</v>
      </c>
      <c r="C41" s="65">
        <v>2.2365060650839168</v>
      </c>
      <c r="D41" s="65">
        <f t="shared" si="1"/>
        <v>0.44891900899873605</v>
      </c>
      <c r="E41" s="65">
        <v>0.99871947381375803</v>
      </c>
      <c r="F41" s="65">
        <v>0.82983378995323043</v>
      </c>
      <c r="G41" s="65">
        <v>0.16888568386052749</v>
      </c>
      <c r="H41" s="65">
        <v>-0.60292367538012781</v>
      </c>
      <c r="I41" s="65">
        <v>4.197063280920097</v>
      </c>
      <c r="J41" s="65">
        <v>-0.21796969213027928</v>
      </c>
      <c r="K41" s="103">
        <v>19.106999999999999</v>
      </c>
      <c r="L41" s="65">
        <v>279.31671059537007</v>
      </c>
    </row>
    <row r="42" spans="1:12" x14ac:dyDescent="0.15">
      <c r="A42" s="65" t="s">
        <v>59</v>
      </c>
      <c r="B42" s="65">
        <v>33.647358616407914</v>
      </c>
      <c r="C42" s="65">
        <v>25.180815309710812</v>
      </c>
      <c r="D42" s="65">
        <f t="shared" si="1"/>
        <v>8.4665433066971012</v>
      </c>
      <c r="E42" s="65">
        <v>9.9766001456664242</v>
      </c>
      <c r="F42" s="65">
        <v>7.4262002566744965</v>
      </c>
      <c r="G42" s="65">
        <v>2.5503998889919264</v>
      </c>
      <c r="H42" s="65">
        <v>3.7569446794271428</v>
      </c>
      <c r="I42" s="65">
        <v>2.3436078360195287</v>
      </c>
      <c r="J42" s="65">
        <v>-3.2835921492502806</v>
      </c>
      <c r="K42" s="102">
        <v>7.5209999999999999</v>
      </c>
      <c r="L42" s="65">
        <v>363.01560123788948</v>
      </c>
    </row>
    <row r="43" spans="1:12" x14ac:dyDescent="0.15">
      <c r="A43" s="65" t="s">
        <v>60</v>
      </c>
      <c r="B43" s="65">
        <v>35.816584124580999</v>
      </c>
      <c r="C43" s="65">
        <v>1.6107341816894125</v>
      </c>
      <c r="D43" s="65">
        <f t="shared" si="1"/>
        <v>34.205849942891589</v>
      </c>
      <c r="E43" s="65">
        <v>71.124198676763029</v>
      </c>
      <c r="F43" s="65">
        <v>3.194064216616749</v>
      </c>
      <c r="G43" s="65">
        <v>67.930134460146263</v>
      </c>
      <c r="H43" s="65">
        <v>0.33264045130477216</v>
      </c>
      <c r="I43" s="65" t="s">
        <v>810</v>
      </c>
      <c r="J43" s="65" t="s">
        <v>810</v>
      </c>
      <c r="K43" s="102">
        <v>0.68</v>
      </c>
      <c r="L43" s="65">
        <v>55.154034599635715</v>
      </c>
    </row>
    <row r="44" spans="1:12" x14ac:dyDescent="0.15">
      <c r="A44" s="65" t="s">
        <v>61</v>
      </c>
      <c r="B44" s="98">
        <v>40.835347996783014</v>
      </c>
      <c r="C44" s="98">
        <v>257.94053539344395</v>
      </c>
      <c r="D44" s="98">
        <f t="shared" si="1"/>
        <v>-217.10518739666094</v>
      </c>
      <c r="E44" s="98">
        <v>0.33127873272128161</v>
      </c>
      <c r="F44" s="98">
        <v>2.0713742514165112</v>
      </c>
      <c r="G44" s="98">
        <v>-1.7400955186952298</v>
      </c>
      <c r="H44" s="98">
        <v>-0.43761501585842649</v>
      </c>
      <c r="I44" s="98">
        <v>0.48868032854803634</v>
      </c>
      <c r="J44" s="98">
        <v>0.95801075851376016</v>
      </c>
      <c r="K44" s="105">
        <v>1400.05</v>
      </c>
      <c r="L44" s="98">
        <v>14340.599924168289</v>
      </c>
    </row>
    <row r="45" spans="1:12" x14ac:dyDescent="0.15">
      <c r="A45" s="65" t="s">
        <v>62</v>
      </c>
      <c r="B45" s="65">
        <v>4.9793231800000006</v>
      </c>
      <c r="C45" s="65">
        <v>4.5692131420000006</v>
      </c>
      <c r="D45" s="65">
        <f t="shared" si="1"/>
        <v>0.41011003800000001</v>
      </c>
      <c r="E45" s="65">
        <v>1.6069042680366874</v>
      </c>
      <c r="F45" s="65">
        <v>1.4785884819805786</v>
      </c>
      <c r="G45" s="65">
        <v>0.12831578605610872</v>
      </c>
      <c r="H45" s="65">
        <v>-0.32738926051714001</v>
      </c>
      <c r="I45" s="65">
        <v>1.262969978669342</v>
      </c>
      <c r="J45" s="65">
        <v>-7.8438735248462024E-2</v>
      </c>
      <c r="K45" s="102">
        <v>50.374000000000002</v>
      </c>
      <c r="L45" s="65">
        <v>323.37470979001301</v>
      </c>
    </row>
    <row r="46" spans="1:12" x14ac:dyDescent="0.15">
      <c r="A46" s="65" t="s">
        <v>63</v>
      </c>
      <c r="B46" s="65">
        <v>6.1156163560030903E-2</v>
      </c>
      <c r="C46" s="65">
        <v>2.464747459518429E-2</v>
      </c>
      <c r="D46" s="65">
        <f t="shared" si="1"/>
        <v>3.6508688964846617E-2</v>
      </c>
      <c r="E46" s="65">
        <v>5.6017565564179659</v>
      </c>
      <c r="F46" s="65">
        <v>2.2555359611004251</v>
      </c>
      <c r="G46" s="65">
        <v>3.3462205953175408</v>
      </c>
      <c r="H46" s="65">
        <v>-3.8110658735248153</v>
      </c>
      <c r="I46" s="65" t="s">
        <v>810</v>
      </c>
      <c r="J46" s="65" t="s">
        <v>810</v>
      </c>
      <c r="K46" s="102">
        <v>0.874</v>
      </c>
      <c r="L46" s="65">
        <v>1.1903774596411736</v>
      </c>
    </row>
    <row r="47" spans="1:12" x14ac:dyDescent="0.15">
      <c r="A47" s="65" t="s">
        <v>64</v>
      </c>
      <c r="B47" s="65">
        <v>3.4117555064736134E-2</v>
      </c>
      <c r="C47" s="65">
        <v>9.3029909975746616E-2</v>
      </c>
      <c r="D47" s="65">
        <f t="shared" si="1"/>
        <v>-5.8912354911010482E-2</v>
      </c>
      <c r="E47" s="65">
        <v>7.0819346173303752E-2</v>
      </c>
      <c r="F47" s="65">
        <v>0.22242498807779895</v>
      </c>
      <c r="G47" s="65">
        <v>-0.15160564190449516</v>
      </c>
      <c r="H47" s="65">
        <v>-2.2555559454467407</v>
      </c>
      <c r="I47" s="65">
        <v>1.4150811313171747</v>
      </c>
      <c r="J47" s="65">
        <v>-9.888309243959531E-2</v>
      </c>
      <c r="K47" s="102">
        <v>87.911000000000001</v>
      </c>
      <c r="L47" s="65">
        <v>50.418278002462365</v>
      </c>
    </row>
    <row r="48" spans="1:12" x14ac:dyDescent="0.15">
      <c r="A48" s="65" t="s">
        <v>65</v>
      </c>
      <c r="B48" s="65">
        <v>4.3444616171244191E-2</v>
      </c>
      <c r="C48" s="65">
        <v>0.2872656763929714</v>
      </c>
      <c r="D48" s="65">
        <f t="shared" si="1"/>
        <v>-0.24382106022172723</v>
      </c>
      <c r="E48" s="65">
        <v>0.39497165377344245</v>
      </c>
      <c r="F48" s="65">
        <v>2.5954700850901702</v>
      </c>
      <c r="G48" s="65">
        <v>-2.2004984313167273</v>
      </c>
      <c r="H48" s="65">
        <v>-9.3517111681354379</v>
      </c>
      <c r="I48" s="65" t="s">
        <v>810</v>
      </c>
      <c r="J48" s="65" t="s">
        <v>810</v>
      </c>
      <c r="K48" s="102">
        <v>4.5679999999999996</v>
      </c>
      <c r="L48" s="65">
        <v>12.541665310572887</v>
      </c>
    </row>
    <row r="49" spans="1:12" x14ac:dyDescent="0.15">
      <c r="A49" s="65" t="s">
        <v>66</v>
      </c>
      <c r="B49" s="65">
        <v>3.6694578948494065</v>
      </c>
      <c r="C49" s="65">
        <v>0.86501438476686088</v>
      </c>
      <c r="D49" s="65">
        <f t="shared" si="1"/>
        <v>2.8044435100825456</v>
      </c>
      <c r="E49" s="65">
        <v>6.0682781738116152</v>
      </c>
      <c r="F49" s="65">
        <v>1.4284445805763248</v>
      </c>
      <c r="G49" s="65">
        <v>4.6398335932352905</v>
      </c>
      <c r="H49" s="65">
        <v>-0.89933616917700032</v>
      </c>
      <c r="I49" s="65">
        <v>0.67349597804899908</v>
      </c>
      <c r="J49" s="65">
        <v>-2.9273127711630051</v>
      </c>
      <c r="K49" s="102">
        <v>5.0750000000000002</v>
      </c>
      <c r="L49" s="65">
        <v>63.945672005431149</v>
      </c>
    </row>
    <row r="50" spans="1:12" x14ac:dyDescent="0.15">
      <c r="A50" s="65" t="s">
        <v>67</v>
      </c>
      <c r="B50" s="65">
        <v>0.36520821040210771</v>
      </c>
      <c r="C50" s="65">
        <v>0.38636441119108361</v>
      </c>
      <c r="D50" s="65">
        <f t="shared" si="1"/>
        <v>-2.1156200788975899E-2</v>
      </c>
      <c r="E50" s="65">
        <v>0.68706011477892903</v>
      </c>
      <c r="F50" s="65">
        <v>0.74100123344260616</v>
      </c>
      <c r="G50" s="65">
        <v>-5.3941118663677123E-2</v>
      </c>
      <c r="H50" s="65">
        <v>-2.6018856969507778</v>
      </c>
      <c r="I50" s="65" t="s">
        <v>810</v>
      </c>
      <c r="J50" s="65" t="s">
        <v>810</v>
      </c>
      <c r="K50" s="102">
        <v>26.274999999999999</v>
      </c>
      <c r="L50" s="65">
        <v>58.539423612850314</v>
      </c>
    </row>
    <row r="51" spans="1:12" x14ac:dyDescent="0.15">
      <c r="A51" s="65" t="s">
        <v>68</v>
      </c>
      <c r="B51" s="65">
        <v>10.026050793765174</v>
      </c>
      <c r="C51" s="65">
        <v>1.3052195633856918</v>
      </c>
      <c r="D51" s="65">
        <f t="shared" si="1"/>
        <v>8.720831230379483</v>
      </c>
      <c r="E51" s="65">
        <v>17.913074141950556</v>
      </c>
      <c r="F51" s="65">
        <v>2.2971017847391475</v>
      </c>
      <c r="G51" s="65">
        <v>15.615972357211408</v>
      </c>
      <c r="H51" s="65">
        <v>1.0311989036490505</v>
      </c>
      <c r="I51" s="65">
        <v>-3.6057542688065758</v>
      </c>
      <c r="J51" s="65">
        <v>-7.4822701413082484</v>
      </c>
      <c r="K51" s="102">
        <v>4.0679999999999996</v>
      </c>
      <c r="L51" s="65">
        <v>60.752171540493542</v>
      </c>
    </row>
    <row r="52" spans="1:12" x14ac:dyDescent="0.15">
      <c r="A52" s="65" t="s">
        <v>70</v>
      </c>
      <c r="B52" s="65">
        <v>0.60545027932960882</v>
      </c>
      <c r="C52" s="65">
        <v>0.35988989210502786</v>
      </c>
      <c r="D52" s="65">
        <f t="shared" si="1"/>
        <v>0.24556038722458096</v>
      </c>
      <c r="E52" s="65">
        <v>19.384021200871608</v>
      </c>
      <c r="F52" s="65">
        <v>11.519989400719677</v>
      </c>
      <c r="G52" s="65">
        <v>7.8640318001519294</v>
      </c>
      <c r="H52" s="65">
        <v>-0.76938617311326418</v>
      </c>
      <c r="I52" s="65">
        <v>-6.6033942802149781</v>
      </c>
      <c r="J52" s="65">
        <v>-0.89715973765828672</v>
      </c>
      <c r="K52" s="102">
        <v>0.16342400000000001</v>
      </c>
      <c r="L52" s="65">
        <v>3.1017877094972</v>
      </c>
    </row>
    <row r="53" spans="1:12" x14ac:dyDescent="0.15">
      <c r="A53" s="65" t="s">
        <v>71</v>
      </c>
      <c r="B53" s="65">
        <v>3.0725109656482572</v>
      </c>
      <c r="C53" s="65">
        <v>1.3484746902164255</v>
      </c>
      <c r="D53" s="65">
        <f t="shared" si="1"/>
        <v>1.7240362754318317</v>
      </c>
      <c r="E53" s="65">
        <v>13.491504527779503</v>
      </c>
      <c r="F53" s="65">
        <v>5.8887922261497376</v>
      </c>
      <c r="G53" s="65">
        <v>7.6027123016297669</v>
      </c>
      <c r="H53" s="65">
        <v>5.9485074187079601</v>
      </c>
      <c r="I53" s="65">
        <v>-8.0050088791823271</v>
      </c>
      <c r="J53" s="65">
        <v>-8.5117446109422694</v>
      </c>
      <c r="K53" s="102">
        <v>0.876</v>
      </c>
      <c r="L53" s="65">
        <v>24.952593909616546</v>
      </c>
    </row>
    <row r="54" spans="1:12" x14ac:dyDescent="0.15">
      <c r="A54" s="65" t="s">
        <v>72</v>
      </c>
      <c r="B54" s="65">
        <v>6.8163754386448012</v>
      </c>
      <c r="C54" s="65">
        <v>5.4036096149602573</v>
      </c>
      <c r="D54" s="65">
        <f t="shared" si="1"/>
        <v>1.412765823684544</v>
      </c>
      <c r="E54" s="65">
        <v>3.1052904886233264</v>
      </c>
      <c r="F54" s="65">
        <v>2.4584621845019972</v>
      </c>
      <c r="G54" s="65">
        <v>0.64682830412132919</v>
      </c>
      <c r="H54" s="65">
        <v>0.56144206177678391</v>
      </c>
      <c r="I54" s="65">
        <v>2.7454214579812968</v>
      </c>
      <c r="J54" s="65">
        <v>-0.56390402377655058</v>
      </c>
      <c r="K54" s="102">
        <v>10.65</v>
      </c>
      <c r="L54" s="65">
        <v>250.6864786490641</v>
      </c>
    </row>
    <row r="55" spans="1:12" x14ac:dyDescent="0.15">
      <c r="A55" s="65" t="s">
        <v>74</v>
      </c>
      <c r="B55" s="65">
        <v>8.1674125332258569</v>
      </c>
      <c r="C55" s="65">
        <v>9.7293797647813811</v>
      </c>
      <c r="D55" s="65">
        <f t="shared" si="1"/>
        <v>-1.5619672315555242</v>
      </c>
      <c r="E55" s="65">
        <v>2.4600958278927609</v>
      </c>
      <c r="F55" s="65">
        <v>2.940368371884805</v>
      </c>
      <c r="G55" s="65">
        <v>-0.48027254399204472</v>
      </c>
      <c r="H55" s="65">
        <v>2.5472226238517259</v>
      </c>
      <c r="I55" s="65">
        <v>-0.64397498298302569</v>
      </c>
      <c r="J55" s="65">
        <v>0.22635839632883226</v>
      </c>
      <c r="K55" s="102">
        <v>5.806</v>
      </c>
      <c r="L55" s="65">
        <v>350.10430921636515</v>
      </c>
    </row>
    <row r="56" spans="1:12" x14ac:dyDescent="0.15">
      <c r="A56" s="65" t="s">
        <v>75</v>
      </c>
      <c r="B56" s="65">
        <v>4.6965749686306069E-2</v>
      </c>
      <c r="C56" s="65">
        <v>2.5444376297680073E-2</v>
      </c>
      <c r="D56" s="65">
        <f t="shared" si="1"/>
        <v>2.1521373388625996E-2</v>
      </c>
      <c r="E56" s="65">
        <v>1.6385659780499613</v>
      </c>
      <c r="F56" s="65">
        <v>0.91188970379933809</v>
      </c>
      <c r="G56" s="65">
        <v>0.72667627425062309</v>
      </c>
      <c r="H56" s="65">
        <v>1.6513908093738472</v>
      </c>
      <c r="I56" s="65">
        <v>-0.15130803961008787</v>
      </c>
      <c r="J56" s="65">
        <v>-0.29246930442774249</v>
      </c>
      <c r="K56" s="102">
        <v>1.0780000000000001</v>
      </c>
      <c r="L56" s="65">
        <v>3.3462665019554918</v>
      </c>
    </row>
    <row r="57" spans="1:12" x14ac:dyDescent="0.15">
      <c r="A57" s="65" t="s">
        <v>76</v>
      </c>
      <c r="B57" s="65">
        <v>0.15442520116902558</v>
      </c>
      <c r="C57" s="65">
        <v>2.1410497452152004E-2</v>
      </c>
      <c r="D57" s="65">
        <f t="shared" si="1"/>
        <v>0.13301470371687357</v>
      </c>
      <c r="E57" s="65">
        <v>28.094790499902455</v>
      </c>
      <c r="F57" s="65">
        <v>3.8956355477757674</v>
      </c>
      <c r="G57" s="65">
        <v>24.19915495212669</v>
      </c>
      <c r="H57" s="65">
        <v>-6.1287486502804454</v>
      </c>
      <c r="I57" s="65">
        <v>-6.2081993809970726</v>
      </c>
      <c r="J57" s="65">
        <v>-19.037949331692026</v>
      </c>
      <c r="K57" s="102">
        <v>7.4999999999999997E-2</v>
      </c>
      <c r="L57" s="65">
        <v>0.57852048148148139</v>
      </c>
    </row>
    <row r="58" spans="1:12" x14ac:dyDescent="0.15">
      <c r="A58" s="65" t="s">
        <v>77</v>
      </c>
      <c r="B58" s="65">
        <v>7.0077600000000002</v>
      </c>
      <c r="C58" s="65">
        <v>0.53364</v>
      </c>
      <c r="D58" s="65">
        <f t="shared" si="1"/>
        <v>6.4741200000000001</v>
      </c>
      <c r="E58" s="65">
        <v>8.7256235047773636</v>
      </c>
      <c r="F58" s="65">
        <v>0.66329411113293546</v>
      </c>
      <c r="G58" s="65">
        <v>8.0623293936444256</v>
      </c>
      <c r="H58" s="65">
        <v>-1.263006378772396</v>
      </c>
      <c r="I58" s="65">
        <v>-0.76940742934334061</v>
      </c>
      <c r="J58" s="65">
        <v>-4.9457407363421684</v>
      </c>
      <c r="K58" s="102">
        <v>10.358000000000001</v>
      </c>
      <c r="L58" s="65">
        <v>89.031619777110421</v>
      </c>
    </row>
    <row r="59" spans="1:12" x14ac:dyDescent="0.15">
      <c r="A59" s="65" t="s">
        <v>78</v>
      </c>
      <c r="B59" s="65">
        <v>2.9615411892937455</v>
      </c>
      <c r="C59" s="65">
        <v>0.19529803629737094</v>
      </c>
      <c r="D59" s="65">
        <f t="shared" si="1"/>
        <v>2.7662431529963745</v>
      </c>
      <c r="E59" s="65">
        <v>41.49297715875727</v>
      </c>
      <c r="F59" s="65">
        <v>2.7359791160890437</v>
      </c>
      <c r="G59" s="65">
        <v>38.756998042668229</v>
      </c>
      <c r="H59" s="65">
        <v>-2.9594058644966692</v>
      </c>
      <c r="I59" s="65">
        <v>-5.9550519345817481</v>
      </c>
      <c r="J59" s="65">
        <v>-21.340986121518945</v>
      </c>
      <c r="K59" s="102">
        <f>SUM(K10,K11,K57,K77,K123,K168:K170)</f>
        <v>0.65094599999999991</v>
      </c>
      <c r="L59" s="65">
        <v>7.6916444444444432</v>
      </c>
    </row>
    <row r="60" spans="1:12" x14ac:dyDescent="0.15">
      <c r="A60" s="65" t="s">
        <v>79</v>
      </c>
      <c r="B60" s="65">
        <v>1.9680888335190394</v>
      </c>
      <c r="C60" s="65">
        <v>1.0267657717682752</v>
      </c>
      <c r="D60" s="65">
        <f t="shared" si="1"/>
        <v>0.94132306175076419</v>
      </c>
      <c r="E60" s="65">
        <v>1.8877744070399785</v>
      </c>
      <c r="F60" s="65">
        <v>0.98486290028378287</v>
      </c>
      <c r="G60" s="65">
        <v>0.90291150675619547</v>
      </c>
      <c r="H60" s="65">
        <v>-0.89621337027728087</v>
      </c>
      <c r="I60" s="65">
        <v>3.0730463015081528</v>
      </c>
      <c r="J60" s="65">
        <v>-0.59859882661629693</v>
      </c>
      <c r="K60" s="102">
        <v>17.268000000000001</v>
      </c>
      <c r="L60" s="65">
        <v>108.108009</v>
      </c>
    </row>
    <row r="61" spans="1:12" x14ac:dyDescent="0.15">
      <c r="A61" s="65" t="s">
        <v>80</v>
      </c>
      <c r="B61" s="65">
        <v>8.2260600000000021</v>
      </c>
      <c r="C61" s="65">
        <v>3.1793199999999997</v>
      </c>
      <c r="D61" s="65">
        <f t="shared" si="1"/>
        <v>5.0467400000000024</v>
      </c>
      <c r="E61" s="65">
        <v>2.9720515621665369</v>
      </c>
      <c r="F61" s="65">
        <v>1.0830065550876775</v>
      </c>
      <c r="G61" s="65">
        <v>1.8890450070788591</v>
      </c>
      <c r="H61" s="65">
        <v>0.37382051863211196</v>
      </c>
      <c r="I61" s="65">
        <v>0.30912798600305758</v>
      </c>
      <c r="J61" s="65">
        <v>-1.3680338792915514</v>
      </c>
      <c r="K61" s="102">
        <v>98.9</v>
      </c>
      <c r="L61" s="65">
        <v>302.33478507858416</v>
      </c>
    </row>
    <row r="62" spans="1:12" x14ac:dyDescent="0.15">
      <c r="A62" s="65" t="s">
        <v>81</v>
      </c>
      <c r="B62" s="65">
        <v>0.96761952767107817</v>
      </c>
      <c r="C62" s="65">
        <v>0.4077549267920561</v>
      </c>
      <c r="D62" s="65">
        <f t="shared" si="1"/>
        <v>0.55986460087902201</v>
      </c>
      <c r="E62" s="65">
        <v>3.8313187194635185</v>
      </c>
      <c r="F62" s="65">
        <v>1.6174864240666416</v>
      </c>
      <c r="G62" s="65">
        <v>2.2138322953968768</v>
      </c>
      <c r="H62" s="65">
        <v>-0.74501467337375549</v>
      </c>
      <c r="I62" s="65">
        <v>2.7442166479780643</v>
      </c>
      <c r="J62" s="65">
        <v>-0.20788361508546815</v>
      </c>
      <c r="K62" s="102">
        <v>6.4539999999999997</v>
      </c>
      <c r="L62" s="65">
        <v>26.896660000000001</v>
      </c>
    </row>
    <row r="63" spans="1:12" x14ac:dyDescent="0.15">
      <c r="A63" s="65" t="s">
        <v>84</v>
      </c>
      <c r="B63" s="65">
        <v>1.6424586763372258</v>
      </c>
      <c r="C63" s="65">
        <v>1.2912099423499594</v>
      </c>
      <c r="D63" s="65">
        <f t="shared" si="1"/>
        <v>0.3512487339872663</v>
      </c>
      <c r="E63" s="65">
        <v>6.0625901082826577</v>
      </c>
      <c r="F63" s="65">
        <v>4.7183570605765013</v>
      </c>
      <c r="G63" s="65">
        <v>1.3442330477061561</v>
      </c>
      <c r="H63" s="65">
        <v>1.7101049814077811</v>
      </c>
      <c r="I63" s="65">
        <v>-2.895929217707943</v>
      </c>
      <c r="J63" s="65">
        <v>-1.361104981584937</v>
      </c>
      <c r="K63" s="102">
        <v>1.327</v>
      </c>
      <c r="L63" s="65">
        <v>31.474566093068457</v>
      </c>
    </row>
    <row r="64" spans="1:12" x14ac:dyDescent="0.15">
      <c r="A64" s="65" t="s">
        <v>85</v>
      </c>
      <c r="B64" s="65">
        <v>1.4071819336425847E-2</v>
      </c>
      <c r="C64" s="65">
        <v>4.3428928929290241E-2</v>
      </c>
      <c r="D64" s="65">
        <f t="shared" si="1"/>
        <v>-2.9357109592864396E-2</v>
      </c>
      <c r="E64" s="65">
        <v>0.32893354221107207</v>
      </c>
      <c r="F64" s="65">
        <v>1.0134357240006455</v>
      </c>
      <c r="G64" s="65">
        <v>-0.68450218178957356</v>
      </c>
      <c r="H64" s="65">
        <v>-0.65611257473244322</v>
      </c>
      <c r="I64" s="65">
        <v>-0.10525989403445202</v>
      </c>
      <c r="J64" s="65">
        <v>-5.9196362673275771E-2</v>
      </c>
      <c r="K64" s="102">
        <v>1.115</v>
      </c>
      <c r="L64" s="65">
        <v>4.4711088122767002</v>
      </c>
    </row>
    <row r="65" spans="1:12" x14ac:dyDescent="0.15">
      <c r="A65" s="65" t="s">
        <v>86</v>
      </c>
      <c r="B65" s="65">
        <v>0.5881978302180062</v>
      </c>
      <c r="C65" s="65">
        <v>0.49256929001482441</v>
      </c>
      <c r="D65" s="65">
        <f t="shared" si="1"/>
        <v>9.5628540203181789E-2</v>
      </c>
      <c r="E65" s="65">
        <v>0.74898956358787883</v>
      </c>
      <c r="F65" s="65">
        <v>0.63404211082270456</v>
      </c>
      <c r="G65" s="65">
        <v>0.11494745276517437</v>
      </c>
      <c r="H65" s="65">
        <v>-1.1576292535795227</v>
      </c>
      <c r="I65" s="65">
        <v>5.5553528735644244</v>
      </c>
      <c r="J65" s="65">
        <v>0.62049542832407256</v>
      </c>
      <c r="K65" s="102">
        <v>95.644000000000005</v>
      </c>
      <c r="L65" s="65">
        <v>92.607873980672778</v>
      </c>
    </row>
    <row r="66" spans="1:12" x14ac:dyDescent="0.15">
      <c r="A66" s="65" t="s">
        <v>87</v>
      </c>
      <c r="B66" s="65">
        <v>171.04788942161966</v>
      </c>
      <c r="C66" s="65">
        <v>125.21048487091196</v>
      </c>
      <c r="D66" s="65">
        <f t="shared" si="1"/>
        <v>45.837404550707703</v>
      </c>
      <c r="E66" s="65">
        <v>1.3492010282067548</v>
      </c>
      <c r="F66" s="65">
        <v>0.98698218442303087</v>
      </c>
      <c r="G66" s="65">
        <v>0.36221884378372404</v>
      </c>
      <c r="H66" s="65">
        <v>0.11737727044714674</v>
      </c>
      <c r="I66" s="65">
        <v>-0.62215275335161957</v>
      </c>
      <c r="J66" s="65">
        <v>-0.29055304244909758</v>
      </c>
      <c r="K66" s="102">
        <v>340.17699999999996</v>
      </c>
      <c r="L66" s="65">
        <v>13329.286695759349</v>
      </c>
    </row>
    <row r="67" spans="1:12" x14ac:dyDescent="0.15">
      <c r="A67" s="65" t="s">
        <v>89</v>
      </c>
      <c r="B67" s="65">
        <v>0.91332564554751505</v>
      </c>
      <c r="C67" s="65">
        <v>0.13094714260131696</v>
      </c>
      <c r="D67" s="65">
        <f t="shared" si="1"/>
        <v>0.78237850294619804</v>
      </c>
      <c r="E67" s="65">
        <v>17.537267502231025</v>
      </c>
      <c r="F67" s="65">
        <v>2.498083780005024</v>
      </c>
      <c r="G67" s="65">
        <v>15.039183722225999</v>
      </c>
      <c r="H67" s="65">
        <v>1.1213095939240614</v>
      </c>
      <c r="I67" s="65">
        <v>-6.9646204653892338</v>
      </c>
      <c r="J67" s="65">
        <v>-13.207044879312436</v>
      </c>
      <c r="K67" s="102">
        <v>0.89500000000000002</v>
      </c>
      <c r="L67" s="65">
        <v>5.4972580042428421</v>
      </c>
    </row>
    <row r="68" spans="1:12" x14ac:dyDescent="0.15">
      <c r="A68" s="65" t="s">
        <v>90</v>
      </c>
      <c r="B68" s="65">
        <v>3.2027362711404792</v>
      </c>
      <c r="C68" s="65">
        <v>5.4694195897408324</v>
      </c>
      <c r="D68" s="65">
        <f t="shared" si="1"/>
        <v>-2.2666833186003532</v>
      </c>
      <c r="E68" s="65">
        <v>1.2481380181438304</v>
      </c>
      <c r="F68" s="65">
        <v>2.1412934968464343</v>
      </c>
      <c r="G68" s="65">
        <v>-0.89315547870260359</v>
      </c>
      <c r="H68" s="65">
        <v>-0.75041595050666177</v>
      </c>
      <c r="I68" s="65">
        <v>1.5986746405441801</v>
      </c>
      <c r="J68" s="65">
        <v>0.79408704570882271</v>
      </c>
      <c r="K68" s="102">
        <v>5.5179999999999998</v>
      </c>
      <c r="L68" s="65">
        <v>268.99574934910243</v>
      </c>
    </row>
    <row r="69" spans="1:12" x14ac:dyDescent="0.15">
      <c r="A69" s="65" t="s">
        <v>91</v>
      </c>
      <c r="B69" s="65">
        <v>60.50328668127537</v>
      </c>
      <c r="C69" s="65">
        <v>44.913264359130991</v>
      </c>
      <c r="D69" s="65">
        <f t="shared" ref="D69:D100" si="2">B69-C69</f>
        <v>15.590022322144378</v>
      </c>
      <c r="E69" s="65">
        <v>2.3214882625337259</v>
      </c>
      <c r="F69" s="65">
        <v>1.7196341272887796</v>
      </c>
      <c r="G69" s="65">
        <v>0.60185413524494669</v>
      </c>
      <c r="H69" s="65">
        <v>-0.19477427432532629</v>
      </c>
      <c r="I69" s="65">
        <v>-1.2932786731596675</v>
      </c>
      <c r="J69" s="65">
        <v>-0.41448776498462048</v>
      </c>
      <c r="K69" s="102">
        <v>64.988</v>
      </c>
      <c r="L69" s="65">
        <v>2729.1714155214513</v>
      </c>
    </row>
    <row r="70" spans="1:12" x14ac:dyDescent="0.15">
      <c r="A70" s="65" t="s">
        <v>92</v>
      </c>
      <c r="B70" s="65">
        <v>0.476951360861745</v>
      </c>
      <c r="C70" s="65">
        <v>0.14908909389468575</v>
      </c>
      <c r="D70" s="65">
        <f t="shared" si="2"/>
        <v>0.32786226696705922</v>
      </c>
      <c r="E70" s="65">
        <v>8.8174718273164707</v>
      </c>
      <c r="F70" s="65">
        <v>2.7564302882628233</v>
      </c>
      <c r="G70" s="65">
        <v>6.0610415390536456</v>
      </c>
      <c r="H70" s="65">
        <v>2.9436546189491706</v>
      </c>
      <c r="I70" s="65" t="s">
        <v>810</v>
      </c>
      <c r="J70" s="65" t="s">
        <v>810</v>
      </c>
      <c r="K70" s="103">
        <v>0.27928399999999998</v>
      </c>
      <c r="L70" s="65">
        <v>6.02336768898674</v>
      </c>
    </row>
    <row r="71" spans="1:12" x14ac:dyDescent="0.15">
      <c r="A71" s="65" t="s">
        <v>93</v>
      </c>
      <c r="B71" s="65">
        <v>2.5155148176307502E-2</v>
      </c>
      <c r="C71" s="65">
        <v>0.23233766916221749</v>
      </c>
      <c r="D71" s="65">
        <f t="shared" si="2"/>
        <v>-0.20718252098590997</v>
      </c>
      <c r="E71" s="65">
        <v>0.17487632815462506</v>
      </c>
      <c r="F71" s="65">
        <v>1.6151905840634466</v>
      </c>
      <c r="G71" s="65">
        <v>-1.4403142559088216</v>
      </c>
      <c r="H71" s="65">
        <v>-3.9269244673904424</v>
      </c>
      <c r="I71" s="65" t="s">
        <v>810</v>
      </c>
      <c r="J71" s="65" t="s">
        <v>810</v>
      </c>
      <c r="K71" s="102">
        <v>2.08</v>
      </c>
      <c r="L71" s="65">
        <v>16.875166546035018</v>
      </c>
    </row>
    <row r="72" spans="1:12" x14ac:dyDescent="0.15">
      <c r="A72" s="65" t="s">
        <v>94</v>
      </c>
      <c r="B72" s="65">
        <v>0.12149952663286155</v>
      </c>
      <c r="C72" s="65">
        <v>4.5901838373768475E-2</v>
      </c>
      <c r="D72" s="65">
        <f t="shared" si="2"/>
        <v>7.5597688259093077E-2</v>
      </c>
      <c r="E72" s="65">
        <v>8.0933894547355951</v>
      </c>
      <c r="F72" s="65">
        <v>3.1719986852160478</v>
      </c>
      <c r="G72" s="65">
        <v>4.9213907695195465</v>
      </c>
      <c r="H72" s="65">
        <v>-2.0687099417468398</v>
      </c>
      <c r="I72" s="65" t="s">
        <v>810</v>
      </c>
      <c r="J72" s="65" t="s">
        <v>810</v>
      </c>
      <c r="K72" s="102">
        <v>2.3490000000000002</v>
      </c>
      <c r="L72" s="65">
        <v>1.8184458021178078</v>
      </c>
    </row>
    <row r="73" spans="1:12" x14ac:dyDescent="0.15">
      <c r="A73" s="65" t="s">
        <v>95</v>
      </c>
      <c r="B73" s="65">
        <v>2.6348513009919996</v>
      </c>
      <c r="C73" s="65">
        <v>0.47226620109599998</v>
      </c>
      <c r="D73" s="65">
        <f t="shared" si="2"/>
        <v>2.1625850998959995</v>
      </c>
      <c r="E73" s="65">
        <v>16.019345099477015</v>
      </c>
      <c r="F73" s="65">
        <v>2.8702382479005615</v>
      </c>
      <c r="G73" s="65">
        <v>13.149106851576454</v>
      </c>
      <c r="H73" s="65">
        <v>-0.83752777439832682</v>
      </c>
      <c r="I73" s="65">
        <v>-3.5737974548941125</v>
      </c>
      <c r="J73" s="65">
        <v>-10.85319678954413</v>
      </c>
      <c r="K73" s="102">
        <v>3.7240000000000002</v>
      </c>
      <c r="L73" s="65">
        <v>17.476842102993885</v>
      </c>
    </row>
    <row r="74" spans="1:12" x14ac:dyDescent="0.15">
      <c r="A74" s="65" t="s">
        <v>96</v>
      </c>
      <c r="B74" s="65">
        <v>39.811226967703249</v>
      </c>
      <c r="C74" s="65">
        <v>87.084518633270605</v>
      </c>
      <c r="D74" s="65">
        <f t="shared" si="2"/>
        <v>-47.273291665567356</v>
      </c>
      <c r="E74" s="65">
        <v>1.0859146991271704</v>
      </c>
      <c r="F74" s="65">
        <v>2.3720247082122774</v>
      </c>
      <c r="G74" s="65">
        <v>-1.2861100090851072</v>
      </c>
      <c r="H74" s="65">
        <v>-0.10691769313165342</v>
      </c>
      <c r="I74" s="65">
        <v>-1.0755034314658305</v>
      </c>
      <c r="J74" s="65">
        <v>0.78964532181904112</v>
      </c>
      <c r="K74" s="102">
        <v>83.093000000000004</v>
      </c>
      <c r="L74" s="65">
        <v>3861.5496867678139</v>
      </c>
    </row>
    <row r="75" spans="1:12" x14ac:dyDescent="0.15">
      <c r="A75" s="65" t="s">
        <v>97</v>
      </c>
      <c r="B75" s="65">
        <v>0.97675140400924487</v>
      </c>
      <c r="C75" s="65">
        <v>0.59983805103157606</v>
      </c>
      <c r="D75" s="65">
        <f t="shared" si="2"/>
        <v>0.37691335297766881</v>
      </c>
      <c r="E75" s="65">
        <v>1.6117807125721051</v>
      </c>
      <c r="F75" s="65">
        <v>1.0393410760324802</v>
      </c>
      <c r="G75" s="65">
        <v>0.57243963653962471</v>
      </c>
      <c r="H75" s="65">
        <v>-2.5507632425060249</v>
      </c>
      <c r="I75" s="65">
        <v>0.85245972580511431</v>
      </c>
      <c r="J75" s="65">
        <v>-0.56514015966496689</v>
      </c>
      <c r="K75" s="102">
        <v>30.167999999999999</v>
      </c>
      <c r="L75" s="65">
        <v>68.352581181574109</v>
      </c>
    </row>
    <row r="76" spans="1:12" x14ac:dyDescent="0.15">
      <c r="A76" s="65" t="s">
        <v>98</v>
      </c>
      <c r="B76" s="65">
        <v>17.273067207750554</v>
      </c>
      <c r="C76" s="65">
        <v>2.457657543189661</v>
      </c>
      <c r="D76" s="65">
        <f t="shared" si="2"/>
        <v>14.815409664560892</v>
      </c>
      <c r="E76" s="65">
        <v>8.5654938550236039</v>
      </c>
      <c r="F76" s="65">
        <v>1.2193376305375272</v>
      </c>
      <c r="G76" s="65">
        <v>7.3461562244860756</v>
      </c>
      <c r="H76" s="65">
        <v>2.8373919457960826</v>
      </c>
      <c r="I76" s="65">
        <v>-4.9118653186188066</v>
      </c>
      <c r="J76" s="65">
        <v>-5.170812838436941</v>
      </c>
      <c r="K76" s="102">
        <v>10.725</v>
      </c>
      <c r="L76" s="65">
        <v>205.34883886842613</v>
      </c>
    </row>
    <row r="77" spans="1:12" x14ac:dyDescent="0.15">
      <c r="A77" s="65" t="s">
        <v>99</v>
      </c>
      <c r="B77" s="65">
        <v>0.47792314466253982</v>
      </c>
      <c r="C77" s="65">
        <v>2.2243148186160248E-2</v>
      </c>
      <c r="D77" s="65">
        <f t="shared" si="2"/>
        <v>0.45567999647637958</v>
      </c>
      <c r="E77" s="65">
        <v>42.93449306832715</v>
      </c>
      <c r="F77" s="65">
        <v>2.0011125443239433</v>
      </c>
      <c r="G77" s="65">
        <v>40.933380524003205</v>
      </c>
      <c r="H77" s="65">
        <v>-4.0852751294241658</v>
      </c>
      <c r="I77" s="65">
        <v>-2.7422854025437786</v>
      </c>
      <c r="J77" s="65">
        <v>-22.712147251455381</v>
      </c>
      <c r="K77" s="102">
        <v>0.112</v>
      </c>
      <c r="L77" s="65">
        <v>1.2050169994221624</v>
      </c>
    </row>
    <row r="78" spans="1:12" x14ac:dyDescent="0.15">
      <c r="A78" s="65" t="s">
        <v>100</v>
      </c>
      <c r="B78" s="65">
        <v>1.2068255240000001</v>
      </c>
      <c r="C78" s="65">
        <v>0.78077360200000001</v>
      </c>
      <c r="D78" s="65">
        <f t="shared" si="2"/>
        <v>0.42605192200000008</v>
      </c>
      <c r="E78" s="65">
        <v>1.7316425792648336</v>
      </c>
      <c r="F78" s="65">
        <v>1.1191298459902461</v>
      </c>
      <c r="G78" s="65">
        <v>0.61251273327458744</v>
      </c>
      <c r="H78" s="65">
        <v>-1.375179094177075</v>
      </c>
      <c r="I78" s="65">
        <v>4.6565812072744865</v>
      </c>
      <c r="J78" s="65">
        <v>-0.56069398203979737</v>
      </c>
      <c r="K78" s="102">
        <v>17.613</v>
      </c>
      <c r="L78" s="65">
        <v>77.004007508151147</v>
      </c>
    </row>
    <row r="79" spans="1:12" x14ac:dyDescent="0.15">
      <c r="A79" s="65" t="s">
        <v>101</v>
      </c>
      <c r="B79" s="65">
        <v>1.3482554518068493E-2</v>
      </c>
      <c r="C79" s="65">
        <v>1.3173221689147217E-2</v>
      </c>
      <c r="D79" s="65">
        <f t="shared" si="2"/>
        <v>3.0933282892127607E-4</v>
      </c>
      <c r="E79" s="65">
        <v>0.13861102344990744</v>
      </c>
      <c r="F79" s="65">
        <v>0.13831141522999779</v>
      </c>
      <c r="G79" s="65">
        <v>2.996082199095973E-4</v>
      </c>
      <c r="H79" s="65">
        <v>-3.7234835545163647</v>
      </c>
      <c r="I79" s="65" t="s">
        <v>810</v>
      </c>
      <c r="J79" s="65" t="s">
        <v>810</v>
      </c>
      <c r="K79" s="102">
        <v>13.627000000000001</v>
      </c>
      <c r="L79" s="65">
        <v>13.796950432951016</v>
      </c>
    </row>
    <row r="80" spans="1:12" x14ac:dyDescent="0.15">
      <c r="A80" s="65" t="s">
        <v>102</v>
      </c>
      <c r="B80" s="65">
        <v>1.6766922857499447E-2</v>
      </c>
      <c r="C80" s="65">
        <v>6.2242616599197241E-2</v>
      </c>
      <c r="D80" s="65">
        <f t="shared" si="2"/>
        <v>-4.5475693741697798E-2</v>
      </c>
      <c r="E80" s="65">
        <v>1.2327392814820142</v>
      </c>
      <c r="F80" s="65">
        <v>4.5153528324984382</v>
      </c>
      <c r="G80" s="65">
        <v>-3.2826135510164249</v>
      </c>
      <c r="H80" s="65">
        <v>-3.2942594351003391</v>
      </c>
      <c r="I80" s="65" t="s">
        <v>810</v>
      </c>
      <c r="J80" s="65" t="s">
        <v>810</v>
      </c>
      <c r="K80" s="102">
        <v>1.776</v>
      </c>
      <c r="L80" s="65">
        <v>1.4396562223827931</v>
      </c>
    </row>
    <row r="81" spans="1:12" x14ac:dyDescent="0.15">
      <c r="A81" s="65" t="s">
        <v>103</v>
      </c>
      <c r="B81" s="65">
        <v>6.380612825925927E-2</v>
      </c>
      <c r="C81" s="65">
        <v>8.3364047896296284E-2</v>
      </c>
      <c r="D81" s="65">
        <f t="shared" si="2"/>
        <v>-1.9557919637037013E-2</v>
      </c>
      <c r="E81" s="65">
        <v>1.3892718337237175</v>
      </c>
      <c r="F81" s="65">
        <v>1.8051670440735008</v>
      </c>
      <c r="G81" s="65">
        <v>-0.41589521034978311</v>
      </c>
      <c r="H81" s="65">
        <v>-4.8848138436076027</v>
      </c>
      <c r="I81" s="65" t="s">
        <v>810</v>
      </c>
      <c r="J81" s="65" t="s">
        <v>810</v>
      </c>
      <c r="K81" s="102">
        <v>0.78500000000000003</v>
      </c>
      <c r="L81" s="65">
        <v>5.1737595275070509</v>
      </c>
    </row>
    <row r="82" spans="1:12" x14ac:dyDescent="0.15">
      <c r="A82" s="65" t="s">
        <v>104</v>
      </c>
      <c r="B82" s="65">
        <v>0.52994459143173356</v>
      </c>
      <c r="C82" s="65">
        <v>0.10294467059115815</v>
      </c>
      <c r="D82" s="65">
        <f t="shared" si="2"/>
        <v>0.42699992084057542</v>
      </c>
      <c r="E82" s="65">
        <v>3.5237703493069708</v>
      </c>
      <c r="F82" s="65">
        <v>0.68501555539548864</v>
      </c>
      <c r="G82" s="65">
        <v>2.8387547939114817</v>
      </c>
      <c r="H82" s="65">
        <v>-4.4183031667431658</v>
      </c>
      <c r="I82" s="65" t="s">
        <v>810</v>
      </c>
      <c r="J82" s="65" t="s">
        <v>810</v>
      </c>
      <c r="K82" s="102">
        <v>11.263</v>
      </c>
      <c r="L82" s="65">
        <v>14.787286932696867</v>
      </c>
    </row>
    <row r="83" spans="1:12" x14ac:dyDescent="0.15">
      <c r="A83" s="65" t="s">
        <v>105</v>
      </c>
      <c r="B83" s="65">
        <v>0.59644925646775204</v>
      </c>
      <c r="C83" s="65">
        <v>0.40735615397068736</v>
      </c>
      <c r="D83" s="65">
        <f t="shared" si="2"/>
        <v>0.18909310249706468</v>
      </c>
      <c r="E83" s="65">
        <v>2.6203831289730921</v>
      </c>
      <c r="F83" s="65">
        <v>1.7719300005742995</v>
      </c>
      <c r="G83" s="65">
        <v>0.84845312839879272</v>
      </c>
      <c r="H83" s="65">
        <v>-4.0025316599586533</v>
      </c>
      <c r="I83" s="65">
        <v>6.5467426382815592</v>
      </c>
      <c r="J83" s="65">
        <v>-0.74545851159766197</v>
      </c>
      <c r="K83" s="102">
        <v>9.77</v>
      </c>
      <c r="L83" s="65">
        <v>24.920903143438672</v>
      </c>
    </row>
    <row r="84" spans="1:12" x14ac:dyDescent="0.15">
      <c r="A84" s="65" t="s">
        <v>106</v>
      </c>
      <c r="B84" s="65">
        <v>6.2796080641990484</v>
      </c>
      <c r="C84" s="65">
        <v>2.3691055477928722</v>
      </c>
      <c r="D84" s="65">
        <f t="shared" si="2"/>
        <v>3.9105025164061762</v>
      </c>
      <c r="E84" s="65">
        <v>4.3558806962895931</v>
      </c>
      <c r="F84" s="65">
        <v>1.6396971805509661</v>
      </c>
      <c r="G84" s="65">
        <v>2.7161835157386269</v>
      </c>
      <c r="H84" s="65">
        <v>1.340993098409669</v>
      </c>
      <c r="I84" s="65">
        <v>-1.6623898240930681</v>
      </c>
      <c r="J84" s="65">
        <v>-1.2244760581841416</v>
      </c>
      <c r="K84" s="102">
        <v>9.7729999999999997</v>
      </c>
      <c r="L84" s="65">
        <v>163.45920134857357</v>
      </c>
    </row>
    <row r="85" spans="1:12" x14ac:dyDescent="0.15">
      <c r="A85" s="65" t="s">
        <v>107</v>
      </c>
      <c r="B85" s="65">
        <v>2.5802939657316726</v>
      </c>
      <c r="C85" s="65">
        <v>1.3867290770187723</v>
      </c>
      <c r="D85" s="65">
        <f t="shared" si="2"/>
        <v>1.1935648887129002</v>
      </c>
      <c r="E85" s="65">
        <v>11.194870090099382</v>
      </c>
      <c r="F85" s="65">
        <v>6.031412594959586</v>
      </c>
      <c r="G85" s="65">
        <v>5.1634574951397969</v>
      </c>
      <c r="H85" s="65">
        <v>4.9184804413390042</v>
      </c>
      <c r="I85" s="65">
        <v>-4.5697531031869287</v>
      </c>
      <c r="J85" s="65">
        <v>-4.5508416127963702</v>
      </c>
      <c r="K85" s="102">
        <v>0.35699999999999998</v>
      </c>
      <c r="L85" s="65">
        <v>24.836710978851144</v>
      </c>
    </row>
    <row r="86" spans="1:12" x14ac:dyDescent="0.15">
      <c r="A86" s="65" t="s">
        <v>108</v>
      </c>
      <c r="B86" s="65">
        <v>26.018796359578179</v>
      </c>
      <c r="C86" s="65">
        <v>18.778230436589315</v>
      </c>
      <c r="D86" s="65">
        <f t="shared" si="2"/>
        <v>7.2405659229888641</v>
      </c>
      <c r="E86" s="65">
        <v>1.0272869271611058</v>
      </c>
      <c r="F86" s="65">
        <v>0.74046617035866613</v>
      </c>
      <c r="G86" s="65">
        <v>0.28682075680243946</v>
      </c>
      <c r="H86" s="65">
        <v>-2.392485909940811E-2</v>
      </c>
      <c r="I86" s="65">
        <v>2.5408526657758452</v>
      </c>
      <c r="J86" s="65">
        <v>-0.26933471296067996</v>
      </c>
      <c r="K86" s="105">
        <v>1367.6</v>
      </c>
      <c r="L86" s="65">
        <v>2870.5043620675983</v>
      </c>
    </row>
    <row r="87" spans="1:12" x14ac:dyDescent="0.15">
      <c r="A87" s="65" t="s">
        <v>109</v>
      </c>
      <c r="B87" s="65">
        <v>13.688506516330719</v>
      </c>
      <c r="C87" s="65">
        <v>8.9537417351432786</v>
      </c>
      <c r="D87" s="65">
        <f t="shared" si="2"/>
        <v>4.7347647811874403</v>
      </c>
      <c r="E87" s="65">
        <v>1.3662923031661633</v>
      </c>
      <c r="F87" s="65">
        <v>0.89478391733998952</v>
      </c>
      <c r="G87" s="65">
        <v>0.47150838582617388</v>
      </c>
      <c r="H87" s="65">
        <v>-0.703711260688344</v>
      </c>
      <c r="I87" s="65">
        <v>1.8083199295721011</v>
      </c>
      <c r="J87" s="65">
        <v>-0.31499721744605619</v>
      </c>
      <c r="K87" s="102">
        <v>266.91199999999998</v>
      </c>
      <c r="L87" s="65">
        <v>1120.0416487843961</v>
      </c>
    </row>
    <row r="88" spans="1:12" x14ac:dyDescent="0.15">
      <c r="A88" s="65" t="s">
        <v>111</v>
      </c>
      <c r="B88" s="65">
        <v>2.8981711999999997</v>
      </c>
      <c r="C88" s="65">
        <v>8.4905320000000017</v>
      </c>
      <c r="D88" s="65">
        <f t="shared" si="2"/>
        <v>-5.5923608000000016</v>
      </c>
      <c r="E88" s="65">
        <v>1.5048453289483645</v>
      </c>
      <c r="F88" s="65">
        <v>4.3530261482463413</v>
      </c>
      <c r="G88" s="65">
        <v>-2.8481808192979763</v>
      </c>
      <c r="H88" s="65">
        <v>-2.3595551784293933</v>
      </c>
      <c r="I88" s="65">
        <v>-9.6810414520761636</v>
      </c>
      <c r="J88" s="65">
        <v>0.97877449239245884</v>
      </c>
      <c r="K88" s="102">
        <v>39.115000000000002</v>
      </c>
      <c r="L88" s="65">
        <v>222.43413705583757</v>
      </c>
    </row>
    <row r="89" spans="1:12" x14ac:dyDescent="0.15">
      <c r="A89" s="65" t="s">
        <v>112</v>
      </c>
      <c r="B89" s="65">
        <v>5.7701234341224357</v>
      </c>
      <c r="C89" s="65">
        <v>6.8507801438163209</v>
      </c>
      <c r="D89" s="65">
        <f t="shared" si="2"/>
        <v>-1.0806567096938853</v>
      </c>
      <c r="E89" s="65">
        <v>1.6822007885597254</v>
      </c>
      <c r="F89" s="65">
        <v>1.9969841297294735</v>
      </c>
      <c r="G89" s="65">
        <v>-0.31478334116974832</v>
      </c>
      <c r="H89" s="65">
        <v>1.5515881287268516</v>
      </c>
      <c r="I89" s="65">
        <v>4.5717964048746156</v>
      </c>
      <c r="J89" s="65">
        <v>0.20091506963729661</v>
      </c>
      <c r="K89" s="102">
        <v>4.95</v>
      </c>
      <c r="L89" s="65">
        <v>398.63400864683518</v>
      </c>
    </row>
    <row r="90" spans="1:12" x14ac:dyDescent="0.15">
      <c r="A90" s="65" t="s">
        <v>113</v>
      </c>
      <c r="B90" s="65">
        <v>6.6937600000000002</v>
      </c>
      <c r="C90" s="65">
        <v>7.1093000000000002</v>
      </c>
      <c r="D90" s="65">
        <f t="shared" si="2"/>
        <v>-0.41554000000000002</v>
      </c>
      <c r="E90" s="65">
        <v>1.9269179785479102</v>
      </c>
      <c r="F90" s="65">
        <v>2.0439871521412178</v>
      </c>
      <c r="G90" s="65">
        <v>-0.11706917359330767</v>
      </c>
      <c r="H90" s="65">
        <v>-0.91080258170744255</v>
      </c>
      <c r="I90" s="65">
        <v>1.3388402291398482</v>
      </c>
      <c r="J90" s="65">
        <v>0.30251936587208605</v>
      </c>
      <c r="K90" s="102">
        <v>9.0510000000000002</v>
      </c>
      <c r="L90" s="65">
        <v>394.65232363485842</v>
      </c>
    </row>
    <row r="91" spans="1:12" x14ac:dyDescent="0.15">
      <c r="A91" s="65" t="s">
        <v>114</v>
      </c>
      <c r="B91" s="65">
        <v>44.596224940212174</v>
      </c>
      <c r="C91" s="65">
        <v>27.524765002628801</v>
      </c>
      <c r="D91" s="65">
        <f t="shared" si="2"/>
        <v>17.071459937583374</v>
      </c>
      <c r="E91" s="65">
        <v>2.27715771365366</v>
      </c>
      <c r="F91" s="65">
        <v>1.4057881660542599</v>
      </c>
      <c r="G91" s="65">
        <v>0.87136954759939977</v>
      </c>
      <c r="H91" s="65">
        <v>-0.52208144286884706</v>
      </c>
      <c r="I91" s="65">
        <v>1.2463763364740879</v>
      </c>
      <c r="J91" s="65">
        <v>-0.38445482983086249</v>
      </c>
      <c r="K91" s="102">
        <v>60.36</v>
      </c>
      <c r="L91" s="65">
        <v>2005.1340680969065</v>
      </c>
    </row>
    <row r="92" spans="1:12" x14ac:dyDescent="0.15">
      <c r="A92" s="65" t="s">
        <v>115</v>
      </c>
      <c r="B92" s="65">
        <v>2.88939432358934</v>
      </c>
      <c r="C92" s="65">
        <v>0.26637842177451321</v>
      </c>
      <c r="D92" s="65">
        <f t="shared" si="2"/>
        <v>2.6230159018148269</v>
      </c>
      <c r="E92" s="65">
        <v>19.313777921159154</v>
      </c>
      <c r="F92" s="65">
        <v>1.7870122663341454</v>
      </c>
      <c r="G92" s="65">
        <v>17.526765654825013</v>
      </c>
      <c r="H92" s="65">
        <v>-4.1799744500612572</v>
      </c>
      <c r="I92" s="65">
        <v>1.7247508161646374</v>
      </c>
      <c r="J92" s="65">
        <v>-8.3580867263243199</v>
      </c>
      <c r="K92" s="102">
        <v>2.734</v>
      </c>
      <c r="L92" s="65">
        <v>15.807932888968995</v>
      </c>
    </row>
    <row r="93" spans="1:12" x14ac:dyDescent="0.15">
      <c r="A93" s="65" t="s">
        <v>116</v>
      </c>
      <c r="B93" s="65">
        <v>35.586538012147415</v>
      </c>
      <c r="C93" s="65">
        <v>18.839682988177518</v>
      </c>
      <c r="D93" s="65">
        <f t="shared" si="2"/>
        <v>16.746855023969896</v>
      </c>
      <c r="E93" s="65">
        <v>0.71992715713285693</v>
      </c>
      <c r="F93" s="65">
        <v>0.38290008334471548</v>
      </c>
      <c r="G93" s="65">
        <v>0.33702707378814167</v>
      </c>
      <c r="H93" s="65">
        <v>-0.1449483399355527</v>
      </c>
      <c r="I93" s="65">
        <v>-0.35720027054648895</v>
      </c>
      <c r="J93" s="65">
        <v>-0.23493966684171913</v>
      </c>
      <c r="K93" s="102">
        <v>126.19</v>
      </c>
      <c r="L93" s="65">
        <v>5135.5693586761836</v>
      </c>
    </row>
    <row r="94" spans="1:12" x14ac:dyDescent="0.15">
      <c r="A94" s="65" t="s">
        <v>117</v>
      </c>
      <c r="B94" s="65">
        <v>4.7563661971830991</v>
      </c>
      <c r="C94" s="65">
        <v>1.3302535211267608</v>
      </c>
      <c r="D94" s="65">
        <f t="shared" si="2"/>
        <v>3.4261126760563383</v>
      </c>
      <c r="E94" s="65">
        <v>11.40382034248935</v>
      </c>
      <c r="F94" s="65">
        <v>3.1991816177292209</v>
      </c>
      <c r="G94" s="65">
        <v>8.2046387247601285</v>
      </c>
      <c r="H94" s="65">
        <v>-3.0674893839313713</v>
      </c>
      <c r="I94" s="65">
        <v>-0.33900271490127665</v>
      </c>
      <c r="J94" s="65">
        <v>-5.8328895997532122</v>
      </c>
      <c r="K94" s="102">
        <v>10.07</v>
      </c>
      <c r="L94" s="65">
        <v>44.565751751798686</v>
      </c>
    </row>
    <row r="95" spans="1:12" x14ac:dyDescent="0.15">
      <c r="A95" s="65" t="s">
        <v>118</v>
      </c>
      <c r="B95" s="65">
        <v>2.0687485548457833</v>
      </c>
      <c r="C95" s="65">
        <v>2.6647166377637892</v>
      </c>
      <c r="D95" s="65">
        <f t="shared" si="2"/>
        <v>-0.59596808291800585</v>
      </c>
      <c r="E95" s="65">
        <v>1.2264085293631939</v>
      </c>
      <c r="F95" s="65">
        <v>1.5781621057055595</v>
      </c>
      <c r="G95" s="65">
        <v>-0.35175357634236554</v>
      </c>
      <c r="H95" s="65">
        <v>1.0117636634672627</v>
      </c>
      <c r="I95" s="65">
        <v>-0.39603337514153036</v>
      </c>
      <c r="J95" s="65">
        <v>0.13733511901777695</v>
      </c>
      <c r="K95" s="102">
        <v>18.632000000000001</v>
      </c>
      <c r="L95" s="65">
        <v>181.66710429199409</v>
      </c>
    </row>
    <row r="96" spans="1:12" x14ac:dyDescent="0.15">
      <c r="A96" s="65" t="s">
        <v>119</v>
      </c>
      <c r="B96" s="65">
        <v>0.90864336719920391</v>
      </c>
      <c r="C96" s="65">
        <v>0.2097247721686612</v>
      </c>
      <c r="D96" s="65">
        <f t="shared" si="2"/>
        <v>0.69891859503054277</v>
      </c>
      <c r="E96" s="65">
        <v>1.1511081327267421</v>
      </c>
      <c r="F96" s="65">
        <v>0.26906453638451061</v>
      </c>
      <c r="G96" s="65">
        <v>0.8820435963422314</v>
      </c>
      <c r="H96" s="65">
        <v>0.76496438551117563</v>
      </c>
      <c r="I96" s="65" t="s">
        <v>810</v>
      </c>
      <c r="J96" s="65" t="s">
        <v>810</v>
      </c>
      <c r="K96" s="102">
        <v>47.6</v>
      </c>
      <c r="L96" s="65">
        <v>95.410400308456218</v>
      </c>
    </row>
    <row r="97" spans="1:12" x14ac:dyDescent="0.15">
      <c r="A97" s="65" t="s">
        <v>120</v>
      </c>
      <c r="B97" s="65">
        <v>3.1016068856235574E-3</v>
      </c>
      <c r="C97" s="65">
        <v>1.3806704674827164E-2</v>
      </c>
      <c r="D97" s="65">
        <f t="shared" si="2"/>
        <v>-1.0705097789203607E-2</v>
      </c>
      <c r="E97" s="65">
        <v>1.6487974009565014</v>
      </c>
      <c r="F97" s="65">
        <v>7.4025317145503822</v>
      </c>
      <c r="G97" s="65">
        <v>-5.7537343135938803</v>
      </c>
      <c r="H97" s="65">
        <v>-17.131367253243067</v>
      </c>
      <c r="I97" s="65" t="s">
        <v>810</v>
      </c>
      <c r="J97" s="65" t="s">
        <v>810</v>
      </c>
      <c r="K97" s="102">
        <v>0.11700000000000001</v>
      </c>
      <c r="L97" s="65">
        <v>0.19761102715510226</v>
      </c>
    </row>
    <row r="98" spans="1:12" x14ac:dyDescent="0.15">
      <c r="A98" s="65" t="s">
        <v>121</v>
      </c>
      <c r="B98" s="65">
        <v>16.89734</v>
      </c>
      <c r="C98" s="65">
        <v>30.415400000000002</v>
      </c>
      <c r="D98" s="65">
        <f t="shared" si="2"/>
        <v>-13.518060000000002</v>
      </c>
      <c r="E98" s="65">
        <v>1.0597912015269433</v>
      </c>
      <c r="F98" s="65">
        <v>1.9023965717274893</v>
      </c>
      <c r="G98" s="65">
        <v>-0.84260537020054616</v>
      </c>
      <c r="H98" s="65">
        <v>-7.1112832811459525E-2</v>
      </c>
      <c r="I98" s="65">
        <v>-0.69309926883318251</v>
      </c>
      <c r="J98" s="65">
        <v>0.49896586579780583</v>
      </c>
      <c r="K98" s="102">
        <v>51.709000000000003</v>
      </c>
      <c r="L98" s="65">
        <v>1651.4228466371908</v>
      </c>
    </row>
    <row r="99" spans="1:12" x14ac:dyDescent="0.15">
      <c r="A99" s="65" t="s">
        <v>122</v>
      </c>
      <c r="B99" s="65">
        <v>1.1999631259569947</v>
      </c>
      <c r="C99" s="65">
        <v>0.28958436548686839</v>
      </c>
      <c r="D99" s="65">
        <f t="shared" si="2"/>
        <v>0.91037876047012634</v>
      </c>
      <c r="E99" s="65">
        <v>16.341006795920219</v>
      </c>
      <c r="F99" s="65">
        <v>3.9472997264276728</v>
      </c>
      <c r="G99" s="65">
        <v>12.393707069492546</v>
      </c>
      <c r="H99" s="65">
        <v>-1.366129472066584</v>
      </c>
      <c r="I99" s="65">
        <v>-0.121594576778425</v>
      </c>
      <c r="J99" s="65">
        <v>-6.1510883032072892</v>
      </c>
      <c r="K99" s="102">
        <v>1.8</v>
      </c>
      <c r="L99" s="65">
        <v>7.9533552117448307</v>
      </c>
    </row>
    <row r="100" spans="1:12" x14ac:dyDescent="0.15">
      <c r="A100" s="65" t="s">
        <v>123</v>
      </c>
      <c r="B100" s="65">
        <v>0.51410285227536934</v>
      </c>
      <c r="C100" s="65">
        <v>13.484682124078795</v>
      </c>
      <c r="D100" s="65">
        <f t="shared" si="2"/>
        <v>-12.970579271803425</v>
      </c>
      <c r="E100" s="65">
        <v>0.41789190303351964</v>
      </c>
      <c r="F100" s="65">
        <v>10.884720277116053</v>
      </c>
      <c r="G100" s="65">
        <v>-10.466828374082532</v>
      </c>
      <c r="H100" s="65">
        <v>-2.9060710602163695</v>
      </c>
      <c r="I100" s="65">
        <v>19.693495870142172</v>
      </c>
      <c r="J100" s="65">
        <v>4.6308838803425614</v>
      </c>
      <c r="K100" s="102">
        <v>4.75</v>
      </c>
      <c r="L100" s="65">
        <v>134.62359278656211</v>
      </c>
    </row>
    <row r="101" spans="1:12" x14ac:dyDescent="0.15">
      <c r="A101" s="65" t="s">
        <v>124</v>
      </c>
      <c r="B101" s="65">
        <v>0.47790968359999997</v>
      </c>
      <c r="C101" s="65">
        <v>0.37156328239999997</v>
      </c>
      <c r="D101" s="65">
        <f t="shared" ref="D101:D132" si="3">B101-C101</f>
        <v>0.1063464012</v>
      </c>
      <c r="E101" s="65">
        <v>6.2898100607044114</v>
      </c>
      <c r="F101" s="65">
        <v>4.9926297985559014</v>
      </c>
      <c r="G101" s="65">
        <v>1.2971802621485105</v>
      </c>
      <c r="H101" s="65">
        <v>-3.1820348767473567</v>
      </c>
      <c r="I101" s="65" t="s">
        <v>810</v>
      </c>
      <c r="J101" s="65" t="s">
        <v>810</v>
      </c>
      <c r="K101" s="102">
        <v>6.3890000000000002</v>
      </c>
      <c r="L101" s="65">
        <v>8.4553280876866026</v>
      </c>
    </row>
    <row r="102" spans="1:12" x14ac:dyDescent="0.15">
      <c r="A102" s="65" t="s">
        <v>125</v>
      </c>
      <c r="B102" s="65">
        <v>0.7668228891923502</v>
      </c>
      <c r="C102" s="65">
        <v>0.96674783770184947</v>
      </c>
      <c r="D102" s="65">
        <f t="shared" si="3"/>
        <v>-0.19992494850949927</v>
      </c>
      <c r="E102" s="65">
        <v>4.5573777885233735</v>
      </c>
      <c r="F102" s="65">
        <v>5.7854625525843488</v>
      </c>
      <c r="G102" s="65">
        <v>-1.2280847640609753</v>
      </c>
      <c r="H102" s="65">
        <v>4.2912908703753382E-2</v>
      </c>
      <c r="I102" s="65" t="s">
        <v>810</v>
      </c>
      <c r="J102" s="65" t="s">
        <v>810</v>
      </c>
      <c r="K102" s="102">
        <v>7.1630000000000003</v>
      </c>
      <c r="L102" s="65">
        <v>18.80686481154364</v>
      </c>
    </row>
    <row r="103" spans="1:12" x14ac:dyDescent="0.15">
      <c r="A103" s="65" t="s">
        <v>126</v>
      </c>
      <c r="B103" s="65">
        <v>0.96364495527181082</v>
      </c>
      <c r="C103" s="65">
        <v>0.71401555939712891</v>
      </c>
      <c r="D103" s="65">
        <f t="shared" si="3"/>
        <v>0.24962939587468191</v>
      </c>
      <c r="E103" s="65">
        <v>3.1328732740214771</v>
      </c>
      <c r="F103" s="65">
        <v>2.3203630284073542</v>
      </c>
      <c r="G103" s="65">
        <v>0.81251024561412355</v>
      </c>
      <c r="H103" s="65">
        <v>4.3485991674098523</v>
      </c>
      <c r="I103" s="65">
        <v>2.7355048983401891</v>
      </c>
      <c r="J103" s="65">
        <v>-0.38823944207110572</v>
      </c>
      <c r="K103" s="102">
        <v>1.92</v>
      </c>
      <c r="L103" s="65">
        <v>34.059223149876949</v>
      </c>
    </row>
    <row r="104" spans="1:12" x14ac:dyDescent="0.15">
      <c r="A104" s="65" t="s">
        <v>127</v>
      </c>
      <c r="B104" s="65">
        <v>7.7010652771574266</v>
      </c>
      <c r="C104" s="65">
        <v>5.6581664162997649</v>
      </c>
      <c r="D104" s="65">
        <f t="shared" si="3"/>
        <v>2.0428988608576617</v>
      </c>
      <c r="E104" s="65">
        <v>14.68777323645242</v>
      </c>
      <c r="F104" s="65">
        <v>10.782802429997691</v>
      </c>
      <c r="G104" s="65">
        <v>3.9049708064547262</v>
      </c>
      <c r="H104" s="65">
        <v>-1.7728653734178894</v>
      </c>
      <c r="I104" s="65" t="s">
        <v>810</v>
      </c>
      <c r="J104" s="65" t="s">
        <v>810</v>
      </c>
      <c r="K104" s="102">
        <v>6.8559999999999999</v>
      </c>
      <c r="L104" s="65">
        <v>52.571879086517349</v>
      </c>
    </row>
    <row r="105" spans="1:12" x14ac:dyDescent="0.15">
      <c r="A105" s="65" t="s">
        <v>128</v>
      </c>
      <c r="B105" s="65">
        <v>2.9942408401726531E-2</v>
      </c>
      <c r="C105" s="65">
        <v>0.26453018969583092</v>
      </c>
      <c r="D105" s="65">
        <f t="shared" si="3"/>
        <v>-0.2345877812941044</v>
      </c>
      <c r="E105" s="65">
        <v>1.3240473326971358</v>
      </c>
      <c r="F105" s="65">
        <v>11.572818942447489</v>
      </c>
      <c r="G105" s="65">
        <v>-10.248771609750353</v>
      </c>
      <c r="H105" s="65">
        <v>-2.4493886535435596</v>
      </c>
      <c r="I105" s="65">
        <v>2.3648158077292378</v>
      </c>
      <c r="J105" s="65">
        <v>-1.1329304488731538</v>
      </c>
      <c r="K105" s="102">
        <v>2.048</v>
      </c>
      <c r="L105" s="65">
        <v>2.2885352667452716</v>
      </c>
    </row>
    <row r="106" spans="1:12" x14ac:dyDescent="0.15">
      <c r="A106" s="65" t="s">
        <v>129</v>
      </c>
      <c r="B106" s="65">
        <v>1.8974366666666669E-3</v>
      </c>
      <c r="C106" s="65">
        <v>5.0654659355493081E-3</v>
      </c>
      <c r="D106" s="65">
        <f t="shared" si="3"/>
        <v>-3.1680292688826411E-3</v>
      </c>
      <c r="E106" s="65">
        <v>6.193307789743252E-2</v>
      </c>
      <c r="F106" s="65">
        <v>0.15760514824597491</v>
      </c>
      <c r="G106" s="65">
        <v>-0.12501898021056018</v>
      </c>
      <c r="H106" s="65"/>
      <c r="I106" s="65" t="s">
        <v>810</v>
      </c>
      <c r="J106" s="65" t="s">
        <v>810</v>
      </c>
      <c r="K106" s="102">
        <v>4.5780000000000003</v>
      </c>
      <c r="L106" s="65">
        <v>3.0636886314757601</v>
      </c>
    </row>
    <row r="107" spans="1:12" x14ac:dyDescent="0.15">
      <c r="A107" s="65" t="s">
        <v>130</v>
      </c>
      <c r="B107" s="65">
        <v>0</v>
      </c>
      <c r="C107" s="65">
        <v>1.4319499999999998</v>
      </c>
      <c r="D107" s="65">
        <f t="shared" si="3"/>
        <v>-1.4319499999999998</v>
      </c>
      <c r="E107" s="65">
        <v>0</v>
      </c>
      <c r="F107" s="65">
        <v>5.257206579192883</v>
      </c>
      <c r="G107" s="65">
        <v>-5.257206579192883</v>
      </c>
      <c r="H107" s="65">
        <v>-5.0690135373434879</v>
      </c>
      <c r="I107" s="65" t="s">
        <v>810</v>
      </c>
      <c r="J107" s="65" t="s">
        <v>810</v>
      </c>
      <c r="K107" s="102">
        <v>6.5780000000000003</v>
      </c>
      <c r="L107" s="65">
        <v>39.832413604499763</v>
      </c>
    </row>
    <row r="108" spans="1:12" x14ac:dyDescent="0.15">
      <c r="A108" s="65" t="s">
        <v>131</v>
      </c>
      <c r="B108" s="65">
        <v>1.3370232130224713</v>
      </c>
      <c r="C108" s="65">
        <v>1.173167203643509</v>
      </c>
      <c r="D108" s="65">
        <f t="shared" si="3"/>
        <v>0.16385600937896228</v>
      </c>
      <c r="E108" s="65">
        <v>2.7800846754994089</v>
      </c>
      <c r="F108" s="65">
        <v>2.4252668107580897</v>
      </c>
      <c r="G108" s="65">
        <v>0.35481786474131893</v>
      </c>
      <c r="H108" s="65">
        <v>5.1204749911959739</v>
      </c>
      <c r="I108" s="65">
        <v>8.284894374939995</v>
      </c>
      <c r="J108" s="65">
        <v>-0.29781521353907198</v>
      </c>
      <c r="K108" s="102">
        <v>2.794</v>
      </c>
      <c r="L108" s="65">
        <v>54.646013841949383</v>
      </c>
    </row>
    <row r="109" spans="1:12" x14ac:dyDescent="0.15">
      <c r="A109" s="65" t="s">
        <v>132</v>
      </c>
      <c r="B109" s="65">
        <v>4.5837855051656611</v>
      </c>
      <c r="C109" s="65">
        <v>3.0080868131869125</v>
      </c>
      <c r="D109" s="65">
        <f t="shared" si="3"/>
        <v>1.5756986919787486</v>
      </c>
      <c r="E109" s="65">
        <v>7.0642212760501026</v>
      </c>
      <c r="F109" s="65">
        <v>4.6442839727781271</v>
      </c>
      <c r="G109" s="65">
        <v>2.4199373032719755</v>
      </c>
      <c r="H109" s="65">
        <v>1.971609898951435</v>
      </c>
      <c r="I109" s="65">
        <v>-0.74828945686093995</v>
      </c>
      <c r="J109" s="65">
        <v>0.33502751044077117</v>
      </c>
      <c r="K109" s="102">
        <v>0.61399999999999999</v>
      </c>
      <c r="L109" s="65">
        <v>71.112726220162216</v>
      </c>
    </row>
    <row r="110" spans="1:12" x14ac:dyDescent="0.15">
      <c r="A110" s="65" t="s">
        <v>133</v>
      </c>
      <c r="B110" s="65">
        <v>0.69725114454978598</v>
      </c>
      <c r="C110" s="65">
        <v>0.16129543170915345</v>
      </c>
      <c r="D110" s="65">
        <f t="shared" si="3"/>
        <v>0.53595571284063248</v>
      </c>
      <c r="E110" s="65">
        <v>5.4083912407812953</v>
      </c>
      <c r="F110" s="65">
        <v>1.2423899307821489</v>
      </c>
      <c r="G110" s="65">
        <v>4.166001309999146</v>
      </c>
      <c r="H110" s="65">
        <v>-1.8938514859013929</v>
      </c>
      <c r="I110" s="65" t="s">
        <v>810</v>
      </c>
      <c r="J110" s="65" t="s">
        <v>810</v>
      </c>
      <c r="K110" s="102">
        <v>26.888999999999999</v>
      </c>
      <c r="L110" s="65">
        <v>14.518546845697353</v>
      </c>
    </row>
    <row r="111" spans="1:12" x14ac:dyDescent="0.15">
      <c r="A111" s="65" t="s">
        <v>134</v>
      </c>
      <c r="B111" s="65">
        <v>3.4334096793704638E-2</v>
      </c>
      <c r="C111" s="65">
        <v>8.9638567933547755E-2</v>
      </c>
      <c r="D111" s="65">
        <f t="shared" si="3"/>
        <v>-5.5304471139843117E-2</v>
      </c>
      <c r="E111" s="65">
        <v>0.52215214713335245</v>
      </c>
      <c r="F111" s="65">
        <v>1.3677154072307585</v>
      </c>
      <c r="G111" s="65">
        <v>-0.84556326009740612</v>
      </c>
      <c r="H111" s="65">
        <v>-0.82807763193277018</v>
      </c>
      <c r="I111" s="65" t="s">
        <v>810</v>
      </c>
      <c r="J111" s="65" t="s">
        <v>810</v>
      </c>
      <c r="K111" s="102">
        <v>20.289000000000001</v>
      </c>
      <c r="L111" s="65">
        <v>7.663482323933418</v>
      </c>
    </row>
    <row r="112" spans="1:12" x14ac:dyDescent="0.15">
      <c r="A112" s="65" t="s">
        <v>135</v>
      </c>
      <c r="B112" s="65">
        <v>18.713467642593535</v>
      </c>
      <c r="C112" s="65">
        <v>11.303524257159017</v>
      </c>
      <c r="D112" s="65">
        <f t="shared" si="3"/>
        <v>7.4099433854345182</v>
      </c>
      <c r="E112" s="65">
        <v>5.7037543685508378</v>
      </c>
      <c r="F112" s="65">
        <v>3.4385041702512589</v>
      </c>
      <c r="G112" s="65">
        <v>2.2652501982995803</v>
      </c>
      <c r="H112" s="65">
        <v>-1.9501562884158479</v>
      </c>
      <c r="I112" s="65">
        <v>1.6283801798047057</v>
      </c>
      <c r="J112" s="65">
        <v>-2.8088242563716892</v>
      </c>
      <c r="K112" s="102">
        <v>32.523000000000003</v>
      </c>
      <c r="L112" s="65">
        <v>365.27919249729581</v>
      </c>
    </row>
    <row r="113" spans="1:12" x14ac:dyDescent="0.15">
      <c r="A113" s="65" t="s">
        <v>136</v>
      </c>
      <c r="B113" s="65">
        <v>2.8007043697731122</v>
      </c>
      <c r="C113" s="65">
        <v>0.30645594172419527</v>
      </c>
      <c r="D113" s="65">
        <f t="shared" si="3"/>
        <v>2.494248428048917</v>
      </c>
      <c r="E113" s="65">
        <v>58.225138135474936</v>
      </c>
      <c r="F113" s="65">
        <v>6.3509417937502235</v>
      </c>
      <c r="G113" s="65">
        <v>51.874196341724712</v>
      </c>
      <c r="H113" s="65">
        <v>-2.1898559292794237</v>
      </c>
      <c r="I113" s="65">
        <v>-8.2929693466960295</v>
      </c>
      <c r="J113" s="65">
        <v>-17.086007458159834</v>
      </c>
      <c r="K113" s="102">
        <v>0.372</v>
      </c>
      <c r="L113" s="65">
        <v>5.6319177003723295</v>
      </c>
    </row>
    <row r="114" spans="1:12" x14ac:dyDescent="0.15">
      <c r="A114" s="65" t="s">
        <v>137</v>
      </c>
      <c r="B114" s="65">
        <v>0.20485068721934016</v>
      </c>
      <c r="C114" s="65">
        <v>0.16126667481353099</v>
      </c>
      <c r="D114" s="65">
        <f t="shared" si="3"/>
        <v>4.3584012405809169E-2</v>
      </c>
      <c r="E114" s="65">
        <v>1.3796541545306935</v>
      </c>
      <c r="F114" s="65">
        <v>1.0869610466965374</v>
      </c>
      <c r="G114" s="65">
        <v>0.2926931078341562</v>
      </c>
      <c r="H114" s="65">
        <v>-4.8266179801752793</v>
      </c>
      <c r="I114" s="65" t="s">
        <v>810</v>
      </c>
      <c r="J114" s="65" t="s">
        <v>810</v>
      </c>
      <c r="K114" s="102">
        <v>19.077999999999999</v>
      </c>
      <c r="L114" s="65">
        <v>17.307615874207727</v>
      </c>
    </row>
    <row r="115" spans="1:12" x14ac:dyDescent="0.15">
      <c r="A115" s="65" t="s">
        <v>138</v>
      </c>
      <c r="B115" s="65">
        <v>1.6649104414891358</v>
      </c>
      <c r="C115" s="65">
        <v>0.45915992633134539</v>
      </c>
      <c r="D115" s="65">
        <f t="shared" si="3"/>
        <v>1.2057505151577903</v>
      </c>
      <c r="E115" s="65">
        <v>12.590303378118682</v>
      </c>
      <c r="F115" s="65">
        <v>3.4674086764035659</v>
      </c>
      <c r="G115" s="65">
        <v>9.122894701715115</v>
      </c>
      <c r="H115" s="65">
        <v>2.303210878005868</v>
      </c>
      <c r="I115" s="65">
        <v>-7.7795885949487449</v>
      </c>
      <c r="J115" s="65">
        <v>-7.1203911830204127</v>
      </c>
      <c r="K115" s="102">
        <v>0.49399999999999999</v>
      </c>
      <c r="L115" s="65">
        <v>15.214920017147165</v>
      </c>
    </row>
    <row r="116" spans="1:12" x14ac:dyDescent="0.15">
      <c r="A116" s="65" t="s">
        <v>139</v>
      </c>
      <c r="B116" s="65">
        <v>4.1226004364388778E-3</v>
      </c>
      <c r="C116" s="65">
        <v>1.6535091007739026E-2</v>
      </c>
      <c r="D116" s="65">
        <f t="shared" si="3"/>
        <v>-1.2412490571300148E-2</v>
      </c>
      <c r="E116" s="65">
        <v>1.924211676283039</v>
      </c>
      <c r="F116" s="65">
        <v>8.0604292896294041</v>
      </c>
      <c r="G116" s="65">
        <v>-6.136217613346366</v>
      </c>
      <c r="H116" s="65">
        <v>-9.2103734724346733</v>
      </c>
      <c r="I116" s="65" t="s">
        <v>810</v>
      </c>
      <c r="J116" s="65" t="s">
        <v>810</v>
      </c>
      <c r="K116" s="102">
        <v>5.5E-2</v>
      </c>
      <c r="L116" s="65">
        <v>0.23946223449707002</v>
      </c>
    </row>
    <row r="117" spans="1:12" x14ac:dyDescent="0.15">
      <c r="A117" s="65" t="s">
        <v>140</v>
      </c>
      <c r="B117" s="65">
        <v>1.9454524452539593E-2</v>
      </c>
      <c r="C117" s="65">
        <v>3.1316451392000566E-2</v>
      </c>
      <c r="D117" s="65">
        <f t="shared" si="3"/>
        <v>-1.1861926939460973E-2</v>
      </c>
      <c r="E117" s="65">
        <v>0.29503194547403933</v>
      </c>
      <c r="F117" s="65">
        <v>0.4659036474388859</v>
      </c>
      <c r="G117" s="65">
        <v>-0.17087170196484661</v>
      </c>
      <c r="H117" s="65">
        <v>-2.8818169497991621</v>
      </c>
      <c r="I117" s="65" t="s">
        <v>810</v>
      </c>
      <c r="J117" s="65" t="s">
        <v>810</v>
      </c>
      <c r="K117" s="102">
        <v>4.0579999999999998</v>
      </c>
      <c r="L117" s="65">
        <v>7.9297227175635046</v>
      </c>
    </row>
    <row r="118" spans="1:12" x14ac:dyDescent="0.15">
      <c r="A118" s="65" t="s">
        <v>141</v>
      </c>
      <c r="B118" s="65">
        <v>1.6841992880491568</v>
      </c>
      <c r="C118" s="65">
        <v>0.60794884066861676</v>
      </c>
      <c r="D118" s="65">
        <f t="shared" si="3"/>
        <v>1.0762504473805401</v>
      </c>
      <c r="E118" s="65">
        <v>12.854192967163693</v>
      </c>
      <c r="F118" s="65">
        <v>4.6633989712931321</v>
      </c>
      <c r="G118" s="65">
        <v>8.1907939958705605</v>
      </c>
      <c r="H118" s="65">
        <v>-1.635078272476914</v>
      </c>
      <c r="I118" s="65">
        <v>-7.8325297279967643</v>
      </c>
      <c r="J118" s="65">
        <v>-6.0027045680101763</v>
      </c>
      <c r="K118" s="102">
        <v>1.2669999999999999</v>
      </c>
      <c r="L118" s="65">
        <v>14.048423918124824</v>
      </c>
    </row>
    <row r="119" spans="1:12" x14ac:dyDescent="0.15">
      <c r="A119" s="65" t="s">
        <v>142</v>
      </c>
      <c r="B119" s="65">
        <v>21.163826479399997</v>
      </c>
      <c r="C119" s="65">
        <v>10.470291035799999</v>
      </c>
      <c r="D119" s="65">
        <f t="shared" si="3"/>
        <v>10.693535443599998</v>
      </c>
      <c r="E119" s="65">
        <v>1.7909691821959559</v>
      </c>
      <c r="F119" s="65">
        <v>0.88987801409114531</v>
      </c>
      <c r="G119" s="65">
        <v>0.90109116810481038</v>
      </c>
      <c r="H119" s="65">
        <v>-1.0355163475660127</v>
      </c>
      <c r="I119" s="65">
        <v>4.2898294267794608</v>
      </c>
      <c r="J119" s="65">
        <v>-0.20791401811853527</v>
      </c>
      <c r="K119" s="102">
        <v>126.578</v>
      </c>
      <c r="L119" s="65">
        <v>1269.4317357923123</v>
      </c>
    </row>
    <row r="120" spans="1:12" x14ac:dyDescent="0.15">
      <c r="A120" s="65" t="s">
        <v>144</v>
      </c>
      <c r="B120" s="65">
        <v>0.31496600000000002</v>
      </c>
      <c r="C120" s="65">
        <v>0.31607000000000002</v>
      </c>
      <c r="D120" s="65">
        <f t="shared" si="3"/>
        <v>-1.1039999999999939E-3</v>
      </c>
      <c r="E120" s="65">
        <v>3.2050821689493225</v>
      </c>
      <c r="F120" s="65">
        <v>3.2633065961538428</v>
      </c>
      <c r="G120" s="65">
        <v>-5.822442720452E-2</v>
      </c>
      <c r="H120" s="65">
        <v>0.34288152625649321</v>
      </c>
      <c r="I120" s="65">
        <v>9.4158980026575634E-2</v>
      </c>
      <c r="J120" s="65">
        <v>0.40128269956435669</v>
      </c>
      <c r="K120" s="102">
        <v>2.6819999999999999</v>
      </c>
      <c r="L120" s="65">
        <v>11.95568492215242</v>
      </c>
    </row>
    <row r="121" spans="1:12" x14ac:dyDescent="0.15">
      <c r="A121" s="65" t="s">
        <v>145</v>
      </c>
      <c r="B121" s="65">
        <v>0.38639575045666363</v>
      </c>
      <c r="C121" s="65">
        <v>0.61630038059698611</v>
      </c>
      <c r="D121" s="65">
        <f t="shared" si="3"/>
        <v>-0.22990463014032247</v>
      </c>
      <c r="E121" s="65">
        <v>3.1129245381914012</v>
      </c>
      <c r="F121" s="65">
        <v>4.9322249086780587</v>
      </c>
      <c r="G121" s="65">
        <v>-1.8193003704866577</v>
      </c>
      <c r="H121" s="65">
        <v>-2.4929863690530407</v>
      </c>
      <c r="I121" s="65">
        <v>6.4899430680810104</v>
      </c>
      <c r="J121" s="65">
        <v>-3.1399053162597168</v>
      </c>
      <c r="K121" s="102">
        <v>3.2970000000000002</v>
      </c>
      <c r="L121" s="65">
        <v>13.99671792882282</v>
      </c>
    </row>
    <row r="122" spans="1:12" x14ac:dyDescent="0.15">
      <c r="A122" s="65" t="s">
        <v>146</v>
      </c>
      <c r="B122" s="65">
        <v>1.0596669324673844</v>
      </c>
      <c r="C122" s="65">
        <v>6.1120359423310233E-2</v>
      </c>
      <c r="D122" s="65">
        <f t="shared" si="3"/>
        <v>0.99854657304407413</v>
      </c>
      <c r="E122" s="65">
        <v>21.782462572536378</v>
      </c>
      <c r="F122" s="65">
        <v>1.2624789343373242</v>
      </c>
      <c r="G122" s="65">
        <v>20.519983638199051</v>
      </c>
      <c r="H122" s="65">
        <v>1.3205816486757986</v>
      </c>
      <c r="I122" s="65">
        <v>-10.791802611787812</v>
      </c>
      <c r="J122" s="65">
        <v>-17.679799448183068</v>
      </c>
      <c r="K122" s="102">
        <v>0.623</v>
      </c>
      <c r="L122" s="65">
        <v>5.5428131458303209</v>
      </c>
    </row>
    <row r="123" spans="1:12" x14ac:dyDescent="0.15">
      <c r="A123" s="65" t="s">
        <v>147</v>
      </c>
      <c r="B123" s="65">
        <v>9.8527282560621852E-3</v>
      </c>
      <c r="C123" s="65">
        <v>6.8346382976561745E-3</v>
      </c>
      <c r="D123" s="65">
        <f t="shared" si="3"/>
        <v>3.0180899584060106E-3</v>
      </c>
      <c r="E123" s="65">
        <v>15.744328040518104</v>
      </c>
      <c r="F123" s="65">
        <v>10.913450954383737</v>
      </c>
      <c r="G123" s="65">
        <v>4.8308770861343646</v>
      </c>
      <c r="H123" s="65">
        <v>-3.939803632321822</v>
      </c>
      <c r="I123" s="65">
        <v>16.365524849340037</v>
      </c>
      <c r="J123" s="65">
        <v>0.26674216159149466</v>
      </c>
      <c r="K123" s="103">
        <v>5.215E-3</v>
      </c>
      <c r="L123" s="65">
        <v>6.7288888888888898E-2</v>
      </c>
    </row>
    <row r="124" spans="1:12" x14ac:dyDescent="0.15">
      <c r="A124" s="65" t="s">
        <v>148</v>
      </c>
      <c r="B124" s="65">
        <v>7.2542647932351194</v>
      </c>
      <c r="C124" s="65">
        <v>1.7615402853010986</v>
      </c>
      <c r="D124" s="65">
        <f t="shared" si="3"/>
        <v>5.492724507934021</v>
      </c>
      <c r="E124" s="65">
        <v>6.5556627817917619</v>
      </c>
      <c r="F124" s="65">
        <v>1.5845310659737888</v>
      </c>
      <c r="G124" s="65">
        <v>4.9711317158179726</v>
      </c>
      <c r="H124" s="65">
        <v>-0.54006941568740296</v>
      </c>
      <c r="I124" s="65">
        <v>2.2676503211405601</v>
      </c>
      <c r="J124" s="65">
        <v>-2.5843638180338333</v>
      </c>
      <c r="K124" s="102">
        <v>35.587000000000003</v>
      </c>
      <c r="L124" s="65">
        <v>119.87073701736057</v>
      </c>
    </row>
    <row r="125" spans="1:12" x14ac:dyDescent="0.15">
      <c r="A125" s="65" t="s">
        <v>149</v>
      </c>
      <c r="B125" s="65">
        <v>0.18905145329342174</v>
      </c>
      <c r="C125" s="65">
        <v>0.17737931459287404</v>
      </c>
      <c r="D125" s="65">
        <f t="shared" si="3"/>
        <v>1.1672138700547702E-2</v>
      </c>
      <c r="E125" s="65">
        <v>1.3121812621371975</v>
      </c>
      <c r="F125" s="65">
        <v>1.2863612980250345</v>
      </c>
      <c r="G125" s="65">
        <v>2.5819964112163186E-2</v>
      </c>
      <c r="H125" s="65">
        <v>-1.1937073417684139</v>
      </c>
      <c r="I125" s="65">
        <v>1.450903832294518</v>
      </c>
      <c r="J125" s="65">
        <v>-2.5715795184003461E-2</v>
      </c>
      <c r="K125" s="102">
        <v>31.157</v>
      </c>
      <c r="L125" s="65">
        <v>15.194748245372683</v>
      </c>
    </row>
    <row r="126" spans="1:12" x14ac:dyDescent="0.15">
      <c r="A126" s="65" t="s">
        <v>150</v>
      </c>
      <c r="B126" s="65">
        <v>2.0841980383739824</v>
      </c>
      <c r="C126" s="65">
        <v>8.8303693891656307E-2</v>
      </c>
      <c r="D126" s="65">
        <f t="shared" si="3"/>
        <v>1.9958943444823261</v>
      </c>
      <c r="E126" s="65">
        <v>3.2678611077555089</v>
      </c>
      <c r="F126" s="65">
        <v>0.13517231903248814</v>
      </c>
      <c r="G126" s="65">
        <v>3.1326887887230215</v>
      </c>
      <c r="H126" s="65">
        <v>-1.8516985152013858</v>
      </c>
      <c r="I126" s="65" t="s">
        <v>810</v>
      </c>
      <c r="J126" s="65" t="s">
        <v>810</v>
      </c>
      <c r="K126" s="102">
        <v>52.832000000000001</v>
      </c>
      <c r="L126" s="65">
        <v>68.802026841354362</v>
      </c>
    </row>
    <row r="127" spans="1:12" x14ac:dyDescent="0.15">
      <c r="A127" s="65" t="s">
        <v>151</v>
      </c>
      <c r="B127" s="65">
        <v>0.35156793890701293</v>
      </c>
      <c r="C127" s="65">
        <v>5.6923029089708505E-2</v>
      </c>
      <c r="D127" s="65">
        <f t="shared" si="3"/>
        <v>0.2946449098173044</v>
      </c>
      <c r="E127" s="65">
        <v>2.8700976711225428</v>
      </c>
      <c r="F127" s="65">
        <v>0.46653472849281374</v>
      </c>
      <c r="G127" s="65">
        <v>2.4035629426297289</v>
      </c>
      <c r="H127" s="65">
        <v>-0.37609532574096594</v>
      </c>
      <c r="I127" s="65">
        <v>9.5314419194363751</v>
      </c>
      <c r="J127" s="65">
        <v>-1.8345385700861763</v>
      </c>
      <c r="K127" s="102">
        <v>2.4590000000000001</v>
      </c>
      <c r="L127" s="65">
        <v>12.540746573512573</v>
      </c>
    </row>
    <row r="128" spans="1:12" x14ac:dyDescent="0.15">
      <c r="A128" s="65" t="s">
        <v>152</v>
      </c>
      <c r="B128" s="65">
        <v>2.6751851147203535E-3</v>
      </c>
      <c r="C128" s="65">
        <v>8.1197057225051352E-3</v>
      </c>
      <c r="D128" s="65">
        <f t="shared" si="3"/>
        <v>-5.4445206077847821E-3</v>
      </c>
      <c r="E128" s="65">
        <v>2.5696207687251467</v>
      </c>
      <c r="F128" s="65">
        <v>7.8064635245235179</v>
      </c>
      <c r="G128" s="65">
        <v>-5.2368427557983717</v>
      </c>
      <c r="H128" s="65">
        <v>-20.984297233267394</v>
      </c>
      <c r="I128" s="65" t="s">
        <v>810</v>
      </c>
      <c r="J128" s="65" t="s">
        <v>810</v>
      </c>
      <c r="K128" s="102">
        <v>1.2999999999999999E-2</v>
      </c>
      <c r="L128" s="65">
        <v>0.11854756465110566</v>
      </c>
    </row>
    <row r="129" spans="1:12" x14ac:dyDescent="0.15">
      <c r="A129" s="65" t="s">
        <v>153</v>
      </c>
      <c r="B129" s="65">
        <v>0.57891466944962644</v>
      </c>
      <c r="C129" s="65">
        <v>0.68727396431225407</v>
      </c>
      <c r="D129" s="65">
        <f t="shared" si="3"/>
        <v>-0.10835929486262763</v>
      </c>
      <c r="E129" s="65">
        <v>1.9887393248455894</v>
      </c>
      <c r="F129" s="65">
        <v>2.3684095418008324</v>
      </c>
      <c r="G129" s="65">
        <v>-0.37967021695524295</v>
      </c>
      <c r="H129" s="65">
        <v>-1.5215322199948873</v>
      </c>
      <c r="I129" s="65">
        <v>1.3724037914184981</v>
      </c>
      <c r="J129" s="65">
        <v>0.18631543942910392</v>
      </c>
      <c r="K129" s="102">
        <v>28.454999999999998</v>
      </c>
      <c r="L129" s="65">
        <v>34.186180694928176</v>
      </c>
    </row>
    <row r="130" spans="1:12" x14ac:dyDescent="0.15">
      <c r="A130" s="65" t="s">
        <v>155</v>
      </c>
      <c r="B130" s="65">
        <v>16.008416861329088</v>
      </c>
      <c r="C130" s="65">
        <v>19.56215785468078</v>
      </c>
      <c r="D130" s="65">
        <f t="shared" si="3"/>
        <v>-3.5537409933516919</v>
      </c>
      <c r="E130" s="65">
        <v>1.8970242223263853</v>
      </c>
      <c r="F130" s="65">
        <v>2.3287550466764424</v>
      </c>
      <c r="G130" s="65">
        <v>-0.43173082435005783</v>
      </c>
      <c r="H130" s="65">
        <v>1.302325170944469</v>
      </c>
      <c r="I130" s="65">
        <v>-1.3955389651857351</v>
      </c>
      <c r="J130" s="65">
        <v>0.63797222056378888</v>
      </c>
      <c r="K130" s="102">
        <v>17.282</v>
      </c>
      <c r="L130" s="65">
        <v>907.15096883331955</v>
      </c>
    </row>
    <row r="131" spans="1:12" x14ac:dyDescent="0.15">
      <c r="A131" s="65" t="s">
        <v>156</v>
      </c>
      <c r="B131" s="65">
        <v>0.1583922354282741</v>
      </c>
      <c r="C131" s="65">
        <v>0.14910101953357394</v>
      </c>
      <c r="D131" s="65">
        <f t="shared" si="3"/>
        <v>9.2912158947001666E-3</v>
      </c>
      <c r="E131" s="65">
        <v>1.7806954455153763</v>
      </c>
      <c r="F131" s="65">
        <v>1.6757440720154042</v>
      </c>
      <c r="G131" s="65">
        <v>0.10495137349997176</v>
      </c>
      <c r="H131" s="65">
        <v>-2.0068700078055337</v>
      </c>
      <c r="I131" s="65" t="s">
        <v>810</v>
      </c>
      <c r="J131" s="65" t="s">
        <v>810</v>
      </c>
      <c r="K131" s="103">
        <v>0.27140700000000001</v>
      </c>
      <c r="L131" s="65">
        <v>9.87970956073565</v>
      </c>
    </row>
    <row r="132" spans="1:12" x14ac:dyDescent="0.15">
      <c r="A132" s="65" t="s">
        <v>157</v>
      </c>
      <c r="B132" s="65">
        <v>10.267731991195088</v>
      </c>
      <c r="C132" s="65">
        <v>4.2410923925378619</v>
      </c>
      <c r="D132" s="65">
        <f t="shared" si="3"/>
        <v>6.0266395986572263</v>
      </c>
      <c r="E132" s="65">
        <v>5.2130409028304454</v>
      </c>
      <c r="F132" s="65">
        <v>2.1497439194426748</v>
      </c>
      <c r="G132" s="65">
        <v>3.0632969833877715</v>
      </c>
      <c r="H132" s="65">
        <v>-0.46093373313259389</v>
      </c>
      <c r="I132" s="65">
        <v>2.177975853406688</v>
      </c>
      <c r="J132" s="65">
        <v>-0.78805775531703004</v>
      </c>
      <c r="K132" s="102">
        <v>4.9859999999999998</v>
      </c>
      <c r="L132" s="65">
        <v>210.22442685730564</v>
      </c>
    </row>
    <row r="133" spans="1:12" x14ac:dyDescent="0.15">
      <c r="A133" s="65" t="s">
        <v>158</v>
      </c>
      <c r="B133" s="65">
        <v>0.61403999999999992</v>
      </c>
      <c r="C133" s="65">
        <v>0.19448000000000001</v>
      </c>
      <c r="D133" s="65">
        <f t="shared" ref="D133:D164" si="4">B133-C133</f>
        <v>0.41955999999999993</v>
      </c>
      <c r="E133" s="65">
        <v>4.6657776613075619</v>
      </c>
      <c r="F133" s="65">
        <v>1.4816284186647628</v>
      </c>
      <c r="G133" s="65">
        <v>3.1841492426427984</v>
      </c>
      <c r="H133" s="65">
        <v>-2.956697999133997</v>
      </c>
      <c r="I133" s="65">
        <v>11.857674982342951</v>
      </c>
      <c r="J133" s="65">
        <v>-2.1128487506143356</v>
      </c>
      <c r="K133" s="102">
        <v>6.5279999999999996</v>
      </c>
      <c r="L133" s="65">
        <v>12.625486102964384</v>
      </c>
    </row>
    <row r="134" spans="1:12" x14ac:dyDescent="0.15">
      <c r="A134" s="65" t="s">
        <v>159</v>
      </c>
      <c r="B134" s="65">
        <v>8.9555924706419154E-2</v>
      </c>
      <c r="C134" s="65">
        <v>8.4469753910253867E-2</v>
      </c>
      <c r="D134" s="65">
        <f t="shared" si="4"/>
        <v>5.0861707961652874E-3</v>
      </c>
      <c r="E134" s="65">
        <v>0.78182701847599623</v>
      </c>
      <c r="F134" s="65">
        <v>0.73887322958308377</v>
      </c>
      <c r="G134" s="65">
        <v>4.2953788892912445E-2</v>
      </c>
      <c r="H134" s="65">
        <v>-5.0560168039198556</v>
      </c>
      <c r="I134" s="65" t="s">
        <v>810</v>
      </c>
      <c r="J134" s="65" t="s">
        <v>810</v>
      </c>
      <c r="K134" s="102">
        <v>23.311</v>
      </c>
      <c r="L134" s="65">
        <v>12.911925258964626</v>
      </c>
    </row>
    <row r="135" spans="1:12" x14ac:dyDescent="0.15">
      <c r="A135" s="65" t="s">
        <v>160</v>
      </c>
      <c r="B135" s="65">
        <v>1.4869526003153686</v>
      </c>
      <c r="C135" s="65">
        <v>7.1118683332822616</v>
      </c>
      <c r="D135" s="65">
        <f t="shared" si="4"/>
        <v>-5.6249157329668931</v>
      </c>
      <c r="E135" s="65">
        <v>0.36272193182525791</v>
      </c>
      <c r="F135" s="65">
        <v>1.6462582303425464</v>
      </c>
      <c r="G135" s="65">
        <v>-1.2835362985172882</v>
      </c>
      <c r="H135" s="65">
        <v>-1.0814303233667553</v>
      </c>
      <c r="I135" s="65">
        <v>-3.8966077686354788</v>
      </c>
      <c r="J135" s="65">
        <v>6.4464649048900702E-2</v>
      </c>
      <c r="K135" s="102">
        <v>200.964</v>
      </c>
      <c r="L135" s="65">
        <v>448.1204316923077</v>
      </c>
    </row>
    <row r="136" spans="1:12" x14ac:dyDescent="0.15">
      <c r="A136" s="65" t="s">
        <v>161</v>
      </c>
      <c r="B136" s="65">
        <v>0.32988949884399998</v>
      </c>
      <c r="C136" s="65">
        <v>0.21764930340000002</v>
      </c>
      <c r="D136" s="65">
        <f t="shared" si="4"/>
        <v>0.11224019544399996</v>
      </c>
      <c r="E136" s="65">
        <v>2.8593705241327387</v>
      </c>
      <c r="F136" s="65">
        <v>1.8777072812770101</v>
      </c>
      <c r="G136" s="65">
        <v>0.98166324285572926</v>
      </c>
      <c r="H136" s="65">
        <v>0.4773129036213814</v>
      </c>
      <c r="I136" s="65">
        <v>-1.6257087150257794</v>
      </c>
      <c r="J136" s="65">
        <v>-0.12530308635303089</v>
      </c>
      <c r="K136" s="102">
        <v>2.0760000000000001</v>
      </c>
      <c r="L136" s="65">
        <v>12.549796467659394</v>
      </c>
    </row>
    <row r="137" spans="1:12" x14ac:dyDescent="0.15">
      <c r="A137" s="65" t="s">
        <v>162</v>
      </c>
      <c r="B137" s="65">
        <v>5.495926139393168</v>
      </c>
      <c r="C137" s="65">
        <v>16.039797402239838</v>
      </c>
      <c r="D137" s="65">
        <f t="shared" si="4"/>
        <v>-10.54387126284667</v>
      </c>
      <c r="E137" s="65">
        <v>1.3770673787591754</v>
      </c>
      <c r="F137" s="65">
        <v>4.021653094609956</v>
      </c>
      <c r="G137" s="65">
        <v>-2.6445857158507806</v>
      </c>
      <c r="H137" s="65">
        <v>1.7442110590909476</v>
      </c>
      <c r="I137" s="65">
        <v>-3.7337415909274916</v>
      </c>
      <c r="J137" s="65">
        <v>2.0680819122409968</v>
      </c>
      <c r="K137" s="102">
        <v>5.3570000000000002</v>
      </c>
      <c r="L137" s="65">
        <v>405.5101136363636</v>
      </c>
    </row>
    <row r="138" spans="1:12" x14ac:dyDescent="0.15">
      <c r="A138" s="65" t="s">
        <v>163</v>
      </c>
      <c r="B138" s="65">
        <v>1.6947760448460236</v>
      </c>
      <c r="C138" s="65">
        <v>2.2797895892339484</v>
      </c>
      <c r="D138" s="65">
        <f t="shared" si="4"/>
        <v>-0.58501354438792474</v>
      </c>
      <c r="E138" s="65">
        <v>2.3511394225315279</v>
      </c>
      <c r="F138" s="65">
        <v>3.1501917326022451</v>
      </c>
      <c r="G138" s="65">
        <v>-0.79905231007071764</v>
      </c>
      <c r="H138" s="65">
        <v>-3.22512758719389</v>
      </c>
      <c r="I138" s="65" t="s">
        <v>810</v>
      </c>
      <c r="J138" s="65" t="s">
        <v>810</v>
      </c>
      <c r="K138" s="102">
        <v>4.6180000000000003</v>
      </c>
      <c r="L138" s="65">
        <v>76.331339401820543</v>
      </c>
    </row>
    <row r="139" spans="1:12" x14ac:dyDescent="0.15">
      <c r="A139" s="65" t="s">
        <v>164</v>
      </c>
      <c r="B139" s="65">
        <v>0.375</v>
      </c>
      <c r="C139" s="65">
        <v>1.8602000000000001</v>
      </c>
      <c r="D139" s="65">
        <f t="shared" si="4"/>
        <v>-1.4852000000000001</v>
      </c>
      <c r="E139" s="65">
        <v>0.13033188044571922</v>
      </c>
      <c r="F139" s="65">
        <v>0.6440393711130783</v>
      </c>
      <c r="G139" s="65">
        <v>-0.5137074906673591</v>
      </c>
      <c r="H139" s="65">
        <v>-0.94108090562473823</v>
      </c>
      <c r="I139" s="65">
        <v>3.7035367189824142</v>
      </c>
      <c r="J139" s="65">
        <v>0.35743745342521505</v>
      </c>
      <c r="K139" s="102">
        <v>204.72900000000001</v>
      </c>
      <c r="L139" s="65">
        <v>276.94208672766075</v>
      </c>
    </row>
    <row r="140" spans="1:12" x14ac:dyDescent="0.15">
      <c r="A140" s="65" t="s">
        <v>165</v>
      </c>
      <c r="B140" s="65">
        <v>0.12215059696293687</v>
      </c>
      <c r="C140" s="65">
        <v>1.4070931527908816E-2</v>
      </c>
      <c r="D140" s="65">
        <f t="shared" si="4"/>
        <v>0.10807966543502806</v>
      </c>
      <c r="E140" s="65">
        <v>42.727234931718229</v>
      </c>
      <c r="F140" s="65">
        <v>4.9236609161051463</v>
      </c>
      <c r="G140" s="65">
        <v>37.80357401561308</v>
      </c>
      <c r="H140" s="65">
        <v>-6.7463623231845649</v>
      </c>
      <c r="I140" s="65" t="s">
        <v>810</v>
      </c>
      <c r="J140" s="65" t="s">
        <v>810</v>
      </c>
      <c r="K140" s="102">
        <v>1.7000000000000001E-2</v>
      </c>
      <c r="L140" s="65">
        <v>0.28042940625000001</v>
      </c>
    </row>
    <row r="141" spans="1:12" x14ac:dyDescent="0.15">
      <c r="A141" s="65" t="s">
        <v>166</v>
      </c>
      <c r="B141" s="65">
        <v>4.3485764148000001</v>
      </c>
      <c r="C141" s="65">
        <v>1.1430631866000001</v>
      </c>
      <c r="D141" s="65">
        <f t="shared" si="4"/>
        <v>3.2055132282000001</v>
      </c>
      <c r="E141" s="65">
        <v>7.1201916263693068</v>
      </c>
      <c r="F141" s="65">
        <v>1.8686081721589325</v>
      </c>
      <c r="G141" s="65">
        <v>5.2515834542103743</v>
      </c>
      <c r="H141" s="65">
        <v>7.0160379932140611</v>
      </c>
      <c r="I141" s="65">
        <v>9.3905657109286604</v>
      </c>
      <c r="J141" s="65">
        <v>-4.0196658825191935</v>
      </c>
      <c r="K141" s="102">
        <v>4.2190000000000003</v>
      </c>
      <c r="L141" s="65">
        <v>66.787866841095592</v>
      </c>
    </row>
    <row r="142" spans="1:12" x14ac:dyDescent="0.15">
      <c r="A142" s="65" t="s">
        <v>167</v>
      </c>
      <c r="B142" s="65">
        <v>1.9652163972040237E-3</v>
      </c>
      <c r="C142" s="65">
        <v>0.12803099493201678</v>
      </c>
      <c r="D142" s="65">
        <f t="shared" si="4"/>
        <v>-0.12606577853481277</v>
      </c>
      <c r="E142" s="65">
        <v>8.5936746071044959E-3</v>
      </c>
      <c r="F142" s="65">
        <v>0.57491600729641323</v>
      </c>
      <c r="G142" s="65">
        <v>-0.56632233268930887</v>
      </c>
      <c r="H142" s="65">
        <v>-1.434729121004108</v>
      </c>
      <c r="I142" s="65" t="s">
        <v>810</v>
      </c>
      <c r="J142" s="65" t="s">
        <v>810</v>
      </c>
      <c r="K142" s="102">
        <v>8.6010000000000009</v>
      </c>
      <c r="L142" s="65">
        <v>24.828833504079906</v>
      </c>
    </row>
    <row r="143" spans="1:12" x14ac:dyDescent="0.15">
      <c r="A143" s="65" t="s">
        <v>168</v>
      </c>
      <c r="B143" s="65">
        <v>0.35084643450133418</v>
      </c>
      <c r="C143" s="65">
        <v>0.31735883053952685</v>
      </c>
      <c r="D143" s="65">
        <f t="shared" si="4"/>
        <v>3.3487603961807333E-2</v>
      </c>
      <c r="E143" s="65">
        <v>0.92557203831734913</v>
      </c>
      <c r="F143" s="65">
        <v>0.83699212203161932</v>
      </c>
      <c r="G143" s="65">
        <v>8.8579916285730059E-2</v>
      </c>
      <c r="H143" s="65">
        <v>-1.0035885347500657</v>
      </c>
      <c r="I143" s="65">
        <v>0.98899408312919657</v>
      </c>
      <c r="J143" s="65">
        <v>-0.13225059186853627</v>
      </c>
      <c r="K143" s="102">
        <v>7.1529999999999996</v>
      </c>
      <c r="L143" s="65">
        <v>37.906944205548307</v>
      </c>
    </row>
    <row r="144" spans="1:12" x14ac:dyDescent="0.15">
      <c r="A144" s="65" t="s">
        <v>169</v>
      </c>
      <c r="B144" s="65">
        <v>3.5763413632704752</v>
      </c>
      <c r="C144" s="65">
        <v>2.311316709510479</v>
      </c>
      <c r="D144" s="65">
        <f t="shared" si="4"/>
        <v>1.2650246537599963</v>
      </c>
      <c r="E144" s="65">
        <v>1.6972396235061438</v>
      </c>
      <c r="F144" s="65">
        <v>1.0883080624117834</v>
      </c>
      <c r="G144" s="65">
        <v>0.60893156109436064</v>
      </c>
      <c r="H144" s="65">
        <v>-0.64055642403122492</v>
      </c>
      <c r="I144" s="65">
        <v>2.8950740851242927</v>
      </c>
      <c r="J144" s="65">
        <v>-0.58782952981416181</v>
      </c>
      <c r="K144" s="102">
        <v>33.161999999999999</v>
      </c>
      <c r="L144" s="65">
        <v>230.74576398167017</v>
      </c>
    </row>
    <row r="145" spans="1:12" x14ac:dyDescent="0.15">
      <c r="A145" s="65" t="s">
        <v>170</v>
      </c>
      <c r="B145" s="65">
        <v>7.0847130444027551</v>
      </c>
      <c r="C145" s="65">
        <v>11.645603793853196</v>
      </c>
      <c r="D145" s="65">
        <f t="shared" si="4"/>
        <v>-4.5608907494504409</v>
      </c>
      <c r="E145" s="65">
        <v>2.0866228010828936</v>
      </c>
      <c r="F145" s="65">
        <v>3.4836535152257646</v>
      </c>
      <c r="G145" s="65">
        <v>-1.3970307141428708</v>
      </c>
      <c r="H145" s="65">
        <v>-0.70691807973820997</v>
      </c>
      <c r="I145" s="65">
        <v>3.9954712913689772</v>
      </c>
      <c r="J145" s="65">
        <v>0.68932831770311531</v>
      </c>
      <c r="K145" s="102">
        <v>107.29</v>
      </c>
      <c r="L145" s="65">
        <v>376.82341580572705</v>
      </c>
    </row>
    <row r="146" spans="1:12" x14ac:dyDescent="0.15">
      <c r="A146" s="65" t="s">
        <v>171</v>
      </c>
      <c r="B146" s="65">
        <v>12.262</v>
      </c>
      <c r="C146" s="65">
        <v>8.6013999999999999</v>
      </c>
      <c r="D146" s="65">
        <f t="shared" si="4"/>
        <v>3.6606000000000005</v>
      </c>
      <c r="E146" s="65">
        <v>2.300013590090674</v>
      </c>
      <c r="F146" s="65">
        <v>1.6191781844971538</v>
      </c>
      <c r="G146" s="65">
        <v>0.68083540559352007</v>
      </c>
      <c r="H146" s="65">
        <v>1.432330154972508</v>
      </c>
      <c r="I146" s="65">
        <v>4.1074508732864672</v>
      </c>
      <c r="J146" s="65">
        <v>-0.24973440326649959</v>
      </c>
      <c r="K146" s="102">
        <v>37.972999999999999</v>
      </c>
      <c r="L146" s="65">
        <v>597.19379767575663</v>
      </c>
    </row>
    <row r="147" spans="1:12" x14ac:dyDescent="0.15">
      <c r="A147" s="65" t="s">
        <v>172</v>
      </c>
      <c r="B147" s="65">
        <v>17.068790619392434</v>
      </c>
      <c r="C147" s="65">
        <v>4.6838016276740966</v>
      </c>
      <c r="D147" s="65">
        <f t="shared" si="4"/>
        <v>12.384988991718338</v>
      </c>
      <c r="E147" s="65">
        <v>7.6351665150812114</v>
      </c>
      <c r="F147" s="65">
        <v>2.096545131157987</v>
      </c>
      <c r="G147" s="65">
        <v>5.5386213839232239</v>
      </c>
      <c r="H147" s="65">
        <v>1.4668437724908554</v>
      </c>
      <c r="I147" s="65">
        <v>-1.8669746133222442</v>
      </c>
      <c r="J147" s="65">
        <v>-3.0806739094579143</v>
      </c>
      <c r="K147" s="102">
        <v>10.286</v>
      </c>
      <c r="L147" s="65">
        <v>239.53710912982544</v>
      </c>
    </row>
    <row r="148" spans="1:12" x14ac:dyDescent="0.15">
      <c r="A148" s="65" t="s">
        <v>173</v>
      </c>
      <c r="B148" s="65">
        <v>5.4848901098901104</v>
      </c>
      <c r="C148" s="65">
        <v>9.1311538461538468</v>
      </c>
      <c r="D148" s="65">
        <f t="shared" si="4"/>
        <v>-3.6462637362637365</v>
      </c>
      <c r="E148" s="65">
        <v>3.3032351793609891</v>
      </c>
      <c r="F148" s="65">
        <v>5.4953559676242687</v>
      </c>
      <c r="G148" s="65">
        <v>-2.1921207882632814</v>
      </c>
      <c r="H148" s="65">
        <v>-1.5537665518589034</v>
      </c>
      <c r="I148" s="65">
        <v>-6.1725975755942954</v>
      </c>
      <c r="J148" s="65">
        <v>2.7106756457855763E-2</v>
      </c>
      <c r="K148" s="102">
        <v>2.7949999999999999</v>
      </c>
      <c r="L148" s="65">
        <v>175.83763736263737</v>
      </c>
    </row>
    <row r="149" spans="1:12" x14ac:dyDescent="0.15">
      <c r="A149" s="65" t="s">
        <v>174</v>
      </c>
      <c r="B149" s="65">
        <v>2.7821735620094463</v>
      </c>
      <c r="C149" s="65">
        <v>4.1010779055880482</v>
      </c>
      <c r="D149" s="65">
        <f t="shared" si="4"/>
        <v>-1.3189043435786019</v>
      </c>
      <c r="E149" s="65">
        <v>1.2807219097567795</v>
      </c>
      <c r="F149" s="65">
        <v>1.8597811343273762</v>
      </c>
      <c r="G149" s="65">
        <v>-0.57905922457059655</v>
      </c>
      <c r="H149" s="65">
        <v>2.0821897274469743</v>
      </c>
      <c r="I149" s="65">
        <v>-2.2848070354926162</v>
      </c>
      <c r="J149" s="65">
        <v>-5.9823396791230721E-2</v>
      </c>
      <c r="K149" s="102">
        <v>19.405000000000001</v>
      </c>
      <c r="L149" s="65">
        <v>249.69538158414792</v>
      </c>
    </row>
    <row r="150" spans="1:12" x14ac:dyDescent="0.15">
      <c r="A150" s="65" t="s">
        <v>175</v>
      </c>
      <c r="B150" s="65">
        <v>9.5407700000000002</v>
      </c>
      <c r="C150" s="65">
        <v>32.072932000000002</v>
      </c>
      <c r="D150" s="65">
        <f t="shared" si="4"/>
        <v>-22.532162</v>
      </c>
      <c r="E150" s="65">
        <v>0.62926328336272197</v>
      </c>
      <c r="F150" s="65">
        <v>2.1258356387178488</v>
      </c>
      <c r="G150" s="65">
        <v>-1.4965723553551267</v>
      </c>
      <c r="H150" s="65">
        <v>0.36119724589743579</v>
      </c>
      <c r="I150" s="65">
        <v>-1.660341802133249</v>
      </c>
      <c r="J150" s="65">
        <v>1.071444932086697</v>
      </c>
      <c r="K150" s="102">
        <v>146.749</v>
      </c>
      <c r="L150" s="65">
        <v>1690.0500661989618</v>
      </c>
    </row>
    <row r="151" spans="1:12" x14ac:dyDescent="0.15">
      <c r="A151" s="65" t="s">
        <v>176</v>
      </c>
      <c r="B151" s="65">
        <v>0.3864378889306504</v>
      </c>
      <c r="C151" s="65">
        <v>0.33628370645752548</v>
      </c>
      <c r="D151" s="65">
        <f t="shared" si="4"/>
        <v>5.015418247312492E-2</v>
      </c>
      <c r="E151" s="65">
        <v>4.1616902878348467</v>
      </c>
      <c r="F151" s="65">
        <v>3.6358469582791613</v>
      </c>
      <c r="G151" s="65">
        <v>0.52584332955568569</v>
      </c>
      <c r="H151" s="65">
        <v>-3.3830633904777643</v>
      </c>
      <c r="I151" s="65" t="s">
        <v>810</v>
      </c>
      <c r="J151" s="65" t="s">
        <v>810</v>
      </c>
      <c r="K151" s="102">
        <v>12.4</v>
      </c>
      <c r="L151" s="65">
        <v>10.122838441302338</v>
      </c>
    </row>
    <row r="152" spans="1:12" x14ac:dyDescent="0.15">
      <c r="A152" s="65" t="s">
        <v>177</v>
      </c>
      <c r="B152" s="65">
        <v>0.17144929203147927</v>
      </c>
      <c r="C152" s="65">
        <v>2.2769102534492347E-3</v>
      </c>
      <c r="D152" s="65">
        <f t="shared" si="4"/>
        <v>0.16917238177803004</v>
      </c>
      <c r="E152" s="65">
        <v>20.794112263563974</v>
      </c>
      <c r="F152" s="65">
        <v>0.27514826134746578</v>
      </c>
      <c r="G152" s="65">
        <v>20.518964002216507</v>
      </c>
      <c r="H152" s="65">
        <v>-2.6088944773736662</v>
      </c>
      <c r="I152" s="65" t="s">
        <v>810</v>
      </c>
      <c r="J152" s="65" t="s">
        <v>810</v>
      </c>
      <c r="K152" s="102">
        <v>0.20100000000000001</v>
      </c>
      <c r="L152" s="65">
        <v>0.85225658584127795</v>
      </c>
    </row>
    <row r="153" spans="1:12" x14ac:dyDescent="0.15">
      <c r="A153" s="65" t="s">
        <v>178</v>
      </c>
      <c r="B153" s="65">
        <v>6.2696983933246297E-2</v>
      </c>
      <c r="C153" s="65">
        <v>1.6816616137483992E-2</v>
      </c>
      <c r="D153" s="65">
        <f t="shared" si="4"/>
        <v>4.5880367795762309E-2</v>
      </c>
      <c r="E153" s="65">
        <v>16.952137214716757</v>
      </c>
      <c r="F153" s="65">
        <v>4.5101483800314019</v>
      </c>
      <c r="G153" s="65">
        <v>12.441988834685356</v>
      </c>
      <c r="H153" s="65">
        <v>-6.1078974064248568</v>
      </c>
      <c r="I153" s="65">
        <v>5.3787197327147513</v>
      </c>
      <c r="J153" s="65">
        <v>-10.784063670294664</v>
      </c>
      <c r="K153" s="102">
        <v>0.21299999999999999</v>
      </c>
      <c r="L153" s="65">
        <v>0.4218140803669676</v>
      </c>
    </row>
    <row r="154" spans="1:12" x14ac:dyDescent="0.15">
      <c r="A154" s="65" t="s">
        <v>179</v>
      </c>
      <c r="B154" s="65">
        <v>12.70065195928</v>
      </c>
      <c r="C154" s="65">
        <v>17.069298995025129</v>
      </c>
      <c r="D154" s="65">
        <f t="shared" si="4"/>
        <v>-4.3686470357451288</v>
      </c>
      <c r="E154" s="65">
        <v>1.7690004914592905</v>
      </c>
      <c r="F154" s="65">
        <v>2.4230034548930806</v>
      </c>
      <c r="G154" s="65">
        <v>-0.6540029634337905</v>
      </c>
      <c r="H154" s="65">
        <v>-1.8434419756332041</v>
      </c>
      <c r="I154" s="65">
        <v>-3.4311662230948392</v>
      </c>
      <c r="J154" s="65">
        <v>1.1688469990295602E-2</v>
      </c>
      <c r="K154" s="102">
        <v>34.082000000000001</v>
      </c>
      <c r="L154" s="65">
        <v>792.96683816165864</v>
      </c>
    </row>
    <row r="155" spans="1:12" x14ac:dyDescent="0.15">
      <c r="A155" s="65" t="s">
        <v>180</v>
      </c>
      <c r="B155" s="65">
        <v>0.41865763186177213</v>
      </c>
      <c r="C155" s="65">
        <v>0.15123768780281746</v>
      </c>
      <c r="D155" s="65">
        <f t="shared" si="4"/>
        <v>0.26741994405895464</v>
      </c>
      <c r="E155" s="65">
        <v>2.0669575354594989</v>
      </c>
      <c r="F155" s="65">
        <v>0.74841149366810611</v>
      </c>
      <c r="G155" s="65">
        <v>1.3185460417913928</v>
      </c>
      <c r="H155" s="65">
        <v>-3.1707711123543634</v>
      </c>
      <c r="I155" s="65" t="s">
        <v>810</v>
      </c>
      <c r="J155" s="65" t="s">
        <v>810</v>
      </c>
      <c r="K155" s="102">
        <v>16.295999999999999</v>
      </c>
      <c r="L155" s="65">
        <v>23.307202139121966</v>
      </c>
    </row>
    <row r="156" spans="1:12" x14ac:dyDescent="0.15">
      <c r="A156" s="65" t="s">
        <v>181</v>
      </c>
      <c r="B156" s="65">
        <v>1.3390968952908668</v>
      </c>
      <c r="C156" s="65">
        <v>1.4268603505143844</v>
      </c>
      <c r="D156" s="65">
        <f t="shared" si="4"/>
        <v>-8.7763455223517584E-2</v>
      </c>
      <c r="E156" s="65">
        <v>2.9374640787725914</v>
      </c>
      <c r="F156" s="65">
        <v>3.122457490035103</v>
      </c>
      <c r="G156" s="65">
        <v>-0.18499341126251156</v>
      </c>
      <c r="H156" s="65">
        <v>1.3263519589772977E-2</v>
      </c>
      <c r="I156" s="65">
        <v>0.45101103791417341</v>
      </c>
      <c r="J156" s="65">
        <v>0.43030032167502419</v>
      </c>
      <c r="K156" s="102">
        <v>6.9640000000000004</v>
      </c>
      <c r="L156" s="65">
        <v>51.475038810535153</v>
      </c>
    </row>
    <row r="157" spans="1:12" x14ac:dyDescent="0.15">
      <c r="A157" s="65" t="s">
        <v>182</v>
      </c>
      <c r="B157" s="65">
        <v>0.48752702928938335</v>
      </c>
      <c r="C157" s="65">
        <v>5.6096284329514273E-2</v>
      </c>
      <c r="D157" s="65">
        <f t="shared" si="4"/>
        <v>0.43143074495986911</v>
      </c>
      <c r="E157" s="65">
        <v>32.536756313238058</v>
      </c>
      <c r="F157" s="65">
        <v>3.7279476633847439</v>
      </c>
      <c r="G157" s="65">
        <v>28.808808649853312</v>
      </c>
      <c r="H157" s="65">
        <v>6.4343344348067252E-2</v>
      </c>
      <c r="I157" s="65">
        <v>-10.513502597464132</v>
      </c>
      <c r="J157" s="65">
        <v>-11.507390153559559</v>
      </c>
      <c r="K157" s="102">
        <v>9.6000000000000002E-2</v>
      </c>
      <c r="L157" s="65">
        <v>1.5800768394649225</v>
      </c>
    </row>
    <row r="158" spans="1:12" x14ac:dyDescent="0.15">
      <c r="A158" s="65" t="s">
        <v>183</v>
      </c>
      <c r="B158" s="65">
        <v>3.976603768101962E-2</v>
      </c>
      <c r="C158" s="65">
        <v>4.8555237564303258E-2</v>
      </c>
      <c r="D158" s="65">
        <f t="shared" si="4"/>
        <v>-8.7891998832836382E-3</v>
      </c>
      <c r="E158" s="65">
        <v>0.99567892465703733</v>
      </c>
      <c r="F158" s="65">
        <v>1.2150224977593389</v>
      </c>
      <c r="G158" s="65">
        <v>-0.2193435731023016</v>
      </c>
      <c r="H158" s="65">
        <v>-3.3544932256884081</v>
      </c>
      <c r="I158" s="65" t="s">
        <v>810</v>
      </c>
      <c r="J158" s="65" t="s">
        <v>810</v>
      </c>
      <c r="K158" s="102">
        <v>7.8150000000000004</v>
      </c>
      <c r="L158" s="65">
        <v>4.1188997026268037</v>
      </c>
    </row>
    <row r="159" spans="1:12" x14ac:dyDescent="0.15">
      <c r="A159" s="65" t="s">
        <v>184</v>
      </c>
      <c r="B159" s="65">
        <v>19.235007871481134</v>
      </c>
      <c r="C159" s="65">
        <v>25.291787623246503</v>
      </c>
      <c r="D159" s="65">
        <f t="shared" si="4"/>
        <v>-6.0567797517653688</v>
      </c>
      <c r="E159" s="65">
        <v>5.5972223925807896</v>
      </c>
      <c r="F159" s="65">
        <v>7.3662181904953172</v>
      </c>
      <c r="G159" s="65">
        <v>-1.7689957979145263</v>
      </c>
      <c r="H159" s="65">
        <v>-0.53379576830085029</v>
      </c>
      <c r="I159" s="65">
        <v>0.94417843735405782</v>
      </c>
      <c r="J159" s="65">
        <v>1.2870365506283352</v>
      </c>
      <c r="K159" s="102">
        <v>5.7039999999999997</v>
      </c>
      <c r="L159" s="65">
        <v>374.38973748110141</v>
      </c>
    </row>
    <row r="160" spans="1:12" x14ac:dyDescent="0.15">
      <c r="A160" s="65" t="s">
        <v>185</v>
      </c>
      <c r="B160" s="65">
        <v>0.70392067039106143</v>
      </c>
      <c r="C160" s="65">
        <v>8.2709364434636862E-2</v>
      </c>
      <c r="D160" s="65">
        <f t="shared" si="4"/>
        <v>0.6212113059564246</v>
      </c>
      <c r="E160" s="65">
        <v>68.262729297669239</v>
      </c>
      <c r="F160" s="65">
        <v>8.0547546212905257</v>
      </c>
      <c r="G160" s="65">
        <v>60.207974676378726</v>
      </c>
      <c r="H160" s="65">
        <v>0.44618570430468096</v>
      </c>
      <c r="I160" s="65">
        <v>-28.776267663646607</v>
      </c>
      <c r="J160" s="65">
        <v>-37.999874629464017</v>
      </c>
      <c r="K160" s="103">
        <v>4.1486000000000002E-2</v>
      </c>
      <c r="L160" s="65">
        <v>1.0089999999999999</v>
      </c>
    </row>
    <row r="161" spans="1:12" x14ac:dyDescent="0.15">
      <c r="A161" s="65" t="s">
        <v>186</v>
      </c>
      <c r="B161" s="65">
        <v>2.9024451920238112</v>
      </c>
      <c r="C161" s="65">
        <v>2.3974648791060722</v>
      </c>
      <c r="D161" s="65">
        <f t="shared" si="4"/>
        <v>0.50498031291773904</v>
      </c>
      <c r="E161" s="65">
        <v>2.9920669586209465</v>
      </c>
      <c r="F161" s="65">
        <v>2.4744022395665546</v>
      </c>
      <c r="G161" s="65">
        <v>0.51766471905439138</v>
      </c>
      <c r="H161" s="65">
        <v>0.40493470932618703</v>
      </c>
      <c r="I161" s="65">
        <v>2.0420795554122679</v>
      </c>
      <c r="J161" s="65">
        <v>-0.4889860558684046</v>
      </c>
      <c r="K161" s="102">
        <v>5.45</v>
      </c>
      <c r="L161" s="65">
        <v>105.13070561672706</v>
      </c>
    </row>
    <row r="162" spans="1:12" x14ac:dyDescent="0.15">
      <c r="A162" s="65" t="s">
        <v>187</v>
      </c>
      <c r="B162" s="65">
        <v>2.808959466738544</v>
      </c>
      <c r="C162" s="65">
        <v>1.4931446293774857</v>
      </c>
      <c r="D162" s="65">
        <f t="shared" si="4"/>
        <v>1.3158148373610583</v>
      </c>
      <c r="E162" s="65">
        <v>5.7297681038224928</v>
      </c>
      <c r="F162" s="65">
        <v>3.0382978358509276</v>
      </c>
      <c r="G162" s="65">
        <v>2.6914702679715652</v>
      </c>
      <c r="H162" s="65">
        <v>2.4945742470725873</v>
      </c>
      <c r="I162" s="65">
        <v>1.8272975410858843</v>
      </c>
      <c r="J162" s="65">
        <v>-1.7787099269814197</v>
      </c>
      <c r="K162" s="102">
        <v>2.081</v>
      </c>
      <c r="L162" s="65">
        <v>54.180149089433741</v>
      </c>
    </row>
    <row r="163" spans="1:12" x14ac:dyDescent="0.15">
      <c r="A163" s="65" t="s">
        <v>188</v>
      </c>
      <c r="B163" s="65">
        <v>6.5636029990577396E-2</v>
      </c>
      <c r="C163" s="65">
        <v>6.4567424326936698E-2</v>
      </c>
      <c r="D163" s="65">
        <f t="shared" si="4"/>
        <v>1.0686056636406982E-3</v>
      </c>
      <c r="E163" s="65">
        <v>4.474198493662251</v>
      </c>
      <c r="F163" s="65">
        <v>4.4630202025314016</v>
      </c>
      <c r="G163" s="65">
        <v>1.1178291130848983E-2</v>
      </c>
      <c r="H163" s="65">
        <v>-1.6330697500876468</v>
      </c>
      <c r="I163" s="65">
        <v>3.0818328919080682</v>
      </c>
      <c r="J163" s="65">
        <v>-1.5940074646836662</v>
      </c>
      <c r="K163" s="102">
        <v>0.64100000000000001</v>
      </c>
      <c r="L163" s="65">
        <v>1.5785238150041307</v>
      </c>
    </row>
    <row r="164" spans="1:12" x14ac:dyDescent="0.15">
      <c r="A164" s="65" t="s">
        <v>190</v>
      </c>
      <c r="B164" s="65">
        <v>8.4747236633238447</v>
      </c>
      <c r="C164" s="65">
        <v>3.1314096343045534</v>
      </c>
      <c r="D164" s="65">
        <f t="shared" si="4"/>
        <v>5.3433140290192913</v>
      </c>
      <c r="E164" s="65">
        <v>2.5252550636751101</v>
      </c>
      <c r="F164" s="65">
        <v>0.93182931028999738</v>
      </c>
      <c r="G164" s="65">
        <v>1.5934257533851124</v>
      </c>
      <c r="H164" s="65">
        <v>-1.218638399616345</v>
      </c>
      <c r="I164" s="65">
        <v>5.5476181185708668</v>
      </c>
      <c r="J164" s="65">
        <v>-1.0374503791937464</v>
      </c>
      <c r="K164" s="102">
        <v>58.774999999999999</v>
      </c>
      <c r="L164" s="65">
        <v>351.35423454177533</v>
      </c>
    </row>
    <row r="165" spans="1:12" x14ac:dyDescent="0.15">
      <c r="A165" s="65" t="s">
        <v>191</v>
      </c>
      <c r="B165" s="65">
        <v>1.4297499999999999E-2</v>
      </c>
      <c r="C165" s="65">
        <v>1.3179999999999999E-2</v>
      </c>
      <c r="D165" s="65">
        <f t="shared" ref="D165:D196" si="5">B165-C165</f>
        <v>1.1175000000000004E-3</v>
      </c>
      <c r="E165" s="65">
        <v>0.31317057746048776</v>
      </c>
      <c r="F165" s="65">
        <v>0.21575635929200632</v>
      </c>
      <c r="G165" s="65">
        <v>9.7414218168481448E-2</v>
      </c>
      <c r="H165" s="65">
        <v>-8.0851144242129429</v>
      </c>
      <c r="I165" s="65" t="s">
        <v>810</v>
      </c>
      <c r="J165" s="65" t="s">
        <v>810</v>
      </c>
      <c r="K165" s="102">
        <v>13.378</v>
      </c>
      <c r="L165" s="65">
        <v>4.1433471460862252</v>
      </c>
    </row>
    <row r="166" spans="1:12" x14ac:dyDescent="0.15">
      <c r="A166" s="65" t="s">
        <v>192</v>
      </c>
      <c r="B166" s="65">
        <v>73.273349390206363</v>
      </c>
      <c r="C166" s="65">
        <v>22.55305903039595</v>
      </c>
      <c r="D166" s="65">
        <f t="shared" si="5"/>
        <v>50.720290359810413</v>
      </c>
      <c r="E166" s="65">
        <v>5.5754152149217209</v>
      </c>
      <c r="F166" s="65">
        <v>1.7071368464308669</v>
      </c>
      <c r="G166" s="65">
        <v>3.8682783684908535</v>
      </c>
      <c r="H166" s="65">
        <v>0.38350497146428303</v>
      </c>
      <c r="I166" s="65">
        <v>-1.7332299517087648</v>
      </c>
      <c r="J166" s="65">
        <v>-3.1175533834129574</v>
      </c>
      <c r="K166" s="102">
        <v>47.103999999999999</v>
      </c>
      <c r="L166" s="65">
        <v>1393.6443155933794</v>
      </c>
    </row>
    <row r="167" spans="1:12" x14ac:dyDescent="0.15">
      <c r="A167" s="65" t="s">
        <v>193</v>
      </c>
      <c r="B167" s="65">
        <v>3.6823265760371999</v>
      </c>
      <c r="C167" s="65">
        <v>1.5716413500720319</v>
      </c>
      <c r="D167" s="65">
        <f t="shared" si="5"/>
        <v>2.1106852259651681</v>
      </c>
      <c r="E167" s="65">
        <v>4.3475495649048188</v>
      </c>
      <c r="F167" s="65">
        <v>1.8601953253603078</v>
      </c>
      <c r="G167" s="65">
        <v>2.4873542395445098</v>
      </c>
      <c r="H167" s="65">
        <v>0.75375486809911796</v>
      </c>
      <c r="I167" s="65">
        <v>1.1533869842034181</v>
      </c>
      <c r="J167" s="65">
        <v>-2.1978761820370938</v>
      </c>
      <c r="K167" s="102">
        <v>21.803000000000001</v>
      </c>
      <c r="L167" s="65">
        <v>83.977873402280082</v>
      </c>
    </row>
    <row r="168" spans="1:12" x14ac:dyDescent="0.15">
      <c r="A168" s="65" t="s">
        <v>194</v>
      </c>
      <c r="B168" s="65">
        <v>0.34724390396392607</v>
      </c>
      <c r="C168" s="65">
        <v>3.9848005922114148E-2</v>
      </c>
      <c r="D168" s="65">
        <f t="shared" si="5"/>
        <v>0.30739589804181194</v>
      </c>
      <c r="E168" s="65">
        <v>32.970968584918275</v>
      </c>
      <c r="F168" s="65">
        <v>3.7862373993874088</v>
      </c>
      <c r="G168" s="65">
        <v>29.184731185530865</v>
      </c>
      <c r="H168" s="65">
        <v>-3.4421640195675693</v>
      </c>
      <c r="I168" s="65">
        <v>-6.1345605347292729</v>
      </c>
      <c r="J168" s="65">
        <v>-18.725046875472927</v>
      </c>
      <c r="K168" s="102">
        <v>5.7000000000000002E-2</v>
      </c>
      <c r="L168" s="65">
        <v>1.1639085744788999</v>
      </c>
    </row>
    <row r="169" spans="1:12" x14ac:dyDescent="0.15">
      <c r="A169" s="65" t="s">
        <v>195</v>
      </c>
      <c r="B169" s="65">
        <v>0.89762943881904067</v>
      </c>
      <c r="C169" s="65">
        <v>5.3607149704997081E-2</v>
      </c>
      <c r="D169" s="65">
        <f t="shared" si="5"/>
        <v>0.84402228911404364</v>
      </c>
      <c r="E169" s="65">
        <v>45.405279530392349</v>
      </c>
      <c r="F169" s="65">
        <v>2.7146085957071846</v>
      </c>
      <c r="G169" s="65">
        <v>42.690670934685158</v>
      </c>
      <c r="H169" s="65">
        <v>-4.0063594306582022</v>
      </c>
      <c r="I169" s="65">
        <v>-13.691605543309038</v>
      </c>
      <c r="J169" s="65">
        <v>-22.82856480384223</v>
      </c>
      <c r="K169" s="102">
        <v>0.18</v>
      </c>
      <c r="L169" s="65">
        <v>2.1187915464671665</v>
      </c>
    </row>
    <row r="170" spans="1:12" x14ac:dyDescent="0.15">
      <c r="A170" s="65" t="s">
        <v>196</v>
      </c>
      <c r="B170" s="65">
        <v>0.22175811051851935</v>
      </c>
      <c r="C170" s="65">
        <v>2.401151465823495E-2</v>
      </c>
      <c r="D170" s="65">
        <f t="shared" si="5"/>
        <v>0.1977465958602844</v>
      </c>
      <c r="E170" s="65">
        <v>27.990691051104761</v>
      </c>
      <c r="F170" s="65">
        <v>3.0330650828935517</v>
      </c>
      <c r="G170" s="65">
        <v>24.957625968211211</v>
      </c>
      <c r="H170" s="65">
        <v>-4.8401741871699846</v>
      </c>
      <c r="I170" s="65">
        <v>-5.5976862994139278</v>
      </c>
      <c r="J170" s="65">
        <v>-15.596788650346106</v>
      </c>
      <c r="K170" s="102">
        <v>0.11</v>
      </c>
      <c r="L170" s="65">
        <v>0.82471851851851841</v>
      </c>
    </row>
    <row r="171" spans="1:12" x14ac:dyDescent="0.15">
      <c r="A171" s="65" t="s">
        <v>197</v>
      </c>
      <c r="B171" s="65">
        <v>0.97026564992963105</v>
      </c>
      <c r="C171" s="65">
        <v>9.0166223317565186E-2</v>
      </c>
      <c r="D171" s="65">
        <f t="shared" si="5"/>
        <v>0.88009942661206586</v>
      </c>
      <c r="E171" s="65">
        <v>2.1060782922059862</v>
      </c>
      <c r="F171" s="65">
        <v>0.14900311844381181</v>
      </c>
      <c r="G171" s="65">
        <v>1.9570751737621745</v>
      </c>
      <c r="H171" s="65">
        <v>-1.0591862403814472</v>
      </c>
      <c r="I171" s="65" t="s">
        <v>810</v>
      </c>
      <c r="J171" s="65" t="s">
        <v>810</v>
      </c>
      <c r="K171" s="102">
        <v>43.222000000000001</v>
      </c>
      <c r="L171" s="65">
        <v>33.563777915634709</v>
      </c>
    </row>
    <row r="172" spans="1:12" x14ac:dyDescent="0.15">
      <c r="A172" s="65" t="s">
        <v>198</v>
      </c>
      <c r="B172" s="65">
        <v>6.1513669051726949E-2</v>
      </c>
      <c r="C172" s="65">
        <v>9.9940074764850562E-2</v>
      </c>
      <c r="D172" s="65">
        <f t="shared" si="5"/>
        <v>-3.8426405713123613E-2</v>
      </c>
      <c r="E172" s="65">
        <v>1.6774993591657459</v>
      </c>
      <c r="F172" s="65">
        <v>2.7780321858261248</v>
      </c>
      <c r="G172" s="65">
        <v>-1.1005328266603787</v>
      </c>
      <c r="H172" s="65">
        <v>-1.2497426911932568</v>
      </c>
      <c r="I172" s="65">
        <v>18.397119581873184</v>
      </c>
      <c r="J172" s="65">
        <v>-0.73380408094067606</v>
      </c>
      <c r="K172" s="102">
        <v>0.59699999999999998</v>
      </c>
      <c r="L172" s="65">
        <v>3.6973136229552162</v>
      </c>
    </row>
    <row r="173" spans="1:12" x14ac:dyDescent="0.15">
      <c r="A173" s="65" t="s">
        <v>199</v>
      </c>
      <c r="B173" s="65">
        <v>9.3336594729395266</v>
      </c>
      <c r="C173" s="65">
        <v>14.349115123282198</v>
      </c>
      <c r="D173" s="65">
        <f t="shared" si="5"/>
        <v>-5.0154556503426715</v>
      </c>
      <c r="E173" s="65">
        <v>1.7604437469914989</v>
      </c>
      <c r="F173" s="65">
        <v>2.705926205960453</v>
      </c>
      <c r="G173" s="65">
        <v>-0.94548245896895422</v>
      </c>
      <c r="H173" s="65">
        <v>-0.23130612500029396</v>
      </c>
      <c r="I173" s="65">
        <v>1.9670422079184728</v>
      </c>
      <c r="J173" s="65">
        <v>0.6157932635925254</v>
      </c>
      <c r="K173" s="102">
        <v>10.327999999999999</v>
      </c>
      <c r="L173" s="65">
        <v>531.2833044596664</v>
      </c>
    </row>
    <row r="174" spans="1:12" x14ac:dyDescent="0.15">
      <c r="A174" s="65" t="s">
        <v>200</v>
      </c>
      <c r="B174" s="65">
        <v>17.375989633344837</v>
      </c>
      <c r="C174" s="65">
        <v>18.346601439681873</v>
      </c>
      <c r="D174" s="65">
        <f t="shared" si="5"/>
        <v>-0.97061180633703614</v>
      </c>
      <c r="E174" s="65">
        <v>2.4325511802578794</v>
      </c>
      <c r="F174" s="65">
        <v>2.5684856847168924</v>
      </c>
      <c r="G174" s="65">
        <v>-0.13593450445901267</v>
      </c>
      <c r="H174" s="65">
        <v>0.25687521467317381</v>
      </c>
      <c r="I174" s="65">
        <v>-4.2188248480631749</v>
      </c>
      <c r="J174" s="65">
        <v>6.799182394540812E-2</v>
      </c>
      <c r="K174" s="102">
        <v>8.5449999999999999</v>
      </c>
      <c r="L174" s="65">
        <v>732.19481270911569</v>
      </c>
    </row>
    <row r="175" spans="1:12" x14ac:dyDescent="0.15">
      <c r="A175" s="65" t="s">
        <v>202</v>
      </c>
      <c r="B175" s="65">
        <v>13.638399999999999</v>
      </c>
      <c r="C175" s="65">
        <v>18.0044</v>
      </c>
      <c r="D175" s="65">
        <f t="shared" si="5"/>
        <v>-4.3660000000000014</v>
      </c>
      <c r="E175" s="65">
        <v>2.3685412108112467</v>
      </c>
      <c r="F175" s="65">
        <v>3.1080043239364237</v>
      </c>
      <c r="G175" s="65">
        <v>-0.73946311312517676</v>
      </c>
      <c r="H175" s="65">
        <v>-0.22688196846817674</v>
      </c>
      <c r="I175" s="65">
        <v>1.4916741818286461</v>
      </c>
      <c r="J175" s="65">
        <v>0.5444024170240066</v>
      </c>
      <c r="K175" s="102">
        <v>23.603000000000002</v>
      </c>
      <c r="L175" s="65">
        <v>612.16817020726228</v>
      </c>
    </row>
    <row r="176" spans="1:12" x14ac:dyDescent="0.15">
      <c r="A176" s="65" t="s">
        <v>203</v>
      </c>
      <c r="B176" s="65">
        <v>6.9685368000000011E-3</v>
      </c>
      <c r="C176" s="65">
        <v>4.6169384608070081E-3</v>
      </c>
      <c r="D176" s="65">
        <f t="shared" si="5"/>
        <v>2.351598339192993E-3</v>
      </c>
      <c r="E176" s="65">
        <v>9.1725700120422887E-2</v>
      </c>
      <c r="F176" s="65">
        <v>6.1743444706590822E-2</v>
      </c>
      <c r="G176" s="65">
        <v>2.9982255413832072E-2</v>
      </c>
      <c r="H176" s="65">
        <v>-2.0342481831708734</v>
      </c>
      <c r="I176" s="65">
        <v>7.2727477139696486</v>
      </c>
      <c r="J176" s="65">
        <v>5.7426275337652613E-3</v>
      </c>
      <c r="K176" s="102">
        <v>9.2919999999999998</v>
      </c>
      <c r="L176" s="65">
        <v>8.116554716983277</v>
      </c>
    </row>
    <row r="177" spans="1:12" x14ac:dyDescent="0.15">
      <c r="A177" s="65" t="s">
        <v>204</v>
      </c>
      <c r="B177" s="65">
        <v>2.2641966617299718</v>
      </c>
      <c r="C177" s="65">
        <v>0.86314463790871077</v>
      </c>
      <c r="D177" s="65">
        <f t="shared" si="5"/>
        <v>1.4010520238212609</v>
      </c>
      <c r="E177" s="65">
        <v>4.2191506580673881</v>
      </c>
      <c r="F177" s="65">
        <v>1.6535638401520785</v>
      </c>
      <c r="G177" s="65">
        <v>2.5655868179153098</v>
      </c>
      <c r="H177" s="65">
        <v>0.6453218026911387</v>
      </c>
      <c r="I177" s="65" t="s">
        <v>810</v>
      </c>
      <c r="J177" s="65">
        <v>-0.85758573896668189</v>
      </c>
      <c r="K177" s="102">
        <v>56.322000000000003</v>
      </c>
      <c r="L177" s="65">
        <v>60.810465048587552</v>
      </c>
    </row>
    <row r="178" spans="1:12" x14ac:dyDescent="0.15">
      <c r="A178" s="65" t="s">
        <v>205</v>
      </c>
      <c r="B178" s="65">
        <v>50.916742093591218</v>
      </c>
      <c r="C178" s="65">
        <v>10.346526412597782</v>
      </c>
      <c r="D178" s="65">
        <f t="shared" si="5"/>
        <v>40.570215680993435</v>
      </c>
      <c r="E178" s="65">
        <v>10.941358248237847</v>
      </c>
      <c r="F178" s="65">
        <v>2.2150590841048095</v>
      </c>
      <c r="G178" s="65">
        <v>8.7262991641330387</v>
      </c>
      <c r="H178" s="65">
        <v>-2.2561199833376482</v>
      </c>
      <c r="I178" s="65">
        <v>-4.6882689889488542</v>
      </c>
      <c r="J178" s="65">
        <v>-6.4676104071258163</v>
      </c>
      <c r="K178" s="102">
        <v>69.626000000000005</v>
      </c>
      <c r="L178" s="65">
        <v>544.20954952918362</v>
      </c>
    </row>
    <row r="179" spans="1:12" x14ac:dyDescent="0.15">
      <c r="A179" s="65" t="s">
        <v>206</v>
      </c>
      <c r="B179" s="65">
        <v>6.5951004239142505E-2</v>
      </c>
      <c r="C179" s="65">
        <v>0.10279033601384613</v>
      </c>
      <c r="D179" s="65">
        <f t="shared" si="5"/>
        <v>-3.6839331774703624E-2</v>
      </c>
      <c r="E179" s="65">
        <v>3.9449682573437457</v>
      </c>
      <c r="F179" s="65">
        <v>6.1876489526650564</v>
      </c>
      <c r="G179" s="65">
        <v>-2.2426806953213108</v>
      </c>
      <c r="H179" s="65">
        <v>-3.9899860676545531</v>
      </c>
      <c r="I179" s="65">
        <v>-10.915070571237379</v>
      </c>
      <c r="J179" s="65">
        <v>0.66596771116895681</v>
      </c>
      <c r="K179" s="102">
        <v>1.2929999999999999</v>
      </c>
      <c r="L179" s="65">
        <v>2.0179249243043897</v>
      </c>
    </row>
    <row r="180" spans="1:12" x14ac:dyDescent="0.15">
      <c r="A180" s="65" t="s">
        <v>207</v>
      </c>
      <c r="B180" s="65">
        <v>0.13463158503816028</v>
      </c>
      <c r="C180" s="65">
        <v>3.9808805124087278E-2</v>
      </c>
      <c r="D180" s="65">
        <f t="shared" si="5"/>
        <v>9.4822779914073008E-2</v>
      </c>
      <c r="E180" s="65">
        <v>2.0735161742074242</v>
      </c>
      <c r="F180" s="65">
        <v>0.61681131107761633</v>
      </c>
      <c r="G180" s="65">
        <v>1.4567048631298074</v>
      </c>
      <c r="H180" s="98">
        <v>-1.0164085235585536</v>
      </c>
      <c r="I180" s="98" t="s">
        <v>810</v>
      </c>
      <c r="J180" s="98" t="s">
        <v>810</v>
      </c>
      <c r="K180" s="102">
        <v>8.0839999999999996</v>
      </c>
      <c r="L180" s="98">
        <v>7.2208567788598605</v>
      </c>
    </row>
    <row r="181" spans="1:12" x14ac:dyDescent="0.15">
      <c r="A181" s="65" t="s">
        <v>208</v>
      </c>
      <c r="B181" s="65">
        <v>4.724197850737643E-2</v>
      </c>
      <c r="C181" s="65">
        <v>2.8368930291029062E-2</v>
      </c>
      <c r="D181" s="65">
        <f t="shared" si="5"/>
        <v>1.8873048216347367E-2</v>
      </c>
      <c r="E181" s="65">
        <v>10.166603937238005</v>
      </c>
      <c r="F181" s="65">
        <v>6.006489886643962</v>
      </c>
      <c r="G181" s="65">
        <v>4.1601140505940446</v>
      </c>
      <c r="H181" s="65">
        <v>-3.1008348078816712</v>
      </c>
      <c r="I181" s="65">
        <v>2.3368326157954953</v>
      </c>
      <c r="J181" s="65">
        <v>-2.5558665591294067</v>
      </c>
      <c r="K181" s="102">
        <v>0.1</v>
      </c>
      <c r="L181" s="65">
        <v>0.51676413340096394</v>
      </c>
    </row>
    <row r="182" spans="1:12" x14ac:dyDescent="0.15">
      <c r="A182" s="65" t="s">
        <v>209</v>
      </c>
      <c r="B182" s="65">
        <v>0.46261633104346822</v>
      </c>
      <c r="C182" s="65">
        <v>0.13496089818889001</v>
      </c>
      <c r="D182" s="65">
        <f t="shared" si="5"/>
        <v>0.32765543285457821</v>
      </c>
      <c r="E182" s="65">
        <v>1.9827217644922968</v>
      </c>
      <c r="F182" s="65">
        <v>0.5762536627710162</v>
      </c>
      <c r="G182" s="65">
        <v>1.4064681017212801</v>
      </c>
      <c r="H182" s="65">
        <v>-1.537322297127516</v>
      </c>
      <c r="I182" s="65">
        <v>-4.4079923779783563</v>
      </c>
      <c r="J182" s="65">
        <v>-0.89328033769103388</v>
      </c>
      <c r="K182" s="102">
        <v>1.395</v>
      </c>
      <c r="L182" s="65">
        <v>23.208249668721997</v>
      </c>
    </row>
    <row r="183" spans="1:12" x14ac:dyDescent="0.15">
      <c r="A183" s="65" t="s">
        <v>210</v>
      </c>
      <c r="B183" s="65">
        <v>1.5558260319356949</v>
      </c>
      <c r="C183" s="65">
        <v>0.78037010390496342</v>
      </c>
      <c r="D183" s="65">
        <f t="shared" si="5"/>
        <v>0.77545592803073149</v>
      </c>
      <c r="E183" s="65">
        <v>3.8377944394462502</v>
      </c>
      <c r="F183" s="65">
        <v>1.9199591566669703</v>
      </c>
      <c r="G183" s="65">
        <v>1.9178352827792793</v>
      </c>
      <c r="H183" s="65">
        <v>-0.88807119175442428</v>
      </c>
      <c r="I183" s="65">
        <v>2.75852725714378</v>
      </c>
      <c r="J183" s="65">
        <v>-0.72750490372985643</v>
      </c>
      <c r="K183" s="102">
        <v>11.782999999999999</v>
      </c>
      <c r="L183" s="65">
        <v>39.168751353304714</v>
      </c>
    </row>
    <row r="184" spans="1:12" x14ac:dyDescent="0.15">
      <c r="A184" s="65" t="s">
        <v>211</v>
      </c>
      <c r="B184" s="65">
        <v>24.577200000000001</v>
      </c>
      <c r="C184" s="65">
        <v>4.7358000000000002</v>
      </c>
      <c r="D184" s="65">
        <f t="shared" si="5"/>
        <v>19.8414</v>
      </c>
      <c r="E184" s="65">
        <v>3.0016885092209118</v>
      </c>
      <c r="F184" s="65">
        <v>0.57250180415457241</v>
      </c>
      <c r="G184" s="65">
        <v>2.4291867050663392</v>
      </c>
      <c r="H184" s="65">
        <v>1.7231170383745937</v>
      </c>
      <c r="I184" s="65">
        <v>-2.551186141758274</v>
      </c>
      <c r="J184" s="65">
        <v>-1.1469391196996308</v>
      </c>
      <c r="K184" s="102">
        <v>83.155000000000001</v>
      </c>
      <c r="L184" s="65">
        <v>760.93989042161445</v>
      </c>
    </row>
    <row r="185" spans="1:12" x14ac:dyDescent="0.15">
      <c r="A185" s="65" t="s">
        <v>213</v>
      </c>
      <c r="B185" s="65">
        <v>0.67094696757453565</v>
      </c>
      <c r="C185" s="65">
        <v>4.3209999999999993E-3</v>
      </c>
      <c r="D185" s="65">
        <f t="shared" si="5"/>
        <v>0.66662596757453563</v>
      </c>
      <c r="E185" s="98">
        <v>65.178835092394451</v>
      </c>
      <c r="F185" s="98">
        <v>0.42262469007861986</v>
      </c>
      <c r="G185" s="98">
        <v>64.756210402315816</v>
      </c>
      <c r="H185" s="65">
        <v>-2.3204674732058752</v>
      </c>
      <c r="I185" s="65" t="s">
        <v>810</v>
      </c>
      <c r="J185" s="65" t="s">
        <v>810</v>
      </c>
      <c r="K185" s="102">
        <v>5.8559999999999999</v>
      </c>
      <c r="L185" s="65">
        <v>1.1974200000000002</v>
      </c>
    </row>
    <row r="186" spans="1:12" x14ac:dyDescent="0.15">
      <c r="A186" s="65" t="s">
        <v>214</v>
      </c>
      <c r="B186" s="65">
        <v>5.6997739085320725E-3</v>
      </c>
      <c r="C186" s="65">
        <v>6.7442791152097685E-3</v>
      </c>
      <c r="D186" s="65">
        <f t="shared" si="5"/>
        <v>-1.0445052066776961E-3</v>
      </c>
      <c r="E186" s="65">
        <v>12.581219599232471</v>
      </c>
      <c r="F186" s="65">
        <v>15.229521709321821</v>
      </c>
      <c r="G186" s="65">
        <v>-2.6483021100893511</v>
      </c>
      <c r="H186" s="65">
        <v>-16.082311363016633</v>
      </c>
      <c r="I186" s="65" t="s">
        <v>810</v>
      </c>
      <c r="J186" s="65" t="s">
        <v>810</v>
      </c>
      <c r="K186" s="102">
        <v>1.0999999999999999E-2</v>
      </c>
      <c r="L186" s="65">
        <v>5.4200017994221299E-2</v>
      </c>
    </row>
    <row r="187" spans="1:12" x14ac:dyDescent="0.15">
      <c r="A187" s="65" t="s">
        <v>215</v>
      </c>
      <c r="B187" s="65">
        <v>1.194002496727079</v>
      </c>
      <c r="C187" s="65">
        <v>0.27827322500000001</v>
      </c>
      <c r="D187" s="65">
        <f t="shared" si="5"/>
        <v>0.91572927172707907</v>
      </c>
      <c r="E187" s="65">
        <v>3.7106434482997335</v>
      </c>
      <c r="F187" s="65">
        <v>0.84458969429830832</v>
      </c>
      <c r="G187" s="65">
        <v>2.8660537540014253</v>
      </c>
      <c r="H187" s="65">
        <v>-3.4294051797878105</v>
      </c>
      <c r="I187" s="65">
        <v>-3.5575444082030536</v>
      </c>
      <c r="J187" s="65">
        <v>-2.0175865146342735</v>
      </c>
      <c r="K187" s="102">
        <v>39.823</v>
      </c>
      <c r="L187" s="65">
        <v>37.990559595872583</v>
      </c>
    </row>
    <row r="188" spans="1:12" x14ac:dyDescent="0.15">
      <c r="A188" s="65" t="s">
        <v>216</v>
      </c>
      <c r="B188" s="65">
        <v>1.2972000000000001</v>
      </c>
      <c r="C188" s="65">
        <v>6.9216000000000006</v>
      </c>
      <c r="D188" s="65">
        <f t="shared" si="5"/>
        <v>-5.6244000000000005</v>
      </c>
      <c r="E188" s="65">
        <v>1.1263886897416424</v>
      </c>
      <c r="F188" s="65">
        <v>5.9906636609073969</v>
      </c>
      <c r="G188" s="65">
        <v>-4.864274971165754</v>
      </c>
      <c r="H188" s="65">
        <v>3.2104974633661691</v>
      </c>
      <c r="I188" s="65">
        <v>5.5321667476469338</v>
      </c>
      <c r="J188" s="65">
        <v>2.0505483503145352</v>
      </c>
      <c r="K188" s="102">
        <v>41.732999999999997</v>
      </c>
      <c r="L188" s="65">
        <v>153.89498918281774</v>
      </c>
    </row>
    <row r="189" spans="1:12" x14ac:dyDescent="0.15">
      <c r="A189" s="65" t="s">
        <v>303</v>
      </c>
      <c r="B189" s="65">
        <v>23.564329475833905</v>
      </c>
      <c r="C189" s="65">
        <v>20.558202859087817</v>
      </c>
      <c r="D189" s="65">
        <f t="shared" si="5"/>
        <v>3.0061266167460872</v>
      </c>
      <c r="E189" s="65">
        <v>5.997147547647911</v>
      </c>
      <c r="F189" s="65">
        <v>5.2416064048528561</v>
      </c>
      <c r="G189" s="65">
        <v>0.75554114279505546</v>
      </c>
      <c r="H189" s="65">
        <v>3.1652758935326522</v>
      </c>
      <c r="I189" s="65">
        <v>-3.6466781476399674</v>
      </c>
      <c r="J189" s="65">
        <v>1.934509266944016</v>
      </c>
      <c r="K189" s="102">
        <v>10.749000000000001</v>
      </c>
      <c r="L189" s="65">
        <v>421.14227365554802</v>
      </c>
    </row>
    <row r="190" spans="1:12" x14ac:dyDescent="0.15">
      <c r="A190" s="65" t="s">
        <v>217</v>
      </c>
      <c r="B190" s="65">
        <v>50.272076362961158</v>
      </c>
      <c r="C190" s="65">
        <v>68.876936559471332</v>
      </c>
      <c r="D190" s="65">
        <f t="shared" si="5"/>
        <v>-18.604860196510174</v>
      </c>
      <c r="E190" s="65">
        <v>1.7964816251746629</v>
      </c>
      <c r="F190" s="65">
        <v>2.4622211309907014</v>
      </c>
      <c r="G190" s="65">
        <v>-0.66573950581603858</v>
      </c>
      <c r="H190" s="65">
        <v>-1.7756729337327991E-2</v>
      </c>
      <c r="I190" s="65">
        <v>0.67975239663348086</v>
      </c>
      <c r="J190" s="65">
        <v>0.56979030058400681</v>
      </c>
      <c r="K190" s="102">
        <v>66.796999999999997</v>
      </c>
      <c r="L190" s="65">
        <v>2833.3014866885169</v>
      </c>
    </row>
    <row r="191" spans="1:12" x14ac:dyDescent="0.15">
      <c r="A191" s="65" t="s">
        <v>218</v>
      </c>
      <c r="B191" s="98">
        <v>193.81659999999999</v>
      </c>
      <c r="C191" s="98">
        <v>118.0792</v>
      </c>
      <c r="D191" s="98">
        <f t="shared" si="5"/>
        <v>75.737399999999994</v>
      </c>
      <c r="E191" s="65">
        <v>0.98637232218640436</v>
      </c>
      <c r="F191" s="65">
        <v>0.59763833574273373</v>
      </c>
      <c r="G191" s="65">
        <v>0.38873398644367063</v>
      </c>
      <c r="H191" s="65">
        <v>-6.6254894320810193E-2</v>
      </c>
      <c r="I191" s="65">
        <v>-0.96505647830254304</v>
      </c>
      <c r="J191" s="65">
        <v>-0.21690529451496221</v>
      </c>
      <c r="K191" s="102">
        <v>328.46100000000001</v>
      </c>
      <c r="L191" s="65">
        <v>21433.224999999999</v>
      </c>
    </row>
    <row r="192" spans="1:12" x14ac:dyDescent="0.15">
      <c r="A192" s="65" t="s">
        <v>219</v>
      </c>
      <c r="B192" s="65">
        <v>2.4445434077345558</v>
      </c>
      <c r="C192" s="65">
        <v>1.0506451624486279</v>
      </c>
      <c r="D192" s="65">
        <f t="shared" si="5"/>
        <v>1.3938982452859279</v>
      </c>
      <c r="E192" s="65">
        <v>3.9856481031413251</v>
      </c>
      <c r="F192" s="65">
        <v>1.7174328211459664</v>
      </c>
      <c r="G192" s="65">
        <v>2.2682152819953583</v>
      </c>
      <c r="H192" s="65">
        <v>-0.96271309696375218</v>
      </c>
      <c r="I192" s="65">
        <v>-0.78711335820373463</v>
      </c>
      <c r="J192" s="65">
        <v>-0.97518611251213549</v>
      </c>
      <c r="K192" s="102">
        <v>3.5190000000000001</v>
      </c>
      <c r="L192" s="65">
        <v>62.212254700428325</v>
      </c>
    </row>
    <row r="193" spans="1:12" x14ac:dyDescent="0.15">
      <c r="A193" s="65" t="s">
        <v>220</v>
      </c>
      <c r="B193" s="65">
        <v>0.85850701420265108</v>
      </c>
      <c r="C193" s="65">
        <v>1.8326651424778</v>
      </c>
      <c r="D193" s="65">
        <f t="shared" si="5"/>
        <v>-0.97415812827514892</v>
      </c>
      <c r="E193" s="65">
        <v>1.4448788584039107</v>
      </c>
      <c r="F193" s="65">
        <v>2.9847899623400647</v>
      </c>
      <c r="G193" s="65">
        <v>-1.5399111039361542</v>
      </c>
      <c r="H193" s="65">
        <v>-1.3363295977874217</v>
      </c>
      <c r="I193" s="65">
        <v>-3.6252702929958072</v>
      </c>
      <c r="J193" s="65">
        <v>0.59869434992888293</v>
      </c>
      <c r="K193" s="102">
        <v>33.256</v>
      </c>
      <c r="L193" s="65">
        <v>57.725999999999999</v>
      </c>
    </row>
    <row r="194" spans="1:12" x14ac:dyDescent="0.15">
      <c r="A194" s="65" t="s">
        <v>221</v>
      </c>
      <c r="B194" s="65">
        <v>0.26171520092352357</v>
      </c>
      <c r="C194" s="65">
        <v>2.2866947657845322E-2</v>
      </c>
      <c r="D194" s="65">
        <f t="shared" si="5"/>
        <v>0.23884825326567824</v>
      </c>
      <c r="E194" s="65">
        <v>30.780005835248083</v>
      </c>
      <c r="F194" s="65">
        <v>2.7503486325419528</v>
      </c>
      <c r="G194" s="65">
        <v>28.029657202706129</v>
      </c>
      <c r="H194" s="65">
        <v>-6.1549148869114552</v>
      </c>
      <c r="I194" s="65">
        <v>-2.108326155136492</v>
      </c>
      <c r="J194" s="65">
        <v>-22.900037204440618</v>
      </c>
      <c r="K194" s="102">
        <v>0.29299999999999998</v>
      </c>
      <c r="L194" s="65">
        <v>0.92359608895041967</v>
      </c>
    </row>
    <row r="195" spans="1:12" x14ac:dyDescent="0.15">
      <c r="A195" s="65" t="s">
        <v>222</v>
      </c>
      <c r="B195" s="65">
        <v>0.52400000000000002</v>
      </c>
      <c r="C195" s="65">
        <v>1.9564999999999999</v>
      </c>
      <c r="D195" s="65">
        <f t="shared" si="5"/>
        <v>-1.4324999999999999</v>
      </c>
      <c r="E195" s="65">
        <v>0.17353707851999206</v>
      </c>
      <c r="F195" s="65">
        <v>0.64907587721601012</v>
      </c>
      <c r="G195" s="65">
        <v>-0.47553879869601812</v>
      </c>
      <c r="H195" s="65">
        <v>-0.86825601731154178</v>
      </c>
      <c r="I195" s="65" t="s">
        <v>810</v>
      </c>
      <c r="J195" s="65" t="s">
        <v>810</v>
      </c>
      <c r="K195" s="102">
        <v>27.817</v>
      </c>
      <c r="L195" s="65">
        <v>63.960034059478794</v>
      </c>
    </row>
    <row r="196" spans="1:12" x14ac:dyDescent="0.15">
      <c r="A196" s="65" t="s">
        <v>223</v>
      </c>
      <c r="B196" s="65">
        <v>9.34</v>
      </c>
      <c r="C196" s="65">
        <v>5.12</v>
      </c>
      <c r="D196" s="65">
        <f t="shared" si="5"/>
        <v>4.22</v>
      </c>
      <c r="E196" s="65">
        <v>3.3221221638959952</v>
      </c>
      <c r="F196" s="65">
        <v>1.8115675375395512</v>
      </c>
      <c r="G196" s="65">
        <v>1.5100690965715449</v>
      </c>
      <c r="H196" s="65"/>
      <c r="I196" s="65">
        <v>2.7223400314635589</v>
      </c>
      <c r="J196" s="65">
        <v>-1.9501822334803383</v>
      </c>
      <c r="K196" s="102">
        <v>96.483999999999995</v>
      </c>
      <c r="L196" s="65">
        <v>329.53694083467127</v>
      </c>
    </row>
    <row r="197" spans="1:12" x14ac:dyDescent="0.15">
      <c r="A197" s="65" t="s">
        <v>224</v>
      </c>
      <c r="B197" s="65">
        <v>0.2816912387803861</v>
      </c>
      <c r="C197" s="65">
        <v>0.72925413878461021</v>
      </c>
      <c r="D197" s="65">
        <f t="shared" ref="D197:D200" si="6">B197-C197</f>
        <v>-0.44756290000422411</v>
      </c>
      <c r="E197" s="65">
        <v>1.7922935963055948</v>
      </c>
      <c r="F197" s="65">
        <v>4.6003316942648151</v>
      </c>
      <c r="G197" s="65">
        <v>-2.8080380979592201</v>
      </c>
      <c r="H197" s="65">
        <v>-2.2521979291473242</v>
      </c>
      <c r="I197" s="65" t="s">
        <v>810</v>
      </c>
      <c r="J197" s="65" t="s">
        <v>810</v>
      </c>
      <c r="K197" s="102">
        <v>4.9770000000000003</v>
      </c>
      <c r="L197" s="65">
        <v>17.133500000000009</v>
      </c>
    </row>
    <row r="198" spans="1:12" x14ac:dyDescent="0.15">
      <c r="A198" s="65" t="s">
        <v>227</v>
      </c>
      <c r="B198" s="65">
        <v>0.1</v>
      </c>
      <c r="C198" s="65">
        <v>6.0622298983912415E-2</v>
      </c>
      <c r="D198" s="65">
        <f t="shared" si="6"/>
        <v>3.9377701016087591E-2</v>
      </c>
      <c r="E198" s="65">
        <v>0.27943458268666049</v>
      </c>
      <c r="F198" s="65">
        <v>0.16425286705356223</v>
      </c>
      <c r="G198" s="65">
        <v>0.11518171563309826</v>
      </c>
      <c r="H198" s="65">
        <v>-1.9060864911731754</v>
      </c>
      <c r="I198" s="65" t="s">
        <v>810</v>
      </c>
      <c r="J198" s="65" t="s">
        <v>810</v>
      </c>
      <c r="K198" s="102">
        <v>31.648</v>
      </c>
      <c r="L198" s="65">
        <v>22.567599619752414</v>
      </c>
    </row>
    <row r="199" spans="1:12" x14ac:dyDescent="0.15">
      <c r="A199" s="65" t="s">
        <v>229</v>
      </c>
      <c r="B199" s="65">
        <v>0.71134115406082821</v>
      </c>
      <c r="C199" s="65">
        <v>0.25655891573232759</v>
      </c>
      <c r="D199" s="65">
        <f t="shared" si="6"/>
        <v>0.45478223832850062</v>
      </c>
      <c r="E199" s="65">
        <v>3.0441328946689454</v>
      </c>
      <c r="F199" s="65">
        <v>1.0976237166860454</v>
      </c>
      <c r="G199" s="65">
        <v>1.9465091779829002</v>
      </c>
      <c r="H199" s="65">
        <v>-3.3973520478065433</v>
      </c>
      <c r="I199" s="65">
        <v>12.661842422960573</v>
      </c>
      <c r="J199" s="65">
        <v>-1.027113152638202</v>
      </c>
      <c r="K199" s="102">
        <v>18.321000000000002</v>
      </c>
      <c r="L199" s="65">
        <v>23.308667782137547</v>
      </c>
    </row>
    <row r="200" spans="1:12" x14ac:dyDescent="0.15">
      <c r="A200" s="65" t="s">
        <v>230</v>
      </c>
      <c r="B200" s="65">
        <v>0.1670776836122847</v>
      </c>
      <c r="C200" s="65">
        <v>0.3725631416446667</v>
      </c>
      <c r="D200" s="65">
        <f t="shared" si="6"/>
        <v>-0.205485458032382</v>
      </c>
      <c r="E200" s="65">
        <v>0.81366899204282495</v>
      </c>
      <c r="F200" s="65">
        <v>1.8175476499486878</v>
      </c>
      <c r="G200" s="65">
        <v>-1.0038786579058627</v>
      </c>
      <c r="H200" s="65">
        <v>-1.219392582979179</v>
      </c>
      <c r="I200" s="65" t="s">
        <v>810</v>
      </c>
      <c r="J200" s="65" t="s">
        <v>810</v>
      </c>
      <c r="K200" s="102">
        <v>14.904999999999999</v>
      </c>
      <c r="L200" s="65">
        <v>19.272889610506418</v>
      </c>
    </row>
    <row r="201" spans="1:12" x14ac:dyDescent="0.15">
      <c r="B201" s="84"/>
      <c r="C201" s="84"/>
    </row>
    <row r="202" spans="1:12" x14ac:dyDescent="0.15">
      <c r="B202" s="65">
        <f>SUM(B7:B200)-B8</f>
        <v>1492.2754501751431</v>
      </c>
      <c r="C202" s="65">
        <f>SUM(C7:C200)-C8</f>
        <v>1408.23709753617</v>
      </c>
      <c r="D202" s="65">
        <f>SUM(D7:D200)-D8</f>
        <v>84.03835263897092</v>
      </c>
      <c r="K202" s="38"/>
    </row>
    <row r="203" spans="1:12" x14ac:dyDescent="0.15">
      <c r="B203" s="84"/>
      <c r="C203" s="84"/>
      <c r="K203" s="91"/>
    </row>
    <row r="204" spans="1:12" x14ac:dyDescent="0.15">
      <c r="B204" s="84"/>
      <c r="C204" s="84"/>
    </row>
    <row r="205" spans="1:12" x14ac:dyDescent="0.15">
      <c r="B205" s="84"/>
      <c r="C205" s="84"/>
    </row>
    <row r="206" spans="1:12" x14ac:dyDescent="0.15">
      <c r="B206" s="84"/>
      <c r="C206" s="84"/>
    </row>
  </sheetData>
  <sortState xmlns:xlrd2="http://schemas.microsoft.com/office/spreadsheetml/2017/richdata2" ref="A19:D177">
    <sortCondition ref="A21"/>
  </sortState>
  <phoneticPr fontId="1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4DC1-D110-47E0-B80E-BDA6BFA68386}">
  <dimension ref="A1:AK217"/>
  <sheetViews>
    <sheetView showGridLines="0" workbookViewId="0">
      <pane xSplit="1" ySplit="5" topLeftCell="M203" activePane="bottomRight" state="frozen"/>
      <selection pane="topRight"/>
      <selection pane="bottomLeft"/>
      <selection pane="bottomRight" activeCell="B199" sqref="B199:Q208"/>
    </sheetView>
  </sheetViews>
  <sheetFormatPr baseColWidth="10" defaultColWidth="10.1640625" defaultRowHeight="14.5" customHeight="1" x14ac:dyDescent="0.15"/>
  <cols>
    <col min="1" max="1" width="34" style="20" customWidth="1"/>
    <col min="2" max="2" width="10.83203125" style="20" customWidth="1"/>
    <col min="3" max="3" width="10.33203125" style="20" customWidth="1"/>
    <col min="4" max="4" width="10" style="20" customWidth="1"/>
    <col min="5" max="5" width="10.33203125" style="20" customWidth="1"/>
    <col min="6" max="7" width="10.83203125" style="20" customWidth="1"/>
    <col min="8" max="9" width="10" style="20" customWidth="1"/>
    <col min="10" max="11" width="10.83203125" style="20" customWidth="1"/>
    <col min="12" max="17" width="10.33203125" style="20" customWidth="1"/>
    <col min="18" max="18" width="9.5" style="20" customWidth="1"/>
    <col min="19" max="26" width="11.5" style="20" customWidth="1"/>
    <col min="27" max="16384" width="10.1640625" style="20"/>
  </cols>
  <sheetData>
    <row r="1" spans="1:26" ht="19.5" customHeight="1" x14ac:dyDescent="0.15">
      <c r="A1" s="112" t="s">
        <v>516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21"/>
      <c r="O1" s="21"/>
      <c r="P1" s="21"/>
      <c r="Q1" s="21"/>
      <c r="R1" s="21"/>
      <c r="S1" s="21"/>
      <c r="T1" s="21"/>
      <c r="U1" s="21"/>
      <c r="V1" s="83"/>
      <c r="W1" s="21"/>
      <c r="X1" s="21"/>
      <c r="Y1" s="21"/>
      <c r="Z1" s="21"/>
    </row>
    <row r="2" spans="1:26" ht="16.5" customHeight="1" x14ac:dyDescent="0.15">
      <c r="A2" s="35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83"/>
      <c r="W2" s="21"/>
      <c r="X2" s="21"/>
      <c r="Y2" s="21"/>
      <c r="Z2" s="21"/>
    </row>
    <row r="3" spans="1:26" ht="11.25" customHeight="1" x14ac:dyDescent="0.15">
      <c r="A3" s="35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83"/>
      <c r="W3" s="21"/>
      <c r="X3" s="21"/>
      <c r="Y3" s="21"/>
      <c r="Z3" s="21"/>
    </row>
    <row r="4" spans="1:26" ht="17.25" customHeight="1" x14ac:dyDescent="0.15">
      <c r="A4" s="114" t="s">
        <v>2</v>
      </c>
      <c r="B4" s="114"/>
      <c r="C4" s="34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87" t="s">
        <v>776</v>
      </c>
      <c r="W4" s="33"/>
      <c r="X4" s="33"/>
      <c r="Y4" s="33"/>
      <c r="Z4" s="33"/>
    </row>
    <row r="5" spans="1:26" ht="14.25" customHeight="1" x14ac:dyDescent="0.15">
      <c r="A5" s="32"/>
      <c r="B5" s="31" t="s">
        <v>3</v>
      </c>
      <c r="C5" s="30" t="s">
        <v>4</v>
      </c>
      <c r="D5" s="30" t="s">
        <v>5</v>
      </c>
      <c r="E5" s="30" t="s">
        <v>6</v>
      </c>
      <c r="F5" s="30" t="s">
        <v>7</v>
      </c>
      <c r="G5" s="30" t="s">
        <v>8</v>
      </c>
      <c r="H5" s="30" t="s">
        <v>9</v>
      </c>
      <c r="I5" s="30" t="s">
        <v>10</v>
      </c>
      <c r="J5" s="30" t="s">
        <v>11</v>
      </c>
      <c r="K5" s="30" t="s">
        <v>12</v>
      </c>
      <c r="L5" s="30" t="s">
        <v>13</v>
      </c>
      <c r="M5" s="30" t="s">
        <v>14</v>
      </c>
      <c r="N5" s="30" t="s">
        <v>15</v>
      </c>
      <c r="O5" s="30" t="s">
        <v>16</v>
      </c>
      <c r="P5" s="30" t="s">
        <v>17</v>
      </c>
      <c r="Q5" s="29" t="s">
        <v>18</v>
      </c>
      <c r="R5" s="21"/>
      <c r="S5" s="21"/>
      <c r="T5" s="21"/>
      <c r="U5" s="21"/>
      <c r="V5" s="83">
        <v>2020</v>
      </c>
      <c r="W5" s="21"/>
      <c r="X5" s="21"/>
      <c r="Y5" s="21"/>
      <c r="Z5" s="21"/>
    </row>
    <row r="6" spans="1:26" ht="14.25" customHeight="1" x14ac:dyDescent="0.15">
      <c r="A6" s="28" t="s">
        <v>19</v>
      </c>
      <c r="B6" s="26"/>
      <c r="C6" s="26"/>
      <c r="D6" s="26"/>
      <c r="E6" s="26">
        <v>538</v>
      </c>
      <c r="F6" s="26">
        <v>850.61576189176628</v>
      </c>
      <c r="G6" s="26">
        <v>1047.0732536688572</v>
      </c>
      <c r="H6" s="26">
        <v>1040.2700749836549</v>
      </c>
      <c r="I6" s="26">
        <v>73.483586562684508</v>
      </c>
      <c r="J6" s="26">
        <v>-651.14815782792698</v>
      </c>
      <c r="K6" s="26">
        <v>-155.01866400969172</v>
      </c>
      <c r="L6" s="26">
        <v>-376.64651052436892</v>
      </c>
      <c r="M6" s="26">
        <v>-596.48765580593897</v>
      </c>
      <c r="N6" s="26">
        <v>-871.308253022803</v>
      </c>
      <c r="O6" s="26">
        <v>-632.63035949511402</v>
      </c>
      <c r="P6" s="26">
        <v>-560.70541874364903</v>
      </c>
      <c r="Q6" s="26">
        <v>-405.64055227239754</v>
      </c>
      <c r="R6" s="21"/>
      <c r="S6" s="21"/>
      <c r="T6" s="21"/>
      <c r="U6" s="21"/>
      <c r="V6" s="83">
        <f t="shared" ref="V6:V37" si="0">IF(Q6="", 0, 1)</f>
        <v>1</v>
      </c>
      <c r="W6" s="21"/>
      <c r="X6" s="21"/>
      <c r="Y6" s="21"/>
      <c r="Z6" s="21"/>
    </row>
    <row r="7" spans="1:26" ht="14.25" customHeight="1" x14ac:dyDescent="0.15">
      <c r="A7" s="27" t="s">
        <v>20</v>
      </c>
      <c r="B7" s="24">
        <v>-116.235982636283</v>
      </c>
      <c r="C7" s="24">
        <v>72.592904404736004</v>
      </c>
      <c r="D7" s="24">
        <v>180.11858372785602</v>
      </c>
      <c r="E7" s="24">
        <v>364.5</v>
      </c>
      <c r="F7" s="24">
        <v>425.31472015595142</v>
      </c>
      <c r="G7" s="24">
        <v>580.10448453968195</v>
      </c>
      <c r="H7" s="24">
        <v>565.58544405228588</v>
      </c>
      <c r="I7" s="24">
        <v>561.72400328284868</v>
      </c>
      <c r="J7" s="24">
        <v>302.78360926106916</v>
      </c>
      <c r="K7" s="24">
        <v>423.54827174865017</v>
      </c>
      <c r="L7" s="24">
        <v>581.81623199769683</v>
      </c>
      <c r="M7" s="24">
        <v>879.7714402108154</v>
      </c>
      <c r="N7" s="24">
        <v>1225.9321171361196</v>
      </c>
      <c r="O7" s="24">
        <v>1311.7337794435923</v>
      </c>
      <c r="P7" s="24">
        <v>1413.9439414818755</v>
      </c>
      <c r="Q7" s="24">
        <v>1214.7920382859377</v>
      </c>
      <c r="R7" s="21"/>
      <c r="S7" s="21"/>
      <c r="T7" s="21"/>
      <c r="U7" s="21"/>
      <c r="V7" s="83">
        <f t="shared" si="0"/>
        <v>1</v>
      </c>
      <c r="W7" s="21"/>
      <c r="X7" s="21"/>
      <c r="Y7" s="21"/>
      <c r="Z7" s="21"/>
    </row>
    <row r="8" spans="1:26" ht="14.25" customHeight="1" x14ac:dyDescent="0.15">
      <c r="A8" s="27" t="s">
        <v>21</v>
      </c>
      <c r="B8" s="26">
        <v>-2315.9999999998918</v>
      </c>
      <c r="C8" s="26">
        <v>-2273.0000000001314</v>
      </c>
      <c r="D8" s="26">
        <v>-3956.3112762945284</v>
      </c>
      <c r="E8" s="26">
        <v>-7606.2645624639836</v>
      </c>
      <c r="F8" s="26">
        <v>-8699.6828593112805</v>
      </c>
      <c r="G8" s="26">
        <v>-8358.2000000000007</v>
      </c>
      <c r="H8" s="26">
        <v>-8978.5428816896656</v>
      </c>
      <c r="I8" s="26">
        <v>-7124.3890506137122</v>
      </c>
      <c r="J8" s="26">
        <v>-7021.909978080017</v>
      </c>
      <c r="K8" s="26">
        <v>-8253.976074803204</v>
      </c>
      <c r="L8" s="26">
        <v>-7572.88354360631</v>
      </c>
      <c r="M8" s="26">
        <v>-7449.5441925375999</v>
      </c>
      <c r="N8" s="26">
        <v>-8161.4898532884299</v>
      </c>
      <c r="O8" s="26">
        <v>-8540.821107037551</v>
      </c>
      <c r="P8" s="26">
        <v>-6700.1820976596109</v>
      </c>
      <c r="Q8" s="26">
        <v>-4490.8801495532643</v>
      </c>
      <c r="R8" s="21"/>
      <c r="S8" s="21"/>
      <c r="T8" s="21"/>
      <c r="U8" s="21"/>
      <c r="V8" s="83">
        <f t="shared" si="0"/>
        <v>1</v>
      </c>
      <c r="W8" s="21"/>
      <c r="X8" s="21"/>
      <c r="Y8" s="21"/>
      <c r="Z8" s="21"/>
    </row>
    <row r="9" spans="1:26" ht="14.25" customHeight="1" x14ac:dyDescent="0.15">
      <c r="A9" s="27" t="s">
        <v>22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>
        <v>1646.6</v>
      </c>
      <c r="Q9" s="24"/>
      <c r="R9" s="21"/>
      <c r="S9" s="21"/>
      <c r="T9" s="21"/>
      <c r="U9" s="21"/>
      <c r="V9" s="83">
        <f t="shared" si="0"/>
        <v>0</v>
      </c>
      <c r="W9" s="21"/>
      <c r="X9" s="21"/>
      <c r="Y9" s="21"/>
      <c r="Z9" s="21"/>
    </row>
    <row r="10" spans="1:26" ht="14.25" customHeight="1" x14ac:dyDescent="0.15">
      <c r="A10" s="27" t="s">
        <v>23</v>
      </c>
      <c r="B10" s="26">
        <v>-6614.1579256957593</v>
      </c>
      <c r="C10" s="26">
        <v>-6026.9516014560004</v>
      </c>
      <c r="D10" s="26">
        <v>-12332.53383258</v>
      </c>
      <c r="E10" s="26">
        <v>-21809.894703130001</v>
      </c>
      <c r="F10" s="26">
        <v>-18546.2</v>
      </c>
      <c r="G10" s="26">
        <v>-17897.487050930002</v>
      </c>
      <c r="H10" s="26">
        <v>-22937.6258179203</v>
      </c>
      <c r="I10" s="26">
        <v>-21364.335868233138</v>
      </c>
      <c r="J10" s="26">
        <v>-21746.38153254964</v>
      </c>
      <c r="K10" s="26">
        <v>-23276.300461964198</v>
      </c>
      <c r="L10" s="26">
        <v>-16020.064533354538</v>
      </c>
      <c r="M10" s="26">
        <v>-11905.64690480052</v>
      </c>
      <c r="N10" s="26">
        <v>-12808.713553949559</v>
      </c>
      <c r="O10" s="26">
        <v>-9458.3837301901494</v>
      </c>
      <c r="P10" s="26">
        <v>-7717.6887670772603</v>
      </c>
      <c r="Q10" s="26">
        <v>-5535.5391886769603</v>
      </c>
      <c r="R10" s="21"/>
      <c r="S10" s="21"/>
      <c r="T10" s="21"/>
      <c r="U10" s="21"/>
      <c r="V10" s="83">
        <f t="shared" si="0"/>
        <v>1</v>
      </c>
      <c r="W10" s="21"/>
      <c r="X10" s="21"/>
      <c r="Y10" s="21"/>
      <c r="Z10" s="21"/>
    </row>
    <row r="11" spans="1:26" ht="14.25" customHeight="1" x14ac:dyDescent="0.15">
      <c r="A11" s="27" t="s">
        <v>24</v>
      </c>
      <c r="B11" s="24">
        <v>42.291859259259262</v>
      </c>
      <c r="C11" s="24">
        <v>32.303918655555563</v>
      </c>
      <c r="D11" s="24">
        <v>31.379089999999984</v>
      </c>
      <c r="E11" s="24">
        <v>22.02916481481482</v>
      </c>
      <c r="F11" s="24">
        <v>41.284781851851854</v>
      </c>
      <c r="G11" s="24">
        <v>60.330780555555563</v>
      </c>
      <c r="H11" s="24">
        <v>74.76187925925926</v>
      </c>
      <c r="I11" s="24">
        <v>73.829519444444443</v>
      </c>
      <c r="J11" s="24">
        <v>82.366964666666632</v>
      </c>
      <c r="K11" s="24">
        <v>78.456461180347461</v>
      </c>
      <c r="L11" s="24">
        <v>95.825904656213538</v>
      </c>
      <c r="M11" s="24">
        <v>94.417347516562899</v>
      </c>
      <c r="N11" s="24">
        <v>142.80426612165766</v>
      </c>
      <c r="O11" s="24">
        <v>64.104804563113277</v>
      </c>
      <c r="P11" s="24">
        <v>123.99429339426295</v>
      </c>
      <c r="Q11" s="24">
        <v>45.13642396127171</v>
      </c>
      <c r="R11" s="21"/>
      <c r="S11" s="21"/>
      <c r="T11" s="21"/>
      <c r="U11" s="21"/>
      <c r="V11" s="83">
        <f t="shared" si="0"/>
        <v>1</v>
      </c>
      <c r="W11" s="21"/>
      <c r="X11" s="21"/>
      <c r="Y11" s="21"/>
      <c r="Z11" s="21"/>
    </row>
    <row r="12" spans="1:26" ht="14.25" customHeight="1" x14ac:dyDescent="0.15">
      <c r="A12" s="27" t="s">
        <v>25</v>
      </c>
      <c r="B12" s="26">
        <v>235.23341851851853</v>
      </c>
      <c r="C12" s="26">
        <v>215.46298296296297</v>
      </c>
      <c r="D12" s="26">
        <v>238.54454222222222</v>
      </c>
      <c r="E12" s="26">
        <v>277.6608881481481</v>
      </c>
      <c r="F12" s="26">
        <v>283.31204518518518</v>
      </c>
      <c r="G12" s="26">
        <v>253.07216777777776</v>
      </c>
      <c r="H12" s="26">
        <v>270.6812181481481</v>
      </c>
      <c r="I12" s="26">
        <v>278.42769222222222</v>
      </c>
      <c r="J12" s="26">
        <v>245.4672711111111</v>
      </c>
      <c r="K12" s="26">
        <v>536.70588870964571</v>
      </c>
      <c r="L12" s="26">
        <v>522.74327767358864</v>
      </c>
      <c r="M12" s="26">
        <v>512.98200664618025</v>
      </c>
      <c r="N12" s="26">
        <v>480.35453094197038</v>
      </c>
      <c r="O12" s="26">
        <v>483.16555636641982</v>
      </c>
      <c r="P12" s="26">
        <v>607.06919752681563</v>
      </c>
      <c r="Q12" s="26">
        <v>292.63999130923105</v>
      </c>
      <c r="R12" s="21"/>
      <c r="S12" s="21"/>
      <c r="T12" s="21"/>
      <c r="U12" s="21"/>
      <c r="V12" s="83">
        <f t="shared" si="0"/>
        <v>1</v>
      </c>
      <c r="W12" s="21"/>
      <c r="X12" s="21"/>
      <c r="Y12" s="21"/>
      <c r="Z12" s="21"/>
    </row>
    <row r="13" spans="1:26" ht="14.25" customHeight="1" x14ac:dyDescent="0.15">
      <c r="A13" s="27" t="s">
        <v>26</v>
      </c>
      <c r="B13" s="24">
        <v>-1038.83</v>
      </c>
      <c r="C13" s="24">
        <v>-763</v>
      </c>
      <c r="D13" s="24">
        <v>-981.48202371127695</v>
      </c>
      <c r="E13" s="24">
        <v>-2222.3350267032465</v>
      </c>
      <c r="F13" s="24">
        <v>-1992.031489604268</v>
      </c>
      <c r="G13" s="24">
        <v>-1803.5886499116941</v>
      </c>
      <c r="H13" s="24">
        <v>-3152.488037076464</v>
      </c>
      <c r="I13" s="24">
        <v>-4097.2247239718472</v>
      </c>
      <c r="J13" s="24">
        <v>-5328.9161153387604</v>
      </c>
      <c r="K13" s="24">
        <v>-4641.2921534012403</v>
      </c>
      <c r="L13" s="24">
        <v>-5815.0446932442801</v>
      </c>
      <c r="M13" s="24">
        <v>-8451.6551855357993</v>
      </c>
      <c r="N13" s="24">
        <v>-9695.43859222436</v>
      </c>
      <c r="O13" s="24">
        <v>-8935.2677860446001</v>
      </c>
      <c r="P13" s="24">
        <v>-4864.5826901966202</v>
      </c>
      <c r="Q13" s="24">
        <v>-2239.862172290897</v>
      </c>
      <c r="R13" s="21"/>
      <c r="S13" s="21"/>
      <c r="T13" s="21"/>
      <c r="U13" s="21"/>
      <c r="V13" s="83">
        <f t="shared" si="0"/>
        <v>1</v>
      </c>
      <c r="W13" s="21"/>
      <c r="X13" s="21"/>
      <c r="Y13" s="21"/>
      <c r="Z13" s="21"/>
    </row>
    <row r="14" spans="1:26" ht="14.25" customHeight="1" x14ac:dyDescent="0.15">
      <c r="A14" s="27" t="s">
        <v>27</v>
      </c>
      <c r="B14" s="26">
        <v>-147.9214811626828</v>
      </c>
      <c r="C14" s="26">
        <v>-88.289106120170203</v>
      </c>
      <c r="D14" s="26">
        <v>-189.97513441037</v>
      </c>
      <c r="E14" s="26">
        <v>-311.15934269025763</v>
      </c>
      <c r="F14" s="26">
        <v>-276.30040146613732</v>
      </c>
      <c r="G14" s="26">
        <v>-260.75963766237396</v>
      </c>
      <c r="H14" s="26">
        <v>-65.797539069966703</v>
      </c>
      <c r="I14" s="26">
        <v>-102.0967474121377</v>
      </c>
      <c r="J14" s="26">
        <v>-125.61527232709521</v>
      </c>
      <c r="K14" s="26">
        <v>-113.50594550138655</v>
      </c>
      <c r="L14" s="26">
        <v>-96.440374331411093</v>
      </c>
      <c r="M14" s="26">
        <v>70.403915415598604</v>
      </c>
      <c r="N14" s="26">
        <v>159.40990669865201</v>
      </c>
      <c r="O14" s="26">
        <v>24.653561625576796</v>
      </c>
      <c r="P14" s="26">
        <v>-66.921714390626022</v>
      </c>
      <c r="Q14" s="26">
        <v>100.1375389822532</v>
      </c>
      <c r="R14" s="21"/>
      <c r="S14" s="21"/>
      <c r="T14" s="21"/>
      <c r="U14" s="21"/>
      <c r="V14" s="83">
        <f t="shared" si="0"/>
        <v>1</v>
      </c>
      <c r="W14" s="21"/>
      <c r="X14" s="21"/>
      <c r="Y14" s="21"/>
      <c r="Z14" s="21"/>
    </row>
    <row r="15" spans="1:26" ht="14.25" customHeight="1" x14ac:dyDescent="0.15">
      <c r="A15" s="27" t="s">
        <v>28</v>
      </c>
      <c r="B15" s="24">
        <v>596.13408773930053</v>
      </c>
      <c r="C15" s="24">
        <v>554.04609775398376</v>
      </c>
      <c r="D15" s="24">
        <v>685.81005586592175</v>
      </c>
      <c r="E15" s="24">
        <v>809.1620111731844</v>
      </c>
      <c r="F15" s="24">
        <v>845.69832402234636</v>
      </c>
      <c r="G15" s="24">
        <v>880.78212290502813</v>
      </c>
      <c r="H15" s="24">
        <v>837.5977653631287</v>
      </c>
      <c r="I15" s="24">
        <v>937.65363128491617</v>
      </c>
      <c r="J15" s="24">
        <v>990.49319273743038</v>
      </c>
      <c r="K15" s="24">
        <v>1128.6442351955309</v>
      </c>
      <c r="L15" s="24">
        <v>1224.0629586592179</v>
      </c>
      <c r="M15" s="24">
        <v>1187.8</v>
      </c>
      <c r="N15" s="24">
        <v>1256.7815244202134</v>
      </c>
      <c r="O15" s="24">
        <v>1324.5530537433631</v>
      </c>
      <c r="P15" s="24">
        <v>1395.359962167304</v>
      </c>
      <c r="Q15" s="24">
        <v>553.87343025391613</v>
      </c>
      <c r="R15" s="21"/>
      <c r="S15" s="21"/>
      <c r="T15" s="21"/>
      <c r="U15" s="21"/>
      <c r="V15" s="83">
        <f t="shared" si="0"/>
        <v>1</v>
      </c>
      <c r="W15" s="21"/>
      <c r="X15" s="21"/>
      <c r="Y15" s="21"/>
      <c r="Z15" s="21"/>
    </row>
    <row r="16" spans="1:26" ht="14.25" customHeight="1" x14ac:dyDescent="0.15">
      <c r="A16" s="27" t="s">
        <v>29</v>
      </c>
      <c r="B16" s="26">
        <v>-547.6305236620791</v>
      </c>
      <c r="C16" s="26">
        <v>-160.56329143172715</v>
      </c>
      <c r="D16" s="26">
        <v>-1673.4036452202292</v>
      </c>
      <c r="E16" s="26">
        <v>-5958.0130847596056</v>
      </c>
      <c r="F16" s="26">
        <v>-2560.711764664939</v>
      </c>
      <c r="G16" s="26">
        <v>-5149.8596989644311</v>
      </c>
      <c r="H16" s="26">
        <v>-10180.593465705304</v>
      </c>
      <c r="I16" s="26">
        <v>-13166.602630954651</v>
      </c>
      <c r="J16" s="26">
        <v>-14731.42558408295</v>
      </c>
      <c r="K16" s="26">
        <v>-11273.841506053153</v>
      </c>
      <c r="L16" s="26">
        <v>-8761.9362452601927</v>
      </c>
      <c r="M16" s="26">
        <v>-4442.1928761964218</v>
      </c>
      <c r="N16" s="26">
        <v>-3300.3561155390989</v>
      </c>
      <c r="O16" s="26">
        <v>-3848.8697878410439</v>
      </c>
      <c r="P16" s="26">
        <v>-1042.2130437539399</v>
      </c>
      <c r="Q16" s="26">
        <v>10595.048058244694</v>
      </c>
      <c r="R16" s="21"/>
      <c r="S16" s="21"/>
      <c r="T16" s="21"/>
      <c r="U16" s="21"/>
      <c r="V16" s="83">
        <f t="shared" si="0"/>
        <v>1</v>
      </c>
      <c r="W16" s="21"/>
      <c r="X16" s="21"/>
      <c r="Y16" s="21"/>
      <c r="Z16" s="21"/>
    </row>
    <row r="17" spans="1:26" ht="14.25" customHeight="1" x14ac:dyDescent="0.15">
      <c r="A17" s="27" t="s">
        <v>30</v>
      </c>
      <c r="B17" s="24">
        <v>9139.8236498280476</v>
      </c>
      <c r="C17" s="24">
        <v>10361.5</v>
      </c>
      <c r="D17" s="24">
        <v>13426.544907967582</v>
      </c>
      <c r="E17" s="24">
        <v>17799.117796265578</v>
      </c>
      <c r="F17" s="24">
        <v>14896.350840132378</v>
      </c>
      <c r="G17" s="24">
        <v>13973.554052092362</v>
      </c>
      <c r="H17" s="24">
        <v>14683.132849661784</v>
      </c>
      <c r="I17" s="24">
        <v>13803.883085263671</v>
      </c>
      <c r="J17" s="24">
        <v>13539.858097021395</v>
      </c>
      <c r="K17" s="24">
        <v>13419.946423570327</v>
      </c>
      <c r="L17" s="24">
        <v>11370.889731332882</v>
      </c>
      <c r="M17" s="24">
        <v>11683.205455226955</v>
      </c>
      <c r="N17" s="24">
        <v>11268.667325731984</v>
      </c>
      <c r="O17" s="24">
        <v>11947.817239065962</v>
      </c>
      <c r="P17" s="24">
        <v>11034.880821293302</v>
      </c>
      <c r="Q17" s="24">
        <v>8887.5277231288837</v>
      </c>
      <c r="R17" s="21"/>
      <c r="S17" s="21"/>
      <c r="T17" s="21"/>
      <c r="U17" s="21"/>
      <c r="V17" s="83">
        <f t="shared" si="0"/>
        <v>1</v>
      </c>
      <c r="W17" s="21"/>
      <c r="X17" s="21"/>
      <c r="Y17" s="21"/>
      <c r="Z17" s="21"/>
    </row>
    <row r="18" spans="1:26" ht="14.25" customHeight="1" x14ac:dyDescent="0.15">
      <c r="A18" s="27" t="s">
        <v>31</v>
      </c>
      <c r="B18" s="26">
        <v>-1917.34</v>
      </c>
      <c r="C18" s="26">
        <v>-1973.2950000000001</v>
      </c>
      <c r="D18" s="26">
        <v>-1929.7819999999999</v>
      </c>
      <c r="E18" s="26">
        <v>-2247.1080000000002</v>
      </c>
      <c r="F18" s="26">
        <v>-1572.5540000000001</v>
      </c>
      <c r="G18" s="26">
        <v>-1435.8019999999999</v>
      </c>
      <c r="H18" s="26">
        <v>-2796.9929999999999</v>
      </c>
      <c r="I18" s="26">
        <v>-2620.8359999999998</v>
      </c>
      <c r="J18" s="26">
        <v>-4189</v>
      </c>
      <c r="K18" s="26">
        <v>-6089.56</v>
      </c>
      <c r="L18" s="26">
        <v>-4228.8649999999998</v>
      </c>
      <c r="M18" s="26">
        <v>-3154.5149999999999</v>
      </c>
      <c r="N18" s="26">
        <v>-3379.3130000000001</v>
      </c>
      <c r="O18" s="26">
        <v>-2062.0540000000001</v>
      </c>
      <c r="P18" s="26">
        <v>-2615.6628400442373</v>
      </c>
      <c r="Q18" s="26">
        <v>-2840.66</v>
      </c>
      <c r="R18" s="21"/>
      <c r="S18" s="21"/>
      <c r="T18" s="21"/>
      <c r="U18" s="21"/>
      <c r="V18" s="83">
        <f t="shared" si="0"/>
        <v>1</v>
      </c>
      <c r="W18" s="21"/>
      <c r="X18" s="21"/>
      <c r="Y18" s="21"/>
      <c r="Z18" s="21"/>
    </row>
    <row r="19" spans="1:26" ht="14.25" customHeight="1" x14ac:dyDescent="0.15">
      <c r="A19" s="27" t="s">
        <v>32</v>
      </c>
      <c r="B19" s="24">
        <v>1224.4949204439999</v>
      </c>
      <c r="C19" s="24">
        <v>825.21</v>
      </c>
      <c r="D19" s="24">
        <v>1019.7501921267799</v>
      </c>
      <c r="E19" s="24">
        <v>1131.0225875690001</v>
      </c>
      <c r="F19" s="24">
        <v>1154.7940000000001</v>
      </c>
      <c r="G19" s="24">
        <v>1312.4749999999999</v>
      </c>
      <c r="H19" s="24">
        <v>1201.191</v>
      </c>
      <c r="I19" s="24">
        <v>1153.7166</v>
      </c>
      <c r="J19" s="24">
        <v>1042.9739999999999</v>
      </c>
      <c r="K19" s="24">
        <v>996.98008360749589</v>
      </c>
      <c r="L19" s="24">
        <v>1617.6456891183</v>
      </c>
      <c r="M19" s="24">
        <v>1564.2698977853779</v>
      </c>
      <c r="N19" s="24">
        <v>1379.6247150576721</v>
      </c>
      <c r="O19" s="24">
        <v>2310.6615527915101</v>
      </c>
      <c r="P19" s="24">
        <v>2630.6922619766151</v>
      </c>
      <c r="Q19" s="24">
        <v>-125.4876</v>
      </c>
      <c r="R19" s="21"/>
      <c r="S19" s="21"/>
      <c r="T19" s="21"/>
      <c r="U19" s="21"/>
      <c r="V19" s="83">
        <f t="shared" si="0"/>
        <v>1</v>
      </c>
      <c r="W19" s="21"/>
      <c r="X19" s="21"/>
      <c r="Y19" s="21"/>
      <c r="Z19" s="21"/>
    </row>
    <row r="20" spans="1:26" ht="14.25" customHeight="1" x14ac:dyDescent="0.15">
      <c r="A20" s="27" t="s">
        <v>33</v>
      </c>
      <c r="B20" s="26">
        <v>1738.6811049645394</v>
      </c>
      <c r="C20" s="26">
        <v>1857.0310938829782</v>
      </c>
      <c r="D20" s="26">
        <v>1979.9202127659573</v>
      </c>
      <c r="E20" s="26">
        <v>1885.6382978723407</v>
      </c>
      <c r="F20" s="26">
        <v>2090.1595744680849</v>
      </c>
      <c r="G20" s="26">
        <v>2328.1914893617018</v>
      </c>
      <c r="H20" s="26">
        <v>1517.2872340425524</v>
      </c>
      <c r="I20" s="26">
        <v>2287.7659574468084</v>
      </c>
      <c r="J20" s="26">
        <v>1449.2021276595769</v>
      </c>
      <c r="K20" s="26">
        <v>1806.8617021276568</v>
      </c>
      <c r="L20" s="26">
        <v>2520.1999999999998</v>
      </c>
      <c r="M20" s="26">
        <v>3497.872340425532</v>
      </c>
      <c r="N20" s="26">
        <v>3555.8510638297871</v>
      </c>
      <c r="O20" s="26">
        <v>3976.86170212766</v>
      </c>
      <c r="P20" s="72">
        <v>3500.2659574468084</v>
      </c>
      <c r="Q20" s="72">
        <v>2079.5212765957444</v>
      </c>
      <c r="R20" s="21"/>
      <c r="S20" s="21"/>
      <c r="T20" s="21"/>
      <c r="U20" s="21"/>
      <c r="V20" s="83">
        <f t="shared" si="0"/>
        <v>1</v>
      </c>
      <c r="W20" s="21"/>
      <c r="X20" s="21"/>
      <c r="Y20" s="21"/>
      <c r="Z20" s="21"/>
    </row>
    <row r="21" spans="1:26" ht="14.25" customHeight="1" x14ac:dyDescent="0.15">
      <c r="A21" s="27" t="s">
        <v>34</v>
      </c>
      <c r="B21" s="24">
        <v>-867.6</v>
      </c>
      <c r="C21" s="24">
        <v>-884.44639115700375</v>
      </c>
      <c r="D21" s="24">
        <v>-1130.82972815629</v>
      </c>
      <c r="E21" s="24">
        <v>-1559.908339692983</v>
      </c>
      <c r="F21" s="24">
        <v>-1399.3026715493413</v>
      </c>
      <c r="G21" s="24">
        <v>-1944.1167255351447</v>
      </c>
      <c r="H21" s="24">
        <v>-2817.85006513592</v>
      </c>
      <c r="I21" s="24">
        <v>-2891.4204255373184</v>
      </c>
      <c r="J21" s="24">
        <v>-3570.8179635877368</v>
      </c>
      <c r="K21" s="24">
        <v>-4637.4751386555808</v>
      </c>
      <c r="L21" s="24">
        <v>-4486.255931021964</v>
      </c>
      <c r="M21" s="24">
        <v>-4261.3649880607181</v>
      </c>
      <c r="N21" s="24">
        <v>-4628.6740533422644</v>
      </c>
      <c r="O21" s="24">
        <v>-4173.0359934998705</v>
      </c>
      <c r="P21" s="24">
        <v>-3344.0363961571115</v>
      </c>
      <c r="Q21" s="24">
        <v>-2097.0908414400146</v>
      </c>
      <c r="R21" s="21"/>
      <c r="S21" s="21"/>
      <c r="T21" s="21"/>
      <c r="U21" s="21"/>
      <c r="V21" s="83">
        <f t="shared" si="0"/>
        <v>1</v>
      </c>
      <c r="W21" s="21"/>
      <c r="X21" s="21"/>
      <c r="Y21" s="21"/>
      <c r="Z21" s="21"/>
    </row>
    <row r="22" spans="1:26" ht="14.25" customHeight="1" x14ac:dyDescent="0.15">
      <c r="A22" s="27" t="s">
        <v>35</v>
      </c>
      <c r="B22" s="26">
        <v>732.29276790624499</v>
      </c>
      <c r="C22" s="26">
        <v>848.90659684077002</v>
      </c>
      <c r="D22" s="26">
        <v>883.19991943261505</v>
      </c>
      <c r="E22" s="26">
        <v>856.15141478627004</v>
      </c>
      <c r="F22" s="26">
        <v>786.63772836425994</v>
      </c>
      <c r="G22" s="26">
        <v>662.10961147922001</v>
      </c>
      <c r="H22" s="26">
        <v>777.4574327473249</v>
      </c>
      <c r="I22" s="26">
        <v>720.01082746486497</v>
      </c>
      <c r="J22" s="26">
        <v>713.12907971071502</v>
      </c>
      <c r="K22" s="26">
        <v>690.389873508395</v>
      </c>
      <c r="L22" s="26">
        <v>706.02212900926008</v>
      </c>
      <c r="M22" s="26">
        <v>735.55568303382506</v>
      </c>
      <c r="N22" s="26"/>
      <c r="O22" s="26"/>
      <c r="P22" s="26"/>
      <c r="Q22" s="26"/>
      <c r="R22" s="21"/>
      <c r="S22" s="21"/>
      <c r="T22" s="21"/>
      <c r="U22" s="21"/>
      <c r="V22" s="83">
        <f t="shared" si="0"/>
        <v>0</v>
      </c>
      <c r="W22" s="21"/>
      <c r="X22" s="21"/>
      <c r="Y22" s="21"/>
      <c r="Z22" s="21"/>
    </row>
    <row r="23" spans="1:26" ht="14.25" customHeight="1" x14ac:dyDescent="0.15">
      <c r="A23" s="27" t="s">
        <v>36</v>
      </c>
      <c r="B23" s="24">
        <v>1201.3</v>
      </c>
      <c r="C23" s="24">
        <v>962.4</v>
      </c>
      <c r="D23" s="24">
        <v>1464.4</v>
      </c>
      <c r="E23" s="24">
        <v>1847.3</v>
      </c>
      <c r="F23" s="24">
        <v>1507.7</v>
      </c>
      <c r="G23" s="24">
        <v>1806.9</v>
      </c>
      <c r="H23" s="24">
        <v>2278.6</v>
      </c>
      <c r="I23" s="24">
        <v>2297.8000000000002</v>
      </c>
      <c r="J23" s="24">
        <v>2292.8000000000002</v>
      </c>
      <c r="K23" s="24">
        <v>2191.3000000000002</v>
      </c>
      <c r="L23" s="24">
        <v>2274.9</v>
      </c>
      <c r="M23" s="24">
        <v>2502.5</v>
      </c>
      <c r="N23" s="24">
        <v>3079</v>
      </c>
      <c r="O23" s="24">
        <v>3431.9</v>
      </c>
      <c r="P23" s="24">
        <v>3789.7</v>
      </c>
      <c r="Q23" s="24">
        <v>3850.5</v>
      </c>
      <c r="R23" s="21"/>
      <c r="S23" s="21"/>
      <c r="T23" s="21"/>
      <c r="U23" s="21"/>
      <c r="V23" s="83">
        <f t="shared" si="0"/>
        <v>1</v>
      </c>
      <c r="W23" s="21"/>
      <c r="X23" s="21"/>
      <c r="Y23" s="21"/>
      <c r="Z23" s="21"/>
    </row>
    <row r="24" spans="1:26" ht="14.25" customHeight="1" x14ac:dyDescent="0.15">
      <c r="A24" s="27" t="s">
        <v>37</v>
      </c>
      <c r="B24" s="26">
        <v>4768.8456705374492</v>
      </c>
      <c r="C24" s="26">
        <v>6274.7457746681648</v>
      </c>
      <c r="D24" s="26">
        <v>4028.6694610134919</v>
      </c>
      <c r="E24" s="26">
        <v>7693.3</v>
      </c>
      <c r="F24" s="26">
        <v>9947.7711742655756</v>
      </c>
      <c r="G24" s="26">
        <v>9887.1552463203461</v>
      </c>
      <c r="H24" s="26">
        <v>8062.3419505275897</v>
      </c>
      <c r="I24" s="26">
        <v>7189.2174794851244</v>
      </c>
      <c r="J24" s="26">
        <v>8553.8018367046734</v>
      </c>
      <c r="K24" s="26">
        <v>7821.3586794780449</v>
      </c>
      <c r="L24" s="26">
        <v>4650.7154788940197</v>
      </c>
      <c r="M24" s="26">
        <v>3761.1042196051858</v>
      </c>
      <c r="N24" s="26">
        <v>2555.5686658667073</v>
      </c>
      <c r="O24" s="26">
        <v>-782.04476965201422</v>
      </c>
      <c r="P24" s="26">
        <v>-601.12506168831442</v>
      </c>
      <c r="Q24" s="26">
        <v>654.57819166396473</v>
      </c>
      <c r="R24" s="21"/>
      <c r="S24" s="21"/>
      <c r="T24" s="21"/>
      <c r="U24" s="21"/>
      <c r="V24" s="83">
        <f t="shared" si="0"/>
        <v>1</v>
      </c>
      <c r="W24" s="21"/>
      <c r="X24" s="21"/>
      <c r="Y24" s="21"/>
      <c r="Z24" s="21"/>
    </row>
    <row r="25" spans="1:26" ht="14.25" customHeight="1" x14ac:dyDescent="0.15">
      <c r="A25" s="27" t="s">
        <v>39</v>
      </c>
      <c r="B25" s="26">
        <v>148.15937292076299</v>
      </c>
      <c r="C25" s="26">
        <v>214.8762193890135</v>
      </c>
      <c r="D25" s="26">
        <v>231.93028512680348</v>
      </c>
      <c r="E25" s="26">
        <v>217.01706614678452</v>
      </c>
      <c r="F25" s="26">
        <v>182.59726900252301</v>
      </c>
      <c r="G25" s="26">
        <v>191.45527967124951</v>
      </c>
      <c r="H25" s="26">
        <v>169.1</v>
      </c>
      <c r="I25" s="26">
        <v>218.48849882182776</v>
      </c>
      <c r="J25" s="26">
        <v>240.2623066327275</v>
      </c>
      <c r="K25" s="26">
        <v>269.72359189174745</v>
      </c>
      <c r="L25" s="26">
        <v>274.37492721254404</v>
      </c>
      <c r="M25" s="26">
        <v>310.04492422344703</v>
      </c>
      <c r="N25" s="26">
        <v>332.95070208662952</v>
      </c>
      <c r="O25" s="26">
        <v>382.19162687399751</v>
      </c>
      <c r="P25" s="26">
        <v>442.50779701707853</v>
      </c>
      <c r="Q25" s="26">
        <v>255.238692438225</v>
      </c>
      <c r="R25" s="21"/>
      <c r="S25" s="21"/>
      <c r="T25" s="21"/>
      <c r="U25" s="21"/>
      <c r="V25" s="83">
        <f t="shared" si="0"/>
        <v>1</v>
      </c>
      <c r="W25" s="21"/>
      <c r="X25" s="21"/>
      <c r="Y25" s="21"/>
      <c r="Z25" s="21"/>
    </row>
    <row r="26" spans="1:26" ht="14.25" customHeight="1" x14ac:dyDescent="0.15">
      <c r="A26" s="27" t="s">
        <v>40</v>
      </c>
      <c r="B26" s="24">
        <v>-87.501694175419516</v>
      </c>
      <c r="C26" s="24">
        <v>-139.04562972877778</v>
      </c>
      <c r="D26" s="24">
        <v>-199.46776901534741</v>
      </c>
      <c r="E26" s="24">
        <v>-162.64348264849119</v>
      </c>
      <c r="F26" s="24">
        <v>-276.05956952911458</v>
      </c>
      <c r="G26" s="24">
        <v>-138.37064256244483</v>
      </c>
      <c r="H26" s="24">
        <v>-92.8</v>
      </c>
      <c r="I26" s="24">
        <v>-151.20779860206869</v>
      </c>
      <c r="J26" s="24">
        <v>-246.66955412877297</v>
      </c>
      <c r="K26" s="24">
        <v>-407.32401896856584</v>
      </c>
      <c r="L26" s="24">
        <v>-233.13358052677469</v>
      </c>
      <c r="M26" s="24">
        <v>-415.33329975252576</v>
      </c>
      <c r="N26" s="24">
        <v>-359.89909726930671</v>
      </c>
      <c r="O26" s="24">
        <v>-265.44747521693967</v>
      </c>
      <c r="P26" s="24">
        <v>-277.20775564502975</v>
      </c>
      <c r="Q26" s="24"/>
      <c r="R26" s="21"/>
      <c r="S26" s="21"/>
      <c r="T26" s="21"/>
      <c r="U26" s="21"/>
      <c r="V26" s="83">
        <f t="shared" si="0"/>
        <v>0</v>
      </c>
      <c r="W26" s="21"/>
      <c r="X26" s="21"/>
      <c r="Y26" s="21"/>
      <c r="Z26" s="21"/>
    </row>
    <row r="27" spans="1:26" ht="14.25" customHeight="1" x14ac:dyDescent="0.15">
      <c r="A27" s="27" t="s">
        <v>41</v>
      </c>
      <c r="B27" s="26"/>
      <c r="C27" s="26">
        <v>730.4</v>
      </c>
      <c r="D27" s="26">
        <v>490.43588128812968</v>
      </c>
      <c r="E27" s="26">
        <v>423.1740537936027</v>
      </c>
      <c r="F27" s="26">
        <v>342.56158368418096</v>
      </c>
      <c r="G27" s="26">
        <v>388.061199694837</v>
      </c>
      <c r="H27" s="26">
        <v>560.97889581884692</v>
      </c>
      <c r="I27" s="26">
        <v>490.13277888816202</v>
      </c>
      <c r="J27" s="26">
        <v>482.907086872175</v>
      </c>
      <c r="K27" s="26">
        <v>342.99474558540703</v>
      </c>
      <c r="L27" s="26">
        <v>349.84052894702796</v>
      </c>
      <c r="M27" s="26">
        <v>350.35306854052607</v>
      </c>
      <c r="N27" s="26">
        <v>426.641782102322</v>
      </c>
      <c r="O27" s="26">
        <v>472.26237041389282</v>
      </c>
      <c r="P27" s="26">
        <v>501.37094604939205</v>
      </c>
      <c r="Q27" s="72">
        <v>263</v>
      </c>
      <c r="R27" s="21"/>
      <c r="S27" s="21"/>
      <c r="T27" s="21"/>
      <c r="U27" s="21"/>
      <c r="V27" s="83">
        <f t="shared" si="0"/>
        <v>1</v>
      </c>
      <c r="W27" s="21"/>
      <c r="X27" s="21"/>
      <c r="Y27" s="21"/>
      <c r="Z27" s="21"/>
    </row>
    <row r="28" spans="1:26" ht="14.25" customHeight="1" x14ac:dyDescent="0.15">
      <c r="A28" s="27" t="s">
        <v>42</v>
      </c>
      <c r="B28" s="24"/>
      <c r="C28" s="24">
        <v>-12.8</v>
      </c>
      <c r="D28" s="24">
        <v>-29.251208732102501</v>
      </c>
      <c r="E28" s="24">
        <v>-65.932785649297571</v>
      </c>
      <c r="F28" s="24">
        <v>-42.402809090566912</v>
      </c>
      <c r="G28" s="24">
        <v>-71.384688296941647</v>
      </c>
      <c r="H28" s="24">
        <v>-94.688860556215971</v>
      </c>
      <c r="I28" s="24">
        <v>-93.282596273692008</v>
      </c>
      <c r="J28" s="24">
        <v>-54.037532528972122</v>
      </c>
      <c r="K28" s="24">
        <v>-65.065433430288508</v>
      </c>
      <c r="L28" s="24">
        <v>-69.691284788634761</v>
      </c>
      <c r="M28" s="24">
        <v>-61.605954478910988</v>
      </c>
      <c r="N28" s="24">
        <v>-48.113007048210932</v>
      </c>
      <c r="O28" s="24">
        <v>-45.393286615334446</v>
      </c>
      <c r="P28" s="24">
        <v>-51.032713120558526</v>
      </c>
      <c r="Q28" s="24">
        <v>-70.375657378584265</v>
      </c>
      <c r="R28" s="21"/>
      <c r="S28" s="21"/>
      <c r="T28" s="21"/>
      <c r="U28" s="21"/>
      <c r="V28" s="83">
        <f t="shared" si="0"/>
        <v>1</v>
      </c>
      <c r="W28" s="21"/>
      <c r="X28" s="21"/>
      <c r="Y28" s="21"/>
      <c r="Z28" s="21"/>
    </row>
    <row r="29" spans="1:26" ht="14.25" customHeight="1" x14ac:dyDescent="0.15">
      <c r="A29" s="27" t="s">
        <v>43</v>
      </c>
      <c r="B29" s="26">
        <v>-24.78798582324</v>
      </c>
      <c r="C29" s="26">
        <v>-137.39479906</v>
      </c>
      <c r="D29" s="26">
        <v>-204.82285261999499</v>
      </c>
      <c r="E29" s="26">
        <v>-262.40145710000002</v>
      </c>
      <c r="F29" s="26">
        <v>-292.08999999999997</v>
      </c>
      <c r="G29" s="26">
        <v>-441.11902817000004</v>
      </c>
      <c r="H29" s="26">
        <v>-702.69511438115092</v>
      </c>
      <c r="I29" s="26">
        <v>-796.25551549042109</v>
      </c>
      <c r="J29" s="26">
        <v>-1117.5472732090259</v>
      </c>
      <c r="K29" s="26">
        <v>-1833</v>
      </c>
      <c r="L29" s="26">
        <v>-1591.856586603044</v>
      </c>
      <c r="M29" s="26">
        <v>-1613.1877107630983</v>
      </c>
      <c r="N29" s="26">
        <v>-1626.1885569267743</v>
      </c>
      <c r="O29" s="26">
        <v>-1630.6665843044957</v>
      </c>
      <c r="P29" s="26">
        <v>-1449.2171508040599</v>
      </c>
      <c r="Q29" s="26">
        <v>-1167.15104183467</v>
      </c>
      <c r="R29" s="21"/>
      <c r="S29" s="21"/>
      <c r="T29" s="21"/>
      <c r="U29" s="21"/>
      <c r="V29" s="83">
        <f t="shared" si="0"/>
        <v>1</v>
      </c>
      <c r="W29" s="21"/>
      <c r="X29" s="21"/>
      <c r="Y29" s="21"/>
      <c r="Z29" s="21"/>
    </row>
    <row r="30" spans="1:26" ht="14.25" customHeight="1" x14ac:dyDescent="0.15">
      <c r="A30" s="27" t="s">
        <v>44</v>
      </c>
      <c r="B30" s="24">
        <v>553.38584596714736</v>
      </c>
      <c r="C30" s="24">
        <v>673.01681889635393</v>
      </c>
      <c r="D30" s="24">
        <v>1305.9000000000001</v>
      </c>
      <c r="E30" s="24">
        <v>1439.170962479682</v>
      </c>
      <c r="F30" s="24">
        <v>1104.2294853824674</v>
      </c>
      <c r="G30" s="24">
        <v>1160.6666992409839</v>
      </c>
      <c r="H30" s="24">
        <v>1133.2924442712413</v>
      </c>
      <c r="I30" s="24">
        <v>1069.0245635313929</v>
      </c>
      <c r="J30" s="24">
        <v>1101.7884865540195</v>
      </c>
      <c r="K30" s="24">
        <v>1138.5762142914623</v>
      </c>
      <c r="L30" s="24">
        <v>1105.8560143517875</v>
      </c>
      <c r="M30" s="24">
        <v>1199.7981597590065</v>
      </c>
      <c r="N30" s="24">
        <v>1350.6741040031543</v>
      </c>
      <c r="O30" s="24">
        <v>1559.9817869142191</v>
      </c>
      <c r="P30" s="24">
        <v>1584.3941151592658</v>
      </c>
      <c r="Q30" s="24">
        <v>792.42083356316652</v>
      </c>
      <c r="R30" s="21"/>
      <c r="S30" s="21"/>
      <c r="T30" s="21"/>
      <c r="U30" s="21"/>
      <c r="V30" s="83">
        <f t="shared" si="0"/>
        <v>1</v>
      </c>
      <c r="W30" s="21"/>
      <c r="X30" s="21"/>
      <c r="Y30" s="21"/>
      <c r="Z30" s="21"/>
    </row>
    <row r="31" spans="1:26" ht="14.25" customHeight="1" x14ac:dyDescent="0.15">
      <c r="A31" s="27" t="s">
        <v>45</v>
      </c>
      <c r="B31" s="26">
        <v>237.51052914447649</v>
      </c>
      <c r="C31" s="26">
        <v>190.36344613484729</v>
      </c>
      <c r="D31" s="26">
        <v>124.32527522527616</v>
      </c>
      <c r="E31" s="26">
        <v>84.943216241247839</v>
      </c>
      <c r="F31" s="26">
        <v>47.701567347988764</v>
      </c>
      <c r="G31" s="26">
        <v>-313</v>
      </c>
      <c r="H31" s="26">
        <v>-228.21091118505083</v>
      </c>
      <c r="I31" s="26">
        <v>-404.51367521609109</v>
      </c>
      <c r="J31" s="26">
        <v>-237.13199144146395</v>
      </c>
      <c r="K31" s="26">
        <v>-245.71321500659369</v>
      </c>
      <c r="L31" s="26">
        <v>-206.64049144252567</v>
      </c>
      <c r="M31" s="26">
        <v>-167.80136987628381</v>
      </c>
      <c r="N31" s="26">
        <v>-162.2526512069399</v>
      </c>
      <c r="O31" s="26">
        <v>-268.48423149520085</v>
      </c>
      <c r="P31" s="72">
        <v>-401.22526408450727</v>
      </c>
      <c r="Q31" s="72">
        <v>-614.15033791173539</v>
      </c>
      <c r="R31" s="21"/>
      <c r="S31" s="21"/>
      <c r="T31" s="21"/>
      <c r="U31" s="21"/>
      <c r="V31" s="83">
        <f t="shared" si="0"/>
        <v>1</v>
      </c>
      <c r="W31" s="21"/>
      <c r="X31" s="21"/>
      <c r="Y31" s="21"/>
      <c r="Z31" s="21"/>
    </row>
    <row r="32" spans="1:26" ht="14.25" customHeight="1" x14ac:dyDescent="0.15">
      <c r="A32" s="27" t="s">
        <v>46</v>
      </c>
      <c r="B32" s="24">
        <v>-7883.3958133857695</v>
      </c>
      <c r="C32" s="24">
        <v>-9410.2046270156097</v>
      </c>
      <c r="D32" s="24">
        <v>-13102.78435859319</v>
      </c>
      <c r="E32" s="24">
        <v>-16860.511268801973</v>
      </c>
      <c r="F32" s="24">
        <v>-19574.09118698</v>
      </c>
      <c r="G32" s="24">
        <v>-30246</v>
      </c>
      <c r="H32" s="24">
        <v>-37266.404690480005</v>
      </c>
      <c r="I32" s="24">
        <v>-40301.458169900005</v>
      </c>
      <c r="J32" s="24">
        <v>-46558.66247471</v>
      </c>
      <c r="K32" s="24">
        <v>-48238.58890155</v>
      </c>
      <c r="L32" s="24">
        <v>-37050.093791199994</v>
      </c>
      <c r="M32" s="24">
        <v>-30601.756335680002</v>
      </c>
      <c r="N32" s="24">
        <v>-38324.156141660002</v>
      </c>
      <c r="O32" s="24">
        <v>-35990.504782459997</v>
      </c>
      <c r="P32" s="24">
        <v>-35489.167201279997</v>
      </c>
      <c r="Q32" s="24">
        <v>-20941.306019439999</v>
      </c>
      <c r="R32" s="21"/>
      <c r="S32" s="21"/>
      <c r="T32" s="21"/>
      <c r="U32" s="21"/>
      <c r="V32" s="83">
        <f t="shared" si="0"/>
        <v>1</v>
      </c>
      <c r="W32" s="21"/>
      <c r="X32" s="21"/>
      <c r="Y32" s="21"/>
      <c r="Z32" s="21"/>
    </row>
    <row r="33" spans="1:26" ht="14.25" customHeight="1" x14ac:dyDescent="0.15">
      <c r="A33" s="27" t="s">
        <v>47</v>
      </c>
      <c r="B33" s="26">
        <v>-494.01487518106939</v>
      </c>
      <c r="C33" s="26">
        <v>-469.01574058487574</v>
      </c>
      <c r="D33" s="26">
        <v>-503.49649244689448</v>
      </c>
      <c r="E33" s="26">
        <v>-535.24748514149462</v>
      </c>
      <c r="F33" s="26">
        <v>-519.27645924604428</v>
      </c>
      <c r="G33" s="26">
        <v>-807.1</v>
      </c>
      <c r="H33" s="26">
        <v>-1316.3574425025499</v>
      </c>
      <c r="I33" s="26">
        <v>-2156.4937220082693</v>
      </c>
      <c r="J33" s="26">
        <v>-2366.6342065940398</v>
      </c>
      <c r="K33" s="26">
        <v>-1630.0217962659729</v>
      </c>
      <c r="L33" s="26">
        <v>-1006.2906270629433</v>
      </c>
      <c r="M33" s="26">
        <v>-1114.1655033029463</v>
      </c>
      <c r="N33" s="26">
        <v>-697.54637600612398</v>
      </c>
      <c r="O33" s="26">
        <v>-1005.4366655046873</v>
      </c>
      <c r="P33" s="26">
        <v>-1188.6075744439988</v>
      </c>
      <c r="Q33" s="26">
        <v>-855.18590982001058</v>
      </c>
      <c r="R33" s="21"/>
      <c r="S33" s="21"/>
      <c r="T33" s="21"/>
      <c r="U33" s="21"/>
      <c r="V33" s="83">
        <f t="shared" si="0"/>
        <v>1</v>
      </c>
      <c r="W33" s="21"/>
      <c r="X33" s="21"/>
      <c r="Y33" s="21"/>
      <c r="Z33" s="21"/>
    </row>
    <row r="34" spans="1:26" ht="14.25" customHeight="1" x14ac:dyDescent="0.15">
      <c r="A34" s="27" t="s">
        <v>48</v>
      </c>
      <c r="B34" s="24">
        <v>963.462103039059</v>
      </c>
      <c r="C34" s="24">
        <v>1131.1169895108258</v>
      </c>
      <c r="D34" s="24">
        <v>1562.2812015825282</v>
      </c>
      <c r="E34" s="24">
        <v>1984.83639204271</v>
      </c>
      <c r="F34" s="24">
        <v>1850.49439898171</v>
      </c>
      <c r="G34" s="24">
        <v>3151.9</v>
      </c>
      <c r="H34" s="24">
        <v>3896.66</v>
      </c>
      <c r="I34" s="24">
        <v>3257.76</v>
      </c>
      <c r="J34" s="24">
        <v>3512.91</v>
      </c>
      <c r="K34" s="24">
        <v>3398.85</v>
      </c>
      <c r="L34" s="24">
        <v>3291.87</v>
      </c>
      <c r="M34" s="24">
        <v>3659.88</v>
      </c>
      <c r="N34" s="24">
        <v>3475.44</v>
      </c>
      <c r="O34" s="24">
        <v>4813.03</v>
      </c>
      <c r="P34" s="24">
        <v>5454.25</v>
      </c>
      <c r="Q34" s="24">
        <v>3373.11</v>
      </c>
      <c r="R34" s="21"/>
      <c r="S34" s="21"/>
      <c r="T34" s="21"/>
      <c r="U34" s="21"/>
      <c r="V34" s="83">
        <f t="shared" si="0"/>
        <v>1</v>
      </c>
      <c r="W34" s="21"/>
      <c r="X34" s="21"/>
      <c r="Y34" s="21"/>
      <c r="Z34" s="21"/>
    </row>
    <row r="35" spans="1:26" ht="14.25" customHeight="1" x14ac:dyDescent="0.15">
      <c r="A35" s="27" t="s">
        <v>49</v>
      </c>
      <c r="B35" s="26">
        <v>-295.00907148885477</v>
      </c>
      <c r="C35" s="26">
        <v>-300.43702399072214</v>
      </c>
      <c r="D35" s="26">
        <v>-361.70874160540302</v>
      </c>
      <c r="E35" s="26">
        <v>-482.31385653899605</v>
      </c>
      <c r="F35" s="26">
        <v>-409.5783407546628</v>
      </c>
      <c r="G35" s="26">
        <v>-535.72771601898876</v>
      </c>
      <c r="H35" s="26">
        <v>-728</v>
      </c>
      <c r="I35" s="26">
        <v>-798.27429277233477</v>
      </c>
      <c r="J35" s="26">
        <v>-930.1495441864148</v>
      </c>
      <c r="K35" s="26">
        <v>-857.04246680624044</v>
      </c>
      <c r="L35" s="26">
        <v>-775.93187273756121</v>
      </c>
      <c r="M35" s="26">
        <v>-795.39914577061904</v>
      </c>
      <c r="N35" s="26">
        <v>-892.88103577198365</v>
      </c>
      <c r="O35" s="26">
        <v>-945.66268639958196</v>
      </c>
      <c r="P35" s="26">
        <v>-921.27300538355121</v>
      </c>
      <c r="Q35" s="26"/>
      <c r="R35" s="21"/>
      <c r="S35" s="21"/>
      <c r="T35" s="21"/>
      <c r="U35" s="21"/>
      <c r="V35" s="83">
        <f t="shared" si="0"/>
        <v>0</v>
      </c>
      <c r="W35" s="21"/>
      <c r="X35" s="21"/>
      <c r="Y35" s="21"/>
      <c r="Z35" s="21"/>
    </row>
    <row r="36" spans="1:26" ht="14.25" customHeight="1" x14ac:dyDescent="0.15">
      <c r="A36" s="27" t="s">
        <v>50</v>
      </c>
      <c r="B36" s="24">
        <v>-99.3</v>
      </c>
      <c r="C36" s="24">
        <v>-167.73477081148587</v>
      </c>
      <c r="D36" s="24">
        <v>-151.33652661534862</v>
      </c>
      <c r="E36" s="24">
        <v>-175.45096424095988</v>
      </c>
      <c r="F36" s="24">
        <v>-126.70211317457111</v>
      </c>
      <c r="G36" s="24">
        <v>-88.856264955332293</v>
      </c>
      <c r="H36" s="24">
        <v>-101.1687398565246</v>
      </c>
      <c r="I36" s="24">
        <v>-124.82086508328175</v>
      </c>
      <c r="J36" s="24">
        <v>-111.14759105711425</v>
      </c>
      <c r="K36" s="24">
        <v>-196.89681515942854</v>
      </c>
      <c r="L36" s="24">
        <v>-171.46639686336837</v>
      </c>
      <c r="M36" s="24">
        <v>-141.86818375947817</v>
      </c>
      <c r="N36" s="24">
        <v>-139.60214379396143</v>
      </c>
      <c r="O36" s="24">
        <v>-124.26558539799615</v>
      </c>
      <c r="P36" s="24"/>
      <c r="Q36" s="24"/>
      <c r="R36" s="21"/>
      <c r="S36" s="21"/>
      <c r="T36" s="21"/>
      <c r="U36" s="21"/>
      <c r="V36" s="83">
        <f t="shared" si="0"/>
        <v>0</v>
      </c>
      <c r="W36" s="21"/>
      <c r="X36" s="21"/>
      <c r="Y36" s="21"/>
      <c r="Z36" s="21"/>
    </row>
    <row r="37" spans="1:26" ht="14.25" customHeight="1" x14ac:dyDescent="0.15">
      <c r="A37" s="27" t="s">
        <v>51</v>
      </c>
      <c r="B37" s="26">
        <v>62.055885335582047</v>
      </c>
      <c r="C37" s="26">
        <v>127.36974278704375</v>
      </c>
      <c r="D37" s="26">
        <v>194.68534527047584</v>
      </c>
      <c r="E37" s="26">
        <v>240.81166020118431</v>
      </c>
      <c r="F37" s="26">
        <v>159.59251854978967</v>
      </c>
      <c r="G37" s="26">
        <v>199.0347275549739</v>
      </c>
      <c r="H37" s="26">
        <v>251.82270044074326</v>
      </c>
      <c r="I37" s="26">
        <v>223.4</v>
      </c>
      <c r="J37" s="26">
        <v>298.98604330315322</v>
      </c>
      <c r="K37" s="26">
        <v>260.6842434006183</v>
      </c>
      <c r="L37" s="26">
        <v>224.97541781387113</v>
      </c>
      <c r="M37" s="26">
        <v>246.94283215732921</v>
      </c>
      <c r="N37" s="26">
        <v>275.71827429291164</v>
      </c>
      <c r="O37" s="26">
        <v>312.39634300086118</v>
      </c>
      <c r="P37" s="26">
        <v>381.99768523271416</v>
      </c>
      <c r="Q37" s="26">
        <v>71.702528691154171</v>
      </c>
      <c r="R37" s="21"/>
      <c r="S37" s="21"/>
      <c r="T37" s="21"/>
      <c r="U37" s="21"/>
      <c r="V37" s="83">
        <f t="shared" si="0"/>
        <v>1</v>
      </c>
      <c r="W37" s="21"/>
      <c r="X37" s="21"/>
      <c r="Y37" s="21"/>
      <c r="Z37" s="21"/>
    </row>
    <row r="38" spans="1:26" ht="14.25" customHeight="1" x14ac:dyDescent="0.15">
      <c r="A38" s="27" t="s">
        <v>52</v>
      </c>
      <c r="B38" s="24">
        <v>476.30093853233706</v>
      </c>
      <c r="C38" s="24">
        <v>520.67554853286015</v>
      </c>
      <c r="D38" s="24">
        <v>616.00401107023299</v>
      </c>
      <c r="E38" s="24">
        <v>627.1820116603119</v>
      </c>
      <c r="F38" s="24">
        <v>969.32382979791191</v>
      </c>
      <c r="G38" s="24">
        <v>1010.1</v>
      </c>
      <c r="H38" s="24">
        <v>1342.244296504035</v>
      </c>
      <c r="I38" s="24">
        <v>1600.2928827289841</v>
      </c>
      <c r="J38" s="24">
        <v>1703.1409566147652</v>
      </c>
      <c r="K38" s="24">
        <v>1727.053296124594</v>
      </c>
      <c r="L38" s="24">
        <v>1712.3347765978328</v>
      </c>
      <c r="M38" s="24">
        <v>1602.4098252953079</v>
      </c>
      <c r="N38" s="24">
        <v>1863.1670749743801</v>
      </c>
      <c r="O38" s="24">
        <v>2394.9749365651101</v>
      </c>
      <c r="P38" s="24">
        <v>2812.3402706492138</v>
      </c>
      <c r="Q38" s="24">
        <v>-122.72955365444403</v>
      </c>
      <c r="R38" s="21"/>
      <c r="S38" s="21"/>
      <c r="T38" s="21"/>
      <c r="U38" s="21"/>
      <c r="V38" s="83">
        <f t="shared" ref="V38:V60" si="1">IF(Q38="", 0, 1)</f>
        <v>1</v>
      </c>
      <c r="W38" s="21"/>
      <c r="X38" s="21"/>
      <c r="Y38" s="21"/>
      <c r="Z38" s="21"/>
    </row>
    <row r="39" spans="1:26" ht="14.25" customHeight="1" x14ac:dyDescent="0.15">
      <c r="A39" s="27" t="s">
        <v>53</v>
      </c>
      <c r="B39" s="26">
        <v>-493.27050725761381</v>
      </c>
      <c r="C39" s="26">
        <v>-469.16534779315191</v>
      </c>
      <c r="D39" s="26">
        <v>-394.85517360042235</v>
      </c>
      <c r="E39" s="26">
        <v>-1207.2442824674968</v>
      </c>
      <c r="F39" s="26">
        <v>-715.24198150612415</v>
      </c>
      <c r="G39" s="26">
        <v>-451.49068422168074</v>
      </c>
      <c r="H39" s="26">
        <v>-123.69054638848927</v>
      </c>
      <c r="I39" s="26">
        <v>-500.41490185689565</v>
      </c>
      <c r="J39" s="26">
        <v>-620.0492559486953</v>
      </c>
      <c r="K39" s="26">
        <v>-628.34105182468204</v>
      </c>
      <c r="L39" s="26">
        <v>-681.6509236457191</v>
      </c>
      <c r="M39" s="26">
        <v>-591.5</v>
      </c>
      <c r="N39" s="26">
        <v>-495.84596762038814</v>
      </c>
      <c r="O39" s="26">
        <v>-588.40222573441883</v>
      </c>
      <c r="P39" s="26">
        <v>-617.7712939251403</v>
      </c>
      <c r="Q39" s="26"/>
      <c r="R39" s="21"/>
      <c r="S39" s="21"/>
      <c r="T39" s="21"/>
      <c r="U39" s="21"/>
      <c r="V39" s="83">
        <f t="shared" si="1"/>
        <v>0</v>
      </c>
      <c r="W39" s="21"/>
      <c r="X39" s="21"/>
      <c r="Y39" s="21"/>
      <c r="Z39" s="21"/>
    </row>
    <row r="40" spans="1:26" ht="14.25" customHeight="1" x14ac:dyDescent="0.15">
      <c r="A40" s="27" t="s">
        <v>54</v>
      </c>
      <c r="B40" s="24">
        <v>-4905.9482723250758</v>
      </c>
      <c r="C40" s="24">
        <v>-6567.1859377484516</v>
      </c>
      <c r="D40" s="24">
        <v>-11438.381842958261</v>
      </c>
      <c r="E40" s="24">
        <v>-14434.292231834979</v>
      </c>
      <c r="F40" s="24">
        <v>-14141.901389350061</v>
      </c>
      <c r="G40" s="24">
        <v>-21508.163812835668</v>
      </c>
      <c r="H40" s="24">
        <v>-22082.193051656901</v>
      </c>
      <c r="I40" s="24">
        <v>-21984.709974010071</v>
      </c>
      <c r="J40" s="24">
        <v>-21996.789530140235</v>
      </c>
      <c r="K40" s="24">
        <v>-21403.946778798581</v>
      </c>
      <c r="L40" s="24">
        <v>-19968.507457664135</v>
      </c>
      <c r="M40" s="24">
        <v>-17071.51927788747</v>
      </c>
      <c r="N40" s="24">
        <v>-17154.670630450251</v>
      </c>
      <c r="O40" s="24">
        <v>-17336.768524119019</v>
      </c>
      <c r="P40" s="24">
        <v>-16195.890851605151</v>
      </c>
      <c r="Q40" s="24">
        <v>-5739.380374214953</v>
      </c>
      <c r="R40" s="21"/>
      <c r="S40" s="21"/>
      <c r="T40" s="21"/>
      <c r="U40" s="21"/>
      <c r="V40" s="83">
        <f t="shared" si="1"/>
        <v>1</v>
      </c>
      <c r="W40" s="21"/>
      <c r="X40" s="21"/>
      <c r="Y40" s="21"/>
      <c r="Z40" s="21"/>
    </row>
    <row r="41" spans="1:26" ht="14.25" customHeight="1" x14ac:dyDescent="0.15">
      <c r="A41" s="27" t="s">
        <v>55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>
        <v>1978.2</v>
      </c>
      <c r="N41" s="26">
        <v>2203.5648772174527</v>
      </c>
      <c r="O41" s="26">
        <v>2259.9106645833344</v>
      </c>
      <c r="P41" s="26">
        <v>2359.9794503897856</v>
      </c>
      <c r="Q41" s="26"/>
      <c r="R41" s="21"/>
      <c r="S41" s="21"/>
      <c r="T41" s="21"/>
      <c r="U41" s="21"/>
      <c r="V41" s="83">
        <f t="shared" si="1"/>
        <v>0</v>
      </c>
      <c r="W41" s="21"/>
      <c r="X41" s="21"/>
      <c r="Y41" s="21"/>
      <c r="Z41" s="21"/>
    </row>
    <row r="42" spans="1:26" ht="14.25" customHeight="1" x14ac:dyDescent="0.15">
      <c r="A42" s="27" t="s">
        <v>58</v>
      </c>
      <c r="B42" s="24">
        <v>-533.86074553531603</v>
      </c>
      <c r="C42" s="24">
        <v>-521.63875601890197</v>
      </c>
      <c r="D42" s="24">
        <v>-430.22610164026361</v>
      </c>
      <c r="E42" s="24">
        <v>-1017.3924186796729</v>
      </c>
      <c r="F42" s="24">
        <v>-1637.699870670142</v>
      </c>
      <c r="G42" s="24">
        <v>-1757.0739800278561</v>
      </c>
      <c r="H42" s="24">
        <v>-2453.4608780532562</v>
      </c>
      <c r="I42" s="24">
        <v>-2542.2975960994941</v>
      </c>
      <c r="J42" s="24">
        <v>-3425.0333849828157</v>
      </c>
      <c r="K42" s="24">
        <v>-3730.3088509665158</v>
      </c>
      <c r="L42" s="24">
        <v>-3574.7251234654213</v>
      </c>
      <c r="M42" s="24">
        <v>-3313.972682752345</v>
      </c>
      <c r="N42" s="24">
        <v>-3823.5740489665773</v>
      </c>
      <c r="O42" s="24">
        <v>-4669.0896132397329</v>
      </c>
      <c r="P42" s="24">
        <v>-5102.9511147796902</v>
      </c>
      <c r="Q42" s="24">
        <v>-4998.2935353001503</v>
      </c>
      <c r="R42" s="21"/>
      <c r="S42" s="21"/>
      <c r="T42" s="21"/>
      <c r="U42" s="21"/>
      <c r="V42" s="83">
        <f t="shared" si="1"/>
        <v>1</v>
      </c>
      <c r="W42" s="21"/>
      <c r="X42" s="21"/>
      <c r="Y42" s="21"/>
      <c r="Z42" s="21"/>
    </row>
    <row r="43" spans="1:26" ht="14.25" customHeight="1" x14ac:dyDescent="0.15">
      <c r="A43" s="27" t="s">
        <v>59</v>
      </c>
      <c r="B43" s="26">
        <v>-8873.2542012817776</v>
      </c>
      <c r="C43" s="26">
        <v>-9263.3462998345822</v>
      </c>
      <c r="D43" s="26">
        <v>-4265.623978994885</v>
      </c>
      <c r="E43" s="26">
        <v>-2702.9536264457365</v>
      </c>
      <c r="F43" s="26">
        <v>3562.0561619270952</v>
      </c>
      <c r="G43" s="26">
        <v>10142.690720382861</v>
      </c>
      <c r="H43" s="26">
        <v>17044.769544283368</v>
      </c>
      <c r="I43" s="26">
        <v>21886.058425589392</v>
      </c>
      <c r="J43" s="26">
        <v>29579.621900258655</v>
      </c>
      <c r="K43" s="26">
        <v>32957.295333190836</v>
      </c>
      <c r="L43" s="26">
        <v>30263.330841610128</v>
      </c>
      <c r="M43" s="26">
        <v>24031.835286368114</v>
      </c>
      <c r="N43" s="26">
        <v>26356.824369028622</v>
      </c>
      <c r="O43" s="26">
        <v>31506.472877603919</v>
      </c>
      <c r="P43" s="26">
        <v>21006.320268770538</v>
      </c>
      <c r="Q43" s="26">
        <v>11664.531287871812</v>
      </c>
      <c r="R43" s="21"/>
      <c r="S43" s="21"/>
      <c r="T43" s="21"/>
      <c r="U43" s="21"/>
      <c r="V43" s="83">
        <f t="shared" si="1"/>
        <v>1</v>
      </c>
      <c r="W43" s="21"/>
      <c r="X43" s="21"/>
      <c r="Y43" s="21"/>
      <c r="Z43" s="21"/>
    </row>
    <row r="44" spans="1:26" ht="14.25" customHeight="1" x14ac:dyDescent="0.15">
      <c r="A44" s="27" t="s">
        <v>60</v>
      </c>
      <c r="B44" s="24">
        <v>6282.7331082472037</v>
      </c>
      <c r="C44" s="24">
        <v>7454.6471055040429</v>
      </c>
      <c r="D44" s="24">
        <v>9740.7987769072588</v>
      </c>
      <c r="E44" s="24">
        <v>12147.065085030777</v>
      </c>
      <c r="F44" s="24">
        <v>13844.588797296528</v>
      </c>
      <c r="G44" s="24">
        <v>21182.499330160012</v>
      </c>
      <c r="H44" s="24">
        <v>29051.176375095987</v>
      </c>
      <c r="I44" s="24">
        <v>33994.547301551269</v>
      </c>
      <c r="J44" s="24">
        <v>41580.851003066426</v>
      </c>
      <c r="K44" s="24">
        <v>41294.720549347578</v>
      </c>
      <c r="L44" s="24">
        <v>29331.131344772566</v>
      </c>
      <c r="M44" s="24">
        <v>28834.974003387149</v>
      </c>
      <c r="N44" s="24">
        <v>33948.730806227155</v>
      </c>
      <c r="O44" s="24">
        <v>38178.71215397065</v>
      </c>
      <c r="P44" s="24">
        <v>38405.095335064958</v>
      </c>
      <c r="Q44" s="24"/>
      <c r="R44" s="21"/>
      <c r="S44" s="21"/>
      <c r="T44" s="21"/>
      <c r="U44" s="21"/>
      <c r="V44" s="83">
        <f t="shared" si="1"/>
        <v>0</v>
      </c>
      <c r="W44" s="21"/>
      <c r="X44" s="21"/>
      <c r="Y44" s="21"/>
      <c r="Z44" s="21"/>
    </row>
    <row r="45" spans="1:26" ht="14.25" customHeight="1" x14ac:dyDescent="0.15">
      <c r="A45" s="27" t="s">
        <v>61</v>
      </c>
      <c r="B45" s="26">
        <v>-5501.9</v>
      </c>
      <c r="C45" s="26">
        <v>-6767.19578893171</v>
      </c>
      <c r="D45" s="26">
        <v>5189.764406002123</v>
      </c>
      <c r="E45" s="26">
        <v>4364.9158473908901</v>
      </c>
      <c r="F45" s="26">
        <v>-15346.305893305402</v>
      </c>
      <c r="G45" s="26">
        <v>-15062.597775112119</v>
      </c>
      <c r="H45" s="26">
        <v>-46797.013721251606</v>
      </c>
      <c r="I45" s="26">
        <v>-79724.8764071771</v>
      </c>
      <c r="J45" s="26">
        <v>-123601.73613575321</v>
      </c>
      <c r="K45" s="26">
        <v>-213742.37485484421</v>
      </c>
      <c r="L45" s="26">
        <v>-218320.30808444129</v>
      </c>
      <c r="M45" s="26">
        <v>-233145.91111694899</v>
      </c>
      <c r="N45" s="26">
        <v>-258931.51319993302</v>
      </c>
      <c r="O45" s="26">
        <v>-292168.37018012704</v>
      </c>
      <c r="P45" s="26">
        <v>-261149.03091086861</v>
      </c>
      <c r="Q45" s="26">
        <v>-145327.41034917402</v>
      </c>
      <c r="R45" s="21"/>
      <c r="S45" s="21"/>
      <c r="T45" s="21"/>
      <c r="U45" s="21"/>
      <c r="V45" s="83">
        <f t="shared" si="1"/>
        <v>1</v>
      </c>
      <c r="W45" s="21"/>
      <c r="X45" s="21"/>
      <c r="Y45" s="21"/>
      <c r="Z45" s="21"/>
    </row>
    <row r="46" spans="1:26" ht="14.25" customHeight="1" x14ac:dyDescent="0.15">
      <c r="A46" s="27" t="s">
        <v>62</v>
      </c>
      <c r="B46" s="24">
        <v>-2304.9108898286299</v>
      </c>
      <c r="C46" s="24">
        <v>-2307.7723633901428</v>
      </c>
      <c r="D46" s="24">
        <v>-2880.9524115124796</v>
      </c>
      <c r="E46" s="24">
        <v>-3266.9781179758602</v>
      </c>
      <c r="F46" s="24">
        <v>-3354.9874055059099</v>
      </c>
      <c r="G46" s="24">
        <v>-4602.23293996749</v>
      </c>
      <c r="H46" s="24">
        <v>-5609.0725361930099</v>
      </c>
      <c r="I46" s="24">
        <v>-6420.5665487951392</v>
      </c>
      <c r="J46" s="24">
        <v>-6429.7221818099806</v>
      </c>
      <c r="K46" s="24">
        <v>-7691.6810136610202</v>
      </c>
      <c r="L46" s="24">
        <v>-5525.742518731111</v>
      </c>
      <c r="M46" s="24">
        <v>-4275.4134809513098</v>
      </c>
      <c r="N46" s="24">
        <v>-4476.9461250691602</v>
      </c>
      <c r="O46" s="24">
        <v>-4263.8926302838508</v>
      </c>
      <c r="P46" s="24">
        <v>-4353.2400267455469</v>
      </c>
      <c r="Q46" s="24">
        <v>-4439.5130363891203</v>
      </c>
      <c r="R46" s="21"/>
      <c r="S46" s="21"/>
      <c r="T46" s="21"/>
      <c r="U46" s="21"/>
      <c r="V46" s="83">
        <f t="shared" si="1"/>
        <v>1</v>
      </c>
      <c r="W46" s="21"/>
      <c r="X46" s="21"/>
      <c r="Y46" s="21"/>
      <c r="Z46" s="21"/>
    </row>
    <row r="47" spans="1:26" ht="14.25" customHeight="1" x14ac:dyDescent="0.15">
      <c r="A47" s="27" t="s">
        <v>63</v>
      </c>
      <c r="B47" s="26">
        <v>-3.1028431522235573</v>
      </c>
      <c r="C47" s="26">
        <v>-8.1181571715290843</v>
      </c>
      <c r="D47" s="26">
        <v>-8.4875514960903384</v>
      </c>
      <c r="E47" s="26">
        <v>-15.185606317035564</v>
      </c>
      <c r="F47" s="26">
        <v>-25.3116334918086</v>
      </c>
      <c r="G47" s="26">
        <v>-29.156381758187898</v>
      </c>
      <c r="H47" s="26">
        <v>-33.699190660690412</v>
      </c>
      <c r="I47" s="26">
        <v>-33.774987821355431</v>
      </c>
      <c r="J47" s="26"/>
      <c r="K47" s="26">
        <v>4.6339924990201293</v>
      </c>
      <c r="L47" s="26">
        <v>-1.9402285995196105</v>
      </c>
      <c r="M47" s="26">
        <v>-6.5243233315873441</v>
      </c>
      <c r="N47" s="26">
        <v>-5.9105057111286072</v>
      </c>
      <c r="O47" s="26">
        <v>-2.6254888751859964</v>
      </c>
      <c r="P47" s="26">
        <v>-9.6045599258819081</v>
      </c>
      <c r="Q47" s="26"/>
      <c r="R47" s="21"/>
      <c r="S47" s="21"/>
      <c r="T47" s="21"/>
      <c r="U47" s="21"/>
      <c r="V47" s="83">
        <f t="shared" si="1"/>
        <v>0</v>
      </c>
      <c r="W47" s="21"/>
      <c r="X47" s="21"/>
      <c r="Y47" s="21"/>
      <c r="Z47" s="21"/>
    </row>
    <row r="48" spans="1:26" ht="14.25" customHeight="1" x14ac:dyDescent="0.15">
      <c r="A48" s="27" t="s">
        <v>64</v>
      </c>
      <c r="B48" s="24">
        <v>-826</v>
      </c>
      <c r="C48" s="24">
        <v>-472.9</v>
      </c>
      <c r="D48" s="24">
        <v>-1225.2</v>
      </c>
      <c r="E48" s="24">
        <v>-1271.4000000000001</v>
      </c>
      <c r="F48" s="24">
        <v>-1167.2</v>
      </c>
      <c r="G48" s="24">
        <v>-2274.1</v>
      </c>
      <c r="H48" s="24">
        <v>-2149.9</v>
      </c>
      <c r="I48" s="24">
        <v>-2043.8853550076599</v>
      </c>
      <c r="J48" s="24">
        <v>-2299.2011888337597</v>
      </c>
      <c r="K48" s="24">
        <v>-2767.4051307408299</v>
      </c>
      <c r="L48" s="24">
        <v>-2018.2932667165699</v>
      </c>
      <c r="M48" s="24">
        <v>-1961.4620440193701</v>
      </c>
      <c r="N48" s="24">
        <v>-1614.5299438878801</v>
      </c>
      <c r="O48" s="24">
        <v>-2686.945221328755</v>
      </c>
      <c r="P48" s="24">
        <v>-2118.1497397391718</v>
      </c>
      <c r="Q48" s="24">
        <v>-2547.7816884180697</v>
      </c>
      <c r="R48" s="21"/>
      <c r="S48" s="21"/>
      <c r="T48" s="21"/>
      <c r="U48" s="21"/>
      <c r="V48" s="83">
        <f t="shared" si="1"/>
        <v>1</v>
      </c>
      <c r="W48" s="21"/>
      <c r="X48" s="21"/>
      <c r="Y48" s="21"/>
      <c r="Z48" s="21"/>
    </row>
    <row r="49" spans="1:26" ht="14.25" customHeight="1" x14ac:dyDescent="0.15">
      <c r="A49" s="27" t="s">
        <v>65</v>
      </c>
      <c r="B49" s="26">
        <v>-1196.659947274703</v>
      </c>
      <c r="C49" s="26">
        <v>-2159.9184594265303</v>
      </c>
      <c r="D49" s="26">
        <v>-2744.9</v>
      </c>
      <c r="E49" s="26">
        <v>-2517.2661240618654</v>
      </c>
      <c r="F49" s="26">
        <v>-2766.861354469474</v>
      </c>
      <c r="G49" s="26">
        <v>-2854.6892716954603</v>
      </c>
      <c r="H49" s="26">
        <v>-3201.6772446313153</v>
      </c>
      <c r="I49" s="26">
        <v>-2571.326591055225</v>
      </c>
      <c r="J49" s="26">
        <v>-2328.8800760878698</v>
      </c>
      <c r="K49" s="26">
        <v>-3093.8283543739458</v>
      </c>
      <c r="L49" s="26">
        <v>-3316.8816190037919</v>
      </c>
      <c r="M49" s="26">
        <v>-1974.3083795305035</v>
      </c>
      <c r="N49" s="26"/>
      <c r="O49" s="26"/>
      <c r="P49" s="26"/>
      <c r="Q49" s="26"/>
      <c r="R49" s="21"/>
      <c r="S49" s="21"/>
      <c r="T49" s="21"/>
      <c r="U49" s="21"/>
      <c r="V49" s="83">
        <f t="shared" si="1"/>
        <v>0</v>
      </c>
      <c r="W49" s="21"/>
      <c r="X49" s="21"/>
      <c r="Y49" s="21"/>
      <c r="Z49" s="21"/>
    </row>
    <row r="50" spans="1:26" ht="14.25" customHeight="1" x14ac:dyDescent="0.15">
      <c r="A50" s="27" t="s">
        <v>66</v>
      </c>
      <c r="B50" s="24">
        <v>1685.4292705799501</v>
      </c>
      <c r="C50" s="24">
        <v>1921.525238163302</v>
      </c>
      <c r="D50" s="24">
        <v>2183.7535138701501</v>
      </c>
      <c r="E50" s="24">
        <v>2737.6090547152571</v>
      </c>
      <c r="F50" s="24">
        <v>2677.6216010738804</v>
      </c>
      <c r="G50" s="24">
        <v>3132.1240203567922</v>
      </c>
      <c r="H50" s="24">
        <v>3832.7850116837403</v>
      </c>
      <c r="I50" s="24">
        <v>3984.3042214267998</v>
      </c>
      <c r="J50" s="24">
        <v>4563.6074953929901</v>
      </c>
      <c r="K50" s="24">
        <v>4539.3341590147202</v>
      </c>
      <c r="L50" s="24">
        <v>4608.6487561203803</v>
      </c>
      <c r="M50" s="24">
        <v>5109.84313000169</v>
      </c>
      <c r="N50" s="24">
        <v>4760.3752174809397</v>
      </c>
      <c r="O50" s="24">
        <v>5538.8729470676099</v>
      </c>
      <c r="P50" s="24">
        <v>5813.2745578140402</v>
      </c>
      <c r="Q50" s="24">
        <v>3735.2710472418298</v>
      </c>
      <c r="R50" s="21"/>
      <c r="S50" s="21"/>
      <c r="T50" s="21"/>
      <c r="U50" s="21"/>
      <c r="V50" s="83">
        <f t="shared" si="1"/>
        <v>1</v>
      </c>
      <c r="W50" s="21"/>
      <c r="X50" s="21"/>
      <c r="Y50" s="21"/>
      <c r="Z50" s="21"/>
    </row>
    <row r="51" spans="1:26" ht="14.25" customHeight="1" x14ac:dyDescent="0.15">
      <c r="A51" s="27" t="s">
        <v>67</v>
      </c>
      <c r="B51" s="26">
        <v>-1337.4768992874508</v>
      </c>
      <c r="C51" s="26">
        <v>-1433.34278472701</v>
      </c>
      <c r="D51" s="26">
        <v>-1599.4268663578089</v>
      </c>
      <c r="E51" s="26">
        <v>-1689.9212194549807</v>
      </c>
      <c r="F51" s="26">
        <v>-1609.7560147406323</v>
      </c>
      <c r="G51" s="26">
        <v>-1805.4932841417826</v>
      </c>
      <c r="H51" s="26">
        <v>-1786.7</v>
      </c>
      <c r="I51" s="26">
        <v>-1945.9891509332952</v>
      </c>
      <c r="J51" s="26">
        <v>-2287.0858918588419</v>
      </c>
      <c r="K51" s="26">
        <v>-2162.7964852983037</v>
      </c>
      <c r="L51" s="26">
        <v>-2019.3416382504604</v>
      </c>
      <c r="M51" s="26">
        <v>-1990.2983873593021</v>
      </c>
      <c r="N51" s="26">
        <v>-2367.3866375887292</v>
      </c>
      <c r="O51" s="26">
        <v>-2301.3395913833274</v>
      </c>
      <c r="P51" s="26">
        <v>-2241.2515236785243</v>
      </c>
      <c r="Q51" s="26"/>
      <c r="R51" s="21"/>
      <c r="S51" s="21"/>
      <c r="T51" s="21"/>
      <c r="U51" s="21"/>
      <c r="V51" s="83">
        <f t="shared" si="1"/>
        <v>0</v>
      </c>
      <c r="W51" s="21"/>
      <c r="X51" s="21"/>
      <c r="Y51" s="21"/>
      <c r="Z51" s="21"/>
    </row>
    <row r="52" spans="1:26" ht="14.25" customHeight="1" x14ac:dyDescent="0.15">
      <c r="A52" s="27" t="s">
        <v>68</v>
      </c>
      <c r="B52" s="24">
        <v>5471.8946007300829</v>
      </c>
      <c r="C52" s="24">
        <v>6432.3010124461562</v>
      </c>
      <c r="D52" s="24">
        <v>8099.0868943389796</v>
      </c>
      <c r="E52" s="24">
        <v>8839.6339083374896</v>
      </c>
      <c r="F52" s="24">
        <v>6975.9191821208096</v>
      </c>
      <c r="G52" s="24">
        <v>6696.9474880836742</v>
      </c>
      <c r="H52" s="24">
        <v>7919.8610663366253</v>
      </c>
      <c r="I52" s="24">
        <v>8236.5417867545711</v>
      </c>
      <c r="J52" s="24">
        <v>8946.7543562010706</v>
      </c>
      <c r="K52" s="24">
        <v>8611.5375402574191</v>
      </c>
      <c r="L52" s="24">
        <v>8043.9598129827373</v>
      </c>
      <c r="M52" s="24">
        <v>9108.1947884915189</v>
      </c>
      <c r="N52" s="24">
        <v>10112.047966501252</v>
      </c>
      <c r="O52" s="24">
        <v>10793.240314177652</v>
      </c>
      <c r="P52" s="24">
        <v>11207.584753280084</v>
      </c>
      <c r="Q52" s="24">
        <v>5841.6233049053344</v>
      </c>
      <c r="R52" s="21"/>
      <c r="S52" s="21"/>
      <c r="T52" s="21"/>
      <c r="U52" s="21"/>
      <c r="V52" s="83">
        <f t="shared" si="1"/>
        <v>1</v>
      </c>
      <c r="W52" s="21"/>
      <c r="X52" s="21"/>
      <c r="Y52" s="21"/>
      <c r="Z52" s="21"/>
    </row>
    <row r="53" spans="1:26" ht="14.25" customHeight="1" x14ac:dyDescent="0.15">
      <c r="A53" s="27" t="s">
        <v>69</v>
      </c>
      <c r="B53" s="26"/>
      <c r="C53" s="26"/>
      <c r="D53" s="26"/>
      <c r="E53" s="26"/>
      <c r="F53" s="26"/>
      <c r="G53" s="26"/>
      <c r="H53" s="26">
        <v>1158.3</v>
      </c>
      <c r="I53" s="26">
        <v>1376.7072625698324</v>
      </c>
      <c r="J53" s="26">
        <v>1448.0564245810056</v>
      </c>
      <c r="K53" s="26">
        <v>1589.7536312849161</v>
      </c>
      <c r="L53" s="26">
        <v>1450.4351955307261</v>
      </c>
      <c r="M53" s="26">
        <v>1312.5558659217877</v>
      </c>
      <c r="N53" s="26">
        <v>961.06130984357537</v>
      </c>
      <c r="O53" s="26">
        <v>712.38671311173186</v>
      </c>
      <c r="P53" s="26">
        <v>1107.9279615698324</v>
      </c>
      <c r="Q53" s="26">
        <v>472.20872677653631</v>
      </c>
      <c r="R53" s="21"/>
      <c r="S53" s="21"/>
      <c r="T53" s="21"/>
      <c r="U53" s="21"/>
      <c r="V53" s="83">
        <f t="shared" si="1"/>
        <v>1</v>
      </c>
      <c r="W53" s="21"/>
      <c r="X53" s="21"/>
      <c r="Y53" s="21"/>
      <c r="Z53" s="21"/>
    </row>
    <row r="54" spans="1:26" ht="14.25" customHeight="1" x14ac:dyDescent="0.15">
      <c r="A54" s="27" t="s">
        <v>70</v>
      </c>
      <c r="B54" s="24"/>
      <c r="C54" s="24"/>
      <c r="D54" s="24"/>
      <c r="E54" s="24"/>
      <c r="F54" s="24"/>
      <c r="G54" s="24"/>
      <c r="H54" s="24">
        <v>481.7</v>
      </c>
      <c r="I54" s="24">
        <v>598.0256983240223</v>
      </c>
      <c r="J54" s="24">
        <v>634.86592178770945</v>
      </c>
      <c r="K54" s="24">
        <v>755.9385474860336</v>
      </c>
      <c r="L54" s="24">
        <v>635.8324022346369</v>
      </c>
      <c r="M54" s="24">
        <v>538.12290502793303</v>
      </c>
      <c r="N54" s="24">
        <v>377.12089340782126</v>
      </c>
      <c r="O54" s="24">
        <v>360.59614262569829</v>
      </c>
      <c r="P54" s="24">
        <v>507.10246126815639</v>
      </c>
      <c r="Q54" s="24">
        <v>242.31500136871509</v>
      </c>
      <c r="R54" s="21"/>
      <c r="S54" s="21"/>
      <c r="T54" s="21"/>
      <c r="U54" s="21"/>
      <c r="V54" s="83">
        <f t="shared" si="1"/>
        <v>1</v>
      </c>
      <c r="W54" s="21"/>
      <c r="X54" s="21"/>
      <c r="Y54" s="21"/>
      <c r="Z54" s="21"/>
    </row>
    <row r="55" spans="1:26" ht="14.25" customHeight="1" x14ac:dyDescent="0.15">
      <c r="A55" s="27" t="s">
        <v>71</v>
      </c>
      <c r="B55" s="26">
        <v>3289.2907500458336</v>
      </c>
      <c r="C55" s="26">
        <v>3598.6926866001186</v>
      </c>
      <c r="D55" s="26">
        <v>4525.1797610063577</v>
      </c>
      <c r="E55" s="26">
        <v>4864.6000000000004</v>
      </c>
      <c r="F55" s="26">
        <v>4251.944759760423</v>
      </c>
      <c r="G55" s="26">
        <v>4032.4968278772317</v>
      </c>
      <c r="H55" s="26">
        <v>4891.7854263225936</v>
      </c>
      <c r="I55" s="26">
        <v>4359.1701534137674</v>
      </c>
      <c r="J55" s="26">
        <v>4613.1905385307809</v>
      </c>
      <c r="K55" s="26">
        <v>4576.8827147709562</v>
      </c>
      <c r="L55" s="26">
        <v>4109.0852705799434</v>
      </c>
      <c r="M55" s="26">
        <v>4981.5896951175982</v>
      </c>
      <c r="N55" s="26">
        <v>5564.3542693383324</v>
      </c>
      <c r="O55" s="26">
        <v>5727.274810735129</v>
      </c>
      <c r="P55" s="26">
        <v>4910.0599672866783</v>
      </c>
      <c r="Q55" s="26">
        <v>3312.9985710446617</v>
      </c>
      <c r="R55" s="21"/>
      <c r="S55" s="21"/>
      <c r="T55" s="21"/>
      <c r="U55" s="21"/>
      <c r="V55" s="83">
        <f t="shared" si="1"/>
        <v>1</v>
      </c>
      <c r="W55" s="21"/>
      <c r="X55" s="21"/>
      <c r="Y55" s="21"/>
      <c r="Z55" s="21"/>
    </row>
    <row r="56" spans="1:26" ht="14.25" customHeight="1" x14ac:dyDescent="0.15">
      <c r="A56" s="27" t="s">
        <v>72</v>
      </c>
      <c r="B56" s="24">
        <v>2037.4545179307402</v>
      </c>
      <c r="C56" s="24">
        <v>2753.5415052191192</v>
      </c>
      <c r="D56" s="24">
        <v>3616.7015470814454</v>
      </c>
      <c r="E56" s="24">
        <v>5289.5601943166694</v>
      </c>
      <c r="F56" s="24">
        <v>4334.4619551387477</v>
      </c>
      <c r="G56" s="24">
        <v>4093.1951966598785</v>
      </c>
      <c r="H56" s="24">
        <v>4617.9671426071891</v>
      </c>
      <c r="I56" s="24">
        <v>3970.336787826679</v>
      </c>
      <c r="J56" s="24">
        <v>3596.9321089398591</v>
      </c>
      <c r="K56" s="24">
        <v>2715.5363784553933</v>
      </c>
      <c r="L56" s="24">
        <v>3521.4377155250909</v>
      </c>
      <c r="M56" s="24">
        <v>4362.0685572778575</v>
      </c>
      <c r="N56" s="24">
        <v>5354.7710109030613</v>
      </c>
      <c r="O56" s="24">
        <v>5539.4458896262531</v>
      </c>
      <c r="P56" s="24">
        <v>4633.9935280075824</v>
      </c>
      <c r="Q56" s="24">
        <v>4487.2459081577736</v>
      </c>
      <c r="R56" s="21"/>
      <c r="S56" s="21"/>
      <c r="T56" s="21"/>
      <c r="U56" s="21"/>
      <c r="V56" s="83">
        <f t="shared" si="1"/>
        <v>1</v>
      </c>
      <c r="W56" s="21"/>
      <c r="X56" s="21"/>
      <c r="Y56" s="21"/>
      <c r="Z56" s="21"/>
    </row>
    <row r="57" spans="1:26" ht="14.25" customHeight="1" x14ac:dyDescent="0.15">
      <c r="A57" s="27" t="s">
        <v>74</v>
      </c>
      <c r="B57" s="24">
        <v>5445.6</v>
      </c>
      <c r="C57" s="24">
        <v>6138.980283070211</v>
      </c>
      <c r="D57" s="24">
        <v>6671.8227348896335</v>
      </c>
      <c r="E57" s="24">
        <v>7724.3756551470378</v>
      </c>
      <c r="F57" s="24">
        <v>1609.7367790405397</v>
      </c>
      <c r="G57" s="24">
        <v>6418.3166998151419</v>
      </c>
      <c r="H57" s="24">
        <v>5215.5301058526184</v>
      </c>
      <c r="I57" s="24">
        <v>5507.3951234786018</v>
      </c>
      <c r="J57" s="24">
        <v>7441.2772017875577</v>
      </c>
      <c r="K57" s="24">
        <v>8636.1433304621733</v>
      </c>
      <c r="L57" s="24">
        <v>6191.102308527149</v>
      </c>
      <c r="M57" s="24">
        <v>3911.6477694942009</v>
      </c>
      <c r="N57" s="24">
        <v>8869.2098824278128</v>
      </c>
      <c r="O57" s="24">
        <v>8976.9202215619098</v>
      </c>
      <c r="P57" s="24">
        <v>7223.017855563885</v>
      </c>
      <c r="Q57" s="24">
        <v>4178.2699946817156</v>
      </c>
      <c r="R57" s="21"/>
      <c r="S57" s="21"/>
      <c r="T57" s="21"/>
      <c r="U57" s="21"/>
      <c r="V57" s="83">
        <f t="shared" si="1"/>
        <v>1</v>
      </c>
      <c r="W57" s="21"/>
      <c r="X57" s="21"/>
      <c r="Y57" s="21"/>
      <c r="Z57" s="21"/>
    </row>
    <row r="58" spans="1:26" ht="14.25" customHeight="1" x14ac:dyDescent="0.15">
      <c r="A58" s="27" t="s">
        <v>75</v>
      </c>
      <c r="B58" s="26">
        <v>164.57818715852375</v>
      </c>
      <c r="C58" s="26">
        <v>162.18679840874177</v>
      </c>
      <c r="D58" s="26">
        <v>140.72619442834556</v>
      </c>
      <c r="E58" s="26">
        <v>167.38033209356237</v>
      </c>
      <c r="F58" s="26">
        <v>194.45085274109417</v>
      </c>
      <c r="G58" s="26">
        <v>216.59792596260428</v>
      </c>
      <c r="H58" s="26">
        <v>163.16023429982948</v>
      </c>
      <c r="I58" s="26">
        <v>179.43293139246344</v>
      </c>
      <c r="J58" s="26">
        <v>152.99798401265465</v>
      </c>
      <c r="K58" s="26">
        <v>331.30265150134488</v>
      </c>
      <c r="L58" s="26">
        <v>409.81997964404258</v>
      </c>
      <c r="M58" s="26">
        <v>450.18617351981027</v>
      </c>
      <c r="N58" s="26">
        <v>254.21709379081821</v>
      </c>
      <c r="O58" s="26">
        <v>454.93328737584744</v>
      </c>
      <c r="P58" s="26">
        <v>527.96377468053856</v>
      </c>
      <c r="Q58" s="26">
        <v>396.7130461633397</v>
      </c>
      <c r="R58" s="21"/>
      <c r="S58" s="21"/>
      <c r="T58" s="21"/>
      <c r="U58" s="21"/>
      <c r="V58" s="83">
        <f t="shared" si="1"/>
        <v>1</v>
      </c>
      <c r="W58" s="21"/>
      <c r="X58" s="21"/>
      <c r="Y58" s="21"/>
      <c r="Z58" s="21"/>
    </row>
    <row r="59" spans="1:26" ht="14.25" customHeight="1" x14ac:dyDescent="0.15">
      <c r="A59" s="27" t="s">
        <v>76</v>
      </c>
      <c r="B59" s="24">
        <v>36.255274444444446</v>
      </c>
      <c r="C59" s="24">
        <v>48.187040000000003</v>
      </c>
      <c r="D59" s="24">
        <v>44.838491481481476</v>
      </c>
      <c r="E59" s="24">
        <v>42.903492222222226</v>
      </c>
      <c r="F59" s="24">
        <v>44.893123703703701</v>
      </c>
      <c r="G59" s="24">
        <v>69.224156666666673</v>
      </c>
      <c r="H59" s="24">
        <v>88.915642222222203</v>
      </c>
      <c r="I59" s="24">
        <v>54.06282481481481</v>
      </c>
      <c r="J59" s="24">
        <v>58.180967407407401</v>
      </c>
      <c r="K59" s="24">
        <v>105.81293225088666</v>
      </c>
      <c r="L59" s="24">
        <v>102.212130322992</v>
      </c>
      <c r="M59" s="24">
        <v>102.78783072138368</v>
      </c>
      <c r="N59" s="72">
        <v>58.863848022555175</v>
      </c>
      <c r="O59" s="72">
        <v>9.7335143110888751</v>
      </c>
      <c r="P59" s="72">
        <v>31.947317567255045</v>
      </c>
      <c r="Q59" s="72">
        <v>-1.0667786093748919</v>
      </c>
      <c r="R59" s="21"/>
      <c r="S59" s="21"/>
      <c r="T59" s="21"/>
      <c r="U59" s="21"/>
      <c r="V59" s="83">
        <f t="shared" si="1"/>
        <v>1</v>
      </c>
      <c r="W59" s="21"/>
      <c r="X59" s="21"/>
      <c r="Y59" s="21"/>
      <c r="Z59" s="21"/>
    </row>
    <row r="60" spans="1:26" ht="14.25" customHeight="1" x14ac:dyDescent="0.15">
      <c r="A60" s="27" t="s">
        <v>77</v>
      </c>
      <c r="B60" s="26">
        <v>4703.3</v>
      </c>
      <c r="C60" s="26">
        <v>5048.8900000000003</v>
      </c>
      <c r="D60" s="26">
        <v>5077.8999999999996</v>
      </c>
      <c r="E60" s="26">
        <v>4887</v>
      </c>
      <c r="F60" s="26">
        <v>4435.8</v>
      </c>
      <c r="G60" s="26">
        <v>2867</v>
      </c>
      <c r="H60" s="26">
        <v>2923.6999999999989</v>
      </c>
      <c r="I60" s="26">
        <v>3201.5</v>
      </c>
      <c r="J60" s="26">
        <v>3633.6</v>
      </c>
      <c r="K60" s="26">
        <v>4083.9</v>
      </c>
      <c r="L60" s="26">
        <v>4367.8</v>
      </c>
      <c r="M60" s="26">
        <v>4939.6000000000004</v>
      </c>
      <c r="N60" s="26">
        <v>5549.8</v>
      </c>
      <c r="O60" s="26">
        <v>5496.5</v>
      </c>
      <c r="P60" s="26">
        <v>5058.3</v>
      </c>
      <c r="Q60" s="26">
        <v>1005</v>
      </c>
      <c r="R60" s="21"/>
      <c r="S60" s="21"/>
      <c r="T60" s="21"/>
      <c r="U60" s="21"/>
      <c r="V60" s="83">
        <f t="shared" si="1"/>
        <v>1</v>
      </c>
      <c r="W60" s="21"/>
      <c r="X60" s="21"/>
      <c r="Y60" s="21"/>
      <c r="Z60" s="21"/>
    </row>
    <row r="61" spans="1:26" ht="14.25" customHeight="1" x14ac:dyDescent="0.15">
      <c r="A61" s="27" t="s">
        <v>78</v>
      </c>
      <c r="B61" s="24">
        <v>729.5510092592591</v>
      </c>
      <c r="C61" s="24">
        <v>635.00449643333309</v>
      </c>
      <c r="D61" s="24">
        <v>639.80515666666668</v>
      </c>
      <c r="E61" s="24">
        <v>627.20377444444432</v>
      </c>
      <c r="F61" s="24">
        <v>661.77500392592606</v>
      </c>
      <c r="G61" s="24">
        <v>686.83937700000001</v>
      </c>
      <c r="H61" s="24">
        <v>779.32711677037037</v>
      </c>
      <c r="I61" s="24">
        <v>799.57256333333328</v>
      </c>
      <c r="J61" s="24">
        <v>826.45248368888895</v>
      </c>
      <c r="K61" s="24">
        <v>1909.7318608457292</v>
      </c>
      <c r="L61" s="24">
        <v>1949.2412107918219</v>
      </c>
      <c r="M61" s="24">
        <v>1857.211016324504</v>
      </c>
      <c r="N61" s="72">
        <v>1916.1110663121701</v>
      </c>
      <c r="O61" s="72">
        <v>2033.4304376929374</v>
      </c>
      <c r="P61" s="72">
        <v>2277.8217913718254</v>
      </c>
      <c r="Q61" s="72">
        <v>950.9157306002212</v>
      </c>
      <c r="R61" s="21"/>
      <c r="S61" s="21"/>
      <c r="T61" s="21"/>
      <c r="U61" s="21"/>
      <c r="V61" s="58"/>
      <c r="W61" s="21"/>
      <c r="X61" s="21"/>
      <c r="Y61" s="21"/>
      <c r="Z61" s="21"/>
    </row>
    <row r="62" spans="1:26" ht="14.25" customHeight="1" x14ac:dyDescent="0.15">
      <c r="A62" s="27" t="s">
        <v>79</v>
      </c>
      <c r="B62" s="26">
        <v>-1129.8335306564543</v>
      </c>
      <c r="C62" s="26">
        <v>-1304.7393665387997</v>
      </c>
      <c r="D62" s="26">
        <v>-1371.4730086500642</v>
      </c>
      <c r="E62" s="26">
        <v>-1571.4032448380749</v>
      </c>
      <c r="F62" s="26">
        <v>-1281.7868609180061</v>
      </c>
      <c r="G62" s="26">
        <v>-1522.4497396256959</v>
      </c>
      <c r="H62" s="26">
        <v>-1562.701213263736</v>
      </c>
      <c r="I62" s="26">
        <v>-1394.339438446136</v>
      </c>
      <c r="J62" s="26">
        <v>-1419.567443194137</v>
      </c>
      <c r="K62" s="26">
        <v>-1170.6771143240537</v>
      </c>
      <c r="L62" s="26">
        <v>-805.24624558439507</v>
      </c>
      <c r="M62" s="26">
        <v>-977.9</v>
      </c>
      <c r="N62" s="26">
        <v>-747.17913493734397</v>
      </c>
      <c r="O62" s="26">
        <v>-686.75348105344131</v>
      </c>
      <c r="P62" s="26">
        <v>-797.27782583004</v>
      </c>
      <c r="Q62" s="26">
        <v>-986.12556167960406</v>
      </c>
      <c r="R62" s="21"/>
      <c r="S62" s="21"/>
      <c r="T62" s="21"/>
      <c r="U62" s="21"/>
      <c r="V62" s="83">
        <f t="shared" ref="V62:V67" si="2">IF(Q62="", 0, 1)</f>
        <v>1</v>
      </c>
      <c r="W62" s="21"/>
      <c r="X62" s="21"/>
      <c r="Y62" s="21"/>
      <c r="Z62" s="21"/>
    </row>
    <row r="63" spans="1:26" ht="14.25" customHeight="1" x14ac:dyDescent="0.15">
      <c r="A63" s="27" t="s">
        <v>80</v>
      </c>
      <c r="B63" s="24">
        <v>4134.5</v>
      </c>
      <c r="C63" s="24">
        <v>4565.3</v>
      </c>
      <c r="D63" s="24">
        <v>5601</v>
      </c>
      <c r="E63" s="24">
        <v>7297</v>
      </c>
      <c r="F63" s="24">
        <v>7584.6</v>
      </c>
      <c r="G63" s="24">
        <v>9089.2999999999993</v>
      </c>
      <c r="H63" s="24">
        <v>5070</v>
      </c>
      <c r="I63" s="24">
        <v>5316.4</v>
      </c>
      <c r="J63" s="24">
        <v>1853.8</v>
      </c>
      <c r="K63" s="24">
        <v>4348</v>
      </c>
      <c r="L63" s="24">
        <v>1019.6</v>
      </c>
      <c r="M63" s="24">
        <v>-3629.3</v>
      </c>
      <c r="N63" s="24">
        <v>1715.3</v>
      </c>
      <c r="O63" s="24">
        <v>4880.9875000000002</v>
      </c>
      <c r="P63" s="24">
        <v>3857.2874999999999</v>
      </c>
      <c r="Q63" s="24">
        <v>-3146.7624999999998</v>
      </c>
      <c r="R63" s="21"/>
      <c r="S63" s="21"/>
      <c r="T63" s="21"/>
      <c r="U63" s="21"/>
      <c r="V63" s="83">
        <f t="shared" si="2"/>
        <v>1</v>
      </c>
      <c r="W63" s="21"/>
      <c r="X63" s="21"/>
      <c r="Y63" s="21"/>
      <c r="Z63" s="21"/>
    </row>
    <row r="64" spans="1:26" ht="14.25" customHeight="1" x14ac:dyDescent="0.15">
      <c r="A64" s="27" t="s">
        <v>81</v>
      </c>
      <c r="B64" s="26">
        <v>363.31</v>
      </c>
      <c r="C64" s="26">
        <v>284.07</v>
      </c>
      <c r="D64" s="26">
        <v>234.4</v>
      </c>
      <c r="E64" s="26">
        <v>223.57</v>
      </c>
      <c r="F64" s="26">
        <v>308.32773625538198</v>
      </c>
      <c r="G64" s="26">
        <v>398.31146751365503</v>
      </c>
      <c r="H64" s="26">
        <v>449.07329791957198</v>
      </c>
      <c r="I64" s="26">
        <v>531.26934680844704</v>
      </c>
      <c r="J64" s="26">
        <v>670.84260740515606</v>
      </c>
      <c r="K64" s="26">
        <v>868.00460548854801</v>
      </c>
      <c r="L64" s="26">
        <v>959.33080855937305</v>
      </c>
      <c r="M64" s="26">
        <v>807.53657064942092</v>
      </c>
      <c r="N64" s="26">
        <v>733.47380458088605</v>
      </c>
      <c r="O64" s="26">
        <v>881.95099671088394</v>
      </c>
      <c r="P64" s="26">
        <v>1239.0662125026852</v>
      </c>
      <c r="Q64" s="26">
        <v>679.3084015848749</v>
      </c>
      <c r="R64" s="21"/>
      <c r="S64" s="21"/>
      <c r="T64" s="21"/>
      <c r="U64" s="21"/>
      <c r="V64" s="83">
        <f t="shared" si="2"/>
        <v>1</v>
      </c>
      <c r="W64" s="21"/>
      <c r="X64" s="21"/>
      <c r="Y64" s="21"/>
      <c r="Z64" s="21"/>
    </row>
    <row r="65" spans="1:26" ht="14.25" customHeight="1" x14ac:dyDescent="0.15">
      <c r="A65" s="27" t="s">
        <v>84</v>
      </c>
      <c r="B65" s="24">
        <v>1215.4710876964796</v>
      </c>
      <c r="C65" s="24">
        <v>1274.0680408634632</v>
      </c>
      <c r="D65" s="24">
        <v>1526.4841141079278</v>
      </c>
      <c r="E65" s="24">
        <v>2131.6954745308608</v>
      </c>
      <c r="F65" s="24">
        <v>1993.1763479237252</v>
      </c>
      <c r="G65" s="24">
        <v>1780.7614479109654</v>
      </c>
      <c r="H65" s="24">
        <v>1846.9299554431188</v>
      </c>
      <c r="I65" s="24">
        <v>2018.948882121329</v>
      </c>
      <c r="J65" s="24">
        <v>1901.444783954724</v>
      </c>
      <c r="K65" s="24">
        <v>2246.8729553438552</v>
      </c>
      <c r="L65" s="24">
        <v>1873.7490110065933</v>
      </c>
      <c r="M65" s="24">
        <v>1773.6838956479098</v>
      </c>
      <c r="N65" s="24">
        <v>2103.577735374186</v>
      </c>
      <c r="O65" s="24">
        <v>2231.1560099072017</v>
      </c>
      <c r="P65" s="24">
        <v>2257.9746631534399</v>
      </c>
      <c r="Q65" s="24">
        <v>157.08618932646726</v>
      </c>
      <c r="R65" s="21"/>
      <c r="S65" s="21"/>
      <c r="T65" s="21"/>
      <c r="U65" s="21"/>
      <c r="V65" s="83">
        <f t="shared" si="2"/>
        <v>1</v>
      </c>
      <c r="W65" s="21"/>
      <c r="X65" s="21"/>
      <c r="Y65" s="21"/>
      <c r="Z65" s="21"/>
    </row>
    <row r="66" spans="1:26" ht="14.25" customHeight="1" x14ac:dyDescent="0.15">
      <c r="A66" s="27" t="s">
        <v>85</v>
      </c>
      <c r="B66" s="26">
        <v>-199.81561468453828</v>
      </c>
      <c r="C66" s="26">
        <v>-96.341095357647532</v>
      </c>
      <c r="D66" s="26">
        <v>-14.459768053209483</v>
      </c>
      <c r="E66" s="26">
        <v>-395.83189911456384</v>
      </c>
      <c r="F66" s="26">
        <v>-352.33767400874018</v>
      </c>
      <c r="G66" s="26">
        <v>-413.37361659820925</v>
      </c>
      <c r="H66" s="26">
        <v>-136.4</v>
      </c>
      <c r="I66" s="26">
        <v>-96.557673282687162</v>
      </c>
      <c r="J66" s="26">
        <v>-208.03879448337275</v>
      </c>
      <c r="K66" s="26">
        <v>-208.07422623243966</v>
      </c>
      <c r="L66" s="26">
        <v>-123.60953700954367</v>
      </c>
      <c r="M66" s="26">
        <v>-141.76419358013177</v>
      </c>
      <c r="N66" s="26">
        <v>-218.55815729542954</v>
      </c>
      <c r="O66" s="26">
        <v>-187.77908472487167</v>
      </c>
      <c r="P66" s="26">
        <v>-114.26184190150688</v>
      </c>
      <c r="Q66" s="26">
        <v>-128.43253481073944</v>
      </c>
      <c r="R66" s="21"/>
      <c r="S66" s="21"/>
      <c r="T66" s="21"/>
      <c r="U66" s="21"/>
      <c r="V66" s="83">
        <f t="shared" si="2"/>
        <v>1</v>
      </c>
      <c r="W66" s="21"/>
      <c r="X66" s="21"/>
      <c r="Y66" s="21"/>
      <c r="Z66" s="21"/>
    </row>
    <row r="67" spans="1:26" ht="14.25" customHeight="1" x14ac:dyDescent="0.15">
      <c r="A67" s="27" t="s">
        <v>86</v>
      </c>
      <c r="B67" s="24">
        <v>-181.69623767857004</v>
      </c>
      <c r="C67" s="24">
        <v>-27.608368213538647</v>
      </c>
      <c r="D67" s="24">
        <v>-450.0325895369561</v>
      </c>
      <c r="E67" s="24">
        <v>-614.89384778557258</v>
      </c>
      <c r="F67" s="24">
        <v>-488.55029824404187</v>
      </c>
      <c r="G67" s="24">
        <v>-385.38693799773677</v>
      </c>
      <c r="H67" s="24">
        <v>-623.53485874037835</v>
      </c>
      <c r="I67" s="24">
        <v>-845.69254136419227</v>
      </c>
      <c r="J67" s="24">
        <v>-358.43915343127344</v>
      </c>
      <c r="K67" s="24">
        <v>-1468.2839634817922</v>
      </c>
      <c r="L67" s="24">
        <v>-1796.6925820512763</v>
      </c>
      <c r="M67" s="24">
        <v>-2173.9589691573224</v>
      </c>
      <c r="N67" s="24">
        <v>-1466.6192917112594</v>
      </c>
      <c r="O67" s="24">
        <v>-1283.7996865980997</v>
      </c>
      <c r="P67" s="24">
        <v>-1328.6689109665012</v>
      </c>
      <c r="Q67" s="24">
        <v>-945.86246469939556</v>
      </c>
      <c r="R67" s="21"/>
      <c r="S67" s="21"/>
      <c r="T67" s="21"/>
      <c r="U67" s="21"/>
      <c r="V67" s="83">
        <f t="shared" si="2"/>
        <v>1</v>
      </c>
      <c r="W67" s="21"/>
      <c r="X67" s="21"/>
      <c r="Y67" s="21"/>
      <c r="Z67" s="21"/>
    </row>
    <row r="68" spans="1:26" ht="14.25" customHeight="1" x14ac:dyDescent="0.15">
      <c r="A68" s="27" t="s">
        <v>87</v>
      </c>
      <c r="B68" s="26">
        <v>41017.380438588822</v>
      </c>
      <c r="C68" s="26">
        <v>46040.688526316953</v>
      </c>
      <c r="D68" s="26">
        <v>57916.089072533774</v>
      </c>
      <c r="E68" s="26">
        <v>53643.4</v>
      </c>
      <c r="F68" s="26">
        <v>50621.448440636195</v>
      </c>
      <c r="G68" s="26">
        <v>55827.248904328932</v>
      </c>
      <c r="H68" s="26">
        <v>73314.856804761832</v>
      </c>
      <c r="I68" s="26">
        <v>91801.094981520087</v>
      </c>
      <c r="J68" s="26">
        <v>106288.50909286294</v>
      </c>
      <c r="K68" s="26">
        <v>115661.352600504</v>
      </c>
      <c r="L68" s="26">
        <v>55174.176714388566</v>
      </c>
      <c r="M68" s="26">
        <v>52616.287344061588</v>
      </c>
      <c r="N68" s="26">
        <v>101461.17091546945</v>
      </c>
      <c r="O68" s="26">
        <v>139562.61892122737</v>
      </c>
      <c r="P68" s="26">
        <v>71666.875102841223</v>
      </c>
      <c r="Q68" s="26">
        <v>43086.428377360673</v>
      </c>
      <c r="R68" s="21"/>
      <c r="S68" s="21"/>
      <c r="T68" s="21"/>
      <c r="U68" s="21"/>
      <c r="V68" s="58"/>
      <c r="W68" s="21"/>
      <c r="X68" s="21"/>
      <c r="Y68" s="21"/>
      <c r="Z68" s="21"/>
    </row>
    <row r="69" spans="1:26" ht="14.25" customHeight="1" x14ac:dyDescent="0.15">
      <c r="A69" s="27" t="s">
        <v>88</v>
      </c>
      <c r="B69" s="24">
        <v>-97.27084178013601</v>
      </c>
      <c r="C69" s="24">
        <v>-99.572345332108981</v>
      </c>
      <c r="D69" s="24">
        <v>-144.77088551970797</v>
      </c>
      <c r="E69" s="24">
        <v>-129.991946793685</v>
      </c>
      <c r="F69" s="24">
        <v>-172.67921379042801</v>
      </c>
      <c r="G69" s="24">
        <v>-175.43865585101398</v>
      </c>
      <c r="H69" s="24">
        <v>-187.396203347219</v>
      </c>
      <c r="I69" s="24"/>
      <c r="J69" s="24"/>
      <c r="K69" s="24"/>
      <c r="L69" s="24"/>
      <c r="M69" s="24"/>
      <c r="N69" s="24"/>
      <c r="O69" s="24"/>
      <c r="P69" s="24"/>
      <c r="Q69" s="24"/>
      <c r="R69" s="21"/>
      <c r="S69" s="21"/>
      <c r="T69" s="21"/>
      <c r="U69" s="21"/>
      <c r="V69" s="83">
        <f t="shared" ref="V69:V100" si="3">IF(Q69="", 0, 1)</f>
        <v>0</v>
      </c>
      <c r="W69" s="21"/>
      <c r="X69" s="21"/>
      <c r="Y69" s="21"/>
      <c r="Z69" s="21"/>
    </row>
    <row r="70" spans="1:26" ht="14.25" customHeight="1" x14ac:dyDescent="0.15">
      <c r="A70" s="27" t="s">
        <v>89</v>
      </c>
      <c r="B70" s="26">
        <v>400.4</v>
      </c>
      <c r="C70" s="26">
        <v>346.60049973152417</v>
      </c>
      <c r="D70" s="26">
        <v>406.67116679209914</v>
      </c>
      <c r="E70" s="26">
        <v>491.58373837361569</v>
      </c>
      <c r="F70" s="26">
        <v>339.01291952944666</v>
      </c>
      <c r="G70" s="26">
        <v>538.92320987545918</v>
      </c>
      <c r="H70" s="26">
        <v>632.90128689266692</v>
      </c>
      <c r="I70" s="26">
        <v>648.12636132481703</v>
      </c>
      <c r="J70" s="26">
        <v>628.63950022304175</v>
      </c>
      <c r="K70" s="26">
        <v>730.7755234216703</v>
      </c>
      <c r="L70" s="26">
        <v>744.09053788076255</v>
      </c>
      <c r="M70" s="26">
        <v>807.01074031332814</v>
      </c>
      <c r="N70" s="26">
        <v>828.91246033786149</v>
      </c>
      <c r="O70" s="26">
        <v>924.19180631230643</v>
      </c>
      <c r="P70" s="26">
        <v>819.4992984862273</v>
      </c>
      <c r="Q70" s="26">
        <v>-84.475128373576851</v>
      </c>
      <c r="R70" s="21"/>
      <c r="S70" s="21"/>
      <c r="T70" s="21"/>
      <c r="U70" s="21"/>
      <c r="V70" s="83">
        <f t="shared" si="3"/>
        <v>1</v>
      </c>
      <c r="W70" s="21"/>
      <c r="X70" s="21"/>
      <c r="Y70" s="21"/>
      <c r="Z70" s="21"/>
    </row>
    <row r="71" spans="1:26" ht="14.25" customHeight="1" x14ac:dyDescent="0.15">
      <c r="A71" s="27" t="s">
        <v>90</v>
      </c>
      <c r="B71" s="24">
        <v>-5076.1000000000004</v>
      </c>
      <c r="C71" s="24">
        <v>-7490.8105484099424</v>
      </c>
      <c r="D71" s="24">
        <v>-9366.8953966074732</v>
      </c>
      <c r="E71" s="24">
        <v>-8725.4889341504768</v>
      </c>
      <c r="F71" s="24">
        <v>-8270.1572139822729</v>
      </c>
      <c r="G71" s="24">
        <v>-6748.5059567099534</v>
      </c>
      <c r="H71" s="24">
        <v>-5672.2415490124376</v>
      </c>
      <c r="I71" s="24">
        <v>-6918.6106289547306</v>
      </c>
      <c r="J71" s="24">
        <v>-5995.0489607825111</v>
      </c>
      <c r="K71" s="24">
        <v>-5036.9926598609245</v>
      </c>
      <c r="L71" s="24">
        <v>-3448.1049285927056</v>
      </c>
      <c r="M71" s="24">
        <v>-3106.9474649641165</v>
      </c>
      <c r="N71" s="24">
        <v>-1564.0129242325395</v>
      </c>
      <c r="O71" s="24">
        <v>-3766.2271679212522</v>
      </c>
      <c r="P71" s="24">
        <v>-2159.5128275432917</v>
      </c>
      <c r="Q71" s="24">
        <v>-2310.3303010259524</v>
      </c>
      <c r="R71" s="21"/>
      <c r="S71" s="21"/>
      <c r="T71" s="21"/>
      <c r="U71" s="21"/>
      <c r="V71" s="83">
        <f t="shared" si="3"/>
        <v>1</v>
      </c>
      <c r="W71" s="21"/>
      <c r="X71" s="21"/>
      <c r="Y71" s="21"/>
      <c r="Z71" s="21"/>
    </row>
    <row r="72" spans="1:26" ht="14.25" customHeight="1" x14ac:dyDescent="0.15">
      <c r="A72" s="27" t="s">
        <v>91</v>
      </c>
      <c r="B72" s="26">
        <v>18911.228480534603</v>
      </c>
      <c r="C72" s="26">
        <v>19152.427434849622</v>
      </c>
      <c r="D72" s="26">
        <v>27389.294878432062</v>
      </c>
      <c r="E72" s="26">
        <v>29448.12747753775</v>
      </c>
      <c r="F72" s="26">
        <v>17863.874007953837</v>
      </c>
      <c r="G72" s="26">
        <v>20006.361884394508</v>
      </c>
      <c r="H72" s="26">
        <v>33694.922115982408</v>
      </c>
      <c r="I72" s="26">
        <v>31793.47414061422</v>
      </c>
      <c r="J72" s="26">
        <v>26032.647945403303</v>
      </c>
      <c r="K72" s="26">
        <v>20261.544877484073</v>
      </c>
      <c r="L72" s="26">
        <v>22229.34257958884</v>
      </c>
      <c r="M72" s="26">
        <v>22508.917110845916</v>
      </c>
      <c r="N72" s="26">
        <v>28041.952756147421</v>
      </c>
      <c r="O72" s="26">
        <v>28533.026830157545</v>
      </c>
      <c r="P72" s="26">
        <v>26798.449552989776</v>
      </c>
      <c r="Q72" s="26">
        <v>19179.379917294529</v>
      </c>
      <c r="R72" s="21"/>
      <c r="S72" s="21"/>
      <c r="T72" s="21"/>
      <c r="U72" s="21"/>
      <c r="V72" s="83">
        <f t="shared" si="3"/>
        <v>1</v>
      </c>
      <c r="W72" s="21"/>
      <c r="X72" s="21"/>
      <c r="Y72" s="21"/>
      <c r="Z72" s="21"/>
    </row>
    <row r="73" spans="1:26" ht="14.25" customHeight="1" x14ac:dyDescent="0.15">
      <c r="A73" s="27" t="s">
        <v>92</v>
      </c>
      <c r="B73" s="24">
        <v>352.03310011956825</v>
      </c>
      <c r="C73" s="24">
        <v>485.14426027645669</v>
      </c>
      <c r="D73" s="24">
        <v>541.47544228696336</v>
      </c>
      <c r="E73" s="24">
        <v>623.79999999999995</v>
      </c>
      <c r="F73" s="24">
        <v>436.24621985929127</v>
      </c>
      <c r="G73" s="24">
        <v>372.13155679340474</v>
      </c>
      <c r="H73" s="24">
        <v>567.33121349901387</v>
      </c>
      <c r="I73" s="24">
        <v>500.6727976724942</v>
      </c>
      <c r="J73" s="24">
        <v>522.57769276930298</v>
      </c>
      <c r="K73" s="24">
        <v>597.87422529253422</v>
      </c>
      <c r="L73" s="24">
        <v>569.37668711905076</v>
      </c>
      <c r="M73" s="24">
        <v>639.73143253737089</v>
      </c>
      <c r="N73" s="24"/>
      <c r="O73" s="24"/>
      <c r="P73" s="24"/>
      <c r="Q73" s="24"/>
      <c r="R73" s="21"/>
      <c r="S73" s="21"/>
      <c r="T73" s="21"/>
      <c r="U73" s="21"/>
      <c r="V73" s="83">
        <f t="shared" si="3"/>
        <v>0</v>
      </c>
      <c r="W73" s="21"/>
      <c r="X73" s="21"/>
      <c r="Y73" s="21"/>
      <c r="Z73" s="21"/>
    </row>
    <row r="74" spans="1:26" ht="14.25" customHeight="1" x14ac:dyDescent="0.15">
      <c r="A74" s="27" t="s">
        <v>93</v>
      </c>
      <c r="B74" s="26">
        <v>-888.4403851895762</v>
      </c>
      <c r="C74" s="26"/>
      <c r="D74" s="26">
        <v>-814.23961388092664</v>
      </c>
      <c r="E74" s="26">
        <v>-1499.5343905892787</v>
      </c>
      <c r="F74" s="26">
        <v>-1408.6813976250694</v>
      </c>
      <c r="G74" s="26">
        <v>-1315.0557619899498</v>
      </c>
      <c r="H74" s="26">
        <v>-2232.9621528708403</v>
      </c>
      <c r="I74" s="26">
        <v>-2137.3124428972974</v>
      </c>
      <c r="J74" s="26">
        <v>-2429.5358858011373</v>
      </c>
      <c r="K74" s="26">
        <v>-2233.8220023489189</v>
      </c>
      <c r="L74" s="26">
        <v>-1600.5728096711189</v>
      </c>
      <c r="M74" s="26"/>
      <c r="N74" s="26"/>
      <c r="O74" s="26"/>
      <c r="P74" s="26"/>
      <c r="Q74" s="26"/>
      <c r="R74" s="21"/>
      <c r="S74" s="21"/>
      <c r="T74" s="21"/>
      <c r="U74" s="21"/>
      <c r="V74" s="83">
        <f t="shared" si="3"/>
        <v>0</v>
      </c>
      <c r="W74" s="21"/>
      <c r="X74" s="21"/>
      <c r="Y74" s="21"/>
      <c r="Z74" s="21"/>
    </row>
    <row r="75" spans="1:26" ht="14.25" customHeight="1" x14ac:dyDescent="0.15">
      <c r="A75" s="27" t="s">
        <v>94</v>
      </c>
      <c r="B75" s="24">
        <v>35.328074581546197</v>
      </c>
      <c r="C75" s="24">
        <v>-1.9957097135384827</v>
      </c>
      <c r="D75" s="24">
        <v>36.967749773387759</v>
      </c>
      <c r="E75" s="24">
        <v>27.913586278478366</v>
      </c>
      <c r="F75" s="24">
        <v>18.504943116047709</v>
      </c>
      <c r="G75" s="24">
        <v>53.789274330733548</v>
      </c>
      <c r="H75" s="24">
        <v>59.602634409947129</v>
      </c>
      <c r="I75" s="24">
        <v>75.367388698409172</v>
      </c>
      <c r="J75" s="24">
        <v>64.188291986394304</v>
      </c>
      <c r="K75" s="24">
        <v>27.690658907345412</v>
      </c>
      <c r="L75" s="24">
        <v>38.528030940159155</v>
      </c>
      <c r="M75" s="24">
        <v>5.2552181983006037</v>
      </c>
      <c r="N75" s="24">
        <v>13.679627653247014</v>
      </c>
      <c r="O75" s="24">
        <v>95.630339999416407</v>
      </c>
      <c r="P75" s="24"/>
      <c r="Q75" s="24"/>
      <c r="R75" s="21"/>
      <c r="S75" s="21"/>
      <c r="T75" s="21"/>
      <c r="U75" s="21"/>
      <c r="V75" s="83">
        <f t="shared" si="3"/>
        <v>0</v>
      </c>
      <c r="W75" s="21"/>
      <c r="X75" s="21"/>
      <c r="Y75" s="21"/>
      <c r="Z75" s="21"/>
    </row>
    <row r="76" spans="1:26" ht="14.25" customHeight="1" x14ac:dyDescent="0.15">
      <c r="A76" s="27" t="s">
        <v>95</v>
      </c>
      <c r="B76" s="26">
        <v>102.1122876400001</v>
      </c>
      <c r="C76" s="26">
        <v>180.16071552</v>
      </c>
      <c r="D76" s="26">
        <v>172.33192091999999</v>
      </c>
      <c r="E76" s="26">
        <v>24.667996790000043</v>
      </c>
      <c r="F76" s="26">
        <v>351.66214031999999</v>
      </c>
      <c r="G76" s="26">
        <v>548.32952864000004</v>
      </c>
      <c r="H76" s="26">
        <v>753.70901794000008</v>
      </c>
      <c r="I76" s="26">
        <v>1108.1341118900002</v>
      </c>
      <c r="J76" s="26">
        <v>1416.3123945750001</v>
      </c>
      <c r="K76" s="26">
        <v>1305.9528615199999</v>
      </c>
      <c r="L76" s="26">
        <v>1404.14185987</v>
      </c>
      <c r="M76" s="26">
        <v>1577.0101239999999</v>
      </c>
      <c r="N76" s="26">
        <v>2024.3218059400001</v>
      </c>
      <c r="O76" s="26">
        <v>2243.7998399099997</v>
      </c>
      <c r="P76" s="26">
        <v>2175.8487955400001</v>
      </c>
      <c r="Q76" s="26">
        <v>129.96277573999998</v>
      </c>
      <c r="R76" s="21"/>
      <c r="S76" s="21"/>
      <c r="T76" s="21"/>
      <c r="U76" s="21"/>
      <c r="V76" s="83">
        <f t="shared" si="3"/>
        <v>1</v>
      </c>
      <c r="W76" s="21"/>
      <c r="X76" s="21"/>
      <c r="Y76" s="21"/>
      <c r="Z76" s="21"/>
    </row>
    <row r="77" spans="1:26" ht="14.25" customHeight="1" x14ac:dyDescent="0.15">
      <c r="A77" s="27" t="s">
        <v>96</v>
      </c>
      <c r="B77" s="24">
        <v>-46670.775092032061</v>
      </c>
      <c r="C77" s="24">
        <v>-39873.77551691205</v>
      </c>
      <c r="D77" s="24">
        <v>-44324.126024141595</v>
      </c>
      <c r="E77" s="24">
        <v>-43812.746063521838</v>
      </c>
      <c r="F77" s="24">
        <v>-24661.435576423042</v>
      </c>
      <c r="G77" s="24">
        <v>-33044.830793939349</v>
      </c>
      <c r="H77" s="24">
        <v>-42063.14493873102</v>
      </c>
      <c r="I77" s="24">
        <v>-39227.440867521822</v>
      </c>
      <c r="J77" s="24">
        <v>-52049.238185571616</v>
      </c>
      <c r="K77" s="24">
        <v>-33743.230986222618</v>
      </c>
      <c r="L77" s="24">
        <v>-20555.411494583503</v>
      </c>
      <c r="M77" s="24">
        <v>-23363.457982270102</v>
      </c>
      <c r="N77" s="24">
        <v>-27459.230617493755</v>
      </c>
      <c r="O77" s="24">
        <v>-20431.796432481715</v>
      </c>
      <c r="P77" s="24">
        <v>-23008.751178273891</v>
      </c>
      <c r="Q77" s="24">
        <v>1802.9429932078024</v>
      </c>
      <c r="R77" s="21"/>
      <c r="S77" s="21"/>
      <c r="T77" s="21"/>
      <c r="U77" s="21"/>
      <c r="V77" s="83">
        <f t="shared" si="3"/>
        <v>1</v>
      </c>
      <c r="W77" s="21"/>
      <c r="X77" s="21"/>
      <c r="Y77" s="21"/>
      <c r="Z77" s="21"/>
    </row>
    <row r="78" spans="1:26" ht="14.25" customHeight="1" x14ac:dyDescent="0.15">
      <c r="A78" s="27" t="s">
        <v>97</v>
      </c>
      <c r="B78" s="26">
        <v>-166.60165276321001</v>
      </c>
      <c r="C78" s="26">
        <v>-149.97248568267</v>
      </c>
      <c r="D78" s="26">
        <v>-166.72510810341998</v>
      </c>
      <c r="E78" s="26">
        <v>-497.16539601200003</v>
      </c>
      <c r="F78" s="26">
        <v>-1173.4100000000001</v>
      </c>
      <c r="G78" s="26">
        <v>-1525.93</v>
      </c>
      <c r="H78" s="26">
        <v>-1856.3</v>
      </c>
      <c r="I78" s="26">
        <v>-976.25935620294467</v>
      </c>
      <c r="J78" s="26">
        <v>-2443.7630560517041</v>
      </c>
      <c r="K78" s="26">
        <v>-2602.3878861438166</v>
      </c>
      <c r="L78" s="26">
        <v>-1166.5970861018559</v>
      </c>
      <c r="M78" s="26">
        <v>-1293.2795254782841</v>
      </c>
      <c r="N78" s="26">
        <v>-2873.01</v>
      </c>
      <c r="O78" s="26">
        <v>-2514.4466677597397</v>
      </c>
      <c r="P78" s="26">
        <v>-3572.7453600747663</v>
      </c>
      <c r="Q78" s="26">
        <v>-4511.2640684367707</v>
      </c>
      <c r="R78" s="21"/>
      <c r="S78" s="21"/>
      <c r="T78" s="21"/>
      <c r="U78" s="21"/>
      <c r="V78" s="83">
        <f t="shared" si="3"/>
        <v>1</v>
      </c>
      <c r="W78" s="21"/>
      <c r="X78" s="21"/>
      <c r="Y78" s="21"/>
      <c r="Z78" s="21"/>
    </row>
    <row r="79" spans="1:26" ht="14.25" customHeight="1" x14ac:dyDescent="0.15">
      <c r="A79" s="27" t="s">
        <v>98</v>
      </c>
      <c r="B79" s="24">
        <v>19138.857372928305</v>
      </c>
      <c r="C79" s="24">
        <v>19153.567853592878</v>
      </c>
      <c r="D79" s="24">
        <v>22680.56675636036</v>
      </c>
      <c r="E79" s="24">
        <v>25440.489810177391</v>
      </c>
      <c r="F79" s="24">
        <v>17814.3</v>
      </c>
      <c r="G79" s="24">
        <v>17290.346079909508</v>
      </c>
      <c r="H79" s="24">
        <v>20560.212835590348</v>
      </c>
      <c r="I79" s="24">
        <v>19276.546869714944</v>
      </c>
      <c r="J79" s="24">
        <v>20871.342659625847</v>
      </c>
      <c r="K79" s="24">
        <v>24303.072692755184</v>
      </c>
      <c r="L79" s="24">
        <v>18382.683356885551</v>
      </c>
      <c r="M79" s="24">
        <v>18144.712421983459</v>
      </c>
      <c r="N79" s="24">
        <v>20732.855226317817</v>
      </c>
      <c r="O79" s="24">
        <v>22596.859051407828</v>
      </c>
      <c r="P79" s="24">
        <v>23564.168262789619</v>
      </c>
      <c r="Q79" s="24">
        <v>8398.4773933192118</v>
      </c>
      <c r="R79" s="21"/>
      <c r="S79" s="21"/>
      <c r="T79" s="21"/>
      <c r="U79" s="21"/>
      <c r="V79" s="83">
        <f t="shared" si="3"/>
        <v>1</v>
      </c>
      <c r="W79" s="21"/>
      <c r="X79" s="21"/>
      <c r="Y79" s="21"/>
      <c r="Z79" s="21"/>
    </row>
    <row r="80" spans="1:26" ht="14.25" customHeight="1" x14ac:dyDescent="0.15">
      <c r="A80" s="27" t="s">
        <v>99</v>
      </c>
      <c r="B80" s="26">
        <v>19.809208148148134</v>
      </c>
      <c r="C80" s="26">
        <v>24.710561851851836</v>
      </c>
      <c r="D80" s="26">
        <v>60.317976296296315</v>
      </c>
      <c r="E80" s="26">
        <v>54.364247777777777</v>
      </c>
      <c r="F80" s="26">
        <v>53.842394814814824</v>
      </c>
      <c r="G80" s="26">
        <v>58.639751481481476</v>
      </c>
      <c r="H80" s="26">
        <v>58.828189629629634</v>
      </c>
      <c r="I80" s="26">
        <v>68.308487407407412</v>
      </c>
      <c r="J80" s="26">
        <v>64.205522592592573</v>
      </c>
      <c r="K80" s="26">
        <v>244.63004877458147</v>
      </c>
      <c r="L80" s="26">
        <v>267.06097569436042</v>
      </c>
      <c r="M80" s="26">
        <v>264.46591095803865</v>
      </c>
      <c r="N80" s="72">
        <v>290.95518618275423</v>
      </c>
      <c r="O80" s="72">
        <v>302.59279763979049</v>
      </c>
      <c r="P80" s="72">
        <v>276.79770704057313</v>
      </c>
      <c r="Q80" s="72">
        <v>205.40441319786913</v>
      </c>
      <c r="R80" s="21"/>
      <c r="S80" s="21"/>
      <c r="T80" s="21"/>
      <c r="U80" s="21"/>
      <c r="V80" s="83">
        <f t="shared" si="3"/>
        <v>1</v>
      </c>
      <c r="W80" s="21"/>
      <c r="X80" s="21"/>
      <c r="Y80" s="21"/>
      <c r="Z80" s="21"/>
    </row>
    <row r="81" spans="1:26" ht="14.25" customHeight="1" x14ac:dyDescent="0.15">
      <c r="A81" s="27" t="s">
        <v>100</v>
      </c>
      <c r="B81" s="24">
        <v>-141.80000000000001</v>
      </c>
      <c r="C81" s="24">
        <v>-259.5</v>
      </c>
      <c r="D81" s="24">
        <v>-310</v>
      </c>
      <c r="E81" s="24">
        <v>-218.6</v>
      </c>
      <c r="F81" s="24">
        <v>48.875390000000003</v>
      </c>
      <c r="G81" s="24">
        <v>-64.05033999999948</v>
      </c>
      <c r="H81" s="24">
        <v>-92.825159999999599</v>
      </c>
      <c r="I81" s="24">
        <v>-76.776199999999918</v>
      </c>
      <c r="J81" s="24">
        <v>34.172609999999999</v>
      </c>
      <c r="K81" s="24">
        <v>74.137860000000003</v>
      </c>
      <c r="L81" s="24">
        <v>80.709199999999996</v>
      </c>
      <c r="M81" s="24">
        <v>222.22862000000001</v>
      </c>
      <c r="N81" s="24">
        <v>291.49146999999999</v>
      </c>
      <c r="O81" s="24">
        <v>165.67398</v>
      </c>
      <c r="P81" s="24">
        <v>49.358449999999998</v>
      </c>
      <c r="Q81" s="24">
        <v>-250.25227000000001</v>
      </c>
      <c r="R81" s="21"/>
      <c r="S81" s="21"/>
      <c r="T81" s="21"/>
      <c r="U81" s="21"/>
      <c r="V81" s="83">
        <f t="shared" si="3"/>
        <v>1</v>
      </c>
      <c r="W81" s="21"/>
      <c r="X81" s="21"/>
      <c r="Y81" s="21"/>
      <c r="Z81" s="21"/>
    </row>
    <row r="82" spans="1:26" ht="14.25" customHeight="1" x14ac:dyDescent="0.15">
      <c r="A82" s="27" t="s">
        <v>101</v>
      </c>
      <c r="B82" s="26">
        <v>-205.17</v>
      </c>
      <c r="C82" s="26">
        <v>-241.86</v>
      </c>
      <c r="D82" s="26">
        <v>-257.61</v>
      </c>
      <c r="E82" s="26">
        <v>-343.27</v>
      </c>
      <c r="F82" s="26">
        <v>-264.10000000000002</v>
      </c>
      <c r="G82" s="26">
        <v>-339.55</v>
      </c>
      <c r="H82" s="26">
        <v>-498.7</v>
      </c>
      <c r="I82" s="26">
        <v>-732.7</v>
      </c>
      <c r="J82" s="26">
        <v>-619.69000000000005</v>
      </c>
      <c r="K82" s="26">
        <v>-481.20474251416601</v>
      </c>
      <c r="L82" s="26">
        <v>-425.03185453798261</v>
      </c>
      <c r="M82" s="26">
        <v>-655.88720417832155</v>
      </c>
      <c r="N82" s="26">
        <v>-703.6</v>
      </c>
      <c r="O82" s="26">
        <v>-697.02</v>
      </c>
      <c r="P82" s="26">
        <v>-754.72</v>
      </c>
      <c r="Q82" s="26"/>
      <c r="R82" s="21"/>
      <c r="S82" s="21"/>
      <c r="T82" s="21"/>
      <c r="U82" s="21"/>
      <c r="V82" s="83">
        <f t="shared" si="3"/>
        <v>0</v>
      </c>
      <c r="W82" s="21"/>
      <c r="X82" s="21"/>
      <c r="Y82" s="21"/>
      <c r="Z82" s="21"/>
    </row>
    <row r="83" spans="1:26" ht="14.25" customHeight="1" x14ac:dyDescent="0.15">
      <c r="A83" s="27" t="s">
        <v>102</v>
      </c>
      <c r="B83" s="24">
        <v>-36.567137298850497</v>
      </c>
      <c r="C83" s="24">
        <v>-36.152911773507299</v>
      </c>
      <c r="D83" s="24">
        <v>-34.9</v>
      </c>
      <c r="E83" s="24">
        <v>-41.410462366431901</v>
      </c>
      <c r="F83" s="24">
        <v>-53.760455413756404</v>
      </c>
      <c r="G83" s="24">
        <v>-58.570354771168404</v>
      </c>
      <c r="H83" s="24">
        <v>-55.056273854306397</v>
      </c>
      <c r="I83" s="24">
        <v>-50.8229595948102</v>
      </c>
      <c r="J83" s="24">
        <v>-49.085718083328501</v>
      </c>
      <c r="K83" s="24">
        <v>-69.568203390070394</v>
      </c>
      <c r="L83" s="24">
        <v>-94.582325778459406</v>
      </c>
      <c r="M83" s="24">
        <v>-60.967959999999998</v>
      </c>
      <c r="N83" s="24">
        <v>-120.28574549348613</v>
      </c>
      <c r="O83" s="24">
        <v>-124.98544000118108</v>
      </c>
      <c r="P83" s="24">
        <v>-123.97126588511391</v>
      </c>
      <c r="Q83" s="24"/>
      <c r="R83" s="21"/>
      <c r="S83" s="21"/>
      <c r="T83" s="21"/>
      <c r="U83" s="21"/>
      <c r="V83" s="83">
        <f t="shared" si="3"/>
        <v>0</v>
      </c>
      <c r="W83" s="21"/>
      <c r="X83" s="21"/>
      <c r="Y83" s="21"/>
      <c r="Z83" s="21"/>
    </row>
    <row r="84" spans="1:26" ht="14.25" customHeight="1" x14ac:dyDescent="0.15">
      <c r="A84" s="27" t="s">
        <v>103</v>
      </c>
      <c r="B84" s="26">
        <v>-53.024999999999999</v>
      </c>
      <c r="C84" s="26">
        <v>-97.772999999999996</v>
      </c>
      <c r="D84" s="26">
        <v>-99.641999999999996</v>
      </c>
      <c r="E84" s="26">
        <v>-113.31223934714701</v>
      </c>
      <c r="F84" s="26">
        <v>-102.11375964914301</v>
      </c>
      <c r="G84" s="26">
        <v>-95.788556532910022</v>
      </c>
      <c r="H84" s="26">
        <v>-136.15361362006001</v>
      </c>
      <c r="I84" s="26">
        <v>-228.57124491583699</v>
      </c>
      <c r="J84" s="26">
        <v>-338.001940222933</v>
      </c>
      <c r="K84" s="26">
        <v>-245.37433257747</v>
      </c>
      <c r="L84" s="26">
        <v>-278.5</v>
      </c>
      <c r="M84" s="26">
        <v>-351.08899709273533</v>
      </c>
      <c r="N84" s="26">
        <v>-583.99060336113098</v>
      </c>
      <c r="O84" s="26">
        <v>-835.13493100412404</v>
      </c>
      <c r="P84" s="26">
        <v>-1177.10346907551</v>
      </c>
      <c r="Q84" s="26"/>
      <c r="R84" s="21"/>
      <c r="S84" s="21"/>
      <c r="T84" s="21"/>
      <c r="U84" s="21"/>
      <c r="V84" s="83">
        <f t="shared" si="3"/>
        <v>0</v>
      </c>
      <c r="W84" s="21"/>
      <c r="X84" s="21"/>
      <c r="Y84" s="21"/>
      <c r="Z84" s="21"/>
    </row>
    <row r="85" spans="1:26" ht="14.25" customHeight="1" x14ac:dyDescent="0.15">
      <c r="A85" s="27" t="s">
        <v>104</v>
      </c>
      <c r="B85" s="24">
        <v>-398.91</v>
      </c>
      <c r="C85" s="24">
        <v>-399.43</v>
      </c>
      <c r="D85" s="24">
        <v>-423.14</v>
      </c>
      <c r="E85" s="24">
        <v>-319.03721972393907</v>
      </c>
      <c r="F85" s="24">
        <v>-289.07973617267504</v>
      </c>
      <c r="G85" s="24">
        <v>-824.24845703183098</v>
      </c>
      <c r="H85" s="24">
        <v>-575.37792963100105</v>
      </c>
      <c r="I85" s="24">
        <v>-567.02402240000015</v>
      </c>
      <c r="J85" s="24">
        <v>-449.92600889977996</v>
      </c>
      <c r="K85" s="24">
        <v>-385.96710985381793</v>
      </c>
      <c r="L85" s="24">
        <v>-318.06873300531305</v>
      </c>
      <c r="M85" s="24">
        <v>-390.61613412963101</v>
      </c>
      <c r="N85" s="24">
        <v>-524.55959039662605</v>
      </c>
      <c r="O85" s="24">
        <v>-486.75757709438</v>
      </c>
      <c r="P85" s="24">
        <v>-488.54458752994395</v>
      </c>
      <c r="Q85" s="24"/>
      <c r="R85" s="21"/>
      <c r="S85" s="21"/>
      <c r="T85" s="21"/>
      <c r="U85" s="21"/>
      <c r="V85" s="83">
        <f t="shared" si="3"/>
        <v>0</v>
      </c>
      <c r="W85" s="21"/>
      <c r="X85" s="21"/>
      <c r="Y85" s="21"/>
      <c r="Z85" s="21"/>
    </row>
    <row r="86" spans="1:26" ht="14.25" customHeight="1" x14ac:dyDescent="0.15">
      <c r="A86" s="27" t="s">
        <v>105</v>
      </c>
      <c r="B86" s="26">
        <v>844.40549076945319</v>
      </c>
      <c r="C86" s="26">
        <v>792.70812322142319</v>
      </c>
      <c r="D86" s="26">
        <v>772.32149797417685</v>
      </c>
      <c r="E86" s="26">
        <v>777.9867941370178</v>
      </c>
      <c r="F86" s="26">
        <v>906.94659263296398</v>
      </c>
      <c r="G86" s="26">
        <v>938.11769804995879</v>
      </c>
      <c r="H86" s="26">
        <v>806.06279554655578</v>
      </c>
      <c r="I86" s="26">
        <v>597.40893910506861</v>
      </c>
      <c r="J86" s="26">
        <v>653.86522497251792</v>
      </c>
      <c r="K86" s="26">
        <v>1022.6710234334035</v>
      </c>
      <c r="L86" s="26">
        <v>1274.0272688409643</v>
      </c>
      <c r="M86" s="26">
        <v>1048.2577995772904</v>
      </c>
      <c r="N86" s="26">
        <v>684.72085060576853</v>
      </c>
      <c r="O86" s="26">
        <v>496.46293771087147</v>
      </c>
      <c r="P86" s="26">
        <v>551.14089858070963</v>
      </c>
      <c r="Q86" s="26">
        <v>147.05144538667108</v>
      </c>
      <c r="R86" s="21"/>
      <c r="S86" s="21"/>
      <c r="T86" s="21"/>
      <c r="U86" s="21"/>
      <c r="V86" s="83">
        <f t="shared" si="3"/>
        <v>1</v>
      </c>
      <c r="W86" s="21"/>
      <c r="X86" s="21"/>
      <c r="Y86" s="21"/>
      <c r="Z86" s="21"/>
    </row>
    <row r="87" spans="1:26" ht="14.25" customHeight="1" x14ac:dyDescent="0.15">
      <c r="A87" s="27" t="s">
        <v>106</v>
      </c>
      <c r="B87" s="24">
        <v>1362.0385877431145</v>
      </c>
      <c r="C87" s="24">
        <v>1680.441781989234</v>
      </c>
      <c r="D87" s="24">
        <v>1413.7281354628954</v>
      </c>
      <c r="E87" s="24">
        <v>2072.369570139851</v>
      </c>
      <c r="F87" s="24">
        <v>1713.1527958933236</v>
      </c>
      <c r="G87" s="24">
        <v>3591.2025744990456</v>
      </c>
      <c r="H87" s="24">
        <v>4746.8595504770492</v>
      </c>
      <c r="I87" s="24">
        <v>4924.4320327784062</v>
      </c>
      <c r="J87" s="24">
        <v>5021.9702422324335</v>
      </c>
      <c r="K87" s="24">
        <v>6102.4243359468792</v>
      </c>
      <c r="L87" s="24">
        <v>5449.1179100590971</v>
      </c>
      <c r="M87" s="24">
        <v>6789.9696440007747</v>
      </c>
      <c r="N87" s="24">
        <v>7869.5872750815433</v>
      </c>
      <c r="O87" s="24">
        <v>9066.0740694930992</v>
      </c>
      <c r="P87" s="24">
        <v>8023.2631827648947</v>
      </c>
      <c r="Q87" s="24">
        <v>4265.392369625124</v>
      </c>
      <c r="R87" s="21"/>
      <c r="S87" s="21"/>
      <c r="T87" s="21"/>
      <c r="U87" s="21"/>
      <c r="V87" s="83">
        <f t="shared" si="3"/>
        <v>1</v>
      </c>
      <c r="W87" s="21"/>
      <c r="X87" s="21"/>
      <c r="Y87" s="21"/>
      <c r="Z87" s="21"/>
    </row>
    <row r="88" spans="1:26" ht="14.25" customHeight="1" x14ac:dyDescent="0.15">
      <c r="A88" s="27" t="s">
        <v>107</v>
      </c>
      <c r="B88" s="26">
        <v>-193.06240004541505</v>
      </c>
      <c r="C88" s="26">
        <v>-232.79315539605474</v>
      </c>
      <c r="D88" s="26">
        <v>135.53464338515138</v>
      </c>
      <c r="E88" s="26">
        <v>353.17798011452965</v>
      </c>
      <c r="F88" s="26">
        <v>705.7759306786528</v>
      </c>
      <c r="G88" s="26">
        <v>831.44008727968367</v>
      </c>
      <c r="H88" s="26">
        <v>858.15956481726596</v>
      </c>
      <c r="I88" s="26">
        <v>758.00831104295469</v>
      </c>
      <c r="J88" s="26">
        <v>1182.5736289421554</v>
      </c>
      <c r="K88" s="26">
        <v>1200.0233523711211</v>
      </c>
      <c r="L88" s="26">
        <v>1552.9856037590716</v>
      </c>
      <c r="M88" s="26">
        <v>2210.7809512029876</v>
      </c>
      <c r="N88" s="26">
        <v>2643.8721342363069</v>
      </c>
      <c r="O88" s="26">
        <v>2383.2919824469973</v>
      </c>
      <c r="P88" s="26">
        <v>2108.9274920776352</v>
      </c>
      <c r="Q88" s="26">
        <v>544.86928535103903</v>
      </c>
      <c r="R88" s="21"/>
      <c r="S88" s="21"/>
      <c r="T88" s="21"/>
      <c r="U88" s="21"/>
      <c r="V88" s="83">
        <f t="shared" si="3"/>
        <v>1</v>
      </c>
      <c r="W88" s="21"/>
      <c r="X88" s="21"/>
      <c r="Y88" s="21"/>
      <c r="Z88" s="21"/>
    </row>
    <row r="89" spans="1:26" ht="14.25" customHeight="1" x14ac:dyDescent="0.15">
      <c r="A89" s="27" t="s">
        <v>108</v>
      </c>
      <c r="B89" s="24">
        <v>5012.5913370878416</v>
      </c>
      <c r="C89" s="24">
        <v>10925.684130496127</v>
      </c>
      <c r="D89" s="24">
        <v>16377.607254121091</v>
      </c>
      <c r="E89" s="24">
        <v>50491.377364513763</v>
      </c>
      <c r="F89" s="24">
        <v>39859.300000000003</v>
      </c>
      <c r="G89" s="24">
        <v>38155.340260506375</v>
      </c>
      <c r="H89" s="24">
        <v>60769.776584675797</v>
      </c>
      <c r="I89" s="24">
        <v>65604.978048959529</v>
      </c>
      <c r="J89" s="24">
        <v>70441.411510770311</v>
      </c>
      <c r="K89" s="24">
        <v>76077.549073130416</v>
      </c>
      <c r="L89" s="24">
        <v>73635.077527737696</v>
      </c>
      <c r="M89" s="24">
        <v>65896.343010969707</v>
      </c>
      <c r="N89" s="24">
        <v>75922.872371767531</v>
      </c>
      <c r="O89" s="24">
        <v>80773.964347326808</v>
      </c>
      <c r="P89" s="24">
        <v>84226.339440588476</v>
      </c>
      <c r="Q89" s="24">
        <v>87107.693826420087</v>
      </c>
      <c r="R89" s="21"/>
      <c r="S89" s="21"/>
      <c r="T89" s="21"/>
      <c r="U89" s="21"/>
      <c r="V89" s="83">
        <f t="shared" si="3"/>
        <v>1</v>
      </c>
      <c r="W89" s="21"/>
      <c r="X89" s="21"/>
      <c r="Y89" s="21"/>
      <c r="Z89" s="21"/>
    </row>
    <row r="90" spans="1:26" ht="14.25" customHeight="1" x14ac:dyDescent="0.15">
      <c r="A90" s="27" t="s">
        <v>109</v>
      </c>
      <c r="B90" s="26">
        <v>-9199.66967171125</v>
      </c>
      <c r="C90" s="26">
        <v>-12411.85820866406</v>
      </c>
      <c r="D90" s="26">
        <v>-13614.00401120493</v>
      </c>
      <c r="E90" s="26">
        <v>-14624.645983799321</v>
      </c>
      <c r="F90" s="26">
        <v>-11096.39578469464</v>
      </c>
      <c r="G90" s="26">
        <v>-9790.5</v>
      </c>
      <c r="H90" s="26">
        <v>-9803.2705459725003</v>
      </c>
      <c r="I90" s="26">
        <v>-10564.010247990998</v>
      </c>
      <c r="J90" s="26">
        <v>-12070.342230302651</v>
      </c>
      <c r="K90" s="26">
        <v>-10009.694831726669</v>
      </c>
      <c r="L90" s="26">
        <v>-8696.6701319826298</v>
      </c>
      <c r="M90" s="26">
        <v>-7083.6647591406909</v>
      </c>
      <c r="N90" s="26">
        <v>-7379.16358695897</v>
      </c>
      <c r="O90" s="26">
        <v>-6485.0705944716301</v>
      </c>
      <c r="P90" s="26">
        <v>-7641.05838977445</v>
      </c>
      <c r="Q90" s="26">
        <v>-9595.5833845187517</v>
      </c>
      <c r="R90" s="21"/>
      <c r="S90" s="21"/>
      <c r="T90" s="21"/>
      <c r="U90" s="21"/>
      <c r="V90" s="83">
        <f t="shared" si="3"/>
        <v>1</v>
      </c>
      <c r="W90" s="21"/>
      <c r="X90" s="21"/>
      <c r="Y90" s="21"/>
      <c r="Z90" s="21"/>
    </row>
    <row r="91" spans="1:26" ht="14.25" customHeight="1" x14ac:dyDescent="0.15">
      <c r="A91" s="27" t="s">
        <v>111</v>
      </c>
      <c r="B91" s="26">
        <v>-5739.3</v>
      </c>
      <c r="C91" s="26">
        <v>-5132.8999999999996</v>
      </c>
      <c r="D91" s="26">
        <v>-3997.7</v>
      </c>
      <c r="E91" s="26">
        <v>-6075.6</v>
      </c>
      <c r="F91" s="26">
        <v>-6369.7</v>
      </c>
      <c r="G91" s="26">
        <v>-7029.9</v>
      </c>
      <c r="H91" s="26">
        <v>-8302</v>
      </c>
      <c r="I91" s="26">
        <v>-10458</v>
      </c>
      <c r="J91" s="26">
        <v>-14746.8</v>
      </c>
      <c r="K91" s="26">
        <v>-15236</v>
      </c>
      <c r="L91" s="26">
        <v>-12779.4</v>
      </c>
      <c r="M91" s="26">
        <v>-9507.66</v>
      </c>
      <c r="N91" s="26">
        <v>-10223.644</v>
      </c>
      <c r="O91" s="26">
        <v>-12429.5</v>
      </c>
      <c r="P91" s="26">
        <v>-15547.2</v>
      </c>
      <c r="Q91" s="26">
        <v>-9993.2999999999993</v>
      </c>
      <c r="R91" s="21"/>
      <c r="S91" s="21"/>
      <c r="T91" s="21"/>
      <c r="U91" s="21"/>
      <c r="V91" s="83">
        <f t="shared" si="3"/>
        <v>1</v>
      </c>
      <c r="W91" s="21"/>
      <c r="X91" s="21"/>
      <c r="Y91" s="21"/>
      <c r="Z91" s="21"/>
    </row>
    <row r="92" spans="1:26" ht="14.25" customHeight="1" x14ac:dyDescent="0.15">
      <c r="A92" s="27" t="s">
        <v>112</v>
      </c>
      <c r="B92" s="24">
        <v>-16449.199632091953</v>
      </c>
      <c r="C92" s="24">
        <v>-15224.889399227228</v>
      </c>
      <c r="D92" s="24">
        <v>-13736.503765987902</v>
      </c>
      <c r="E92" s="24">
        <v>-21806.711489969766</v>
      </c>
      <c r="F92" s="24">
        <v>-19845.483506723824</v>
      </c>
      <c r="G92" s="24">
        <v>-18201.451437229432</v>
      </c>
      <c r="H92" s="24">
        <v>-11503.011419737544</v>
      </c>
      <c r="I92" s="24">
        <v>-8102.1323701737156</v>
      </c>
      <c r="J92" s="24">
        <v>-943.6698604467764</v>
      </c>
      <c r="K92" s="24">
        <v>-7321.4</v>
      </c>
      <c r="L92" s="24">
        <v>-41687.952940896903</v>
      </c>
      <c r="M92" s="24">
        <v>-70403.707546259073</v>
      </c>
      <c r="N92" s="24">
        <v>-47901.474795813519</v>
      </c>
      <c r="O92" s="24">
        <v>-18569.312750412086</v>
      </c>
      <c r="P92" s="72">
        <v>-84332.253772548895</v>
      </c>
      <c r="Q92" s="72">
        <v>-33049.44441245147</v>
      </c>
      <c r="R92" s="21"/>
      <c r="S92" s="21"/>
      <c r="T92" s="21"/>
      <c r="U92" s="21"/>
      <c r="V92" s="83">
        <f t="shared" si="3"/>
        <v>1</v>
      </c>
      <c r="W92" s="21"/>
      <c r="X92" s="21"/>
      <c r="Y92" s="21"/>
      <c r="Z92" s="21"/>
    </row>
    <row r="93" spans="1:26" ht="14.25" customHeight="1" x14ac:dyDescent="0.15">
      <c r="A93" s="27" t="s">
        <v>113</v>
      </c>
      <c r="B93" s="26">
        <v>3011.5</v>
      </c>
      <c r="C93" s="26">
        <v>3674</v>
      </c>
      <c r="D93" s="26">
        <v>3222.8</v>
      </c>
      <c r="E93" s="26">
        <v>4572</v>
      </c>
      <c r="F93" s="26">
        <v>4547.1000000000004</v>
      </c>
      <c r="G93" s="26">
        <v>6567.9</v>
      </c>
      <c r="H93" s="26">
        <v>8981.9</v>
      </c>
      <c r="I93" s="26">
        <v>9673.2999999999993</v>
      </c>
      <c r="J93" s="26">
        <v>13172.5</v>
      </c>
      <c r="K93" s="26">
        <v>13071.7</v>
      </c>
      <c r="L93" s="26">
        <v>13193.3</v>
      </c>
      <c r="M93" s="26">
        <v>13399.6</v>
      </c>
      <c r="N93" s="26">
        <v>14885.1</v>
      </c>
      <c r="O93" s="26">
        <v>19767.2</v>
      </c>
      <c r="P93" s="26">
        <v>23201.200000000001</v>
      </c>
      <c r="Q93" s="26">
        <v>28039.200000000001</v>
      </c>
      <c r="R93" s="21"/>
      <c r="S93" s="21"/>
      <c r="T93" s="21"/>
      <c r="U93" s="21"/>
      <c r="V93" s="83">
        <f t="shared" si="3"/>
        <v>1</v>
      </c>
      <c r="W93" s="21"/>
      <c r="X93" s="21"/>
      <c r="Y93" s="21"/>
      <c r="Z93" s="21"/>
    </row>
    <row r="94" spans="1:26" ht="14.25" customHeight="1" x14ac:dyDescent="0.15">
      <c r="A94" s="27" t="s">
        <v>114</v>
      </c>
      <c r="B94" s="24">
        <v>-2723.1354760394861</v>
      </c>
      <c r="C94" s="24">
        <v>-3898.0766799712437</v>
      </c>
      <c r="D94" s="24">
        <v>-11190.090300214792</v>
      </c>
      <c r="E94" s="24">
        <v>-16224.488134934016</v>
      </c>
      <c r="F94" s="24">
        <v>-12772.484029904535</v>
      </c>
      <c r="G94" s="24">
        <v>-12650.681013997126</v>
      </c>
      <c r="H94" s="24">
        <v>-8432.5080363298111</v>
      </c>
      <c r="I94" s="24">
        <v>-233.85179829403782</v>
      </c>
      <c r="J94" s="24">
        <v>896.70374584688113</v>
      </c>
      <c r="K94" s="24">
        <v>-3032.039059434655</v>
      </c>
      <c r="L94" s="24">
        <v>-4172.9865898972075</v>
      </c>
      <c r="M94" s="24">
        <v>-4328.2902389065266</v>
      </c>
      <c r="N94" s="24">
        <v>-4187.5792895426985</v>
      </c>
      <c r="O94" s="24">
        <v>-3528.7811408241851</v>
      </c>
      <c r="P94" s="24">
        <v>-997.63616323049837</v>
      </c>
      <c r="Q94" s="24">
        <v>-5403.127104168987</v>
      </c>
      <c r="R94" s="21"/>
      <c r="S94" s="21"/>
      <c r="T94" s="21"/>
      <c r="U94" s="21"/>
      <c r="V94" s="83">
        <f t="shared" si="3"/>
        <v>1</v>
      </c>
      <c r="W94" s="21"/>
      <c r="X94" s="21"/>
      <c r="Y94" s="21"/>
      <c r="Z94" s="21"/>
    </row>
    <row r="95" spans="1:26" ht="14.25" customHeight="1" x14ac:dyDescent="0.15">
      <c r="A95" s="27" t="s">
        <v>115</v>
      </c>
      <c r="B95" s="26">
        <v>607.64503676874006</v>
      </c>
      <c r="C95" s="26">
        <v>627.6146895498</v>
      </c>
      <c r="D95" s="26">
        <v>424.87152505271001</v>
      </c>
      <c r="E95" s="26">
        <v>428.10654605297998</v>
      </c>
      <c r="F95" s="26">
        <v>769.92087342756997</v>
      </c>
      <c r="G95" s="26">
        <v>809.61594072400999</v>
      </c>
      <c r="H95" s="26">
        <v>674.2</v>
      </c>
      <c r="I95" s="26">
        <v>578.30310601471331</v>
      </c>
      <c r="J95" s="26">
        <v>696.56556878534695</v>
      </c>
      <c r="K95" s="26">
        <v>707.50628109121499</v>
      </c>
      <c r="L95" s="26">
        <v>898.01993252437001</v>
      </c>
      <c r="M95" s="26">
        <v>1045.821847755617</v>
      </c>
      <c r="N95" s="26">
        <v>1196.8010380778189</v>
      </c>
      <c r="O95" s="26">
        <v>1414.7800665016541</v>
      </c>
      <c r="P95" s="26">
        <v>1706.726979538794</v>
      </c>
      <c r="Q95" s="26">
        <v>406.14459732746866</v>
      </c>
      <c r="R95" s="21"/>
      <c r="S95" s="21"/>
      <c r="T95" s="21"/>
      <c r="U95" s="21"/>
      <c r="V95" s="83">
        <f t="shared" si="3"/>
        <v>1</v>
      </c>
      <c r="W95" s="21"/>
      <c r="X95" s="21"/>
      <c r="Y95" s="21"/>
      <c r="Z95" s="21"/>
    </row>
    <row r="96" spans="1:26" ht="14.25" customHeight="1" x14ac:dyDescent="0.15">
      <c r="A96" s="27" t="s">
        <v>116</v>
      </c>
      <c r="B96" s="24">
        <v>-37052.449924094828</v>
      </c>
      <c r="C96" s="24">
        <v>-32061.390793371149</v>
      </c>
      <c r="D96" s="24">
        <v>-37097.920726473138</v>
      </c>
      <c r="E96" s="24">
        <v>-37936.167168224762</v>
      </c>
      <c r="F96" s="24">
        <v>-34839.579624240709</v>
      </c>
      <c r="G96" s="24">
        <v>-30326.918903077476</v>
      </c>
      <c r="H96" s="24">
        <v>-35070.767037420184</v>
      </c>
      <c r="I96" s="24">
        <v>-47714.631916954379</v>
      </c>
      <c r="J96" s="24">
        <v>-35480.034142629032</v>
      </c>
      <c r="K96" s="24">
        <v>-28780.380669700604</v>
      </c>
      <c r="L96" s="24">
        <v>-15940.991986520088</v>
      </c>
      <c r="M96" s="24">
        <v>-10718.87731427813</v>
      </c>
      <c r="N96" s="24">
        <v>-6199.7066212762811</v>
      </c>
      <c r="O96" s="24">
        <v>-9182.2903666682851</v>
      </c>
      <c r="P96" s="24">
        <v>-9976.6352270754287</v>
      </c>
      <c r="Q96" s="24">
        <v>-35006.348189818345</v>
      </c>
      <c r="R96" s="21"/>
      <c r="S96" s="21"/>
      <c r="T96" s="21"/>
      <c r="U96" s="21"/>
      <c r="V96" s="83">
        <f t="shared" si="3"/>
        <v>1</v>
      </c>
      <c r="W96" s="21"/>
      <c r="X96" s="21"/>
      <c r="Y96" s="21"/>
      <c r="Z96" s="21"/>
    </row>
    <row r="97" spans="1:26" ht="14.25" customHeight="1" x14ac:dyDescent="0.15">
      <c r="A97" s="27" t="s">
        <v>117</v>
      </c>
      <c r="B97" s="26">
        <v>-129.61918194640339</v>
      </c>
      <c r="C97" s="26">
        <v>26.234132581100123</v>
      </c>
      <c r="D97" s="26">
        <v>138.78696270588998</v>
      </c>
      <c r="E97" s="26">
        <v>635.35700419649265</v>
      </c>
      <c r="F97" s="26">
        <v>868.45070422535218</v>
      </c>
      <c r="G97" s="26">
        <v>1304.5</v>
      </c>
      <c r="H97" s="26">
        <v>1261.9718309859156</v>
      </c>
      <c r="I97" s="26">
        <v>1876.338028169014</v>
      </c>
      <c r="J97" s="26">
        <v>1703.661971830986</v>
      </c>
      <c r="K97" s="26">
        <v>2505.4929577464791</v>
      </c>
      <c r="L97" s="26">
        <v>1677.0422535211267</v>
      </c>
      <c r="M97" s="26">
        <v>1295.6338028169014</v>
      </c>
      <c r="N97" s="26">
        <v>1959.1549295774648</v>
      </c>
      <c r="O97" s="26">
        <v>2479.0140845070423</v>
      </c>
      <c r="P97" s="26">
        <v>3134.1408450704225</v>
      </c>
      <c r="Q97" s="72">
        <f>-459.6/0.71</f>
        <v>-647.32394366197184</v>
      </c>
      <c r="R97" s="21"/>
      <c r="S97" s="21"/>
      <c r="T97" s="21"/>
      <c r="U97" s="21"/>
      <c r="V97" s="83">
        <f t="shared" si="3"/>
        <v>1</v>
      </c>
      <c r="W97" s="21"/>
      <c r="X97" s="21"/>
      <c r="Y97" s="21"/>
      <c r="Z97" s="21"/>
    </row>
    <row r="98" spans="1:26" ht="14.25" customHeight="1" x14ac:dyDescent="0.15">
      <c r="A98" s="27" t="s">
        <v>118</v>
      </c>
      <c r="B98" s="24">
        <v>-5433.9746566148851</v>
      </c>
      <c r="C98" s="24">
        <v>-6134.19282447361</v>
      </c>
      <c r="D98" s="24">
        <v>-8443.2498710691598</v>
      </c>
      <c r="E98" s="24">
        <v>-6926.5132472683199</v>
      </c>
      <c r="F98" s="24">
        <v>-5978.04882322514</v>
      </c>
      <c r="G98" s="24">
        <v>-7249.5788257696504</v>
      </c>
      <c r="H98" s="24">
        <v>-6635.2084445612145</v>
      </c>
      <c r="I98" s="24">
        <v>-8913.6414987279404</v>
      </c>
      <c r="J98" s="24">
        <v>-8112.9364257243496</v>
      </c>
      <c r="K98" s="24">
        <v>-6843.4625753493901</v>
      </c>
      <c r="L98" s="24">
        <v>-4720.30608803825</v>
      </c>
      <c r="M98" s="24">
        <v>-3762.4155328955135</v>
      </c>
      <c r="N98" s="24">
        <v>-3577.76948285554</v>
      </c>
      <c r="O98" s="24">
        <v>-4661.4548643308153</v>
      </c>
      <c r="P98" s="24">
        <v>-3716.8943509372834</v>
      </c>
      <c r="Q98" s="24">
        <v>-3064.3203888494827</v>
      </c>
      <c r="R98" s="21"/>
      <c r="S98" s="21"/>
      <c r="T98" s="21"/>
      <c r="U98" s="21"/>
      <c r="V98" s="83">
        <f t="shared" si="3"/>
        <v>1</v>
      </c>
      <c r="W98" s="21"/>
      <c r="X98" s="21"/>
      <c r="Y98" s="21"/>
      <c r="Z98" s="21"/>
    </row>
    <row r="99" spans="1:26" ht="14.25" customHeight="1" x14ac:dyDescent="0.15">
      <c r="A99" s="27" t="s">
        <v>119</v>
      </c>
      <c r="B99" s="26">
        <v>730.51307203190856</v>
      </c>
      <c r="C99" s="26">
        <v>1017.8239958222337</v>
      </c>
      <c r="D99" s="26">
        <v>1249.2858628373356</v>
      </c>
      <c r="E99" s="26">
        <v>1338.3429665947897</v>
      </c>
      <c r="F99" s="26">
        <v>1052.5990023809272</v>
      </c>
      <c r="G99" s="26">
        <v>1683.0614647981365</v>
      </c>
      <c r="H99" s="26">
        <v>1995.2</v>
      </c>
      <c r="I99" s="26">
        <v>2604.5125990772503</v>
      </c>
      <c r="J99" s="26">
        <v>2925.1719626891677</v>
      </c>
      <c r="K99" s="26">
        <v>1674.6742870141318</v>
      </c>
      <c r="L99" s="26">
        <v>1317.5393304595946</v>
      </c>
      <c r="M99" s="26">
        <v>1432.6845802823743</v>
      </c>
      <c r="N99" s="26">
        <v>1555.5376492992282</v>
      </c>
      <c r="O99" s="26">
        <v>1596.3384836143778</v>
      </c>
      <c r="P99" s="26">
        <v>1765.0662587163117</v>
      </c>
      <c r="Q99" s="26"/>
      <c r="R99" s="21"/>
      <c r="S99" s="21"/>
      <c r="T99" s="21"/>
      <c r="U99" s="21"/>
      <c r="V99" s="83">
        <f t="shared" si="3"/>
        <v>0</v>
      </c>
      <c r="W99" s="21"/>
      <c r="X99" s="21"/>
      <c r="Y99" s="21"/>
      <c r="Z99" s="21"/>
    </row>
    <row r="100" spans="1:26" ht="14.25" customHeight="1" x14ac:dyDescent="0.15">
      <c r="A100" s="27" t="s">
        <v>120</v>
      </c>
      <c r="B100" s="24"/>
      <c r="C100" s="24">
        <v>-25.5</v>
      </c>
      <c r="D100" s="24">
        <v>-33.123017373245141</v>
      </c>
      <c r="E100" s="24">
        <v>-35.943251259616154</v>
      </c>
      <c r="F100" s="24">
        <v>-37.782587726872862</v>
      </c>
      <c r="G100" s="24">
        <v>-39.686614422197216</v>
      </c>
      <c r="H100" s="24">
        <v>-54.283569214607823</v>
      </c>
      <c r="I100" s="24">
        <v>-52.246814264833105</v>
      </c>
      <c r="J100" s="24">
        <v>-54.620091191769397</v>
      </c>
      <c r="K100" s="24">
        <v>-66.615492567155286</v>
      </c>
      <c r="L100" s="24">
        <v>-66.772126850144744</v>
      </c>
      <c r="M100" s="24">
        <v>-65.746600698673078</v>
      </c>
      <c r="N100" s="24">
        <v>-67.269334140974294</v>
      </c>
      <c r="O100" s="24">
        <v>-59.206301176343779</v>
      </c>
      <c r="P100" s="24">
        <v>-50.524222214765338</v>
      </c>
      <c r="Q100" s="24"/>
      <c r="R100" s="21"/>
      <c r="S100" s="21"/>
      <c r="T100" s="21"/>
      <c r="U100" s="21"/>
      <c r="V100" s="83">
        <f t="shared" si="3"/>
        <v>0</v>
      </c>
      <c r="W100" s="21"/>
      <c r="X100" s="21"/>
      <c r="Y100" s="21"/>
      <c r="Z100" s="21"/>
    </row>
    <row r="101" spans="1:26" ht="14.25" customHeight="1" x14ac:dyDescent="0.15">
      <c r="A101" s="27" t="s">
        <v>121</v>
      </c>
      <c r="B101" s="26">
        <v>-8984.2000000000007</v>
      </c>
      <c r="C101" s="26">
        <v>-13040.2</v>
      </c>
      <c r="D101" s="26">
        <v>-13039.5</v>
      </c>
      <c r="E101" s="26">
        <v>-6310.7</v>
      </c>
      <c r="F101" s="26">
        <v>-9337.7000000000007</v>
      </c>
      <c r="G101" s="26">
        <v>-13972.8</v>
      </c>
      <c r="H101" s="26">
        <v>-12056.5</v>
      </c>
      <c r="I101" s="26">
        <v>-5057.5</v>
      </c>
      <c r="J101" s="26">
        <v>-6328.8</v>
      </c>
      <c r="K101" s="26">
        <v>-3290.1</v>
      </c>
      <c r="L101" s="26">
        <v>-14625.8</v>
      </c>
      <c r="M101" s="26">
        <v>-17338.400000000001</v>
      </c>
      <c r="N101" s="26">
        <v>-36734.1</v>
      </c>
      <c r="O101" s="26">
        <v>-29369.4</v>
      </c>
      <c r="P101" s="26">
        <v>-26845.3</v>
      </c>
      <c r="Q101" s="26">
        <v>-16190.1</v>
      </c>
      <c r="R101" s="21"/>
      <c r="S101" s="21"/>
      <c r="T101" s="21"/>
      <c r="U101" s="21"/>
      <c r="V101" s="83">
        <f t="shared" ref="V101:V132" si="4">IF(Q101="", 0, 1)</f>
        <v>1</v>
      </c>
      <c r="W101" s="21"/>
      <c r="X101" s="21"/>
      <c r="Y101" s="21"/>
      <c r="Z101" s="21"/>
    </row>
    <row r="102" spans="1:26" ht="14.25" customHeight="1" x14ac:dyDescent="0.15">
      <c r="A102" s="27" t="s">
        <v>122</v>
      </c>
      <c r="B102" s="24">
        <v>-8.5221515362096731</v>
      </c>
      <c r="C102" s="24">
        <v>24.661259637907019</v>
      </c>
      <c r="D102" s="24">
        <v>101.77147023808273</v>
      </c>
      <c r="E102" s="24">
        <v>215.11195612508979</v>
      </c>
      <c r="F102" s="24">
        <v>316.16665914177418</v>
      </c>
      <c r="G102" s="24">
        <v>231.06862428066469</v>
      </c>
      <c r="H102" s="24">
        <v>556.68094883020092</v>
      </c>
      <c r="I102" s="24">
        <v>631.72554100599757</v>
      </c>
      <c r="J102" s="24">
        <v>687</v>
      </c>
      <c r="K102" s="24">
        <v>615.44578584596059</v>
      </c>
      <c r="L102" s="24">
        <v>508.33886004545138</v>
      </c>
      <c r="M102" s="24">
        <v>711.03941159807471</v>
      </c>
      <c r="N102" s="24">
        <v>954.56333872042103</v>
      </c>
      <c r="O102" s="24">
        <v>1005.0243822319839</v>
      </c>
      <c r="P102" s="24">
        <v>1034.5697014586317</v>
      </c>
      <c r="Q102" s="24">
        <v>450.03045401926937</v>
      </c>
      <c r="R102" s="21"/>
      <c r="S102" s="21"/>
      <c r="T102" s="21"/>
      <c r="U102" s="21"/>
      <c r="V102" s="83">
        <f t="shared" si="4"/>
        <v>1</v>
      </c>
      <c r="W102" s="21"/>
      <c r="X102" s="21"/>
      <c r="Y102" s="21"/>
      <c r="Z102" s="21"/>
    </row>
    <row r="103" spans="1:26" ht="14.25" customHeight="1" x14ac:dyDescent="0.15">
      <c r="A103" s="27" t="s">
        <v>123</v>
      </c>
      <c r="B103" s="26">
        <v>-3940.0684931506853</v>
      </c>
      <c r="C103" s="26">
        <v>-2194.1838963547061</v>
      </c>
      <c r="D103" s="26">
        <v>-3175.0727701474939</v>
      </c>
      <c r="E103" s="26">
        <v>-3818.2503309732524</v>
      </c>
      <c r="F103" s="26">
        <v>-2276.4</v>
      </c>
      <c r="G103" s="26">
        <v>-6775.4650140705271</v>
      </c>
      <c r="H103" s="26">
        <v>-8916.1290089209851</v>
      </c>
      <c r="I103" s="26">
        <v>-12260.696621258116</v>
      </c>
      <c r="J103" s="26">
        <v>-14824.517847903522</v>
      </c>
      <c r="K103" s="26">
        <v>-17518.570624016447</v>
      </c>
      <c r="L103" s="26">
        <v>-17740.822605300506</v>
      </c>
      <c r="M103" s="26">
        <v>-20818.850984713095</v>
      </c>
      <c r="N103" s="26">
        <v>-22920.681256235595</v>
      </c>
      <c r="O103" s="26">
        <v>-28716.460383291265</v>
      </c>
      <c r="P103" s="26">
        <v>-22181.534476570338</v>
      </c>
      <c r="Q103" s="26">
        <v>-12132.884006771255</v>
      </c>
      <c r="R103" s="21"/>
      <c r="S103" s="21"/>
      <c r="T103" s="21"/>
      <c r="U103" s="21"/>
      <c r="V103" s="83">
        <f t="shared" si="4"/>
        <v>1</v>
      </c>
      <c r="W103" s="21"/>
      <c r="X103" s="21"/>
      <c r="Y103" s="21"/>
      <c r="Z103" s="21"/>
    </row>
    <row r="104" spans="1:26" ht="14.25" customHeight="1" x14ac:dyDescent="0.15">
      <c r="A104" s="27" t="s">
        <v>124</v>
      </c>
      <c r="B104" s="24">
        <v>-30.841995130529099</v>
      </c>
      <c r="C104" s="24">
        <v>-80.964584017116692</v>
      </c>
      <c r="D104" s="24">
        <v>80.2759850574176</v>
      </c>
      <c r="E104" s="24">
        <v>-103.35553569771301</v>
      </c>
      <c r="F104" s="24">
        <v>-108.202988101579</v>
      </c>
      <c r="G104" s="24">
        <v>-201.2</v>
      </c>
      <c r="H104" s="24">
        <v>-103.61489376000011</v>
      </c>
      <c r="I104" s="24">
        <v>-335.76851843999998</v>
      </c>
      <c r="J104" s="24">
        <v>-50.695637300000101</v>
      </c>
      <c r="K104" s="24">
        <v>-346.07827716068601</v>
      </c>
      <c r="L104" s="24">
        <v>-202.12094229740524</v>
      </c>
      <c r="M104" s="24">
        <v>-203.501105</v>
      </c>
      <c r="N104" s="24">
        <v>-92.003801999999993</v>
      </c>
      <c r="O104" s="24">
        <v>-133.02434700000009</v>
      </c>
      <c r="P104" s="24">
        <v>61.831664000000004</v>
      </c>
      <c r="Q104" s="24"/>
      <c r="R104" s="21"/>
      <c r="S104" s="21"/>
      <c r="T104" s="21"/>
      <c r="U104" s="21"/>
      <c r="V104" s="83">
        <f t="shared" si="4"/>
        <v>0</v>
      </c>
      <c r="W104" s="21"/>
      <c r="X104" s="21"/>
      <c r="Y104" s="21"/>
      <c r="Z104" s="21"/>
    </row>
    <row r="105" spans="1:26" ht="14.25" customHeight="1" x14ac:dyDescent="0.15">
      <c r="A105" s="27" t="s">
        <v>125</v>
      </c>
      <c r="B105" s="26">
        <v>165.26750065211402</v>
      </c>
      <c r="C105" s="26">
        <v>185.99375989692348</v>
      </c>
      <c r="D105" s="26">
        <v>234.29990073985721</v>
      </c>
      <c r="E105" s="26">
        <v>293.71763848199726</v>
      </c>
      <c r="F105" s="26">
        <v>261.63294967777847</v>
      </c>
      <c r="G105" s="26">
        <v>247.87329559285837</v>
      </c>
      <c r="H105" s="26">
        <v>218.93146802575077</v>
      </c>
      <c r="I105" s="26">
        <v>-92.8</v>
      </c>
      <c r="J105" s="26">
        <v>-274.58214855167699</v>
      </c>
      <c r="K105" s="26">
        <v>-385.63879209497037</v>
      </c>
      <c r="L105" s="26">
        <v>-234.41167459491899</v>
      </c>
      <c r="M105" s="26">
        <v>-187.55912429050801</v>
      </c>
      <c r="N105" s="26">
        <v>-335.79399633703838</v>
      </c>
      <c r="O105" s="26">
        <v>-264.02673870007135</v>
      </c>
      <c r="P105" s="26">
        <v>-67.014423885345607</v>
      </c>
      <c r="Q105" s="26"/>
      <c r="R105" s="21"/>
      <c r="S105" s="21"/>
      <c r="T105" s="21"/>
      <c r="U105" s="21"/>
      <c r="V105" s="83">
        <f t="shared" si="4"/>
        <v>0</v>
      </c>
      <c r="W105" s="21"/>
      <c r="X105" s="21"/>
      <c r="Y105" s="21"/>
      <c r="Z105" s="21"/>
    </row>
    <row r="106" spans="1:26" ht="14.25" customHeight="1" x14ac:dyDescent="0.15">
      <c r="A106" s="27" t="s">
        <v>126</v>
      </c>
      <c r="B106" s="24">
        <v>865.76590715580119</v>
      </c>
      <c r="C106" s="24">
        <v>990.0698730107531</v>
      </c>
      <c r="D106" s="24">
        <v>1558.93316856312</v>
      </c>
      <c r="E106" s="24">
        <v>2049.5962794904694</v>
      </c>
      <c r="F106" s="24">
        <v>1987.0449402710242</v>
      </c>
      <c r="G106" s="24">
        <v>1714.9085421356413</v>
      </c>
      <c r="H106" s="24">
        <v>2033.1073860119029</v>
      </c>
      <c r="I106" s="24">
        <v>2042.4988966780443</v>
      </c>
      <c r="J106" s="24">
        <v>2304.3424445714354</v>
      </c>
      <c r="K106" s="24">
        <v>2643.2771566549732</v>
      </c>
      <c r="L106" s="24">
        <v>2240.8709707125172</v>
      </c>
      <c r="M106" s="24">
        <v>2374.9511675788121</v>
      </c>
      <c r="N106" s="24">
        <v>2572.5004949804984</v>
      </c>
      <c r="O106" s="24">
        <v>2727.0592558241806</v>
      </c>
      <c r="P106" s="24">
        <v>2711.1026058171037</v>
      </c>
      <c r="Q106" s="24">
        <v>2066.8865053857221</v>
      </c>
      <c r="R106" s="21"/>
      <c r="S106" s="21"/>
      <c r="T106" s="21"/>
      <c r="U106" s="21"/>
      <c r="V106" s="83">
        <f t="shared" si="4"/>
        <v>1</v>
      </c>
      <c r="W106" s="21"/>
      <c r="X106" s="21"/>
      <c r="Y106" s="21"/>
      <c r="Z106" s="21"/>
    </row>
    <row r="107" spans="1:26" ht="14.25" customHeight="1" x14ac:dyDescent="0.15">
      <c r="A107" s="27" t="s">
        <v>127</v>
      </c>
      <c r="B107" s="26">
        <v>2973.9407911612693</v>
      </c>
      <c r="C107" s="26">
        <v>2942.2273724790016</v>
      </c>
      <c r="D107" s="26">
        <v>2775.2817441456905</v>
      </c>
      <c r="E107" s="26">
        <v>4176.8220039507496</v>
      </c>
      <c r="F107" s="26">
        <v>2867.2161276061879</v>
      </c>
      <c r="G107" s="26">
        <v>3006.1741957220556</v>
      </c>
      <c r="H107" s="26">
        <v>6430.8589840188979</v>
      </c>
      <c r="I107" s="26">
        <v>3623.1032206972</v>
      </c>
      <c r="J107" s="26">
        <v>2563.263273308999</v>
      </c>
      <c r="K107" s="26">
        <v>1537.7881533935004</v>
      </c>
      <c r="L107" s="26">
        <v>2219.2166185792994</v>
      </c>
      <c r="M107" s="26">
        <v>1912.9642228487992</v>
      </c>
      <c r="N107" s="26">
        <v>1329.1779670037995</v>
      </c>
      <c r="O107" s="26">
        <v>1291.2731964872207</v>
      </c>
      <c r="P107" s="26">
        <v>274.22852019028284</v>
      </c>
      <c r="Q107" s="26"/>
      <c r="R107" s="21"/>
      <c r="S107" s="21"/>
      <c r="T107" s="21"/>
      <c r="U107" s="21"/>
      <c r="V107" s="83">
        <f t="shared" si="4"/>
        <v>0</v>
      </c>
      <c r="W107" s="21"/>
      <c r="X107" s="21"/>
      <c r="Y107" s="21"/>
      <c r="Z107" s="21"/>
    </row>
    <row r="108" spans="1:26" ht="14.25" customHeight="1" x14ac:dyDescent="0.15">
      <c r="A108" s="27" t="s">
        <v>128</v>
      </c>
      <c r="B108" s="24">
        <v>-333.8</v>
      </c>
      <c r="C108" s="24">
        <v>-338.96013319344314</v>
      </c>
      <c r="D108" s="24">
        <v>-333.16321831954417</v>
      </c>
      <c r="E108" s="24">
        <v>-355.54989985140031</v>
      </c>
      <c r="F108" s="24">
        <v>-388.80011062163686</v>
      </c>
      <c r="G108" s="24">
        <v>-400.76006128232552</v>
      </c>
      <c r="H108" s="24">
        <v>-441.8716804860947</v>
      </c>
      <c r="I108" s="24">
        <v>-410.25801785253452</v>
      </c>
      <c r="J108" s="24">
        <v>-335.76728484847081</v>
      </c>
      <c r="K108" s="24">
        <v>-299.22736193111263</v>
      </c>
      <c r="L108" s="24">
        <v>-272.86677678621197</v>
      </c>
      <c r="M108" s="24">
        <v>-329.04834585558467</v>
      </c>
      <c r="N108" s="24">
        <v>-420.19007629793339</v>
      </c>
      <c r="O108" s="24">
        <v>-423.52152712164337</v>
      </c>
      <c r="P108" s="24">
        <v>-393.11240444586304</v>
      </c>
      <c r="Q108" s="24">
        <v>-347.08556705047971</v>
      </c>
      <c r="R108" s="21"/>
      <c r="S108" s="21"/>
      <c r="T108" s="21"/>
      <c r="U108" s="21"/>
      <c r="V108" s="83">
        <f t="shared" si="4"/>
        <v>1</v>
      </c>
      <c r="W108" s="21"/>
      <c r="X108" s="21"/>
      <c r="Y108" s="21"/>
      <c r="Z108" s="21"/>
    </row>
    <row r="109" spans="1:26" ht="14.25" customHeight="1" x14ac:dyDescent="0.15">
      <c r="A109" s="27" t="s">
        <v>129</v>
      </c>
      <c r="B109" s="26">
        <v>-642.24634256986496</v>
      </c>
      <c r="C109" s="26">
        <v>-938.14742205691277</v>
      </c>
      <c r="D109" s="26">
        <v>-902.64918134483548</v>
      </c>
      <c r="E109" s="26">
        <v>-901.53308760562425</v>
      </c>
      <c r="F109" s="26">
        <v>-871.06472711718641</v>
      </c>
      <c r="G109" s="26">
        <v>-227.3</v>
      </c>
      <c r="H109" s="26">
        <v>-328.23864330010599</v>
      </c>
      <c r="I109" s="26">
        <v>-459.02936213432099</v>
      </c>
      <c r="J109" s="26">
        <v>-539.96731941038797</v>
      </c>
      <c r="K109" s="26">
        <v>-426.79566927778649</v>
      </c>
      <c r="L109" s="26">
        <v>-96.406353579237972</v>
      </c>
      <c r="M109" s="26">
        <v>-135.5513491571906</v>
      </c>
      <c r="N109" s="26">
        <v>-172.53682294657182</v>
      </c>
      <c r="O109" s="26">
        <v>-193.95528896237599</v>
      </c>
      <c r="P109" s="26">
        <v>-298.88433554293368</v>
      </c>
      <c r="Q109" s="26"/>
      <c r="R109" s="21"/>
      <c r="S109" s="21"/>
      <c r="T109" s="21"/>
      <c r="U109" s="21"/>
      <c r="V109" s="83">
        <f t="shared" si="4"/>
        <v>0</v>
      </c>
      <c r="W109" s="21"/>
      <c r="X109" s="21"/>
      <c r="Y109" s="21"/>
      <c r="Z109" s="21"/>
    </row>
    <row r="110" spans="1:26" ht="14.25" customHeight="1" x14ac:dyDescent="0.15">
      <c r="A110" s="27" t="s">
        <v>130</v>
      </c>
      <c r="B110" s="24">
        <v>-1815</v>
      </c>
      <c r="C110" s="24">
        <v>-2075</v>
      </c>
      <c r="D110" s="24">
        <v>-2515.6</v>
      </c>
      <c r="E110" s="24">
        <v>-4136.5</v>
      </c>
      <c r="F110" s="24">
        <v>-4678</v>
      </c>
      <c r="G110" s="24">
        <v>-5717.3</v>
      </c>
      <c r="H110" s="24">
        <v>-4346.2</v>
      </c>
      <c r="I110" s="24">
        <v>-6843.7</v>
      </c>
      <c r="J110" s="24">
        <v>-8291.6</v>
      </c>
      <c r="K110" s="24">
        <v>-7376.9</v>
      </c>
      <c r="L110" s="24">
        <v>-4175.3999999999996</v>
      </c>
      <c r="M110" s="24">
        <v>-2797.5</v>
      </c>
      <c r="N110" s="24">
        <v>-4451.3999999999996</v>
      </c>
      <c r="O110" s="24">
        <v>-4928.8999999999996</v>
      </c>
      <c r="P110" s="24"/>
      <c r="Q110" s="24"/>
      <c r="R110" s="21"/>
      <c r="S110" s="21"/>
      <c r="T110" s="21"/>
      <c r="U110" s="21"/>
      <c r="V110" s="83">
        <f t="shared" si="4"/>
        <v>0</v>
      </c>
      <c r="W110" s="21"/>
      <c r="X110" s="21"/>
      <c r="Y110" s="21"/>
      <c r="Z110" s="21"/>
    </row>
    <row r="111" spans="1:26" ht="14.25" customHeight="1" x14ac:dyDescent="0.15">
      <c r="A111" s="27" t="s">
        <v>131</v>
      </c>
      <c r="B111" s="26">
        <v>1045.9589346354276</v>
      </c>
      <c r="C111" s="26">
        <v>1107.0522587618418</v>
      </c>
      <c r="D111" s="26">
        <v>894.79742682360404</v>
      </c>
      <c r="E111" s="26">
        <v>844.82462023629955</v>
      </c>
      <c r="F111" s="26">
        <v>788.55971236482856</v>
      </c>
      <c r="G111" s="26">
        <v>1272.436934852813</v>
      </c>
      <c r="H111" s="26">
        <v>1699.3463289738211</v>
      </c>
      <c r="I111" s="26">
        <v>1696.4048334908232</v>
      </c>
      <c r="J111" s="26">
        <v>1988.335673085732</v>
      </c>
      <c r="K111" s="26">
        <v>2269.9691385795068</v>
      </c>
      <c r="L111" s="26">
        <v>1948.2523229726369</v>
      </c>
      <c r="M111" s="26">
        <v>2404.5931499456092</v>
      </c>
      <c r="N111" s="26">
        <v>3440.0051386693663</v>
      </c>
      <c r="O111" s="26">
        <v>4266.6974503824249</v>
      </c>
      <c r="P111" s="26">
        <v>5471.8025749272283</v>
      </c>
      <c r="Q111" s="26">
        <v>5723.0026934510006</v>
      </c>
      <c r="R111" s="21"/>
      <c r="S111" s="21"/>
      <c r="T111" s="21"/>
      <c r="U111" s="21"/>
      <c r="V111" s="83">
        <f t="shared" si="4"/>
        <v>1</v>
      </c>
      <c r="W111" s="21"/>
      <c r="X111" s="21"/>
      <c r="Y111" s="21"/>
      <c r="Z111" s="21"/>
    </row>
    <row r="112" spans="1:26" ht="14.25" customHeight="1" x14ac:dyDescent="0.15">
      <c r="A112" s="27" t="s">
        <v>132</v>
      </c>
      <c r="B112" s="24">
        <v>14372.189656118164</v>
      </c>
      <c r="C112" s="24">
        <v>17745.924261687833</v>
      </c>
      <c r="D112" s="24">
        <v>20638.050315248307</v>
      </c>
      <c r="E112" s="24">
        <v>22382.329427288754</v>
      </c>
      <c r="F112" s="24">
        <v>20650.916247755689</v>
      </c>
      <c r="G112" s="24">
        <v>19607.83048075929</v>
      </c>
      <c r="H112" s="24">
        <v>21538.637369614502</v>
      </c>
      <c r="I112" s="24">
        <v>22288.480227680924</v>
      </c>
      <c r="J112" s="24">
        <v>24871.784867223134</v>
      </c>
      <c r="K112" s="24">
        <v>22365.788717532731</v>
      </c>
      <c r="L112" s="24">
        <v>23428.621206003074</v>
      </c>
      <c r="M112" s="24">
        <v>25002.749677156025</v>
      </c>
      <c r="N112" s="24">
        <v>25374.254150050227</v>
      </c>
      <c r="O112" s="24">
        <v>27916.240793605728</v>
      </c>
      <c r="P112" s="24">
        <v>26537.985724844795</v>
      </c>
      <c r="Q112" s="24">
        <v>24206.209919565536</v>
      </c>
      <c r="R112" s="21"/>
      <c r="S112" s="21"/>
      <c r="T112" s="21"/>
      <c r="U112" s="21"/>
      <c r="V112" s="83">
        <f t="shared" si="4"/>
        <v>1</v>
      </c>
      <c r="W112" s="21"/>
      <c r="X112" s="21"/>
      <c r="Y112" s="21"/>
      <c r="Z112" s="21"/>
    </row>
    <row r="113" spans="1:26" ht="14.25" customHeight="1" x14ac:dyDescent="0.15">
      <c r="A113" s="27" t="s">
        <v>133</v>
      </c>
      <c r="B113" s="26">
        <v>-207.2</v>
      </c>
      <c r="C113" s="26">
        <v>-134.77220497236777</v>
      </c>
      <c r="D113" s="26">
        <v>-143.61818990892868</v>
      </c>
      <c r="E113" s="26">
        <v>-195.15463756224437</v>
      </c>
      <c r="F113" s="26">
        <v>-293.06934568524485</v>
      </c>
      <c r="G113" s="26">
        <v>-211.32355698738979</v>
      </c>
      <c r="H113" s="26">
        <v>-151.23350339268325</v>
      </c>
      <c r="I113" s="26">
        <v>40.710404207309701</v>
      </c>
      <c r="J113" s="26">
        <v>-64.453208541292398</v>
      </c>
      <c r="K113" s="26">
        <v>91.72883763670653</v>
      </c>
      <c r="L113" s="26">
        <v>-27.873703251107379</v>
      </c>
      <c r="M113" s="26">
        <v>90.672342264534379</v>
      </c>
      <c r="N113" s="26">
        <v>105.90888329335908</v>
      </c>
      <c r="O113" s="26">
        <v>44.009610914601772</v>
      </c>
      <c r="P113" s="26">
        <v>239.23545178415151</v>
      </c>
      <c r="Q113" s="26"/>
      <c r="R113" s="21"/>
      <c r="S113" s="21"/>
      <c r="T113" s="21"/>
      <c r="U113" s="21"/>
      <c r="V113" s="83">
        <f t="shared" si="4"/>
        <v>0</v>
      </c>
      <c r="W113" s="21"/>
      <c r="X113" s="21"/>
      <c r="Y113" s="21"/>
      <c r="Z113" s="21"/>
    </row>
    <row r="114" spans="1:26" ht="14.25" customHeight="1" x14ac:dyDescent="0.15">
      <c r="A114" s="27" t="s">
        <v>134</v>
      </c>
      <c r="B114" s="24">
        <v>-92.046783383975679</v>
      </c>
      <c r="C114" s="24">
        <v>-94.749205758028864</v>
      </c>
      <c r="D114" s="24">
        <v>-78.596307377193796</v>
      </c>
      <c r="E114" s="24">
        <v>-113.92061952590346</v>
      </c>
      <c r="F114" s="24">
        <v>-150.07803397247906</v>
      </c>
      <c r="G114" s="24">
        <v>-159.81280131710616</v>
      </c>
      <c r="H114" s="24">
        <v>-163.4952523577339</v>
      </c>
      <c r="I114" s="24">
        <v>-122.17652101952842</v>
      </c>
      <c r="J114" s="24">
        <v>-134.05775161641861</v>
      </c>
      <c r="K114" s="24">
        <v>-159.36945896468612</v>
      </c>
      <c r="L114" s="24">
        <v>-176.33905099861698</v>
      </c>
      <c r="M114" s="24">
        <v>-135.13941187909799</v>
      </c>
      <c r="N114" s="24">
        <v>-150.65775241124101</v>
      </c>
      <c r="O114" s="24">
        <v>-153.75836139165602</v>
      </c>
      <c r="P114" s="24">
        <v>-175.62331656222901</v>
      </c>
      <c r="Q114" s="24"/>
      <c r="R114" s="21"/>
      <c r="S114" s="21"/>
      <c r="T114" s="21"/>
      <c r="U114" s="21"/>
      <c r="V114" s="83">
        <f t="shared" si="4"/>
        <v>0</v>
      </c>
      <c r="W114" s="21"/>
      <c r="X114" s="21"/>
      <c r="Y114" s="21"/>
      <c r="Z114" s="21"/>
    </row>
    <row r="115" spans="1:26" ht="14.25" customHeight="1" x14ac:dyDescent="0.15">
      <c r="A115" s="27" t="s">
        <v>135</v>
      </c>
      <c r="B115" s="26">
        <v>-2206.0409945159081</v>
      </c>
      <c r="C115" s="26">
        <v>-2570.119945006235</v>
      </c>
      <c r="D115" s="26">
        <v>407.43973891993107</v>
      </c>
      <c r="E115" s="26">
        <v>481.59202018053327</v>
      </c>
      <c r="F115" s="26">
        <v>819.92330280079932</v>
      </c>
      <c r="G115" s="26">
        <v>2031.5</v>
      </c>
      <c r="H115" s="26">
        <v>498.17809275944882</v>
      </c>
      <c r="I115" s="26">
        <v>-2767.3964886870463</v>
      </c>
      <c r="J115" s="26">
        <v>-3037.0863274808098</v>
      </c>
      <c r="K115" s="26">
        <v>-3263.5422823486574</v>
      </c>
      <c r="L115" s="26">
        <v>-5232.1813087288674</v>
      </c>
      <c r="M115" s="26">
        <v>-4544.1814518416668</v>
      </c>
      <c r="N115" s="26">
        <v>-5327.703340261869</v>
      </c>
      <c r="O115" s="26">
        <v>-4371.3468893667568</v>
      </c>
      <c r="P115" s="26">
        <v>-2621.9605588936843</v>
      </c>
      <c r="Q115" s="26">
        <v>-11294.876062981513</v>
      </c>
      <c r="R115" s="21"/>
      <c r="S115" s="21"/>
      <c r="T115" s="21"/>
      <c r="U115" s="21"/>
      <c r="V115" s="83">
        <f t="shared" si="4"/>
        <v>1</v>
      </c>
      <c r="W115" s="21"/>
      <c r="X115" s="21"/>
      <c r="Y115" s="21"/>
      <c r="Z115" s="21"/>
    </row>
    <row r="116" spans="1:26" ht="14.25" customHeight="1" x14ac:dyDescent="0.15">
      <c r="A116" s="27" t="s">
        <v>136</v>
      </c>
      <c r="B116" s="24">
        <v>109.80823387670199</v>
      </c>
      <c r="C116" s="24">
        <v>320.70550261011999</v>
      </c>
      <c r="D116" s="24">
        <v>1246.03096380957</v>
      </c>
      <c r="E116" s="24">
        <v>1210.4275000827201</v>
      </c>
      <c r="F116" s="24">
        <v>1144.8337320046501</v>
      </c>
      <c r="G116" s="24">
        <v>1358.57018964997</v>
      </c>
      <c r="H116" s="24">
        <v>1517.4</v>
      </c>
      <c r="I116" s="24">
        <v>1600.8817311996902</v>
      </c>
      <c r="J116" s="24">
        <v>1880.36160782256</v>
      </c>
      <c r="K116" s="24">
        <v>2205.0323957415399</v>
      </c>
      <c r="L116" s="24">
        <v>2030.5741107599699</v>
      </c>
      <c r="M116" s="24">
        <v>1787.9983473396744</v>
      </c>
      <c r="N116" s="24">
        <v>1725.8235994517538</v>
      </c>
      <c r="O116" s="24">
        <v>1907.39697265427</v>
      </c>
      <c r="P116" s="24">
        <v>2044.0643905525501</v>
      </c>
      <c r="Q116" s="24">
        <v>802.04705981549205</v>
      </c>
      <c r="R116" s="21"/>
      <c r="S116" s="21"/>
      <c r="T116" s="21"/>
      <c r="U116" s="21"/>
      <c r="V116" s="83">
        <f t="shared" si="4"/>
        <v>1</v>
      </c>
      <c r="W116" s="21"/>
      <c r="X116" s="21"/>
      <c r="Y116" s="21"/>
      <c r="Z116" s="21"/>
    </row>
    <row r="117" spans="1:26" ht="14.25" customHeight="1" x14ac:dyDescent="0.15">
      <c r="A117" s="27" t="s">
        <v>137</v>
      </c>
      <c r="B117" s="26">
        <v>-315.60000000000002</v>
      </c>
      <c r="C117" s="26">
        <v>-363.25032068662586</v>
      </c>
      <c r="D117" s="26">
        <v>-400.92492737052788</v>
      </c>
      <c r="E117" s="26">
        <v>-570.80616367466996</v>
      </c>
      <c r="F117" s="26">
        <v>-473.79605122023912</v>
      </c>
      <c r="G117" s="26">
        <v>-643.88208236990761</v>
      </c>
      <c r="H117" s="26">
        <v>-717.47682211019571</v>
      </c>
      <c r="I117" s="26">
        <v>-719.30031564573494</v>
      </c>
      <c r="J117" s="26">
        <v>-1728.9161915174734</v>
      </c>
      <c r="K117" s="26">
        <v>-1719.3141410353253</v>
      </c>
      <c r="L117" s="26">
        <v>-1561.6532912539894</v>
      </c>
      <c r="M117" s="26">
        <v>-1789.1632913585722</v>
      </c>
      <c r="N117" s="26">
        <v>-1491.0883803616991</v>
      </c>
      <c r="O117" s="26">
        <v>-1511.3215988438915</v>
      </c>
      <c r="P117" s="26"/>
      <c r="Q117" s="26"/>
      <c r="R117" s="21"/>
      <c r="S117" s="21"/>
      <c r="T117" s="21"/>
      <c r="U117" s="21"/>
      <c r="V117" s="83">
        <f t="shared" si="4"/>
        <v>0</v>
      </c>
      <c r="W117" s="21"/>
      <c r="X117" s="21"/>
      <c r="Y117" s="21"/>
      <c r="Z117" s="21"/>
    </row>
    <row r="118" spans="1:26" ht="14.25" customHeight="1" x14ac:dyDescent="0.15">
      <c r="A118" s="27" t="s">
        <v>138</v>
      </c>
      <c r="B118" s="24">
        <v>888.92182799219688</v>
      </c>
      <c r="C118" s="24">
        <v>923.3171242351134</v>
      </c>
      <c r="D118" s="24">
        <v>1402.1636374700099</v>
      </c>
      <c r="E118" s="24">
        <v>1911.6806765808135</v>
      </c>
      <c r="F118" s="24">
        <v>1459.3288357558567</v>
      </c>
      <c r="G118" s="24">
        <v>1592.713919622103</v>
      </c>
      <c r="H118" s="24">
        <v>1939.1150003231301</v>
      </c>
      <c r="I118" s="24">
        <v>1853.613255614963</v>
      </c>
      <c r="J118" s="24">
        <v>2147.6168089046341</v>
      </c>
      <c r="K118" s="24">
        <v>2958.6139188718676</v>
      </c>
      <c r="L118" s="24">
        <v>3230.1251280712127</v>
      </c>
      <c r="M118" s="24">
        <v>3496.7319261410407</v>
      </c>
      <c r="N118" s="24">
        <v>3993.8985258796511</v>
      </c>
      <c r="O118" s="24">
        <v>4070.3123633028808</v>
      </c>
      <c r="P118" s="24">
        <v>4081.7163686100121</v>
      </c>
      <c r="Q118" s="24">
        <v>2647.194345315032</v>
      </c>
      <c r="R118" s="21"/>
      <c r="S118" s="21"/>
      <c r="T118" s="21"/>
      <c r="U118" s="21"/>
      <c r="V118" s="83">
        <f t="shared" si="4"/>
        <v>1</v>
      </c>
      <c r="W118" s="21"/>
      <c r="X118" s="21"/>
      <c r="Y118" s="21"/>
      <c r="Z118" s="21"/>
    </row>
    <row r="119" spans="1:26" ht="14.25" customHeight="1" x14ac:dyDescent="0.15">
      <c r="A119" s="27" t="s">
        <v>139</v>
      </c>
      <c r="B119" s="26">
        <v>-39.9</v>
      </c>
      <c r="C119" s="26">
        <v>-37.457244909299597</v>
      </c>
      <c r="D119" s="26">
        <v>-43.3648648625473</v>
      </c>
      <c r="E119" s="26">
        <v>-39.632769841183901</v>
      </c>
      <c r="F119" s="26">
        <v>-53.477889123315201</v>
      </c>
      <c r="G119" s="26">
        <v>-44.857815710955002</v>
      </c>
      <c r="H119" s="26">
        <v>-47.649034228276498</v>
      </c>
      <c r="I119" s="26">
        <v>-50.944134600720503</v>
      </c>
      <c r="J119" s="26">
        <v>-55.827866597323599</v>
      </c>
      <c r="K119" s="26">
        <v>-47.479636963117798</v>
      </c>
      <c r="L119" s="26">
        <v>-50.857667424266097</v>
      </c>
      <c r="M119" s="26">
        <v>-57.700284126883297</v>
      </c>
      <c r="N119" s="26">
        <v>-24.808045610295899</v>
      </c>
      <c r="O119" s="26">
        <v>-12.842745511232501</v>
      </c>
      <c r="P119" s="26"/>
      <c r="Q119" s="26"/>
      <c r="R119" s="21"/>
      <c r="S119" s="21"/>
      <c r="T119" s="21"/>
      <c r="U119" s="21"/>
      <c r="V119" s="83">
        <f t="shared" si="4"/>
        <v>0</v>
      </c>
      <c r="W119" s="21"/>
      <c r="X119" s="21"/>
      <c r="Y119" s="21"/>
      <c r="Z119" s="21"/>
    </row>
    <row r="120" spans="1:26" ht="14.25" customHeight="1" x14ac:dyDescent="0.15">
      <c r="A120" s="27" t="s">
        <v>140</v>
      </c>
      <c r="B120" s="24"/>
      <c r="C120" s="24"/>
      <c r="D120" s="24"/>
      <c r="E120" s="24"/>
      <c r="F120" s="24"/>
      <c r="G120" s="24"/>
      <c r="H120" s="24"/>
      <c r="I120" s="24">
        <v>-871.50325935374974</v>
      </c>
      <c r="J120" s="24">
        <v>-813.1608913021596</v>
      </c>
      <c r="K120" s="24">
        <v>-621.52518086852649</v>
      </c>
      <c r="L120" s="24">
        <v>-394.56940286855314</v>
      </c>
      <c r="M120" s="24">
        <v>-335.45684728751661</v>
      </c>
      <c r="N120" s="24">
        <v>-572.5</v>
      </c>
      <c r="O120" s="24">
        <v>-515.72938001352998</v>
      </c>
      <c r="P120" s="24">
        <v>-587.99225384649992</v>
      </c>
      <c r="Q120" s="24"/>
      <c r="R120" s="21"/>
      <c r="S120" s="21"/>
      <c r="T120" s="21"/>
      <c r="U120" s="21"/>
      <c r="V120" s="83">
        <f t="shared" si="4"/>
        <v>0</v>
      </c>
      <c r="W120" s="21"/>
      <c r="X120" s="21"/>
      <c r="Y120" s="21"/>
      <c r="Z120" s="21"/>
    </row>
    <row r="121" spans="1:26" ht="14.25" customHeight="1" x14ac:dyDescent="0.15">
      <c r="A121" s="27" t="s">
        <v>141</v>
      </c>
      <c r="B121" s="26">
        <v>420.35407423511469</v>
      </c>
      <c r="C121" s="26">
        <v>354.44197405628029</v>
      </c>
      <c r="D121" s="26">
        <v>635.79880664146037</v>
      </c>
      <c r="E121" s="26">
        <v>623.93644355910578</v>
      </c>
      <c r="F121" s="26">
        <v>631.70550287408082</v>
      </c>
      <c r="G121" s="26">
        <v>716.2014310276511</v>
      </c>
      <c r="H121" s="26">
        <v>790.88454575270646</v>
      </c>
      <c r="I121" s="26">
        <v>964.55274466005062</v>
      </c>
      <c r="J121" s="26">
        <v>566</v>
      </c>
      <c r="K121" s="26">
        <v>780.44450511321349</v>
      </c>
      <c r="L121" s="26">
        <v>691.7468479434948</v>
      </c>
      <c r="M121" s="26">
        <v>772.8732437672121</v>
      </c>
      <c r="N121" s="26">
        <v>870.57757292575263</v>
      </c>
      <c r="O121" s="26">
        <v>1073.9785746160796</v>
      </c>
      <c r="P121" s="26">
        <v>835.33342124982494</v>
      </c>
      <c r="Q121" s="72">
        <v>-22.365148321597299</v>
      </c>
      <c r="R121" s="21"/>
      <c r="S121" s="21"/>
      <c r="T121" s="21"/>
      <c r="U121" s="21"/>
      <c r="V121" s="83">
        <f t="shared" si="4"/>
        <v>1</v>
      </c>
      <c r="W121" s="21"/>
      <c r="X121" s="21"/>
      <c r="Y121" s="21"/>
      <c r="Z121" s="21"/>
    </row>
    <row r="122" spans="1:26" ht="14.25" customHeight="1" x14ac:dyDescent="0.15">
      <c r="A122" s="27" t="s">
        <v>142</v>
      </c>
      <c r="B122" s="24">
        <v>-7068.2542440000007</v>
      </c>
      <c r="C122" s="24">
        <v>-7698.3</v>
      </c>
      <c r="D122" s="24">
        <v>-7927.7377649999999</v>
      </c>
      <c r="E122" s="24">
        <v>-8529.7707879999998</v>
      </c>
      <c r="F122" s="24">
        <v>-9997.9820290000007</v>
      </c>
      <c r="G122" s="24">
        <v>-11416.243143</v>
      </c>
      <c r="H122" s="24">
        <v>-15590.383464</v>
      </c>
      <c r="I122" s="24">
        <v>-14906.268239000001</v>
      </c>
      <c r="J122" s="24">
        <v>-14058.197443999999</v>
      </c>
      <c r="K122" s="24">
        <v>-13291.759876</v>
      </c>
      <c r="L122" s="24">
        <v>-9776.3484189999999</v>
      </c>
      <c r="M122" s="24">
        <v>-8960.9291219999996</v>
      </c>
      <c r="N122" s="24">
        <v>-9758.9634860000006</v>
      </c>
      <c r="O122" s="24">
        <v>-11479.182008</v>
      </c>
      <c r="P122" s="24">
        <v>-8281.1416300000001</v>
      </c>
      <c r="Q122" s="24">
        <v>-11202.128616</v>
      </c>
      <c r="R122" s="21"/>
      <c r="S122" s="21"/>
      <c r="T122" s="21"/>
      <c r="U122" s="21"/>
      <c r="V122" s="83">
        <f t="shared" si="4"/>
        <v>1</v>
      </c>
      <c r="W122" s="21"/>
      <c r="X122" s="21"/>
      <c r="Y122" s="21"/>
      <c r="Z122" s="21"/>
    </row>
    <row r="123" spans="1:26" ht="14.25" customHeight="1" x14ac:dyDescent="0.15">
      <c r="A123" s="27" t="s">
        <v>143</v>
      </c>
      <c r="B123" s="26"/>
      <c r="C123" s="26"/>
      <c r="D123" s="26"/>
      <c r="E123" s="26"/>
      <c r="F123" s="26">
        <v>-54.7</v>
      </c>
      <c r="G123" s="26">
        <v>-44.973399999999998</v>
      </c>
      <c r="H123" s="26">
        <v>-46.431699999999999</v>
      </c>
      <c r="I123" s="26">
        <v>-46.925400000000003</v>
      </c>
      <c r="J123" s="26">
        <v>-46.262799999999999</v>
      </c>
      <c r="K123" s="26">
        <v>-38.718000000000004</v>
      </c>
      <c r="L123" s="26"/>
      <c r="M123" s="26"/>
      <c r="N123" s="26"/>
      <c r="O123" s="26"/>
      <c r="P123" s="26"/>
      <c r="Q123" s="26"/>
      <c r="R123" s="21"/>
      <c r="S123" s="21"/>
      <c r="T123" s="21"/>
      <c r="U123" s="21"/>
      <c r="V123" s="83">
        <f t="shared" si="4"/>
        <v>0</v>
      </c>
      <c r="W123" s="21"/>
      <c r="X123" s="21"/>
      <c r="Y123" s="21"/>
      <c r="Z123" s="21"/>
    </row>
    <row r="124" spans="1:26" ht="14.25" customHeight="1" x14ac:dyDescent="0.15">
      <c r="A124" s="27" t="s">
        <v>144</v>
      </c>
      <c r="B124" s="24">
        <v>20.46</v>
      </c>
      <c r="C124" s="24">
        <v>43.84</v>
      </c>
      <c r="D124" s="24">
        <v>63.17</v>
      </c>
      <c r="E124" s="24">
        <v>130.79</v>
      </c>
      <c r="F124" s="24">
        <v>58.6</v>
      </c>
      <c r="G124" s="24">
        <v>71.59</v>
      </c>
      <c r="H124" s="24">
        <v>159.05000000000001</v>
      </c>
      <c r="I124" s="24">
        <v>107.91</v>
      </c>
      <c r="J124" s="24">
        <v>152.05000000000001</v>
      </c>
      <c r="K124" s="24">
        <v>127.14999999999979</v>
      </c>
      <c r="L124" s="24">
        <v>132.27000000000001</v>
      </c>
      <c r="M124" s="24">
        <v>226.71</v>
      </c>
      <c r="N124" s="24">
        <v>305.12</v>
      </c>
      <c r="O124" s="24">
        <v>355.32905599897941</v>
      </c>
      <c r="P124" s="24">
        <v>350.62592724918534</v>
      </c>
      <c r="Q124" s="24">
        <v>388.37109445277372</v>
      </c>
      <c r="R124" s="21"/>
      <c r="S124" s="21"/>
      <c r="T124" s="21"/>
      <c r="U124" s="21"/>
      <c r="V124" s="83">
        <f t="shared" si="4"/>
        <v>1</v>
      </c>
      <c r="W124" s="21"/>
      <c r="X124" s="21"/>
      <c r="Y124" s="21"/>
      <c r="Z124" s="21"/>
    </row>
    <row r="125" spans="1:26" ht="14.25" customHeight="1" x14ac:dyDescent="0.15">
      <c r="A125" s="27" t="s">
        <v>145</v>
      </c>
      <c r="B125" s="26">
        <v>13.605859380467299</v>
      </c>
      <c r="C125" s="26">
        <v>67.200066328975907</v>
      </c>
      <c r="D125" s="26">
        <v>109.43499856799561</v>
      </c>
      <c r="E125" s="26">
        <v>-109.21110633215</v>
      </c>
      <c r="F125" s="26">
        <v>-153.81050810757853</v>
      </c>
      <c r="G125" s="26">
        <v>-302.90606197341225</v>
      </c>
      <c r="H125" s="26">
        <v>-848.20274117720885</v>
      </c>
      <c r="I125" s="26">
        <v>-1425.940005280931</v>
      </c>
      <c r="J125" s="26">
        <v>-1309.8219740503678</v>
      </c>
      <c r="K125" s="26">
        <v>-1289.208734627284</v>
      </c>
      <c r="L125" s="26">
        <v>-715.46766746688957</v>
      </c>
      <c r="M125" s="26">
        <v>-1338.2806870446589</v>
      </c>
      <c r="N125" s="26">
        <v>-1212.1283374311281</v>
      </c>
      <c r="O125" s="26">
        <v>-1449.004798212648</v>
      </c>
      <c r="P125" s="26">
        <v>-1991.7167501720112</v>
      </c>
      <c r="Q125" s="26">
        <v>-1450.235480749672</v>
      </c>
      <c r="R125" s="21"/>
      <c r="S125" s="21"/>
      <c r="T125" s="21"/>
      <c r="U125" s="21"/>
      <c r="V125" s="83">
        <f t="shared" si="4"/>
        <v>1</v>
      </c>
      <c r="W125" s="21"/>
      <c r="X125" s="21"/>
      <c r="Y125" s="21"/>
      <c r="Z125" s="21"/>
    </row>
    <row r="126" spans="1:26" ht="14.25" customHeight="1" x14ac:dyDescent="0.15">
      <c r="A126" s="27" t="s">
        <v>146</v>
      </c>
      <c r="B126" s="24"/>
      <c r="C126" s="24"/>
      <c r="D126" s="24">
        <v>539.40888556944151</v>
      </c>
      <c r="E126" s="24">
        <v>585.28270356365329</v>
      </c>
      <c r="F126" s="24">
        <v>586.1945973824885</v>
      </c>
      <c r="G126" s="24">
        <v>614.79999999999995</v>
      </c>
      <c r="H126" s="24">
        <v>841.71175284226433</v>
      </c>
      <c r="I126" s="24">
        <v>769.62482109946154</v>
      </c>
      <c r="J126" s="24">
        <v>863.93645337914029</v>
      </c>
      <c r="K126" s="24">
        <v>918.47680843472324</v>
      </c>
      <c r="L126" s="24">
        <v>876.26601325289209</v>
      </c>
      <c r="M126" s="24">
        <v>859.21307986899569</v>
      </c>
      <c r="N126" s="24">
        <v>988.74946423492156</v>
      </c>
      <c r="O126" s="24">
        <v>1094.6384170240556</v>
      </c>
      <c r="P126" s="24">
        <v>1136.9148334416222</v>
      </c>
      <c r="Q126" s="24">
        <v>210.83038116061405</v>
      </c>
      <c r="R126" s="21"/>
      <c r="S126" s="21"/>
      <c r="T126" s="21"/>
      <c r="U126" s="21"/>
      <c r="V126" s="83">
        <f t="shared" si="4"/>
        <v>1</v>
      </c>
      <c r="W126" s="21"/>
      <c r="X126" s="21"/>
      <c r="Y126" s="21"/>
      <c r="Z126" s="21"/>
    </row>
    <row r="127" spans="1:26" ht="14.25" customHeight="1" x14ac:dyDescent="0.15">
      <c r="A127" s="27" t="s">
        <v>147</v>
      </c>
      <c r="B127" s="26">
        <v>-10.936845925925926</v>
      </c>
      <c r="C127" s="26">
        <v>-2.5614918518518528</v>
      </c>
      <c r="D127" s="26">
        <v>-4.295008888888888</v>
      </c>
      <c r="E127" s="26">
        <v>-9.4591414814814812</v>
      </c>
      <c r="F127" s="26">
        <v>-5.7986445925925914</v>
      </c>
      <c r="G127" s="26">
        <v>-5.5571629629629644</v>
      </c>
      <c r="H127" s="26">
        <v>-5.9752380370370375</v>
      </c>
      <c r="I127" s="26">
        <v>-4.8882483333333324</v>
      </c>
      <c r="J127" s="26">
        <v>-4.7587991259259246</v>
      </c>
      <c r="K127" s="26">
        <v>-4.0531508413703676</v>
      </c>
      <c r="L127" s="26">
        <v>-3.331425195624814</v>
      </c>
      <c r="M127" s="26">
        <v>-4.3101655217519284</v>
      </c>
      <c r="N127" s="72">
        <v>-11.638331528407409</v>
      </c>
      <c r="O127" s="72">
        <v>-3.2547012601954597</v>
      </c>
      <c r="P127" s="72">
        <v>-4.8448544834857445</v>
      </c>
      <c r="Q127" s="72">
        <v>-3.6517393575188599</v>
      </c>
      <c r="R127" s="21"/>
      <c r="S127" s="21"/>
      <c r="T127" s="21"/>
      <c r="U127" s="21"/>
      <c r="V127" s="83">
        <f t="shared" si="4"/>
        <v>1</v>
      </c>
      <c r="W127" s="21"/>
      <c r="X127" s="21"/>
      <c r="Y127" s="21"/>
      <c r="Z127" s="21"/>
    </row>
    <row r="128" spans="1:26" ht="14.25" customHeight="1" x14ac:dyDescent="0.15">
      <c r="A128" s="27" t="s">
        <v>148</v>
      </c>
      <c r="B128" s="24">
        <v>5418.6820152154487</v>
      </c>
      <c r="C128" s="24">
        <v>6903.8393282778234</v>
      </c>
      <c r="D128" s="24">
        <v>8648.7542235705678</v>
      </c>
      <c r="E128" s="24">
        <v>8623.6208690366002</v>
      </c>
      <c r="F128" s="24">
        <v>7934.3491187586778</v>
      </c>
      <c r="G128" s="24">
        <v>7364.5942707696895</v>
      </c>
      <c r="H128" s="24">
        <v>7324.6466458712757</v>
      </c>
      <c r="I128" s="24">
        <v>7210.2020490487057</v>
      </c>
      <c r="J128" s="24">
        <v>6781.4388683485358</v>
      </c>
      <c r="K128" s="24">
        <v>7364.7</v>
      </c>
      <c r="L128" s="24">
        <v>6760.4946897373038</v>
      </c>
      <c r="M128" s="24">
        <v>6890.7950625402627</v>
      </c>
      <c r="N128" s="24">
        <v>7513.438967580867</v>
      </c>
      <c r="O128" s="24">
        <v>8121.0887687041277</v>
      </c>
      <c r="P128" s="24">
        <v>9721.7909371041787</v>
      </c>
      <c r="Q128" s="24">
        <v>6766.8789366083765</v>
      </c>
      <c r="R128" s="21"/>
      <c r="S128" s="21"/>
      <c r="T128" s="21"/>
      <c r="U128" s="21"/>
      <c r="V128" s="83">
        <f t="shared" si="4"/>
        <v>1</v>
      </c>
      <c r="W128" s="21"/>
      <c r="X128" s="21"/>
      <c r="Y128" s="21"/>
      <c r="Z128" s="21"/>
    </row>
    <row r="129" spans="1:26" ht="14.25" customHeight="1" x14ac:dyDescent="0.15">
      <c r="A129" s="27" t="s">
        <v>149</v>
      </c>
      <c r="B129" s="26">
        <v>-306.60395755395501</v>
      </c>
      <c r="C129" s="26">
        <v>-353.98709514759531</v>
      </c>
      <c r="D129" s="26">
        <v>-397.800348652938</v>
      </c>
      <c r="E129" s="26">
        <v>-410.03107475178638</v>
      </c>
      <c r="F129" s="26">
        <v>-432.61742901378204</v>
      </c>
      <c r="G129" s="26">
        <v>-968.84877428288803</v>
      </c>
      <c r="H129" s="26">
        <v>-1884.6371004511252</v>
      </c>
      <c r="I129" s="26">
        <v>-3705.6838975036703</v>
      </c>
      <c r="J129" s="26">
        <v>-3258.8001620267164</v>
      </c>
      <c r="K129" s="26">
        <v>-2932.2677431278225</v>
      </c>
      <c r="L129" s="26">
        <v>-2306.3889839788098</v>
      </c>
      <c r="M129" s="26">
        <v>-2701.13985621746</v>
      </c>
      <c r="N129" s="26">
        <v>-2331.8108849153041</v>
      </c>
      <c r="O129" s="26">
        <v>-3570.0217007618971</v>
      </c>
      <c r="P129" s="26">
        <v>-1887.443210217886</v>
      </c>
      <c r="Q129" s="26">
        <v>-1733.3978311095482</v>
      </c>
      <c r="R129" s="21"/>
      <c r="S129" s="21"/>
      <c r="T129" s="21"/>
      <c r="U129" s="21"/>
      <c r="V129" s="83">
        <f t="shared" si="4"/>
        <v>1</v>
      </c>
      <c r="W129" s="21"/>
      <c r="X129" s="21"/>
      <c r="Y129" s="21"/>
      <c r="Z129" s="21"/>
    </row>
    <row r="130" spans="1:26" ht="14.25" customHeight="1" x14ac:dyDescent="0.15">
      <c r="A130" s="27" t="s">
        <v>150</v>
      </c>
      <c r="B130" s="24">
        <v>-216.3198535090425</v>
      </c>
      <c r="C130" s="24">
        <v>-243.52433972527999</v>
      </c>
      <c r="D130" s="24">
        <v>-318.27223882678209</v>
      </c>
      <c r="E130" s="24">
        <v>-260.52790193088629</v>
      </c>
      <c r="F130" s="24">
        <v>-268.04264614605808</v>
      </c>
      <c r="G130" s="24">
        <v>-419.78918836118339</v>
      </c>
      <c r="H130" s="24">
        <v>-331.75155820930019</v>
      </c>
      <c r="I130" s="24">
        <v>-228.03214378183782</v>
      </c>
      <c r="J130" s="24">
        <v>558.5</v>
      </c>
      <c r="K130" s="24">
        <v>918.02772507058785</v>
      </c>
      <c r="L130" s="24">
        <v>1356.5335780039202</v>
      </c>
      <c r="M130" s="24">
        <v>1271.1091398577355</v>
      </c>
      <c r="N130" s="24">
        <v>936.85018759729337</v>
      </c>
      <c r="O130" s="24">
        <v>1195.6938135376006</v>
      </c>
      <c r="P130" s="24">
        <v>3017.5786574700664</v>
      </c>
      <c r="Q130" s="24"/>
      <c r="R130" s="21"/>
      <c r="S130" s="21"/>
      <c r="T130" s="21"/>
      <c r="U130" s="21"/>
      <c r="V130" s="83">
        <f t="shared" si="4"/>
        <v>0</v>
      </c>
      <c r="W130" s="21"/>
      <c r="X130" s="21"/>
      <c r="Y130" s="21"/>
      <c r="Z130" s="21"/>
    </row>
    <row r="131" spans="1:26" ht="14.25" customHeight="1" x14ac:dyDescent="0.15">
      <c r="A131" s="27" t="s">
        <v>151</v>
      </c>
      <c r="B131" s="26">
        <v>43.633136755941145</v>
      </c>
      <c r="C131" s="26">
        <v>96.767697078780984</v>
      </c>
      <c r="D131" s="26">
        <v>86.168382881896477</v>
      </c>
      <c r="E131" s="26">
        <v>-30.729429443867769</v>
      </c>
      <c r="F131" s="26">
        <v>82.5</v>
      </c>
      <c r="G131" s="26">
        <v>-7.568444092358142</v>
      </c>
      <c r="H131" s="26">
        <v>141.08558671920002</v>
      </c>
      <c r="I131" s="26">
        <v>138.61130105302374</v>
      </c>
      <c r="J131" s="26">
        <v>-138.04842929191369</v>
      </c>
      <c r="K131" s="26">
        <v>135.65539899460185</v>
      </c>
      <c r="L131" s="26">
        <v>216.61651325146008</v>
      </c>
      <c r="M131" s="26">
        <v>-134.6873896746111</v>
      </c>
      <c r="N131" s="26">
        <v>127.09309679615453</v>
      </c>
      <c r="O131" s="26">
        <v>173.68983572746922</v>
      </c>
      <c r="P131" s="26">
        <v>81.598007896917167</v>
      </c>
      <c r="Q131" s="26">
        <v>-67.567574596108614</v>
      </c>
      <c r="R131" s="21"/>
      <c r="S131" s="21"/>
      <c r="T131" s="21"/>
      <c r="U131" s="21"/>
      <c r="V131" s="83">
        <f t="shared" si="4"/>
        <v>1</v>
      </c>
      <c r="W131" s="21"/>
      <c r="X131" s="21"/>
      <c r="Y131" s="21"/>
      <c r="Z131" s="21"/>
    </row>
    <row r="132" spans="1:26" ht="14.25" customHeight="1" x14ac:dyDescent="0.15">
      <c r="A132" s="27" t="s">
        <v>152</v>
      </c>
      <c r="B132" s="24"/>
      <c r="C132" s="24"/>
      <c r="D132" s="24"/>
      <c r="E132" s="24">
        <v>-4.4000000000000004</v>
      </c>
      <c r="F132" s="24">
        <v>-5.5950964675966572</v>
      </c>
      <c r="G132" s="24">
        <v>-3.7660290656618223</v>
      </c>
      <c r="H132" s="24">
        <v>-12.587970118352656</v>
      </c>
      <c r="I132" s="24">
        <v>-14.046255846214223</v>
      </c>
      <c r="J132" s="24">
        <v>-4.4609576170168079</v>
      </c>
      <c r="K132" s="24">
        <v>-8.7993290019780304</v>
      </c>
      <c r="L132" s="24">
        <v>-14.372666876518135</v>
      </c>
      <c r="M132" s="24">
        <v>-21.993059934329583</v>
      </c>
      <c r="N132" s="24">
        <v>-17.364098055880508</v>
      </c>
      <c r="O132" s="24">
        <v>-14.978627675925827</v>
      </c>
      <c r="P132" s="24"/>
      <c r="Q132" s="24"/>
      <c r="R132" s="21"/>
      <c r="S132" s="21"/>
      <c r="T132" s="21"/>
      <c r="U132" s="21"/>
      <c r="V132" s="83">
        <f t="shared" si="4"/>
        <v>0</v>
      </c>
      <c r="W132" s="21"/>
      <c r="X132" s="21"/>
      <c r="Y132" s="21"/>
      <c r="Z132" s="21"/>
    </row>
    <row r="133" spans="1:26" ht="14.25" customHeight="1" x14ac:dyDescent="0.15">
      <c r="A133" s="27" t="s">
        <v>153</v>
      </c>
      <c r="B133" s="26">
        <v>-54.384145995474768</v>
      </c>
      <c r="C133" s="26">
        <v>-107.14292154024434</v>
      </c>
      <c r="D133" s="26">
        <v>-211.25563964062414</v>
      </c>
      <c r="E133" s="26">
        <v>-128.08259228152676</v>
      </c>
      <c r="F133" s="26">
        <v>-136.91659047463614</v>
      </c>
      <c r="G133" s="26">
        <v>-198.71437265751527</v>
      </c>
      <c r="H133" s="26">
        <v>81.316943098069402</v>
      </c>
      <c r="I133" s="26">
        <v>28.81614477083826</v>
      </c>
      <c r="J133" s="26">
        <v>204.65567119358428</v>
      </c>
      <c r="K133" s="26">
        <v>191.37757925736665</v>
      </c>
      <c r="L133" s="26">
        <v>229.65238592307438</v>
      </c>
      <c r="M133" s="26">
        <v>103.51455236144089</v>
      </c>
      <c r="N133" s="26">
        <v>-28.592786133446932</v>
      </c>
      <c r="O133" s="26">
        <v>-54.648513964519978</v>
      </c>
      <c r="P133" s="26">
        <v>-96.956067746553899</v>
      </c>
      <c r="Q133" s="26">
        <v>-192.14026811827699</v>
      </c>
      <c r="R133" s="21"/>
      <c r="S133" s="21"/>
      <c r="T133" s="21"/>
      <c r="U133" s="21"/>
      <c r="V133" s="83">
        <f t="shared" ref="V133:V164" si="5">IF(Q133="", 0, 1)</f>
        <v>1</v>
      </c>
      <c r="W133" s="21"/>
      <c r="X133" s="21"/>
      <c r="Y133" s="21"/>
      <c r="Z133" s="21"/>
    </row>
    <row r="134" spans="1:26" ht="14.25" customHeight="1" x14ac:dyDescent="0.15">
      <c r="A134" s="27" t="s">
        <v>154</v>
      </c>
      <c r="B134" s="24">
        <v>1185.7269273743016</v>
      </c>
      <c r="C134" s="24">
        <v>1292.2497206703906</v>
      </c>
      <c r="D134" s="24">
        <v>1358.5523463687148</v>
      </c>
      <c r="E134" s="24">
        <v>1250.2772625698324</v>
      </c>
      <c r="F134" s="24">
        <v>1161.9916759776538</v>
      </c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1"/>
      <c r="S134" s="21"/>
      <c r="T134" s="21"/>
      <c r="U134" s="21"/>
      <c r="V134" s="83">
        <f t="shared" si="5"/>
        <v>0</v>
      </c>
      <c r="W134" s="21"/>
      <c r="X134" s="21"/>
      <c r="Y134" s="21"/>
      <c r="Z134" s="21"/>
    </row>
    <row r="135" spans="1:26" ht="14.25" customHeight="1" x14ac:dyDescent="0.15">
      <c r="A135" s="27" t="s">
        <v>155</v>
      </c>
      <c r="B135" s="26">
        <v>-8755.3919067700808</v>
      </c>
      <c r="C135" s="26">
        <v>-10334.842686610342</v>
      </c>
      <c r="D135" s="26">
        <v>-9373.2612764531623</v>
      </c>
      <c r="E135" s="26">
        <v>-9929.9366684521683</v>
      </c>
      <c r="F135" s="26">
        <v>-10454.264337920635</v>
      </c>
      <c r="G135" s="26">
        <v>-9723.1324333333232</v>
      </c>
      <c r="H135" s="26">
        <v>-14035.096176237808</v>
      </c>
      <c r="I135" s="26">
        <v>-11703.294628728318</v>
      </c>
      <c r="J135" s="26">
        <v>-7299.3847360336586</v>
      </c>
      <c r="K135" s="26">
        <v>-5425.9841149326685</v>
      </c>
      <c r="L135" s="26">
        <v>-14937.621939939847</v>
      </c>
      <c r="M135" s="26">
        <v>7312.5040793748094</v>
      </c>
      <c r="N135" s="26">
        <v>8351.9325394186289</v>
      </c>
      <c r="O135" s="26">
        <v>11747.496676776576</v>
      </c>
      <c r="P135" s="26">
        <v>21946.524480735956</v>
      </c>
      <c r="Q135" s="26">
        <v>21155.967751697659</v>
      </c>
      <c r="R135" s="21"/>
      <c r="S135" s="21"/>
      <c r="T135" s="21"/>
      <c r="U135" s="21"/>
      <c r="V135" s="83">
        <f t="shared" si="5"/>
        <v>1</v>
      </c>
      <c r="W135" s="21"/>
      <c r="X135" s="21"/>
      <c r="Y135" s="21"/>
      <c r="Z135" s="21"/>
    </row>
    <row r="136" spans="1:26" ht="14.25" customHeight="1" x14ac:dyDescent="0.15">
      <c r="A136" s="27" t="s">
        <v>156</v>
      </c>
      <c r="B136" s="24">
        <v>-462.74276490560135</v>
      </c>
      <c r="C136" s="24">
        <v>-675.74016826838681</v>
      </c>
      <c r="D136" s="24">
        <v>-795.36145227664827</v>
      </c>
      <c r="E136" s="24">
        <v>-759.4</v>
      </c>
      <c r="F136" s="24">
        <v>-558.04521755379881</v>
      </c>
      <c r="G136" s="24">
        <v>-776.77224735654579</v>
      </c>
      <c r="H136" s="24">
        <v>-758.20614722712787</v>
      </c>
      <c r="I136" s="24">
        <v>-805.99428501377622</v>
      </c>
      <c r="J136" s="24">
        <v>-706.93251740269068</v>
      </c>
      <c r="K136" s="24">
        <v>-580.54112994086279</v>
      </c>
      <c r="L136" s="24">
        <v>-621.1669322686638</v>
      </c>
      <c r="M136" s="24">
        <v>-569.13073226580332</v>
      </c>
      <c r="N136" s="24"/>
      <c r="O136" s="24"/>
      <c r="P136" s="24"/>
      <c r="Q136" s="24"/>
      <c r="R136" s="21"/>
      <c r="S136" s="21"/>
      <c r="T136" s="21"/>
      <c r="U136" s="21"/>
      <c r="V136" s="83">
        <f t="shared" si="5"/>
        <v>0</v>
      </c>
      <c r="W136" s="21"/>
      <c r="X136" s="21"/>
      <c r="Y136" s="21"/>
      <c r="Z136" s="21"/>
    </row>
    <row r="137" spans="1:26" ht="14.25" customHeight="1" x14ac:dyDescent="0.15">
      <c r="A137" s="27" t="s">
        <v>157</v>
      </c>
      <c r="B137" s="26">
        <v>1758.2316049952058</v>
      </c>
      <c r="C137" s="26">
        <v>1754.2635512798793</v>
      </c>
      <c r="D137" s="26">
        <v>1986.6203695418749</v>
      </c>
      <c r="E137" s="26">
        <v>1337.5681375209895</v>
      </c>
      <c r="F137" s="26">
        <v>1486.5362534629498</v>
      </c>
      <c r="G137" s="26">
        <v>1321.031192900218</v>
      </c>
      <c r="H137" s="26">
        <v>1091.6617897719946</v>
      </c>
      <c r="I137" s="26">
        <v>732.94306076632643</v>
      </c>
      <c r="J137" s="26">
        <v>853.52416309321745</v>
      </c>
      <c r="K137" s="26">
        <v>1302.8178196523229</v>
      </c>
      <c r="L137" s="26">
        <v>3028.9988613745691</v>
      </c>
      <c r="M137" s="26">
        <v>3259.2976405843056</v>
      </c>
      <c r="N137" s="26">
        <v>3319.5642110102413</v>
      </c>
      <c r="O137" s="26">
        <v>2844.1794310963792</v>
      </c>
      <c r="P137" s="26">
        <v>1823.6020456653748</v>
      </c>
      <c r="Q137" s="26">
        <v>592.86269274317158</v>
      </c>
      <c r="R137" s="21"/>
      <c r="S137" s="21"/>
      <c r="T137" s="21"/>
      <c r="U137" s="21"/>
      <c r="V137" s="83">
        <f t="shared" si="5"/>
        <v>1</v>
      </c>
      <c r="W137" s="21"/>
      <c r="X137" s="21"/>
      <c r="Y137" s="21"/>
      <c r="Z137" s="21"/>
    </row>
    <row r="138" spans="1:26" ht="14.25" customHeight="1" x14ac:dyDescent="0.15">
      <c r="A138" s="27" t="s">
        <v>158</v>
      </c>
      <c r="B138" s="24">
        <v>82.5</v>
      </c>
      <c r="C138" s="24">
        <v>-115.8</v>
      </c>
      <c r="D138" s="24">
        <v>-155.19999999999999</v>
      </c>
      <c r="E138" s="24">
        <v>0.70000000000005214</v>
      </c>
      <c r="F138" s="24">
        <v>35.899999999999984</v>
      </c>
      <c r="G138" s="24">
        <v>93.09999999999998</v>
      </c>
      <c r="H138" s="24">
        <v>128.69999999999999</v>
      </c>
      <c r="I138" s="24">
        <v>161.6</v>
      </c>
      <c r="J138" s="24">
        <v>19.7</v>
      </c>
      <c r="K138" s="24">
        <v>187.1</v>
      </c>
      <c r="L138" s="24">
        <v>229.2</v>
      </c>
      <c r="M138" s="24">
        <v>392</v>
      </c>
      <c r="N138" s="24">
        <v>527.1</v>
      </c>
      <c r="O138" s="24">
        <v>410.9</v>
      </c>
      <c r="P138" s="24">
        <v>518.5</v>
      </c>
      <c r="Q138" s="24">
        <v>328.8</v>
      </c>
      <c r="R138" s="21"/>
      <c r="S138" s="21"/>
      <c r="T138" s="21"/>
      <c r="U138" s="21"/>
      <c r="V138" s="83">
        <f t="shared" si="5"/>
        <v>1</v>
      </c>
      <c r="W138" s="21"/>
      <c r="X138" s="21"/>
      <c r="Y138" s="21"/>
      <c r="Z138" s="21"/>
    </row>
    <row r="139" spans="1:26" ht="14.25" customHeight="1" x14ac:dyDescent="0.15">
      <c r="A139" s="27" t="s">
        <v>159</v>
      </c>
      <c r="B139" s="26">
        <v>-192.81249421843026</v>
      </c>
      <c r="C139" s="26">
        <v>-238.94884563720925</v>
      </c>
      <c r="D139" s="26">
        <v>-285.06976155867756</v>
      </c>
      <c r="E139" s="26">
        <v>-472.28246733636917</v>
      </c>
      <c r="F139" s="26">
        <v>-638.28874719791577</v>
      </c>
      <c r="G139" s="26">
        <v>-726.38069484737798</v>
      </c>
      <c r="H139" s="26">
        <v>-802.2</v>
      </c>
      <c r="I139" s="26">
        <v>-754.33851466033707</v>
      </c>
      <c r="J139" s="26">
        <v>-831.59609800164401</v>
      </c>
      <c r="K139" s="26">
        <v>-759.3539929719775</v>
      </c>
      <c r="L139" s="26">
        <v>-741.4583498530402</v>
      </c>
      <c r="M139" s="26">
        <v>-612.52998752196618</v>
      </c>
      <c r="N139" s="26">
        <v>-757.50690974004931</v>
      </c>
      <c r="O139" s="26">
        <v>-839.24047575039651</v>
      </c>
      <c r="P139" s="26">
        <v>-808.25731100264443</v>
      </c>
      <c r="Q139" s="26"/>
      <c r="R139" s="21"/>
      <c r="S139" s="21"/>
      <c r="T139" s="21"/>
      <c r="U139" s="21"/>
      <c r="V139" s="83">
        <f t="shared" si="5"/>
        <v>0</v>
      </c>
      <c r="W139" s="21"/>
      <c r="X139" s="21"/>
      <c r="Y139" s="21"/>
      <c r="Z139" s="21"/>
    </row>
    <row r="140" spans="1:26" ht="14.25" customHeight="1" x14ac:dyDescent="0.15">
      <c r="A140" s="27" t="s">
        <v>160</v>
      </c>
      <c r="B140" s="24">
        <v>-4830.8925583320552</v>
      </c>
      <c r="C140" s="24">
        <v>-11625.062377738306</v>
      </c>
      <c r="D140" s="24">
        <v>-16905.210150405695</v>
      </c>
      <c r="E140" s="24">
        <v>-22106.154379809348</v>
      </c>
      <c r="F140" s="24">
        <v>-16481.109647918325</v>
      </c>
      <c r="G140" s="24">
        <v>-18251.980714913094</v>
      </c>
      <c r="H140" s="24">
        <v>-21184.295558667134</v>
      </c>
      <c r="I140" s="24">
        <v>-21540.741064511065</v>
      </c>
      <c r="J140" s="24">
        <v>-19406.690839163348</v>
      </c>
      <c r="K140" s="24">
        <v>-22920</v>
      </c>
      <c r="L140" s="24">
        <v>-16452.65627494633</v>
      </c>
      <c r="M140" s="24">
        <v>-8014.6613859573799</v>
      </c>
      <c r="N140" s="24">
        <v>-13234.282349306752</v>
      </c>
      <c r="O140" s="24">
        <v>-26065.888436221045</v>
      </c>
      <c r="P140" s="24">
        <v>-33760.991694470111</v>
      </c>
      <c r="Q140" s="24">
        <v>-15839.5021150016</v>
      </c>
      <c r="R140" s="21"/>
      <c r="S140" s="21"/>
      <c r="T140" s="21"/>
      <c r="U140" s="21"/>
      <c r="V140" s="83">
        <f t="shared" si="5"/>
        <v>1</v>
      </c>
      <c r="W140" s="21"/>
      <c r="X140" s="21"/>
      <c r="Y140" s="21"/>
      <c r="Z140" s="21"/>
    </row>
    <row r="141" spans="1:26" ht="14.25" customHeight="1" x14ac:dyDescent="0.15">
      <c r="A141" s="27" t="s">
        <v>161</v>
      </c>
      <c r="B141" s="26">
        <v>141.48456716592</v>
      </c>
      <c r="C141" s="26">
        <v>191.59434581632968</v>
      </c>
      <c r="D141" s="26">
        <v>287.39335830040858</v>
      </c>
      <c r="E141" s="26">
        <v>280.02612095391936</v>
      </c>
      <c r="F141" s="26">
        <v>285.37254343648499</v>
      </c>
      <c r="G141" s="26">
        <v>174.74561629331021</v>
      </c>
      <c r="H141" s="26">
        <v>501.17738163968903</v>
      </c>
      <c r="I141" s="26">
        <v>393.56030298222663</v>
      </c>
      <c r="J141" s="26">
        <v>497.696265002845</v>
      </c>
      <c r="K141" s="26">
        <v>505.58636307131303</v>
      </c>
      <c r="L141" s="26">
        <v>386.89026491024703</v>
      </c>
      <c r="M141" s="26">
        <v>377.80257332615031</v>
      </c>
      <c r="N141" s="26">
        <v>425.53932077804103</v>
      </c>
      <c r="O141" s="26">
        <v>442.24820641958775</v>
      </c>
      <c r="P141" s="26">
        <v>392.3664163038045</v>
      </c>
      <c r="Q141" s="26">
        <v>486.99544515592197</v>
      </c>
      <c r="R141" s="21"/>
      <c r="S141" s="21"/>
      <c r="T141" s="21"/>
      <c r="U141" s="21"/>
      <c r="V141" s="83">
        <f t="shared" si="5"/>
        <v>1</v>
      </c>
      <c r="W141" s="21"/>
      <c r="X141" s="21"/>
      <c r="Y141" s="21"/>
      <c r="Z141" s="21"/>
    </row>
    <row r="142" spans="1:26" ht="14.25" customHeight="1" x14ac:dyDescent="0.15">
      <c r="A142" s="27" t="s">
        <v>162</v>
      </c>
      <c r="B142" s="24">
        <v>705.86686652475998</v>
      </c>
      <c r="C142" s="24">
        <v>336.25067250966015</v>
      </c>
      <c r="D142" s="24">
        <v>-3436.4572052192652</v>
      </c>
      <c r="E142" s="24">
        <v>-5067.6276149665664</v>
      </c>
      <c r="F142" s="24">
        <v>-1675.860473554246</v>
      </c>
      <c r="G142" s="24">
        <v>-3619.8561895186958</v>
      </c>
      <c r="H142" s="24">
        <v>-6815.7261092852796</v>
      </c>
      <c r="I142" s="24">
        <v>-5932.4</v>
      </c>
      <c r="J142" s="24">
        <v>-7718.2385863743675</v>
      </c>
      <c r="K142" s="24">
        <v>-8185.4893996394694</v>
      </c>
      <c r="L142" s="24">
        <v>-5621.8988358112038</v>
      </c>
      <c r="M142" s="24">
        <v>-6884.2365045384277</v>
      </c>
      <c r="N142" s="24">
        <v>-9292.4758379733503</v>
      </c>
      <c r="O142" s="24">
        <v>-8750.8284268650259</v>
      </c>
      <c r="P142" s="24">
        <v>-9100.920880406371</v>
      </c>
      <c r="Q142" s="24">
        <v>-1424.4639230719413</v>
      </c>
      <c r="R142" s="21"/>
      <c r="S142" s="21"/>
      <c r="T142" s="21"/>
      <c r="U142" s="21"/>
      <c r="V142" s="83">
        <f t="shared" si="5"/>
        <v>1</v>
      </c>
      <c r="W142" s="21"/>
      <c r="X142" s="21"/>
      <c r="Y142" s="21"/>
      <c r="Z142" s="21"/>
    </row>
    <row r="143" spans="1:26" ht="14.25" customHeight="1" x14ac:dyDescent="0.15">
      <c r="A143" s="27" t="s">
        <v>163</v>
      </c>
      <c r="B143" s="26">
        <v>-2206.6059817945384</v>
      </c>
      <c r="C143" s="26">
        <v>-2585.5396618985692</v>
      </c>
      <c r="D143" s="26">
        <v>-3412.2236671001301</v>
      </c>
      <c r="E143" s="26">
        <v>-4052.0156046814041</v>
      </c>
      <c r="F143" s="26">
        <v>-3863.2223667100134</v>
      </c>
      <c r="G143" s="26">
        <v>-4556.5669700910275</v>
      </c>
      <c r="H143" s="26">
        <v>-5417.9520920824007</v>
      </c>
      <c r="I143" s="26">
        <v>-6098.4570873861121</v>
      </c>
      <c r="J143" s="26">
        <v>-6842.6116647951358</v>
      </c>
      <c r="K143" s="26">
        <v>-6884.1279064143291</v>
      </c>
      <c r="L143" s="26">
        <v>-6819.4224068494395</v>
      </c>
      <c r="M143" s="26">
        <v>-6419.9599148172165</v>
      </c>
      <c r="N143" s="26">
        <v>-6760.9708478762013</v>
      </c>
      <c r="O143" s="26">
        <v>-7137.953863757919</v>
      </c>
      <c r="P143" s="26">
        <v>-7092.2703416817421</v>
      </c>
      <c r="Q143" s="72">
        <v>-6111.8335500650192</v>
      </c>
      <c r="R143" s="21"/>
      <c r="S143" s="21"/>
      <c r="T143" s="21"/>
      <c r="U143" s="21"/>
      <c r="V143" s="83">
        <f t="shared" si="5"/>
        <v>1</v>
      </c>
      <c r="W143" s="21"/>
      <c r="X143" s="21"/>
      <c r="Y143" s="21"/>
      <c r="Z143" s="21"/>
    </row>
    <row r="144" spans="1:26" ht="14.25" customHeight="1" x14ac:dyDescent="0.15">
      <c r="A144" s="27" t="s">
        <v>164</v>
      </c>
      <c r="B144" s="24">
        <v>-3928</v>
      </c>
      <c r="C144" s="24">
        <v>-5026</v>
      </c>
      <c r="D144" s="24">
        <v>-5219</v>
      </c>
      <c r="E144" s="24">
        <v>-5548</v>
      </c>
      <c r="F144" s="24">
        <v>-2658.43</v>
      </c>
      <c r="G144" s="24">
        <v>-598</v>
      </c>
      <c r="H144" s="24">
        <v>-3051</v>
      </c>
      <c r="I144" s="24">
        <v>-1935</v>
      </c>
      <c r="J144" s="24">
        <v>-3025</v>
      </c>
      <c r="K144" s="24">
        <v>-2649</v>
      </c>
      <c r="L144" s="24">
        <v>-2910</v>
      </c>
      <c r="M144" s="24">
        <v>-4656.8980000000001</v>
      </c>
      <c r="N144" s="24">
        <v>-5412.6210000000001</v>
      </c>
      <c r="O144" s="24">
        <v>-5736.9870000000001</v>
      </c>
      <c r="P144" s="24">
        <v>-4424.9279999999999</v>
      </c>
      <c r="Q144" s="24">
        <v>-2189.989</v>
      </c>
      <c r="R144" s="21"/>
      <c r="S144" s="21"/>
      <c r="T144" s="21"/>
      <c r="U144" s="21"/>
      <c r="V144" s="83">
        <f t="shared" si="5"/>
        <v>1</v>
      </c>
      <c r="W144" s="21"/>
      <c r="X144" s="21"/>
      <c r="Y144" s="21"/>
      <c r="Z144" s="21"/>
    </row>
    <row r="145" spans="1:26" ht="14.25" customHeight="1" x14ac:dyDescent="0.15">
      <c r="A145" s="27" t="s">
        <v>165</v>
      </c>
      <c r="B145" s="26">
        <v>40.799999999999997</v>
      </c>
      <c r="C145" s="26">
        <v>37.205374618470699</v>
      </c>
      <c r="D145" s="26">
        <v>42.278281445212201</v>
      </c>
      <c r="E145" s="26">
        <v>47.359062916161406</v>
      </c>
      <c r="F145" s="26">
        <v>47.977915296039299</v>
      </c>
      <c r="G145" s="26">
        <v>41.048818933057298</v>
      </c>
      <c r="H145" s="26">
        <v>62.875874969816799</v>
      </c>
      <c r="I145" s="26">
        <v>71.491452676649303</v>
      </c>
      <c r="J145" s="26">
        <v>81.866434570823301</v>
      </c>
      <c r="K145" s="26">
        <v>95.206357921480105</v>
      </c>
      <c r="L145" s="26">
        <v>111.65080067805199</v>
      </c>
      <c r="M145" s="26">
        <v>103.764151284416</v>
      </c>
      <c r="N145" s="26">
        <v>79.464876347822297</v>
      </c>
      <c r="O145" s="72">
        <v>56.482812498937989</v>
      </c>
      <c r="P145" s="72">
        <v>45.229277043096232</v>
      </c>
      <c r="Q145" s="26"/>
      <c r="R145" s="21"/>
      <c r="S145" s="21"/>
      <c r="T145" s="21"/>
      <c r="U145" s="21"/>
      <c r="V145" s="83">
        <f t="shared" si="5"/>
        <v>0</v>
      </c>
      <c r="W145" s="21"/>
      <c r="X145" s="21"/>
      <c r="Y145" s="21"/>
      <c r="Z145" s="21"/>
    </row>
    <row r="146" spans="1:26" ht="14.25" customHeight="1" x14ac:dyDescent="0.15">
      <c r="A146" s="27" t="s">
        <v>166</v>
      </c>
      <c r="B146" s="24">
        <v>1404.6</v>
      </c>
      <c r="C146" s="24">
        <v>2282.9</v>
      </c>
      <c r="D146" s="24">
        <v>2218.1</v>
      </c>
      <c r="E146" s="24">
        <v>2491.6999999999998</v>
      </c>
      <c r="F146" s="24">
        <v>3303.9</v>
      </c>
      <c r="G146" s="24">
        <v>3624.2</v>
      </c>
      <c r="H146" s="24">
        <v>3806</v>
      </c>
      <c r="I146" s="24">
        <v>5559.2</v>
      </c>
      <c r="J146" s="24">
        <v>5658.1</v>
      </c>
      <c r="K146" s="24">
        <v>6497</v>
      </c>
      <c r="L146" s="24">
        <v>7041.7</v>
      </c>
      <c r="M146" s="24">
        <v>7493.7978964700005</v>
      </c>
      <c r="N146" s="24">
        <v>8670.9376887300004</v>
      </c>
      <c r="O146" s="24">
        <v>8855.8200309200001</v>
      </c>
      <c r="P146" s="24">
        <v>8809.0642580599997</v>
      </c>
      <c r="Q146" s="24">
        <v>5485.6989638699997</v>
      </c>
      <c r="R146" s="21"/>
      <c r="S146" s="21"/>
      <c r="T146" s="21"/>
      <c r="U146" s="21"/>
      <c r="V146" s="83">
        <f t="shared" si="5"/>
        <v>1</v>
      </c>
      <c r="W146" s="21"/>
      <c r="X146" s="21"/>
      <c r="Y146" s="21"/>
      <c r="Z146" s="21"/>
    </row>
    <row r="147" spans="1:26" ht="14.25" customHeight="1" x14ac:dyDescent="0.15">
      <c r="A147" s="27" t="s">
        <v>167</v>
      </c>
      <c r="B147" s="26">
        <v>-864.48375547335957</v>
      </c>
      <c r="C147" s="26">
        <v>-1163.6528754030928</v>
      </c>
      <c r="D147" s="26">
        <v>-1461.7411803579259</v>
      </c>
      <c r="E147" s="26">
        <v>-1388.0760343219933</v>
      </c>
      <c r="F147" s="26">
        <v>-1661.6093990894849</v>
      </c>
      <c r="G147" s="26">
        <v>-2449.2672677501819</v>
      </c>
      <c r="H147" s="26">
        <v>-2555.171690273753</v>
      </c>
      <c r="I147" s="26">
        <v>-3254.2844661342479</v>
      </c>
      <c r="J147" s="26">
        <v>-3483.8779117671529</v>
      </c>
      <c r="K147" s="26">
        <v>-2088.2586196949724</v>
      </c>
      <c r="L147" s="26">
        <v>-1191.8449778579043</v>
      </c>
      <c r="M147" s="26">
        <v>-943.83223615463305</v>
      </c>
      <c r="N147" s="26">
        <v>-1299.5021032863444</v>
      </c>
      <c r="O147" s="26">
        <v>-1241.4200837322617</v>
      </c>
      <c r="P147" s="26"/>
      <c r="Q147" s="26"/>
      <c r="R147" s="21"/>
      <c r="S147" s="21"/>
      <c r="T147" s="21"/>
      <c r="U147" s="21"/>
      <c r="V147" s="83">
        <f t="shared" si="5"/>
        <v>0</v>
      </c>
      <c r="W147" s="21"/>
      <c r="X147" s="21"/>
      <c r="Y147" s="21"/>
      <c r="Z147" s="21"/>
    </row>
    <row r="148" spans="1:26" ht="14.25" customHeight="1" x14ac:dyDescent="0.15">
      <c r="A148" s="27" t="s">
        <v>168</v>
      </c>
      <c r="B148" s="24">
        <v>-62.732699076752482</v>
      </c>
      <c r="C148" s="24">
        <v>-35.400416113504754</v>
      </c>
      <c r="D148" s="24">
        <v>40.179201222048221</v>
      </c>
      <c r="E148" s="24">
        <v>-116.32953256192741</v>
      </c>
      <c r="F148" s="24">
        <v>64.95400719229508</v>
      </c>
      <c r="G148" s="24">
        <v>-32.901004821303012</v>
      </c>
      <c r="H148" s="24">
        <v>-103.22020684700799</v>
      </c>
      <c r="I148" s="24">
        <v>-100.24833935518491</v>
      </c>
      <c r="J148" s="24">
        <v>-140.48677360733697</v>
      </c>
      <c r="K148" s="24">
        <v>-124.4106309368732</v>
      </c>
      <c r="L148" s="24">
        <v>-155.30888611445801</v>
      </c>
      <c r="M148" s="24">
        <v>-96.350562674659997</v>
      </c>
      <c r="N148" s="24">
        <v>-93.823078800475841</v>
      </c>
      <c r="O148" s="24">
        <v>-102.96315071815303</v>
      </c>
      <c r="P148" s="24">
        <v>-87.371830412124154</v>
      </c>
      <c r="Q148" s="24">
        <v>23.939573404001951</v>
      </c>
      <c r="R148" s="21"/>
      <c r="S148" s="21"/>
      <c r="T148" s="21"/>
      <c r="U148" s="21"/>
      <c r="V148" s="83">
        <f t="shared" si="5"/>
        <v>1</v>
      </c>
      <c r="W148" s="21"/>
      <c r="X148" s="21"/>
      <c r="Y148" s="21"/>
      <c r="Z148" s="21"/>
    </row>
    <row r="149" spans="1:26" ht="14.25" customHeight="1" x14ac:dyDescent="0.15">
      <c r="A149" s="27" t="s">
        <v>169</v>
      </c>
      <c r="B149" s="26">
        <v>-1131.5991920965323</v>
      </c>
      <c r="C149" s="26">
        <v>-1112.9915829758038</v>
      </c>
      <c r="D149" s="26">
        <v>-1523.9679409977341</v>
      </c>
      <c r="E149" s="26">
        <v>-2426.5520734736747</v>
      </c>
      <c r="F149" s="26">
        <v>-1378.5999001028003</v>
      </c>
      <c r="G149" s="26">
        <v>-2777.0292429634101</v>
      </c>
      <c r="H149" s="26">
        <v>-2947.1371758095715</v>
      </c>
      <c r="I149" s="26">
        <v>-3369.3832013758365</v>
      </c>
      <c r="J149" s="26">
        <v>-2810.1072296900766</v>
      </c>
      <c r="K149" s="26">
        <v>-2371.9595656554966</v>
      </c>
      <c r="L149" s="26">
        <v>-2425.1298983099268</v>
      </c>
      <c r="M149" s="26">
        <v>-2221.908935003577</v>
      </c>
      <c r="N149" s="26">
        <v>-1824.7869322402369</v>
      </c>
      <c r="O149" s="26">
        <v>-3075.9395205731753</v>
      </c>
      <c r="P149" s="26">
        <v>-3528.3250196739255</v>
      </c>
      <c r="Q149" s="72">
        <v>-4091</v>
      </c>
      <c r="R149" s="21"/>
      <c r="S149" s="21"/>
      <c r="T149" s="21"/>
      <c r="U149" s="21"/>
      <c r="V149" s="83">
        <f t="shared" si="5"/>
        <v>1</v>
      </c>
      <c r="W149" s="21"/>
      <c r="X149" s="21"/>
      <c r="Y149" s="21"/>
      <c r="Z149" s="21"/>
    </row>
    <row r="150" spans="1:26" ht="14.25" customHeight="1" x14ac:dyDescent="0.15">
      <c r="A150" s="27" t="s">
        <v>170</v>
      </c>
      <c r="B150" s="24">
        <v>2147.6</v>
      </c>
      <c r="C150" s="24">
        <v>4476.7553581599996</v>
      </c>
      <c r="D150" s="24">
        <v>5958.0493722600004</v>
      </c>
      <c r="E150" s="24">
        <v>1970.5376566</v>
      </c>
      <c r="F150" s="24">
        <v>4897.9231610400002</v>
      </c>
      <c r="G150" s="24">
        <v>5765.0871510276602</v>
      </c>
      <c r="H150" s="24">
        <v>6561.9859730078897</v>
      </c>
      <c r="I150" s="24">
        <v>6178.6570049133443</v>
      </c>
      <c r="J150" s="24">
        <v>7014.7706948365694</v>
      </c>
      <c r="K150" s="24">
        <v>4576.4809082627498</v>
      </c>
      <c r="L150" s="24">
        <v>5454.8374676697103</v>
      </c>
      <c r="M150" s="24">
        <v>7043.1449976079302</v>
      </c>
      <c r="N150" s="24">
        <v>8693.1361655808905</v>
      </c>
      <c r="O150" s="24">
        <v>11608.117143049092</v>
      </c>
      <c r="P150" s="24">
        <v>13039.366702406482</v>
      </c>
      <c r="Q150" s="24">
        <v>13079.628879795979</v>
      </c>
      <c r="R150" s="21"/>
      <c r="S150" s="21"/>
      <c r="T150" s="21"/>
      <c r="U150" s="21"/>
      <c r="V150" s="83">
        <f t="shared" si="5"/>
        <v>1</v>
      </c>
      <c r="W150" s="21"/>
      <c r="X150" s="21"/>
      <c r="Y150" s="21"/>
      <c r="Z150" s="21"/>
    </row>
    <row r="151" spans="1:26" ht="14.25" customHeight="1" x14ac:dyDescent="0.15">
      <c r="A151" s="27" t="s">
        <v>171</v>
      </c>
      <c r="B151" s="26">
        <v>3094</v>
      </c>
      <c r="C151" s="26">
        <v>3159</v>
      </c>
      <c r="D151" s="26">
        <v>8209</v>
      </c>
      <c r="E151" s="26">
        <v>8374</v>
      </c>
      <c r="F151" s="26">
        <v>7655</v>
      </c>
      <c r="G151" s="26">
        <v>4956</v>
      </c>
      <c r="H151" s="26">
        <v>7732</v>
      </c>
      <c r="I151" s="26">
        <v>8091</v>
      </c>
      <c r="J151" s="26">
        <v>10574</v>
      </c>
      <c r="K151" s="26">
        <v>12535</v>
      </c>
      <c r="L151" s="26">
        <v>12071</v>
      </c>
      <c r="M151" s="26">
        <v>15222</v>
      </c>
      <c r="N151" s="26">
        <v>20170</v>
      </c>
      <c r="O151" s="26">
        <v>25121</v>
      </c>
      <c r="P151" s="26">
        <v>26469</v>
      </c>
      <c r="Q151" s="26">
        <v>26834</v>
      </c>
      <c r="R151" s="21"/>
      <c r="S151" s="21"/>
      <c r="T151" s="21"/>
      <c r="U151" s="21"/>
      <c r="V151" s="83">
        <f t="shared" si="5"/>
        <v>1</v>
      </c>
      <c r="W151" s="21"/>
      <c r="X151" s="21"/>
      <c r="Y151" s="21"/>
      <c r="Z151" s="21"/>
    </row>
    <row r="152" spans="1:26" ht="14.25" customHeight="1" x14ac:dyDescent="0.15">
      <c r="A152" s="27" t="s">
        <v>172</v>
      </c>
      <c r="B152" s="24">
        <v>5612.4474261170235</v>
      </c>
      <c r="C152" s="24">
        <v>7284.5176671408863</v>
      </c>
      <c r="D152" s="24">
        <v>9958.8860958227342</v>
      </c>
      <c r="E152" s="24">
        <v>10957.83904376375</v>
      </c>
      <c r="F152" s="24">
        <v>8895.309645360936</v>
      </c>
      <c r="G152" s="24">
        <v>8306.4734165945083</v>
      </c>
      <c r="H152" s="24">
        <v>11131.464948085759</v>
      </c>
      <c r="I152" s="24">
        <v>11944.249567050274</v>
      </c>
      <c r="J152" s="24">
        <v>14731.21912726663</v>
      </c>
      <c r="K152" s="24">
        <v>14670.428201227938</v>
      </c>
      <c r="L152" s="24">
        <v>13608.066457454823</v>
      </c>
      <c r="M152" s="24">
        <v>14623.111817588166</v>
      </c>
      <c r="N152" s="24">
        <v>18452.444127121555</v>
      </c>
      <c r="O152" s="24">
        <v>20582.695459065966</v>
      </c>
      <c r="P152" s="24">
        <v>19946.308886634248</v>
      </c>
      <c r="Q152" s="24">
        <v>9830.888360196619</v>
      </c>
      <c r="R152" s="21"/>
      <c r="S152" s="21"/>
      <c r="T152" s="21"/>
      <c r="U152" s="21"/>
      <c r="V152" s="83">
        <f t="shared" si="5"/>
        <v>1</v>
      </c>
      <c r="W152" s="21"/>
      <c r="X152" s="21"/>
      <c r="Y152" s="21"/>
      <c r="Z152" s="21"/>
    </row>
    <row r="153" spans="1:26" ht="14.25" customHeight="1" x14ac:dyDescent="0.15">
      <c r="A153" s="27" t="s">
        <v>173</v>
      </c>
      <c r="B153" s="26"/>
      <c r="C153" s="26"/>
      <c r="D153" s="26"/>
      <c r="E153" s="26"/>
      <c r="F153" s="26"/>
      <c r="G153" s="26"/>
      <c r="H153" s="26">
        <v>-9473.1043956043941</v>
      </c>
      <c r="I153" s="26">
        <v>-13984.065934065933</v>
      </c>
      <c r="J153" s="26">
        <v>-16304.120879120881</v>
      </c>
      <c r="K153" s="26">
        <v>-19332.692307692305</v>
      </c>
      <c r="L153" s="26">
        <v>-15778.296703296703</v>
      </c>
      <c r="M153" s="26">
        <v>-16365.65934065934</v>
      </c>
      <c r="N153" s="26">
        <v>-13720.879120879119</v>
      </c>
      <c r="O153" s="26">
        <v>-14231.31868131868</v>
      </c>
      <c r="P153" s="26">
        <v>-16304.670329670329</v>
      </c>
      <c r="Q153" s="26">
        <v>-15268.406593406597</v>
      </c>
      <c r="R153" s="21"/>
      <c r="S153" s="21"/>
      <c r="T153" s="21"/>
      <c r="U153" s="21"/>
      <c r="V153" s="83">
        <f t="shared" si="5"/>
        <v>1</v>
      </c>
      <c r="W153" s="21"/>
      <c r="X153" s="21"/>
      <c r="Y153" s="21"/>
      <c r="Z153" s="21"/>
    </row>
    <row r="154" spans="1:26" ht="14.25" customHeight="1" x14ac:dyDescent="0.15">
      <c r="A154" s="27" t="s">
        <v>174</v>
      </c>
      <c r="B154" s="24">
        <v>4170.1000000000004</v>
      </c>
      <c r="C154" s="24">
        <v>5210.3319063766285</v>
      </c>
      <c r="D154" s="24">
        <v>4083.1052983366926</v>
      </c>
      <c r="E154" s="24">
        <v>4287.0043324088238</v>
      </c>
      <c r="F154" s="24">
        <v>1301.1619898690221</v>
      </c>
      <c r="G154" s="24">
        <v>1984.270485122513</v>
      </c>
      <c r="H154" s="24">
        <v>2290.2638713495799</v>
      </c>
      <c r="I154" s="24">
        <v>3183.7907140808384</v>
      </c>
      <c r="J154" s="24">
        <v>6344.5664106287895</v>
      </c>
      <c r="K154" s="24">
        <v>8036.3445278636127</v>
      </c>
      <c r="L154" s="24">
        <v>7561.5926376981461</v>
      </c>
      <c r="M154" s="24">
        <v>8725.5218032021621</v>
      </c>
      <c r="N154" s="24">
        <v>9247.235856830177</v>
      </c>
      <c r="O154" s="24">
        <v>9861.4525929303072</v>
      </c>
      <c r="P154" s="24">
        <v>9677.5492143745359</v>
      </c>
      <c r="Q154" s="24">
        <v>10779.655634843308</v>
      </c>
      <c r="R154" s="21"/>
      <c r="S154" s="21"/>
      <c r="T154" s="21"/>
      <c r="U154" s="21"/>
      <c r="V154" s="83">
        <f t="shared" si="5"/>
        <v>1</v>
      </c>
      <c r="W154" s="21"/>
      <c r="X154" s="21"/>
      <c r="Y154" s="21"/>
      <c r="Z154" s="21"/>
    </row>
    <row r="155" spans="1:26" ht="14.25" customHeight="1" x14ac:dyDescent="0.15">
      <c r="A155" s="27" t="s">
        <v>175</v>
      </c>
      <c r="B155" s="26">
        <v>-11625.46</v>
      </c>
      <c r="C155" s="26">
        <v>-10554.57</v>
      </c>
      <c r="D155" s="26">
        <v>-16717.86</v>
      </c>
      <c r="E155" s="26">
        <v>-20419.53</v>
      </c>
      <c r="F155" s="26">
        <v>-17600.25</v>
      </c>
      <c r="G155" s="26">
        <v>-26119.75</v>
      </c>
      <c r="H155" s="26">
        <v>-33456.28</v>
      </c>
      <c r="I155" s="26">
        <v>-46586.52</v>
      </c>
      <c r="J155" s="26">
        <v>-58259.35</v>
      </c>
      <c r="K155" s="26">
        <v>-55277.7</v>
      </c>
      <c r="L155" s="26">
        <v>-37152.019999999997</v>
      </c>
      <c r="M155" s="26">
        <v>-23958.639999999992</v>
      </c>
      <c r="N155" s="26">
        <v>-31322.78</v>
      </c>
      <c r="O155" s="26">
        <v>-30081.759999999998</v>
      </c>
      <c r="P155" s="26">
        <v>-36744.589999999997</v>
      </c>
      <c r="Q155" s="26">
        <v>-17045.12</v>
      </c>
      <c r="R155" s="21"/>
      <c r="S155" s="21"/>
      <c r="T155" s="21"/>
      <c r="U155" s="21"/>
      <c r="V155" s="83">
        <f t="shared" si="5"/>
        <v>1</v>
      </c>
      <c r="W155" s="21"/>
      <c r="X155" s="21"/>
      <c r="Y155" s="21"/>
      <c r="Z155" s="21"/>
    </row>
    <row r="156" spans="1:26" ht="14.25" customHeight="1" x14ac:dyDescent="0.15">
      <c r="A156" s="27" t="s">
        <v>176</v>
      </c>
      <c r="B156" s="24"/>
      <c r="C156" s="24"/>
      <c r="D156" s="24"/>
      <c r="E156" s="24"/>
      <c r="F156" s="24"/>
      <c r="G156" s="24">
        <v>-154.4</v>
      </c>
      <c r="H156" s="24">
        <v>-119.88217606938299</v>
      </c>
      <c r="I156" s="24">
        <v>19.882714407412397</v>
      </c>
      <c r="J156" s="24">
        <v>-3.8700177308982098</v>
      </c>
      <c r="K156" s="24">
        <v>-56.673531409957903</v>
      </c>
      <c r="L156" s="24">
        <v>-253.107247224703</v>
      </c>
      <c r="M156" s="24">
        <v>-245.45603450967698</v>
      </c>
      <c r="N156" s="24">
        <v>-192.78776190069601</v>
      </c>
      <c r="O156" s="24">
        <v>-143.6030852191063</v>
      </c>
      <c r="P156" s="24">
        <v>-17.44195812833653</v>
      </c>
      <c r="Q156" s="24"/>
      <c r="R156" s="21"/>
      <c r="S156" s="21"/>
      <c r="T156" s="21"/>
      <c r="U156" s="21"/>
      <c r="V156" s="83">
        <f t="shared" si="5"/>
        <v>0</v>
      </c>
      <c r="W156" s="21"/>
      <c r="X156" s="21"/>
      <c r="Y156" s="21"/>
      <c r="Z156" s="21"/>
    </row>
    <row r="157" spans="1:26" ht="14.25" customHeight="1" x14ac:dyDescent="0.15">
      <c r="A157" s="27" t="s">
        <v>177</v>
      </c>
      <c r="B157" s="26">
        <v>60.8</v>
      </c>
      <c r="C157" s="26">
        <v>68.14409142106598</v>
      </c>
      <c r="D157" s="26">
        <v>96.797735416891101</v>
      </c>
      <c r="E157" s="26">
        <v>95.302678256033516</v>
      </c>
      <c r="F157" s="26">
        <v>82.392912988866399</v>
      </c>
      <c r="G157" s="26">
        <v>89.64562803715809</v>
      </c>
      <c r="H157" s="26">
        <v>102.49949877643749</v>
      </c>
      <c r="I157" s="26">
        <v>101.73572199693191</v>
      </c>
      <c r="J157" s="26">
        <v>117.2313716978091</v>
      </c>
      <c r="K157" s="26">
        <v>123.5987130614085</v>
      </c>
      <c r="L157" s="26">
        <v>123.81600872603295</v>
      </c>
      <c r="M157" s="26">
        <v>124.51405928598824</v>
      </c>
      <c r="N157" s="26">
        <v>151.58963915736567</v>
      </c>
      <c r="O157" s="26">
        <v>169.49089913474921</v>
      </c>
      <c r="P157" s="26">
        <v>169.45983809672225</v>
      </c>
      <c r="Q157" s="26"/>
      <c r="R157" s="21"/>
      <c r="S157" s="21"/>
      <c r="T157" s="21"/>
      <c r="U157" s="21"/>
      <c r="V157" s="83">
        <f t="shared" si="5"/>
        <v>0</v>
      </c>
      <c r="W157" s="21"/>
      <c r="X157" s="21"/>
      <c r="Y157" s="21"/>
      <c r="Z157" s="21"/>
    </row>
    <row r="158" spans="1:26" ht="14.25" customHeight="1" x14ac:dyDescent="0.15">
      <c r="A158" s="27" t="s">
        <v>178</v>
      </c>
      <c r="B158" s="24">
        <v>-1.9103864084865601</v>
      </c>
      <c r="C158" s="24">
        <v>-9.3594229439207091</v>
      </c>
      <c r="D158" s="24">
        <v>-11.9688145564647</v>
      </c>
      <c r="E158" s="24">
        <v>-11.7607649306429</v>
      </c>
      <c r="F158" s="24">
        <v>-8.5794893780758006</v>
      </c>
      <c r="G158" s="24">
        <v>-10.942054170806799</v>
      </c>
      <c r="H158" s="24">
        <v>-13.002873807541288</v>
      </c>
      <c r="I158" s="24">
        <v>-6.7341491414290306</v>
      </c>
      <c r="J158" s="24">
        <v>-11.998427601572471</v>
      </c>
      <c r="K158" s="24">
        <v>-14.690284464753887</v>
      </c>
      <c r="L158" s="24">
        <v>11.586465419445648</v>
      </c>
      <c r="M158" s="24">
        <v>17.196864003432168</v>
      </c>
      <c r="N158" s="24">
        <v>11.051245971337101</v>
      </c>
      <c r="O158" s="24">
        <v>17.93421793670532</v>
      </c>
      <c r="P158" s="24">
        <v>-3.7920055678009201</v>
      </c>
      <c r="Q158" s="24">
        <v>-7.9663478474193594</v>
      </c>
      <c r="R158" s="21"/>
      <c r="S158" s="21"/>
      <c r="T158" s="21"/>
      <c r="U158" s="21"/>
      <c r="V158" s="83">
        <f t="shared" si="5"/>
        <v>1</v>
      </c>
      <c r="W158" s="21"/>
      <c r="X158" s="21"/>
      <c r="Y158" s="21"/>
      <c r="Z158" s="21"/>
    </row>
    <row r="159" spans="1:26" ht="14.25" customHeight="1" x14ac:dyDescent="0.15">
      <c r="A159" s="27" t="s">
        <v>179</v>
      </c>
      <c r="B159" s="26">
        <v>-21693.7</v>
      </c>
      <c r="C159" s="26">
        <v>-35332.026308299253</v>
      </c>
      <c r="D159" s="26">
        <v>-46662.804752479999</v>
      </c>
      <c r="E159" s="26">
        <v>-65857.881013333332</v>
      </c>
      <c r="F159" s="26">
        <v>-65242.028400000003</v>
      </c>
      <c r="G159" s="26">
        <v>-66083.563200000004</v>
      </c>
      <c r="H159" s="26">
        <v>-66527.869266666661</v>
      </c>
      <c r="I159" s="26">
        <v>-62357.142407843145</v>
      </c>
      <c r="J159" s="26">
        <v>-64807.082376470578</v>
      </c>
      <c r="K159" s="26">
        <v>-88028.653524216541</v>
      </c>
      <c r="L159" s="26">
        <v>-73562.256344399997</v>
      </c>
      <c r="M159" s="26">
        <v>-53014.208720850671</v>
      </c>
      <c r="N159" s="26">
        <v>-60443.413771364103</v>
      </c>
      <c r="O159" s="26">
        <v>-63422.294123304608</v>
      </c>
      <c r="P159" s="26">
        <v>-54416.935157008316</v>
      </c>
      <c r="Q159" s="26">
        <v>-43635.241361337932</v>
      </c>
      <c r="R159" s="21"/>
      <c r="S159" s="21"/>
      <c r="T159" s="21"/>
      <c r="U159" s="21"/>
      <c r="V159" s="83">
        <f t="shared" si="5"/>
        <v>1</v>
      </c>
      <c r="W159" s="21"/>
      <c r="X159" s="21"/>
      <c r="Y159" s="21"/>
      <c r="Z159" s="21"/>
    </row>
    <row r="160" spans="1:26" ht="14.25" customHeight="1" x14ac:dyDescent="0.15">
      <c r="A160" s="27" t="s">
        <v>180</v>
      </c>
      <c r="B160" s="24">
        <v>-48.6</v>
      </c>
      <c r="C160" s="24">
        <v>-41.671003416741122</v>
      </c>
      <c r="D160" s="24">
        <v>-54.300395055187693</v>
      </c>
      <c r="E160" s="24">
        <v>-133.94617589739124</v>
      </c>
      <c r="F160" s="24">
        <v>-131.76879991157008</v>
      </c>
      <c r="G160" s="24">
        <v>-70.716260618709484</v>
      </c>
      <c r="H160" s="24">
        <v>-124.38463859830972</v>
      </c>
      <c r="I160" s="24">
        <v>-107.55116696082378</v>
      </c>
      <c r="J160" s="24">
        <v>-113.20682847235388</v>
      </c>
      <c r="K160" s="24">
        <v>-130.96957976569226</v>
      </c>
      <c r="L160" s="24">
        <v>-115.86425003724247</v>
      </c>
      <c r="M160" s="24">
        <v>-121.16034370069922</v>
      </c>
      <c r="N160" s="24">
        <v>-204.06410514319242</v>
      </c>
      <c r="O160" s="24">
        <v>-276.85422721653117</v>
      </c>
      <c r="P160" s="24"/>
      <c r="Q160" s="24"/>
      <c r="R160" s="21"/>
      <c r="S160" s="21"/>
      <c r="T160" s="21"/>
      <c r="U160" s="21"/>
      <c r="V160" s="83">
        <f t="shared" si="5"/>
        <v>0</v>
      </c>
      <c r="W160" s="21"/>
      <c r="X160" s="21"/>
      <c r="Y160" s="21"/>
      <c r="Z160" s="21"/>
    </row>
    <row r="161" spans="1:26" ht="14.25" customHeight="1" x14ac:dyDescent="0.15">
      <c r="A161" s="27" t="s">
        <v>181</v>
      </c>
      <c r="B161" s="26"/>
      <c r="C161" s="26"/>
      <c r="D161" s="26">
        <v>-337.2</v>
      </c>
      <c r="E161" s="26">
        <v>-294.01251762221727</v>
      </c>
      <c r="F161" s="26">
        <v>18.898637092483103</v>
      </c>
      <c r="G161" s="26">
        <v>-13.927174227382684</v>
      </c>
      <c r="H161" s="26">
        <v>210.700290887986</v>
      </c>
      <c r="I161" s="26">
        <v>144.39254103950125</v>
      </c>
      <c r="J161" s="26">
        <v>418.22615959072306</v>
      </c>
      <c r="K161" s="26">
        <v>609.5220773709475</v>
      </c>
      <c r="L161" s="26">
        <v>807.55168883284489</v>
      </c>
      <c r="M161" s="26">
        <v>1002.8246871460432</v>
      </c>
      <c r="N161" s="26">
        <v>1098.2480918500232</v>
      </c>
      <c r="O161" s="26">
        <v>1169.8682902441401</v>
      </c>
      <c r="P161" s="26">
        <v>1130.0206478559753</v>
      </c>
      <c r="Q161" s="26">
        <v>1232.6284270080084</v>
      </c>
      <c r="R161" s="21"/>
      <c r="S161" s="21"/>
      <c r="T161" s="21"/>
      <c r="U161" s="21"/>
      <c r="V161" s="83">
        <f t="shared" si="5"/>
        <v>1</v>
      </c>
      <c r="W161" s="21"/>
      <c r="X161" s="21"/>
      <c r="Y161" s="21"/>
      <c r="Z161" s="21"/>
    </row>
    <row r="162" spans="1:26" ht="14.25" customHeight="1" x14ac:dyDescent="0.15">
      <c r="A162" s="27" t="s">
        <v>182</v>
      </c>
      <c r="B162" s="24">
        <v>129.22809241670308</v>
      </c>
      <c r="C162" s="24">
        <v>148.41984112830701</v>
      </c>
      <c r="D162" s="24">
        <v>209.4</v>
      </c>
      <c r="E162" s="24">
        <v>221.19490806360255</v>
      </c>
      <c r="F162" s="24">
        <v>177.1218648784382</v>
      </c>
      <c r="G162" s="24">
        <v>174.043695177084</v>
      </c>
      <c r="H162" s="24">
        <v>199.63810163982427</v>
      </c>
      <c r="I162" s="24">
        <v>287.16359932463303</v>
      </c>
      <c r="J162" s="24">
        <v>354.43422863561796</v>
      </c>
      <c r="K162" s="24">
        <v>330.58385244473368</v>
      </c>
      <c r="L162" s="24">
        <v>349.21080965573668</v>
      </c>
      <c r="M162" s="24">
        <v>386.34542143819101</v>
      </c>
      <c r="N162" s="24">
        <v>446.48028247974526</v>
      </c>
      <c r="O162" s="24">
        <v>435.94254366853744</v>
      </c>
      <c r="P162" s="24">
        <v>446.95286794907963</v>
      </c>
      <c r="Q162" s="24">
        <v>177.210498244463</v>
      </c>
      <c r="R162" s="21"/>
      <c r="S162" s="21"/>
      <c r="T162" s="21"/>
      <c r="U162" s="21"/>
      <c r="V162" s="83">
        <f t="shared" si="5"/>
        <v>1</v>
      </c>
      <c r="W162" s="21"/>
      <c r="X162" s="21"/>
      <c r="Y162" s="21"/>
      <c r="Z162" s="21"/>
    </row>
    <row r="163" spans="1:26" ht="14.25" customHeight="1" x14ac:dyDescent="0.15">
      <c r="A163" s="27" t="s">
        <v>183</v>
      </c>
      <c r="B163" s="26">
        <v>-13.216486838202819</v>
      </c>
      <c r="C163" s="26">
        <v>-43.972697313082165</v>
      </c>
      <c r="D163" s="26">
        <v>-50.945452487031595</v>
      </c>
      <c r="E163" s="26">
        <v>-61.995186932770437</v>
      </c>
      <c r="F163" s="26">
        <v>-31.444339884010731</v>
      </c>
      <c r="G163" s="26">
        <v>-194.9389445971716</v>
      </c>
      <c r="H163" s="26">
        <v>-270.9644492524377</v>
      </c>
      <c r="I163" s="26">
        <v>-347.67029612317634</v>
      </c>
      <c r="J163" s="26">
        <v>-467.91422398939221</v>
      </c>
      <c r="K163" s="26">
        <v>-1033.0400060243369</v>
      </c>
      <c r="L163" s="26">
        <v>-682.389771434458</v>
      </c>
      <c r="M163" s="26">
        <v>-374.4</v>
      </c>
      <c r="N163" s="26">
        <v>-313.53905660235353</v>
      </c>
      <c r="O163" s="26">
        <v>-304.84301967385193</v>
      </c>
      <c r="P163" s="26">
        <v>-355.37352780576299</v>
      </c>
      <c r="Q163" s="26"/>
      <c r="R163" s="21"/>
      <c r="S163" s="21"/>
      <c r="T163" s="21"/>
      <c r="U163" s="21"/>
      <c r="V163" s="83">
        <f t="shared" si="5"/>
        <v>0</v>
      </c>
      <c r="W163" s="21"/>
      <c r="X163" s="21"/>
      <c r="Y163" s="21"/>
      <c r="Z163" s="21"/>
    </row>
    <row r="164" spans="1:26" ht="14.25" customHeight="1" x14ac:dyDescent="0.15">
      <c r="A164" s="27" t="s">
        <v>184</v>
      </c>
      <c r="B164" s="24">
        <v>-9446.7817934117302</v>
      </c>
      <c r="C164" s="24">
        <v>-6681.4634555676912</v>
      </c>
      <c r="D164" s="24">
        <v>-1554.7723500184295</v>
      </c>
      <c r="E164" s="24">
        <v>-1393.776655301195</v>
      </c>
      <c r="F164" s="24">
        <v>-2267.8354295925524</v>
      </c>
      <c r="G164" s="24">
        <v>-135.75274567448096</v>
      </c>
      <c r="H164" s="24">
        <v>1429.6664712739462</v>
      </c>
      <c r="I164" s="24">
        <v>-3463.2171014965907</v>
      </c>
      <c r="J164" s="24">
        <v>-7685.1274674338838</v>
      </c>
      <c r="K164" s="24">
        <v>-12891.677518645753</v>
      </c>
      <c r="L164" s="24">
        <v>-8493.3718836943608</v>
      </c>
      <c r="M164" s="24">
        <v>-6554.9012601821114</v>
      </c>
      <c r="N164" s="24">
        <v>-10252.330865180948</v>
      </c>
      <c r="O164" s="24">
        <v>6625.7591390143452</v>
      </c>
      <c r="P164" s="24">
        <v>8989.2057984472449</v>
      </c>
      <c r="Q164" s="24">
        <v>14875.248385869299</v>
      </c>
      <c r="R164" s="21"/>
      <c r="S164" s="21"/>
      <c r="T164" s="21"/>
      <c r="U164" s="21"/>
      <c r="V164" s="83">
        <f t="shared" si="5"/>
        <v>1</v>
      </c>
      <c r="W164" s="21"/>
      <c r="X164" s="21"/>
      <c r="Y164" s="21"/>
      <c r="Z164" s="21"/>
    </row>
    <row r="165" spans="1:26" ht="14.25" customHeight="1" x14ac:dyDescent="0.15">
      <c r="A165" s="27" t="s">
        <v>185</v>
      </c>
      <c r="B165" s="26"/>
      <c r="C165" s="26"/>
      <c r="D165" s="26"/>
      <c r="E165" s="26"/>
      <c r="F165" s="26"/>
      <c r="G165" s="26"/>
      <c r="H165" s="26">
        <v>661.8</v>
      </c>
      <c r="I165" s="26">
        <v>776.29050279329613</v>
      </c>
      <c r="J165" s="26">
        <v>799.95530726256982</v>
      </c>
      <c r="K165" s="26">
        <v>823.77094972067039</v>
      </c>
      <c r="L165" s="26">
        <v>809</v>
      </c>
      <c r="M165" s="26">
        <v>756.88826815642449</v>
      </c>
      <c r="N165" s="26">
        <v>573.22802528491616</v>
      </c>
      <c r="O165" s="26">
        <v>351.79057048603352</v>
      </c>
      <c r="P165" s="26">
        <v>600.8255003016759</v>
      </c>
      <c r="Q165" s="26">
        <v>229.89372540782125</v>
      </c>
      <c r="R165" s="21"/>
      <c r="S165" s="21"/>
      <c r="T165" s="21"/>
      <c r="U165" s="21"/>
      <c r="V165" s="83">
        <f t="shared" ref="V165:V196" si="6">IF(Q165="", 0, 1)</f>
        <v>1</v>
      </c>
      <c r="W165" s="21"/>
      <c r="X165" s="21"/>
      <c r="Y165" s="21"/>
      <c r="Z165" s="21"/>
    </row>
    <row r="166" spans="1:26" ht="14.25" customHeight="1" x14ac:dyDescent="0.15">
      <c r="A166" s="27" t="s">
        <v>186</v>
      </c>
      <c r="B166" s="24">
        <v>815.59269758020002</v>
      </c>
      <c r="C166" s="24">
        <v>1242.6366012596284</v>
      </c>
      <c r="D166" s="24">
        <v>852.9151994984212</v>
      </c>
      <c r="E166" s="24">
        <v>-499.0492402647497</v>
      </c>
      <c r="F166" s="24">
        <v>-1246.2574779460388</v>
      </c>
      <c r="G166" s="24">
        <v>-865.29522944889879</v>
      </c>
      <c r="H166" s="24">
        <v>-380.68567026238287</v>
      </c>
      <c r="I166" s="24">
        <v>539.02617916100462</v>
      </c>
      <c r="J166" s="24">
        <v>637.61717653060521</v>
      </c>
      <c r="K166" s="24">
        <v>240.07389287502443</v>
      </c>
      <c r="L166" s="24">
        <v>144.14111475041162</v>
      </c>
      <c r="M166" s="24">
        <v>428.18086927934479</v>
      </c>
      <c r="N166" s="24">
        <v>1002.8348069717141</v>
      </c>
      <c r="O166" s="24">
        <v>1099.0179669298741</v>
      </c>
      <c r="P166" s="24">
        <v>1373.5318833659931</v>
      </c>
      <c r="Q166" s="24">
        <v>1210.8450055101873</v>
      </c>
      <c r="R166" s="21"/>
      <c r="S166" s="21"/>
      <c r="T166" s="21"/>
      <c r="U166" s="21"/>
      <c r="V166" s="83">
        <f t="shared" si="6"/>
        <v>1</v>
      </c>
      <c r="W166" s="21"/>
      <c r="X166" s="21"/>
      <c r="Y166" s="21"/>
      <c r="Z166" s="21"/>
    </row>
    <row r="167" spans="1:26" ht="14.25" customHeight="1" x14ac:dyDescent="0.15">
      <c r="A167" s="27" t="s">
        <v>187</v>
      </c>
      <c r="B167" s="26">
        <v>1050.5999999999999</v>
      </c>
      <c r="C167" s="26">
        <v>1090.6548078944586</v>
      </c>
      <c r="D167" s="26">
        <v>1160.5390979727708</v>
      </c>
      <c r="E167" s="26">
        <v>2084.8000000000002</v>
      </c>
      <c r="F167" s="26">
        <v>1313.6184454256645</v>
      </c>
      <c r="G167" s="26">
        <v>1422.0129661007206</v>
      </c>
      <c r="H167" s="26">
        <v>1642.050441169303</v>
      </c>
      <c r="I167" s="26">
        <v>1564.5046263086761</v>
      </c>
      <c r="J167" s="26">
        <v>1883.850831386922</v>
      </c>
      <c r="K167" s="26">
        <v>1946.2593752437219</v>
      </c>
      <c r="L167" s="26">
        <v>1825.4327394132324</v>
      </c>
      <c r="M167" s="26">
        <v>2149.9700672532322</v>
      </c>
      <c r="N167" s="26">
        <v>2554.6994534227993</v>
      </c>
      <c r="O167" s="26">
        <v>3088.2222731469928</v>
      </c>
      <c r="P167" s="26">
        <v>3251.1281752717859</v>
      </c>
      <c r="Q167" s="26">
        <v>2284.1814513087156</v>
      </c>
      <c r="R167" s="21"/>
      <c r="S167" s="21"/>
      <c r="T167" s="21"/>
      <c r="U167" s="21"/>
      <c r="V167" s="83">
        <f t="shared" si="6"/>
        <v>1</v>
      </c>
      <c r="W167" s="21"/>
      <c r="X167" s="21"/>
      <c r="Y167" s="21"/>
      <c r="Z167" s="21"/>
    </row>
    <row r="168" spans="1:26" ht="14.25" customHeight="1" x14ac:dyDescent="0.15">
      <c r="A168" s="27" t="s">
        <v>188</v>
      </c>
      <c r="B168" s="24">
        <v>-16.560485414389387</v>
      </c>
      <c r="C168" s="24">
        <v>-19.399999999999999</v>
      </c>
      <c r="D168" s="24">
        <v>-42.443417845776956</v>
      </c>
      <c r="E168" s="24">
        <v>-64.616054869732508</v>
      </c>
      <c r="F168" s="24">
        <v>-45.802199405284242</v>
      </c>
      <c r="G168" s="24">
        <v>-95.83351596807978</v>
      </c>
      <c r="H168" s="24">
        <v>-69.561578989695818</v>
      </c>
      <c r="I168" s="24">
        <v>-84.201575247570275</v>
      </c>
      <c r="J168" s="24">
        <v>-122.26019399515994</v>
      </c>
      <c r="K168" s="24">
        <v>-111.07420984136378</v>
      </c>
      <c r="L168" s="24">
        <v>-77.60133749590085</v>
      </c>
      <c r="M168" s="24">
        <v>-84.546555504022038</v>
      </c>
      <c r="N168" s="24">
        <v>-91.062074701081073</v>
      </c>
      <c r="O168" s="24">
        <v>-74.091372746435624</v>
      </c>
      <c r="P168" s="24">
        <v>-125.25784331758865</v>
      </c>
      <c r="Q168" s="24">
        <v>-102.11411748036072</v>
      </c>
      <c r="R168" s="21"/>
      <c r="S168" s="21"/>
      <c r="T168" s="21"/>
      <c r="U168" s="21"/>
      <c r="V168" s="83">
        <f t="shared" si="6"/>
        <v>1</v>
      </c>
      <c r="W168" s="21"/>
      <c r="X168" s="21"/>
      <c r="Y168" s="21"/>
      <c r="Z168" s="21"/>
    </row>
    <row r="169" spans="1:26" ht="14.25" customHeight="1" x14ac:dyDescent="0.15">
      <c r="A169" s="27" t="s">
        <v>189</v>
      </c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1"/>
      <c r="S169" s="21"/>
      <c r="T169" s="21"/>
      <c r="U169" s="21"/>
      <c r="V169" s="83">
        <f t="shared" si="6"/>
        <v>0</v>
      </c>
      <c r="W169" s="21"/>
      <c r="X169" s="21"/>
      <c r="Y169" s="21"/>
      <c r="Z169" s="21"/>
    </row>
    <row r="170" spans="1:26" ht="14.25" customHeight="1" x14ac:dyDescent="0.15">
      <c r="A170" s="27" t="s">
        <v>190</v>
      </c>
      <c r="B170" s="24">
        <v>-322.29664599142575</v>
      </c>
      <c r="C170" s="24">
        <v>-1085.5119726967444</v>
      </c>
      <c r="D170" s="24">
        <v>-1406.0328050516439</v>
      </c>
      <c r="E170" s="24">
        <v>-3013.8387312664545</v>
      </c>
      <c r="F170" s="24">
        <v>-2196.68836083714</v>
      </c>
      <c r="G170" s="24">
        <v>-3528.4952725032226</v>
      </c>
      <c r="H170" s="24">
        <v>-3519.943839750822</v>
      </c>
      <c r="I170" s="24">
        <v>-1274.5893354420466</v>
      </c>
      <c r="J170" s="24">
        <v>-1239.1869799121232</v>
      </c>
      <c r="K170" s="24">
        <v>-212.79980176820516</v>
      </c>
      <c r="L170" s="24">
        <v>-481.09937190989029</v>
      </c>
      <c r="M170" s="24">
        <v>-577.64749493576619</v>
      </c>
      <c r="N170" s="24">
        <v>-403.71030763786922</v>
      </c>
      <c r="O170" s="24">
        <v>-533.52640616159601</v>
      </c>
      <c r="P170" s="24">
        <v>-945.84511804744272</v>
      </c>
      <c r="Q170" s="24">
        <v>-2327.9667896955139</v>
      </c>
      <c r="R170" s="21"/>
      <c r="S170" s="21"/>
      <c r="T170" s="21"/>
      <c r="U170" s="21"/>
      <c r="V170" s="83">
        <f t="shared" si="6"/>
        <v>1</v>
      </c>
      <c r="W170" s="21"/>
      <c r="X170" s="21"/>
      <c r="Y170" s="21"/>
      <c r="Z170" s="21"/>
    </row>
    <row r="171" spans="1:26" ht="14.25" customHeight="1" x14ac:dyDescent="0.15">
      <c r="A171" s="27" t="s">
        <v>191</v>
      </c>
      <c r="B171" s="26"/>
      <c r="C171" s="26"/>
      <c r="D171" s="26"/>
      <c r="E171" s="26"/>
      <c r="F171" s="26"/>
      <c r="G171" s="26"/>
      <c r="H171" s="26"/>
      <c r="I171" s="26"/>
      <c r="J171" s="26"/>
      <c r="K171" s="26">
        <v>-332.1</v>
      </c>
      <c r="L171" s="26">
        <v>-962.19</v>
      </c>
      <c r="M171" s="26">
        <v>-439.65</v>
      </c>
      <c r="N171" s="26">
        <v>-363.108</v>
      </c>
      <c r="O171" s="26">
        <v>-1370.42</v>
      </c>
      <c r="P171" s="26">
        <v>-948.16</v>
      </c>
      <c r="Q171" s="26"/>
      <c r="R171" s="21"/>
      <c r="S171" s="21"/>
      <c r="T171" s="21"/>
      <c r="U171" s="21"/>
      <c r="V171" s="83">
        <f t="shared" si="6"/>
        <v>0</v>
      </c>
      <c r="W171" s="21"/>
      <c r="X171" s="21"/>
      <c r="Y171" s="21"/>
      <c r="Z171" s="21"/>
    </row>
    <row r="172" spans="1:26" ht="14.25" customHeight="1" x14ac:dyDescent="0.15">
      <c r="A172" s="27" t="s">
        <v>192</v>
      </c>
      <c r="B172" s="24">
        <v>33067.471937235641</v>
      </c>
      <c r="C172" s="24">
        <v>37020.435663928482</v>
      </c>
      <c r="D172" s="24">
        <v>43759.924144443234</v>
      </c>
      <c r="E172" s="24">
        <v>52626.429743062698</v>
      </c>
      <c r="F172" s="24">
        <v>45577.954277148448</v>
      </c>
      <c r="G172" s="24">
        <v>48503.732164935005</v>
      </c>
      <c r="H172" s="24">
        <v>64463.834208671462</v>
      </c>
      <c r="I172" s="24">
        <v>62952.662717155872</v>
      </c>
      <c r="J172" s="24">
        <v>69881.052194392221</v>
      </c>
      <c r="K172" s="24">
        <v>70779.127031793469</v>
      </c>
      <c r="L172" s="24">
        <v>59268.796961570464</v>
      </c>
      <c r="M172" s="24">
        <v>65127.478270986387</v>
      </c>
      <c r="N172" s="24">
        <v>72714.349062615976</v>
      </c>
      <c r="O172" s="24">
        <v>73532.871163058735</v>
      </c>
      <c r="P172" s="24">
        <v>71489.676565151662</v>
      </c>
      <c r="Q172" s="24">
        <v>29479.685688955215</v>
      </c>
      <c r="R172" s="21"/>
      <c r="S172" s="21"/>
      <c r="T172" s="21"/>
      <c r="U172" s="21"/>
      <c r="V172" s="83">
        <f t="shared" si="6"/>
        <v>1</v>
      </c>
      <c r="W172" s="21"/>
      <c r="X172" s="21"/>
      <c r="Y172" s="21"/>
      <c r="Z172" s="21"/>
    </row>
    <row r="173" spans="1:26" ht="14.25" customHeight="1" x14ac:dyDescent="0.15">
      <c r="A173" s="27" t="s">
        <v>193</v>
      </c>
      <c r="B173" s="26">
        <v>-548.57433000000003</v>
      </c>
      <c r="C173" s="26">
        <v>-768.70100000000002</v>
      </c>
      <c r="D173" s="26">
        <v>-826.75</v>
      </c>
      <c r="E173" s="26">
        <v>-1007.52</v>
      </c>
      <c r="F173" s="26">
        <v>-630.05999999999995</v>
      </c>
      <c r="G173" s="26">
        <v>-638.46500000000003</v>
      </c>
      <c r="H173" s="26">
        <v>-928.04100000000005</v>
      </c>
      <c r="I173" s="26">
        <v>1261.5</v>
      </c>
      <c r="J173" s="26">
        <v>1179.8466495304899</v>
      </c>
      <c r="K173" s="26">
        <v>1880.0900457954158</v>
      </c>
      <c r="L173" s="26">
        <v>2324.7829941261302</v>
      </c>
      <c r="M173" s="26">
        <v>2879.2357374866833</v>
      </c>
      <c r="N173" s="26">
        <v>3302.3297369276047</v>
      </c>
      <c r="O173" s="26">
        <v>3766.2984438399999</v>
      </c>
      <c r="P173" s="26">
        <v>2849.4002199840002</v>
      </c>
      <c r="Q173" s="72">
        <v>819.41248518482814</v>
      </c>
      <c r="R173" s="21"/>
      <c r="S173" s="21"/>
      <c r="T173" s="21"/>
      <c r="U173" s="21"/>
      <c r="V173" s="83">
        <f t="shared" si="6"/>
        <v>1</v>
      </c>
      <c r="W173" s="21"/>
      <c r="X173" s="21"/>
      <c r="Y173" s="21"/>
      <c r="Z173" s="21"/>
    </row>
    <row r="174" spans="1:26" ht="14.25" customHeight="1" x14ac:dyDescent="0.15">
      <c r="A174" s="27" t="s">
        <v>194</v>
      </c>
      <c r="B174" s="24">
        <v>68.299662222222238</v>
      </c>
      <c r="C174" s="24">
        <v>76.377848518518519</v>
      </c>
      <c r="D174" s="24">
        <v>72.127207777777755</v>
      </c>
      <c r="E174" s="24">
        <v>40.728653333333341</v>
      </c>
      <c r="F174" s="24">
        <v>36.886447407407417</v>
      </c>
      <c r="G174" s="24">
        <v>38.854776296296301</v>
      </c>
      <c r="H174" s="24">
        <v>59.493592592592599</v>
      </c>
      <c r="I174" s="24">
        <v>74.850681111111115</v>
      </c>
      <c r="J174" s="24">
        <v>110.12039000000001</v>
      </c>
      <c r="K174" s="24">
        <v>313.88744370221144</v>
      </c>
      <c r="L174" s="24">
        <v>280.14052458498833</v>
      </c>
      <c r="M174" s="24">
        <v>257.70012934794175</v>
      </c>
      <c r="N174" s="72">
        <v>266.24579474324833</v>
      </c>
      <c r="O174" s="72">
        <v>344.95536527949179</v>
      </c>
      <c r="P174" s="72">
        <v>352.19418418368787</v>
      </c>
      <c r="Q174" s="72">
        <v>138.0106597839978</v>
      </c>
      <c r="R174" s="21"/>
      <c r="S174" s="21"/>
      <c r="T174" s="21"/>
      <c r="U174" s="21"/>
      <c r="V174" s="83">
        <f t="shared" si="6"/>
        <v>1</v>
      </c>
      <c r="W174" s="21"/>
      <c r="X174" s="21"/>
      <c r="Y174" s="21"/>
      <c r="Z174" s="21"/>
    </row>
    <row r="175" spans="1:26" ht="14.25" customHeight="1" x14ac:dyDescent="0.15">
      <c r="A175" s="27" t="s">
        <v>195</v>
      </c>
      <c r="B175" s="26">
        <v>259.42403703703701</v>
      </c>
      <c r="C175" s="26">
        <v>157.85887777777771</v>
      </c>
      <c r="D175" s="26">
        <v>150.22467851851849</v>
      </c>
      <c r="E175" s="26">
        <v>148.12963814814816</v>
      </c>
      <c r="F175" s="26">
        <v>162.63494148148146</v>
      </c>
      <c r="G175" s="26">
        <v>165.54757407407402</v>
      </c>
      <c r="H175" s="26">
        <v>177.58407074074071</v>
      </c>
      <c r="I175" s="26">
        <v>201.56944296296288</v>
      </c>
      <c r="J175" s="26">
        <v>221.5566722222222</v>
      </c>
      <c r="K175" s="26">
        <v>520.38037720421755</v>
      </c>
      <c r="L175" s="26">
        <v>532.30881201313923</v>
      </c>
      <c r="M175" s="26">
        <v>479.88198538649851</v>
      </c>
      <c r="N175" s="72">
        <v>563.76392244026306</v>
      </c>
      <c r="O175" s="72">
        <v>659.48089758404421</v>
      </c>
      <c r="P175" s="72">
        <v>702.46487556969794</v>
      </c>
      <c r="Q175" s="72">
        <v>190.34816602741509</v>
      </c>
      <c r="R175" s="21"/>
      <c r="S175" s="21"/>
      <c r="T175" s="21"/>
      <c r="U175" s="21"/>
      <c r="V175" s="83">
        <f t="shared" si="6"/>
        <v>1</v>
      </c>
      <c r="W175" s="21"/>
      <c r="X175" s="21"/>
      <c r="Y175" s="21"/>
      <c r="Z175" s="21"/>
    </row>
    <row r="176" spans="1:26" ht="14.25" customHeight="1" x14ac:dyDescent="0.15">
      <c r="A176" s="27" t="s">
        <v>196</v>
      </c>
      <c r="B176" s="24">
        <v>79.174395555555549</v>
      </c>
      <c r="C176" s="24">
        <v>82.664758518518525</v>
      </c>
      <c r="D176" s="24">
        <v>46.66817925925924</v>
      </c>
      <c r="E176" s="24">
        <v>50.846831481481473</v>
      </c>
      <c r="F176" s="24">
        <v>44.719911111111088</v>
      </c>
      <c r="G176" s="24">
        <v>46.727332592592596</v>
      </c>
      <c r="H176" s="24">
        <v>55.037759999999984</v>
      </c>
      <c r="I176" s="24">
        <v>53.412163703703683</v>
      </c>
      <c r="J176" s="24">
        <v>49.313494814814824</v>
      </c>
      <c r="K176" s="24">
        <v>77.127278858922921</v>
      </c>
      <c r="L176" s="24">
        <v>115.76349041248075</v>
      </c>
      <c r="M176" s="24">
        <v>112.34989712690498</v>
      </c>
      <c r="N176" s="72">
        <v>117.83623645166693</v>
      </c>
      <c r="O176" s="72">
        <v>127.17551074222698</v>
      </c>
      <c r="P176" s="72">
        <v>141.62552607499265</v>
      </c>
      <c r="Q176" s="72">
        <v>26.982787136529783</v>
      </c>
      <c r="R176" s="21"/>
      <c r="S176" s="21"/>
      <c r="T176" s="21"/>
      <c r="U176" s="21"/>
      <c r="V176" s="83">
        <f t="shared" si="6"/>
        <v>1</v>
      </c>
      <c r="W176" s="21"/>
      <c r="X176" s="21"/>
      <c r="Y176" s="21"/>
      <c r="Z176" s="21"/>
    </row>
    <row r="177" spans="1:26" ht="14.25" customHeight="1" x14ac:dyDescent="0.15">
      <c r="A177" s="27" t="s">
        <v>197</v>
      </c>
      <c r="B177" s="26">
        <v>-1355.9775007583441</v>
      </c>
      <c r="C177" s="26">
        <v>-2251.8477201705441</v>
      </c>
      <c r="D177" s="26">
        <v>-2170.85814549312</v>
      </c>
      <c r="E177" s="26">
        <v>-2114.3253105224417</v>
      </c>
      <c r="F177" s="26">
        <v>-1776.9107365651068</v>
      </c>
      <c r="G177" s="26">
        <v>-2290.4</v>
      </c>
      <c r="H177" s="26">
        <v>-2067.255656096967</v>
      </c>
      <c r="I177" s="26">
        <v>-1049.984932155061</v>
      </c>
      <c r="J177" s="26">
        <v>-771.78314625009205</v>
      </c>
      <c r="K177" s="26">
        <v>-506.76565377839398</v>
      </c>
      <c r="L177" s="26">
        <v>138.638385619503</v>
      </c>
      <c r="M177" s="26">
        <v>106.4233557504724</v>
      </c>
      <c r="N177" s="26">
        <v>184.72059322553258</v>
      </c>
      <c r="O177" s="26">
        <v>338.78476138217599</v>
      </c>
      <c r="P177" s="26">
        <v>-58.807061847895</v>
      </c>
      <c r="Q177" s="26"/>
      <c r="R177" s="21"/>
      <c r="S177" s="21"/>
      <c r="T177" s="21"/>
      <c r="U177" s="21"/>
      <c r="V177" s="83">
        <f t="shared" si="6"/>
        <v>0</v>
      </c>
      <c r="W177" s="21"/>
      <c r="X177" s="21"/>
      <c r="Y177" s="21"/>
      <c r="Z177" s="21"/>
    </row>
    <row r="178" spans="1:26" ht="14.25" customHeight="1" x14ac:dyDescent="0.15">
      <c r="A178" s="27" t="s">
        <v>198</v>
      </c>
      <c r="B178" s="24">
        <v>-150.80000000000001</v>
      </c>
      <c r="C178" s="24">
        <v>-32.700000000000003</v>
      </c>
      <c r="D178" s="24">
        <v>-64.5</v>
      </c>
      <c r="E178" s="24">
        <v>-123</v>
      </c>
      <c r="F178" s="24">
        <v>1.4</v>
      </c>
      <c r="G178" s="24">
        <v>-17.600000000000001</v>
      </c>
      <c r="H178" s="24">
        <v>-361.69702126934573</v>
      </c>
      <c r="I178" s="24">
        <v>-446.68850467000004</v>
      </c>
      <c r="J178" s="24">
        <v>-422.40209317551682</v>
      </c>
      <c r="K178" s="24">
        <v>-600.41546669422678</v>
      </c>
      <c r="L178" s="24">
        <v>-531.12532188123612</v>
      </c>
      <c r="M178" s="24">
        <v>-333.71996009826682</v>
      </c>
      <c r="N178" s="24">
        <v>-410.96461150034008</v>
      </c>
      <c r="O178" s="24">
        <v>-496.20939069327801</v>
      </c>
      <c r="P178" s="24">
        <v>-657.7140775285809</v>
      </c>
      <c r="Q178" s="24">
        <v>-459.96959640697037</v>
      </c>
      <c r="R178" s="21"/>
      <c r="S178" s="21"/>
      <c r="T178" s="21"/>
      <c r="U178" s="21"/>
      <c r="V178" s="83">
        <f t="shared" si="6"/>
        <v>1</v>
      </c>
      <c r="W178" s="21"/>
      <c r="X178" s="21"/>
      <c r="Y178" s="21"/>
      <c r="Z178" s="21"/>
    </row>
    <row r="179" spans="1:26" ht="14.25" customHeight="1" x14ac:dyDescent="0.15">
      <c r="A179" s="27" t="s">
        <v>199</v>
      </c>
      <c r="B179" s="26">
        <v>-1080.4769315457447</v>
      </c>
      <c r="C179" s="26">
        <v>962.36315797661769</v>
      </c>
      <c r="D179" s="26">
        <v>1972.5389217139882</v>
      </c>
      <c r="E179" s="26">
        <v>1398.970450025836</v>
      </c>
      <c r="F179" s="26">
        <v>2255.0168631720762</v>
      </c>
      <c r="G179" s="26">
        <v>3281.1819961302003</v>
      </c>
      <c r="H179" s="26">
        <v>6471.7</v>
      </c>
      <c r="I179" s="26">
        <v>6376.5563887677954</v>
      </c>
      <c r="J179" s="26">
        <v>10434.610460463482</v>
      </c>
      <c r="K179" s="26">
        <v>6233.150795523894</v>
      </c>
      <c r="L179" s="26">
        <v>9768.4551842863802</v>
      </c>
      <c r="M179" s="26">
        <v>7634.9284430901262</v>
      </c>
      <c r="N179" s="26">
        <v>3463.114834693391</v>
      </c>
      <c r="O179" s="26">
        <v>1571.2400936495233</v>
      </c>
      <c r="P179" s="26">
        <v>2934.8726788535519</v>
      </c>
      <c r="Q179" s="26">
        <v>-31.896620038041593</v>
      </c>
      <c r="R179" s="21"/>
      <c r="S179" s="21"/>
      <c r="T179" s="21"/>
      <c r="U179" s="21"/>
      <c r="V179" s="83">
        <f t="shared" si="6"/>
        <v>1</v>
      </c>
      <c r="W179" s="21"/>
      <c r="X179" s="21"/>
      <c r="Y179" s="21"/>
      <c r="Z179" s="21"/>
    </row>
    <row r="180" spans="1:26" ht="14.25" customHeight="1" x14ac:dyDescent="0.15">
      <c r="A180" s="27" t="s">
        <v>200</v>
      </c>
      <c r="B180" s="24">
        <v>14751.688576415307</v>
      </c>
      <c r="C180" s="24">
        <v>17635.383307560347</v>
      </c>
      <c r="D180" s="24">
        <v>23451.706401300871</v>
      </c>
      <c r="E180" s="24">
        <v>27323.602165676337</v>
      </c>
      <c r="F180" s="24">
        <v>20675.14680375766</v>
      </c>
      <c r="G180" s="24">
        <v>19232.889569295447</v>
      </c>
      <c r="H180" s="24">
        <v>16457.575308846121</v>
      </c>
      <c r="I180" s="24">
        <v>16615.147133540642</v>
      </c>
      <c r="J180" s="24">
        <v>13970.884091723789</v>
      </c>
      <c r="K180" s="24">
        <v>14137.226301913308</v>
      </c>
      <c r="L180" s="24">
        <v>13731.592473511568</v>
      </c>
      <c r="M180" s="24">
        <v>12780.451941911995</v>
      </c>
      <c r="N180" s="24">
        <v>7536.7916084905937</v>
      </c>
      <c r="O180" s="24">
        <v>13349.901572732711</v>
      </c>
      <c r="P180" s="24">
        <v>8802.3165131642309</v>
      </c>
      <c r="Q180" s="24">
        <v>976.74758786685197</v>
      </c>
      <c r="R180" s="21"/>
      <c r="S180" s="21"/>
      <c r="T180" s="21"/>
      <c r="U180" s="21"/>
      <c r="V180" s="83">
        <f t="shared" si="6"/>
        <v>1</v>
      </c>
      <c r="W180" s="21"/>
      <c r="X180" s="21"/>
      <c r="Y180" s="21"/>
      <c r="Z180" s="21"/>
    </row>
    <row r="181" spans="1:26" ht="14.25" customHeight="1" x14ac:dyDescent="0.15">
      <c r="A181" s="27" t="s">
        <v>201</v>
      </c>
      <c r="B181" s="26">
        <v>551</v>
      </c>
      <c r="C181" s="26">
        <v>404</v>
      </c>
      <c r="D181" s="26">
        <v>848.83691090448997</v>
      </c>
      <c r="E181" s="26">
        <v>1244.1485182645727</v>
      </c>
      <c r="F181" s="26">
        <v>2064.2002273755379</v>
      </c>
      <c r="G181" s="26">
        <v>3799.9743267800563</v>
      </c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1"/>
      <c r="S181" s="21"/>
      <c r="T181" s="21"/>
      <c r="U181" s="21"/>
      <c r="V181" s="83">
        <f t="shared" si="6"/>
        <v>0</v>
      </c>
      <c r="W181" s="21"/>
      <c r="X181" s="21"/>
      <c r="Y181" s="21"/>
      <c r="Z181" s="21"/>
    </row>
    <row r="182" spans="1:26" ht="14.25" customHeight="1" x14ac:dyDescent="0.15">
      <c r="A182" s="27" t="s">
        <v>202</v>
      </c>
      <c r="B182" s="92">
        <v>-14320</v>
      </c>
      <c r="C182" s="92">
        <v>-13939</v>
      </c>
      <c r="D182" s="92">
        <v>-12787</v>
      </c>
      <c r="E182" s="92">
        <v>-11530</v>
      </c>
      <c r="F182" s="92">
        <v>-9100</v>
      </c>
      <c r="G182" s="92">
        <v>-11048</v>
      </c>
      <c r="H182" s="92">
        <v>-11252</v>
      </c>
      <c r="I182" s="92">
        <v>-18374</v>
      </c>
      <c r="J182" s="92">
        <v>-15197</v>
      </c>
      <c r="K182" s="92">
        <v>-11344</v>
      </c>
      <c r="L182" s="92">
        <v>-10819</v>
      </c>
      <c r="M182" s="92">
        <v>-10524</v>
      </c>
      <c r="N182" s="92">
        <v>-8763</v>
      </c>
      <c r="O182" s="92">
        <v>-6622</v>
      </c>
      <c r="P182" s="92">
        <v>-5067</v>
      </c>
      <c r="Q182" s="92">
        <v>3315</v>
      </c>
      <c r="R182" s="21"/>
      <c r="S182" s="21"/>
      <c r="T182" s="21"/>
      <c r="U182" s="21"/>
      <c r="V182" s="83">
        <f t="shared" si="6"/>
        <v>1</v>
      </c>
      <c r="W182" s="21"/>
      <c r="X182" s="21"/>
      <c r="Y182" s="21"/>
      <c r="Z182" s="21"/>
    </row>
    <row r="183" spans="1:26" ht="14.25" customHeight="1" x14ac:dyDescent="0.15">
      <c r="A183" s="27" t="s">
        <v>203</v>
      </c>
      <c r="B183" s="26">
        <v>-105.60116640000001</v>
      </c>
      <c r="C183" s="26">
        <v>-117.60519375</v>
      </c>
      <c r="D183" s="26">
        <v>-444.02720174000001</v>
      </c>
      <c r="E183" s="26">
        <v>-275.22713302</v>
      </c>
      <c r="F183" s="26">
        <v>-112.25358802400001</v>
      </c>
      <c r="G183" s="26">
        <v>-27.2</v>
      </c>
      <c r="H183" s="26">
        <v>18.482783700000017</v>
      </c>
      <c r="I183" s="26">
        <v>-92.883859908413498</v>
      </c>
      <c r="J183" s="26">
        <v>-427.311411362</v>
      </c>
      <c r="K183" s="26">
        <v>-290.30980942109358</v>
      </c>
      <c r="L183" s="26">
        <v>-210.15871821000002</v>
      </c>
      <c r="M183" s="26">
        <v>-142.30489967055198</v>
      </c>
      <c r="N183" s="26">
        <v>-122.18505344194</v>
      </c>
      <c r="O183" s="26">
        <v>-215.61227211899998</v>
      </c>
      <c r="P183" s="26">
        <v>-245.44782170514159</v>
      </c>
      <c r="Q183" s="26">
        <v>-271.427642897591</v>
      </c>
      <c r="R183" s="21"/>
      <c r="S183" s="21"/>
      <c r="T183" s="21"/>
      <c r="U183" s="21"/>
      <c r="V183" s="83">
        <f t="shared" si="6"/>
        <v>1</v>
      </c>
      <c r="W183" s="21"/>
      <c r="X183" s="21"/>
      <c r="Y183" s="21"/>
      <c r="Z183" s="21"/>
    </row>
    <row r="184" spans="1:26" ht="14.25" customHeight="1" x14ac:dyDescent="0.15">
      <c r="A184" s="27" t="s">
        <v>204</v>
      </c>
      <c r="B184" s="24">
        <v>61.836174370609996</v>
      </c>
      <c r="C184" s="24">
        <v>278.72312659495003</v>
      </c>
      <c r="D184" s="24">
        <v>462.05464798378</v>
      </c>
      <c r="E184" s="24">
        <v>336.91206527635995</v>
      </c>
      <c r="F184" s="24">
        <v>132.69327385123</v>
      </c>
      <c r="G184" s="24">
        <v>156.9</v>
      </c>
      <c r="H184" s="24">
        <v>92.244999999999891</v>
      </c>
      <c r="I184" s="24">
        <v>427.53021345933098</v>
      </c>
      <c r="J184" s="24">
        <v>713.17568231376197</v>
      </c>
      <c r="K184" s="24">
        <v>747.69229286141558</v>
      </c>
      <c r="L184" s="24">
        <v>783.25091432105694</v>
      </c>
      <c r="M184" s="24">
        <v>1422.8650687795571</v>
      </c>
      <c r="N184" s="24">
        <v>1801.5920441692572</v>
      </c>
      <c r="O184" s="24">
        <v>2112.3192044797902</v>
      </c>
      <c r="P184" s="24">
        <v>2518.8874525111601</v>
      </c>
      <c r="Q184" s="24"/>
      <c r="R184" s="21"/>
      <c r="S184" s="21"/>
      <c r="T184" s="21"/>
      <c r="U184" s="21"/>
      <c r="V184" s="83">
        <f t="shared" si="6"/>
        <v>0</v>
      </c>
      <c r="W184" s="21"/>
      <c r="X184" s="21"/>
      <c r="Y184" s="21"/>
      <c r="Z184" s="21"/>
    </row>
    <row r="185" spans="1:26" ht="14.25" customHeight="1" x14ac:dyDescent="0.15">
      <c r="A185" s="27" t="s">
        <v>205</v>
      </c>
      <c r="B185" s="26">
        <v>-6872.8</v>
      </c>
      <c r="C185" s="26">
        <v>-8001.81</v>
      </c>
      <c r="D185" s="26">
        <v>-7957.35</v>
      </c>
      <c r="E185" s="26">
        <v>-12896.59999999998</v>
      </c>
      <c r="F185" s="26">
        <v>-4225.4233479808918</v>
      </c>
      <c r="G185" s="26">
        <v>-6993.46583810627</v>
      </c>
      <c r="H185" s="26">
        <v>-4552.8049155511999</v>
      </c>
      <c r="I185" s="26">
        <v>849.98106478542331</v>
      </c>
      <c r="J185" s="26">
        <v>7401.3058276021302</v>
      </c>
      <c r="K185" s="26">
        <v>6692.8991680367244</v>
      </c>
      <c r="L185" s="26">
        <v>15563.835870514838</v>
      </c>
      <c r="M185" s="26">
        <v>20274.953993678799</v>
      </c>
      <c r="N185" s="26">
        <v>24295.802552191679</v>
      </c>
      <c r="O185" s="26">
        <v>22534.51893750895</v>
      </c>
      <c r="P185" s="26">
        <v>24322.927510858139</v>
      </c>
      <c r="Q185" s="26">
        <v>-15086.877653649979</v>
      </c>
      <c r="R185" s="21"/>
      <c r="S185" s="21"/>
      <c r="T185" s="21"/>
      <c r="U185" s="21"/>
      <c r="V185" s="83">
        <f t="shared" si="6"/>
        <v>1</v>
      </c>
      <c r="W185" s="21"/>
      <c r="X185" s="21"/>
      <c r="Y185" s="21"/>
      <c r="Z185" s="21"/>
    </row>
    <row r="186" spans="1:26" ht="14.25" customHeight="1" x14ac:dyDescent="0.15">
      <c r="A186" s="27" t="s">
        <v>206</v>
      </c>
      <c r="B186" s="24"/>
      <c r="C186" s="24">
        <v>-198.03057872582798</v>
      </c>
      <c r="D186" s="24">
        <v>-262.74791082514702</v>
      </c>
      <c r="E186" s="24">
        <v>-445.83964514743298</v>
      </c>
      <c r="F186" s="24">
        <v>-773.246918406904</v>
      </c>
      <c r="G186" s="24">
        <v>-967.49678569877403</v>
      </c>
      <c r="H186" s="24">
        <v>-1390.9718983555861</v>
      </c>
      <c r="I186" s="24">
        <v>-919.84147304378905</v>
      </c>
      <c r="J186" s="24">
        <v>-437.98495774241542</v>
      </c>
      <c r="K186" s="24">
        <v>-377.697676053745</v>
      </c>
      <c r="L186" s="24">
        <v>-593.79999999999995</v>
      </c>
      <c r="M186" s="24">
        <v>-530.22529999999995</v>
      </c>
      <c r="N186" s="24">
        <v>-348.3883228249984</v>
      </c>
      <c r="O186" s="24">
        <v>-349.28430391681496</v>
      </c>
      <c r="P186" s="24">
        <v>-355.49927870179351</v>
      </c>
      <c r="Q186" s="24">
        <v>-274.19555776035497</v>
      </c>
      <c r="R186" s="21"/>
      <c r="S186" s="21"/>
      <c r="T186" s="21"/>
      <c r="U186" s="21"/>
      <c r="V186" s="83">
        <f t="shared" si="6"/>
        <v>1</v>
      </c>
      <c r="W186" s="21"/>
      <c r="X186" s="21"/>
      <c r="Y186" s="21"/>
      <c r="Z186" s="21"/>
    </row>
    <row r="187" spans="1:26" ht="14.25" customHeight="1" x14ac:dyDescent="0.15">
      <c r="A187" s="27" t="s">
        <v>207</v>
      </c>
      <c r="B187" s="26">
        <v>-73.819862817168001</v>
      </c>
      <c r="C187" s="26">
        <v>-63.484634787305296</v>
      </c>
      <c r="D187" s="26">
        <v>-69.531248458508912</v>
      </c>
      <c r="E187" s="26">
        <v>-76.39236958486805</v>
      </c>
      <c r="F187" s="26">
        <v>-81.493527440162126</v>
      </c>
      <c r="G187" s="26">
        <v>-83.822718181222513</v>
      </c>
      <c r="H187" s="26">
        <v>35.299999999999997</v>
      </c>
      <c r="I187" s="26">
        <v>15.669886743981539</v>
      </c>
      <c r="J187" s="26">
        <v>14.643125678290943</v>
      </c>
      <c r="K187" s="26">
        <v>62.919095229188507</v>
      </c>
      <c r="L187" s="26">
        <v>114.72038145470474</v>
      </c>
      <c r="M187" s="26">
        <v>142.92212498695505</v>
      </c>
      <c r="N187" s="26">
        <v>141.77799932758631</v>
      </c>
      <c r="O187" s="26">
        <v>156.45924658627285</v>
      </c>
      <c r="P187" s="26">
        <v>161.2770503955532</v>
      </c>
      <c r="Q187" s="26"/>
      <c r="R187" s="21"/>
      <c r="S187" s="21"/>
      <c r="T187" s="21"/>
      <c r="U187" s="21"/>
      <c r="V187" s="83">
        <f t="shared" si="6"/>
        <v>0</v>
      </c>
      <c r="W187" s="21"/>
      <c r="X187" s="21"/>
      <c r="Y187" s="21"/>
      <c r="Z187" s="21"/>
    </row>
    <row r="188" spans="1:26" ht="14.25" customHeight="1" x14ac:dyDescent="0.15">
      <c r="A188" s="27" t="s">
        <v>208</v>
      </c>
      <c r="B188" s="24">
        <v>-15.983717281233695</v>
      </c>
      <c r="C188" s="24">
        <v>-1.9850493758898946</v>
      </c>
      <c r="D188" s="24">
        <v>-22.292313141410403</v>
      </c>
      <c r="E188" s="24">
        <v>-12.069710215263386</v>
      </c>
      <c r="F188" s="24">
        <v>-20.059676573968542</v>
      </c>
      <c r="G188" s="24">
        <v>-12.607137960529608</v>
      </c>
      <c r="H188" s="24">
        <v>-2.4</v>
      </c>
      <c r="I188" s="24">
        <v>-18.370596462863595</v>
      </c>
      <c r="J188" s="24">
        <v>-16.577420815245475</v>
      </c>
      <c r="K188" s="24">
        <v>-8.8413224733324132</v>
      </c>
      <c r="L188" s="24">
        <v>-5.9498051385405661</v>
      </c>
      <c r="M188" s="24">
        <v>4.4140312596580022</v>
      </c>
      <c r="N188" s="24">
        <v>-15.731277847477907</v>
      </c>
      <c r="O188" s="24">
        <v>-14.873544395163169</v>
      </c>
      <c r="P188" s="24">
        <v>-9.2757817674067731</v>
      </c>
      <c r="Q188" s="24">
        <v>-20.404245105836868</v>
      </c>
      <c r="R188" s="21"/>
      <c r="S188" s="21"/>
      <c r="T188" s="21"/>
      <c r="U188" s="21"/>
      <c r="V188" s="83">
        <f t="shared" si="6"/>
        <v>1</v>
      </c>
      <c r="W188" s="21"/>
      <c r="X188" s="21"/>
      <c r="Y188" s="21"/>
      <c r="Z188" s="21"/>
    </row>
    <row r="189" spans="1:26" ht="14.25" customHeight="1" x14ac:dyDescent="0.15">
      <c r="A189" s="27" t="s">
        <v>209</v>
      </c>
      <c r="B189" s="26">
        <v>352.3</v>
      </c>
      <c r="C189" s="26">
        <v>452</v>
      </c>
      <c r="D189" s="26">
        <v>539.70000000000005</v>
      </c>
      <c r="E189" s="26">
        <v>610.5</v>
      </c>
      <c r="F189" s="26">
        <v>381.5</v>
      </c>
      <c r="G189" s="26">
        <v>485.1</v>
      </c>
      <c r="H189" s="26">
        <v>-1350.8</v>
      </c>
      <c r="I189" s="26">
        <v>-1311.8829356285901</v>
      </c>
      <c r="J189" s="26">
        <v>-1443.33436659932</v>
      </c>
      <c r="K189" s="26">
        <v>-1415.9664099653298</v>
      </c>
      <c r="L189" s="26">
        <v>-1789.8835151397921</v>
      </c>
      <c r="M189" s="26">
        <v>-1776.9072871835051</v>
      </c>
      <c r="N189" s="26">
        <v>-2112.1688397348398</v>
      </c>
      <c r="O189" s="26">
        <v>-1712.09846830686</v>
      </c>
      <c r="P189" s="26">
        <v>-1126.4455554842532</v>
      </c>
      <c r="Q189" s="26">
        <v>-1157.3219875536452</v>
      </c>
      <c r="R189" s="21"/>
      <c r="S189" s="21"/>
      <c r="T189" s="21"/>
      <c r="U189" s="21"/>
      <c r="V189" s="83">
        <f t="shared" si="6"/>
        <v>1</v>
      </c>
      <c r="W189" s="21"/>
      <c r="X189" s="21"/>
      <c r="Y189" s="21"/>
      <c r="Z189" s="21"/>
    </row>
    <row r="190" spans="1:26" ht="14.25" customHeight="1" x14ac:dyDescent="0.15">
      <c r="A190" s="27" t="s">
        <v>210</v>
      </c>
      <c r="B190" s="24">
        <v>1770.341443362541</v>
      </c>
      <c r="C190" s="24">
        <v>1791.2511034728871</v>
      </c>
      <c r="D190" s="24">
        <v>2062.1866118637181</v>
      </c>
      <c r="E190" s="24">
        <v>2578.6807523485459</v>
      </c>
      <c r="F190" s="24">
        <v>2461.8688785617746</v>
      </c>
      <c r="G190" s="24">
        <v>2397.3732010618969</v>
      </c>
      <c r="H190" s="24">
        <v>1440.4915529141597</v>
      </c>
      <c r="I190" s="24">
        <v>1880.7322317488909</v>
      </c>
      <c r="J190" s="24">
        <v>1526.4132458619533</v>
      </c>
      <c r="K190" s="24">
        <v>1333.4707762086382</v>
      </c>
      <c r="L190" s="24">
        <v>217.88058369973899</v>
      </c>
      <c r="M190" s="24">
        <v>238.4506758119831</v>
      </c>
      <c r="N190" s="24">
        <v>224.02017008173419</v>
      </c>
      <c r="O190" s="24">
        <v>638.41523310580919</v>
      </c>
      <c r="P190" s="24">
        <v>1126.691127190941</v>
      </c>
      <c r="Q190" s="72">
        <v>-59.202982076134276</v>
      </c>
      <c r="R190" s="21"/>
      <c r="S190" s="21"/>
      <c r="T190" s="21"/>
      <c r="U190" s="21"/>
      <c r="V190" s="83">
        <f t="shared" si="6"/>
        <v>1</v>
      </c>
      <c r="W190" s="21"/>
      <c r="X190" s="21"/>
      <c r="Y190" s="21"/>
      <c r="Z190" s="21"/>
    </row>
    <row r="191" spans="1:26" ht="14.25" customHeight="1" x14ac:dyDescent="0.15">
      <c r="A191" s="27" t="s">
        <v>211</v>
      </c>
      <c r="B191" s="26">
        <v>15872</v>
      </c>
      <c r="C191" s="26">
        <v>13904</v>
      </c>
      <c r="D191" s="26">
        <v>14092</v>
      </c>
      <c r="E191" s="26">
        <v>18908</v>
      </c>
      <c r="F191" s="26">
        <v>18726</v>
      </c>
      <c r="G191" s="26">
        <v>16745</v>
      </c>
      <c r="H191" s="26">
        <v>20288</v>
      </c>
      <c r="I191" s="26">
        <v>22544</v>
      </c>
      <c r="J191" s="26">
        <v>33370</v>
      </c>
      <c r="K191" s="26">
        <v>34409</v>
      </c>
      <c r="L191" s="26">
        <v>29988</v>
      </c>
      <c r="M191" s="26">
        <v>20523</v>
      </c>
      <c r="N191" s="26">
        <v>26333</v>
      </c>
      <c r="O191" s="26">
        <v>30174</v>
      </c>
      <c r="P191" s="26">
        <v>35528</v>
      </c>
      <c r="Q191" s="26">
        <v>9154</v>
      </c>
      <c r="R191" s="21"/>
      <c r="S191" s="21"/>
      <c r="T191" s="21"/>
      <c r="U191" s="21"/>
      <c r="V191" s="83">
        <f t="shared" si="6"/>
        <v>1</v>
      </c>
      <c r="W191" s="21"/>
      <c r="X191" s="21"/>
      <c r="Y191" s="21"/>
      <c r="Z191" s="21"/>
    </row>
    <row r="192" spans="1:26" ht="14.25" customHeight="1" x14ac:dyDescent="0.15">
      <c r="A192" s="27" t="s">
        <v>212</v>
      </c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1"/>
      <c r="S192" s="21"/>
      <c r="T192" s="21"/>
      <c r="U192" s="21"/>
      <c r="V192" s="83">
        <f t="shared" si="6"/>
        <v>0</v>
      </c>
      <c r="W192" s="21"/>
      <c r="X192" s="21"/>
      <c r="Y192" s="21"/>
      <c r="Z192" s="21"/>
    </row>
    <row r="193" spans="1:37" ht="14.25" customHeight="1" x14ac:dyDescent="0.15">
      <c r="A193" s="27" t="s">
        <v>213</v>
      </c>
      <c r="B193" s="26"/>
      <c r="C193" s="26"/>
      <c r="D193" s="26"/>
      <c r="E193" s="26"/>
      <c r="F193" s="26"/>
      <c r="G193" s="26"/>
      <c r="H193" s="26"/>
      <c r="I193" s="26"/>
      <c r="J193" s="26"/>
      <c r="K193" s="26">
        <v>554.20000000000005</v>
      </c>
      <c r="L193" s="26">
        <v>590.245735594179</v>
      </c>
      <c r="M193" s="26">
        <v>676.49910235579205</v>
      </c>
      <c r="N193" s="26">
        <v>533.85120870304797</v>
      </c>
      <c r="O193" s="26">
        <v>746.61767522487401</v>
      </c>
      <c r="P193" s="26"/>
      <c r="Q193" s="26"/>
      <c r="R193" s="21"/>
      <c r="S193" s="21"/>
      <c r="T193" s="21"/>
      <c r="U193" s="21"/>
      <c r="V193" s="83">
        <f t="shared" si="6"/>
        <v>0</v>
      </c>
      <c r="W193" s="21"/>
      <c r="X193" s="21"/>
      <c r="Y193" s="21"/>
      <c r="Z193" s="21"/>
    </row>
    <row r="194" spans="1:37" ht="14.25" customHeight="1" x14ac:dyDescent="0.15">
      <c r="A194" s="27" t="s">
        <v>214</v>
      </c>
      <c r="B194" s="24">
        <v>-7.2239962954887424</v>
      </c>
      <c r="C194" s="24">
        <v>-9.1946924192894652</v>
      </c>
      <c r="D194" s="24">
        <v>-18.998074465860523</v>
      </c>
      <c r="E194" s="24">
        <v>-26.363890025258598</v>
      </c>
      <c r="F194" s="24">
        <v>-24.088188692186737</v>
      </c>
      <c r="G194" s="24">
        <v>-29.790464041597431</v>
      </c>
      <c r="H194" s="24">
        <v>-39.658995868811722</v>
      </c>
      <c r="I194" s="24">
        <v>-23.065259295925301</v>
      </c>
      <c r="J194" s="24">
        <v>-26.135472748649704</v>
      </c>
      <c r="K194" s="24">
        <v>-26.702409775892573</v>
      </c>
      <c r="L194" s="24">
        <v>-32.815096319212479</v>
      </c>
      <c r="M194" s="24">
        <v>-33.784748743259797</v>
      </c>
      <c r="N194" s="24">
        <v>-28.731809389052465</v>
      </c>
      <c r="O194" s="24">
        <v>-32.527926469772751</v>
      </c>
      <c r="P194" s="24">
        <v>-28.439092188007137</v>
      </c>
      <c r="Q194" s="24"/>
      <c r="R194" s="21"/>
      <c r="S194" s="21"/>
      <c r="T194" s="21"/>
      <c r="U194" s="21"/>
      <c r="V194" s="83">
        <f t="shared" si="6"/>
        <v>0</v>
      </c>
      <c r="W194" s="21"/>
      <c r="X194" s="21"/>
      <c r="Y194" s="21"/>
      <c r="Z194" s="21"/>
    </row>
    <row r="195" spans="1:37" ht="14.25" customHeight="1" x14ac:dyDescent="0.15">
      <c r="A195" s="27" t="s">
        <v>215</v>
      </c>
      <c r="B195" s="26">
        <v>-82.677401164535993</v>
      </c>
      <c r="C195" s="26">
        <v>-222.52843152214331</v>
      </c>
      <c r="D195" s="26">
        <v>-314.36576249716654</v>
      </c>
      <c r="E195" s="26">
        <v>-425.30794223516051</v>
      </c>
      <c r="F195" s="26">
        <v>-365.76815548149943</v>
      </c>
      <c r="G195" s="26">
        <v>-498.5531575677187</v>
      </c>
      <c r="H195" s="26">
        <v>-683.51159275227906</v>
      </c>
      <c r="I195" s="26">
        <v>-361.22234519696701</v>
      </c>
      <c r="J195" s="26">
        <v>-324.57892329148399</v>
      </c>
      <c r="K195" s="26">
        <v>-494.39368606664823</v>
      </c>
      <c r="L195" s="26">
        <v>-316.85231402466718</v>
      </c>
      <c r="M195" s="26">
        <v>-111.10877462683798</v>
      </c>
      <c r="N195" s="26">
        <v>-421.47558464521012</v>
      </c>
      <c r="O195" s="26">
        <v>-185.03924680768679</v>
      </c>
      <c r="P195" s="26">
        <v>-735.12188697649981</v>
      </c>
      <c r="Q195" s="26">
        <v>-1956.1407351310484</v>
      </c>
      <c r="R195" s="21"/>
      <c r="S195" s="21"/>
      <c r="T195" s="21"/>
      <c r="U195" s="21"/>
      <c r="V195" s="83">
        <f t="shared" si="6"/>
        <v>1</v>
      </c>
      <c r="W195" s="21"/>
      <c r="X195" s="21"/>
      <c r="Y195" s="21"/>
      <c r="Z195" s="21"/>
    </row>
    <row r="196" spans="1:37" ht="14.25" customHeight="1" x14ac:dyDescent="0.15">
      <c r="A196" s="27" t="s">
        <v>216</v>
      </c>
      <c r="B196" s="24">
        <v>2867</v>
      </c>
      <c r="C196" s="24">
        <v>2976</v>
      </c>
      <c r="D196" s="24">
        <v>3454</v>
      </c>
      <c r="E196" s="24">
        <v>3084</v>
      </c>
      <c r="F196" s="24">
        <v>3386</v>
      </c>
      <c r="G196" s="24">
        <v>5615</v>
      </c>
      <c r="H196" s="24">
        <v>7886</v>
      </c>
      <c r="I196" s="24">
        <v>7500</v>
      </c>
      <c r="J196" s="24">
        <v>6494</v>
      </c>
      <c r="K196" s="24">
        <v>2522</v>
      </c>
      <c r="L196" s="24">
        <v>1093</v>
      </c>
      <c r="M196" s="24">
        <v>489</v>
      </c>
      <c r="N196" s="24">
        <v>919</v>
      </c>
      <c r="O196" s="24">
        <v>1336</v>
      </c>
      <c r="P196" s="24">
        <v>1750</v>
      </c>
      <c r="Q196" s="24">
        <v>4435</v>
      </c>
      <c r="R196" s="21"/>
      <c r="S196" s="21"/>
      <c r="T196" s="21"/>
      <c r="U196" s="21"/>
      <c r="V196" s="83">
        <f t="shared" si="6"/>
        <v>1</v>
      </c>
      <c r="W196" s="21"/>
      <c r="X196" s="21"/>
      <c r="Y196" s="21"/>
      <c r="Z196" s="21"/>
    </row>
    <row r="197" spans="1:37" ht="14.25" customHeight="1" x14ac:dyDescent="0.15">
      <c r="A197" s="27" t="s">
        <v>303</v>
      </c>
      <c r="B197" s="24"/>
      <c r="C197" s="24"/>
      <c r="D197" s="24"/>
      <c r="E197" s="24"/>
      <c r="F197" s="24"/>
      <c r="G197" s="24"/>
      <c r="H197" s="24"/>
      <c r="I197" s="72">
        <v>-47161.334240980257</v>
      </c>
      <c r="J197" s="72">
        <v>-40953.029271613341</v>
      </c>
      <c r="K197" s="72">
        <v>-26358.066712049014</v>
      </c>
      <c r="L197" s="72">
        <v>-21130.020422055823</v>
      </c>
      <c r="M197" s="72">
        <v>-18243.703199455413</v>
      </c>
      <c r="N197" s="72">
        <v>-1307.0115724982982</v>
      </c>
      <c r="O197" s="72">
        <v>-490.12933968686184</v>
      </c>
      <c r="P197" s="72">
        <v>2069.434989788972</v>
      </c>
      <c r="Q197" s="72">
        <v>2614.0231449965963</v>
      </c>
      <c r="R197" s="83"/>
      <c r="S197" s="83"/>
      <c r="T197" s="83"/>
      <c r="U197" s="83"/>
      <c r="V197" s="83"/>
      <c r="W197" s="88"/>
      <c r="X197" s="88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</row>
    <row r="198" spans="1:37" ht="14.25" customHeight="1" x14ac:dyDescent="0.15">
      <c r="A198" s="27" t="s">
        <v>217</v>
      </c>
      <c r="B198" s="26">
        <v>65568.308570688634</v>
      </c>
      <c r="C198" s="26">
        <v>87740.387355796935</v>
      </c>
      <c r="D198" s="26">
        <v>115193.06768093516</v>
      </c>
      <c r="E198" s="26">
        <v>102726.60497869112</v>
      </c>
      <c r="F198" s="26">
        <v>93763.057034952057</v>
      </c>
      <c r="G198" s="26">
        <v>99349.861170157135</v>
      </c>
      <c r="H198" s="26">
        <v>130492.91167700113</v>
      </c>
      <c r="I198" s="26">
        <v>134659.81289314115</v>
      </c>
      <c r="J198" s="26">
        <v>147003.48567530702</v>
      </c>
      <c r="K198" s="26">
        <v>151280.70732308677</v>
      </c>
      <c r="L198" s="26">
        <v>134032.89579769224</v>
      </c>
      <c r="M198" s="26">
        <v>130672.19429321866</v>
      </c>
      <c r="N198" s="26">
        <v>135993.02363745173</v>
      </c>
      <c r="O198" s="26">
        <v>148673.19552035572</v>
      </c>
      <c r="P198" s="26">
        <v>132247.56396724694</v>
      </c>
      <c r="Q198" s="26">
        <v>137921.2381745688</v>
      </c>
      <c r="R198" s="21"/>
      <c r="S198" s="21"/>
      <c r="T198" s="21"/>
      <c r="U198" s="21"/>
      <c r="V198" s="83">
        <f t="shared" ref="V198:V208" si="7">IF(Q198="", 0, 1)</f>
        <v>1</v>
      </c>
      <c r="W198" s="21"/>
      <c r="X198" s="21"/>
      <c r="Y198" s="21"/>
      <c r="Z198" s="21"/>
    </row>
    <row r="199" spans="1:37" ht="14.25" customHeight="1" x14ac:dyDescent="0.15">
      <c r="A199" s="27" t="s">
        <v>218</v>
      </c>
      <c r="B199" s="24">
        <v>66268</v>
      </c>
      <c r="C199" s="24">
        <v>73755</v>
      </c>
      <c r="D199" s="24">
        <v>110193</v>
      </c>
      <c r="E199" s="24">
        <v>120140</v>
      </c>
      <c r="F199" s="24">
        <v>114917</v>
      </c>
      <c r="G199" s="24">
        <v>145595</v>
      </c>
      <c r="H199" s="24">
        <v>186480</v>
      </c>
      <c r="I199" s="24">
        <v>215211</v>
      </c>
      <c r="J199" s="24">
        <v>253681</v>
      </c>
      <c r="K199" s="24">
        <v>265966</v>
      </c>
      <c r="L199" s="24">
        <v>270447</v>
      </c>
      <c r="M199" s="24">
        <v>268323</v>
      </c>
      <c r="N199" s="24">
        <v>286605</v>
      </c>
      <c r="O199" s="24">
        <v>297792</v>
      </c>
      <c r="P199" s="24">
        <v>285176</v>
      </c>
      <c r="Q199" s="24">
        <v>245347</v>
      </c>
      <c r="R199" s="21"/>
      <c r="S199" s="21"/>
      <c r="T199" s="21"/>
      <c r="U199" s="21"/>
      <c r="V199" s="83">
        <f t="shared" si="7"/>
        <v>1</v>
      </c>
      <c r="W199" s="21"/>
      <c r="X199" s="21"/>
      <c r="Y199" s="21"/>
      <c r="Z199" s="21"/>
    </row>
    <row r="200" spans="1:37" ht="14.25" customHeight="1" x14ac:dyDescent="0.15">
      <c r="A200" s="27" t="s">
        <v>219</v>
      </c>
      <c r="B200" s="26">
        <v>371.80448655741645</v>
      </c>
      <c r="C200" s="26">
        <v>408.74820840569197</v>
      </c>
      <c r="D200" s="26">
        <v>703.44228346991088</v>
      </c>
      <c r="E200" s="26">
        <v>753.40671302015301</v>
      </c>
      <c r="F200" s="26">
        <v>1024.7757764505548</v>
      </c>
      <c r="G200" s="26">
        <v>1157.2336080575128</v>
      </c>
      <c r="H200" s="26">
        <v>1591.6582069859337</v>
      </c>
      <c r="I200" s="26">
        <v>1343.9</v>
      </c>
      <c r="J200" s="26">
        <v>125.12006858594033</v>
      </c>
      <c r="K200" s="26">
        <v>-40.176874241555588</v>
      </c>
      <c r="L200" s="26">
        <v>903.75667652835796</v>
      </c>
      <c r="M200" s="26">
        <v>969.21860814972501</v>
      </c>
      <c r="N200" s="26">
        <v>1484.0310465161572</v>
      </c>
      <c r="O200" s="26">
        <v>930.20173337740403</v>
      </c>
      <c r="P200" s="26">
        <v>619.05696937326434</v>
      </c>
      <c r="Q200" s="26">
        <v>143.62749215189999</v>
      </c>
      <c r="R200" s="21"/>
      <c r="S200" s="21"/>
      <c r="T200" s="21"/>
      <c r="U200" s="21"/>
      <c r="V200" s="83">
        <f t="shared" si="7"/>
        <v>1</v>
      </c>
      <c r="W200" s="21"/>
      <c r="X200" s="21"/>
      <c r="Y200" s="21"/>
      <c r="Z200" s="21"/>
    </row>
    <row r="201" spans="1:37" ht="14.25" customHeight="1" x14ac:dyDescent="0.15">
      <c r="A201" s="27" t="s">
        <v>220</v>
      </c>
      <c r="B201" s="24"/>
      <c r="C201" s="24"/>
      <c r="D201" s="24"/>
      <c r="E201" s="24"/>
      <c r="F201" s="24"/>
      <c r="G201" s="24">
        <v>-1253.01803433082</v>
      </c>
      <c r="H201" s="24">
        <v>-1286.948999853724</v>
      </c>
      <c r="I201" s="24">
        <v>-1340.5619045496521</v>
      </c>
      <c r="J201" s="24">
        <v>-950.206813384356</v>
      </c>
      <c r="K201" s="24">
        <v>-518.0849315597502</v>
      </c>
      <c r="L201" s="24">
        <v>-735.46576846887262</v>
      </c>
      <c r="M201" s="24">
        <v>-1539</v>
      </c>
      <c r="N201" s="24">
        <v>-1842.1401652254228</v>
      </c>
      <c r="O201" s="24">
        <v>-2441.5546919939138</v>
      </c>
      <c r="P201" s="24">
        <v>-2266.0596593693499</v>
      </c>
      <c r="Q201" s="24">
        <v>-1811.7576847542282</v>
      </c>
      <c r="R201" s="21"/>
      <c r="S201" s="21"/>
      <c r="T201" s="21"/>
      <c r="U201" s="21"/>
      <c r="V201" s="83">
        <f t="shared" si="7"/>
        <v>1</v>
      </c>
      <c r="W201" s="21"/>
      <c r="X201" s="21"/>
      <c r="Y201" s="21"/>
      <c r="Z201" s="21"/>
    </row>
    <row r="202" spans="1:37" ht="14.25" customHeight="1" x14ac:dyDescent="0.15">
      <c r="A202" s="27" t="s">
        <v>221</v>
      </c>
      <c r="B202" s="26">
        <v>65.086165323975962</v>
      </c>
      <c r="C202" s="26">
        <v>74.574483833675089</v>
      </c>
      <c r="D202" s="26">
        <v>110.2580333514574</v>
      </c>
      <c r="E202" s="26">
        <v>99.009077192702534</v>
      </c>
      <c r="F202" s="26">
        <v>139.51528916895123</v>
      </c>
      <c r="G202" s="26">
        <v>152.1</v>
      </c>
      <c r="H202" s="26">
        <v>138.23736564032686</v>
      </c>
      <c r="I202" s="26">
        <v>155.84728737802786</v>
      </c>
      <c r="J202" s="26">
        <v>203.3540599386171</v>
      </c>
      <c r="K202" s="26">
        <v>174.14369031359072</v>
      </c>
      <c r="L202" s="26">
        <v>98.06752369468056</v>
      </c>
      <c r="M202" s="26">
        <v>155.60327123519573</v>
      </c>
      <c r="N202" s="26">
        <v>167.6423424265009</v>
      </c>
      <c r="O202" s="26">
        <v>210.84869703914435</v>
      </c>
      <c r="P202" s="26">
        <v>193.63072275783509</v>
      </c>
      <c r="Q202" s="26">
        <v>-23.964064874665723</v>
      </c>
      <c r="R202" s="21"/>
      <c r="S202" s="21"/>
      <c r="T202" s="21"/>
      <c r="U202" s="21"/>
      <c r="V202" s="83">
        <f t="shared" si="7"/>
        <v>1</v>
      </c>
      <c r="W202" s="21"/>
      <c r="X202" s="21"/>
      <c r="Y202" s="21"/>
      <c r="Z202" s="21"/>
    </row>
    <row r="203" spans="1:37" ht="14.25" customHeight="1" x14ac:dyDescent="0.15">
      <c r="A203" s="27" t="s">
        <v>222</v>
      </c>
      <c r="B203" s="24">
        <v>-3999</v>
      </c>
      <c r="C203" s="24">
        <v>-4442</v>
      </c>
      <c r="D203" s="24">
        <v>-9137</v>
      </c>
      <c r="E203" s="24">
        <v>-11087</v>
      </c>
      <c r="F203" s="24">
        <v>-11204</v>
      </c>
      <c r="G203" s="24">
        <v>-12488</v>
      </c>
      <c r="H203" s="24">
        <v>-14978</v>
      </c>
      <c r="I203" s="24">
        <v>-17268</v>
      </c>
      <c r="J203" s="24">
        <v>-17069</v>
      </c>
      <c r="K203" s="24">
        <v>-14898</v>
      </c>
      <c r="L203" s="24">
        <v>-12191</v>
      </c>
      <c r="M203" s="24">
        <v>-8187</v>
      </c>
      <c r="N203" s="24"/>
      <c r="O203" s="24"/>
      <c r="P203" s="24"/>
      <c r="Q203" s="24"/>
      <c r="R203" s="21"/>
      <c r="S203" s="21"/>
      <c r="T203" s="21"/>
      <c r="U203" s="21"/>
      <c r="V203" s="83">
        <f t="shared" si="7"/>
        <v>0</v>
      </c>
      <c r="W203" s="21"/>
      <c r="X203" s="21"/>
      <c r="Y203" s="21"/>
      <c r="Z203" s="21"/>
    </row>
    <row r="204" spans="1:37" ht="14.25" customHeight="1" x14ac:dyDescent="0.15">
      <c r="A204" s="27" t="s">
        <v>223</v>
      </c>
      <c r="B204" s="26">
        <v>-296</v>
      </c>
      <c r="C204" s="26">
        <v>-8.1828000000000003</v>
      </c>
      <c r="D204" s="26">
        <v>-755</v>
      </c>
      <c r="E204" s="26">
        <v>-950</v>
      </c>
      <c r="F204" s="26">
        <v>-2421</v>
      </c>
      <c r="G204" s="26">
        <v>-2461</v>
      </c>
      <c r="H204" s="26">
        <v>-2980</v>
      </c>
      <c r="I204" s="26">
        <v>-2467</v>
      </c>
      <c r="J204" s="26">
        <v>-3109</v>
      </c>
      <c r="K204" s="26">
        <v>-3530</v>
      </c>
      <c r="L204" s="26">
        <v>-4765</v>
      </c>
      <c r="M204" s="26">
        <v>-4258</v>
      </c>
      <c r="N204" s="26">
        <v>-4030</v>
      </c>
      <c r="O204" s="26">
        <v>-3679.5</v>
      </c>
      <c r="P204" s="26">
        <v>-2351</v>
      </c>
      <c r="Q204" s="26">
        <v>-12126</v>
      </c>
      <c r="R204" s="21"/>
      <c r="S204" s="21"/>
      <c r="T204" s="21"/>
      <c r="U204" s="21"/>
      <c r="V204" s="83">
        <f t="shared" si="7"/>
        <v>1</v>
      </c>
      <c r="W204" s="21"/>
      <c r="X204" s="21"/>
      <c r="Y204" s="21"/>
      <c r="Z204" s="21"/>
    </row>
    <row r="205" spans="1:37" ht="14.25" customHeight="1" x14ac:dyDescent="0.15">
      <c r="A205" s="27" t="s">
        <v>224</v>
      </c>
      <c r="B205" s="24">
        <v>-232.16402587703499</v>
      </c>
      <c r="C205" s="24">
        <v>-280.75286528210597</v>
      </c>
      <c r="D205" s="24">
        <v>-379.85356843137697</v>
      </c>
      <c r="E205" s="24">
        <v>-348.20506163723303</v>
      </c>
      <c r="F205" s="24">
        <v>-436.223522201067</v>
      </c>
      <c r="G205" s="24">
        <v>-442.49224452708398</v>
      </c>
      <c r="H205" s="24">
        <v>-142.72843037941598</v>
      </c>
      <c r="I205" s="24">
        <v>-292.02592518482544</v>
      </c>
      <c r="J205" s="24">
        <v>-53.200757105932098</v>
      </c>
      <c r="K205" s="24">
        <v>-196.11565666643241</v>
      </c>
      <c r="L205" s="24">
        <v>-895.985476642874</v>
      </c>
      <c r="M205" s="24">
        <v>-913.21090129524191</v>
      </c>
      <c r="N205" s="24">
        <v>-981.15926277456799</v>
      </c>
      <c r="O205" s="24">
        <v>-1032.032578114495</v>
      </c>
      <c r="P205" s="24">
        <v>-1041.2179015317101</v>
      </c>
      <c r="Q205" s="24"/>
      <c r="R205" s="21"/>
      <c r="S205" s="21"/>
      <c r="T205" s="21"/>
      <c r="U205" s="21"/>
      <c r="V205" s="83">
        <f t="shared" si="7"/>
        <v>0</v>
      </c>
      <c r="W205" s="21"/>
      <c r="X205" s="21"/>
      <c r="Y205" s="21"/>
      <c r="Z205" s="21"/>
    </row>
    <row r="206" spans="1:37" ht="14.25" customHeight="1" x14ac:dyDescent="0.15">
      <c r="A206" s="27" t="s">
        <v>227</v>
      </c>
      <c r="B206" s="26">
        <v>-869.36739002350214</v>
      </c>
      <c r="C206" s="26">
        <v>-1306.22</v>
      </c>
      <c r="D206" s="26">
        <v>-1143.3</v>
      </c>
      <c r="E206" s="26">
        <v>-1142.28</v>
      </c>
      <c r="F206" s="26">
        <v>-883.428765763</v>
      </c>
      <c r="G206" s="26">
        <v>-533.86400000000003</v>
      </c>
      <c r="H206" s="26">
        <v>-897.93372229099202</v>
      </c>
      <c r="I206" s="26">
        <v>-764.19532214130493</v>
      </c>
      <c r="J206" s="26">
        <v>-546.61100100150588</v>
      </c>
      <c r="K206" s="26">
        <v>-1036.66396997947</v>
      </c>
      <c r="L206" s="26">
        <v>-846.23692602270387</v>
      </c>
      <c r="M206" s="26">
        <v>-992.19590178860403</v>
      </c>
      <c r="N206" s="26"/>
      <c r="O206" s="26"/>
      <c r="P206" s="26"/>
      <c r="Q206" s="26"/>
      <c r="R206" s="21"/>
      <c r="S206" s="21"/>
      <c r="T206" s="21"/>
      <c r="U206" s="21"/>
      <c r="V206" s="83">
        <f t="shared" si="7"/>
        <v>0</v>
      </c>
      <c r="W206" s="21"/>
      <c r="X206" s="21"/>
      <c r="Y206" s="21"/>
      <c r="Z206" s="21"/>
    </row>
    <row r="207" spans="1:37" ht="14.25" customHeight="1" x14ac:dyDescent="0.15">
      <c r="A207" s="27" t="s">
        <v>229</v>
      </c>
      <c r="B207" s="26">
        <v>137.19999999999999</v>
      </c>
      <c r="C207" s="26">
        <v>48.243488272467737</v>
      </c>
      <c r="D207" s="26">
        <v>-163.46832526204949</v>
      </c>
      <c r="E207" s="26">
        <v>-216.18552460671663</v>
      </c>
      <c r="F207" s="26">
        <v>-143.215831223625</v>
      </c>
      <c r="G207" s="26">
        <v>-317.25905793990199</v>
      </c>
      <c r="H207" s="26">
        <v>-427.61498630856698</v>
      </c>
      <c r="I207" s="26">
        <v>-343.84801987137473</v>
      </c>
      <c r="J207" s="26">
        <v>-1058.217133370945</v>
      </c>
      <c r="K207" s="26">
        <v>-793.52155756443096</v>
      </c>
      <c r="L207" s="26">
        <v>-570.88940424699297</v>
      </c>
      <c r="M207" s="26">
        <v>-508.18711613693102</v>
      </c>
      <c r="N207" s="26">
        <v>-609.31126021797593</v>
      </c>
      <c r="O207" s="26">
        <v>-724.32267931838703</v>
      </c>
      <c r="P207" s="26">
        <v>-522.17568848925202</v>
      </c>
      <c r="Q207" s="26">
        <v>-634.44160628568807</v>
      </c>
      <c r="R207" s="23"/>
      <c r="S207" s="23"/>
      <c r="T207" s="23"/>
      <c r="U207" s="23"/>
      <c r="V207" s="83">
        <f t="shared" si="7"/>
        <v>1</v>
      </c>
      <c r="W207" s="23"/>
      <c r="X207" s="23"/>
      <c r="Y207" s="23"/>
      <c r="Z207" s="23"/>
    </row>
    <row r="208" spans="1:37" ht="14.25" customHeight="1" x14ac:dyDescent="0.15">
      <c r="A208" s="25" t="s">
        <v>230</v>
      </c>
      <c r="B208" s="24"/>
      <c r="C208" s="24"/>
      <c r="D208" s="24"/>
      <c r="E208" s="24"/>
      <c r="F208" s="24">
        <v>-687.5</v>
      </c>
      <c r="G208" s="24">
        <v>-1071.0392915238599</v>
      </c>
      <c r="H208" s="24">
        <v>-1476.59316297805</v>
      </c>
      <c r="I208" s="24">
        <v>-1434.8757991324301</v>
      </c>
      <c r="J208" s="24">
        <v>-1541.11538952621</v>
      </c>
      <c r="K208" s="24">
        <v>-1589.9556517068399</v>
      </c>
      <c r="L208" s="24">
        <v>-1137.08173379866</v>
      </c>
      <c r="M208" s="24">
        <v>-867.05261714415394</v>
      </c>
      <c r="N208" s="24">
        <v>-673.93520890760396</v>
      </c>
      <c r="O208" s="24"/>
      <c r="P208" s="24"/>
      <c r="Q208" s="24"/>
      <c r="R208" s="23"/>
      <c r="S208" s="23"/>
      <c r="T208" s="23"/>
      <c r="U208" s="23"/>
      <c r="V208" s="83">
        <f t="shared" si="7"/>
        <v>0</v>
      </c>
      <c r="W208" s="23"/>
      <c r="X208" s="23"/>
      <c r="Y208" s="23"/>
      <c r="Z208" s="23"/>
    </row>
    <row r="209" spans="1:26" ht="13.5" customHeight="1" x14ac:dyDescent="0.1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83"/>
      <c r="W209" s="21"/>
      <c r="X209" s="21"/>
      <c r="Y209" s="21"/>
      <c r="Z209" s="21"/>
    </row>
    <row r="210" spans="1:26" ht="14.25" customHeight="1" x14ac:dyDescent="0.15">
      <c r="A210" s="113" t="s">
        <v>231</v>
      </c>
      <c r="B210" s="113"/>
      <c r="C210" s="113"/>
      <c r="D210" s="113"/>
      <c r="E210" s="113"/>
      <c r="F210" s="113"/>
      <c r="G210" s="113"/>
      <c r="H210" s="113"/>
      <c r="I210" s="113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83"/>
      <c r="W210" s="21"/>
      <c r="X210" s="21"/>
      <c r="Y210" s="21"/>
      <c r="Z210" s="21"/>
    </row>
    <row r="211" spans="1:26" ht="14.25" customHeight="1" x14ac:dyDescent="0.15">
      <c r="A211" s="21" t="s">
        <v>232</v>
      </c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83"/>
      <c r="W211" s="21"/>
      <c r="X211" s="21"/>
      <c r="Y211" s="21"/>
      <c r="Z211" s="21"/>
    </row>
    <row r="212" spans="1:26" ht="14.25" customHeight="1" x14ac:dyDescent="0.15">
      <c r="A212" s="113" t="s">
        <v>233</v>
      </c>
      <c r="B212" s="113"/>
      <c r="C212" s="113"/>
      <c r="D212" s="113"/>
      <c r="E212" s="113"/>
      <c r="F212" s="113"/>
      <c r="G212" s="113"/>
      <c r="H212" s="113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83"/>
      <c r="W212" s="21"/>
      <c r="X212" s="21"/>
      <c r="Y212" s="21"/>
      <c r="Z212" s="21"/>
    </row>
    <row r="213" spans="1:26" ht="14.25" customHeight="1" x14ac:dyDescent="0.15">
      <c r="A213" s="119" t="s">
        <v>234</v>
      </c>
      <c r="B213" s="119"/>
      <c r="C213" s="119"/>
      <c r="D213" s="119"/>
      <c r="E213" s="119"/>
      <c r="F213" s="119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83"/>
      <c r="W213" s="21"/>
      <c r="X213" s="21"/>
      <c r="Y213" s="21"/>
      <c r="Z213" s="21"/>
    </row>
    <row r="214" spans="1:26" ht="14.25" customHeight="1" x14ac:dyDescent="0.15">
      <c r="A214" s="113" t="s">
        <v>515</v>
      </c>
      <c r="B214" s="113"/>
      <c r="C214" s="113"/>
      <c r="D214" s="113"/>
      <c r="E214" s="113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83"/>
      <c r="W214" s="21"/>
      <c r="X214" s="21"/>
      <c r="Y214" s="21"/>
      <c r="Z214" s="21"/>
    </row>
    <row r="216" spans="1:26" ht="14.5" customHeight="1" x14ac:dyDescent="0.15">
      <c r="A216" s="25" t="s">
        <v>769</v>
      </c>
      <c r="B216" s="36">
        <f t="shared" ref="B216" si="8">(SUM(B6:B208)-B68)/1000</f>
        <v>56.57815820275647</v>
      </c>
      <c r="C216" s="36">
        <f>(SUM(C6:C208)-C61-C68)/1000</f>
        <v>94.833290289600299</v>
      </c>
      <c r="D216" s="36">
        <f t="shared" ref="D216:Q216" si="9">(SUM(D6:D208)-D61-D68)/1000</f>
        <v>166.09368964125846</v>
      </c>
      <c r="E216" s="36">
        <f t="shared" si="9"/>
        <v>162.12071728934748</v>
      </c>
      <c r="F216" s="36">
        <f t="shared" si="9"/>
        <v>135.50005663159948</v>
      </c>
      <c r="G216" s="36">
        <f t="shared" si="9"/>
        <v>140.94561828238653</v>
      </c>
      <c r="H216" s="36">
        <f t="shared" si="9"/>
        <v>205.68379411245292</v>
      </c>
      <c r="I216" s="36">
        <f t="shared" si="9"/>
        <v>145.45987062091996</v>
      </c>
      <c r="J216" s="36">
        <f t="shared" si="9"/>
        <v>184.82258503758402</v>
      </c>
      <c r="K216" s="36">
        <f t="shared" si="9"/>
        <v>126.56603073294987</v>
      </c>
      <c r="L216" s="36">
        <f t="shared" si="9"/>
        <v>145.37066693284302</v>
      </c>
      <c r="M216" s="36">
        <f t="shared" si="9"/>
        <v>189.51737663928958</v>
      </c>
      <c r="N216" s="36">
        <f t="shared" si="9"/>
        <v>247.88726327327524</v>
      </c>
      <c r="O216" s="36">
        <f t="shared" si="9"/>
        <v>332.71720505624194</v>
      </c>
      <c r="P216" s="36">
        <f t="shared" si="9"/>
        <v>311.65286793895876</v>
      </c>
      <c r="Q216" s="36">
        <f t="shared" si="9"/>
        <v>295.5831960862422</v>
      </c>
      <c r="S216" s="64"/>
    </row>
    <row r="217" spans="1:26" ht="14.5" customHeight="1" x14ac:dyDescent="0.15">
      <c r="A217" s="25" t="s">
        <v>770</v>
      </c>
      <c r="C217" s="36">
        <f t="shared" ref="C217:Q217" si="10">SUMPRODUCT(C6:C208,$V6:$V208)/1000</f>
        <v>99.883621850767724</v>
      </c>
      <c r="D217" s="36">
        <f t="shared" si="10"/>
        <v>174.98117747169829</v>
      </c>
      <c r="E217" s="36">
        <f t="shared" si="10"/>
        <v>172.35152726484796</v>
      </c>
      <c r="F217" s="36">
        <f t="shared" si="10"/>
        <v>146.07191103798544</v>
      </c>
      <c r="G217" s="36">
        <f t="shared" si="10"/>
        <v>147.38862243296879</v>
      </c>
      <c r="H217" s="36">
        <f t="shared" si="10"/>
        <v>206.57963954149673</v>
      </c>
      <c r="I217" s="36">
        <f t="shared" si="10"/>
        <v>196.20666828306835</v>
      </c>
      <c r="J217" s="36">
        <f t="shared" si="10"/>
        <v>224.00508608532249</v>
      </c>
      <c r="K217" s="36">
        <f t="shared" si="10"/>
        <v>149.69749244602036</v>
      </c>
      <c r="L217" s="36">
        <f t="shared" si="10"/>
        <v>165.68903703369557</v>
      </c>
      <c r="M217" s="36">
        <f t="shared" si="10"/>
        <v>195.68545194565331</v>
      </c>
      <c r="N217" s="36">
        <f t="shared" si="10"/>
        <v>224.59154626316575</v>
      </c>
      <c r="O217" s="36">
        <f t="shared" si="10"/>
        <v>304.36593732007333</v>
      </c>
      <c r="P217" s="36">
        <f t="shared" si="10"/>
        <v>269.96814685911249</v>
      </c>
      <c r="Q217" s="36">
        <f t="shared" si="10"/>
        <v>292.96917294124569</v>
      </c>
      <c r="S217" s="64"/>
    </row>
  </sheetData>
  <mergeCells count="6">
    <mergeCell ref="A214:E214"/>
    <mergeCell ref="A213:F213"/>
    <mergeCell ref="A1:M1"/>
    <mergeCell ref="A210:I210"/>
    <mergeCell ref="A212:H212"/>
    <mergeCell ref="A4:B4"/>
  </mergeCells>
  <pageMargins left="0.39" right="0.39" top="0.39" bottom="0.39" header="0.39" footer="0.39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A989A-99FB-4719-AED8-726348D0EAB8}">
  <dimension ref="A1:AK219"/>
  <sheetViews>
    <sheetView showGridLines="0" workbookViewId="0">
      <pane xSplit="1" ySplit="5" topLeftCell="B191" activePane="bottomRight" state="frozen"/>
      <selection pane="topRight"/>
      <selection pane="bottomLeft"/>
      <selection pane="bottomRight" activeCell="B219" sqref="B219"/>
    </sheetView>
  </sheetViews>
  <sheetFormatPr baseColWidth="10" defaultColWidth="10.1640625" defaultRowHeight="14.5" customHeight="1" x14ac:dyDescent="0.15"/>
  <cols>
    <col min="1" max="1" width="34" style="20" customWidth="1"/>
    <col min="2" max="3" width="10.33203125" style="20" customWidth="1"/>
    <col min="4" max="4" width="8.83203125" style="20" customWidth="1"/>
    <col min="5" max="5" width="11.1640625" style="20" customWidth="1"/>
    <col min="6" max="6" width="10.33203125" style="20" customWidth="1"/>
    <col min="7" max="7" width="9.6640625" style="20" customWidth="1"/>
    <col min="8" max="9" width="10.33203125" style="20" customWidth="1"/>
    <col min="10" max="17" width="9.6640625" style="20" customWidth="1"/>
    <col min="18" max="18" width="9.5" style="20" customWidth="1"/>
    <col min="19" max="19" width="11.5" style="20" customWidth="1"/>
    <col min="20" max="22" width="10.33203125" style="20" customWidth="1"/>
    <col min="23" max="23" width="11.5" style="20" customWidth="1"/>
    <col min="24" max="24" width="10.33203125" style="20" customWidth="1"/>
    <col min="25" max="28" width="11.5" style="20" customWidth="1"/>
    <col min="29" max="16384" width="10.1640625" style="20"/>
  </cols>
  <sheetData>
    <row r="1" spans="1:28" ht="19.5" customHeight="1" x14ac:dyDescent="0.15">
      <c r="A1" s="112" t="s">
        <v>239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21"/>
      <c r="O1" s="21"/>
      <c r="P1" s="21"/>
      <c r="Q1" s="21"/>
      <c r="R1" s="21"/>
      <c r="S1" s="83"/>
      <c r="T1" s="21"/>
      <c r="U1" s="21"/>
      <c r="V1" s="21"/>
      <c r="W1" s="21"/>
      <c r="X1" s="21"/>
      <c r="Y1" s="21"/>
      <c r="Z1" s="21"/>
      <c r="AA1" s="21"/>
      <c r="AB1" s="21"/>
    </row>
    <row r="2" spans="1:28" ht="16.5" customHeight="1" x14ac:dyDescent="0.15">
      <c r="A2" s="35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83"/>
      <c r="T2" s="21"/>
      <c r="U2" s="21"/>
      <c r="V2" s="21"/>
      <c r="W2" s="21"/>
      <c r="X2" s="21"/>
      <c r="Y2" s="21"/>
      <c r="Z2" s="21"/>
      <c r="AA2" s="21"/>
      <c r="AB2" s="21"/>
    </row>
    <row r="3" spans="1:28" ht="11.25" customHeight="1" x14ac:dyDescent="0.15">
      <c r="A3" s="35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83"/>
      <c r="T3" s="21"/>
      <c r="U3" s="21"/>
      <c r="V3" s="21"/>
      <c r="W3" s="21"/>
      <c r="X3" s="21"/>
      <c r="Y3" s="21"/>
      <c r="Z3" s="21"/>
      <c r="AA3" s="21"/>
      <c r="AB3" s="21"/>
    </row>
    <row r="4" spans="1:28" ht="17.25" customHeight="1" x14ac:dyDescent="0.15">
      <c r="A4" s="114" t="s">
        <v>2</v>
      </c>
      <c r="B4" s="114"/>
      <c r="C4" s="34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87" t="s">
        <v>776</v>
      </c>
      <c r="T4" s="33"/>
      <c r="U4" s="33"/>
      <c r="V4" s="33"/>
      <c r="W4" s="33"/>
      <c r="X4" s="33"/>
      <c r="Y4" s="33"/>
      <c r="Z4" s="33"/>
      <c r="AA4" s="33"/>
      <c r="AB4" s="33"/>
    </row>
    <row r="5" spans="1:28" ht="14.25" customHeight="1" x14ac:dyDescent="0.15">
      <c r="A5" s="32" t="s">
        <v>526</v>
      </c>
      <c r="B5" s="31" t="s">
        <v>3</v>
      </c>
      <c r="C5" s="30" t="s">
        <v>4</v>
      </c>
      <c r="D5" s="30" t="s">
        <v>5</v>
      </c>
      <c r="E5" s="30" t="s">
        <v>6</v>
      </c>
      <c r="F5" s="30" t="s">
        <v>7</v>
      </c>
      <c r="G5" s="30" t="s">
        <v>8</v>
      </c>
      <c r="H5" s="30" t="s">
        <v>9</v>
      </c>
      <c r="I5" s="30" t="s">
        <v>10</v>
      </c>
      <c r="J5" s="30" t="s">
        <v>11</v>
      </c>
      <c r="K5" s="30" t="s">
        <v>12</v>
      </c>
      <c r="L5" s="30" t="s">
        <v>13</v>
      </c>
      <c r="M5" s="30" t="s">
        <v>14</v>
      </c>
      <c r="N5" s="30" t="s">
        <v>15</v>
      </c>
      <c r="O5" s="30" t="s">
        <v>16</v>
      </c>
      <c r="P5" s="30" t="s">
        <v>17</v>
      </c>
      <c r="Q5" s="29" t="s">
        <v>18</v>
      </c>
      <c r="R5" s="21"/>
      <c r="S5" s="83">
        <v>2020</v>
      </c>
      <c r="T5" s="21"/>
      <c r="U5" s="21"/>
      <c r="V5" s="21"/>
      <c r="W5" s="21"/>
      <c r="X5" s="21"/>
      <c r="Y5" s="21"/>
      <c r="Z5" s="21"/>
      <c r="AA5" s="21"/>
      <c r="AB5" s="21"/>
    </row>
    <row r="6" spans="1:28" ht="14.25" customHeight="1" x14ac:dyDescent="0.15">
      <c r="A6" s="28" t="s">
        <v>19</v>
      </c>
      <c r="B6" s="26"/>
      <c r="C6" s="26"/>
      <c r="D6" s="26"/>
      <c r="E6" s="26">
        <v>148</v>
      </c>
      <c r="F6" s="26">
        <v>116.13722646333329</v>
      </c>
      <c r="G6" s="26">
        <v>199.32436801845381</v>
      </c>
      <c r="H6" s="26">
        <v>269.31172236000003</v>
      </c>
      <c r="I6" s="26">
        <v>256.77861018779527</v>
      </c>
      <c r="J6" s="26">
        <v>262.64029650604351</v>
      </c>
      <c r="K6" s="26">
        <v>197.82917896434518</v>
      </c>
      <c r="L6" s="26">
        <v>94.543731877552702</v>
      </c>
      <c r="M6" s="26">
        <v>100.18573282853221</v>
      </c>
      <c r="N6" s="26">
        <v>102.9853971144464</v>
      </c>
      <c r="O6" s="26">
        <v>181.14549061450248</v>
      </c>
      <c r="P6" s="26">
        <v>106.5510026502202</v>
      </c>
      <c r="Q6" s="26">
        <v>86.573383282680894</v>
      </c>
      <c r="R6" s="21"/>
      <c r="S6" s="83">
        <f t="shared" ref="S6:S37" si="0">IF(Q6="", 0, 1)</f>
        <v>1</v>
      </c>
      <c r="T6" s="21"/>
      <c r="U6" s="21"/>
      <c r="V6" s="21"/>
      <c r="W6" s="21"/>
      <c r="X6" s="21"/>
      <c r="Y6" s="21"/>
      <c r="Z6" s="21"/>
      <c r="AA6" s="21"/>
      <c r="AB6" s="21"/>
    </row>
    <row r="7" spans="1:28" ht="14.25" customHeight="1" x14ac:dyDescent="0.15">
      <c r="A7" s="27" t="s">
        <v>20</v>
      </c>
      <c r="B7" s="24">
        <v>126.29086627077919</v>
      </c>
      <c r="C7" s="24">
        <v>163.44161126532671</v>
      </c>
      <c r="D7" s="24">
        <v>158.453994980201</v>
      </c>
      <c r="E7" s="24">
        <v>217.2</v>
      </c>
      <c r="F7" s="24">
        <v>262.74443784377377</v>
      </c>
      <c r="G7" s="24">
        <v>249.68098791486273</v>
      </c>
      <c r="H7" s="24">
        <v>320.20636676785682</v>
      </c>
      <c r="I7" s="24">
        <v>275.37714215502541</v>
      </c>
      <c r="J7" s="24">
        <v>253.21907300119804</v>
      </c>
      <c r="K7" s="24">
        <v>192.77028363790345</v>
      </c>
      <c r="L7" s="24">
        <v>174.9536751391708</v>
      </c>
      <c r="M7" s="24">
        <v>202.42698405931321</v>
      </c>
      <c r="N7" s="24">
        <v>268.30696824264396</v>
      </c>
      <c r="O7" s="24">
        <v>305.75469802838882</v>
      </c>
      <c r="P7" s="24">
        <v>272.42260493912386</v>
      </c>
      <c r="Q7" s="24">
        <v>208.76656202696176</v>
      </c>
      <c r="R7" s="21"/>
      <c r="S7" s="83">
        <f t="shared" si="0"/>
        <v>1</v>
      </c>
      <c r="T7" s="21"/>
      <c r="U7" s="21"/>
      <c r="V7" s="21"/>
      <c r="W7" s="21"/>
      <c r="X7" s="21"/>
      <c r="Y7" s="21"/>
      <c r="Z7" s="21"/>
      <c r="AA7" s="21"/>
      <c r="AB7" s="21"/>
    </row>
    <row r="8" spans="1:28" ht="14.25" customHeight="1" x14ac:dyDescent="0.15">
      <c r="A8" s="27" t="s">
        <v>21</v>
      </c>
      <c r="B8" s="26">
        <v>850.99999999995987</v>
      </c>
      <c r="C8" s="26">
        <v>832.00000000003729</v>
      </c>
      <c r="D8" s="26">
        <v>978.41712015485246</v>
      </c>
      <c r="E8" s="26">
        <v>992.59349267864502</v>
      </c>
      <c r="F8" s="26">
        <v>775.61150961580847</v>
      </c>
      <c r="G8" s="26">
        <v>759.1</v>
      </c>
      <c r="H8" s="26">
        <v>701.66341544506054</v>
      </c>
      <c r="I8" s="26">
        <v>737.90546025576839</v>
      </c>
      <c r="J8" s="26">
        <v>786.73293231309947</v>
      </c>
      <c r="K8" s="26">
        <v>839.91567350551338</v>
      </c>
      <c r="L8" s="26">
        <v>680.63405696375946</v>
      </c>
      <c r="M8" s="26">
        <v>672.78288481198149</v>
      </c>
      <c r="N8" s="26">
        <v>708.95461846022215</v>
      </c>
      <c r="O8" s="26">
        <v>715.62345575469953</v>
      </c>
      <c r="P8" s="26">
        <v>646.65416881635963</v>
      </c>
      <c r="Q8" s="26">
        <v>538.14160635479664</v>
      </c>
      <c r="R8" s="21"/>
      <c r="S8" s="83">
        <f t="shared" si="0"/>
        <v>1</v>
      </c>
      <c r="T8" s="21"/>
      <c r="U8" s="21"/>
      <c r="V8" s="21"/>
      <c r="W8" s="21"/>
      <c r="X8" s="21"/>
      <c r="Y8" s="21"/>
      <c r="Z8" s="21"/>
      <c r="AA8" s="21"/>
      <c r="AB8" s="21"/>
    </row>
    <row r="9" spans="1:28" ht="14.25" customHeight="1" x14ac:dyDescent="0.15">
      <c r="A9" s="27" t="s">
        <v>22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>
        <v>38.799999999999997</v>
      </c>
      <c r="Q9" s="24"/>
      <c r="R9" s="21"/>
      <c r="S9" s="83">
        <f t="shared" si="0"/>
        <v>0</v>
      </c>
      <c r="T9" s="21"/>
      <c r="U9" s="21"/>
      <c r="V9" s="21"/>
      <c r="W9" s="21"/>
      <c r="X9" s="21"/>
      <c r="Y9" s="21"/>
      <c r="Z9" s="21"/>
      <c r="AA9" s="21"/>
      <c r="AB9" s="21"/>
    </row>
    <row r="10" spans="1:28" ht="14.25" customHeight="1" x14ac:dyDescent="0.15">
      <c r="A10" s="27" t="s">
        <v>23</v>
      </c>
      <c r="B10" s="26">
        <v>18.079239999999999</v>
      </c>
      <c r="C10" s="26">
        <v>20.199560999999999</v>
      </c>
      <c r="D10" s="26">
        <v>16.745604019999998</v>
      </c>
      <c r="E10" s="26">
        <v>14.473072380000001</v>
      </c>
      <c r="F10" s="26">
        <v>32</v>
      </c>
      <c r="G10" s="26">
        <v>42.707718110000002</v>
      </c>
      <c r="H10" s="26">
        <v>26.3682916844772</v>
      </c>
      <c r="I10" s="26">
        <v>21.3669456634968</v>
      </c>
      <c r="J10" s="26">
        <v>24.667494453870159</v>
      </c>
      <c r="K10" s="26">
        <v>25.1875693285014</v>
      </c>
      <c r="L10" s="26">
        <v>25.29755243</v>
      </c>
      <c r="M10" s="26">
        <v>32.634214489999998</v>
      </c>
      <c r="N10" s="26">
        <v>23.111939079999999</v>
      </c>
      <c r="O10" s="26">
        <v>27.902711239999999</v>
      </c>
      <c r="P10" s="26">
        <v>31.837859250000001</v>
      </c>
      <c r="Q10" s="26">
        <v>7.7243038099999994</v>
      </c>
      <c r="R10" s="21"/>
      <c r="S10" s="83">
        <f t="shared" si="0"/>
        <v>1</v>
      </c>
      <c r="T10" s="21"/>
      <c r="U10" s="21"/>
      <c r="V10" s="21"/>
      <c r="W10" s="21"/>
      <c r="X10" s="21"/>
      <c r="Y10" s="21"/>
      <c r="Z10" s="21"/>
      <c r="AA10" s="21"/>
      <c r="AB10" s="21"/>
    </row>
    <row r="11" spans="1:28" ht="14.25" customHeight="1" x14ac:dyDescent="0.15">
      <c r="A11" s="27" t="s">
        <v>24</v>
      </c>
      <c r="B11" s="24">
        <v>1.914711111111111</v>
      </c>
      <c r="C11" s="24">
        <v>2.3855666666666666</v>
      </c>
      <c r="D11" s="24">
        <v>3.4107777777777777</v>
      </c>
      <c r="E11" s="24">
        <v>3.2910740740740736</v>
      </c>
      <c r="F11" s="24">
        <v>5.4205888888888891</v>
      </c>
      <c r="G11" s="24">
        <v>5.3647524814814807</v>
      </c>
      <c r="H11" s="24">
        <v>7.9686925925925927</v>
      </c>
      <c r="I11" s="24">
        <v>6.4952267777777779</v>
      </c>
      <c r="J11" s="24">
        <v>6.5796647037037035</v>
      </c>
      <c r="K11" s="24">
        <v>5.0668281431111106</v>
      </c>
      <c r="L11" s="24">
        <v>12.441186115069351</v>
      </c>
      <c r="M11" s="24">
        <v>15.274775538751852</v>
      </c>
      <c r="N11" s="24">
        <v>16.446361418337819</v>
      </c>
      <c r="O11" s="24">
        <v>12.225257594030992</v>
      </c>
      <c r="P11" s="72">
        <v>12.598740578786222</v>
      </c>
      <c r="Q11" s="72">
        <v>3.5455180062461831</v>
      </c>
      <c r="R11" s="21"/>
      <c r="S11" s="83">
        <f t="shared" si="0"/>
        <v>1</v>
      </c>
      <c r="T11" s="21"/>
      <c r="U11" s="21"/>
      <c r="V11" s="21"/>
      <c r="W11" s="21"/>
      <c r="X11" s="21"/>
      <c r="Y11" s="21"/>
      <c r="Z11" s="21"/>
      <c r="AA11" s="21"/>
      <c r="AB11" s="21"/>
    </row>
    <row r="12" spans="1:28" ht="14.25" customHeight="1" x14ac:dyDescent="0.15">
      <c r="A12" s="27" t="s">
        <v>25</v>
      </c>
      <c r="B12" s="26">
        <v>84.629914814814811</v>
      </c>
      <c r="C12" s="26">
        <v>80.145321481481474</v>
      </c>
      <c r="D12" s="26">
        <v>96.019325555555554</v>
      </c>
      <c r="E12" s="26">
        <v>135.78083592592591</v>
      </c>
      <c r="F12" s="26">
        <v>140.02195296296296</v>
      </c>
      <c r="G12" s="26">
        <v>119.44734296296295</v>
      </c>
      <c r="H12" s="26">
        <v>108.49364296296295</v>
      </c>
      <c r="I12" s="26">
        <v>106.64302518518518</v>
      </c>
      <c r="J12" s="26">
        <v>108.02938444444443</v>
      </c>
      <c r="K12" s="26">
        <v>131.31171113224164</v>
      </c>
      <c r="L12" s="26">
        <v>132.14336658448246</v>
      </c>
      <c r="M12" s="26">
        <v>135.17854848965882</v>
      </c>
      <c r="N12" s="26">
        <v>125.2885113308499</v>
      </c>
      <c r="O12" s="26">
        <v>119.16233107760242</v>
      </c>
      <c r="P12" s="72">
        <v>125.91057116619342</v>
      </c>
      <c r="Q12" s="72">
        <v>52.092976214602452</v>
      </c>
      <c r="R12" s="21"/>
      <c r="S12" s="83">
        <f t="shared" si="0"/>
        <v>1</v>
      </c>
      <c r="T12" s="21"/>
      <c r="U12" s="21"/>
      <c r="V12" s="21"/>
      <c r="W12" s="21"/>
      <c r="X12" s="21"/>
      <c r="Y12" s="21"/>
      <c r="Z12" s="21"/>
      <c r="AA12" s="21"/>
      <c r="AB12" s="21"/>
    </row>
    <row r="13" spans="1:28" ht="14.25" customHeight="1" x14ac:dyDescent="0.15">
      <c r="A13" s="27" t="s">
        <v>26</v>
      </c>
      <c r="B13" s="24">
        <v>1304.4100000000001</v>
      </c>
      <c r="C13" s="24">
        <v>1440.2</v>
      </c>
      <c r="D13" s="24">
        <v>1715.2405990034699</v>
      </c>
      <c r="E13" s="24">
        <v>1734.5941592279339</v>
      </c>
      <c r="F13" s="24">
        <v>1526.6243101768912</v>
      </c>
      <c r="G13" s="24">
        <v>1977.0604571041972</v>
      </c>
      <c r="H13" s="24">
        <v>2146.4230202727799</v>
      </c>
      <c r="I13" s="24">
        <v>2304.1064837247727</v>
      </c>
      <c r="J13" s="24">
        <v>2511.3463915995962</v>
      </c>
      <c r="K13" s="24">
        <v>2455.7371513217149</v>
      </c>
      <c r="L13" s="24">
        <v>2329.7777881126599</v>
      </c>
      <c r="M13" s="24">
        <v>2022.379928732337</v>
      </c>
      <c r="N13" s="24">
        <v>1926.8219581325432</v>
      </c>
      <c r="O13" s="109">
        <v>1935.9626140744738</v>
      </c>
      <c r="P13" s="109">
        <v>1908.6178496294899</v>
      </c>
      <c r="Q13" s="109">
        <v>1283.3475071807918</v>
      </c>
      <c r="R13" s="21"/>
      <c r="S13" s="83">
        <f t="shared" si="0"/>
        <v>1</v>
      </c>
      <c r="T13" s="21"/>
      <c r="U13" s="21"/>
      <c r="V13" s="21"/>
      <c r="W13" s="21"/>
      <c r="X13" s="21"/>
      <c r="Y13" s="21"/>
      <c r="Z13" s="21"/>
      <c r="AA13" s="21"/>
      <c r="AB13" s="21"/>
    </row>
    <row r="14" spans="1:28" ht="14.25" customHeight="1" x14ac:dyDescent="0.15">
      <c r="A14" s="27" t="s">
        <v>27</v>
      </c>
      <c r="B14" s="26">
        <v>93.353468813480006</v>
      </c>
      <c r="C14" s="26">
        <v>103.44071685528581</v>
      </c>
      <c r="D14" s="26">
        <v>132.48150000000001</v>
      </c>
      <c r="E14" s="26">
        <v>136.80330815863999</v>
      </c>
      <c r="F14" s="26">
        <v>106.88457903810608</v>
      </c>
      <c r="G14" s="26">
        <v>154.55622</v>
      </c>
      <c r="H14" s="26">
        <v>176.74023031699062</v>
      </c>
      <c r="I14" s="26">
        <v>173.77719137365239</v>
      </c>
      <c r="J14" s="26">
        <v>171.5466810412868</v>
      </c>
      <c r="K14" s="26">
        <v>181.72981520039701</v>
      </c>
      <c r="L14" s="26">
        <v>163.50169894737272</v>
      </c>
      <c r="M14" s="26">
        <v>188.69570012578779</v>
      </c>
      <c r="N14" s="26">
        <v>231.56684512450059</v>
      </c>
      <c r="O14" s="108">
        <v>256.30141609578072</v>
      </c>
      <c r="P14" s="108">
        <v>273.74892266723549</v>
      </c>
      <c r="Q14" s="108">
        <v>232.3918417430715</v>
      </c>
      <c r="R14" s="21"/>
      <c r="S14" s="83">
        <f t="shared" si="0"/>
        <v>1</v>
      </c>
      <c r="T14" s="21"/>
      <c r="U14" s="21"/>
      <c r="V14" s="21"/>
      <c r="W14" s="21"/>
      <c r="X14" s="21"/>
      <c r="Y14" s="21"/>
      <c r="Z14" s="21"/>
      <c r="AA14" s="21"/>
      <c r="AB14" s="21"/>
    </row>
    <row r="15" spans="1:28" ht="14.25" customHeight="1" x14ac:dyDescent="0.15">
      <c r="A15" s="27" t="s">
        <v>28</v>
      </c>
      <c r="B15" s="24">
        <v>56.620489366789265</v>
      </c>
      <c r="C15" s="24">
        <v>53.528442564997377</v>
      </c>
      <c r="D15" s="24">
        <v>56.871508379888269</v>
      </c>
      <c r="E15" s="24">
        <v>57.541899441340782</v>
      </c>
      <c r="F15" s="24">
        <v>61.620111731843579</v>
      </c>
      <c r="G15" s="24">
        <v>51.899441340782118</v>
      </c>
      <c r="H15" s="24">
        <v>65.195530726256976</v>
      </c>
      <c r="I15" s="24">
        <v>60.11173184357542</v>
      </c>
      <c r="J15" s="24">
        <v>74.014146368715075</v>
      </c>
      <c r="K15" s="24">
        <v>113.10739569832401</v>
      </c>
      <c r="L15" s="24">
        <v>115.15347318435752</v>
      </c>
      <c r="M15" s="24">
        <v>115</v>
      </c>
      <c r="N15" s="24">
        <v>130.49899860179849</v>
      </c>
      <c r="O15" s="109">
        <v>138.83649699761602</v>
      </c>
      <c r="P15" s="109">
        <v>124.08670672442435</v>
      </c>
      <c r="Q15" s="109">
        <v>51.782013519610167</v>
      </c>
      <c r="R15" s="21"/>
      <c r="S15" s="83">
        <f t="shared" si="0"/>
        <v>1</v>
      </c>
      <c r="T15" s="21"/>
      <c r="U15" s="21"/>
      <c r="V15" s="21"/>
      <c r="W15" s="21"/>
      <c r="X15" s="21"/>
      <c r="Y15" s="21"/>
      <c r="Z15" s="21"/>
      <c r="AA15" s="21"/>
      <c r="AB15" s="21"/>
    </row>
    <row r="16" spans="1:28" ht="14.25" customHeight="1" x14ac:dyDescent="0.15">
      <c r="A16" s="27" t="s">
        <v>29</v>
      </c>
      <c r="B16" s="26">
        <v>5630.9418571704582</v>
      </c>
      <c r="C16" s="26">
        <v>5834.7519168472154</v>
      </c>
      <c r="D16" s="26">
        <v>6608.1282532011055</v>
      </c>
      <c r="E16" s="26">
        <v>7349.4989247038993</v>
      </c>
      <c r="F16" s="26">
        <v>5162.294283649202</v>
      </c>
      <c r="G16" s="26">
        <v>5911.1502933057791</v>
      </c>
      <c r="H16" s="26">
        <v>6478.7607454211702</v>
      </c>
      <c r="I16" s="26">
        <v>6391.6649341223665</v>
      </c>
      <c r="J16" s="26">
        <v>6064.7207401209453</v>
      </c>
      <c r="K16" s="26">
        <v>5946.6081636646059</v>
      </c>
      <c r="L16" s="26">
        <v>5078.1800909273852</v>
      </c>
      <c r="M16" s="26">
        <v>5386.1440032711998</v>
      </c>
      <c r="N16" s="26">
        <v>5820.2848471807501</v>
      </c>
      <c r="O16" s="108">
        <v>5643.7540535430107</v>
      </c>
      <c r="P16" s="108">
        <v>5516.8417926310294</v>
      </c>
      <c r="Q16" s="108">
        <v>3203.4567925138608</v>
      </c>
      <c r="R16" s="21"/>
      <c r="S16" s="83">
        <f t="shared" si="0"/>
        <v>1</v>
      </c>
      <c r="T16" s="21"/>
      <c r="U16" s="21"/>
      <c r="V16" s="21"/>
      <c r="W16" s="21"/>
      <c r="X16" s="21"/>
      <c r="Y16" s="21"/>
      <c r="Z16" s="21"/>
      <c r="AA16" s="21"/>
      <c r="AB16" s="21"/>
    </row>
    <row r="17" spans="1:28" ht="14.25" customHeight="1" x14ac:dyDescent="0.15">
      <c r="A17" s="27" t="s">
        <v>30</v>
      </c>
      <c r="B17" s="24">
        <v>8965.4412579130949</v>
      </c>
      <c r="C17" s="24">
        <v>11777.7</v>
      </c>
      <c r="D17" s="24">
        <v>13829.439390787064</v>
      </c>
      <c r="E17" s="24">
        <v>15622.959837302971</v>
      </c>
      <c r="F17" s="24">
        <v>12483.712941363003</v>
      </c>
      <c r="G17" s="24">
        <v>13379.303149494946</v>
      </c>
      <c r="H17" s="24">
        <v>15078.404917539216</v>
      </c>
      <c r="I17" s="24">
        <v>14158.5970220813</v>
      </c>
      <c r="J17" s="24">
        <v>15668.276542727031</v>
      </c>
      <c r="K17" s="24">
        <v>16306.725362291412</v>
      </c>
      <c r="L17" s="24">
        <v>14206.149189422214</v>
      </c>
      <c r="M17" s="24">
        <v>14288.688651953857</v>
      </c>
      <c r="N17" s="24">
        <v>15847.805842686963</v>
      </c>
      <c r="O17" s="109">
        <v>17243.152409359005</v>
      </c>
      <c r="P17" s="109">
        <v>17947.477972159119</v>
      </c>
      <c r="Q17" s="109">
        <v>15859.990418322916</v>
      </c>
      <c r="R17" s="21"/>
      <c r="S17" s="83">
        <f t="shared" si="0"/>
        <v>1</v>
      </c>
      <c r="T17" s="21"/>
      <c r="U17" s="21"/>
      <c r="V17" s="21"/>
      <c r="W17" s="21"/>
      <c r="X17" s="21"/>
      <c r="Y17" s="21"/>
      <c r="Z17" s="21"/>
      <c r="AA17" s="21"/>
      <c r="AB17" s="21"/>
    </row>
    <row r="18" spans="1:28" ht="14.25" customHeight="1" x14ac:dyDescent="0.15">
      <c r="A18" s="27" t="s">
        <v>31</v>
      </c>
      <c r="B18" s="26">
        <v>239.197</v>
      </c>
      <c r="C18" s="26">
        <v>437.81400000000002</v>
      </c>
      <c r="D18" s="26">
        <v>638.16300000000001</v>
      </c>
      <c r="E18" s="26">
        <v>793.92899999999997</v>
      </c>
      <c r="F18" s="26">
        <v>662.47400000000005</v>
      </c>
      <c r="G18" s="26">
        <v>644.32600000000002</v>
      </c>
      <c r="H18" s="26">
        <v>768.78599999999994</v>
      </c>
      <c r="I18" s="26">
        <v>741.04700000000003</v>
      </c>
      <c r="J18" s="26">
        <v>815.7</v>
      </c>
      <c r="K18" s="26">
        <v>1113.6199999999999</v>
      </c>
      <c r="L18" s="26">
        <v>1518.2850000000001</v>
      </c>
      <c r="M18" s="26">
        <v>1095.425</v>
      </c>
      <c r="N18" s="26">
        <v>971.39599999999996</v>
      </c>
      <c r="O18" s="108">
        <v>1223.8219999999999</v>
      </c>
      <c r="P18" s="108">
        <v>1107.9702599695202</v>
      </c>
      <c r="Q18" s="108">
        <v>1644.68</v>
      </c>
      <c r="R18" s="21"/>
      <c r="S18" s="83">
        <f t="shared" si="0"/>
        <v>1</v>
      </c>
      <c r="T18" s="21"/>
      <c r="U18" s="21"/>
      <c r="V18" s="21"/>
      <c r="W18" s="21"/>
      <c r="X18" s="21"/>
      <c r="Y18" s="21"/>
      <c r="Z18" s="21"/>
      <c r="AA18" s="21"/>
      <c r="AB18" s="21"/>
    </row>
    <row r="19" spans="1:28" ht="14.25" customHeight="1" x14ac:dyDescent="0.15">
      <c r="A19" s="27" t="s">
        <v>32</v>
      </c>
      <c r="B19" s="24">
        <v>55.637149999999998</v>
      </c>
      <c r="C19" s="24">
        <v>57.41</v>
      </c>
      <c r="D19" s="24">
        <v>57.53</v>
      </c>
      <c r="E19" s="24">
        <v>52.72</v>
      </c>
      <c r="F19" s="24">
        <v>79.233000000000004</v>
      </c>
      <c r="G19" s="24">
        <v>118.233</v>
      </c>
      <c r="H19" s="24">
        <v>131.52600000000001</v>
      </c>
      <c r="I19" s="24">
        <v>123.663</v>
      </c>
      <c r="J19" s="24">
        <v>127.45</v>
      </c>
      <c r="K19" s="24">
        <v>122.31292074</v>
      </c>
      <c r="L19" s="24">
        <v>108.47890725000001</v>
      </c>
      <c r="M19" s="24">
        <v>81.479170699999983</v>
      </c>
      <c r="N19" s="24">
        <v>79.729604990000013</v>
      </c>
      <c r="O19" s="109">
        <v>76.454926740000005</v>
      </c>
      <c r="P19" s="109">
        <v>81.734129190000004</v>
      </c>
      <c r="Q19" s="109">
        <v>40.775199999999998</v>
      </c>
      <c r="R19" s="21"/>
      <c r="S19" s="83">
        <f t="shared" si="0"/>
        <v>1</v>
      </c>
      <c r="T19" s="21"/>
      <c r="U19" s="21"/>
      <c r="V19" s="21"/>
      <c r="W19" s="21"/>
      <c r="X19" s="21"/>
      <c r="Y19" s="21"/>
      <c r="Z19" s="21"/>
      <c r="AA19" s="21"/>
      <c r="AB19" s="21"/>
    </row>
    <row r="20" spans="1:28" ht="14.25" customHeight="1" x14ac:dyDescent="0.15">
      <c r="A20" s="27" t="s">
        <v>33</v>
      </c>
      <c r="B20" s="26">
        <v>682.97872340425522</v>
      </c>
      <c r="C20" s="26">
        <v>737.5</v>
      </c>
      <c r="D20" s="26">
        <v>749.20212765957456</v>
      </c>
      <c r="E20" s="26">
        <v>761.17021276595744</v>
      </c>
      <c r="F20" s="26">
        <v>755.31914893617022</v>
      </c>
      <c r="G20" s="26">
        <v>801.06382978723411</v>
      </c>
      <c r="H20" s="26">
        <v>731.38297872340434</v>
      </c>
      <c r="I20" s="26">
        <v>692.81914893617022</v>
      </c>
      <c r="J20" s="26">
        <v>699.73404255319156</v>
      </c>
      <c r="K20" s="26">
        <v>704.78723404255322</v>
      </c>
      <c r="L20" s="26">
        <v>797.9</v>
      </c>
      <c r="M20" s="26">
        <v>175.53191489361703</v>
      </c>
      <c r="N20" s="26">
        <v>193.88297872340425</v>
      </c>
      <c r="O20" s="26">
        <v>0</v>
      </c>
      <c r="P20" s="26"/>
      <c r="Q20" s="26"/>
      <c r="R20" s="21"/>
      <c r="S20" s="83">
        <f t="shared" si="0"/>
        <v>0</v>
      </c>
      <c r="T20" s="21"/>
      <c r="U20" s="21"/>
      <c r="V20" s="21"/>
      <c r="W20" s="21"/>
      <c r="X20" s="21"/>
      <c r="Y20" s="21"/>
      <c r="Z20" s="21"/>
      <c r="AA20" s="21"/>
      <c r="AB20" s="21"/>
    </row>
    <row r="21" spans="1:28" ht="14.25" customHeight="1" x14ac:dyDescent="0.15">
      <c r="A21" s="27" t="s">
        <v>34</v>
      </c>
      <c r="B21" s="24">
        <v>117.7</v>
      </c>
      <c r="C21" s="24">
        <v>92.097960858722004</v>
      </c>
      <c r="D21" s="24">
        <v>83.420841156875809</v>
      </c>
      <c r="E21" s="24">
        <v>117.51563958812908</v>
      </c>
      <c r="F21" s="24">
        <v>146.82373596948017</v>
      </c>
      <c r="G21" s="24">
        <v>175.77012672245738</v>
      </c>
      <c r="H21" s="24">
        <v>276.02212622302079</v>
      </c>
      <c r="I21" s="24">
        <v>377.38094514173468</v>
      </c>
      <c r="J21" s="24">
        <v>496.50738934519927</v>
      </c>
      <c r="K21" s="24">
        <v>391.91595844953986</v>
      </c>
      <c r="L21" s="24">
        <v>401.36151523905835</v>
      </c>
      <c r="M21" s="24">
        <v>417.98743381403858</v>
      </c>
      <c r="N21" s="24">
        <v>488.60434017991076</v>
      </c>
      <c r="O21" s="24">
        <v>655.62256822578388</v>
      </c>
      <c r="P21" s="24">
        <v>621.6305519365975</v>
      </c>
      <c r="Q21" s="24">
        <v>685.12786117691633</v>
      </c>
      <c r="R21" s="21"/>
      <c r="S21" s="83">
        <f t="shared" si="0"/>
        <v>1</v>
      </c>
      <c r="T21" s="21"/>
      <c r="U21" s="21"/>
      <c r="V21" s="21"/>
      <c r="W21" s="21"/>
      <c r="X21" s="21"/>
      <c r="Y21" s="21"/>
      <c r="Z21" s="21"/>
      <c r="AA21" s="21"/>
      <c r="AB21" s="21"/>
    </row>
    <row r="22" spans="1:28" ht="14.25" customHeight="1" x14ac:dyDescent="0.15">
      <c r="A22" s="27" t="s">
        <v>35</v>
      </c>
      <c r="B22" s="26">
        <v>25.748500745000001</v>
      </c>
      <c r="C22" s="26">
        <v>30.774819989999997</v>
      </c>
      <c r="D22" s="26">
        <v>36.930159854999999</v>
      </c>
      <c r="E22" s="26">
        <v>25.225052363260851</v>
      </c>
      <c r="F22" s="26">
        <v>38.698559075000006</v>
      </c>
      <c r="G22" s="26">
        <v>24.63214923</v>
      </c>
      <c r="H22" s="26">
        <v>47.250738570000003</v>
      </c>
      <c r="I22" s="26">
        <v>48.898332275000001</v>
      </c>
      <c r="J22" s="26">
        <v>57.463212060000004</v>
      </c>
      <c r="K22" s="26">
        <v>55.436307820000003</v>
      </c>
      <c r="L22" s="26">
        <v>59.478631454999999</v>
      </c>
      <c r="M22" s="26">
        <v>66.005264838333503</v>
      </c>
      <c r="N22" s="26"/>
      <c r="O22" s="26"/>
      <c r="P22" s="26"/>
      <c r="Q22" s="26"/>
      <c r="R22" s="21"/>
      <c r="S22" s="83">
        <f t="shared" si="0"/>
        <v>0</v>
      </c>
      <c r="T22" s="21"/>
      <c r="U22" s="21"/>
      <c r="V22" s="21"/>
      <c r="W22" s="21"/>
      <c r="X22" s="21"/>
      <c r="Y22" s="21"/>
      <c r="Z22" s="21"/>
      <c r="AA22" s="21"/>
      <c r="AB22" s="21"/>
    </row>
    <row r="23" spans="1:28" ht="14.25" customHeight="1" x14ac:dyDescent="0.15">
      <c r="A23" s="27" t="s">
        <v>36</v>
      </c>
      <c r="B23" s="24">
        <v>1341.2</v>
      </c>
      <c r="C23" s="24">
        <v>1714.1</v>
      </c>
      <c r="D23" s="24">
        <v>2351.3000000000002</v>
      </c>
      <c r="E23" s="24">
        <v>2991.4</v>
      </c>
      <c r="F23" s="24">
        <v>2282.3000000000002</v>
      </c>
      <c r="G23" s="24">
        <v>2998.9</v>
      </c>
      <c r="H23" s="24">
        <v>3541.9</v>
      </c>
      <c r="I23" s="24">
        <v>3625.4</v>
      </c>
      <c r="J23" s="24">
        <v>3857.8</v>
      </c>
      <c r="K23" s="24">
        <v>3798.7</v>
      </c>
      <c r="L23" s="24">
        <v>2984.5</v>
      </c>
      <c r="M23" s="24">
        <v>2988.4</v>
      </c>
      <c r="N23" s="24">
        <v>3520.2</v>
      </c>
      <c r="O23" s="24">
        <v>3923.4</v>
      </c>
      <c r="P23" s="24">
        <v>4018.6</v>
      </c>
      <c r="Q23" s="24">
        <v>3682.2</v>
      </c>
      <c r="R23" s="21"/>
      <c r="S23" s="83">
        <f t="shared" si="0"/>
        <v>1</v>
      </c>
      <c r="T23" s="21"/>
      <c r="U23" s="21"/>
      <c r="V23" s="21"/>
      <c r="W23" s="21"/>
      <c r="X23" s="21"/>
      <c r="Y23" s="21"/>
      <c r="Z23" s="21"/>
      <c r="AA23" s="21"/>
      <c r="AB23" s="21"/>
    </row>
    <row r="24" spans="1:28" ht="14.25" customHeight="1" x14ac:dyDescent="0.15">
      <c r="A24" s="27" t="s">
        <v>37</v>
      </c>
      <c r="B24" s="26">
        <v>14651.99368721974</v>
      </c>
      <c r="C24" s="26">
        <v>16368.80775637363</v>
      </c>
      <c r="D24" s="26">
        <v>24011.960893370033</v>
      </c>
      <c r="E24" s="26">
        <v>29622.6</v>
      </c>
      <c r="F24" s="26">
        <v>22378.345120551294</v>
      </c>
      <c r="G24" s="26">
        <v>26674.57708297257</v>
      </c>
      <c r="H24" s="26">
        <v>27041.14848533547</v>
      </c>
      <c r="I24" s="26">
        <v>26635.574769085044</v>
      </c>
      <c r="J24" s="26">
        <v>24645.223885989879</v>
      </c>
      <c r="K24" s="26">
        <v>25861.334027138557</v>
      </c>
      <c r="L24" s="26">
        <v>22695.90605965619</v>
      </c>
      <c r="M24" s="26">
        <v>22291.016757182562</v>
      </c>
      <c r="N24" s="26">
        <v>24418.217025037175</v>
      </c>
      <c r="O24" s="26">
        <v>26328.429190183197</v>
      </c>
      <c r="P24" s="26">
        <v>24971.784363257615</v>
      </c>
      <c r="Q24" s="26">
        <v>23377.021470739368</v>
      </c>
      <c r="R24" s="21"/>
      <c r="S24" s="83">
        <f t="shared" si="0"/>
        <v>1</v>
      </c>
      <c r="T24" s="21"/>
      <c r="U24" s="21"/>
      <c r="V24" s="21"/>
      <c r="W24" s="21"/>
      <c r="X24" s="21"/>
      <c r="Y24" s="21"/>
      <c r="Z24" s="21"/>
      <c r="AA24" s="21"/>
      <c r="AB24" s="21"/>
    </row>
    <row r="25" spans="1:28" ht="14.25" customHeight="1" x14ac:dyDescent="0.15">
      <c r="A25" s="27" t="s">
        <v>39</v>
      </c>
      <c r="B25" s="26">
        <v>30.183519620000002</v>
      </c>
      <c r="C25" s="26">
        <v>28.668570446249998</v>
      </c>
      <c r="D25" s="26">
        <v>30.262197782902501</v>
      </c>
      <c r="E25" s="26">
        <v>25.13647001</v>
      </c>
      <c r="F25" s="26">
        <v>16.884664167500002</v>
      </c>
      <c r="G25" s="26">
        <v>19.87130506083335</v>
      </c>
      <c r="H25" s="26">
        <v>22.1</v>
      </c>
      <c r="I25" s="26">
        <v>22.36665895834</v>
      </c>
      <c r="J25" s="26">
        <v>23.078375991250002</v>
      </c>
      <c r="K25" s="26">
        <v>24.64037599125</v>
      </c>
      <c r="L25" s="26">
        <v>25.021970605509999</v>
      </c>
      <c r="M25" s="26">
        <v>27.97723739125</v>
      </c>
      <c r="N25" s="26">
        <v>29.366237391249999</v>
      </c>
      <c r="O25" s="26">
        <v>25.181227391250001</v>
      </c>
      <c r="P25" s="26">
        <v>28.679227391249999</v>
      </c>
      <c r="Q25" s="26">
        <v>28.461237391249998</v>
      </c>
      <c r="R25" s="21"/>
      <c r="S25" s="83">
        <f t="shared" si="0"/>
        <v>1</v>
      </c>
      <c r="T25" s="21"/>
      <c r="U25" s="21"/>
      <c r="V25" s="21"/>
      <c r="W25" s="21"/>
      <c r="X25" s="21"/>
      <c r="Y25" s="21"/>
      <c r="Z25" s="21"/>
      <c r="AA25" s="21"/>
      <c r="AB25" s="21"/>
    </row>
    <row r="26" spans="1:28" ht="14.25" customHeight="1" x14ac:dyDescent="0.15">
      <c r="A26" s="27" t="s">
        <v>40</v>
      </c>
      <c r="B26" s="24">
        <v>32.790376075056962</v>
      </c>
      <c r="C26" s="24">
        <v>29.252010758596136</v>
      </c>
      <c r="D26" s="24">
        <v>12.629699427033843</v>
      </c>
      <c r="E26" s="24">
        <v>13.051568294253672</v>
      </c>
      <c r="F26" s="24">
        <v>18.007906510425801</v>
      </c>
      <c r="G26" s="24">
        <v>101.29260548582739</v>
      </c>
      <c r="H26" s="24">
        <v>114.1</v>
      </c>
      <c r="I26" s="24">
        <v>112.29299429241595</v>
      </c>
      <c r="J26" s="24">
        <v>142.0449148205648</v>
      </c>
      <c r="K26" s="24">
        <v>146.85351611551948</v>
      </c>
      <c r="L26" s="24">
        <v>143.36370590977904</v>
      </c>
      <c r="M26" s="24">
        <v>142.44633843204937</v>
      </c>
      <c r="N26" s="24">
        <v>143.66943992162703</v>
      </c>
      <c r="O26" s="24">
        <v>187.37757424925621</v>
      </c>
      <c r="P26" s="24">
        <v>169.29071121848676</v>
      </c>
      <c r="Q26" s="24"/>
      <c r="R26" s="21"/>
      <c r="S26" s="83">
        <f t="shared" si="0"/>
        <v>0</v>
      </c>
      <c r="T26" s="21"/>
      <c r="U26" s="21"/>
      <c r="V26" s="21"/>
      <c r="W26" s="21"/>
      <c r="X26" s="21"/>
      <c r="Y26" s="21"/>
      <c r="Z26" s="21"/>
      <c r="AA26" s="21"/>
      <c r="AB26" s="21"/>
    </row>
    <row r="27" spans="1:28" ht="14.25" customHeight="1" x14ac:dyDescent="0.15">
      <c r="A27" s="27" t="s">
        <v>41</v>
      </c>
      <c r="B27" s="26"/>
      <c r="C27" s="26">
        <v>55</v>
      </c>
      <c r="D27" s="26">
        <v>69.992351123110907</v>
      </c>
      <c r="E27" s="26">
        <v>66.994127683243704</v>
      </c>
      <c r="F27" s="26">
        <v>53.3101430068293</v>
      </c>
      <c r="G27" s="26">
        <v>36.523672531236002</v>
      </c>
      <c r="H27" s="26">
        <v>40.461427865005398</v>
      </c>
      <c r="I27" s="26">
        <v>44.398359283086798</v>
      </c>
      <c r="J27" s="26">
        <v>42.391089635383757</v>
      </c>
      <c r="K27" s="26">
        <v>32.776632541971843</v>
      </c>
      <c r="L27" s="26">
        <v>34.829674700000005</v>
      </c>
      <c r="M27" s="26">
        <v>35.133136674478799</v>
      </c>
      <c r="N27" s="26">
        <v>35.386468495990229</v>
      </c>
      <c r="O27" s="26">
        <v>42.446954559272797</v>
      </c>
      <c r="P27" s="26">
        <v>57.136990122084796</v>
      </c>
      <c r="Q27" s="72">
        <v>41</v>
      </c>
      <c r="R27" s="21"/>
      <c r="S27" s="83">
        <f t="shared" si="0"/>
        <v>1</v>
      </c>
      <c r="T27" s="21"/>
      <c r="U27" s="21"/>
      <c r="V27" s="21"/>
      <c r="W27" s="21"/>
      <c r="X27" s="21"/>
      <c r="Y27" s="21"/>
      <c r="Z27" s="21"/>
      <c r="AA27" s="21"/>
      <c r="AB27" s="21"/>
    </row>
    <row r="28" spans="1:28" ht="14.25" customHeight="1" x14ac:dyDescent="0.15">
      <c r="A28" s="27" t="s">
        <v>42</v>
      </c>
      <c r="B28" s="24"/>
      <c r="C28" s="24">
        <v>12.5</v>
      </c>
      <c r="D28" s="24">
        <v>18.608741917269423</v>
      </c>
      <c r="E28" s="24">
        <v>10.216868037587027</v>
      </c>
      <c r="F28" s="24">
        <v>8.6827510218026518</v>
      </c>
      <c r="G28" s="24">
        <v>23.637250404338776</v>
      </c>
      <c r="H28" s="24">
        <v>29.684268924982636</v>
      </c>
      <c r="I28" s="24">
        <v>32.507177028890986</v>
      </c>
      <c r="J28" s="24">
        <v>33.361730186449812</v>
      </c>
      <c r="K28" s="24">
        <v>35.866013740086366</v>
      </c>
      <c r="L28" s="24">
        <v>26.264156277946462</v>
      </c>
      <c r="M28" s="24">
        <v>46.934768013691382</v>
      </c>
      <c r="N28" s="24">
        <v>48.058661837988801</v>
      </c>
      <c r="O28" s="24">
        <v>72.223317336124893</v>
      </c>
      <c r="P28" s="24">
        <v>38.3110501989106</v>
      </c>
      <c r="Q28" s="24">
        <v>38.203031108007238</v>
      </c>
      <c r="R28" s="21"/>
      <c r="S28" s="83">
        <f t="shared" si="0"/>
        <v>1</v>
      </c>
      <c r="T28" s="21"/>
      <c r="U28" s="21"/>
      <c r="V28" s="21"/>
      <c r="W28" s="21"/>
      <c r="X28" s="21"/>
      <c r="Y28" s="21"/>
      <c r="Z28" s="21"/>
      <c r="AA28" s="21"/>
      <c r="AB28" s="21"/>
    </row>
    <row r="29" spans="1:28" ht="14.25" customHeight="1" x14ac:dyDescent="0.15">
      <c r="A29" s="27" t="s">
        <v>43</v>
      </c>
      <c r="B29" s="26">
        <v>144.4105386217596</v>
      </c>
      <c r="C29" s="26">
        <v>112.59399999999999</v>
      </c>
      <c r="D29" s="26">
        <v>66.569999999999993</v>
      </c>
      <c r="E29" s="26">
        <v>64.19</v>
      </c>
      <c r="F29" s="26">
        <v>65.47</v>
      </c>
      <c r="G29" s="26">
        <v>67.692499999999995</v>
      </c>
      <c r="H29" s="26">
        <v>220.40054000000001</v>
      </c>
      <c r="I29" s="26">
        <v>159.19841498914701</v>
      </c>
      <c r="J29" s="26">
        <v>251.60564576374369</v>
      </c>
      <c r="K29" s="26">
        <v>295.89999999999998</v>
      </c>
      <c r="L29" s="26">
        <v>303.62041878156953</v>
      </c>
      <c r="M29" s="26">
        <v>298.55805606582572</v>
      </c>
      <c r="N29" s="26">
        <v>419.22751001748696</v>
      </c>
      <c r="O29" s="26">
        <v>445.98505839651398</v>
      </c>
      <c r="P29" s="26">
        <v>452.97625176202899</v>
      </c>
      <c r="Q29" s="26">
        <v>311.12597117463497</v>
      </c>
      <c r="R29" s="21"/>
      <c r="S29" s="83">
        <f t="shared" si="0"/>
        <v>1</v>
      </c>
      <c r="T29" s="21"/>
      <c r="U29" s="21"/>
      <c r="V29" s="21"/>
      <c r="W29" s="21"/>
      <c r="X29" s="21"/>
      <c r="Y29" s="21"/>
      <c r="Z29" s="21"/>
      <c r="AA29" s="21"/>
      <c r="AB29" s="21"/>
    </row>
    <row r="30" spans="1:28" ht="14.25" customHeight="1" x14ac:dyDescent="0.15">
      <c r="A30" s="27" t="s">
        <v>44</v>
      </c>
      <c r="B30" s="24">
        <v>110.71248312871644</v>
      </c>
      <c r="C30" s="24">
        <v>130.20690980155163</v>
      </c>
      <c r="D30" s="24">
        <v>258.60000000000002</v>
      </c>
      <c r="E30" s="24">
        <v>306.27917558010364</v>
      </c>
      <c r="F30" s="24">
        <v>282.97767136907902</v>
      </c>
      <c r="G30" s="24">
        <v>281.47151573500503</v>
      </c>
      <c r="H30" s="24">
        <v>326.40063702296152</v>
      </c>
      <c r="I30" s="24">
        <v>302.38021708056107</v>
      </c>
      <c r="J30" s="24">
        <v>333.83342221207079</v>
      </c>
      <c r="K30" s="24">
        <v>334.46753897476145</v>
      </c>
      <c r="L30" s="24">
        <v>345.36122240149473</v>
      </c>
      <c r="M30" s="24">
        <v>354.93354628208726</v>
      </c>
      <c r="N30" s="24">
        <v>437.01969690048048</v>
      </c>
      <c r="O30" s="24">
        <v>492.74456063306894</v>
      </c>
      <c r="P30" s="24">
        <v>483.43637024811829</v>
      </c>
      <c r="Q30" s="24">
        <v>356.42795187126711</v>
      </c>
      <c r="R30" s="21"/>
      <c r="S30" s="83">
        <f t="shared" si="0"/>
        <v>1</v>
      </c>
      <c r="T30" s="21"/>
      <c r="U30" s="21"/>
      <c r="V30" s="21"/>
      <c r="W30" s="21"/>
      <c r="X30" s="21"/>
      <c r="Y30" s="21"/>
      <c r="Z30" s="21"/>
      <c r="AA30" s="21"/>
      <c r="AB30" s="21"/>
    </row>
    <row r="31" spans="1:28" ht="14.25" customHeight="1" x14ac:dyDescent="0.15">
      <c r="A31" s="27" t="s">
        <v>45</v>
      </c>
      <c r="B31" s="26">
        <v>84.844872233351253</v>
      </c>
      <c r="C31" s="26">
        <v>80.990686585595938</v>
      </c>
      <c r="D31" s="26">
        <v>82.551116812357037</v>
      </c>
      <c r="E31" s="26">
        <v>21.698530119048133</v>
      </c>
      <c r="F31" s="26">
        <v>17.155449605462358</v>
      </c>
      <c r="G31" s="26">
        <v>35.5</v>
      </c>
      <c r="H31" s="26">
        <v>31.375221496198904</v>
      </c>
      <c r="I31" s="26">
        <v>41.232402375404554</v>
      </c>
      <c r="J31" s="26">
        <v>80.614067257671678</v>
      </c>
      <c r="K31" s="26">
        <v>47.379158403807637</v>
      </c>
      <c r="L31" s="26">
        <v>45.191232065387908</v>
      </c>
      <c r="M31" s="26">
        <v>33.152588343313248</v>
      </c>
      <c r="N31" s="26">
        <v>51.244894949081711</v>
      </c>
      <c r="O31" s="26">
        <v>60.010137052718854</v>
      </c>
      <c r="P31" s="26">
        <v>64.019344382864972</v>
      </c>
      <c r="Q31" s="72">
        <v>51.360265839862926</v>
      </c>
      <c r="R31" s="21"/>
      <c r="S31" s="83">
        <f t="shared" si="0"/>
        <v>1</v>
      </c>
      <c r="T31" s="21"/>
      <c r="U31" s="21"/>
      <c r="V31" s="21"/>
      <c r="W31" s="21"/>
      <c r="X31" s="21"/>
      <c r="Y31" s="21"/>
      <c r="Z31" s="21"/>
      <c r="AA31" s="21"/>
      <c r="AB31" s="21"/>
    </row>
    <row r="32" spans="1:28" ht="14.25" customHeight="1" x14ac:dyDescent="0.15">
      <c r="A32" s="27" t="s">
        <v>46</v>
      </c>
      <c r="B32" s="109">
        <v>3139.9153575538335</v>
      </c>
      <c r="C32" s="109">
        <v>3446.5123055887966</v>
      </c>
      <c r="D32" s="109">
        <v>4128.6843991729911</v>
      </c>
      <c r="E32" s="109">
        <v>5412.9090628561398</v>
      </c>
      <c r="F32" s="109">
        <v>4043.9037387600001</v>
      </c>
      <c r="G32" s="109">
        <v>4931</v>
      </c>
      <c r="H32" s="109">
        <v>5818.3634659999998</v>
      </c>
      <c r="I32" s="109">
        <v>5422.8151189799992</v>
      </c>
      <c r="J32" s="109">
        <v>5373.5683824999996</v>
      </c>
      <c r="K32" s="109">
        <v>5811.8447682100004</v>
      </c>
      <c r="L32" s="109">
        <v>4920.4634730400003</v>
      </c>
      <c r="M32" s="109">
        <v>5009.3442299199996</v>
      </c>
      <c r="N32" s="109">
        <v>5769.5536130500004</v>
      </c>
      <c r="O32" s="109">
        <v>5814.0048038500008</v>
      </c>
      <c r="P32" s="109">
        <v>5524.9321373999992</v>
      </c>
      <c r="Q32" s="109">
        <v>5059.24925609</v>
      </c>
      <c r="R32" s="21"/>
      <c r="S32" s="83">
        <f t="shared" si="0"/>
        <v>1</v>
      </c>
      <c r="T32" s="21"/>
      <c r="U32" s="21"/>
      <c r="V32" s="21"/>
      <c r="W32" s="21"/>
      <c r="X32" s="21"/>
      <c r="Y32" s="21"/>
      <c r="Z32" s="21"/>
      <c r="AA32" s="21"/>
      <c r="AB32" s="21"/>
    </row>
    <row r="33" spans="1:28" ht="14.25" customHeight="1" x14ac:dyDescent="0.15">
      <c r="A33" s="27" t="s">
        <v>47</v>
      </c>
      <c r="B33" s="108">
        <v>313.07377418317719</v>
      </c>
      <c r="C33" s="108">
        <v>380.91419857937609</v>
      </c>
      <c r="D33" s="108">
        <v>406.25927686739431</v>
      </c>
      <c r="E33" s="108">
        <v>428.73061001745276</v>
      </c>
      <c r="F33" s="108">
        <v>451.74167610187601</v>
      </c>
      <c r="G33" s="108"/>
      <c r="H33" s="108"/>
      <c r="I33" s="108"/>
      <c r="J33" s="108"/>
      <c r="K33" s="108">
        <v>432.24943413799014</v>
      </c>
      <c r="L33" s="108">
        <v>465.95202656829542</v>
      </c>
      <c r="M33" s="108">
        <v>344.88517490267299</v>
      </c>
      <c r="N33" s="108">
        <v>347.33943525125136</v>
      </c>
      <c r="O33" s="108">
        <v>303.30271408179556</v>
      </c>
      <c r="P33" s="108">
        <v>277.88302074663926</v>
      </c>
      <c r="Q33" s="108">
        <v>145.09467006817084</v>
      </c>
      <c r="R33" s="21"/>
      <c r="S33" s="83">
        <f t="shared" si="0"/>
        <v>1</v>
      </c>
      <c r="T33" s="21"/>
      <c r="U33" s="21"/>
      <c r="V33" s="21"/>
      <c r="W33" s="21"/>
      <c r="X33" s="21"/>
      <c r="Y33" s="21"/>
      <c r="Z33" s="21"/>
      <c r="AA33" s="21"/>
      <c r="AB33" s="21"/>
    </row>
    <row r="34" spans="1:28" ht="14.25" customHeight="1" x14ac:dyDescent="0.15">
      <c r="A34" s="27" t="s">
        <v>48</v>
      </c>
      <c r="B34" s="109">
        <v>1199.5471485548699</v>
      </c>
      <c r="C34" s="109">
        <v>1595.7578731391859</v>
      </c>
      <c r="D34" s="109">
        <v>1596.3914191342799</v>
      </c>
      <c r="E34" s="109">
        <v>1803.5618727211399</v>
      </c>
      <c r="F34" s="109">
        <v>1428.78631792448</v>
      </c>
      <c r="G34" s="109">
        <v>1295.3</v>
      </c>
      <c r="H34" s="109">
        <v>1552.54</v>
      </c>
      <c r="I34" s="109">
        <v>1471.13</v>
      </c>
      <c r="J34" s="109">
        <v>1650.87</v>
      </c>
      <c r="K34" s="109">
        <v>2120.66</v>
      </c>
      <c r="L34" s="109">
        <v>1713.26</v>
      </c>
      <c r="M34" s="109">
        <v>1886.07</v>
      </c>
      <c r="N34" s="109">
        <v>2055.98</v>
      </c>
      <c r="O34" s="109">
        <v>2317.5</v>
      </c>
      <c r="P34" s="109">
        <v>2323.34</v>
      </c>
      <c r="Q34" s="109">
        <v>1680.2</v>
      </c>
      <c r="R34" s="21"/>
      <c r="S34" s="83">
        <f t="shared" si="0"/>
        <v>1</v>
      </c>
      <c r="T34" s="21"/>
      <c r="U34" s="21"/>
      <c r="V34" s="21"/>
      <c r="W34" s="21"/>
      <c r="X34" s="21"/>
      <c r="Y34" s="21"/>
      <c r="Z34" s="21"/>
      <c r="AA34" s="21"/>
      <c r="AB34" s="21"/>
    </row>
    <row r="35" spans="1:28" ht="14.25" customHeight="1" x14ac:dyDescent="0.15">
      <c r="A35" s="27" t="s">
        <v>49</v>
      </c>
      <c r="B35" s="108">
        <v>1.3162427552831009</v>
      </c>
      <c r="C35" s="108">
        <v>2.1036487255396645</v>
      </c>
      <c r="D35" s="108">
        <v>4.8742909451232359</v>
      </c>
      <c r="E35" s="108">
        <v>21.11658996654889</v>
      </c>
      <c r="F35" s="108">
        <v>36.89186184388803</v>
      </c>
      <c r="G35" s="108">
        <v>43.64440263106691</v>
      </c>
      <c r="H35" s="108">
        <v>53.3</v>
      </c>
      <c r="I35" s="108">
        <v>55.555083472030169</v>
      </c>
      <c r="J35" s="108">
        <v>60.872692644517443</v>
      </c>
      <c r="K35" s="108">
        <v>64.541826666244319</v>
      </c>
      <c r="L35" s="108">
        <v>57.138585239890908</v>
      </c>
      <c r="M35" s="108">
        <v>65.17994264345981</v>
      </c>
      <c r="N35" s="108">
        <v>75.771098900044564</v>
      </c>
      <c r="O35" s="108">
        <v>79.870884635640863</v>
      </c>
      <c r="P35" s="108">
        <v>77.989658791296833</v>
      </c>
      <c r="Q35" s="108"/>
      <c r="R35" s="21"/>
      <c r="S35" s="83">
        <f t="shared" si="0"/>
        <v>0</v>
      </c>
      <c r="T35" s="21"/>
      <c r="U35" s="21"/>
      <c r="V35" s="21"/>
      <c r="W35" s="21"/>
      <c r="X35" s="21"/>
      <c r="Y35" s="21"/>
      <c r="Z35" s="21"/>
      <c r="AA35" s="21"/>
      <c r="AB35" s="21"/>
    </row>
    <row r="36" spans="1:28" ht="14.25" customHeight="1" x14ac:dyDescent="0.15">
      <c r="A36" s="27" t="s">
        <v>50</v>
      </c>
      <c r="B36" s="109">
        <v>1.7</v>
      </c>
      <c r="C36" s="109">
        <v>0.81745255627704194</v>
      </c>
      <c r="D36" s="109">
        <v>1.3902783526795059</v>
      </c>
      <c r="E36" s="109">
        <v>0.8858127013154804</v>
      </c>
      <c r="F36" s="109">
        <v>0.53780783964395296</v>
      </c>
      <c r="G36" s="109">
        <v>0.74507515075516584</v>
      </c>
      <c r="H36" s="109">
        <v>2.38947245996797</v>
      </c>
      <c r="I36" s="109">
        <v>2.6451889918973452</v>
      </c>
      <c r="J36" s="109">
        <v>1.8090904657766547</v>
      </c>
      <c r="K36" s="109">
        <v>2.628780662319016</v>
      </c>
      <c r="L36" s="109">
        <v>2.5697590705081703</v>
      </c>
      <c r="M36" s="109">
        <v>2.2041225815289609</v>
      </c>
      <c r="N36" s="109">
        <v>1.873161929493278</v>
      </c>
      <c r="O36" s="109">
        <v>2.2171469356233588</v>
      </c>
      <c r="P36" s="109"/>
      <c r="Q36" s="109"/>
      <c r="R36" s="21"/>
      <c r="S36" s="83">
        <f t="shared" si="0"/>
        <v>0</v>
      </c>
      <c r="T36" s="21"/>
      <c r="U36" s="21"/>
      <c r="V36" s="21"/>
      <c r="W36" s="21"/>
      <c r="X36" s="21"/>
      <c r="Y36" s="21"/>
      <c r="Z36" s="21"/>
      <c r="AA36" s="21"/>
      <c r="AB36" s="21"/>
    </row>
    <row r="37" spans="1:28" ht="14.25" customHeight="1" x14ac:dyDescent="0.15">
      <c r="A37" s="27" t="s">
        <v>51</v>
      </c>
      <c r="B37" s="108">
        <v>105.88919048851577</v>
      </c>
      <c r="C37" s="108">
        <v>123.50428982946306</v>
      </c>
      <c r="D37" s="108">
        <v>126.62043941552844</v>
      </c>
      <c r="E37" s="108">
        <v>179.52327142437937</v>
      </c>
      <c r="F37" s="108">
        <v>139.58862384258904</v>
      </c>
      <c r="G37" s="108">
        <v>171.85970396257065</v>
      </c>
      <c r="H37" s="108">
        <v>148.42125140646351</v>
      </c>
      <c r="I37" s="108">
        <v>127</v>
      </c>
      <c r="J37" s="108">
        <v>135.21165529586321</v>
      </c>
      <c r="K37" s="108">
        <v>115.02533373449391</v>
      </c>
      <c r="L37" s="108">
        <v>85.760369001928055</v>
      </c>
      <c r="M37" s="108">
        <v>95.579575342979084</v>
      </c>
      <c r="N37" s="108">
        <v>91.867583345667285</v>
      </c>
      <c r="O37" s="108">
        <v>118.46469603959004</v>
      </c>
      <c r="P37" s="108">
        <v>154.19311491590054</v>
      </c>
      <c r="Q37" s="108">
        <v>53.162803256156145</v>
      </c>
      <c r="R37" s="21"/>
      <c r="S37" s="83">
        <f t="shared" si="0"/>
        <v>1</v>
      </c>
      <c r="T37" s="21"/>
      <c r="U37" s="21"/>
      <c r="V37" s="21"/>
      <c r="W37" s="21"/>
      <c r="X37" s="21"/>
      <c r="Y37" s="21"/>
      <c r="Z37" s="21"/>
      <c r="AA37" s="21"/>
      <c r="AB37" s="21"/>
    </row>
    <row r="38" spans="1:28" ht="14.25" customHeight="1" x14ac:dyDescent="0.15">
      <c r="A38" s="27" t="s">
        <v>52</v>
      </c>
      <c r="B38" s="109">
        <v>135.86048772300589</v>
      </c>
      <c r="C38" s="109">
        <v>170.81216864300001</v>
      </c>
      <c r="D38" s="109">
        <v>217.42721881712001</v>
      </c>
      <c r="E38" s="109">
        <v>243.89009098599999</v>
      </c>
      <c r="F38" s="109">
        <v>257.38446078516</v>
      </c>
      <c r="G38" s="109">
        <v>226</v>
      </c>
      <c r="H38" s="109">
        <v>275.99810201550002</v>
      </c>
      <c r="I38" s="109">
        <v>312.85527460335999</v>
      </c>
      <c r="J38" s="109">
        <v>343.67704992243569</v>
      </c>
      <c r="K38" s="109">
        <v>392.29272380122586</v>
      </c>
      <c r="L38" s="109">
        <v>419.42489538208099</v>
      </c>
      <c r="M38" s="109">
        <v>456.07772847313038</v>
      </c>
      <c r="N38" s="109">
        <v>562.17745851528002</v>
      </c>
      <c r="O38" s="109">
        <v>687.92349749076493</v>
      </c>
      <c r="P38" s="109">
        <v>786.38127437143203</v>
      </c>
      <c r="Q38" s="109">
        <v>459.44352659458173</v>
      </c>
      <c r="R38" s="21"/>
      <c r="S38" s="83">
        <f t="shared" ref="S38:S60" si="1">IF(Q38="", 0, 1)</f>
        <v>1</v>
      </c>
      <c r="T38" s="21"/>
      <c r="U38" s="21"/>
      <c r="V38" s="21"/>
      <c r="W38" s="21"/>
      <c r="X38" s="21"/>
      <c r="Y38" s="21"/>
      <c r="Z38" s="21"/>
      <c r="AA38" s="21"/>
      <c r="AB38" s="21"/>
    </row>
    <row r="39" spans="1:28" ht="14.25" customHeight="1" x14ac:dyDescent="0.15">
      <c r="A39" s="27" t="s">
        <v>53</v>
      </c>
      <c r="B39" s="108">
        <v>425.03640695960229</v>
      </c>
      <c r="C39" s="108">
        <v>503.0055714681435</v>
      </c>
      <c r="D39" s="108">
        <v>619.36505631840464</v>
      </c>
      <c r="E39" s="108">
        <v>555.39905154320377</v>
      </c>
      <c r="F39" s="108">
        <v>492.54356642756323</v>
      </c>
      <c r="G39" s="108">
        <v>478.63934180645128</v>
      </c>
      <c r="H39" s="108">
        <v>549.17507633083858</v>
      </c>
      <c r="I39" s="108">
        <v>536.89275669341691</v>
      </c>
      <c r="J39" s="108">
        <v>567.89019297555319</v>
      </c>
      <c r="K39" s="108">
        <v>609.52816655096706</v>
      </c>
      <c r="L39" s="108">
        <v>464.97726776726597</v>
      </c>
      <c r="M39" s="108">
        <v>484.8</v>
      </c>
      <c r="N39" s="108">
        <v>591.8444601883424</v>
      </c>
      <c r="O39" s="108">
        <v>665.75430713075684</v>
      </c>
      <c r="P39" s="108">
        <v>673.95897390032314</v>
      </c>
      <c r="Q39" s="108"/>
      <c r="R39" s="21"/>
      <c r="S39" s="83">
        <f t="shared" si="1"/>
        <v>0</v>
      </c>
      <c r="T39" s="21"/>
      <c r="U39" s="21"/>
      <c r="V39" s="21"/>
      <c r="W39" s="21"/>
      <c r="X39" s="21"/>
      <c r="Y39" s="21"/>
      <c r="Z39" s="21"/>
      <c r="AA39" s="21"/>
      <c r="AB39" s="21"/>
    </row>
    <row r="40" spans="1:28" ht="14.25" customHeight="1" x14ac:dyDescent="0.15">
      <c r="A40" s="27" t="s">
        <v>54</v>
      </c>
      <c r="B40" s="109">
        <v>10634.922272510055</v>
      </c>
      <c r="C40" s="109">
        <v>11471.891205936865</v>
      </c>
      <c r="D40" s="109">
        <v>11985.840875506608</v>
      </c>
      <c r="E40" s="109">
        <v>12490.165081983409</v>
      </c>
      <c r="F40" s="109">
        <v>10238.15766765737</v>
      </c>
      <c r="G40" s="109">
        <v>12386.510204022781</v>
      </c>
      <c r="H40" s="109">
        <v>13747.579255899394</v>
      </c>
      <c r="I40" s="109">
        <v>14039.586771862942</v>
      </c>
      <c r="J40" s="109">
        <v>14024.661747496371</v>
      </c>
      <c r="K40" s="109">
        <v>13747.34227633</v>
      </c>
      <c r="L40" s="109">
        <v>12167.029079135513</v>
      </c>
      <c r="M40" s="109">
        <v>12339.427352600273</v>
      </c>
      <c r="N40" s="109">
        <v>13435.074814131618</v>
      </c>
      <c r="O40" s="109">
        <v>13797.967454990616</v>
      </c>
      <c r="P40" s="109">
        <v>14002.551936202108</v>
      </c>
      <c r="Q40" s="109">
        <v>10189.358857192092</v>
      </c>
      <c r="R40" s="21"/>
      <c r="S40" s="83">
        <f t="shared" si="1"/>
        <v>1</v>
      </c>
      <c r="T40" s="21"/>
      <c r="U40" s="21"/>
      <c r="V40" s="21"/>
      <c r="W40" s="21"/>
      <c r="X40" s="21"/>
      <c r="Y40" s="21"/>
      <c r="Z40" s="21"/>
      <c r="AA40" s="21"/>
      <c r="AB40" s="21"/>
    </row>
    <row r="41" spans="1:28" ht="14.25" customHeight="1" x14ac:dyDescent="0.15">
      <c r="A41" s="27" t="s">
        <v>55</v>
      </c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>
        <v>83.2</v>
      </c>
      <c r="N41" s="108">
        <v>88.923137539038677</v>
      </c>
      <c r="O41" s="108">
        <v>101.25010045385477</v>
      </c>
      <c r="P41" s="108">
        <v>110.87549673474349</v>
      </c>
      <c r="Q41" s="108"/>
      <c r="R41" s="21"/>
      <c r="S41" s="83">
        <f t="shared" si="1"/>
        <v>0</v>
      </c>
      <c r="T41" s="21"/>
      <c r="U41" s="21"/>
      <c r="V41" s="21"/>
      <c r="W41" s="21"/>
      <c r="X41" s="21"/>
      <c r="Y41" s="21"/>
      <c r="Z41" s="21"/>
      <c r="AA41" s="21"/>
      <c r="AB41" s="21"/>
    </row>
    <row r="42" spans="1:28" ht="14.25" customHeight="1" x14ac:dyDescent="0.15">
      <c r="A42" s="27" t="s">
        <v>58</v>
      </c>
      <c r="B42" s="109">
        <v>4260.3572853347705</v>
      </c>
      <c r="C42" s="109">
        <v>4616.9595320840099</v>
      </c>
      <c r="D42" s="109">
        <v>5135.7121242572903</v>
      </c>
      <c r="E42" s="109">
        <v>6393.9558247748701</v>
      </c>
      <c r="F42" s="109">
        <v>4653.8922955551698</v>
      </c>
      <c r="G42" s="109">
        <v>6386.7281401018399</v>
      </c>
      <c r="H42" s="109">
        <v>7508.7146661593397</v>
      </c>
      <c r="I42" s="109">
        <v>6244.6936524188795</v>
      </c>
      <c r="J42" s="109">
        <v>5907.2166620798107</v>
      </c>
      <c r="K42" s="109">
        <v>4670.6334474703845</v>
      </c>
      <c r="L42" s="109">
        <v>3186.0286084570816</v>
      </c>
      <c r="M42" s="109">
        <v>3007.9646238229343</v>
      </c>
      <c r="N42" s="109">
        <v>2958.7905854170817</v>
      </c>
      <c r="O42" s="109">
        <v>3038.064429723921</v>
      </c>
      <c r="P42" s="109">
        <v>3079.3120763631018</v>
      </c>
      <c r="Q42" s="109">
        <v>2445.0440858963107</v>
      </c>
      <c r="R42" s="21"/>
      <c r="S42" s="83">
        <f t="shared" si="1"/>
        <v>1</v>
      </c>
      <c r="T42" s="21"/>
      <c r="U42" s="21"/>
      <c r="V42" s="21"/>
      <c r="W42" s="21"/>
      <c r="X42" s="21"/>
      <c r="Y42" s="21"/>
      <c r="Z42" s="21"/>
      <c r="AA42" s="21"/>
      <c r="AB42" s="21"/>
    </row>
    <row r="43" spans="1:28" ht="14.25" customHeight="1" x14ac:dyDescent="0.15">
      <c r="A43" s="27" t="s">
        <v>59</v>
      </c>
      <c r="B43" s="108">
        <v>20468.43392229452</v>
      </c>
      <c r="C43" s="108">
        <v>22550.658735936628</v>
      </c>
      <c r="D43" s="108">
        <v>25705.705763260943</v>
      </c>
      <c r="E43" s="108">
        <v>28963.59494928272</v>
      </c>
      <c r="F43" s="108">
        <v>23691.249984953552</v>
      </c>
      <c r="G43" s="108">
        <v>29857.069227331231</v>
      </c>
      <c r="H43" s="108">
        <v>32126.765897405221</v>
      </c>
      <c r="I43" s="108">
        <v>32036.621076242627</v>
      </c>
      <c r="J43" s="108">
        <v>31252.836861248572</v>
      </c>
      <c r="K43" s="108">
        <v>31945.997603162461</v>
      </c>
      <c r="L43" s="108">
        <v>29783.735598654381</v>
      </c>
      <c r="M43" s="108">
        <v>28174.406478274108</v>
      </c>
      <c r="N43" s="108">
        <v>30462.028313459832</v>
      </c>
      <c r="O43" s="108">
        <v>33020.808814091448</v>
      </c>
      <c r="P43" s="108">
        <v>31488.136719304635</v>
      </c>
      <c r="Q43" s="108">
        <v>22908.754601746758</v>
      </c>
      <c r="R43" s="21"/>
      <c r="S43" s="83">
        <f t="shared" si="1"/>
        <v>1</v>
      </c>
      <c r="T43" s="21"/>
      <c r="U43" s="21"/>
      <c r="V43" s="21"/>
      <c r="W43" s="21"/>
      <c r="X43" s="21"/>
      <c r="Y43" s="21"/>
      <c r="Z43" s="21"/>
      <c r="AA43" s="21"/>
      <c r="AB43" s="21"/>
    </row>
    <row r="44" spans="1:28" ht="14.25" customHeight="1" x14ac:dyDescent="0.15">
      <c r="A44" s="27" t="s">
        <v>60</v>
      </c>
      <c r="B44" s="109">
        <v>398.97901031151986</v>
      </c>
      <c r="C44" s="109">
        <v>457.43899671885555</v>
      </c>
      <c r="D44" s="109">
        <v>473.10174032842605</v>
      </c>
      <c r="E44" s="109">
        <v>446.09657575453622</v>
      </c>
      <c r="F44" s="109">
        <v>351.34756920366482</v>
      </c>
      <c r="G44" s="109">
        <v>500.35648455740375</v>
      </c>
      <c r="H44" s="109">
        <v>597.66955419176168</v>
      </c>
      <c r="I44" s="109">
        <v>584.25051554385129</v>
      </c>
      <c r="J44" s="109">
        <v>620.49101551642343</v>
      </c>
      <c r="K44" s="109">
        <v>626.68148529966152</v>
      </c>
      <c r="L44" s="109">
        <v>579.47212115693515</v>
      </c>
      <c r="M44" s="109">
        <v>588.74041568834173</v>
      </c>
      <c r="N44" s="109">
        <v>583.55083530266177</v>
      </c>
      <c r="O44" s="109">
        <v>685.65815840222842</v>
      </c>
      <c r="P44" s="109">
        <v>674.31723235791628</v>
      </c>
      <c r="Q44" s="109"/>
      <c r="R44" s="21"/>
      <c r="S44" s="83">
        <f t="shared" si="1"/>
        <v>0</v>
      </c>
      <c r="T44" s="21"/>
      <c r="U44" s="21"/>
      <c r="V44" s="21"/>
      <c r="W44" s="21"/>
      <c r="X44" s="21"/>
      <c r="Y44" s="21"/>
      <c r="Z44" s="21"/>
      <c r="AA44" s="21"/>
      <c r="AB44" s="21"/>
    </row>
    <row r="45" spans="1:28" ht="14.25" customHeight="1" x14ac:dyDescent="0.15">
      <c r="A45" s="27" t="s">
        <v>61</v>
      </c>
      <c r="B45" s="108">
        <v>15426.5</v>
      </c>
      <c r="C45" s="108">
        <v>21015.285161441774</v>
      </c>
      <c r="D45" s="108">
        <v>31323.8226895433</v>
      </c>
      <c r="E45" s="108">
        <v>38417.555931306837</v>
      </c>
      <c r="F45" s="108">
        <v>23568.9426986</v>
      </c>
      <c r="G45" s="108">
        <v>34210.511456699998</v>
      </c>
      <c r="H45" s="108">
        <v>35569.898537599998</v>
      </c>
      <c r="I45" s="108">
        <v>38912.164511499999</v>
      </c>
      <c r="J45" s="108">
        <v>37645.658863300006</v>
      </c>
      <c r="K45" s="108">
        <v>38242.778006401997</v>
      </c>
      <c r="L45" s="108">
        <v>38594.332045605006</v>
      </c>
      <c r="M45" s="108">
        <v>33827.133238308998</v>
      </c>
      <c r="N45" s="108">
        <v>37291.263644737999</v>
      </c>
      <c r="O45" s="108">
        <v>42303.792764585</v>
      </c>
      <c r="P45" s="108">
        <v>46173.138302416002</v>
      </c>
      <c r="Q45" s="108">
        <v>56641.334825956998</v>
      </c>
      <c r="R45" s="21"/>
      <c r="S45" s="83">
        <f t="shared" si="1"/>
        <v>1</v>
      </c>
      <c r="T45" s="21"/>
      <c r="U45" s="21"/>
      <c r="V45" s="21"/>
      <c r="W45" s="21"/>
      <c r="X45" s="21"/>
      <c r="Y45" s="21"/>
      <c r="Z45" s="21"/>
      <c r="AA45" s="21"/>
      <c r="AB45" s="21"/>
    </row>
    <row r="46" spans="1:28" ht="14.25" customHeight="1" x14ac:dyDescent="0.15">
      <c r="A46" s="27" t="s">
        <v>62</v>
      </c>
      <c r="B46" s="109">
        <v>770.49777251464798</v>
      </c>
      <c r="C46" s="109">
        <v>897.42886422851598</v>
      </c>
      <c r="D46" s="109">
        <v>1193.3078226660152</v>
      </c>
      <c r="E46" s="109">
        <v>1252.498993149414</v>
      </c>
      <c r="F46" s="109">
        <v>1170.6213236621102</v>
      </c>
      <c r="G46" s="109">
        <v>1285.2803900585941</v>
      </c>
      <c r="H46" s="109">
        <v>1624.28421477539</v>
      </c>
      <c r="I46" s="109">
        <v>1651.684900976564</v>
      </c>
      <c r="J46" s="109">
        <v>1905.161528398437</v>
      </c>
      <c r="K46" s="109">
        <v>1963.447777148438</v>
      </c>
      <c r="L46" s="109">
        <v>1780.6840006005868</v>
      </c>
      <c r="M46" s="109">
        <v>1796.7507065625</v>
      </c>
      <c r="N46" s="109">
        <v>1816.5141095898439</v>
      </c>
      <c r="O46" s="109">
        <v>1953.9259461914071</v>
      </c>
      <c r="P46" s="109">
        <v>2036.3440970410152</v>
      </c>
      <c r="Q46" s="109">
        <v>1183.61290033203</v>
      </c>
      <c r="R46" s="21"/>
      <c r="S46" s="83">
        <f t="shared" si="1"/>
        <v>1</v>
      </c>
      <c r="T46" s="21"/>
      <c r="U46" s="21"/>
      <c r="V46" s="21"/>
      <c r="W46" s="21"/>
      <c r="X46" s="21"/>
      <c r="Y46" s="21"/>
      <c r="Z46" s="21"/>
      <c r="AA46" s="21"/>
      <c r="AB46" s="21"/>
    </row>
    <row r="47" spans="1:28" ht="14.25" customHeight="1" x14ac:dyDescent="0.15">
      <c r="A47" s="27" t="s">
        <v>63</v>
      </c>
      <c r="B47" s="108">
        <v>4.7667965296995991</v>
      </c>
      <c r="C47" s="108">
        <v>4.6832822703855443</v>
      </c>
      <c r="D47" s="108">
        <v>5.8488705634409222</v>
      </c>
      <c r="E47" s="108">
        <v>6.9384149010212104</v>
      </c>
      <c r="F47" s="108">
        <v>3.9141521200131977</v>
      </c>
      <c r="G47" s="108">
        <v>4.4939890572095482</v>
      </c>
      <c r="H47" s="108">
        <v>3.8425774304821814</v>
      </c>
      <c r="I47" s="108">
        <v>6.6463314840830874</v>
      </c>
      <c r="J47" s="108"/>
      <c r="K47" s="108">
        <v>6.5855194233378613</v>
      </c>
      <c r="L47" s="108">
        <v>5.3919565280161903</v>
      </c>
      <c r="M47" s="108">
        <v>5.2692593553608793</v>
      </c>
      <c r="N47" s="108">
        <v>5.347475423144</v>
      </c>
      <c r="O47" s="108">
        <v>6.1429113320682367</v>
      </c>
      <c r="P47" s="108">
        <v>6.3565911162992261</v>
      </c>
      <c r="Q47" s="108"/>
      <c r="R47" s="21"/>
      <c r="S47" s="83">
        <f t="shared" si="1"/>
        <v>0</v>
      </c>
      <c r="T47" s="21"/>
      <c r="U47" s="21"/>
      <c r="V47" s="21"/>
      <c r="W47" s="21"/>
      <c r="X47" s="21"/>
      <c r="Y47" s="21"/>
      <c r="Z47" s="21"/>
      <c r="AA47" s="21"/>
      <c r="AB47" s="21"/>
    </row>
    <row r="48" spans="1:28" ht="14.25" customHeight="1" x14ac:dyDescent="0.15">
      <c r="A48" s="27" t="s">
        <v>64</v>
      </c>
      <c r="B48" s="109">
        <v>11.5</v>
      </c>
      <c r="C48" s="109">
        <v>2.7</v>
      </c>
      <c r="D48" s="109">
        <v>21.8</v>
      </c>
      <c r="E48" s="109">
        <v>37</v>
      </c>
      <c r="F48" s="109">
        <v>52.4</v>
      </c>
      <c r="G48" s="109">
        <v>88.7</v>
      </c>
      <c r="H48" s="109">
        <v>114.5</v>
      </c>
      <c r="I48" s="109">
        <v>91.292297174393809</v>
      </c>
      <c r="J48" s="109">
        <v>91.846000673248</v>
      </c>
      <c r="K48" s="109">
        <v>131.72785721625598</v>
      </c>
      <c r="L48" s="109">
        <v>90.333438225696099</v>
      </c>
      <c r="M48" s="109">
        <v>63.938025610178599</v>
      </c>
      <c r="N48" s="109">
        <v>34.5682351599322</v>
      </c>
      <c r="O48" s="109">
        <v>18.46054131865785</v>
      </c>
      <c r="P48" s="109">
        <v>20.354500502024592</v>
      </c>
      <c r="Q48" s="109">
        <v>23.546972754381898</v>
      </c>
      <c r="R48" s="21"/>
      <c r="S48" s="83">
        <f t="shared" si="1"/>
        <v>1</v>
      </c>
      <c r="T48" s="21"/>
      <c r="U48" s="21"/>
      <c r="V48" s="21"/>
      <c r="W48" s="21"/>
      <c r="X48" s="21"/>
      <c r="Y48" s="21"/>
      <c r="Z48" s="21"/>
      <c r="AA48" s="21"/>
      <c r="AB48" s="21"/>
    </row>
    <row r="49" spans="1:28" ht="14.25" customHeight="1" x14ac:dyDescent="0.15">
      <c r="A49" s="27" t="s">
        <v>65</v>
      </c>
      <c r="B49" s="108">
        <v>9.8584152817307604</v>
      </c>
      <c r="C49" s="108">
        <v>12.622154978054809</v>
      </c>
      <c r="D49" s="108">
        <v>45.6</v>
      </c>
      <c r="E49" s="108">
        <v>50.872560598852381</v>
      </c>
      <c r="F49" s="108">
        <v>95.898591057370226</v>
      </c>
      <c r="G49" s="108">
        <v>103.43706202511875</v>
      </c>
      <c r="H49" s="108">
        <v>58.978594073385111</v>
      </c>
      <c r="I49" s="108">
        <v>64.81340103800801</v>
      </c>
      <c r="J49" s="108">
        <v>138.9462286391425</v>
      </c>
      <c r="K49" s="108">
        <v>187.7592889577499</v>
      </c>
      <c r="L49" s="108">
        <v>69.446333928865059</v>
      </c>
      <c r="M49" s="108">
        <v>134.06392013626336</v>
      </c>
      <c r="N49" s="108"/>
      <c r="O49" s="108"/>
      <c r="P49" s="108"/>
      <c r="Q49" s="108"/>
      <c r="R49" s="21"/>
      <c r="S49" s="83">
        <f t="shared" si="1"/>
        <v>0</v>
      </c>
      <c r="T49" s="21"/>
      <c r="U49" s="21"/>
      <c r="V49" s="21"/>
      <c r="W49" s="21"/>
      <c r="X49" s="21"/>
      <c r="Y49" s="21"/>
      <c r="Z49" s="21"/>
      <c r="AA49" s="21"/>
      <c r="AB49" s="21"/>
    </row>
    <row r="50" spans="1:28" ht="14.25" customHeight="1" x14ac:dyDescent="0.15">
      <c r="A50" s="27" t="s">
        <v>66</v>
      </c>
      <c r="B50" s="109">
        <v>280.35942330327737</v>
      </c>
      <c r="C50" s="109">
        <v>315.00241545801737</v>
      </c>
      <c r="D50" s="109">
        <v>370.089584214105</v>
      </c>
      <c r="E50" s="109">
        <v>444.28247599516499</v>
      </c>
      <c r="F50" s="109">
        <v>400.667577962373</v>
      </c>
      <c r="G50" s="109">
        <v>408.08657660019043</v>
      </c>
      <c r="H50" s="109">
        <v>484.21240915925199</v>
      </c>
      <c r="I50" s="109">
        <v>540.29446129439293</v>
      </c>
      <c r="J50" s="109">
        <v>540.53522894623404</v>
      </c>
      <c r="K50" s="109">
        <v>436.36683451055995</v>
      </c>
      <c r="L50" s="109">
        <v>496.06562514631099</v>
      </c>
      <c r="M50" s="109">
        <v>503.33732692825902</v>
      </c>
      <c r="N50" s="109">
        <v>454.73947866677997</v>
      </c>
      <c r="O50" s="109">
        <v>851.08114965410107</v>
      </c>
      <c r="P50" s="109">
        <v>808.08742087319308</v>
      </c>
      <c r="Q50" s="109">
        <v>500.8126809909603</v>
      </c>
      <c r="R50" s="21"/>
      <c r="S50" s="83">
        <f t="shared" si="1"/>
        <v>1</v>
      </c>
      <c r="T50" s="21"/>
      <c r="U50" s="21"/>
      <c r="V50" s="21"/>
      <c r="W50" s="21"/>
      <c r="X50" s="21"/>
      <c r="Y50" s="21"/>
      <c r="Z50" s="21"/>
      <c r="AA50" s="21"/>
      <c r="AB50" s="21"/>
    </row>
    <row r="51" spans="1:28" ht="14.25" customHeight="1" x14ac:dyDescent="0.15">
      <c r="A51" s="27" t="s">
        <v>67</v>
      </c>
      <c r="B51" s="108">
        <v>188.72341730144126</v>
      </c>
      <c r="C51" s="108">
        <v>202.42881466853657</v>
      </c>
      <c r="D51" s="108">
        <v>210.90789236046109</v>
      </c>
      <c r="E51" s="108">
        <v>236.25118674101492</v>
      </c>
      <c r="F51" s="108">
        <v>241.59138381421968</v>
      </c>
      <c r="G51" s="108">
        <v>236.50802899149676</v>
      </c>
      <c r="H51" s="108">
        <v>148</v>
      </c>
      <c r="I51" s="108">
        <v>141.30444726489816</v>
      </c>
      <c r="J51" s="108">
        <v>138.74896417646727</v>
      </c>
      <c r="K51" s="108">
        <v>141.22838443250956</v>
      </c>
      <c r="L51" s="108">
        <v>165.05975834542841</v>
      </c>
      <c r="M51" s="108">
        <v>204.56431211355959</v>
      </c>
      <c r="N51" s="108">
        <v>228.25934615256818</v>
      </c>
      <c r="O51" s="108">
        <v>384.60409058336393</v>
      </c>
      <c r="P51" s="108">
        <v>391.8284804954269</v>
      </c>
      <c r="Q51" s="108"/>
      <c r="R51" s="21"/>
      <c r="S51" s="83">
        <f t="shared" si="1"/>
        <v>0</v>
      </c>
      <c r="T51" s="21"/>
      <c r="U51" s="21"/>
      <c r="V51" s="21"/>
      <c r="W51" s="21"/>
      <c r="X51" s="21"/>
      <c r="Y51" s="21"/>
      <c r="Z51" s="21"/>
      <c r="AA51" s="21"/>
      <c r="AB51" s="21"/>
    </row>
    <row r="52" spans="1:28" ht="14.25" customHeight="1" x14ac:dyDescent="0.15">
      <c r="A52" s="27" t="s">
        <v>68</v>
      </c>
      <c r="B52" s="109">
        <v>1096.3293186605815</v>
      </c>
      <c r="C52" s="109">
        <v>1308.739099999246</v>
      </c>
      <c r="D52" s="109">
        <v>1601.7004874414297</v>
      </c>
      <c r="E52" s="109">
        <v>1790.6615406123867</v>
      </c>
      <c r="F52" s="109">
        <v>1313.9932280493572</v>
      </c>
      <c r="G52" s="109">
        <v>1317.2602006319232</v>
      </c>
      <c r="H52" s="109">
        <v>1366.0635941013941</v>
      </c>
      <c r="I52" s="109">
        <v>1238.4889187880719</v>
      </c>
      <c r="J52" s="109">
        <v>1240.1290959609701</v>
      </c>
      <c r="K52" s="109">
        <v>1326.0875488197905</v>
      </c>
      <c r="L52" s="109">
        <v>1129.0222723538473</v>
      </c>
      <c r="M52" s="109">
        <v>1193.9319114301938</v>
      </c>
      <c r="N52" s="109">
        <v>1299.2744762258219</v>
      </c>
      <c r="O52" s="109">
        <v>1441.4499804958023</v>
      </c>
      <c r="P52" s="109">
        <v>1373.5411915389518</v>
      </c>
      <c r="Q52" s="109">
        <v>959.04933382444028</v>
      </c>
      <c r="R52" s="21"/>
      <c r="S52" s="83">
        <f t="shared" si="1"/>
        <v>1</v>
      </c>
      <c r="T52" s="21"/>
      <c r="U52" s="21"/>
      <c r="V52" s="21"/>
      <c r="W52" s="21"/>
      <c r="X52" s="21"/>
      <c r="Y52" s="21"/>
      <c r="Z52" s="21"/>
      <c r="AA52" s="21"/>
      <c r="AB52" s="21"/>
    </row>
    <row r="53" spans="1:28" ht="14.25" customHeight="1" x14ac:dyDescent="0.15">
      <c r="A53" s="27" t="s">
        <v>69</v>
      </c>
      <c r="B53" s="108"/>
      <c r="C53" s="108"/>
      <c r="D53" s="108"/>
      <c r="E53" s="108"/>
      <c r="F53" s="108"/>
      <c r="G53" s="108"/>
      <c r="H53" s="108">
        <v>178.8</v>
      </c>
      <c r="I53" s="108">
        <v>223.91061452513966</v>
      </c>
      <c r="J53" s="108">
        <v>280.48603351955308</v>
      </c>
      <c r="K53" s="108">
        <v>273.44692737430165</v>
      </c>
      <c r="L53" s="108">
        <v>194.45810055865923</v>
      </c>
      <c r="M53" s="108">
        <v>170.58659217877096</v>
      </c>
      <c r="N53" s="108">
        <v>121.3463687150838</v>
      </c>
      <c r="O53" s="108">
        <v>92.402171821229061</v>
      </c>
      <c r="P53" s="108">
        <v>111.45519793854749</v>
      </c>
      <c r="Q53" s="108">
        <v>78.920930944134071</v>
      </c>
      <c r="R53" s="21"/>
      <c r="S53" s="83">
        <f t="shared" si="1"/>
        <v>1</v>
      </c>
      <c r="T53" s="21"/>
      <c r="U53" s="21"/>
      <c r="V53" s="21"/>
      <c r="W53" s="21"/>
      <c r="X53" s="21"/>
      <c r="Y53" s="21"/>
      <c r="Z53" s="21"/>
      <c r="AA53" s="21"/>
      <c r="AB53" s="21"/>
    </row>
    <row r="54" spans="1:28" ht="14.25" customHeight="1" x14ac:dyDescent="0.15">
      <c r="A54" s="27" t="s">
        <v>70</v>
      </c>
      <c r="B54" s="109"/>
      <c r="C54" s="109"/>
      <c r="D54" s="109"/>
      <c r="E54" s="109"/>
      <c r="F54" s="109"/>
      <c r="G54" s="109"/>
      <c r="H54" s="109">
        <v>144.4</v>
      </c>
      <c r="I54" s="109">
        <v>191.53072625698326</v>
      </c>
      <c r="J54" s="109">
        <v>250.18435754189943</v>
      </c>
      <c r="K54" s="109">
        <v>244.21229050279328</v>
      </c>
      <c r="L54" s="109">
        <v>164.49720670391062</v>
      </c>
      <c r="M54" s="109">
        <v>135.81564245810057</v>
      </c>
      <c r="N54" s="109">
        <v>78.694427379888268</v>
      </c>
      <c r="O54" s="109">
        <v>52.079128614525139</v>
      </c>
      <c r="P54" s="109">
        <v>53.918777770949717</v>
      </c>
      <c r="Q54" s="109">
        <v>48.970549083798879</v>
      </c>
      <c r="R54" s="21"/>
      <c r="S54" s="83">
        <f t="shared" si="1"/>
        <v>1</v>
      </c>
      <c r="T54" s="21"/>
      <c r="U54" s="21"/>
      <c r="V54" s="21"/>
      <c r="W54" s="21"/>
      <c r="X54" s="21"/>
      <c r="Y54" s="21"/>
      <c r="Z54" s="21"/>
      <c r="AA54" s="21"/>
      <c r="AB54" s="21"/>
    </row>
    <row r="55" spans="1:28" ht="14.25" customHeight="1" x14ac:dyDescent="0.15">
      <c r="A55" s="27" t="s">
        <v>71</v>
      </c>
      <c r="B55" s="108">
        <v>1547.286218698164</v>
      </c>
      <c r="C55" s="108">
        <v>1664.5509896092101</v>
      </c>
      <c r="D55" s="108">
        <v>2123.9372148076341</v>
      </c>
      <c r="E55" s="108">
        <v>3377.3</v>
      </c>
      <c r="F55" s="108">
        <v>3189.4245576918934</v>
      </c>
      <c r="G55" s="108">
        <v>3266.3686184154394</v>
      </c>
      <c r="H55" s="108">
        <v>3469.0479847918173</v>
      </c>
      <c r="I55" s="108">
        <v>3209.6454537787913</v>
      </c>
      <c r="J55" s="108">
        <v>3367.8125547867753</v>
      </c>
      <c r="K55" s="108">
        <v>3171.1528966421333</v>
      </c>
      <c r="L55" s="108">
        <v>3009.3801574309041</v>
      </c>
      <c r="M55" s="108">
        <v>3133.8112783191486</v>
      </c>
      <c r="N55" s="108">
        <v>3428.6354230271518</v>
      </c>
      <c r="O55" s="108">
        <v>3811.376188973803</v>
      </c>
      <c r="P55" s="108">
        <v>3636.3350734773908</v>
      </c>
      <c r="Q55" s="108">
        <v>3191.1213214659333</v>
      </c>
      <c r="R55" s="21"/>
      <c r="S55" s="83">
        <f t="shared" si="1"/>
        <v>1</v>
      </c>
      <c r="T55" s="21"/>
      <c r="U55" s="21"/>
      <c r="V55" s="21"/>
      <c r="W55" s="21"/>
      <c r="X55" s="21"/>
      <c r="Y55" s="21"/>
      <c r="Z55" s="21"/>
      <c r="AA55" s="21"/>
      <c r="AB55" s="21"/>
    </row>
    <row r="56" spans="1:28" ht="14.25" customHeight="1" x14ac:dyDescent="0.15">
      <c r="A56" s="27" t="s">
        <v>72</v>
      </c>
      <c r="B56" s="109">
        <v>2953.7043251450946</v>
      </c>
      <c r="C56" s="109">
        <v>3487.8231806403082</v>
      </c>
      <c r="D56" s="109">
        <v>4531.3371805277266</v>
      </c>
      <c r="E56" s="109">
        <v>5682.2673274103254</v>
      </c>
      <c r="F56" s="109">
        <v>4875.7235004146014</v>
      </c>
      <c r="G56" s="109">
        <v>5387.3074474363139</v>
      </c>
      <c r="H56" s="109">
        <v>6077.7726243279949</v>
      </c>
      <c r="I56" s="109">
        <v>5844.5168649449352</v>
      </c>
      <c r="J56" s="109">
        <v>5418.3432634088977</v>
      </c>
      <c r="K56" s="109">
        <v>5655.1592189092098</v>
      </c>
      <c r="L56" s="109">
        <v>5527.063498669103</v>
      </c>
      <c r="M56" s="109">
        <v>5710.3435030171804</v>
      </c>
      <c r="N56" s="109">
        <v>6452.5769074984473</v>
      </c>
      <c r="O56" s="109">
        <v>7506.2027933882609</v>
      </c>
      <c r="P56" s="109">
        <v>7003.5609492871426</v>
      </c>
      <c r="Q56" s="109">
        <v>6440.429064061469</v>
      </c>
      <c r="R56" s="21"/>
      <c r="S56" s="83">
        <f t="shared" si="1"/>
        <v>1</v>
      </c>
      <c r="T56" s="21"/>
      <c r="U56" s="21"/>
      <c r="V56" s="21"/>
      <c r="W56" s="21"/>
      <c r="X56" s="21"/>
      <c r="Y56" s="21"/>
      <c r="Z56" s="21"/>
      <c r="AA56" s="21"/>
      <c r="AB56" s="21"/>
    </row>
    <row r="57" spans="1:28" ht="14.25" customHeight="1" x14ac:dyDescent="0.15">
      <c r="A57" s="27" t="s">
        <v>74</v>
      </c>
      <c r="B57" s="109">
        <v>27003</v>
      </c>
      <c r="C57" s="109">
        <v>33275.330024917865</v>
      </c>
      <c r="D57" s="109">
        <v>40131.977923926257</v>
      </c>
      <c r="E57" s="109">
        <v>46966.567581530711</v>
      </c>
      <c r="F57" s="109">
        <v>32377.138707337028</v>
      </c>
      <c r="G57" s="109">
        <v>38050.906249884501</v>
      </c>
      <c r="H57" s="109">
        <v>40383.886751204904</v>
      </c>
      <c r="I57" s="109">
        <v>40205.875143767254</v>
      </c>
      <c r="J57" s="109">
        <v>43125.80263246315</v>
      </c>
      <c r="K57" s="109">
        <v>44475.353422548033</v>
      </c>
      <c r="L57" s="109">
        <v>36668.765198428307</v>
      </c>
      <c r="M57" s="109">
        <v>32628.018398110162</v>
      </c>
      <c r="N57" s="109">
        <v>37501.358061838771</v>
      </c>
      <c r="O57" s="109">
        <v>42282.555437923489</v>
      </c>
      <c r="P57" s="109">
        <v>44428.330261589632</v>
      </c>
      <c r="Q57" s="109">
        <v>42943.527630858611</v>
      </c>
      <c r="R57" s="21"/>
      <c r="S57" s="83">
        <f t="shared" si="1"/>
        <v>1</v>
      </c>
      <c r="T57" s="21"/>
      <c r="U57" s="21"/>
      <c r="V57" s="21"/>
      <c r="W57" s="21"/>
      <c r="X57" s="21"/>
      <c r="Y57" s="21"/>
      <c r="Z57" s="21"/>
      <c r="AA57" s="21"/>
      <c r="AB57" s="21"/>
    </row>
    <row r="58" spans="1:28" ht="14.25" customHeight="1" x14ac:dyDescent="0.15">
      <c r="A58" s="27" t="s">
        <v>75</v>
      </c>
      <c r="B58" s="108">
        <v>74.943310019637522</v>
      </c>
      <c r="C58" s="108">
        <v>73.547864349176507</v>
      </c>
      <c r="D58" s="108">
        <v>71.617872958176022</v>
      </c>
      <c r="E58" s="108">
        <v>108.41712571952668</v>
      </c>
      <c r="F58" s="108">
        <v>110.39775828405197</v>
      </c>
      <c r="G58" s="108">
        <v>114.89919593070036</v>
      </c>
      <c r="H58" s="108">
        <v>116.32840238351123</v>
      </c>
      <c r="I58" s="108">
        <v>117.00361803050849</v>
      </c>
      <c r="J58" s="108">
        <v>511.93162316214739</v>
      </c>
      <c r="K58" s="108">
        <v>499.86214347207141</v>
      </c>
      <c r="L58" s="108">
        <v>496.83492665470033</v>
      </c>
      <c r="M58" s="108">
        <v>525.97048182263211</v>
      </c>
      <c r="N58" s="108">
        <v>537.58419095098498</v>
      </c>
      <c r="O58" s="108">
        <v>555.51116637876225</v>
      </c>
      <c r="P58" s="108">
        <v>615.47594262917721</v>
      </c>
      <c r="Q58" s="108">
        <v>510.85677363207895</v>
      </c>
      <c r="R58" s="21"/>
      <c r="S58" s="83">
        <f t="shared" si="1"/>
        <v>1</v>
      </c>
      <c r="T58" s="21"/>
      <c r="U58" s="21"/>
      <c r="V58" s="21"/>
      <c r="W58" s="21"/>
      <c r="X58" s="21"/>
      <c r="Y58" s="21"/>
      <c r="Z58" s="21"/>
      <c r="AA58" s="21"/>
      <c r="AB58" s="21"/>
    </row>
    <row r="59" spans="1:28" ht="14.25" customHeight="1" x14ac:dyDescent="0.15">
      <c r="A59" s="27" t="s">
        <v>76</v>
      </c>
      <c r="B59" s="109">
        <v>4.01757037037037</v>
      </c>
      <c r="C59" s="109">
        <v>3.6953925925925923</v>
      </c>
      <c r="D59" s="109">
        <v>3.7225185185185183</v>
      </c>
      <c r="E59" s="109">
        <v>4.8526629629629623</v>
      </c>
      <c r="F59" s="109">
        <v>4.6070459259259255</v>
      </c>
      <c r="G59" s="109">
        <v>3.9298407407407407</v>
      </c>
      <c r="H59" s="109">
        <v>3.0830137037037035</v>
      </c>
      <c r="I59" s="109">
        <v>3.0508033333333331</v>
      </c>
      <c r="J59" s="109">
        <v>3.088559259259259</v>
      </c>
      <c r="K59" s="109">
        <v>1</v>
      </c>
      <c r="L59" s="109">
        <v>0.72317084925925923</v>
      </c>
      <c r="M59" s="109">
        <v>0.78095558518518515</v>
      </c>
      <c r="N59" s="109">
        <v>0.83602913703703696</v>
      </c>
      <c r="O59" s="111">
        <v>1.5235361015851849</v>
      </c>
      <c r="P59" s="111">
        <v>1.7385334184130679</v>
      </c>
      <c r="Q59" s="111">
        <v>0.76358682482065909</v>
      </c>
      <c r="R59" s="21"/>
      <c r="S59" s="83">
        <f t="shared" si="1"/>
        <v>1</v>
      </c>
      <c r="T59" s="21"/>
      <c r="U59" s="21"/>
      <c r="V59" s="21"/>
      <c r="W59" s="21"/>
      <c r="X59" s="21"/>
      <c r="Y59" s="21"/>
      <c r="Z59" s="21"/>
      <c r="AA59" s="21"/>
      <c r="AB59" s="21"/>
    </row>
    <row r="60" spans="1:28" ht="14.25" customHeight="1" x14ac:dyDescent="0.15">
      <c r="A60" s="27" t="s">
        <v>77</v>
      </c>
      <c r="B60" s="108">
        <v>132.80000000000001</v>
      </c>
      <c r="C60" s="108">
        <v>307.8</v>
      </c>
      <c r="D60" s="108">
        <v>363.6</v>
      </c>
      <c r="E60" s="108">
        <v>408.4</v>
      </c>
      <c r="F60" s="108">
        <v>399.5</v>
      </c>
      <c r="G60" s="108">
        <v>441.8</v>
      </c>
      <c r="H60" s="108">
        <v>446.6</v>
      </c>
      <c r="I60" s="108">
        <v>436</v>
      </c>
      <c r="J60" s="108">
        <v>500.8</v>
      </c>
      <c r="K60" s="108">
        <v>495.9</v>
      </c>
      <c r="L60" s="108">
        <v>547.70000000000005</v>
      </c>
      <c r="M60" s="108">
        <v>581</v>
      </c>
      <c r="N60" s="108">
        <v>609.6</v>
      </c>
      <c r="O60" s="108">
        <v>645.5</v>
      </c>
      <c r="P60" s="108">
        <v>671.7</v>
      </c>
      <c r="Q60" s="108">
        <v>356.7</v>
      </c>
      <c r="R60" s="21"/>
      <c r="S60" s="83">
        <f t="shared" si="1"/>
        <v>1</v>
      </c>
      <c r="T60" s="21"/>
      <c r="U60" s="21"/>
      <c r="V60" s="21"/>
      <c r="W60" s="21"/>
      <c r="X60" s="21"/>
      <c r="Y60" s="21"/>
      <c r="Z60" s="21"/>
      <c r="AA60" s="21"/>
      <c r="AB60" s="21"/>
    </row>
    <row r="61" spans="1:28" ht="14.25" customHeight="1" x14ac:dyDescent="0.15">
      <c r="A61" s="27" t="s">
        <v>78</v>
      </c>
      <c r="B61" s="24">
        <v>146.55456666666663</v>
      </c>
      <c r="C61" s="24">
        <v>144.68637666666666</v>
      </c>
      <c r="D61" s="24">
        <v>158.66549851851852</v>
      </c>
      <c r="E61" s="24">
        <v>198.21241222222221</v>
      </c>
      <c r="F61" s="24">
        <v>204.53783148148148</v>
      </c>
      <c r="G61" s="24">
        <v>185.18588333333332</v>
      </c>
      <c r="H61" s="24">
        <v>174.6991711111111</v>
      </c>
      <c r="I61" s="24">
        <v>169.06904974074075</v>
      </c>
      <c r="J61" s="24">
        <v>172.88842285185186</v>
      </c>
      <c r="K61" s="47">
        <v>147.31076699339334</v>
      </c>
      <c r="L61" s="47">
        <v>162.87024437543715</v>
      </c>
      <c r="M61" s="47">
        <v>175.61017230520963</v>
      </c>
      <c r="N61" s="47">
        <v>167.72734178964305</v>
      </c>
      <c r="O61" s="47">
        <v>161.64317488372569</v>
      </c>
      <c r="P61" s="47">
        <v>164.06927070131729</v>
      </c>
      <c r="Q61" s="47">
        <v>65.498260300544146</v>
      </c>
      <c r="R61" s="21"/>
      <c r="S61" s="58"/>
      <c r="T61" s="21"/>
      <c r="U61" s="21"/>
      <c r="V61" s="21"/>
      <c r="W61" s="21"/>
      <c r="X61" s="21"/>
      <c r="Y61" s="21"/>
      <c r="Z61" s="21"/>
      <c r="AA61" s="21"/>
      <c r="AB61" s="21"/>
    </row>
    <row r="62" spans="1:28" ht="14.25" customHeight="1" x14ac:dyDescent="0.15">
      <c r="A62" s="27" t="s">
        <v>79</v>
      </c>
      <c r="B62" s="26">
        <v>335.1750997588241</v>
      </c>
      <c r="C62" s="26">
        <v>352.23983011523643</v>
      </c>
      <c r="D62" s="26">
        <v>347.60960429823513</v>
      </c>
      <c r="E62" s="26">
        <v>366.79379825611312</v>
      </c>
      <c r="F62" s="26">
        <v>345.46083026778342</v>
      </c>
      <c r="G62" s="26">
        <v>359.78185897226808</v>
      </c>
      <c r="H62" s="26">
        <v>398.91837928775789</v>
      </c>
      <c r="I62" s="26">
        <v>408.71525395960452</v>
      </c>
      <c r="J62" s="26">
        <v>435.82932417435654</v>
      </c>
      <c r="K62" s="26">
        <v>437.04605127713899</v>
      </c>
      <c r="L62" s="108">
        <v>444.26388803931599</v>
      </c>
      <c r="M62" s="108">
        <v>532.29999999999995</v>
      </c>
      <c r="N62" s="108">
        <v>558.42225005264493</v>
      </c>
      <c r="O62" s="108">
        <v>583.56551321014797</v>
      </c>
      <c r="P62" s="108">
        <v>616.30277928356008</v>
      </c>
      <c r="Q62" s="108">
        <v>653.71273379940203</v>
      </c>
      <c r="R62" s="21"/>
      <c r="S62" s="83">
        <f t="shared" ref="S62:S67" si="2">IF(Q62="", 0, 1)</f>
        <v>1</v>
      </c>
      <c r="T62" s="22"/>
      <c r="U62" s="21"/>
      <c r="V62" s="21"/>
      <c r="W62" s="21"/>
      <c r="X62" s="21"/>
      <c r="Y62" s="21"/>
      <c r="Z62" s="21"/>
      <c r="AA62" s="21"/>
      <c r="AB62" s="21"/>
    </row>
    <row r="63" spans="1:28" ht="14.25" customHeight="1" x14ac:dyDescent="0.15">
      <c r="A63" s="27" t="s">
        <v>80</v>
      </c>
      <c r="B63" s="24">
        <v>4745.6000000000004</v>
      </c>
      <c r="C63" s="24">
        <v>5489.1</v>
      </c>
      <c r="D63" s="24">
        <v>6949.1</v>
      </c>
      <c r="E63" s="24">
        <v>8160</v>
      </c>
      <c r="F63" s="24">
        <v>6698.4</v>
      </c>
      <c r="G63" s="24">
        <v>7916.1</v>
      </c>
      <c r="H63" s="24">
        <v>8199.4</v>
      </c>
      <c r="I63" s="24">
        <v>8866.9</v>
      </c>
      <c r="J63" s="24">
        <v>9419</v>
      </c>
      <c r="K63" s="24">
        <v>9785.4</v>
      </c>
      <c r="L63" s="24">
        <v>9727.2999999999993</v>
      </c>
      <c r="M63" s="24">
        <v>8191.2</v>
      </c>
      <c r="N63" s="24">
        <v>8599.7999999999993</v>
      </c>
      <c r="O63" s="24">
        <v>8843.4</v>
      </c>
      <c r="P63" s="24">
        <v>8503.7000000000007</v>
      </c>
      <c r="Q63" s="24">
        <v>7131.6</v>
      </c>
      <c r="R63" s="21"/>
      <c r="S63" s="83">
        <f t="shared" si="2"/>
        <v>1</v>
      </c>
      <c r="T63" s="22"/>
      <c r="U63" s="21"/>
      <c r="V63" s="21"/>
      <c r="W63" s="21"/>
      <c r="X63" s="21"/>
      <c r="Y63" s="21"/>
      <c r="Z63" s="21"/>
      <c r="AA63" s="21"/>
      <c r="AB63" s="21"/>
    </row>
    <row r="64" spans="1:28" ht="14.25" customHeight="1" x14ac:dyDescent="0.15">
      <c r="A64" s="27" t="s">
        <v>81</v>
      </c>
      <c r="B64" s="26">
        <v>364.74</v>
      </c>
      <c r="C64" s="26">
        <v>370.3</v>
      </c>
      <c r="D64" s="26">
        <v>376.53</v>
      </c>
      <c r="E64" s="26">
        <v>354.93</v>
      </c>
      <c r="F64" s="26">
        <v>276.41000000000003</v>
      </c>
      <c r="G64" s="26">
        <v>304.42213393000003</v>
      </c>
      <c r="H64" s="26">
        <v>381.81261869000002</v>
      </c>
      <c r="I64" s="26">
        <v>418.97637327625</v>
      </c>
      <c r="J64" s="26">
        <v>515.90716849687499</v>
      </c>
      <c r="K64" s="26">
        <v>554.46024424674999</v>
      </c>
      <c r="L64" s="26">
        <v>489.92701522999999</v>
      </c>
      <c r="M64" s="26">
        <v>450.90177906226302</v>
      </c>
      <c r="N64" s="26">
        <v>482.68378668013696</v>
      </c>
      <c r="O64" s="26">
        <v>476.33514166272198</v>
      </c>
      <c r="P64" s="26">
        <v>488.19051132110604</v>
      </c>
      <c r="Q64" s="26">
        <v>240.66350855419358</v>
      </c>
      <c r="R64" s="21"/>
      <c r="S64" s="83">
        <f t="shared" si="2"/>
        <v>1</v>
      </c>
      <c r="T64" s="22"/>
      <c r="U64" s="21"/>
      <c r="V64" s="21"/>
      <c r="W64" s="21"/>
      <c r="X64" s="21"/>
      <c r="Y64" s="21"/>
      <c r="Z64" s="21"/>
      <c r="AA64" s="21"/>
      <c r="AB64" s="21"/>
    </row>
    <row r="65" spans="1:28" ht="14.25" customHeight="1" x14ac:dyDescent="0.15">
      <c r="A65" s="27" t="s">
        <v>84</v>
      </c>
      <c r="B65" s="24"/>
      <c r="C65" s="24"/>
      <c r="D65" s="24"/>
      <c r="E65" s="24">
        <v>2094.4384897612726</v>
      </c>
      <c r="F65" s="24">
        <v>1671.3408909799346</v>
      </c>
      <c r="G65" s="24">
        <v>1861.0639692207785</v>
      </c>
      <c r="H65" s="24">
        <v>2176.2981082678548</v>
      </c>
      <c r="I65" s="24">
        <v>2329.3372379226412</v>
      </c>
      <c r="J65" s="24">
        <v>2294.9348783390265</v>
      </c>
      <c r="K65" s="24">
        <v>2356.4368218440873</v>
      </c>
      <c r="L65" s="24">
        <v>1861.9236165168591</v>
      </c>
      <c r="M65" s="24">
        <v>1733.1405525191296</v>
      </c>
      <c r="N65" s="24">
        <v>1987.3724795414887</v>
      </c>
      <c r="O65" s="109">
        <v>2334.2207299833744</v>
      </c>
      <c r="P65" s="109">
        <v>2315.2853566413728</v>
      </c>
      <c r="Q65" s="109">
        <v>1777.7626503384929</v>
      </c>
      <c r="R65" s="21"/>
      <c r="S65" s="83">
        <f t="shared" si="2"/>
        <v>1</v>
      </c>
      <c r="T65" s="22"/>
      <c r="U65" s="21"/>
      <c r="V65" s="21"/>
      <c r="W65" s="21"/>
      <c r="X65" s="21"/>
      <c r="Y65" s="21"/>
      <c r="Z65" s="21"/>
      <c r="AA65" s="21"/>
      <c r="AB65" s="21"/>
    </row>
    <row r="66" spans="1:28" ht="14.25" customHeight="1" x14ac:dyDescent="0.15">
      <c r="A66" s="27" t="s">
        <v>85</v>
      </c>
      <c r="B66" s="26">
        <v>10.200133819163822</v>
      </c>
      <c r="C66" s="26">
        <v>10.059884130403931</v>
      </c>
      <c r="D66" s="26">
        <v>8.8078900099568997</v>
      </c>
      <c r="E66" s="26">
        <v>9.080208096702389</v>
      </c>
      <c r="F66" s="26">
        <v>7.4652656945063107</v>
      </c>
      <c r="G66" s="26">
        <v>21.157670238918385</v>
      </c>
      <c r="H66" s="26">
        <v>0.7</v>
      </c>
      <c r="I66" s="26">
        <v>0.31292518088588206</v>
      </c>
      <c r="J66" s="26">
        <v>0.16018169140272501</v>
      </c>
      <c r="K66" s="26">
        <v>1.0776791389959921</v>
      </c>
      <c r="L66" s="26">
        <v>0.27097084975745411</v>
      </c>
      <c r="M66" s="26">
        <v>0.28119256567339768</v>
      </c>
      <c r="N66" s="26">
        <v>0.87594353914817735</v>
      </c>
      <c r="O66" s="26">
        <v>0.71462146173440266</v>
      </c>
      <c r="P66" s="26">
        <v>1.3246222329945301</v>
      </c>
      <c r="Q66" s="26">
        <v>0.53688681857794707</v>
      </c>
      <c r="R66" s="21"/>
      <c r="S66" s="83">
        <f t="shared" si="2"/>
        <v>1</v>
      </c>
      <c r="T66" s="22"/>
      <c r="U66" s="21"/>
      <c r="V66" s="21"/>
      <c r="W66" s="21"/>
      <c r="X66" s="21"/>
      <c r="Y66" s="21"/>
      <c r="Z66" s="21"/>
      <c r="AA66" s="21"/>
      <c r="AB66" s="21"/>
    </row>
    <row r="67" spans="1:28" ht="14.25" customHeight="1" x14ac:dyDescent="0.15">
      <c r="A67" s="27" t="s">
        <v>86</v>
      </c>
      <c r="B67" s="24">
        <v>466.3828875592078</v>
      </c>
      <c r="C67" s="24">
        <v>584.68039514459474</v>
      </c>
      <c r="D67" s="24">
        <v>733.09198471483228</v>
      </c>
      <c r="E67" s="24">
        <v>1048.465637377946</v>
      </c>
      <c r="F67" s="24">
        <v>992.46719384767698</v>
      </c>
      <c r="G67" s="24">
        <v>1177.4580949913277</v>
      </c>
      <c r="H67" s="24">
        <v>1582.1000958253528</v>
      </c>
      <c r="I67" s="24">
        <v>1730.3213549627767</v>
      </c>
      <c r="J67" s="24">
        <v>2079.0287557871284</v>
      </c>
      <c r="K67" s="24">
        <v>2192.8305469296083</v>
      </c>
      <c r="L67" s="24">
        <v>2358.2531632027089</v>
      </c>
      <c r="M67" s="24">
        <v>2206.8664665589627</v>
      </c>
      <c r="N67" s="24">
        <v>2605.5196898846261</v>
      </c>
      <c r="O67" s="24">
        <v>3263.0241014208318</v>
      </c>
      <c r="P67" s="24">
        <v>3549.8459907790011</v>
      </c>
      <c r="Q67" s="24">
        <v>2997.1676106573277</v>
      </c>
      <c r="R67" s="21"/>
      <c r="S67" s="83">
        <f t="shared" si="2"/>
        <v>1</v>
      </c>
      <c r="T67" s="21"/>
      <c r="U67" s="21"/>
      <c r="V67" s="21"/>
      <c r="W67" s="21"/>
      <c r="X67" s="21"/>
      <c r="Y67" s="21"/>
      <c r="Z67" s="21"/>
      <c r="AA67" s="21"/>
      <c r="AB67" s="21"/>
    </row>
    <row r="68" spans="1:28" ht="14.25" customHeight="1" x14ac:dyDescent="0.15">
      <c r="A68" s="27" t="s">
        <v>87</v>
      </c>
      <c r="B68" s="26"/>
      <c r="C68" s="26"/>
      <c r="D68" s="26"/>
      <c r="E68" s="26">
        <v>181676.79999999999</v>
      </c>
      <c r="F68" s="26">
        <v>140214.93238816535</v>
      </c>
      <c r="G68" s="26">
        <v>156254.20142900423</v>
      </c>
      <c r="H68" s="26">
        <v>166702.52889448713</v>
      </c>
      <c r="I68" s="26">
        <v>159410.30393520196</v>
      </c>
      <c r="J68" s="26">
        <v>162137.70226825596</v>
      </c>
      <c r="K68" s="26">
        <v>164666.57879363903</v>
      </c>
      <c r="L68" s="26">
        <v>150903.59658076597</v>
      </c>
      <c r="M68" s="108">
        <v>145053.18975482666</v>
      </c>
      <c r="N68" s="108">
        <v>165854.93458482067</v>
      </c>
      <c r="O68" s="108">
        <v>184804.19375467065</v>
      </c>
      <c r="P68" s="108">
        <v>184113.72620192132</v>
      </c>
      <c r="Q68" s="108">
        <v>149292.74756905087</v>
      </c>
      <c r="R68" s="21"/>
      <c r="S68" s="58"/>
      <c r="T68" s="21"/>
      <c r="U68" s="21"/>
      <c r="V68" s="21"/>
      <c r="W68" s="21"/>
      <c r="X68" s="21"/>
      <c r="Y68" s="21"/>
      <c r="Z68" s="21"/>
      <c r="AA68" s="21"/>
      <c r="AB68" s="21"/>
    </row>
    <row r="69" spans="1:28" ht="14.25" customHeight="1" x14ac:dyDescent="0.15">
      <c r="A69" s="27" t="s">
        <v>88</v>
      </c>
      <c r="B69" s="24">
        <v>47.337955186921292</v>
      </c>
      <c r="C69" s="24">
        <v>83.084017455436381</v>
      </c>
      <c r="D69" s="24">
        <v>113.99815728308225</v>
      </c>
      <c r="E69" s="24">
        <v>149.76070462108839</v>
      </c>
      <c r="F69" s="24">
        <v>74.61575056640433</v>
      </c>
      <c r="G69" s="24">
        <v>86.795883586189788</v>
      </c>
      <c r="H69" s="24">
        <v>83.952763536296757</v>
      </c>
      <c r="I69" s="24"/>
      <c r="J69" s="24"/>
      <c r="K69" s="24"/>
      <c r="L69" s="24"/>
      <c r="M69" s="109"/>
      <c r="N69" s="109"/>
      <c r="O69" s="109"/>
      <c r="P69" s="109"/>
      <c r="Q69" s="109"/>
      <c r="R69" s="21"/>
      <c r="S69" s="83">
        <f t="shared" ref="S69:S100" si="3">IF(Q69="", 0, 1)</f>
        <v>0</v>
      </c>
      <c r="T69" s="21"/>
      <c r="U69" s="21"/>
      <c r="V69" s="21"/>
      <c r="W69" s="21"/>
      <c r="X69" s="21"/>
      <c r="Y69" s="21"/>
      <c r="Z69" s="21"/>
      <c r="AA69" s="21"/>
      <c r="AB69" s="21"/>
    </row>
    <row r="70" spans="1:28" ht="14.25" customHeight="1" x14ac:dyDescent="0.15">
      <c r="A70" s="27" t="s">
        <v>89</v>
      </c>
      <c r="B70" s="26">
        <v>292.7</v>
      </c>
      <c r="C70" s="26">
        <v>250.30206914242066</v>
      </c>
      <c r="D70" s="26">
        <v>288.81244575324058</v>
      </c>
      <c r="E70" s="26">
        <v>369.95187459856709</v>
      </c>
      <c r="F70" s="26">
        <v>236.74188806554042</v>
      </c>
      <c r="G70" s="26">
        <v>246.71783492490943</v>
      </c>
      <c r="H70" s="26">
        <v>290.09338248554502</v>
      </c>
      <c r="I70" s="26">
        <v>311.48602779073991</v>
      </c>
      <c r="J70" s="26">
        <v>311.1508557904142</v>
      </c>
      <c r="K70" s="26">
        <v>338.28526216450598</v>
      </c>
      <c r="L70" s="26">
        <v>333.36493247169147</v>
      </c>
      <c r="M70" s="108">
        <v>338.53485548830042</v>
      </c>
      <c r="N70" s="108">
        <v>375.97794397800487</v>
      </c>
      <c r="O70" s="108">
        <v>497.98820016840119</v>
      </c>
      <c r="P70" s="108">
        <v>483.19795432995772</v>
      </c>
      <c r="Q70" s="108">
        <v>141.39428426665566</v>
      </c>
      <c r="R70" s="21"/>
      <c r="S70" s="83">
        <f t="shared" si="3"/>
        <v>1</v>
      </c>
      <c r="T70" s="21"/>
      <c r="U70" s="21"/>
      <c r="V70" s="21"/>
      <c r="W70" s="21"/>
      <c r="X70" s="21"/>
      <c r="Y70" s="21"/>
      <c r="Z70" s="21"/>
      <c r="AA70" s="21"/>
      <c r="AB70" s="21"/>
    </row>
    <row r="71" spans="1:28" ht="14.25" customHeight="1" x14ac:dyDescent="0.15">
      <c r="A71" s="27" t="s">
        <v>90</v>
      </c>
      <c r="B71" s="24">
        <v>2619.3000000000002</v>
      </c>
      <c r="C71" s="24"/>
      <c r="D71" s="24"/>
      <c r="E71" s="24">
        <v>3813.8452907716282</v>
      </c>
      <c r="F71" s="24">
        <v>2844.3478048838688</v>
      </c>
      <c r="G71" s="24">
        <v>3222.4581634920614</v>
      </c>
      <c r="H71" s="24">
        <v>3715.3232138528101</v>
      </c>
      <c r="I71" s="24">
        <v>3282.4773991160127</v>
      </c>
      <c r="J71" s="24">
        <v>3174.8556905104488</v>
      </c>
      <c r="K71" s="24">
        <v>3411.8674554199124</v>
      </c>
      <c r="L71" s="24">
        <v>3496.3190526302792</v>
      </c>
      <c r="M71" s="109">
        <v>3650.4313029903328</v>
      </c>
      <c r="N71" s="109">
        <v>4328.4998490357939</v>
      </c>
      <c r="O71" s="109">
        <v>5019.4347041025731</v>
      </c>
      <c r="P71" s="109">
        <v>5077.3495669913509</v>
      </c>
      <c r="Q71" s="109">
        <v>2948.2682438606316</v>
      </c>
      <c r="R71" s="21"/>
      <c r="S71" s="83">
        <f t="shared" si="3"/>
        <v>1</v>
      </c>
      <c r="T71" s="21"/>
      <c r="U71" s="21"/>
      <c r="V71" s="21"/>
      <c r="W71" s="21"/>
      <c r="X71" s="21"/>
      <c r="Y71" s="21"/>
      <c r="Z71" s="21"/>
      <c r="AA71" s="21"/>
      <c r="AB71" s="21"/>
    </row>
    <row r="72" spans="1:28" ht="14.25" customHeight="1" x14ac:dyDescent="0.15">
      <c r="A72" s="27" t="s">
        <v>91</v>
      </c>
      <c r="B72" s="26">
        <v>31899.195572342716</v>
      </c>
      <c r="C72" s="26">
        <v>36854.068787737517</v>
      </c>
      <c r="D72" s="26">
        <v>43639.807356282938</v>
      </c>
      <c r="E72" s="26">
        <v>48624.290215146706</v>
      </c>
      <c r="F72" s="26">
        <v>38838.339150698033</v>
      </c>
      <c r="G72" s="26">
        <v>43030.664985337833</v>
      </c>
      <c r="H72" s="26">
        <v>49154.055554079394</v>
      </c>
      <c r="I72" s="26">
        <v>47285.265621882856</v>
      </c>
      <c r="J72" s="26">
        <v>45888.492691746331</v>
      </c>
      <c r="K72" s="26">
        <v>47935.696870627311</v>
      </c>
      <c r="L72" s="26">
        <v>41873.314554945129</v>
      </c>
      <c r="M72" s="108">
        <v>40281.580519445633</v>
      </c>
      <c r="N72" s="108">
        <v>46006.854169597216</v>
      </c>
      <c r="O72" s="108">
        <v>46783.712550524811</v>
      </c>
      <c r="P72" s="108">
        <v>47780.171465811771</v>
      </c>
      <c r="Q72" s="108">
        <v>43670.213748025475</v>
      </c>
      <c r="R72" s="21"/>
      <c r="S72" s="83">
        <f t="shared" si="3"/>
        <v>1</v>
      </c>
      <c r="T72" s="21"/>
      <c r="U72" s="21"/>
      <c r="V72" s="21"/>
      <c r="W72" s="21"/>
      <c r="X72" s="21"/>
      <c r="Y72" s="21"/>
      <c r="Z72" s="21"/>
      <c r="AA72" s="21"/>
      <c r="AB72" s="21"/>
    </row>
    <row r="73" spans="1:28" ht="14.25" customHeight="1" x14ac:dyDescent="0.15">
      <c r="A73" s="27" t="s">
        <v>92</v>
      </c>
      <c r="B73" s="24">
        <v>246.46437747479862</v>
      </c>
      <c r="C73" s="24">
        <v>244.98907361444654</v>
      </c>
      <c r="D73" s="24">
        <v>291.79753505719384</v>
      </c>
      <c r="E73" s="24">
        <v>246.4</v>
      </c>
      <c r="F73" s="24">
        <v>201.8687967194457</v>
      </c>
      <c r="G73" s="24">
        <v>256.17679374524477</v>
      </c>
      <c r="H73" s="24">
        <v>301.33261143373068</v>
      </c>
      <c r="I73" s="24">
        <v>323.65910934636946</v>
      </c>
      <c r="J73" s="24">
        <v>321.11968408227546</v>
      </c>
      <c r="K73" s="24">
        <v>349.11324033148878</v>
      </c>
      <c r="L73" s="24">
        <v>308.85892504174279</v>
      </c>
      <c r="M73" s="109">
        <v>311.05386527168497</v>
      </c>
      <c r="N73" s="109"/>
      <c r="O73" s="109"/>
      <c r="P73" s="109"/>
      <c r="Q73" s="109"/>
      <c r="R73" s="21"/>
      <c r="S73" s="83">
        <f t="shared" si="3"/>
        <v>0</v>
      </c>
      <c r="T73" s="21"/>
      <c r="U73" s="21"/>
      <c r="V73" s="21"/>
      <c r="W73" s="21"/>
      <c r="X73" s="21"/>
      <c r="Y73" s="21"/>
      <c r="Z73" s="21"/>
      <c r="AA73" s="21"/>
      <c r="AB73" s="21"/>
    </row>
    <row r="74" spans="1:28" ht="14.25" customHeight="1" x14ac:dyDescent="0.15">
      <c r="A74" s="27" t="s">
        <v>93</v>
      </c>
      <c r="B74" s="26">
        <v>26.409177860482597</v>
      </c>
      <c r="C74" s="26"/>
      <c r="D74" s="26">
        <v>31.639997911249985</v>
      </c>
      <c r="E74" s="26">
        <v>30.895530653553006</v>
      </c>
      <c r="F74" s="26">
        <v>38.015451425543091</v>
      </c>
      <c r="G74" s="26">
        <v>31.790289704967687</v>
      </c>
      <c r="H74" s="26">
        <v>39.841809866318357</v>
      </c>
      <c r="I74" s="26">
        <v>18.08718743948037</v>
      </c>
      <c r="J74" s="26">
        <v>5.7748356079462972</v>
      </c>
      <c r="K74" s="26">
        <v>3.6447117741041821</v>
      </c>
      <c r="L74" s="26">
        <v>16.101120855153674</v>
      </c>
      <c r="M74" s="108"/>
      <c r="N74" s="108"/>
      <c r="O74" s="108"/>
      <c r="P74" s="108"/>
      <c r="Q74" s="108"/>
      <c r="R74" s="21"/>
      <c r="S74" s="83">
        <f t="shared" si="3"/>
        <v>0</v>
      </c>
      <c r="T74" s="21"/>
      <c r="U74" s="21"/>
      <c r="V74" s="21"/>
      <c r="W74" s="21"/>
      <c r="X74" s="21"/>
      <c r="Y74" s="21"/>
      <c r="Z74" s="21"/>
      <c r="AA74" s="21"/>
      <c r="AB74" s="21"/>
    </row>
    <row r="75" spans="1:28" ht="14.25" customHeight="1" x14ac:dyDescent="0.15">
      <c r="A75" s="27" t="s">
        <v>94</v>
      </c>
      <c r="B75" s="24">
        <v>15.992058446474438</v>
      </c>
      <c r="C75" s="24">
        <v>16.241875098541016</v>
      </c>
      <c r="D75" s="24">
        <v>22.115006666470435</v>
      </c>
      <c r="E75" s="24">
        <v>20.442875175590554</v>
      </c>
      <c r="F75" s="24">
        <v>19.913253094639987</v>
      </c>
      <c r="G75" s="24">
        <v>37.723599608582944</v>
      </c>
      <c r="H75" s="24">
        <v>44.301457982869834</v>
      </c>
      <c r="I75" s="24">
        <v>45.034989203567775</v>
      </c>
      <c r="J75" s="24">
        <v>48.626692752812417</v>
      </c>
      <c r="K75" s="24">
        <v>33.771680844630446</v>
      </c>
      <c r="L75" s="24">
        <v>38.325176248053666</v>
      </c>
      <c r="M75" s="109">
        <v>17.130831325992606</v>
      </c>
      <c r="N75" s="109">
        <v>27.232023544052161</v>
      </c>
      <c r="O75" s="109">
        <v>31.710121428233442</v>
      </c>
      <c r="P75" s="109"/>
      <c r="Q75" s="109"/>
      <c r="R75" s="21"/>
      <c r="S75" s="83">
        <f t="shared" si="3"/>
        <v>0</v>
      </c>
      <c r="T75" s="21"/>
      <c r="U75" s="21"/>
      <c r="V75" s="21"/>
      <c r="W75" s="21"/>
      <c r="X75" s="21"/>
      <c r="Y75" s="21"/>
      <c r="Z75" s="21"/>
      <c r="AA75" s="21"/>
      <c r="AB75" s="21"/>
    </row>
    <row r="76" spans="1:28" ht="14.25" customHeight="1" x14ac:dyDescent="0.15">
      <c r="A76" s="27" t="s">
        <v>95</v>
      </c>
      <c r="B76" s="26">
        <v>333.01835008</v>
      </c>
      <c r="C76" s="26">
        <v>412.11493912999998</v>
      </c>
      <c r="D76" s="26">
        <v>512.84502999000006</v>
      </c>
      <c r="E76" s="26">
        <v>615.31082266999999</v>
      </c>
      <c r="F76" s="26">
        <v>624.4248212</v>
      </c>
      <c r="G76" s="26">
        <v>697.49680986999999</v>
      </c>
      <c r="H76" s="26">
        <v>799.45050591999996</v>
      </c>
      <c r="I76" s="26">
        <v>852.85651740999992</v>
      </c>
      <c r="J76" s="26">
        <v>964.28444538999997</v>
      </c>
      <c r="K76" s="26">
        <v>971.49774522999996</v>
      </c>
      <c r="L76" s="26">
        <v>952.13480903999994</v>
      </c>
      <c r="M76" s="108">
        <v>919.89250889999994</v>
      </c>
      <c r="N76" s="108">
        <v>959.67921837000006</v>
      </c>
      <c r="O76" s="108">
        <v>973.89358175999996</v>
      </c>
      <c r="P76" s="108">
        <v>1006.7233056499999</v>
      </c>
      <c r="Q76" s="108">
        <v>698.00609627999995</v>
      </c>
      <c r="R76" s="21"/>
      <c r="S76" s="83">
        <f t="shared" si="3"/>
        <v>1</v>
      </c>
      <c r="T76" s="21"/>
      <c r="U76" s="21"/>
      <c r="V76" s="21"/>
      <c r="W76" s="21"/>
      <c r="X76" s="21"/>
      <c r="Y76" s="21"/>
      <c r="Z76" s="21"/>
      <c r="AA76" s="21"/>
      <c r="AB76" s="21"/>
    </row>
    <row r="77" spans="1:28" ht="14.25" customHeight="1" x14ac:dyDescent="0.15">
      <c r="A77" s="27" t="s">
        <v>96</v>
      </c>
      <c r="B77" s="24">
        <v>37334.971358484683</v>
      </c>
      <c r="C77" s="24">
        <v>41969.359182805558</v>
      </c>
      <c r="D77" s="24">
        <v>50750.787878749994</v>
      </c>
      <c r="E77" s="24">
        <v>61071.676060167723</v>
      </c>
      <c r="F77" s="24">
        <v>50427.622463281536</v>
      </c>
      <c r="G77" s="24">
        <v>55661.857940548311</v>
      </c>
      <c r="H77" s="24">
        <v>59747.668422930132</v>
      </c>
      <c r="I77" s="24">
        <v>56790.3095379964</v>
      </c>
      <c r="J77" s="24">
        <v>60507.042277174936</v>
      </c>
      <c r="K77" s="24">
        <v>61823.798025729535</v>
      </c>
      <c r="L77" s="24">
        <v>56541.794379429382</v>
      </c>
      <c r="M77" s="109">
        <v>55228.202913530993</v>
      </c>
      <c r="N77" s="109">
        <v>61814.987732286303</v>
      </c>
      <c r="O77" s="109">
        <v>69697.333761675953</v>
      </c>
      <c r="P77" s="109">
        <v>69747.053497970905</v>
      </c>
      <c r="Q77" s="109">
        <v>54278.950376034678</v>
      </c>
      <c r="R77" s="21"/>
      <c r="S77" s="83">
        <f t="shared" si="3"/>
        <v>1</v>
      </c>
      <c r="T77" s="21"/>
      <c r="U77" s="21"/>
      <c r="V77" s="21"/>
      <c r="W77" s="21"/>
      <c r="X77" s="21"/>
      <c r="Y77" s="21"/>
      <c r="Z77" s="21"/>
      <c r="AA77" s="21"/>
      <c r="AB77" s="21"/>
    </row>
    <row r="78" spans="1:28" ht="14.25" customHeight="1" x14ac:dyDescent="0.15">
      <c r="A78" s="27" t="s">
        <v>97</v>
      </c>
      <c r="B78" s="26">
        <v>145.90774999999999</v>
      </c>
      <c r="C78" s="26">
        <v>203.37254503772601</v>
      </c>
      <c r="D78" s="26">
        <v>313.21588706633599</v>
      </c>
      <c r="E78" s="26">
        <v>239.52988581026102</v>
      </c>
      <c r="F78" s="26">
        <v>322.77080000000001</v>
      </c>
      <c r="G78" s="26">
        <v>363.73399999999998</v>
      </c>
      <c r="H78" s="26">
        <v>493.2</v>
      </c>
      <c r="I78" s="26">
        <v>930.099331343328</v>
      </c>
      <c r="J78" s="26">
        <v>696.35097655641493</v>
      </c>
      <c r="K78" s="26">
        <v>616.01242133169194</v>
      </c>
      <c r="L78" s="26">
        <v>457.40472703134503</v>
      </c>
      <c r="M78" s="108">
        <v>809.13104934333398</v>
      </c>
      <c r="N78" s="108">
        <v>472.55</v>
      </c>
      <c r="O78" s="108">
        <v>453.06353272790699</v>
      </c>
      <c r="P78" s="108">
        <v>501.07504891491595</v>
      </c>
      <c r="Q78" s="108">
        <v>516.88855672591296</v>
      </c>
      <c r="R78" s="21"/>
      <c r="S78" s="83">
        <f t="shared" si="3"/>
        <v>1</v>
      </c>
      <c r="T78" s="21"/>
      <c r="U78" s="21"/>
      <c r="V78" s="21"/>
      <c r="W78" s="21"/>
      <c r="X78" s="21"/>
      <c r="Y78" s="21"/>
      <c r="Z78" s="21"/>
      <c r="AA78" s="21"/>
      <c r="AB78" s="21"/>
    </row>
    <row r="79" spans="1:28" ht="14.25" customHeight="1" x14ac:dyDescent="0.15">
      <c r="A79" s="27" t="s">
        <v>98</v>
      </c>
      <c r="B79" s="24">
        <v>17329.550582134001</v>
      </c>
      <c r="C79" s="24">
        <v>18048.533105847568</v>
      </c>
      <c r="D79" s="24">
        <v>23350.802783202453</v>
      </c>
      <c r="E79" s="24">
        <v>28345.282510031197</v>
      </c>
      <c r="F79" s="24">
        <v>18917.400000000001</v>
      </c>
      <c r="G79" s="24">
        <v>20428.026616883843</v>
      </c>
      <c r="H79" s="24">
        <v>19671.379977694469</v>
      </c>
      <c r="I79" s="24">
        <v>17098.458788384156</v>
      </c>
      <c r="J79" s="24">
        <v>16023.207359976146</v>
      </c>
      <c r="K79" s="24">
        <v>17431.084965098722</v>
      </c>
      <c r="L79" s="24">
        <v>15156.644232607392</v>
      </c>
      <c r="M79" s="109">
        <v>13912.74725242977</v>
      </c>
      <c r="N79" s="109">
        <v>16369.766777782363</v>
      </c>
      <c r="O79" s="109">
        <v>19595.769100669058</v>
      </c>
      <c r="P79" s="109">
        <v>19361.982590245963</v>
      </c>
      <c r="Q79" s="109">
        <v>15728.59785912832</v>
      </c>
      <c r="R79" s="21"/>
      <c r="S79" s="83">
        <f t="shared" si="3"/>
        <v>1</v>
      </c>
      <c r="T79" s="21"/>
      <c r="U79" s="21"/>
      <c r="V79" s="21"/>
      <c r="W79" s="21"/>
      <c r="X79" s="21"/>
      <c r="Y79" s="21"/>
      <c r="Z79" s="21"/>
      <c r="AA79" s="21"/>
      <c r="AB79" s="21"/>
    </row>
    <row r="80" spans="1:28" ht="14.25" customHeight="1" x14ac:dyDescent="0.15">
      <c r="A80" s="27" t="s">
        <v>99</v>
      </c>
      <c r="B80" s="26">
        <v>11.284629629629629</v>
      </c>
      <c r="C80" s="26">
        <v>11.592051851851851</v>
      </c>
      <c r="D80" s="26">
        <v>11.272078518518519</v>
      </c>
      <c r="E80" s="26">
        <v>10.410039259259259</v>
      </c>
      <c r="F80" s="26">
        <v>9.7088292592592591</v>
      </c>
      <c r="G80" s="26">
        <v>10.451555925925925</v>
      </c>
      <c r="H80" s="26">
        <v>11.737992962962963</v>
      </c>
      <c r="I80" s="26">
        <v>14.286137777777776</v>
      </c>
      <c r="J80" s="26">
        <v>14.457571481481482</v>
      </c>
      <c r="K80" s="26">
        <v>15.395953448148148</v>
      </c>
      <c r="L80" s="26">
        <v>15.904320014814816</v>
      </c>
      <c r="M80" s="108">
        <v>14.731309322222222</v>
      </c>
      <c r="N80" s="111">
        <v>14.563916370751851</v>
      </c>
      <c r="O80" s="111">
        <v>16.397731204085186</v>
      </c>
      <c r="P80" s="111">
        <v>15.909023437418517</v>
      </c>
      <c r="Q80" s="111">
        <v>5.9729648094191869</v>
      </c>
      <c r="R80" s="21"/>
      <c r="S80" s="83">
        <f t="shared" si="3"/>
        <v>1</v>
      </c>
      <c r="T80" s="21"/>
      <c r="U80" s="21"/>
      <c r="V80" s="21"/>
      <c r="W80" s="21"/>
      <c r="X80" s="21"/>
      <c r="Y80" s="21"/>
      <c r="Z80" s="21"/>
      <c r="AA80" s="21"/>
      <c r="AB80" s="21"/>
    </row>
    <row r="81" spans="1:28" ht="14.25" customHeight="1" x14ac:dyDescent="0.15">
      <c r="A81" s="27" t="s">
        <v>100</v>
      </c>
      <c r="B81" s="24">
        <v>154.5</v>
      </c>
      <c r="C81" s="24">
        <v>170.7</v>
      </c>
      <c r="D81" s="24">
        <v>191.4</v>
      </c>
      <c r="E81" s="24">
        <v>244.7</v>
      </c>
      <c r="F81" s="24">
        <v>260.32373000000001</v>
      </c>
      <c r="G81" s="24">
        <v>280.94288999999998</v>
      </c>
      <c r="H81" s="24">
        <v>336.71481999999997</v>
      </c>
      <c r="I81" s="24">
        <v>317.78008999999997</v>
      </c>
      <c r="J81" s="24">
        <v>378.50371000000001</v>
      </c>
      <c r="K81" s="24">
        <v>411.60054000000002</v>
      </c>
      <c r="L81" s="24">
        <v>457.64118000000002</v>
      </c>
      <c r="M81" s="109">
        <v>462.60359</v>
      </c>
      <c r="N81" s="109">
        <v>443.93727999999999</v>
      </c>
      <c r="O81" s="109">
        <v>457.3904</v>
      </c>
      <c r="P81" s="109">
        <v>479.12696999999997</v>
      </c>
      <c r="Q81" s="109">
        <v>392.19628999999998</v>
      </c>
      <c r="R81" s="21"/>
      <c r="S81" s="83">
        <f t="shared" si="3"/>
        <v>1</v>
      </c>
      <c r="T81" s="21"/>
      <c r="U81" s="21"/>
      <c r="V81" s="21"/>
      <c r="W81" s="21"/>
      <c r="X81" s="21"/>
      <c r="Y81" s="21"/>
      <c r="Z81" s="21"/>
      <c r="AA81" s="21"/>
      <c r="AB81" s="21"/>
    </row>
    <row r="82" spans="1:28" ht="14.25" customHeight="1" x14ac:dyDescent="0.15">
      <c r="A82" s="27" t="s">
        <v>101</v>
      </c>
      <c r="B82" s="26">
        <v>12.03</v>
      </c>
      <c r="C82" s="26">
        <v>7.06</v>
      </c>
      <c r="D82" s="26">
        <v>5.96</v>
      </c>
      <c r="E82" s="26">
        <v>11.61</v>
      </c>
      <c r="F82" s="26">
        <v>14.9</v>
      </c>
      <c r="G82" s="26">
        <v>3.84</v>
      </c>
      <c r="H82" s="26">
        <v>4.62</v>
      </c>
      <c r="I82" s="26">
        <v>4.83</v>
      </c>
      <c r="J82" s="26">
        <v>9.75</v>
      </c>
      <c r="K82" s="26">
        <v>0.38124842953653398</v>
      </c>
      <c r="L82" s="26">
        <v>7.9848873198310351</v>
      </c>
      <c r="M82" s="108">
        <v>9.0131456795121903</v>
      </c>
      <c r="N82" s="108">
        <v>9.2200000000000006</v>
      </c>
      <c r="O82" s="108">
        <v>1.25</v>
      </c>
      <c r="P82" s="108">
        <v>1.04</v>
      </c>
      <c r="Q82" s="108"/>
      <c r="R82" s="21"/>
      <c r="S82" s="83">
        <f t="shared" si="3"/>
        <v>0</v>
      </c>
      <c r="T82" s="21"/>
      <c r="U82" s="21"/>
      <c r="V82" s="21"/>
      <c r="W82" s="21"/>
      <c r="X82" s="21"/>
      <c r="Y82" s="21"/>
      <c r="Z82" s="21"/>
      <c r="AA82" s="21"/>
      <c r="AB82" s="21"/>
    </row>
    <row r="83" spans="1:28" ht="14.25" customHeight="1" x14ac:dyDescent="0.15">
      <c r="A83" s="27" t="s">
        <v>102</v>
      </c>
      <c r="B83" s="24">
        <v>0.49292076408653801</v>
      </c>
      <c r="C83" s="24">
        <v>0</v>
      </c>
      <c r="D83" s="24">
        <v>0.1</v>
      </c>
      <c r="E83" s="24">
        <v>7.0000781590201108E-2</v>
      </c>
      <c r="F83" s="24"/>
      <c r="G83" s="24">
        <v>0.31000187773710502</v>
      </c>
      <c r="H83" s="24">
        <v>0.51921507538553202</v>
      </c>
      <c r="I83" s="24">
        <v>0.376081870086661</v>
      </c>
      <c r="J83" s="24"/>
      <c r="K83" s="24"/>
      <c r="L83" s="24">
        <v>6.0360182141025502E-2</v>
      </c>
      <c r="M83" s="109">
        <v>0.24160000000000001</v>
      </c>
      <c r="N83" s="109">
        <v>0.2703834926769324</v>
      </c>
      <c r="O83" s="109">
        <v>0.2432277638237102</v>
      </c>
      <c r="P83" s="109">
        <v>5.4103779049876566E-2</v>
      </c>
      <c r="Q83" s="109"/>
      <c r="R83" s="21"/>
      <c r="S83" s="83">
        <f t="shared" si="3"/>
        <v>0</v>
      </c>
      <c r="T83" s="21"/>
      <c r="U83" s="21"/>
      <c r="V83" s="21"/>
      <c r="W83" s="21"/>
      <c r="X83" s="21"/>
      <c r="Y83" s="21"/>
      <c r="Z83" s="21"/>
      <c r="AA83" s="21"/>
      <c r="AB83" s="21"/>
    </row>
    <row r="84" spans="1:28" ht="14.25" customHeight="1" x14ac:dyDescent="0.15">
      <c r="A84" s="27" t="s">
        <v>103</v>
      </c>
      <c r="B84" s="26">
        <v>7.609</v>
      </c>
      <c r="C84" s="26">
        <v>8.06</v>
      </c>
      <c r="D84" s="26">
        <v>8.7040000000000006</v>
      </c>
      <c r="E84" s="26">
        <v>9.4003200000000007</v>
      </c>
      <c r="F84" s="26">
        <v>9.9381311078400003</v>
      </c>
      <c r="G84" s="26">
        <v>13.786294730368899</v>
      </c>
      <c r="H84" s="26">
        <v>19.1245134855046</v>
      </c>
      <c r="I84" s="26">
        <v>21.036964834054999</v>
      </c>
      <c r="J84" s="26">
        <v>23.14</v>
      </c>
      <c r="K84" s="26">
        <v>25.454727449206601</v>
      </c>
      <c r="L84" s="26">
        <v>20.100000000000001</v>
      </c>
      <c r="M84" s="108">
        <v>16.391909999999999</v>
      </c>
      <c r="N84" s="108">
        <v>13.200187629629601</v>
      </c>
      <c r="O84" s="108">
        <v>3.3636200000000001</v>
      </c>
      <c r="P84" s="108">
        <v>2.5235066666666661</v>
      </c>
      <c r="Q84" s="108"/>
      <c r="R84" s="21"/>
      <c r="S84" s="83">
        <f t="shared" si="3"/>
        <v>0</v>
      </c>
      <c r="T84" s="21"/>
      <c r="U84" s="21"/>
      <c r="V84" s="21"/>
      <c r="W84" s="21"/>
      <c r="X84" s="21"/>
      <c r="Y84" s="21"/>
      <c r="Z84" s="21"/>
      <c r="AA84" s="21"/>
      <c r="AB84" s="21"/>
    </row>
    <row r="85" spans="1:28" ht="14.25" customHeight="1" x14ac:dyDescent="0.15">
      <c r="A85" s="27" t="s">
        <v>104</v>
      </c>
      <c r="B85" s="24">
        <v>0</v>
      </c>
      <c r="C85" s="24">
        <v>0</v>
      </c>
      <c r="D85" s="24">
        <v>0</v>
      </c>
      <c r="E85" s="24">
        <v>0</v>
      </c>
      <c r="F85" s="24">
        <v>0</v>
      </c>
      <c r="G85" s="24">
        <v>0</v>
      </c>
      <c r="H85" s="24">
        <v>0</v>
      </c>
      <c r="I85" s="24">
        <v>0</v>
      </c>
      <c r="J85" s="24"/>
      <c r="K85" s="24"/>
      <c r="L85" s="24"/>
      <c r="M85" s="109"/>
      <c r="N85" s="109"/>
      <c r="O85" s="109"/>
      <c r="P85" s="109">
        <v>0</v>
      </c>
      <c r="Q85" s="109"/>
      <c r="R85" s="21"/>
      <c r="S85" s="83">
        <f t="shared" si="3"/>
        <v>0</v>
      </c>
      <c r="T85" s="21"/>
      <c r="U85" s="21"/>
      <c r="V85" s="21"/>
      <c r="W85" s="21"/>
      <c r="X85" s="21"/>
      <c r="Y85" s="21"/>
      <c r="Z85" s="21"/>
      <c r="AA85" s="21"/>
      <c r="AB85" s="21"/>
    </row>
    <row r="86" spans="1:28" ht="14.25" customHeight="1" x14ac:dyDescent="0.15">
      <c r="A86" s="27" t="s">
        <v>105</v>
      </c>
      <c r="B86" s="26">
        <v>49.324069999999999</v>
      </c>
      <c r="C86" s="26">
        <v>38.65660271941438</v>
      </c>
      <c r="D86" s="26">
        <v>50.026792126953822</v>
      </c>
      <c r="E86" s="26">
        <v>55.167270531571297</v>
      </c>
      <c r="F86" s="26">
        <v>62.396936383658378</v>
      </c>
      <c r="G86" s="26">
        <v>58.142304210557995</v>
      </c>
      <c r="H86" s="26">
        <v>81.319838498009091</v>
      </c>
      <c r="I86" s="26">
        <v>80.077026691895881</v>
      </c>
      <c r="J86" s="26">
        <v>104.61522906503072</v>
      </c>
      <c r="K86" s="26">
        <v>121.82300353812481</v>
      </c>
      <c r="L86" s="26">
        <v>126.46772300185177</v>
      </c>
      <c r="M86" s="108">
        <v>121.70571409208497</v>
      </c>
      <c r="N86" s="108">
        <v>128.38077081883367</v>
      </c>
      <c r="O86" s="108">
        <v>143.74700300014808</v>
      </c>
      <c r="P86" s="108">
        <v>145.81497845256928</v>
      </c>
      <c r="Q86" s="108">
        <v>96.393622296955783</v>
      </c>
      <c r="R86" s="21"/>
      <c r="S86" s="83">
        <f t="shared" si="3"/>
        <v>1</v>
      </c>
      <c r="T86" s="21"/>
      <c r="U86" s="21"/>
      <c r="V86" s="21"/>
      <c r="W86" s="21"/>
      <c r="X86" s="21"/>
      <c r="Y86" s="21"/>
      <c r="Z86" s="21"/>
      <c r="AA86" s="21"/>
      <c r="AB86" s="21"/>
    </row>
    <row r="87" spans="1:28" ht="14.25" customHeight="1" x14ac:dyDescent="0.15">
      <c r="A87" s="27" t="s">
        <v>106</v>
      </c>
      <c r="B87" s="24">
        <v>2178.2885153596735</v>
      </c>
      <c r="C87" s="24">
        <v>2706.4896152390561</v>
      </c>
      <c r="D87" s="24">
        <v>3363.9024151870412</v>
      </c>
      <c r="E87" s="24">
        <v>4123.4604262725661</v>
      </c>
      <c r="F87" s="24">
        <v>3587.291062577629</v>
      </c>
      <c r="G87" s="24">
        <v>3909.2350723173472</v>
      </c>
      <c r="H87" s="24">
        <v>4810.4688168634766</v>
      </c>
      <c r="I87" s="24">
        <v>4702.0539176264056</v>
      </c>
      <c r="J87" s="24">
        <v>5451.3287825547777</v>
      </c>
      <c r="K87" s="24">
        <v>6072.0602849419565</v>
      </c>
      <c r="L87" s="24">
        <v>5410.7474187739135</v>
      </c>
      <c r="M87" s="109">
        <v>5801.7098697791353</v>
      </c>
      <c r="N87" s="109">
        <v>6441.0203603827167</v>
      </c>
      <c r="O87" s="109">
        <v>7435.9355291785942</v>
      </c>
      <c r="P87" s="109">
        <v>7583.8332505470062</v>
      </c>
      <c r="Q87" s="109">
        <v>5139.8857103848532</v>
      </c>
      <c r="R87" s="21"/>
      <c r="S87" s="83">
        <f t="shared" si="3"/>
        <v>1</v>
      </c>
      <c r="T87" s="21"/>
      <c r="U87" s="21"/>
      <c r="V87" s="21"/>
      <c r="W87" s="21"/>
      <c r="X87" s="21"/>
      <c r="Y87" s="21"/>
      <c r="Z87" s="21"/>
      <c r="AA87" s="21"/>
      <c r="AB87" s="21"/>
    </row>
    <row r="88" spans="1:28" ht="14.25" customHeight="1" x14ac:dyDescent="0.15">
      <c r="A88" s="27" t="s">
        <v>107</v>
      </c>
      <c r="B88" s="26"/>
      <c r="C88" s="26"/>
      <c r="D88" s="26"/>
      <c r="E88" s="26"/>
      <c r="F88" s="26">
        <v>1048.853112253611</v>
      </c>
      <c r="G88" s="26">
        <v>1170.3281804214453</v>
      </c>
      <c r="H88" s="26">
        <v>1347.0602972255299</v>
      </c>
      <c r="I88" s="26">
        <v>1392.4466232736518</v>
      </c>
      <c r="J88" s="26">
        <v>1560.8318136731391</v>
      </c>
      <c r="K88" s="26">
        <v>1625.0407824598722</v>
      </c>
      <c r="L88" s="26">
        <v>1555.0381109668112</v>
      </c>
      <c r="M88" s="108">
        <v>1818.2290169141697</v>
      </c>
      <c r="N88" s="108">
        <v>2145.9774593601082</v>
      </c>
      <c r="O88" s="108">
        <v>2209.7398354395177</v>
      </c>
      <c r="P88" s="108">
        <v>1601.6831144228686</v>
      </c>
      <c r="Q88" s="108">
        <v>680.50236348710962</v>
      </c>
      <c r="R88" s="21"/>
      <c r="S88" s="83">
        <f t="shared" si="3"/>
        <v>1</v>
      </c>
      <c r="T88" s="21"/>
      <c r="U88" s="21"/>
      <c r="V88" s="21"/>
      <c r="W88" s="21"/>
      <c r="X88" s="21"/>
      <c r="Y88" s="21"/>
      <c r="Z88" s="21"/>
      <c r="AA88" s="21"/>
      <c r="AB88" s="21"/>
    </row>
    <row r="89" spans="1:28" ht="14.25" customHeight="1" x14ac:dyDescent="0.15">
      <c r="A89" s="27" t="s">
        <v>108</v>
      </c>
      <c r="B89" s="24">
        <v>6537.0408454236294</v>
      </c>
      <c r="C89" s="24">
        <v>8651.5561995582812</v>
      </c>
      <c r="D89" s="24">
        <v>10210.760675789992</v>
      </c>
      <c r="E89" s="24">
        <v>12804.285558886948</v>
      </c>
      <c r="F89" s="24">
        <v>11232.5</v>
      </c>
      <c r="G89" s="24">
        <v>13275.124662903458</v>
      </c>
      <c r="H89" s="24">
        <v>17701.47650019552</v>
      </c>
      <c r="I89" s="24">
        <v>17506.722602533442</v>
      </c>
      <c r="J89" s="24">
        <v>16915.742046139156</v>
      </c>
      <c r="K89" s="24">
        <v>18597.110376705783</v>
      </c>
      <c r="L89" s="24">
        <v>14319.029978671062</v>
      </c>
      <c r="M89" s="109">
        <v>15175.520472476403</v>
      </c>
      <c r="N89" s="109">
        <v>16979.148126321958</v>
      </c>
      <c r="O89" s="109">
        <v>18999.014755919019</v>
      </c>
      <c r="P89" s="109">
        <v>21125.42113703525</v>
      </c>
      <c r="Q89" s="109">
        <v>20790.997373106457</v>
      </c>
      <c r="R89" s="21"/>
      <c r="S89" s="83">
        <f t="shared" si="3"/>
        <v>1</v>
      </c>
      <c r="T89" s="21"/>
      <c r="U89" s="21"/>
      <c r="V89" s="21"/>
      <c r="W89" s="21"/>
      <c r="X89" s="21"/>
      <c r="Y89" s="21"/>
      <c r="Z89" s="21"/>
      <c r="AA89" s="21"/>
      <c r="AB89" s="21"/>
    </row>
    <row r="90" spans="1:28" ht="14.25" customHeight="1" x14ac:dyDescent="0.15">
      <c r="A90" s="27" t="s">
        <v>109</v>
      </c>
      <c r="B90" s="26">
        <v>2841.95742907151</v>
      </c>
      <c r="C90" s="26">
        <v>2102.0536651605521</v>
      </c>
      <c r="D90" s="26">
        <v>2206.4499999999998</v>
      </c>
      <c r="E90" s="26">
        <v>2800.2280287624644</v>
      </c>
      <c r="F90" s="26">
        <v>2438.9606174842102</v>
      </c>
      <c r="G90" s="26">
        <v>2665.4</v>
      </c>
      <c r="H90" s="26">
        <v>3456.1632227708401</v>
      </c>
      <c r="I90" s="26">
        <v>3822.2556192206862</v>
      </c>
      <c r="J90" s="26">
        <v>3610.60272644106</v>
      </c>
      <c r="K90" s="26">
        <v>3790.9605664763531</v>
      </c>
      <c r="L90" s="26">
        <v>3456.2064014913376</v>
      </c>
      <c r="M90" s="108">
        <v>3571.95174860001</v>
      </c>
      <c r="N90" s="108">
        <v>3472.0929962970599</v>
      </c>
      <c r="O90" s="108">
        <v>3592.3194244127635</v>
      </c>
      <c r="P90" s="108">
        <v>3953.9223453116447</v>
      </c>
      <c r="Q90" s="108">
        <v>2444.9509840947344</v>
      </c>
      <c r="R90" s="21"/>
      <c r="S90" s="83">
        <f t="shared" si="3"/>
        <v>1</v>
      </c>
      <c r="T90" s="21"/>
      <c r="U90" s="21"/>
      <c r="V90" s="21"/>
      <c r="W90" s="21"/>
      <c r="X90" s="21"/>
      <c r="Y90" s="21"/>
      <c r="Z90" s="21"/>
      <c r="AA90" s="21"/>
      <c r="AB90" s="21"/>
    </row>
    <row r="91" spans="1:28" ht="14.25" customHeight="1" x14ac:dyDescent="0.15">
      <c r="A91" s="27" t="s">
        <v>111</v>
      </c>
      <c r="B91" s="26">
        <v>176.5</v>
      </c>
      <c r="C91" s="26">
        <v>207.8</v>
      </c>
      <c r="D91" s="26">
        <v>259.5</v>
      </c>
      <c r="E91" s="26">
        <v>374.5</v>
      </c>
      <c r="F91" s="26">
        <v>254</v>
      </c>
      <c r="G91" s="26">
        <v>388.7</v>
      </c>
      <c r="H91" s="26">
        <v>445</v>
      </c>
      <c r="I91" s="26">
        <v>653</v>
      </c>
      <c r="J91" s="26">
        <v>341.8</v>
      </c>
      <c r="K91" s="26">
        <v>328.8</v>
      </c>
      <c r="L91" s="26">
        <v>327.60000000000002</v>
      </c>
      <c r="M91" s="108">
        <v>507.1</v>
      </c>
      <c r="N91" s="108">
        <v>586.6</v>
      </c>
      <c r="O91" s="108">
        <v>967.2</v>
      </c>
      <c r="P91" s="108">
        <v>645</v>
      </c>
      <c r="Q91" s="108">
        <v>417.3</v>
      </c>
      <c r="R91" s="21"/>
      <c r="S91" s="83">
        <f t="shared" si="3"/>
        <v>1</v>
      </c>
      <c r="T91" s="21"/>
      <c r="U91" s="21"/>
      <c r="V91" s="21"/>
      <c r="W91" s="21"/>
      <c r="X91" s="21"/>
      <c r="Y91" s="21"/>
      <c r="Z91" s="21"/>
      <c r="AA91" s="21"/>
      <c r="AB91" s="21"/>
    </row>
    <row r="92" spans="1:28" ht="14.25" customHeight="1" x14ac:dyDescent="0.15">
      <c r="A92" s="27" t="s">
        <v>112</v>
      </c>
      <c r="B92" s="24">
        <v>2645.0657350963656</v>
      </c>
      <c r="C92" s="24">
        <v>2939.3672308531254</v>
      </c>
      <c r="D92" s="24">
        <v>3983.5468628202539</v>
      </c>
      <c r="E92" s="24">
        <v>4466.2077985245614</v>
      </c>
      <c r="F92" s="24">
        <v>4260.5345752126841</v>
      </c>
      <c r="G92" s="24">
        <v>4814.770909523806</v>
      </c>
      <c r="H92" s="24">
        <v>6086.8428623173641</v>
      </c>
      <c r="I92" s="24">
        <v>6100.9859442897168</v>
      </c>
      <c r="J92" s="24">
        <v>6404.5745728157208</v>
      </c>
      <c r="K92" s="24">
        <v>6899.5</v>
      </c>
      <c r="L92" s="24">
        <v>7266.7875617369837</v>
      </c>
      <c r="M92" s="24">
        <v>8021.0363932340779</v>
      </c>
      <c r="N92" s="24">
        <v>9218.3827619461026</v>
      </c>
      <c r="O92" s="24">
        <v>9115.4722640659493</v>
      </c>
      <c r="P92" s="24">
        <v>9001.6945333333188</v>
      </c>
      <c r="Q92" s="72">
        <v>2946.8659610895024</v>
      </c>
      <c r="R92" s="21"/>
      <c r="S92" s="83">
        <f t="shared" si="3"/>
        <v>1</v>
      </c>
      <c r="T92" s="21"/>
      <c r="U92" s="21"/>
      <c r="V92" s="21"/>
      <c r="W92" s="21"/>
      <c r="X92" s="21"/>
      <c r="Y92" s="21"/>
      <c r="Z92" s="21"/>
      <c r="AA92" s="21"/>
      <c r="AB92" s="21"/>
    </row>
    <row r="93" spans="1:28" ht="14.25" customHeight="1" x14ac:dyDescent="0.15">
      <c r="A93" s="27" t="s">
        <v>113</v>
      </c>
      <c r="B93" s="26">
        <v>3685.2</v>
      </c>
      <c r="C93" s="26">
        <v>3659.6</v>
      </c>
      <c r="D93" s="26">
        <v>4443.3999999999996</v>
      </c>
      <c r="E93" s="26">
        <v>5177.5</v>
      </c>
      <c r="F93" s="26">
        <v>3245.5</v>
      </c>
      <c r="G93" s="26">
        <v>4296.8999999999996</v>
      </c>
      <c r="H93" s="26">
        <v>4470.2</v>
      </c>
      <c r="I93" s="26">
        <v>4537.3999999999996</v>
      </c>
      <c r="J93" s="26">
        <v>4461</v>
      </c>
      <c r="K93" s="26">
        <v>4268.3</v>
      </c>
      <c r="L93" s="26">
        <v>3952.6</v>
      </c>
      <c r="M93" s="26">
        <v>3491</v>
      </c>
      <c r="N93" s="26">
        <v>4009</v>
      </c>
      <c r="O93" s="108">
        <v>4327.8</v>
      </c>
      <c r="P93" s="108">
        <v>4310.8999999999996</v>
      </c>
      <c r="Q93" s="108">
        <v>4411.3</v>
      </c>
      <c r="R93" s="21"/>
      <c r="S93" s="83">
        <f t="shared" si="3"/>
        <v>1</v>
      </c>
      <c r="T93" s="21"/>
      <c r="U93" s="21"/>
      <c r="V93" s="21"/>
      <c r="W93" s="21"/>
      <c r="X93" s="21"/>
      <c r="Y93" s="21"/>
      <c r="Z93" s="21"/>
      <c r="AA93" s="21"/>
      <c r="AB93" s="21"/>
    </row>
    <row r="94" spans="1:28" ht="14.25" customHeight="1" x14ac:dyDescent="0.15">
      <c r="A94" s="27" t="s">
        <v>114</v>
      </c>
      <c r="B94" s="24">
        <v>14989.407043485318</v>
      </c>
      <c r="C94" s="24">
        <v>16486.794525179408</v>
      </c>
      <c r="D94" s="24">
        <v>18356.869538737592</v>
      </c>
      <c r="E94" s="24">
        <v>18249.130197809754</v>
      </c>
      <c r="F94" s="24">
        <v>13271.772317231835</v>
      </c>
      <c r="G94" s="24">
        <v>14899.893087734477</v>
      </c>
      <c r="H94" s="24">
        <v>15453.016542667732</v>
      </c>
      <c r="I94" s="24">
        <v>14255.884474925591</v>
      </c>
      <c r="J94" s="24">
        <v>15561.852287027834</v>
      </c>
      <c r="K94" s="24">
        <v>15700.387860146911</v>
      </c>
      <c r="L94" s="24">
        <v>14177.169575838381</v>
      </c>
      <c r="M94" s="24">
        <v>13928.62328787592</v>
      </c>
      <c r="N94" s="24">
        <v>14559.129486674912</v>
      </c>
      <c r="O94" s="109">
        <v>15735.912604047649</v>
      </c>
      <c r="P94" s="109">
        <v>15124.727084090935</v>
      </c>
      <c r="Q94" s="109">
        <v>10545.196113477343</v>
      </c>
      <c r="R94" s="21"/>
      <c r="S94" s="83">
        <f t="shared" si="3"/>
        <v>1</v>
      </c>
      <c r="T94" s="21"/>
      <c r="U94" s="21"/>
      <c r="V94" s="21"/>
      <c r="W94" s="21"/>
      <c r="X94" s="21"/>
      <c r="Y94" s="21"/>
      <c r="Z94" s="21"/>
      <c r="AA94" s="21"/>
      <c r="AB94" s="21"/>
    </row>
    <row r="95" spans="1:28" ht="14.25" customHeight="1" x14ac:dyDescent="0.15">
      <c r="A95" s="27" t="s">
        <v>115</v>
      </c>
      <c r="B95" s="26">
        <v>451.07799881396198</v>
      </c>
      <c r="C95" s="26">
        <v>458.96409230639603</v>
      </c>
      <c r="D95" s="26">
        <v>447.15775481091998</v>
      </c>
      <c r="E95" s="26">
        <v>468.95689052091996</v>
      </c>
      <c r="F95" s="26">
        <v>344.16557746091996</v>
      </c>
      <c r="G95" s="26">
        <v>295.19994757742296</v>
      </c>
      <c r="H95" s="26">
        <v>283.60000000000002</v>
      </c>
      <c r="I95" s="26">
        <v>234.19039890304779</v>
      </c>
      <c r="J95" s="26">
        <v>227.1201659338507</v>
      </c>
      <c r="K95" s="26">
        <v>218.24355507956648</v>
      </c>
      <c r="L95" s="26">
        <v>185.48028341780631</v>
      </c>
      <c r="M95" s="26">
        <v>173.79150769540212</v>
      </c>
      <c r="N95" s="26">
        <v>205.45846659834021</v>
      </c>
      <c r="O95" s="108">
        <v>225.9216313356757</v>
      </c>
      <c r="P95" s="108">
        <v>230.82132597424362</v>
      </c>
      <c r="Q95" s="108">
        <v>166.61777358934768</v>
      </c>
      <c r="R95" s="21"/>
      <c r="S95" s="83">
        <f t="shared" si="3"/>
        <v>1</v>
      </c>
      <c r="T95" s="21"/>
      <c r="U95" s="21"/>
      <c r="V95" s="21"/>
      <c r="W95" s="21"/>
      <c r="X95" s="21"/>
      <c r="Y95" s="21"/>
      <c r="Z95" s="21"/>
      <c r="AA95" s="21"/>
      <c r="AB95" s="21"/>
    </row>
    <row r="96" spans="1:28" ht="14.25" customHeight="1" x14ac:dyDescent="0.15">
      <c r="A96" s="27" t="s">
        <v>116</v>
      </c>
      <c r="B96" s="24">
        <v>35752.006896851017</v>
      </c>
      <c r="C96" s="24">
        <v>37647.663704793413</v>
      </c>
      <c r="D96" s="24">
        <v>42020.450817032986</v>
      </c>
      <c r="E96" s="24">
        <v>46835.207566719844</v>
      </c>
      <c r="F96" s="24">
        <v>31611.761634135095</v>
      </c>
      <c r="G96" s="24">
        <v>42290.611746118244</v>
      </c>
      <c r="H96" s="24">
        <v>41710.36879986275</v>
      </c>
      <c r="I96" s="24">
        <v>42939.948993154947</v>
      </c>
      <c r="J96" s="24">
        <v>39550.076993400849</v>
      </c>
      <c r="K96" s="24">
        <v>39582.884112760854</v>
      </c>
      <c r="L96" s="24">
        <v>35398.030778544722</v>
      </c>
      <c r="M96" s="24">
        <v>31711.1031127389</v>
      </c>
      <c r="N96" s="24">
        <v>34151.759885993597</v>
      </c>
      <c r="O96" s="109">
        <v>28971.140706672631</v>
      </c>
      <c r="P96" s="109">
        <v>26202.738720330348</v>
      </c>
      <c r="Q96" s="109">
        <v>20860.888170910079</v>
      </c>
      <c r="R96" s="21"/>
      <c r="S96" s="83">
        <f t="shared" si="3"/>
        <v>1</v>
      </c>
      <c r="T96" s="21"/>
      <c r="U96" s="21"/>
      <c r="V96" s="21"/>
      <c r="W96" s="21"/>
      <c r="X96" s="21"/>
      <c r="Y96" s="21"/>
      <c r="Z96" s="21"/>
      <c r="AA96" s="21"/>
      <c r="AB96" s="21"/>
    </row>
    <row r="97" spans="1:28" ht="14.25" customHeight="1" x14ac:dyDescent="0.15">
      <c r="A97" s="27" t="s">
        <v>117</v>
      </c>
      <c r="B97" s="26">
        <v>469.8166431593794</v>
      </c>
      <c r="C97" s="26">
        <v>527.64456981664318</v>
      </c>
      <c r="D97" s="26">
        <v>660.64903061812925</v>
      </c>
      <c r="E97" s="26">
        <v>835.66573925238561</v>
      </c>
      <c r="F97" s="26">
        <v>795.07042253521138</v>
      </c>
      <c r="G97" s="26">
        <v>1118.5999999999999</v>
      </c>
      <c r="H97" s="26">
        <v>1277.4647887323945</v>
      </c>
      <c r="I97" s="26">
        <v>1447.8873239436618</v>
      </c>
      <c r="J97" s="26">
        <v>1409.8591549295777</v>
      </c>
      <c r="K97" s="26">
        <v>1601.4084507042255</v>
      </c>
      <c r="L97" s="26">
        <v>1235.4929577464791</v>
      </c>
      <c r="M97" s="26">
        <v>1247.4647887323945</v>
      </c>
      <c r="N97" s="26">
        <v>1255.4929577464791</v>
      </c>
      <c r="O97" s="108">
        <v>1334.5070422535211</v>
      </c>
      <c r="P97" s="108">
        <v>1473.0985915492959</v>
      </c>
      <c r="Q97" s="108"/>
      <c r="R97" s="21"/>
      <c r="S97" s="83">
        <f t="shared" si="3"/>
        <v>0</v>
      </c>
      <c r="T97" s="21"/>
      <c r="U97" s="21"/>
      <c r="V97" s="21"/>
      <c r="W97" s="21"/>
      <c r="X97" s="21"/>
      <c r="Y97" s="21"/>
      <c r="Z97" s="21"/>
      <c r="AA97" s="21"/>
      <c r="AB97" s="21"/>
    </row>
    <row r="98" spans="1:28" ht="14.25" customHeight="1" x14ac:dyDescent="0.15">
      <c r="A98" s="27" t="s">
        <v>118</v>
      </c>
      <c r="B98" s="24">
        <v>1024.3972584854309</v>
      </c>
      <c r="C98" s="24">
        <v>1460.979121554645</v>
      </c>
      <c r="D98" s="24">
        <v>1739.6489027602929</v>
      </c>
      <c r="E98" s="24">
        <v>2245.59333549334</v>
      </c>
      <c r="F98" s="24">
        <v>2170.75033336565</v>
      </c>
      <c r="G98" s="24">
        <v>2283.3847334792399</v>
      </c>
      <c r="H98" s="24">
        <v>2209.0370014259033</v>
      </c>
      <c r="I98" s="24">
        <v>2585.5267946219942</v>
      </c>
      <c r="J98" s="24">
        <v>2853.227509482635</v>
      </c>
      <c r="K98" s="24">
        <v>3928.7504463362598</v>
      </c>
      <c r="L98" s="24">
        <v>3516.8766096021768</v>
      </c>
      <c r="M98" s="24">
        <v>3275.5948448672361</v>
      </c>
      <c r="N98" s="24">
        <v>3458.4019782604246</v>
      </c>
      <c r="O98" s="109">
        <v>4011.7096696875601</v>
      </c>
      <c r="P98" s="109">
        <v>3973.78796136548</v>
      </c>
      <c r="Q98" s="109">
        <v>3355.3054054837098</v>
      </c>
      <c r="R98" s="21"/>
      <c r="S98" s="83">
        <f t="shared" si="3"/>
        <v>1</v>
      </c>
      <c r="T98" s="21"/>
      <c r="U98" s="21"/>
      <c r="V98" s="21"/>
      <c r="W98" s="21"/>
      <c r="X98" s="21"/>
      <c r="Y98" s="21"/>
      <c r="Z98" s="21"/>
      <c r="AA98" s="21"/>
      <c r="AB98" s="21"/>
    </row>
    <row r="99" spans="1:28" ht="14.25" customHeight="1" x14ac:dyDescent="0.15">
      <c r="A99" s="27" t="s">
        <v>119</v>
      </c>
      <c r="B99" s="26">
        <v>737.66873840036146</v>
      </c>
      <c r="C99" s="26">
        <v>992.84980516890857</v>
      </c>
      <c r="D99" s="26">
        <v>1130.9169596434756</v>
      </c>
      <c r="E99" s="26">
        <v>1286.8644396525767</v>
      </c>
      <c r="F99" s="26">
        <v>1084.6366662716414</v>
      </c>
      <c r="G99" s="26">
        <v>1649.8803917667949</v>
      </c>
      <c r="H99" s="26">
        <v>1743.3</v>
      </c>
      <c r="I99" s="26">
        <v>2129.5027800780786</v>
      </c>
      <c r="J99" s="26">
        <v>2269.7285675581538</v>
      </c>
      <c r="K99" s="26">
        <v>2131.5511956552646</v>
      </c>
      <c r="L99" s="26">
        <v>1951.6373060340356</v>
      </c>
      <c r="M99" s="26">
        <v>1550.6070832239379</v>
      </c>
      <c r="N99" s="26">
        <v>1622.9230076108138</v>
      </c>
      <c r="O99" s="108">
        <v>1958.84033171649</v>
      </c>
      <c r="P99" s="108">
        <v>2200.0203670144883</v>
      </c>
      <c r="Q99" s="108"/>
      <c r="R99" s="21"/>
      <c r="S99" s="83">
        <f t="shared" si="3"/>
        <v>0</v>
      </c>
      <c r="T99" s="21"/>
      <c r="U99" s="21"/>
      <c r="V99" s="21"/>
      <c r="W99" s="21"/>
      <c r="X99" s="21"/>
      <c r="Y99" s="21"/>
      <c r="Z99" s="21"/>
      <c r="AA99" s="21"/>
      <c r="AB99" s="21"/>
    </row>
    <row r="100" spans="1:28" ht="14.25" customHeight="1" x14ac:dyDescent="0.15">
      <c r="A100" s="27" t="s">
        <v>120</v>
      </c>
      <c r="B100" s="24"/>
      <c r="C100" s="24">
        <v>0.4</v>
      </c>
      <c r="D100" s="24">
        <v>0.81644355060990526</v>
      </c>
      <c r="E100" s="24">
        <v>1.2841857420639453</v>
      </c>
      <c r="F100" s="24">
        <v>1.0148682686705581</v>
      </c>
      <c r="G100" s="24">
        <v>1.3249309896669801</v>
      </c>
      <c r="H100" s="24">
        <v>1.7261953766599523</v>
      </c>
      <c r="I100" s="24">
        <v>2.7454825088126058</v>
      </c>
      <c r="J100" s="24">
        <v>3.8473302947165351</v>
      </c>
      <c r="K100" s="24">
        <v>2.3559971227707353</v>
      </c>
      <c r="L100" s="24">
        <v>2.057333053103918</v>
      </c>
      <c r="M100" s="24">
        <v>2.4518941146404689</v>
      </c>
      <c r="N100" s="24">
        <v>2.3860301362531651</v>
      </c>
      <c r="O100" s="109">
        <v>2.3349741028823439</v>
      </c>
      <c r="P100" s="109">
        <v>2.278123663088178</v>
      </c>
      <c r="Q100" s="109"/>
      <c r="R100" s="21"/>
      <c r="S100" s="83">
        <f t="shared" si="3"/>
        <v>0</v>
      </c>
      <c r="T100" s="21"/>
      <c r="U100" s="21"/>
      <c r="V100" s="21"/>
      <c r="W100" s="21"/>
      <c r="X100" s="21"/>
      <c r="Y100" s="21"/>
      <c r="Z100" s="21"/>
      <c r="AA100" s="21"/>
      <c r="AB100" s="21"/>
    </row>
    <row r="101" spans="1:28" ht="14.25" customHeight="1" x14ac:dyDescent="0.15">
      <c r="A101" s="27" t="s">
        <v>121</v>
      </c>
      <c r="B101" s="26">
        <v>23919.4</v>
      </c>
      <c r="C101" s="26">
        <v>25858.2</v>
      </c>
      <c r="D101" s="26">
        <v>33422.800000000003</v>
      </c>
      <c r="E101" s="26">
        <v>44695.1</v>
      </c>
      <c r="F101" s="26">
        <v>28700.1</v>
      </c>
      <c r="G101" s="26">
        <v>38987.199999999997</v>
      </c>
      <c r="H101" s="26">
        <v>36978</v>
      </c>
      <c r="I101" s="26">
        <v>41444.699999999997</v>
      </c>
      <c r="J101" s="26">
        <v>37586.800000000003</v>
      </c>
      <c r="K101" s="26">
        <v>38137.5</v>
      </c>
      <c r="L101" s="26">
        <v>34143.9</v>
      </c>
      <c r="M101" s="26">
        <v>27427</v>
      </c>
      <c r="N101" s="26">
        <v>24784.5</v>
      </c>
      <c r="O101" s="108">
        <v>27978.5</v>
      </c>
      <c r="P101" s="108">
        <v>27065.3</v>
      </c>
      <c r="Q101" s="108">
        <v>25139.5</v>
      </c>
      <c r="R101" s="21"/>
      <c r="S101" s="83">
        <f t="shared" ref="S101:S132" si="4">IF(Q101="", 0, 1)</f>
        <v>1</v>
      </c>
      <c r="T101" s="21"/>
      <c r="U101" s="21"/>
      <c r="V101" s="21"/>
      <c r="W101" s="21"/>
      <c r="X101" s="21"/>
      <c r="Y101" s="21"/>
      <c r="Z101" s="21"/>
      <c r="AA101" s="21"/>
      <c r="AB101" s="21"/>
    </row>
    <row r="102" spans="1:28" ht="14.25" customHeight="1" x14ac:dyDescent="0.15">
      <c r="A102" s="27" t="s">
        <v>122</v>
      </c>
      <c r="B102" s="24">
        <v>66.917504957893868</v>
      </c>
      <c r="C102" s="24">
        <v>90.116896082654875</v>
      </c>
      <c r="D102" s="24">
        <v>43.347424412658953</v>
      </c>
      <c r="E102" s="24">
        <v>42.577817501428093</v>
      </c>
      <c r="F102" s="24">
        <v>42.058301217601148</v>
      </c>
      <c r="G102" s="24">
        <v>41.264848380325006</v>
      </c>
      <c r="H102" s="24">
        <v>39.68497041209158</v>
      </c>
      <c r="I102" s="24">
        <v>37.759263669984421</v>
      </c>
      <c r="J102" s="24">
        <v>48.3</v>
      </c>
      <c r="K102" s="24">
        <v>35.252297936368421</v>
      </c>
      <c r="L102" s="24">
        <v>36.749562513985438</v>
      </c>
      <c r="M102" s="24">
        <v>39.157717301406372</v>
      </c>
      <c r="N102" s="24">
        <v>42.209812827227154</v>
      </c>
      <c r="O102" s="109">
        <v>70.2960973817449</v>
      </c>
      <c r="P102" s="109">
        <v>75.107077650886268</v>
      </c>
      <c r="Q102" s="109">
        <v>54.0854791525745</v>
      </c>
      <c r="R102" s="21"/>
      <c r="S102" s="83">
        <f t="shared" si="4"/>
        <v>1</v>
      </c>
      <c r="T102" s="21"/>
      <c r="U102" s="21"/>
      <c r="V102" s="21"/>
      <c r="W102" s="21"/>
      <c r="X102" s="21"/>
      <c r="Y102" s="21"/>
      <c r="Z102" s="21"/>
      <c r="AA102" s="21"/>
      <c r="AB102" s="21"/>
    </row>
    <row r="103" spans="1:28" ht="14.25" customHeight="1" x14ac:dyDescent="0.15">
      <c r="A103" s="27" t="s">
        <v>123</v>
      </c>
      <c r="B103" s="26">
        <v>2259.9315068493152</v>
      </c>
      <c r="C103" s="26">
        <v>3179.1026297898802</v>
      </c>
      <c r="D103" s="26">
        <v>3457.958243019677</v>
      </c>
      <c r="E103" s="26">
        <v>4584.5087528585409</v>
      </c>
      <c r="F103" s="26">
        <v>3266.8</v>
      </c>
      <c r="G103" s="26">
        <v>4225.3727140423061</v>
      </c>
      <c r="H103" s="26">
        <v>5081.852674062703</v>
      </c>
      <c r="I103" s="26">
        <v>4080.5081781030194</v>
      </c>
      <c r="J103" s="26">
        <v>1281.7010202524862</v>
      </c>
      <c r="K103" s="26">
        <v>1666.1287065931726</v>
      </c>
      <c r="L103" s="26">
        <v>1649.0204812913225</v>
      </c>
      <c r="M103" s="26">
        <v>1226.9454716545858</v>
      </c>
      <c r="N103" s="26">
        <v>1309.7597835332938</v>
      </c>
      <c r="O103" s="108">
        <v>1243.7546316958967</v>
      </c>
      <c r="P103" s="108">
        <v>1175.4759125993655</v>
      </c>
      <c r="Q103" s="108">
        <v>789.50638442603861</v>
      </c>
      <c r="R103" s="21"/>
      <c r="S103" s="83">
        <f t="shared" si="4"/>
        <v>1</v>
      </c>
      <c r="T103" s="21"/>
      <c r="U103" s="21"/>
      <c r="V103" s="21"/>
      <c r="W103" s="21"/>
      <c r="X103" s="21"/>
      <c r="Y103" s="21"/>
      <c r="Z103" s="21"/>
      <c r="AA103" s="21"/>
      <c r="AB103" s="21"/>
    </row>
    <row r="104" spans="1:28" ht="14.25" customHeight="1" x14ac:dyDescent="0.15">
      <c r="A104" s="27" t="s">
        <v>124</v>
      </c>
      <c r="B104" s="24">
        <v>60.572638559780906</v>
      </c>
      <c r="C104" s="24">
        <v>56.555300359780901</v>
      </c>
      <c r="D104" s="24">
        <v>139.31334335978099</v>
      </c>
      <c r="E104" s="24">
        <v>146.529916859781</v>
      </c>
      <c r="F104" s="24">
        <v>135.092949</v>
      </c>
      <c r="G104" s="24">
        <v>150.5</v>
      </c>
      <c r="H104" s="24">
        <v>169.136662</v>
      </c>
      <c r="I104" s="24">
        <v>181.32028099999999</v>
      </c>
      <c r="J104" s="24">
        <v>184.536235</v>
      </c>
      <c r="K104" s="24">
        <v>158.78013899999999</v>
      </c>
      <c r="L104" s="24">
        <v>188.949106</v>
      </c>
      <c r="M104" s="24">
        <v>166.29671200000001</v>
      </c>
      <c r="N104" s="24">
        <v>206.93536499999999</v>
      </c>
      <c r="O104" s="109">
        <v>213.521435</v>
      </c>
      <c r="P104" s="109">
        <v>269.76297199999999</v>
      </c>
      <c r="Q104" s="109"/>
      <c r="R104" s="21"/>
      <c r="S104" s="83">
        <f t="shared" si="4"/>
        <v>0</v>
      </c>
      <c r="T104" s="21"/>
      <c r="U104" s="21"/>
      <c r="V104" s="21"/>
      <c r="W104" s="21"/>
      <c r="X104" s="21"/>
      <c r="Y104" s="21"/>
      <c r="Z104" s="21"/>
      <c r="AA104" s="21"/>
      <c r="AB104" s="21"/>
    </row>
    <row r="105" spans="1:28" ht="14.25" customHeight="1" x14ac:dyDescent="0.15">
      <c r="A105" s="27" t="s">
        <v>125</v>
      </c>
      <c r="B105" s="26">
        <v>36.514396855942998</v>
      </c>
      <c r="C105" s="26">
        <v>35.607282744801999</v>
      </c>
      <c r="D105" s="26">
        <v>41.549992362244062</v>
      </c>
      <c r="E105" s="26">
        <v>47.848016196472891</v>
      </c>
      <c r="F105" s="26">
        <v>40.536731389974193</v>
      </c>
      <c r="G105" s="26">
        <v>55.840644579026318</v>
      </c>
      <c r="H105" s="26">
        <v>51.306660179985194</v>
      </c>
      <c r="I105" s="26">
        <v>56.8</v>
      </c>
      <c r="J105" s="26">
        <v>72.49282624499979</v>
      </c>
      <c r="K105" s="26">
        <v>57.2801600060399</v>
      </c>
      <c r="L105" s="26">
        <v>67.485042196000009</v>
      </c>
      <c r="M105" s="26">
        <v>81.03562362000001</v>
      </c>
      <c r="N105" s="26">
        <v>83.168195433799994</v>
      </c>
      <c r="O105" s="108">
        <v>105.90171484031541</v>
      </c>
      <c r="P105" s="108">
        <v>167.03872746799999</v>
      </c>
      <c r="Q105" s="108"/>
      <c r="R105" s="21"/>
      <c r="S105" s="83">
        <f t="shared" si="4"/>
        <v>0</v>
      </c>
      <c r="T105" s="21"/>
      <c r="U105" s="21"/>
      <c r="V105" s="21"/>
      <c r="W105" s="21"/>
      <c r="X105" s="21"/>
      <c r="Y105" s="21"/>
      <c r="Z105" s="21"/>
      <c r="AA105" s="21"/>
      <c r="AB105" s="21"/>
    </row>
    <row r="106" spans="1:28" ht="14.25" customHeight="1" x14ac:dyDescent="0.15">
      <c r="A106" s="27" t="s">
        <v>126</v>
      </c>
      <c r="B106" s="24"/>
      <c r="C106" s="24"/>
      <c r="D106" s="24"/>
      <c r="E106" s="24">
        <v>2320.8963935850443</v>
      </c>
      <c r="F106" s="24">
        <v>1956.0117358034483</v>
      </c>
      <c r="G106" s="24">
        <v>1828.0424122655113</v>
      </c>
      <c r="H106" s="24">
        <v>2251.3573235254307</v>
      </c>
      <c r="I106" s="24">
        <v>2297.99767372209</v>
      </c>
      <c r="J106" s="24">
        <v>2233.1607190484201</v>
      </c>
      <c r="K106" s="24">
        <v>2472.0526569666295</v>
      </c>
      <c r="L106" s="24">
        <v>2139.3761314959274</v>
      </c>
      <c r="M106" s="24">
        <v>2111.384006535242</v>
      </c>
      <c r="N106" s="24">
        <v>2339.9420691492332</v>
      </c>
      <c r="O106" s="109">
        <v>2503.4519934432278</v>
      </c>
      <c r="P106" s="109">
        <v>2385.279373836584</v>
      </c>
      <c r="Q106" s="109">
        <v>1601.8429098809138</v>
      </c>
      <c r="R106" s="21"/>
      <c r="S106" s="83">
        <f t="shared" si="4"/>
        <v>1</v>
      </c>
      <c r="T106" s="21"/>
      <c r="U106" s="21"/>
      <c r="V106" s="21"/>
      <c r="W106" s="21"/>
      <c r="X106" s="21"/>
      <c r="Y106" s="21"/>
      <c r="Z106" s="21"/>
      <c r="AA106" s="21"/>
      <c r="AB106" s="21"/>
    </row>
    <row r="107" spans="1:28" ht="14.25" customHeight="1" x14ac:dyDescent="0.15">
      <c r="A107" s="27" t="s">
        <v>127</v>
      </c>
      <c r="B107" s="26">
        <v>437.65285979999999</v>
      </c>
      <c r="C107" s="26">
        <v>476.66041494999996</v>
      </c>
      <c r="D107" s="26">
        <v>579.86</v>
      </c>
      <c r="E107" s="26">
        <v>498.71</v>
      </c>
      <c r="F107" s="26">
        <v>383.10577585000004</v>
      </c>
      <c r="G107" s="26">
        <v>650.32815151663249</v>
      </c>
      <c r="H107" s="26">
        <v>1521.1610420309999</v>
      </c>
      <c r="I107" s="26">
        <v>1148.4280364250003</v>
      </c>
      <c r="J107" s="26">
        <v>1127.5673260319998</v>
      </c>
      <c r="K107" s="26">
        <v>1284.1511822330001</v>
      </c>
      <c r="L107" s="26">
        <v>1448.2083976399999</v>
      </c>
      <c r="M107" s="26">
        <v>1164.46330928</v>
      </c>
      <c r="N107" s="26">
        <v>1306.9300223299999</v>
      </c>
      <c r="O107" s="108">
        <v>1154.7501714578327</v>
      </c>
      <c r="P107" s="108">
        <v>734.75418803896628</v>
      </c>
      <c r="Q107" s="108"/>
      <c r="R107" s="21"/>
      <c r="S107" s="83">
        <f t="shared" si="4"/>
        <v>0</v>
      </c>
      <c r="T107" s="21"/>
      <c r="U107" s="21"/>
      <c r="V107" s="21"/>
      <c r="W107" s="21"/>
      <c r="X107" s="21"/>
      <c r="Y107" s="21"/>
      <c r="Z107" s="21"/>
      <c r="AA107" s="21"/>
      <c r="AB107" s="21"/>
    </row>
    <row r="108" spans="1:28" ht="14.25" customHeight="1" x14ac:dyDescent="0.15">
      <c r="A108" s="27" t="s">
        <v>128</v>
      </c>
      <c r="B108" s="24">
        <v>0.8</v>
      </c>
      <c r="C108" s="24">
        <v>0.68521616567166899</v>
      </c>
      <c r="D108" s="24">
        <v>1.0842715641552616</v>
      </c>
      <c r="E108" s="24">
        <v>1.0160072652107093</v>
      </c>
      <c r="F108" s="24">
        <v>0.85750920631868766</v>
      </c>
      <c r="G108" s="24">
        <v>3.6139809567330015</v>
      </c>
      <c r="H108" s="24">
        <v>4.469546750970566</v>
      </c>
      <c r="I108" s="24">
        <v>3.5355470601826351</v>
      </c>
      <c r="J108" s="24">
        <v>1.7602937338620008</v>
      </c>
      <c r="K108" s="24">
        <v>1.8329419940610747</v>
      </c>
      <c r="L108" s="24">
        <v>1.0722817021559747</v>
      </c>
      <c r="M108" s="24">
        <v>0.80763036903582808</v>
      </c>
      <c r="N108" s="24">
        <v>0.63514227242688148</v>
      </c>
      <c r="O108" s="109">
        <v>0.60885649214536441</v>
      </c>
      <c r="P108" s="109">
        <v>0.59324067903987043</v>
      </c>
      <c r="Q108" s="109">
        <v>0.49951261120934598</v>
      </c>
      <c r="R108" s="21"/>
      <c r="S108" s="83">
        <f t="shared" si="4"/>
        <v>1</v>
      </c>
      <c r="T108" s="21"/>
      <c r="U108" s="21"/>
      <c r="V108" s="21"/>
      <c r="W108" s="21"/>
      <c r="X108" s="21"/>
      <c r="Y108" s="21"/>
      <c r="Z108" s="21"/>
      <c r="AA108" s="21"/>
      <c r="AB108" s="21"/>
    </row>
    <row r="109" spans="1:28" ht="14.25" customHeight="1" x14ac:dyDescent="0.15">
      <c r="A109" s="27" t="s">
        <v>129</v>
      </c>
      <c r="B109" s="26">
        <v>11.058807956308074</v>
      </c>
      <c r="C109" s="26">
        <v>15.046903354336944</v>
      </c>
      <c r="D109" s="26">
        <v>20.162897687313453</v>
      </c>
      <c r="E109" s="26">
        <v>19.194429999999997</v>
      </c>
      <c r="F109" s="26">
        <v>14.947526188398362</v>
      </c>
      <c r="G109" s="26"/>
      <c r="H109" s="26"/>
      <c r="I109" s="26"/>
      <c r="J109" s="26"/>
      <c r="K109" s="26"/>
      <c r="L109" s="26"/>
      <c r="M109" s="26"/>
      <c r="N109" s="26"/>
      <c r="O109" s="108"/>
      <c r="P109" s="108"/>
      <c r="Q109" s="108"/>
      <c r="R109" s="21"/>
      <c r="S109" s="83">
        <f t="shared" si="4"/>
        <v>0</v>
      </c>
      <c r="T109" s="21"/>
      <c r="U109" s="21"/>
      <c r="V109" s="21"/>
      <c r="W109" s="21"/>
      <c r="X109" s="21"/>
      <c r="Y109" s="21"/>
      <c r="Z109" s="21"/>
      <c r="AA109" s="21"/>
      <c r="AB109" s="21"/>
    </row>
    <row r="110" spans="1:28" ht="14.25" customHeight="1" x14ac:dyDescent="0.15">
      <c r="A110" s="27" t="s">
        <v>130</v>
      </c>
      <c r="B110" s="24">
        <v>116</v>
      </c>
      <c r="C110" s="24">
        <v>128</v>
      </c>
      <c r="D110" s="24">
        <v>25.2</v>
      </c>
      <c r="E110" s="24">
        <v>117.8</v>
      </c>
      <c r="F110" s="24">
        <v>262</v>
      </c>
      <c r="G110" s="24">
        <v>262.5</v>
      </c>
      <c r="H110" s="24">
        <v>30</v>
      </c>
      <c r="I110" s="24">
        <v>109.5</v>
      </c>
      <c r="J110" s="24">
        <v>131.4</v>
      </c>
      <c r="K110" s="24">
        <v>33</v>
      </c>
      <c r="L110" s="24">
        <v>33</v>
      </c>
      <c r="M110" s="24">
        <v>33</v>
      </c>
      <c r="N110" s="24">
        <v>41.3</v>
      </c>
      <c r="O110" s="109">
        <v>51.6</v>
      </c>
      <c r="P110" s="109"/>
      <c r="Q110" s="109"/>
      <c r="R110" s="21"/>
      <c r="S110" s="83">
        <f t="shared" si="4"/>
        <v>0</v>
      </c>
      <c r="T110" s="21"/>
      <c r="U110" s="21"/>
      <c r="V110" s="21"/>
      <c r="W110" s="21"/>
      <c r="X110" s="21"/>
      <c r="Y110" s="21"/>
      <c r="Z110" s="21"/>
      <c r="AA110" s="21"/>
      <c r="AB110" s="21"/>
    </row>
    <row r="111" spans="1:28" ht="14.25" customHeight="1" x14ac:dyDescent="0.15">
      <c r="A111" s="27" t="s">
        <v>131</v>
      </c>
      <c r="B111" s="26">
        <v>1577.1961616134286</v>
      </c>
      <c r="C111" s="26">
        <v>1936.6325135521133</v>
      </c>
      <c r="D111" s="26">
        <v>2332.6286414470064</v>
      </c>
      <c r="E111" s="26">
        <v>2850.9479246011733</v>
      </c>
      <c r="F111" s="26">
        <v>2078.4128617665247</v>
      </c>
      <c r="G111" s="26">
        <v>2398.48418511111</v>
      </c>
      <c r="H111" s="26">
        <v>3046.8900221431923</v>
      </c>
      <c r="I111" s="26">
        <v>3480.0550836446723</v>
      </c>
      <c r="J111" s="26">
        <v>4274.3679065935394</v>
      </c>
      <c r="K111" s="26">
        <v>4764.8487198774037</v>
      </c>
      <c r="L111" s="26">
        <v>3909.6474281162782</v>
      </c>
      <c r="M111" s="26">
        <v>4282.9021879082538</v>
      </c>
      <c r="N111" s="26">
        <v>5523.5575720362876</v>
      </c>
      <c r="O111" s="108">
        <v>6845.651079828308</v>
      </c>
      <c r="P111" s="108">
        <v>7839.5108074826967</v>
      </c>
      <c r="Q111" s="108">
        <v>7805.0883020587844</v>
      </c>
      <c r="R111" s="21"/>
      <c r="S111" s="83">
        <f t="shared" si="4"/>
        <v>1</v>
      </c>
      <c r="T111" s="21"/>
      <c r="U111" s="21"/>
      <c r="V111" s="21"/>
      <c r="W111" s="21"/>
      <c r="X111" s="21"/>
      <c r="Y111" s="21"/>
      <c r="Z111" s="21"/>
      <c r="AA111" s="21"/>
      <c r="AB111" s="21"/>
    </row>
    <row r="112" spans="1:28" ht="14.25" customHeight="1" x14ac:dyDescent="0.15">
      <c r="A112" s="27" t="s">
        <v>132</v>
      </c>
      <c r="B112" s="24">
        <v>2588.9039835866829</v>
      </c>
      <c r="C112" s="24">
        <v>2815.5833290944101</v>
      </c>
      <c r="D112" s="24">
        <v>3412.2452087265929</v>
      </c>
      <c r="E112" s="24">
        <v>4321.0078770476493</v>
      </c>
      <c r="F112" s="24">
        <v>3301.7288650745572</v>
      </c>
      <c r="G112" s="24">
        <v>3542.4885559020368</v>
      </c>
      <c r="H112" s="24">
        <v>4062.0420768447534</v>
      </c>
      <c r="I112" s="24">
        <v>4343.1710284951769</v>
      </c>
      <c r="J112" s="24">
        <v>5041.0206223701653</v>
      </c>
      <c r="K112" s="24">
        <v>5477.1444993731511</v>
      </c>
      <c r="L112" s="24">
        <v>4688.9352321830747</v>
      </c>
      <c r="M112" s="24">
        <v>4394.1726877664241</v>
      </c>
      <c r="N112" s="24">
        <v>5084.7080095436741</v>
      </c>
      <c r="O112" s="109">
        <v>5756.0191479256127</v>
      </c>
      <c r="P112" s="109">
        <v>5224.7480710737709</v>
      </c>
      <c r="Q112" s="109">
        <v>6110.2318844090405</v>
      </c>
      <c r="R112" s="21"/>
      <c r="S112" s="83">
        <f t="shared" si="4"/>
        <v>1</v>
      </c>
      <c r="T112" s="21"/>
      <c r="U112" s="21"/>
      <c r="V112" s="21"/>
      <c r="W112" s="21"/>
      <c r="X112" s="21"/>
      <c r="Y112" s="21"/>
      <c r="Z112" s="21"/>
      <c r="AA112" s="21"/>
      <c r="AB112" s="21"/>
    </row>
    <row r="113" spans="1:28" ht="14.25" customHeight="1" x14ac:dyDescent="0.15">
      <c r="A113" s="27" t="s">
        <v>133</v>
      </c>
      <c r="B113" s="26">
        <v>117.7</v>
      </c>
      <c r="C113" s="26">
        <v>145.10517540802994</v>
      </c>
      <c r="D113" s="26">
        <v>238.62458369086133</v>
      </c>
      <c r="E113" s="26">
        <v>361.18641031126589</v>
      </c>
      <c r="F113" s="26">
        <v>192.08670691066379</v>
      </c>
      <c r="G113" s="26">
        <v>301.28654027870971</v>
      </c>
      <c r="H113" s="26">
        <v>444.68518579238179</v>
      </c>
      <c r="I113" s="26">
        <v>445.69611199747493</v>
      </c>
      <c r="J113" s="26">
        <v>463.31147508418064</v>
      </c>
      <c r="K113" s="26">
        <v>427.11411531180079</v>
      </c>
      <c r="L113" s="26">
        <v>240.46459783193419</v>
      </c>
      <c r="M113" s="26">
        <v>244.55128510217457</v>
      </c>
      <c r="N113" s="26">
        <v>392.36124131447241</v>
      </c>
      <c r="O113" s="108">
        <v>370.69498608804747</v>
      </c>
      <c r="P113" s="108">
        <v>424.13896727462043</v>
      </c>
      <c r="Q113" s="108"/>
      <c r="R113" s="21"/>
      <c r="S113" s="83">
        <f t="shared" si="4"/>
        <v>0</v>
      </c>
      <c r="T113" s="21"/>
      <c r="U113" s="21"/>
      <c r="V113" s="21"/>
      <c r="W113" s="21"/>
      <c r="X113" s="21"/>
      <c r="Y113" s="21"/>
      <c r="Z113" s="21"/>
      <c r="AA113" s="21"/>
      <c r="AB113" s="21"/>
    </row>
    <row r="114" spans="1:28" ht="14.25" customHeight="1" x14ac:dyDescent="0.15">
      <c r="A114" s="27" t="s">
        <v>134</v>
      </c>
      <c r="B114" s="24">
        <v>29.937189701004982</v>
      </c>
      <c r="C114" s="24">
        <v>30.834276635993092</v>
      </c>
      <c r="D114" s="24">
        <v>31.899683832592032</v>
      </c>
      <c r="E114" s="24">
        <v>28.246177932228655</v>
      </c>
      <c r="F114" s="24">
        <v>31.110376500867829</v>
      </c>
      <c r="G114" s="24">
        <v>32.802722782751978</v>
      </c>
      <c r="H114" s="24">
        <v>17.842859020351035</v>
      </c>
      <c r="I114" s="24">
        <v>19.756141039898157</v>
      </c>
      <c r="J114" s="24">
        <v>18.807996184312049</v>
      </c>
      <c r="K114" s="24">
        <v>20.975704415902573</v>
      </c>
      <c r="L114" s="24">
        <v>23.0335490476795</v>
      </c>
      <c r="M114" s="24">
        <v>19.555546196663201</v>
      </c>
      <c r="N114" s="24">
        <v>23.9787116155854</v>
      </c>
      <c r="O114" s="109">
        <v>28.029481765116902</v>
      </c>
      <c r="P114" s="109">
        <v>30.325033237775301</v>
      </c>
      <c r="Q114" s="109"/>
      <c r="R114" s="21"/>
      <c r="S114" s="83">
        <f t="shared" si="4"/>
        <v>0</v>
      </c>
      <c r="T114" s="21"/>
      <c r="U114" s="21"/>
      <c r="V114" s="21"/>
      <c r="W114" s="21"/>
      <c r="X114" s="21"/>
      <c r="Y114" s="21"/>
      <c r="Z114" s="21"/>
      <c r="AA114" s="21"/>
      <c r="AB114" s="21"/>
    </row>
    <row r="115" spans="1:28" ht="14.25" customHeight="1" x14ac:dyDescent="0.15">
      <c r="A115" s="27" t="s">
        <v>135</v>
      </c>
      <c r="B115" s="26">
        <v>4055.5700545750974</v>
      </c>
      <c r="C115" s="26">
        <v>4152.8091771699792</v>
      </c>
      <c r="D115" s="26">
        <v>7145.0176091146795</v>
      </c>
      <c r="E115" s="26">
        <v>6765.5801133420337</v>
      </c>
      <c r="F115" s="26">
        <v>4408.0975212576732</v>
      </c>
      <c r="G115" s="26">
        <v>4879.8</v>
      </c>
      <c r="H115" s="26">
        <v>5062.372590117031</v>
      </c>
      <c r="I115" s="26">
        <v>4455.7139057145187</v>
      </c>
      <c r="J115" s="26">
        <v>4665.2944697561734</v>
      </c>
      <c r="K115" s="26">
        <v>4772.9421160382535</v>
      </c>
      <c r="L115" s="26">
        <v>4198.9735048016346</v>
      </c>
      <c r="M115" s="26">
        <v>4159.7454097498694</v>
      </c>
      <c r="N115" s="26">
        <v>4484.5220367173788</v>
      </c>
      <c r="O115" s="108">
        <v>5086.7659048853384</v>
      </c>
      <c r="P115" s="108">
        <v>5239.9611516589366</v>
      </c>
      <c r="Q115" s="108">
        <v>3253.8862843726702</v>
      </c>
      <c r="R115" s="21"/>
      <c r="S115" s="83">
        <f t="shared" si="4"/>
        <v>1</v>
      </c>
      <c r="T115" s="21"/>
      <c r="U115" s="21"/>
      <c r="V115" s="21"/>
      <c r="W115" s="21"/>
      <c r="X115" s="21"/>
      <c r="Y115" s="21"/>
      <c r="Z115" s="21"/>
      <c r="AA115" s="21"/>
      <c r="AB115" s="21"/>
    </row>
    <row r="116" spans="1:28" ht="14.25" customHeight="1" x14ac:dyDescent="0.15">
      <c r="A116" s="27" t="s">
        <v>136</v>
      </c>
      <c r="B116" s="24">
        <v>22.031492246718702</v>
      </c>
      <c r="C116" s="24">
        <v>25.991283632031298</v>
      </c>
      <c r="D116" s="24">
        <v>28.795926139843697</v>
      </c>
      <c r="E116" s="24">
        <v>40.502930874218706</v>
      </c>
      <c r="F116" s="24">
        <v>36.524766531250002</v>
      </c>
      <c r="G116" s="24">
        <v>40.016617271874999</v>
      </c>
      <c r="H116" s="24">
        <v>94.7</v>
      </c>
      <c r="I116" s="24">
        <v>150.342848687821</v>
      </c>
      <c r="J116" s="24">
        <v>173.755414469914</v>
      </c>
      <c r="K116" s="24">
        <v>214.53941546329702</v>
      </c>
      <c r="L116" s="24">
        <v>241.776086213448</v>
      </c>
      <c r="M116" s="24">
        <v>273.22537440905643</v>
      </c>
      <c r="N116" s="24">
        <v>176.70300571810424</v>
      </c>
      <c r="O116" s="109">
        <v>144.64135374349499</v>
      </c>
      <c r="P116" s="109">
        <v>150.11427146724299</v>
      </c>
      <c r="Q116" s="109">
        <v>84.408981408407499</v>
      </c>
      <c r="R116" s="21"/>
      <c r="S116" s="83">
        <f t="shared" si="4"/>
        <v>1</v>
      </c>
      <c r="T116" s="21"/>
      <c r="U116" s="21"/>
      <c r="V116" s="21"/>
      <c r="W116" s="21"/>
      <c r="X116" s="21"/>
      <c r="Y116" s="21"/>
      <c r="Z116" s="21"/>
      <c r="AA116" s="21"/>
      <c r="AB116" s="21"/>
    </row>
    <row r="117" spans="1:28" ht="14.25" customHeight="1" x14ac:dyDescent="0.15">
      <c r="A117" s="27" t="s">
        <v>137</v>
      </c>
      <c r="B117" s="26">
        <v>35.1</v>
      </c>
      <c r="C117" s="26">
        <v>39.090431477490952</v>
      </c>
      <c r="D117" s="26">
        <v>25.893720263691126</v>
      </c>
      <c r="E117" s="26">
        <v>32.424809266289301</v>
      </c>
      <c r="F117" s="26">
        <v>19.610903961645871</v>
      </c>
      <c r="G117" s="26">
        <v>7.2282780021457178</v>
      </c>
      <c r="H117" s="26">
        <v>10.153303780294218</v>
      </c>
      <c r="I117" s="26">
        <v>2.5679340191854849</v>
      </c>
      <c r="J117" s="26">
        <v>1.3632093533963101</v>
      </c>
      <c r="K117" s="26">
        <v>3.8600572028438447</v>
      </c>
      <c r="L117" s="26">
        <v>14.082520814308563</v>
      </c>
      <c r="M117" s="26">
        <v>18.891695863097937</v>
      </c>
      <c r="N117" s="26">
        <v>21.811662721693722</v>
      </c>
      <c r="O117" s="108">
        <v>29.338144481022137</v>
      </c>
      <c r="P117" s="108"/>
      <c r="Q117" s="108"/>
      <c r="R117" s="21"/>
      <c r="S117" s="83">
        <f t="shared" si="4"/>
        <v>0</v>
      </c>
      <c r="T117" s="21"/>
      <c r="U117" s="21"/>
      <c r="V117" s="21"/>
      <c r="W117" s="21"/>
      <c r="X117" s="21"/>
      <c r="Y117" s="21"/>
      <c r="Z117" s="21"/>
      <c r="AA117" s="21"/>
      <c r="AB117" s="21"/>
    </row>
    <row r="118" spans="1:28" ht="14.25" customHeight="1" x14ac:dyDescent="0.15">
      <c r="A118" s="27" t="s">
        <v>138</v>
      </c>
      <c r="B118" s="24">
        <v>328.47106623750017</v>
      </c>
      <c r="C118" s="24">
        <v>402.54164696255714</v>
      </c>
      <c r="D118" s="24">
        <v>431.95760225234244</v>
      </c>
      <c r="E118" s="24">
        <v>522.75583630761241</v>
      </c>
      <c r="F118" s="24">
        <v>463.39095234830091</v>
      </c>
      <c r="G118" s="24">
        <v>384.08411015063467</v>
      </c>
      <c r="H118" s="24">
        <v>446.86125083175955</v>
      </c>
      <c r="I118" s="24">
        <v>476.60704428003368</v>
      </c>
      <c r="J118" s="24">
        <v>532.30922855886831</v>
      </c>
      <c r="K118" s="24">
        <v>584.34021763825467</v>
      </c>
      <c r="L118" s="24">
        <v>613.88652043129366</v>
      </c>
      <c r="M118" s="24">
        <v>885.12333585312274</v>
      </c>
      <c r="N118" s="24">
        <v>1029.4963013291497</v>
      </c>
      <c r="O118" s="109">
        <v>1259.5841970406846</v>
      </c>
      <c r="P118" s="109">
        <v>1214.4184091700859</v>
      </c>
      <c r="Q118" s="109">
        <v>715.50527004355172</v>
      </c>
      <c r="R118" s="21"/>
      <c r="S118" s="83">
        <f t="shared" si="4"/>
        <v>1</v>
      </c>
      <c r="T118" s="21"/>
      <c r="U118" s="21"/>
      <c r="V118" s="21"/>
      <c r="W118" s="21"/>
      <c r="X118" s="21"/>
      <c r="Y118" s="21"/>
      <c r="Z118" s="21"/>
      <c r="AA118" s="21"/>
      <c r="AB118" s="21"/>
    </row>
    <row r="119" spans="1:28" ht="14.25" customHeight="1" x14ac:dyDescent="0.15">
      <c r="A119" s="27" t="s">
        <v>139</v>
      </c>
      <c r="B119" s="26">
        <v>3.2</v>
      </c>
      <c r="C119" s="26">
        <v>2.7855029999999998</v>
      </c>
      <c r="D119" s="26">
        <v>2.6368947599999997</v>
      </c>
      <c r="E119" s="26">
        <v>2.2590512</v>
      </c>
      <c r="F119" s="26">
        <v>2.32299415805719</v>
      </c>
      <c r="G119" s="26">
        <v>2.66991915170223</v>
      </c>
      <c r="H119" s="26">
        <v>2.7847058586926896</v>
      </c>
      <c r="I119" s="26">
        <v>2.9104616811915598</v>
      </c>
      <c r="J119" s="26">
        <v>3.5834692954545502</v>
      </c>
      <c r="K119" s="26">
        <v>4.1446963739860099</v>
      </c>
      <c r="L119" s="26">
        <v>4.1535754262594899</v>
      </c>
      <c r="M119" s="26">
        <v>4.1442500000000004</v>
      </c>
      <c r="N119" s="26">
        <v>14.5723453461795</v>
      </c>
      <c r="O119" s="108">
        <v>12.456038990291299</v>
      </c>
      <c r="P119" s="108"/>
      <c r="Q119" s="108"/>
      <c r="R119" s="21"/>
      <c r="S119" s="83">
        <f t="shared" si="4"/>
        <v>0</v>
      </c>
      <c r="T119" s="21"/>
      <c r="U119" s="21"/>
      <c r="V119" s="21"/>
      <c r="W119" s="21"/>
      <c r="X119" s="21"/>
      <c r="Y119" s="21"/>
      <c r="Z119" s="21"/>
      <c r="AA119" s="21"/>
      <c r="AB119" s="21"/>
    </row>
    <row r="120" spans="1:28" ht="14.25" customHeight="1" x14ac:dyDescent="0.15">
      <c r="A120" s="27" t="s">
        <v>140</v>
      </c>
      <c r="B120" s="24"/>
      <c r="C120" s="24"/>
      <c r="D120" s="24"/>
      <c r="E120" s="24"/>
      <c r="F120" s="24"/>
      <c r="G120" s="24"/>
      <c r="H120" s="24"/>
      <c r="I120" s="24">
        <v>8.7364512121291273</v>
      </c>
      <c r="J120" s="24">
        <v>30.261478609291494</v>
      </c>
      <c r="K120" s="24">
        <v>34.947015070891162</v>
      </c>
      <c r="L120" s="24">
        <v>31.334638720600864</v>
      </c>
      <c r="M120" s="24">
        <v>33.397898387814813</v>
      </c>
      <c r="N120" s="24">
        <v>56</v>
      </c>
      <c r="O120" s="109">
        <v>50.634689781598702</v>
      </c>
      <c r="P120" s="109">
        <v>71.7224446000955</v>
      </c>
      <c r="Q120" s="109"/>
      <c r="R120" s="21"/>
      <c r="S120" s="83">
        <f t="shared" si="4"/>
        <v>0</v>
      </c>
      <c r="T120" s="21"/>
      <c r="U120" s="21"/>
      <c r="V120" s="21"/>
      <c r="W120" s="21"/>
      <c r="X120" s="21"/>
      <c r="Y120" s="21"/>
      <c r="Z120" s="21"/>
      <c r="AA120" s="21"/>
      <c r="AB120" s="21"/>
    </row>
    <row r="121" spans="1:28" ht="14.25" customHeight="1" x14ac:dyDescent="0.15">
      <c r="A121" s="27" t="s">
        <v>141</v>
      </c>
      <c r="B121" s="26">
        <v>386.97549377551695</v>
      </c>
      <c r="C121" s="26">
        <v>365.20356948525904</v>
      </c>
      <c r="D121" s="26">
        <v>435.22087465208494</v>
      </c>
      <c r="E121" s="26">
        <v>449.45588978287452</v>
      </c>
      <c r="F121" s="26">
        <v>339.52822811982344</v>
      </c>
      <c r="G121" s="26">
        <v>376.85925190431573</v>
      </c>
      <c r="H121" s="26">
        <v>415.96025061361792</v>
      </c>
      <c r="I121" s="26">
        <v>389.06659582706897</v>
      </c>
      <c r="J121" s="26">
        <v>360.2</v>
      </c>
      <c r="K121" s="26">
        <v>367.47253022379113</v>
      </c>
      <c r="L121" s="26">
        <v>341.64616207633844</v>
      </c>
      <c r="M121" s="26">
        <v>360.18450430597909</v>
      </c>
      <c r="N121" s="26">
        <v>380.62965730483194</v>
      </c>
      <c r="O121" s="26">
        <v>416.23294439339827</v>
      </c>
      <c r="P121" s="26">
        <v>394.96751767476542</v>
      </c>
      <c r="Q121" s="72">
        <v>128.57418790790993</v>
      </c>
      <c r="R121" s="21"/>
      <c r="S121" s="83">
        <f t="shared" si="4"/>
        <v>1</v>
      </c>
      <c r="T121" s="21"/>
      <c r="U121" s="21"/>
      <c r="V121" s="21"/>
      <c r="W121" s="21"/>
      <c r="X121" s="21"/>
      <c r="Y121" s="21"/>
      <c r="Z121" s="21"/>
      <c r="AA121" s="21"/>
      <c r="AB121" s="21"/>
    </row>
    <row r="122" spans="1:28" ht="14.25" customHeight="1" x14ac:dyDescent="0.15">
      <c r="A122" s="27" t="s">
        <v>142</v>
      </c>
      <c r="B122" s="24">
        <v>1353.1252649999999</v>
      </c>
      <c r="C122" s="24">
        <v>1518.4</v>
      </c>
      <c r="D122" s="24">
        <v>1511.8545630000001</v>
      </c>
      <c r="E122" s="24">
        <v>1766.8681759999999</v>
      </c>
      <c r="F122" s="24">
        <v>1337.9447909999999</v>
      </c>
      <c r="G122" s="24">
        <v>1040.032359</v>
      </c>
      <c r="H122" s="24">
        <v>1036.8743939999999</v>
      </c>
      <c r="I122" s="24">
        <v>960.87832300000002</v>
      </c>
      <c r="J122" s="24">
        <v>800.78724299999999</v>
      </c>
      <c r="K122" s="24">
        <v>866.80664400000001</v>
      </c>
      <c r="L122" s="24">
        <v>1427.985993</v>
      </c>
      <c r="M122" s="24">
        <v>1598.427447</v>
      </c>
      <c r="N122" s="109">
        <v>1904.2016880000001</v>
      </c>
      <c r="O122" s="109">
        <v>2194.907013</v>
      </c>
      <c r="P122" s="109">
        <v>2936.4617159999998</v>
      </c>
      <c r="Q122" s="109">
        <v>1934.023455</v>
      </c>
      <c r="R122" s="21"/>
      <c r="S122" s="83">
        <f t="shared" si="4"/>
        <v>1</v>
      </c>
      <c r="T122" s="21"/>
      <c r="U122" s="21"/>
      <c r="V122" s="21"/>
      <c r="W122" s="21"/>
      <c r="X122" s="21"/>
      <c r="Y122" s="21"/>
      <c r="Z122" s="21"/>
      <c r="AA122" s="21"/>
      <c r="AB122" s="21"/>
    </row>
    <row r="123" spans="1:28" ht="14.25" customHeight="1" x14ac:dyDescent="0.15">
      <c r="A123" s="27" t="s">
        <v>143</v>
      </c>
      <c r="B123" s="26"/>
      <c r="C123" s="26"/>
      <c r="D123" s="26"/>
      <c r="E123" s="26"/>
      <c r="F123" s="26">
        <v>2.6</v>
      </c>
      <c r="G123" s="26">
        <v>2.6920999999999999</v>
      </c>
      <c r="H123" s="26">
        <v>2.3437999999999999</v>
      </c>
      <c r="I123" s="26">
        <v>2.5657000000000001</v>
      </c>
      <c r="J123" s="26">
        <v>3.3515000000000001</v>
      </c>
      <c r="K123" s="26">
        <v>4.4455</v>
      </c>
      <c r="L123" s="26"/>
      <c r="M123" s="26"/>
      <c r="N123" s="108"/>
      <c r="O123" s="108"/>
      <c r="P123" s="108"/>
      <c r="Q123" s="108"/>
      <c r="R123" s="21"/>
      <c r="S123" s="83">
        <f t="shared" si="4"/>
        <v>0</v>
      </c>
      <c r="T123" s="21"/>
      <c r="U123" s="21"/>
      <c r="V123" s="21"/>
      <c r="W123" s="21"/>
      <c r="X123" s="21"/>
      <c r="Y123" s="21"/>
      <c r="Z123" s="21"/>
      <c r="AA123" s="21"/>
      <c r="AB123" s="21"/>
    </row>
    <row r="124" spans="1:28" ht="14.25" customHeight="1" x14ac:dyDescent="0.15">
      <c r="A124" s="27" t="s">
        <v>144</v>
      </c>
      <c r="B124" s="24">
        <v>174.16</v>
      </c>
      <c r="C124" s="24">
        <v>204.05</v>
      </c>
      <c r="D124" s="24">
        <v>272.17</v>
      </c>
      <c r="E124" s="24">
        <v>376.13</v>
      </c>
      <c r="F124" s="24">
        <v>266.60000000000002</v>
      </c>
      <c r="G124" s="24">
        <v>259.55</v>
      </c>
      <c r="H124" s="24">
        <v>359.94</v>
      </c>
      <c r="I124" s="24">
        <v>380.22</v>
      </c>
      <c r="J124" s="24">
        <v>422.74</v>
      </c>
      <c r="K124" s="24">
        <v>397.31</v>
      </c>
      <c r="L124" s="24">
        <v>321.89999999999998</v>
      </c>
      <c r="M124" s="24">
        <v>351.45</v>
      </c>
      <c r="N124" s="109">
        <v>410.22</v>
      </c>
      <c r="O124" s="109">
        <v>434.22</v>
      </c>
      <c r="P124" s="109">
        <v>404.84</v>
      </c>
      <c r="Q124" s="109">
        <v>249.58</v>
      </c>
      <c r="R124" s="21"/>
      <c r="S124" s="83">
        <f t="shared" si="4"/>
        <v>1</v>
      </c>
      <c r="T124" s="21"/>
      <c r="U124" s="21"/>
      <c r="V124" s="21"/>
      <c r="W124" s="21"/>
      <c r="X124" s="21"/>
      <c r="Y124" s="21"/>
      <c r="Z124" s="21"/>
      <c r="AA124" s="21"/>
      <c r="AB124" s="21"/>
    </row>
    <row r="125" spans="1:28" ht="14.25" customHeight="1" x14ac:dyDescent="0.15">
      <c r="A125" s="27" t="s">
        <v>145</v>
      </c>
      <c r="B125" s="26">
        <v>199.18568361999999</v>
      </c>
      <c r="C125" s="26">
        <v>214.36299500000001</v>
      </c>
      <c r="D125" s="26">
        <v>218.338199</v>
      </c>
      <c r="E125" s="26">
        <v>165.376138</v>
      </c>
      <c r="F125" s="26">
        <v>135.9951146583617</v>
      </c>
      <c r="G125" s="26">
        <v>174.62802353999999</v>
      </c>
      <c r="H125" s="26">
        <v>210.42725831579432</v>
      </c>
      <c r="I125" s="26">
        <v>204.82173395389759</v>
      </c>
      <c r="J125" s="26">
        <v>229.046108232416</v>
      </c>
      <c r="K125" s="26">
        <v>204.49641340587891</v>
      </c>
      <c r="L125" s="26">
        <v>238.60290364818218</v>
      </c>
      <c r="M125" s="26">
        <v>255.42497873991491</v>
      </c>
      <c r="N125" s="108">
        <v>320.15246777668858</v>
      </c>
      <c r="O125" s="108">
        <v>381.55581151867779</v>
      </c>
      <c r="P125" s="108">
        <v>389.08611509216178</v>
      </c>
      <c r="Q125" s="108">
        <v>383.98307793919241</v>
      </c>
      <c r="R125" s="21"/>
      <c r="S125" s="83">
        <f t="shared" si="4"/>
        <v>1</v>
      </c>
      <c r="T125" s="21"/>
      <c r="U125" s="21"/>
      <c r="V125" s="21"/>
      <c r="W125" s="21"/>
      <c r="X125" s="21"/>
      <c r="Y125" s="21"/>
      <c r="Z125" s="21"/>
      <c r="AA125" s="21"/>
      <c r="AB125" s="21"/>
    </row>
    <row r="126" spans="1:28" ht="14.25" customHeight="1" x14ac:dyDescent="0.15">
      <c r="A126" s="27" t="s">
        <v>146</v>
      </c>
      <c r="B126" s="24"/>
      <c r="C126" s="24"/>
      <c r="D126" s="24">
        <v>99.155005723607005</v>
      </c>
      <c r="E126" s="24">
        <v>135.21232134172087</v>
      </c>
      <c r="F126" s="24">
        <v>138.91289421533381</v>
      </c>
      <c r="G126" s="24">
        <v>171.5</v>
      </c>
      <c r="H126" s="24">
        <v>211.65886653451395</v>
      </c>
      <c r="I126" s="24">
        <v>214.44113348233662</v>
      </c>
      <c r="J126" s="24">
        <v>229.80025301610755</v>
      </c>
      <c r="K126" s="24">
        <v>234.42233913419392</v>
      </c>
      <c r="L126" s="24">
        <v>237.87622252399549</v>
      </c>
      <c r="M126" s="24">
        <v>259.15864557960515</v>
      </c>
      <c r="N126" s="109">
        <v>296.43266553715443</v>
      </c>
      <c r="O126" s="109">
        <v>372.75212441874936</v>
      </c>
      <c r="P126" s="109">
        <v>394.70817741753706</v>
      </c>
      <c r="Q126" s="109">
        <v>303.84681859456362</v>
      </c>
      <c r="R126" s="21"/>
      <c r="S126" s="83">
        <f t="shared" si="4"/>
        <v>1</v>
      </c>
      <c r="T126" s="21"/>
      <c r="U126" s="21"/>
      <c r="V126" s="21"/>
      <c r="W126" s="21"/>
      <c r="X126" s="21"/>
      <c r="Y126" s="21"/>
      <c r="Z126" s="21"/>
      <c r="AA126" s="21"/>
      <c r="AB126" s="21"/>
    </row>
    <row r="127" spans="1:28" ht="14.25" customHeight="1" x14ac:dyDescent="0.15">
      <c r="A127" s="27" t="s">
        <v>147</v>
      </c>
      <c r="B127" s="26">
        <v>1.3953851851851851</v>
      </c>
      <c r="C127" s="26">
        <v>1.4573437037037036</v>
      </c>
      <c r="D127" s="26">
        <v>1.1399444444444442</v>
      </c>
      <c r="E127" s="26">
        <v>1.1782629629629628</v>
      </c>
      <c r="F127" s="26">
        <v>1.1808925925925926</v>
      </c>
      <c r="G127" s="26">
        <v>0.97194814814814812</v>
      </c>
      <c r="H127" s="26">
        <v>2.198244814814815</v>
      </c>
      <c r="I127" s="26">
        <v>1.8758088888888889</v>
      </c>
      <c r="J127" s="26">
        <v>1.917372962962963</v>
      </c>
      <c r="K127" s="26">
        <v>1.4265088333333336</v>
      </c>
      <c r="L127" s="26">
        <v>1.181931055217037</v>
      </c>
      <c r="M127" s="26">
        <v>2.5170182898037039</v>
      </c>
      <c r="N127" s="26">
        <v>1.5825135782222219</v>
      </c>
      <c r="O127" s="26">
        <v>1.7111593546991704</v>
      </c>
      <c r="P127" s="72">
        <v>1.5717813503707767</v>
      </c>
      <c r="Q127" s="72">
        <v>0.62473445380836889</v>
      </c>
      <c r="R127" s="21"/>
      <c r="S127" s="83">
        <f t="shared" si="4"/>
        <v>1</v>
      </c>
      <c r="T127" s="21"/>
      <c r="U127" s="21"/>
      <c r="V127" s="21"/>
      <c r="W127" s="21"/>
      <c r="X127" s="21"/>
      <c r="Y127" s="21"/>
      <c r="Z127" s="21"/>
      <c r="AA127" s="21"/>
      <c r="AB127" s="21"/>
    </row>
    <row r="128" spans="1:28" ht="14.25" customHeight="1" x14ac:dyDescent="0.15">
      <c r="A128" s="27" t="s">
        <v>148</v>
      </c>
      <c r="B128" s="24">
        <v>1300.3760461519325</v>
      </c>
      <c r="C128" s="24">
        <v>1488.5152807786808</v>
      </c>
      <c r="D128" s="24">
        <v>1817.6182698833272</v>
      </c>
      <c r="E128" s="24">
        <v>2508.3341654178153</v>
      </c>
      <c r="F128" s="24">
        <v>2108.624448499012</v>
      </c>
      <c r="G128" s="24">
        <v>2158.9296743262576</v>
      </c>
      <c r="H128" s="24">
        <v>2733.4293503227577</v>
      </c>
      <c r="I128" s="24">
        <v>2760.3292364228132</v>
      </c>
      <c r="J128" s="24">
        <v>2311.1906669629493</v>
      </c>
      <c r="K128" s="24">
        <v>3081.5</v>
      </c>
      <c r="L128" s="24">
        <v>2723.2517861975557</v>
      </c>
      <c r="M128" s="24">
        <v>2569.0333824275217</v>
      </c>
      <c r="N128" s="24">
        <v>3127.8882302391862</v>
      </c>
      <c r="O128" s="24">
        <v>3525.4230199237545</v>
      </c>
      <c r="P128" s="24">
        <v>3586.7597716036653</v>
      </c>
      <c r="Q128" s="24">
        <v>2384.067333694707</v>
      </c>
      <c r="R128" s="21"/>
      <c r="S128" s="83">
        <f t="shared" si="4"/>
        <v>1</v>
      </c>
      <c r="T128" s="21"/>
      <c r="U128" s="21"/>
      <c r="V128" s="21"/>
      <c r="W128" s="21"/>
      <c r="X128" s="21"/>
      <c r="Y128" s="21"/>
      <c r="Z128" s="21"/>
      <c r="AA128" s="21"/>
      <c r="AB128" s="21"/>
    </row>
    <row r="129" spans="1:28" ht="14.25" customHeight="1" x14ac:dyDescent="0.15">
      <c r="A129" s="27" t="s">
        <v>149</v>
      </c>
      <c r="B129" s="26">
        <v>89.627946769999994</v>
      </c>
      <c r="C129" s="26">
        <v>104.80365384999999</v>
      </c>
      <c r="D129" s="26">
        <v>129.07641268</v>
      </c>
      <c r="E129" s="26">
        <v>158.43580504249999</v>
      </c>
      <c r="F129" s="26">
        <v>153.85829924728901</v>
      </c>
      <c r="G129" s="26">
        <v>84.631704330799991</v>
      </c>
      <c r="H129" s="26">
        <v>170.66695519823261</v>
      </c>
      <c r="I129" s="26">
        <v>327.53528971823857</v>
      </c>
      <c r="J129" s="26">
        <v>372.61642499943576</v>
      </c>
      <c r="K129" s="26">
        <v>432.49394607301997</v>
      </c>
      <c r="L129" s="26">
        <v>436.37043889519282</v>
      </c>
      <c r="M129" s="26">
        <v>264.24991179086902</v>
      </c>
      <c r="N129" s="26">
        <v>447.55783865961803</v>
      </c>
      <c r="O129" s="26">
        <v>477.47568717008863</v>
      </c>
      <c r="P129" s="26">
        <v>601.17426851702203</v>
      </c>
      <c r="Q129" s="26">
        <v>621.14990868465497</v>
      </c>
      <c r="R129" s="21"/>
      <c r="S129" s="83">
        <f t="shared" si="4"/>
        <v>1</v>
      </c>
      <c r="T129" s="21"/>
      <c r="U129" s="21"/>
      <c r="V129" s="21"/>
      <c r="W129" s="21"/>
      <c r="X129" s="21"/>
      <c r="Y129" s="21"/>
      <c r="Z129" s="21"/>
      <c r="AA129" s="21"/>
      <c r="AB129" s="21"/>
    </row>
    <row r="130" spans="1:28" ht="14.25" customHeight="1" x14ac:dyDescent="0.15">
      <c r="A130" s="27" t="s">
        <v>150</v>
      </c>
      <c r="B130" s="24">
        <v>118.46020995494756</v>
      </c>
      <c r="C130" s="24">
        <v>128.82092797501062</v>
      </c>
      <c r="D130" s="24">
        <v>111.55868949708423</v>
      </c>
      <c r="E130" s="24">
        <v>121.67071447844192</v>
      </c>
      <c r="F130" s="24">
        <v>138.6429364141502</v>
      </c>
      <c r="G130" s="24">
        <v>148.21595611942453</v>
      </c>
      <c r="H130" s="24">
        <v>215.73478323542028</v>
      </c>
      <c r="I130" s="24">
        <v>194.22198722516464</v>
      </c>
      <c r="J130" s="24">
        <v>232.6</v>
      </c>
      <c r="K130" s="24">
        <v>412.20499704804172</v>
      </c>
      <c r="L130" s="24">
        <v>356.08437715518016</v>
      </c>
      <c r="M130" s="24">
        <v>284.49368649986098</v>
      </c>
      <c r="N130" s="24">
        <v>139.62919338093505</v>
      </c>
      <c r="O130" s="24">
        <v>341.88253024548339</v>
      </c>
      <c r="P130" s="24">
        <v>380.64419104208201</v>
      </c>
      <c r="Q130" s="24"/>
      <c r="R130" s="21"/>
      <c r="S130" s="83">
        <f t="shared" si="4"/>
        <v>0</v>
      </c>
      <c r="T130" s="21"/>
      <c r="U130" s="21"/>
      <c r="V130" s="21"/>
      <c r="W130" s="21"/>
      <c r="X130" s="21"/>
      <c r="Y130" s="21"/>
      <c r="Z130" s="21"/>
      <c r="AA130" s="21"/>
      <c r="AB130" s="21"/>
    </row>
    <row r="131" spans="1:28" ht="14.25" customHeight="1" x14ac:dyDescent="0.15">
      <c r="A131" s="27" t="s">
        <v>151</v>
      </c>
      <c r="B131" s="26">
        <v>22.406024159724481</v>
      </c>
      <c r="C131" s="26">
        <v>101.60361547389026</v>
      </c>
      <c r="D131" s="26">
        <v>119.6309408001584</v>
      </c>
      <c r="E131" s="26">
        <v>115.2602141295033</v>
      </c>
      <c r="F131" s="26">
        <v>122.6</v>
      </c>
      <c r="G131" s="26">
        <v>174.93479243740808</v>
      </c>
      <c r="H131" s="26">
        <v>278.18897200493632</v>
      </c>
      <c r="I131" s="26">
        <v>149.781515826195</v>
      </c>
      <c r="J131" s="26">
        <v>138.83239205450403</v>
      </c>
      <c r="K131" s="26">
        <v>110.71714223713033</v>
      </c>
      <c r="L131" s="26">
        <v>83.298494650275288</v>
      </c>
      <c r="M131" s="26">
        <v>80.010963236722944</v>
      </c>
      <c r="N131" s="26">
        <v>115.73663996068456</v>
      </c>
      <c r="O131" s="26">
        <v>116.24244322171077</v>
      </c>
      <c r="P131" s="26">
        <v>108.60288054135293</v>
      </c>
      <c r="Q131" s="26">
        <v>41.334426084475169</v>
      </c>
      <c r="R131" s="21"/>
      <c r="S131" s="83">
        <f t="shared" si="4"/>
        <v>1</v>
      </c>
      <c r="T131" s="21"/>
      <c r="U131" s="21"/>
      <c r="V131" s="21"/>
      <c r="W131" s="21"/>
      <c r="X131" s="21"/>
      <c r="Y131" s="21"/>
      <c r="Z131" s="21"/>
      <c r="AA131" s="21"/>
      <c r="AB131" s="21"/>
    </row>
    <row r="132" spans="1:28" ht="14.25" customHeight="1" x14ac:dyDescent="0.15">
      <c r="A132" s="27" t="s">
        <v>152</v>
      </c>
      <c r="B132" s="24"/>
      <c r="C132" s="24"/>
      <c r="D132" s="24"/>
      <c r="E132" s="24">
        <v>0.9</v>
      </c>
      <c r="F132" s="24">
        <v>0.56465942792955359</v>
      </c>
      <c r="G132" s="24">
        <v>1.009026673377714</v>
      </c>
      <c r="H132" s="24">
        <v>1.6122324164413</v>
      </c>
      <c r="I132" s="24">
        <v>1.4791452428101832</v>
      </c>
      <c r="J132" s="24">
        <v>0.91616191987739126</v>
      </c>
      <c r="K132" s="24">
        <v>2.3383205815410912</v>
      </c>
      <c r="L132" s="24">
        <v>2.2257021657839018</v>
      </c>
      <c r="M132" s="24">
        <v>0.97572108482242126</v>
      </c>
      <c r="N132" s="24">
        <v>0.79859153861123322</v>
      </c>
      <c r="O132" s="24">
        <v>1.4300527719028382</v>
      </c>
      <c r="P132" s="24"/>
      <c r="Q132" s="24"/>
      <c r="R132" s="21"/>
      <c r="S132" s="83">
        <f t="shared" si="4"/>
        <v>0</v>
      </c>
      <c r="T132" s="21"/>
      <c r="U132" s="21"/>
      <c r="V132" s="21"/>
      <c r="W132" s="21"/>
      <c r="X132" s="21"/>
      <c r="Y132" s="21"/>
      <c r="Z132" s="21"/>
      <c r="AA132" s="21"/>
      <c r="AB132" s="21"/>
    </row>
    <row r="133" spans="1:28" ht="14.25" customHeight="1" x14ac:dyDescent="0.15">
      <c r="A133" s="27" t="s">
        <v>153</v>
      </c>
      <c r="B133" s="26">
        <v>32.6171772483561</v>
      </c>
      <c r="C133" s="26">
        <v>35.128879758122928</v>
      </c>
      <c r="D133" s="26">
        <v>37.043796709548587</v>
      </c>
      <c r="E133" s="26">
        <v>27.297686410266916</v>
      </c>
      <c r="F133" s="26">
        <v>38.260035521120265</v>
      </c>
      <c r="G133" s="26">
        <v>39.833511459007291</v>
      </c>
      <c r="H133" s="26">
        <v>40.644763687645032</v>
      </c>
      <c r="I133" s="26">
        <v>33.261226176684559</v>
      </c>
      <c r="J133" s="26">
        <v>29.145317469813168</v>
      </c>
      <c r="K133" s="26">
        <v>29.924376527456058</v>
      </c>
      <c r="L133" s="26">
        <v>31.43915792993219</v>
      </c>
      <c r="M133" s="26">
        <v>53.960051857005553</v>
      </c>
      <c r="N133" s="26">
        <v>88.133993544412931</v>
      </c>
      <c r="O133" s="26">
        <v>107.6438180270289</v>
      </c>
      <c r="P133" s="26">
        <v>111.42630770802799</v>
      </c>
      <c r="Q133" s="26">
        <v>46.412907797310112</v>
      </c>
      <c r="R133" s="21"/>
      <c r="S133" s="83">
        <f t="shared" ref="S133:S164" si="5">IF(Q133="", 0, 1)</f>
        <v>1</v>
      </c>
      <c r="T133" s="21"/>
      <c r="U133" s="21"/>
      <c r="V133" s="21"/>
      <c r="W133" s="21"/>
      <c r="X133" s="21"/>
      <c r="Y133" s="21"/>
      <c r="Z133" s="21"/>
      <c r="AA133" s="21"/>
      <c r="AB133" s="21"/>
    </row>
    <row r="134" spans="1:28" ht="14.25" customHeight="1" x14ac:dyDescent="0.15">
      <c r="A134" s="27" t="s">
        <v>154</v>
      </c>
      <c r="B134" s="24">
        <v>128.45251396648044</v>
      </c>
      <c r="C134" s="24">
        <v>133.84357541899439</v>
      </c>
      <c r="D134" s="24">
        <v>146.18994413407825</v>
      </c>
      <c r="E134" s="24">
        <v>164.7905027932961</v>
      </c>
      <c r="F134" s="24">
        <v>175.7245810055866</v>
      </c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1"/>
      <c r="S134" s="83">
        <f t="shared" si="5"/>
        <v>0</v>
      </c>
      <c r="T134" s="21"/>
      <c r="U134" s="21"/>
      <c r="V134" s="21"/>
      <c r="W134" s="21"/>
      <c r="X134" s="21"/>
      <c r="Y134" s="21"/>
      <c r="Z134" s="21"/>
      <c r="AA134" s="21"/>
      <c r="AB134" s="21"/>
    </row>
    <row r="135" spans="1:28" ht="14.25" customHeight="1" x14ac:dyDescent="0.15">
      <c r="A135" s="27" t="s">
        <v>155</v>
      </c>
      <c r="B135" s="26">
        <v>18020.481984017806</v>
      </c>
      <c r="C135" s="26">
        <v>19000.818356989646</v>
      </c>
      <c r="D135" s="26">
        <v>23140.361790434239</v>
      </c>
      <c r="E135" s="26">
        <v>26379.576507647544</v>
      </c>
      <c r="F135" s="26">
        <v>24772.013139091363</v>
      </c>
      <c r="G135" s="26">
        <v>23941.693081096673</v>
      </c>
      <c r="H135" s="26">
        <v>26584.271124817344</v>
      </c>
      <c r="I135" s="26">
        <v>26152.298903514322</v>
      </c>
      <c r="J135" s="26">
        <v>28361.922999624428</v>
      </c>
      <c r="K135" s="26">
        <v>29589.456154034964</v>
      </c>
      <c r="L135" s="26">
        <v>31107.630792165954</v>
      </c>
      <c r="M135" s="26">
        <v>29145.07556741693</v>
      </c>
      <c r="N135" s="26">
        <v>33658.357359049922</v>
      </c>
      <c r="O135" s="108">
        <v>42418.481535100807</v>
      </c>
      <c r="P135" s="108">
        <v>40950.295051704612</v>
      </c>
      <c r="Q135" s="108">
        <v>36923.105208039509</v>
      </c>
      <c r="R135" s="21"/>
      <c r="S135" s="83">
        <f t="shared" si="5"/>
        <v>1</v>
      </c>
      <c r="T135" s="21"/>
      <c r="U135" s="21"/>
      <c r="V135" s="21"/>
      <c r="W135" s="21"/>
      <c r="X135" s="21"/>
      <c r="Y135" s="21"/>
      <c r="Z135" s="21"/>
      <c r="AA135" s="21"/>
      <c r="AB135" s="21"/>
    </row>
    <row r="136" spans="1:28" ht="14.25" customHeight="1" x14ac:dyDescent="0.15">
      <c r="A136" s="27" t="s">
        <v>156</v>
      </c>
      <c r="B136" s="24">
        <v>65.5322599833775</v>
      </c>
      <c r="C136" s="24">
        <v>77.715804114742696</v>
      </c>
      <c r="D136" s="24">
        <v>138.36771399331514</v>
      </c>
      <c r="E136" s="24">
        <v>139.9</v>
      </c>
      <c r="F136" s="24">
        <v>117.37375807283706</v>
      </c>
      <c r="G136" s="24">
        <v>124.54004915350615</v>
      </c>
      <c r="H136" s="24">
        <v>140.87396961666508</v>
      </c>
      <c r="I136" s="24">
        <v>153.53336981328115</v>
      </c>
      <c r="J136" s="24">
        <v>152.71353484965499</v>
      </c>
      <c r="K136" s="24">
        <v>130.04645505281357</v>
      </c>
      <c r="L136" s="24">
        <v>114.28049801483131</v>
      </c>
      <c r="M136" s="24">
        <v>114.26277718680615</v>
      </c>
      <c r="N136" s="24"/>
      <c r="O136" s="109"/>
      <c r="P136" s="109"/>
      <c r="Q136" s="109"/>
      <c r="R136" s="21"/>
      <c r="S136" s="83">
        <f t="shared" si="5"/>
        <v>0</v>
      </c>
      <c r="T136" s="21"/>
      <c r="U136" s="21"/>
      <c r="V136" s="21"/>
      <c r="W136" s="21"/>
      <c r="X136" s="21"/>
      <c r="Y136" s="21"/>
      <c r="Z136" s="21"/>
      <c r="AA136" s="21"/>
      <c r="AB136" s="21"/>
    </row>
    <row r="137" spans="1:28" ht="14.25" customHeight="1" x14ac:dyDescent="0.15">
      <c r="A137" s="27" t="s">
        <v>157</v>
      </c>
      <c r="B137" s="26">
        <v>1725.1586481442553</v>
      </c>
      <c r="C137" s="26">
        <v>1719.9062347258587</v>
      </c>
      <c r="D137" s="26">
        <v>2021.7312443432561</v>
      </c>
      <c r="E137" s="26">
        <v>2002.0330639287711</v>
      </c>
      <c r="F137" s="26">
        <v>1510.5768278754763</v>
      </c>
      <c r="G137" s="26">
        <v>1814.9838744323624</v>
      </c>
      <c r="H137" s="26">
        <v>2040.5415276717501</v>
      </c>
      <c r="I137" s="26">
        <v>2070.1459042332967</v>
      </c>
      <c r="J137" s="26">
        <v>2086.8305569561198</v>
      </c>
      <c r="K137" s="26">
        <v>2107.3768815732524</v>
      </c>
      <c r="L137" s="26">
        <v>1923.0681300511867</v>
      </c>
      <c r="M137" s="26">
        <v>1973.7976385191896</v>
      </c>
      <c r="N137" s="26">
        <v>2186.5643153856145</v>
      </c>
      <c r="O137" s="108">
        <v>2303.6008086068814</v>
      </c>
      <c r="P137" s="108">
        <v>2281.8018945425824</v>
      </c>
      <c r="Q137" s="108">
        <v>1260.5506783128849</v>
      </c>
      <c r="R137" s="21"/>
      <c r="S137" s="83">
        <f t="shared" si="5"/>
        <v>1</v>
      </c>
      <c r="T137" s="21"/>
      <c r="U137" s="21"/>
      <c r="V137" s="21"/>
      <c r="W137" s="21"/>
      <c r="X137" s="21"/>
      <c r="Y137" s="21"/>
      <c r="Z137" s="21"/>
      <c r="AA137" s="21"/>
      <c r="AB137" s="21"/>
    </row>
    <row r="138" spans="1:28" ht="14.25" customHeight="1" x14ac:dyDescent="0.15">
      <c r="A138" s="27" t="s">
        <v>158</v>
      </c>
      <c r="B138" s="24">
        <v>33.799999999999997</v>
      </c>
      <c r="C138" s="24">
        <v>30.8</v>
      </c>
      <c r="D138" s="24">
        <v>32.9</v>
      </c>
      <c r="E138" s="24">
        <v>37.6</v>
      </c>
      <c r="F138" s="24">
        <v>36.5</v>
      </c>
      <c r="G138" s="24">
        <v>39.1</v>
      </c>
      <c r="H138" s="24">
        <v>41.4</v>
      </c>
      <c r="I138" s="24">
        <v>40.4</v>
      </c>
      <c r="J138" s="24">
        <v>43.9</v>
      </c>
      <c r="K138" s="24">
        <v>46.1</v>
      </c>
      <c r="L138" s="24">
        <v>52.5</v>
      </c>
      <c r="M138" s="24">
        <v>56.8</v>
      </c>
      <c r="N138" s="24">
        <v>60.7</v>
      </c>
      <c r="O138" s="109">
        <v>60.4</v>
      </c>
      <c r="P138" s="109">
        <v>60.2</v>
      </c>
      <c r="Q138" s="109">
        <v>57.3</v>
      </c>
      <c r="R138" s="21"/>
      <c r="S138" s="83">
        <f t="shared" si="5"/>
        <v>1</v>
      </c>
      <c r="T138" s="21"/>
      <c r="U138" s="21"/>
      <c r="V138" s="21"/>
      <c r="W138" s="21"/>
      <c r="X138" s="21"/>
      <c r="Y138" s="21"/>
      <c r="Z138" s="21"/>
      <c r="AA138" s="21"/>
      <c r="AB138" s="21"/>
    </row>
    <row r="139" spans="1:28" ht="14.25" customHeight="1" x14ac:dyDescent="0.15">
      <c r="A139" s="27" t="s">
        <v>159</v>
      </c>
      <c r="B139" s="26">
        <v>8.5498880991588155</v>
      </c>
      <c r="C139" s="26">
        <v>8.8280508846123151</v>
      </c>
      <c r="D139" s="26">
        <v>11.779362344022632</v>
      </c>
      <c r="E139" s="26">
        <v>12.013451798765018</v>
      </c>
      <c r="F139" s="26">
        <v>7.8376601012433005</v>
      </c>
      <c r="G139" s="26">
        <v>0.83266931623058893</v>
      </c>
      <c r="H139" s="26">
        <v>5.3</v>
      </c>
      <c r="I139" s="26">
        <v>3.6900922740553108</v>
      </c>
      <c r="J139" s="26">
        <v>5.9789476593800099</v>
      </c>
      <c r="K139" s="26">
        <v>19.153133387180635</v>
      </c>
      <c r="L139" s="26">
        <v>17.185383906762368</v>
      </c>
      <c r="M139" s="26">
        <v>13.453736848497661</v>
      </c>
      <c r="N139" s="26">
        <v>16.218876309772476</v>
      </c>
      <c r="O139" s="108">
        <v>21.149599250082318</v>
      </c>
      <c r="P139" s="108">
        <v>16.192202888460518</v>
      </c>
      <c r="Q139" s="108"/>
      <c r="R139" s="21"/>
      <c r="S139" s="83">
        <f t="shared" si="5"/>
        <v>0</v>
      </c>
      <c r="T139" s="21"/>
      <c r="U139" s="21"/>
      <c r="V139" s="21"/>
      <c r="W139" s="21"/>
      <c r="X139" s="21"/>
      <c r="Y139" s="21"/>
      <c r="Z139" s="21"/>
      <c r="AA139" s="21"/>
      <c r="AB139" s="21"/>
    </row>
    <row r="140" spans="1:28" ht="14.25" customHeight="1" x14ac:dyDescent="0.15">
      <c r="A140" s="27" t="s">
        <v>160</v>
      </c>
      <c r="B140" s="24">
        <v>1337.5108106941475</v>
      </c>
      <c r="C140" s="24">
        <v>1826.796583513617</v>
      </c>
      <c r="D140" s="24">
        <v>829.70958058943563</v>
      </c>
      <c r="E140" s="24">
        <v>1208.7603075316242</v>
      </c>
      <c r="F140" s="24">
        <v>1098.4019391456206</v>
      </c>
      <c r="G140" s="24">
        <v>1969.8103615732261</v>
      </c>
      <c r="H140" s="24">
        <v>1587.4141792899507</v>
      </c>
      <c r="I140" s="24">
        <v>1394.3293353585716</v>
      </c>
      <c r="J140" s="24">
        <v>1099.2641463548982</v>
      </c>
      <c r="K140" s="24">
        <v>774.4</v>
      </c>
      <c r="L140" s="24">
        <v>1808.0387777784099</v>
      </c>
      <c r="M140" s="24">
        <v>1664.49703208497</v>
      </c>
      <c r="N140" s="24">
        <v>1300.5331474873681</v>
      </c>
      <c r="O140" s="109">
        <v>1330.9702277381939</v>
      </c>
      <c r="P140" s="109">
        <v>1968.2648010711541</v>
      </c>
      <c r="Q140" s="109">
        <v>2053.0116079266072</v>
      </c>
      <c r="R140" s="21"/>
      <c r="S140" s="83">
        <f t="shared" si="5"/>
        <v>1</v>
      </c>
      <c r="T140" s="21"/>
      <c r="U140" s="21"/>
      <c r="V140" s="21"/>
      <c r="W140" s="21"/>
      <c r="X140" s="21"/>
      <c r="Y140" s="21"/>
      <c r="Z140" s="21"/>
      <c r="AA140" s="21"/>
      <c r="AB140" s="21"/>
    </row>
    <row r="141" spans="1:28" ht="14.25" customHeight="1" x14ac:dyDescent="0.15">
      <c r="A141" s="27" t="s">
        <v>161</v>
      </c>
      <c r="B141" s="26">
        <v>160.34818694999998</v>
      </c>
      <c r="C141" s="26">
        <v>187.37688516</v>
      </c>
      <c r="D141" s="26">
        <v>253.95063079300002</v>
      </c>
      <c r="E141" s="26">
        <v>326.60593888700004</v>
      </c>
      <c r="F141" s="26">
        <v>250.769556585</v>
      </c>
      <c r="G141" s="26">
        <v>274.29103663999996</v>
      </c>
      <c r="H141" s="26">
        <v>368.55323049000003</v>
      </c>
      <c r="I141" s="26">
        <v>328.43427689999999</v>
      </c>
      <c r="J141" s="26">
        <v>366.20082000000002</v>
      </c>
      <c r="K141" s="26">
        <v>413.98697702207841</v>
      </c>
      <c r="L141" s="26">
        <v>355.60973110000003</v>
      </c>
      <c r="M141" s="26">
        <v>355.92778479999998</v>
      </c>
      <c r="N141" s="26">
        <v>397.0760315</v>
      </c>
      <c r="O141" s="108">
        <v>461.27190144124103</v>
      </c>
      <c r="P141" s="108">
        <v>455.95021547000005</v>
      </c>
      <c r="Q141" s="108">
        <v>401.95999799999998</v>
      </c>
      <c r="R141" s="21"/>
      <c r="S141" s="83">
        <f t="shared" si="5"/>
        <v>1</v>
      </c>
      <c r="T141" s="21"/>
      <c r="U141" s="21"/>
      <c r="V141" s="21"/>
      <c r="W141" s="21"/>
      <c r="X141" s="21"/>
      <c r="Y141" s="21"/>
      <c r="Z141" s="21"/>
      <c r="AA141" s="21"/>
      <c r="AB141" s="21"/>
    </row>
    <row r="142" spans="1:28" ht="14.25" customHeight="1" x14ac:dyDescent="0.15">
      <c r="A142" s="27" t="s">
        <v>162</v>
      </c>
      <c r="B142" s="24">
        <v>16278.744689477564</v>
      </c>
      <c r="C142" s="24">
        <v>16124.90187598273</v>
      </c>
      <c r="D142" s="24">
        <v>18638.63900429217</v>
      </c>
      <c r="E142" s="24">
        <v>20186.963424065041</v>
      </c>
      <c r="F142" s="24">
        <v>16447.81559812677</v>
      </c>
      <c r="G142" s="24">
        <v>18261.600878643167</v>
      </c>
      <c r="H142" s="24">
        <v>19440.627682942551</v>
      </c>
      <c r="I142" s="24">
        <v>20435.599999999999</v>
      </c>
      <c r="J142" s="24">
        <v>21445.067779627763</v>
      </c>
      <c r="K142" s="24">
        <v>22663.592595464073</v>
      </c>
      <c r="L142" s="24">
        <v>18102.892666897311</v>
      </c>
      <c r="M142" s="24">
        <v>17294.48049552404</v>
      </c>
      <c r="N142" s="24">
        <v>17992.627897863676</v>
      </c>
      <c r="O142" s="109">
        <v>18442.084543653396</v>
      </c>
      <c r="P142" s="109">
        <v>18074.719288885841</v>
      </c>
      <c r="Q142" s="109">
        <v>14969.731654223026</v>
      </c>
      <c r="R142" s="21"/>
      <c r="S142" s="83">
        <f t="shared" si="5"/>
        <v>1</v>
      </c>
      <c r="T142" s="21"/>
      <c r="U142" s="21"/>
      <c r="V142" s="21"/>
      <c r="W142" s="21"/>
      <c r="X142" s="21"/>
      <c r="Y142" s="21"/>
      <c r="Z142" s="21"/>
      <c r="AA142" s="21"/>
      <c r="AB142" s="21"/>
    </row>
    <row r="143" spans="1:28" ht="14.25" customHeight="1" x14ac:dyDescent="0.15">
      <c r="A143" s="27" t="s">
        <v>163</v>
      </c>
      <c r="B143" s="26">
        <v>299.08972691807543</v>
      </c>
      <c r="C143" s="26">
        <v>317.29518855656693</v>
      </c>
      <c r="D143" s="26">
        <v>387.51625487646294</v>
      </c>
      <c r="E143" s="26">
        <v>470.74122236671002</v>
      </c>
      <c r="F143" s="26">
        <v>561.76853055916774</v>
      </c>
      <c r="G143" s="26">
        <v>525.35760728218463</v>
      </c>
      <c r="H143" s="26">
        <v>904.11102662463975</v>
      </c>
      <c r="I143" s="26">
        <v>1112.6038466267544</v>
      </c>
      <c r="J143" s="26">
        <v>1091.2067620286086</v>
      </c>
      <c r="K143" s="26">
        <v>1159.9286475942783</v>
      </c>
      <c r="L143" s="26">
        <v>1257.0496052015606</v>
      </c>
      <c r="M143" s="26">
        <v>1312.948469430429</v>
      </c>
      <c r="N143" s="26">
        <v>1742.2591828223667</v>
      </c>
      <c r="O143" s="26">
        <v>2169.5962700766713</v>
      </c>
      <c r="P143" s="26">
        <v>2453.9573472041611</v>
      </c>
      <c r="Q143" s="72">
        <v>1097.5292587776332</v>
      </c>
      <c r="R143" s="21"/>
      <c r="S143" s="83">
        <f t="shared" si="5"/>
        <v>1</v>
      </c>
      <c r="T143" s="21"/>
      <c r="U143" s="21"/>
      <c r="V143" s="21"/>
      <c r="W143" s="21"/>
      <c r="X143" s="21"/>
      <c r="Y143" s="21"/>
      <c r="Z143" s="21"/>
      <c r="AA143" s="21"/>
      <c r="AB143" s="21"/>
    </row>
    <row r="144" spans="1:28" ht="14.25" customHeight="1" x14ac:dyDescent="0.15">
      <c r="A144" s="27" t="s">
        <v>164</v>
      </c>
      <c r="B144" s="24">
        <v>1076</v>
      </c>
      <c r="C144" s="24">
        <v>1113</v>
      </c>
      <c r="D144" s="24">
        <v>1069</v>
      </c>
      <c r="E144" s="24">
        <v>1227</v>
      </c>
      <c r="F144" s="24">
        <v>1155</v>
      </c>
      <c r="G144" s="24">
        <v>1424</v>
      </c>
      <c r="H144" s="24">
        <v>1650</v>
      </c>
      <c r="I144" s="24">
        <v>1381.0001999999999</v>
      </c>
      <c r="J144" s="24">
        <v>1236</v>
      </c>
      <c r="K144" s="24">
        <v>1372</v>
      </c>
      <c r="L144" s="24">
        <v>1174</v>
      </c>
      <c r="M144" s="24">
        <v>1053.211</v>
      </c>
      <c r="N144" s="24">
        <v>914.44</v>
      </c>
      <c r="O144" s="24">
        <v>894.89</v>
      </c>
      <c r="P144" s="24">
        <v>891.15</v>
      </c>
      <c r="Q144" s="24">
        <v>605.01</v>
      </c>
      <c r="R144" s="21"/>
      <c r="S144" s="83">
        <f t="shared" si="5"/>
        <v>1</v>
      </c>
      <c r="T144" s="21"/>
      <c r="U144" s="21"/>
      <c r="V144" s="21"/>
      <c r="W144" s="21"/>
      <c r="X144" s="21"/>
      <c r="Y144" s="21"/>
      <c r="Z144" s="21"/>
      <c r="AA144" s="21"/>
      <c r="AB144" s="21"/>
    </row>
    <row r="145" spans="1:28" ht="14.25" customHeight="1" x14ac:dyDescent="0.15">
      <c r="A145" s="27" t="s">
        <v>165</v>
      </c>
      <c r="B145" s="26">
        <v>3.3</v>
      </c>
      <c r="C145" s="26">
        <v>3.3217256000000002</v>
      </c>
      <c r="D145" s="26">
        <v>3.2263336000000002</v>
      </c>
      <c r="E145" s="26">
        <v>3.8508895038886801</v>
      </c>
      <c r="F145" s="26">
        <v>3.2763024000000001</v>
      </c>
      <c r="G145" s="26">
        <v>3.1532532</v>
      </c>
      <c r="H145" s="26">
        <v>3.4062516</v>
      </c>
      <c r="I145" s="26">
        <v>3.7972880099999999</v>
      </c>
      <c r="J145" s="26">
        <v>3.8696909720578101</v>
      </c>
      <c r="K145" s="26">
        <v>3.9875426044485498</v>
      </c>
      <c r="L145" s="26">
        <v>6.6073267092510903</v>
      </c>
      <c r="M145" s="26">
        <v>7.0455654726428696</v>
      </c>
      <c r="N145" s="26">
        <v>7.0264913762928902</v>
      </c>
      <c r="O145" s="72">
        <v>5.8728554788986385</v>
      </c>
      <c r="P145" s="72">
        <v>4.9623394243284586</v>
      </c>
      <c r="Q145" s="26"/>
      <c r="R145" s="21"/>
      <c r="S145" s="83">
        <f t="shared" si="5"/>
        <v>0</v>
      </c>
      <c r="T145" s="21"/>
      <c r="U145" s="21"/>
      <c r="V145" s="21"/>
      <c r="W145" s="21"/>
      <c r="X145" s="21"/>
      <c r="Y145" s="21"/>
      <c r="Z145" s="21"/>
      <c r="AA145" s="21"/>
      <c r="AB145" s="21"/>
    </row>
    <row r="146" spans="1:28" ht="14.25" customHeight="1" x14ac:dyDescent="0.15">
      <c r="A146" s="27" t="s">
        <v>166</v>
      </c>
      <c r="B146" s="24">
        <v>1793.8</v>
      </c>
      <c r="C146" s="24">
        <v>2219.9</v>
      </c>
      <c r="D146" s="24">
        <v>2266.8000000000002</v>
      </c>
      <c r="E146" s="24">
        <v>2762</v>
      </c>
      <c r="F146" s="24">
        <v>3138.9</v>
      </c>
      <c r="G146" s="24">
        <v>3435.4</v>
      </c>
      <c r="H146" s="24">
        <v>4032.9</v>
      </c>
      <c r="I146" s="24">
        <v>4806.2</v>
      </c>
      <c r="J146" s="24">
        <v>5182.2</v>
      </c>
      <c r="K146" s="24">
        <v>5456.5</v>
      </c>
      <c r="L146" s="24">
        <v>5440.3</v>
      </c>
      <c r="M146" s="24">
        <v>5604.2516999999998</v>
      </c>
      <c r="N146" s="24">
        <v>6459.0042999999996</v>
      </c>
      <c r="O146" s="24">
        <v>6814.5520999999999</v>
      </c>
      <c r="P146" s="24">
        <v>7056.7405189999999</v>
      </c>
      <c r="Q146" s="24">
        <v>5466.3105902500001</v>
      </c>
      <c r="R146" s="21"/>
      <c r="S146" s="83">
        <f t="shared" si="5"/>
        <v>1</v>
      </c>
      <c r="T146" s="21"/>
      <c r="U146" s="21"/>
      <c r="V146" s="21"/>
      <c r="W146" s="21"/>
      <c r="X146" s="21"/>
      <c r="Y146" s="21"/>
      <c r="Z146" s="21"/>
      <c r="AA146" s="21"/>
      <c r="AB146" s="21"/>
    </row>
    <row r="147" spans="1:28" ht="14.25" customHeight="1" x14ac:dyDescent="0.15">
      <c r="A147" s="27" t="s">
        <v>167</v>
      </c>
      <c r="B147" s="26">
        <v>31.252862267422021</v>
      </c>
      <c r="C147" s="26">
        <v>21.658154062823264</v>
      </c>
      <c r="D147" s="26">
        <v>29.015416355958163</v>
      </c>
      <c r="E147" s="26">
        <v>25.93127262433195</v>
      </c>
      <c r="F147" s="26">
        <v>13.753777371174857</v>
      </c>
      <c r="G147" s="26">
        <v>20.868107910261539</v>
      </c>
      <c r="H147" s="26">
        <v>36.023256454776764</v>
      </c>
      <c r="I147" s="26">
        <v>70.515165944780335</v>
      </c>
      <c r="J147" s="26">
        <v>62.200934437930222</v>
      </c>
      <c r="K147" s="26">
        <v>19.835292109590497</v>
      </c>
      <c r="L147" s="26">
        <v>17.212903601577192</v>
      </c>
      <c r="M147" s="26">
        <v>21.794692265823667</v>
      </c>
      <c r="N147" s="26">
        <v>42.753153114246253</v>
      </c>
      <c r="O147" s="26">
        <v>14.567749917822793</v>
      </c>
      <c r="P147" s="26"/>
      <c r="Q147" s="26"/>
      <c r="R147" s="21"/>
      <c r="S147" s="83">
        <f t="shared" si="5"/>
        <v>0</v>
      </c>
      <c r="T147" s="21"/>
      <c r="U147" s="21"/>
      <c r="V147" s="21"/>
      <c r="W147" s="21"/>
      <c r="X147" s="21"/>
      <c r="Y147" s="21"/>
      <c r="Z147" s="21"/>
      <c r="AA147" s="21"/>
      <c r="AB147" s="21"/>
    </row>
    <row r="148" spans="1:28" ht="14.25" customHeight="1" x14ac:dyDescent="0.15">
      <c r="A148" s="27" t="s">
        <v>168</v>
      </c>
      <c r="B148" s="24">
        <v>87.679102946485699</v>
      </c>
      <c r="C148" s="24">
        <v>98.203560168543149</v>
      </c>
      <c r="D148" s="24">
        <v>125.15152368999689</v>
      </c>
      <c r="E148" s="24">
        <v>204.64203061759082</v>
      </c>
      <c r="F148" s="24">
        <v>162.7583761964631</v>
      </c>
      <c r="G148" s="24">
        <v>231.31775782899021</v>
      </c>
      <c r="H148" s="24">
        <v>284.09421089138692</v>
      </c>
      <c r="I148" s="24">
        <v>294.00946454696617</v>
      </c>
      <c r="J148" s="24">
        <v>381.32206141988985</v>
      </c>
      <c r="K148" s="24">
        <v>389.39270979158721</v>
      </c>
      <c r="L148" s="24">
        <v>323.8793450213613</v>
      </c>
      <c r="M148" s="24">
        <v>335.03020190663267</v>
      </c>
      <c r="N148" s="24">
        <v>342.01227723866094</v>
      </c>
      <c r="O148" s="109">
        <v>352.56681099156509</v>
      </c>
      <c r="P148" s="109">
        <v>309.4017066928285</v>
      </c>
      <c r="Q148" s="109">
        <v>310.28513081026409</v>
      </c>
      <c r="R148" s="21"/>
      <c r="S148" s="83">
        <f t="shared" si="5"/>
        <v>1</v>
      </c>
      <c r="T148" s="21"/>
      <c r="U148" s="21"/>
      <c r="V148" s="21"/>
      <c r="W148" s="21"/>
      <c r="X148" s="21"/>
      <c r="Y148" s="21"/>
      <c r="Z148" s="21"/>
      <c r="AA148" s="21"/>
      <c r="AB148" s="21"/>
    </row>
    <row r="149" spans="1:28" ht="14.25" customHeight="1" x14ac:dyDescent="0.15">
      <c r="A149" s="27" t="s">
        <v>169</v>
      </c>
      <c r="B149" s="26">
        <v>448.99318580661225</v>
      </c>
      <c r="C149" s="26">
        <v>544.62423251463201</v>
      </c>
      <c r="D149" s="26">
        <v>645.94229018601004</v>
      </c>
      <c r="E149" s="26">
        <v>818.27793671917493</v>
      </c>
      <c r="F149" s="26">
        <v>757.67743451407</v>
      </c>
      <c r="G149" s="26">
        <v>854.10325123947393</v>
      </c>
      <c r="H149" s="26">
        <v>993.60340118370607</v>
      </c>
      <c r="I149" s="26">
        <v>1222.676473377664</v>
      </c>
      <c r="J149" s="26">
        <v>1524.171926798093</v>
      </c>
      <c r="K149" s="26">
        <v>1379.7812169644169</v>
      </c>
      <c r="L149" s="26">
        <v>1375.718568180966</v>
      </c>
      <c r="M149" s="26">
        <v>1334.724741786458</v>
      </c>
      <c r="N149" s="26">
        <v>1482.6311196603781</v>
      </c>
      <c r="O149" s="26">
        <v>1610.7224714011129</v>
      </c>
      <c r="P149" s="26">
        <v>1647.9570517721029</v>
      </c>
      <c r="Q149" s="72">
        <v>750</v>
      </c>
      <c r="R149" s="21"/>
      <c r="S149" s="83">
        <f t="shared" si="5"/>
        <v>1</v>
      </c>
      <c r="T149" s="21"/>
      <c r="U149" s="21"/>
      <c r="V149" s="21"/>
      <c r="W149" s="21"/>
      <c r="X149" s="21"/>
      <c r="Y149" s="21"/>
      <c r="Z149" s="21"/>
      <c r="AA149" s="21"/>
      <c r="AB149" s="21"/>
    </row>
    <row r="150" spans="1:28" ht="14.25" customHeight="1" x14ac:dyDescent="0.15">
      <c r="A150" s="27" t="s">
        <v>170</v>
      </c>
      <c r="B150" s="24">
        <v>936.9</v>
      </c>
      <c r="C150" s="24">
        <v>945.77967077999995</v>
      </c>
      <c r="D150" s="24">
        <v>1083.4251714500001</v>
      </c>
      <c r="E150" s="24">
        <v>1254.4633263199999</v>
      </c>
      <c r="F150" s="24">
        <v>1014.56300717</v>
      </c>
      <c r="G150" s="24">
        <v>1347.0629900609431</v>
      </c>
      <c r="H150" s="24">
        <v>1423.8619782240819</v>
      </c>
      <c r="I150" s="24">
        <v>1593.96677081959</v>
      </c>
      <c r="J150" s="24">
        <v>1636.6939096218719</v>
      </c>
      <c r="K150" s="24">
        <v>1874.695941284524</v>
      </c>
      <c r="L150" s="24">
        <v>1933.5385768370138</v>
      </c>
      <c r="M150" s="24">
        <v>1896.7580934520849</v>
      </c>
      <c r="N150" s="24">
        <v>2484.8149297111499</v>
      </c>
      <c r="O150" s="24">
        <v>2702.7766787933479</v>
      </c>
      <c r="P150" s="24">
        <v>2883.3281190394669</v>
      </c>
      <c r="Q150" s="24">
        <v>1678.273911511752</v>
      </c>
      <c r="R150" s="21"/>
      <c r="S150" s="83">
        <f t="shared" si="5"/>
        <v>1</v>
      </c>
      <c r="T150" s="21"/>
      <c r="U150" s="21"/>
      <c r="V150" s="21"/>
      <c r="W150" s="21"/>
      <c r="X150" s="21"/>
      <c r="Y150" s="21"/>
      <c r="Z150" s="21"/>
      <c r="AA150" s="21"/>
      <c r="AB150" s="21"/>
    </row>
    <row r="151" spans="1:28" ht="14.25" customHeight="1" x14ac:dyDescent="0.15">
      <c r="A151" s="27" t="s">
        <v>171</v>
      </c>
      <c r="B151" s="26">
        <v>5369</v>
      </c>
      <c r="C151" s="26">
        <v>6713</v>
      </c>
      <c r="D151" s="26">
        <v>8970</v>
      </c>
      <c r="E151" s="26">
        <v>10499</v>
      </c>
      <c r="F151" s="26">
        <v>8476</v>
      </c>
      <c r="G151" s="26">
        <v>8299</v>
      </c>
      <c r="H151" s="26">
        <v>10263</v>
      </c>
      <c r="I151" s="26">
        <v>10353</v>
      </c>
      <c r="J151" s="26">
        <v>11390</v>
      </c>
      <c r="K151" s="26">
        <v>12388</v>
      </c>
      <c r="L151" s="26">
        <v>11359</v>
      </c>
      <c r="M151" s="26">
        <v>12631</v>
      </c>
      <c r="N151" s="26">
        <v>14975</v>
      </c>
      <c r="O151" s="26">
        <v>18167</v>
      </c>
      <c r="P151" s="26">
        <v>19040</v>
      </c>
      <c r="Q151" s="26">
        <v>19121</v>
      </c>
      <c r="R151" s="21"/>
      <c r="S151" s="83">
        <f t="shared" si="5"/>
        <v>1</v>
      </c>
      <c r="T151" s="21"/>
      <c r="U151" s="21"/>
      <c r="V151" s="21"/>
      <c r="W151" s="21"/>
      <c r="X151" s="21"/>
      <c r="Y151" s="21"/>
      <c r="Z151" s="21"/>
      <c r="AA151" s="21"/>
      <c r="AB151" s="21"/>
    </row>
    <row r="152" spans="1:28" ht="14.25" customHeight="1" x14ac:dyDescent="0.15">
      <c r="A152" s="27" t="s">
        <v>172</v>
      </c>
      <c r="B152" s="24">
        <v>3008.8892406344939</v>
      </c>
      <c r="C152" s="24">
        <v>4287.9068931651509</v>
      </c>
      <c r="D152" s="24">
        <v>5561.0018589694473</v>
      </c>
      <c r="E152" s="24">
        <v>6568.9251558192827</v>
      </c>
      <c r="F152" s="24">
        <v>5473.3235423069536</v>
      </c>
      <c r="G152" s="24">
        <v>5867.558043434341</v>
      </c>
      <c r="H152" s="24">
        <v>6940.9703127502635</v>
      </c>
      <c r="I152" s="24">
        <v>6613.0838932289216</v>
      </c>
      <c r="J152" s="24">
        <v>7404.3105945525285</v>
      </c>
      <c r="K152" s="24">
        <v>7496.758443272156</v>
      </c>
      <c r="L152" s="24">
        <v>6317.5617433888801</v>
      </c>
      <c r="M152" s="24">
        <v>6342.238277228269</v>
      </c>
      <c r="N152" s="24">
        <v>7542.9363083197295</v>
      </c>
      <c r="O152" s="24">
        <v>8572.817194935913</v>
      </c>
      <c r="P152" s="24">
        <v>8448.3240758387583</v>
      </c>
      <c r="Q152" s="24">
        <v>5394.1852107250597</v>
      </c>
      <c r="R152" s="21"/>
      <c r="S152" s="83">
        <f t="shared" si="5"/>
        <v>1</v>
      </c>
      <c r="T152" s="21"/>
      <c r="U152" s="21"/>
      <c r="V152" s="21"/>
      <c r="W152" s="21"/>
      <c r="X152" s="21"/>
      <c r="Y152" s="21"/>
      <c r="Z152" s="21"/>
      <c r="AA152" s="21"/>
      <c r="AB152" s="21"/>
    </row>
    <row r="153" spans="1:28" ht="14.25" customHeight="1" x14ac:dyDescent="0.15">
      <c r="A153" s="27" t="s">
        <v>173</v>
      </c>
      <c r="B153" s="26"/>
      <c r="C153" s="26"/>
      <c r="D153" s="26"/>
      <c r="E153" s="26"/>
      <c r="F153" s="26"/>
      <c r="G153" s="26"/>
      <c r="H153" s="26">
        <v>3928.5714285714284</v>
      </c>
      <c r="I153" s="26">
        <v>4671.4285714285716</v>
      </c>
      <c r="J153" s="26">
        <v>5604.8076923076924</v>
      </c>
      <c r="K153" s="26">
        <v>6428.5714285714284</v>
      </c>
      <c r="L153" s="26">
        <v>7413.1868131868132</v>
      </c>
      <c r="M153" s="26">
        <v>7607.1428571428569</v>
      </c>
      <c r="N153" s="26">
        <v>10234.615384615383</v>
      </c>
      <c r="O153" s="26">
        <v>10060.164835164835</v>
      </c>
      <c r="P153" s="26">
        <v>10662.362637362636</v>
      </c>
      <c r="Q153" s="26">
        <v>11276.0989010989</v>
      </c>
      <c r="R153" s="21"/>
      <c r="S153" s="83">
        <f t="shared" si="5"/>
        <v>1</v>
      </c>
      <c r="T153" s="21"/>
      <c r="U153" s="21"/>
      <c r="V153" s="21"/>
      <c r="W153" s="21"/>
      <c r="X153" s="21"/>
      <c r="Y153" s="21"/>
      <c r="Z153" s="21"/>
      <c r="AA153" s="21"/>
      <c r="AB153" s="21"/>
    </row>
    <row r="154" spans="1:28" ht="14.25" customHeight="1" x14ac:dyDescent="0.15">
      <c r="A154" s="27" t="s">
        <v>174</v>
      </c>
      <c r="B154" s="24">
        <v>1654.5</v>
      </c>
      <c r="C154" s="24">
        <v>2236.1006442899561</v>
      </c>
      <c r="D154" s="24">
        <v>2725.8661415699735</v>
      </c>
      <c r="E154" s="24">
        <v>4152.6749659538218</v>
      </c>
      <c r="F154" s="24">
        <v>3036.7636371663557</v>
      </c>
      <c r="G154" s="24">
        <v>2580.0101941988391</v>
      </c>
      <c r="H154" s="24">
        <v>3131.1554958290108</v>
      </c>
      <c r="I154" s="24">
        <v>3226.9579467017443</v>
      </c>
      <c r="J154" s="24">
        <v>5119.0910899437122</v>
      </c>
      <c r="K154" s="24">
        <v>6024.4380579849076</v>
      </c>
      <c r="L154" s="24">
        <v>5977.1376155113294</v>
      </c>
      <c r="M154" s="24">
        <v>6375.6652323342732</v>
      </c>
      <c r="N154" s="24">
        <v>7266.82709449704</v>
      </c>
      <c r="O154" s="24">
        <v>8153.2846908826559</v>
      </c>
      <c r="P154" s="24">
        <v>8918.2919286356428</v>
      </c>
      <c r="Q154" s="24">
        <v>7718.9582647939606</v>
      </c>
      <c r="R154" s="21"/>
      <c r="S154" s="83">
        <f t="shared" si="5"/>
        <v>1</v>
      </c>
      <c r="T154" s="21"/>
      <c r="U154" s="21"/>
      <c r="V154" s="21"/>
      <c r="W154" s="21"/>
      <c r="X154" s="21"/>
      <c r="Y154" s="21"/>
      <c r="Z154" s="21"/>
      <c r="AA154" s="21"/>
      <c r="AB154" s="21"/>
    </row>
    <row r="155" spans="1:28" ht="14.25" customHeight="1" x14ac:dyDescent="0.15">
      <c r="A155" s="27" t="s">
        <v>175</v>
      </c>
      <c r="B155" s="26">
        <v>9124.52</v>
      </c>
      <c r="C155" s="26">
        <v>10118.56</v>
      </c>
      <c r="D155" s="26">
        <v>11869.72</v>
      </c>
      <c r="E155" s="26">
        <v>15039.63</v>
      </c>
      <c r="F155" s="26">
        <v>12365.09</v>
      </c>
      <c r="G155" s="26">
        <v>14871.7</v>
      </c>
      <c r="H155" s="26">
        <v>17349.89</v>
      </c>
      <c r="I155" s="26">
        <v>19160.62</v>
      </c>
      <c r="J155" s="26">
        <v>20746.66</v>
      </c>
      <c r="K155" s="26">
        <v>20541.97</v>
      </c>
      <c r="L155" s="26">
        <v>16640.02</v>
      </c>
      <c r="M155" s="26">
        <v>17143.54</v>
      </c>
      <c r="N155" s="26">
        <v>19813.93</v>
      </c>
      <c r="O155" s="108">
        <v>22104.23</v>
      </c>
      <c r="P155" s="108">
        <v>20605.45</v>
      </c>
      <c r="Q155" s="108">
        <v>16074.84</v>
      </c>
      <c r="R155" s="21"/>
      <c r="S155" s="83">
        <f t="shared" si="5"/>
        <v>1</v>
      </c>
      <c r="T155" s="21"/>
      <c r="U155" s="21"/>
      <c r="V155" s="21"/>
      <c r="W155" s="21"/>
      <c r="X155" s="21"/>
      <c r="Y155" s="21"/>
      <c r="Z155" s="21"/>
      <c r="AA155" s="21"/>
      <c r="AB155" s="21"/>
    </row>
    <row r="156" spans="1:28" ht="14.25" customHeight="1" x14ac:dyDescent="0.15">
      <c r="A156" s="27" t="s">
        <v>176</v>
      </c>
      <c r="B156" s="24"/>
      <c r="C156" s="24"/>
      <c r="D156" s="24"/>
      <c r="E156" s="24"/>
      <c r="F156" s="24"/>
      <c r="G156" s="24">
        <v>29.4</v>
      </c>
      <c r="H156" s="24">
        <v>50.718673236245401</v>
      </c>
      <c r="I156" s="24">
        <v>59.896642364686201</v>
      </c>
      <c r="J156" s="24">
        <v>75.242378366179892</v>
      </c>
      <c r="K156" s="24">
        <v>78.078499323516496</v>
      </c>
      <c r="L156" s="24">
        <v>103.508476580391</v>
      </c>
      <c r="M156" s="24">
        <v>98.420414337666998</v>
      </c>
      <c r="N156" s="24">
        <v>141.39227616515169</v>
      </c>
      <c r="O156" s="109">
        <v>184.25393777393001</v>
      </c>
      <c r="P156" s="109">
        <v>212.844248023148</v>
      </c>
      <c r="Q156" s="109"/>
      <c r="R156" s="21"/>
      <c r="S156" s="83">
        <f t="shared" si="5"/>
        <v>0</v>
      </c>
      <c r="T156" s="21"/>
      <c r="U156" s="21"/>
      <c r="V156" s="21"/>
      <c r="W156" s="21"/>
      <c r="X156" s="21"/>
      <c r="Y156" s="21"/>
      <c r="Z156" s="21"/>
      <c r="AA156" s="21"/>
      <c r="AB156" s="21"/>
    </row>
    <row r="157" spans="1:28" ht="14.25" customHeight="1" x14ac:dyDescent="0.15">
      <c r="A157" s="27" t="s">
        <v>177</v>
      </c>
      <c r="B157" s="26">
        <v>5.0999999999999996</v>
      </c>
      <c r="C157" s="26">
        <v>5.0295790141130627</v>
      </c>
      <c r="D157" s="26">
        <v>7.411312973855738</v>
      </c>
      <c r="E157" s="26">
        <v>7.2131666349443595</v>
      </c>
      <c r="F157" s="26">
        <v>10.889873051702939</v>
      </c>
      <c r="G157" s="26">
        <v>7.3629546189684438</v>
      </c>
      <c r="H157" s="26">
        <v>7.9340354939917823</v>
      </c>
      <c r="I157" s="26">
        <v>7.1189744031173143</v>
      </c>
      <c r="J157" s="26">
        <v>10.080016812826612</v>
      </c>
      <c r="K157" s="26">
        <v>8.1841893428899404</v>
      </c>
      <c r="L157" s="26">
        <v>7.9286977827317413</v>
      </c>
      <c r="M157" s="26">
        <v>7.3348389759720698</v>
      </c>
      <c r="N157" s="26">
        <v>17.488400422631781</v>
      </c>
      <c r="O157" s="108">
        <v>14.057344136126869</v>
      </c>
      <c r="P157" s="108">
        <v>18.624383206839145</v>
      </c>
      <c r="Q157" s="108"/>
      <c r="R157" s="21"/>
      <c r="S157" s="83">
        <f t="shared" si="5"/>
        <v>0</v>
      </c>
      <c r="T157" s="21"/>
      <c r="U157" s="21"/>
      <c r="V157" s="21"/>
      <c r="W157" s="21"/>
      <c r="X157" s="21"/>
      <c r="Y157" s="21"/>
      <c r="Z157" s="21"/>
      <c r="AA157" s="21"/>
      <c r="AB157" s="21"/>
    </row>
    <row r="158" spans="1:28" ht="14.25" customHeight="1" x14ac:dyDescent="0.15">
      <c r="A158" s="27" t="s">
        <v>178</v>
      </c>
      <c r="B158" s="24">
        <v>0.142240912652736</v>
      </c>
      <c r="C158" s="24">
        <v>0.13059490411393698</v>
      </c>
      <c r="D158" s="24">
        <v>0.13209000000000001</v>
      </c>
      <c r="E158" s="24">
        <v>0.150392739286347</v>
      </c>
      <c r="F158" s="24">
        <v>0.162195878417213</v>
      </c>
      <c r="G158" s="24">
        <v>0.17477048568</v>
      </c>
      <c r="H158" s="24">
        <v>0.19166665043385864</v>
      </c>
      <c r="I158" s="24">
        <v>0.22533</v>
      </c>
      <c r="J158" s="24">
        <v>0.33150289084898027</v>
      </c>
      <c r="K158" s="24">
        <v>0.16930377275115979</v>
      </c>
      <c r="L158" s="24">
        <v>0.36699460568690501</v>
      </c>
      <c r="M158" s="24">
        <v>0.28525885486067126</v>
      </c>
      <c r="N158" s="24">
        <v>0.75408765716460102</v>
      </c>
      <c r="O158" s="109">
        <v>3.6492360000000001E-2</v>
      </c>
      <c r="P158" s="109">
        <v>3.64928702591793E-2</v>
      </c>
      <c r="Q158" s="109">
        <v>0.91501434410628701</v>
      </c>
      <c r="R158" s="21"/>
      <c r="S158" s="83">
        <f t="shared" si="5"/>
        <v>1</v>
      </c>
      <c r="T158" s="21"/>
      <c r="U158" s="21"/>
      <c r="V158" s="21"/>
      <c r="W158" s="21"/>
      <c r="X158" s="21"/>
      <c r="Y158" s="21"/>
      <c r="Z158" s="21"/>
      <c r="AA158" s="21"/>
      <c r="AB158" s="21"/>
    </row>
    <row r="159" spans="1:28" ht="14.25" customHeight="1" x14ac:dyDescent="0.15">
      <c r="A159" s="27" t="s">
        <v>179</v>
      </c>
      <c r="B159" s="26">
        <v>1818.9</v>
      </c>
      <c r="C159" s="26">
        <v>2297.12</v>
      </c>
      <c r="D159" s="26">
        <v>2250.4</v>
      </c>
      <c r="E159" s="26">
        <v>2389.2266666666665</v>
      </c>
      <c r="F159" s="26">
        <v>1940.3333333333333</v>
      </c>
      <c r="G159" s="26">
        <v>2036.48</v>
      </c>
      <c r="H159" s="26">
        <v>1975.2</v>
      </c>
      <c r="I159" s="26">
        <v>2273.7333333333336</v>
      </c>
      <c r="J159" s="26">
        <v>2665.2</v>
      </c>
      <c r="K159" s="26">
        <v>2886.24</v>
      </c>
      <c r="L159" s="26">
        <v>2852.6480000000001</v>
      </c>
      <c r="M159" s="26">
        <v>4382.9437376000005</v>
      </c>
      <c r="N159" s="26">
        <v>4302.010666666667</v>
      </c>
      <c r="O159" s="108">
        <v>4507.626666666667</v>
      </c>
      <c r="P159" s="108">
        <v>4741.0346666666674</v>
      </c>
      <c r="Q159" s="108">
        <v>3337.135691722744</v>
      </c>
      <c r="R159" s="21"/>
      <c r="S159" s="83">
        <f t="shared" si="5"/>
        <v>1</v>
      </c>
      <c r="T159" s="21"/>
      <c r="U159" s="21"/>
      <c r="V159" s="21"/>
      <c r="W159" s="21"/>
      <c r="X159" s="21"/>
      <c r="Y159" s="21"/>
      <c r="Z159" s="21"/>
      <c r="AA159" s="21"/>
      <c r="AB159" s="21"/>
    </row>
    <row r="160" spans="1:28" ht="14.25" customHeight="1" x14ac:dyDescent="0.15">
      <c r="A160" s="27" t="s">
        <v>180</v>
      </c>
      <c r="B160" s="24">
        <v>126.8</v>
      </c>
      <c r="C160" s="24">
        <v>113.04958483200419</v>
      </c>
      <c r="D160" s="24">
        <v>135.40625638809982</v>
      </c>
      <c r="E160" s="24">
        <v>143.87891040066279</v>
      </c>
      <c r="F160" s="24">
        <v>47.991315378475669</v>
      </c>
      <c r="G160" s="24">
        <v>46.241441639213285</v>
      </c>
      <c r="H160" s="24">
        <v>99.809309636167939</v>
      </c>
      <c r="I160" s="24">
        <v>126.05521693227769</v>
      </c>
      <c r="J160" s="24">
        <v>145.04262919105184</v>
      </c>
      <c r="K160" s="24">
        <v>150.42875417921729</v>
      </c>
      <c r="L160" s="24">
        <v>125.36626093988438</v>
      </c>
      <c r="M160" s="24">
        <v>129.40022512585361</v>
      </c>
      <c r="N160" s="24">
        <v>138.28427906330677</v>
      </c>
      <c r="O160" s="109">
        <v>161.71783732141424</v>
      </c>
      <c r="P160" s="109"/>
      <c r="Q160" s="109"/>
      <c r="R160" s="21"/>
      <c r="S160" s="83">
        <f t="shared" si="5"/>
        <v>0</v>
      </c>
      <c r="T160" s="21"/>
      <c r="U160" s="21"/>
      <c r="V160" s="21"/>
      <c r="W160" s="21"/>
      <c r="X160" s="21"/>
      <c r="Y160" s="21"/>
      <c r="Z160" s="21"/>
      <c r="AA160" s="21"/>
      <c r="AB160" s="21"/>
    </row>
    <row r="161" spans="1:28" ht="14.25" customHeight="1" x14ac:dyDescent="0.15">
      <c r="A161" s="27" t="s">
        <v>181</v>
      </c>
      <c r="B161" s="26"/>
      <c r="C161" s="26"/>
      <c r="D161" s="26">
        <v>728.5</v>
      </c>
      <c r="E161" s="26">
        <v>964.6188527388872</v>
      </c>
      <c r="F161" s="26">
        <v>736.77516426700549</v>
      </c>
      <c r="G161" s="26">
        <v>787.5102407150265</v>
      </c>
      <c r="H161" s="26">
        <v>949.37700956624792</v>
      </c>
      <c r="I161" s="26">
        <v>936.31336606375908</v>
      </c>
      <c r="J161" s="26">
        <v>1079.4802084776534</v>
      </c>
      <c r="K161" s="26">
        <v>1172.5594435190458</v>
      </c>
      <c r="L161" s="26">
        <v>1118.3159202620125</v>
      </c>
      <c r="M161" s="26">
        <v>1148.1879468654079</v>
      </c>
      <c r="N161" s="26">
        <v>1345.1920541423904</v>
      </c>
      <c r="O161" s="108">
        <v>1437.7100535210661</v>
      </c>
      <c r="P161" s="108">
        <v>1484.828246490496</v>
      </c>
      <c r="Q161" s="108">
        <v>1132.302234153439</v>
      </c>
      <c r="R161" s="21"/>
      <c r="S161" s="83">
        <f t="shared" si="5"/>
        <v>1</v>
      </c>
      <c r="T161" s="21"/>
      <c r="U161" s="21"/>
      <c r="V161" s="21"/>
      <c r="W161" s="21"/>
      <c r="X161" s="21"/>
      <c r="Y161" s="21"/>
      <c r="Z161" s="21"/>
      <c r="AA161" s="21"/>
      <c r="AB161" s="21"/>
    </row>
    <row r="162" spans="1:28" ht="14.25" customHeight="1" x14ac:dyDescent="0.15">
      <c r="A162" s="27" t="s">
        <v>182</v>
      </c>
      <c r="B162" s="24">
        <v>133.46490301827271</v>
      </c>
      <c r="C162" s="24">
        <v>160.53604159985258</v>
      </c>
      <c r="D162" s="24">
        <v>113.8</v>
      </c>
      <c r="E162" s="24">
        <v>140.1040948079935</v>
      </c>
      <c r="F162" s="24">
        <v>133.7366039179872</v>
      </c>
      <c r="G162" s="24">
        <v>130.9875748984322</v>
      </c>
      <c r="H162" s="24">
        <v>135.502583313759</v>
      </c>
      <c r="I162" s="24">
        <v>133.86503516578222</v>
      </c>
      <c r="J162" s="24">
        <v>148.66311158131302</v>
      </c>
      <c r="K162" s="24">
        <v>192.85907444067161</v>
      </c>
      <c r="L162" s="24">
        <v>207.56282348667881</v>
      </c>
      <c r="M162" s="24">
        <v>203.30052798330769</v>
      </c>
      <c r="N162" s="24">
        <v>234.32867094971843</v>
      </c>
      <c r="O162" s="109">
        <v>181.22076595109741</v>
      </c>
      <c r="P162" s="109">
        <v>161.54636882466272</v>
      </c>
      <c r="Q162" s="109">
        <v>109.5769361823813</v>
      </c>
      <c r="R162" s="21"/>
      <c r="S162" s="83">
        <f t="shared" si="5"/>
        <v>1</v>
      </c>
      <c r="T162" s="21"/>
      <c r="U162" s="21"/>
      <c r="V162" s="21"/>
      <c r="W162" s="21"/>
      <c r="X162" s="21"/>
      <c r="Y162" s="21"/>
      <c r="Z162" s="21"/>
      <c r="AA162" s="21"/>
      <c r="AB162" s="21"/>
    </row>
    <row r="163" spans="1:28" ht="14.25" customHeight="1" x14ac:dyDescent="0.15">
      <c r="A163" s="27" t="s">
        <v>183</v>
      </c>
      <c r="B163" s="26">
        <v>11.614288239878876</v>
      </c>
      <c r="C163" s="26">
        <v>13.611292575650094</v>
      </c>
      <c r="D163" s="26">
        <v>16.18808633633363</v>
      </c>
      <c r="E163" s="26">
        <v>20.161812561734553</v>
      </c>
      <c r="F163" s="26">
        <v>24.679575094590405</v>
      </c>
      <c r="G163" s="26">
        <v>25.260485509281658</v>
      </c>
      <c r="H163" s="26">
        <v>32.491156683119158</v>
      </c>
      <c r="I163" s="26">
        <v>25.218100543166056</v>
      </c>
      <c r="J163" s="26">
        <v>49.891301010014665</v>
      </c>
      <c r="K163" s="26">
        <v>39.207888368790073</v>
      </c>
      <c r="L163" s="26">
        <v>43.574384913592745</v>
      </c>
      <c r="M163" s="26">
        <v>17.399999999999999</v>
      </c>
      <c r="N163" s="26">
        <v>15.142722945209899</v>
      </c>
      <c r="O163" s="108">
        <v>17.76331018636068</v>
      </c>
      <c r="P163" s="108">
        <v>11.112484857902984</v>
      </c>
      <c r="Q163" s="108"/>
      <c r="R163" s="21"/>
      <c r="S163" s="83">
        <f t="shared" si="5"/>
        <v>0</v>
      </c>
      <c r="T163" s="21"/>
      <c r="U163" s="21"/>
      <c r="V163" s="21"/>
      <c r="W163" s="21"/>
      <c r="X163" s="21"/>
      <c r="Y163" s="21"/>
      <c r="Z163" s="21"/>
      <c r="AA163" s="21"/>
      <c r="AB163" s="21"/>
    </row>
    <row r="164" spans="1:28" ht="14.25" customHeight="1" x14ac:dyDescent="0.15">
      <c r="A164" s="27" t="s">
        <v>184</v>
      </c>
      <c r="B164" s="24">
        <v>19487.59235699405</v>
      </c>
      <c r="C164" s="24">
        <v>22579.361416463926</v>
      </c>
      <c r="D164" s="24">
        <v>28958.09948676316</v>
      </c>
      <c r="E164" s="24">
        <v>36122.846004289087</v>
      </c>
      <c r="F164" s="24">
        <v>29814.548865907185</v>
      </c>
      <c r="G164" s="24">
        <v>38581.795735266351</v>
      </c>
      <c r="H164" s="24">
        <v>42553.686209540807</v>
      </c>
      <c r="I164" s="24">
        <v>44480.562113015636</v>
      </c>
      <c r="J164" s="24">
        <v>46216.654679133695</v>
      </c>
      <c r="K164" s="24">
        <v>50446.94368809439</v>
      </c>
      <c r="L164" s="24">
        <v>46622.006437182914</v>
      </c>
      <c r="M164" s="24">
        <v>41307.915175419483</v>
      </c>
      <c r="N164" s="24">
        <v>48216.159458334092</v>
      </c>
      <c r="O164" s="109">
        <v>61231.575240483966</v>
      </c>
      <c r="P164" s="109">
        <v>62467.382207588467</v>
      </c>
      <c r="Q164" s="109">
        <v>53122.190748267967</v>
      </c>
      <c r="R164" s="21"/>
      <c r="S164" s="83">
        <f t="shared" si="5"/>
        <v>1</v>
      </c>
      <c r="T164" s="21"/>
      <c r="U164" s="21"/>
      <c r="V164" s="21"/>
      <c r="W164" s="21"/>
      <c r="X164" s="21"/>
      <c r="Y164" s="21"/>
      <c r="Z164" s="21"/>
      <c r="AA164" s="21"/>
      <c r="AB164" s="21"/>
    </row>
    <row r="165" spans="1:28" ht="14.25" customHeight="1" x14ac:dyDescent="0.15">
      <c r="A165" s="27" t="s">
        <v>185</v>
      </c>
      <c r="B165" s="26"/>
      <c r="C165" s="26"/>
      <c r="D165" s="26"/>
      <c r="E165" s="26"/>
      <c r="F165" s="26"/>
      <c r="G165" s="26"/>
      <c r="H165" s="26">
        <v>34.4</v>
      </c>
      <c r="I165" s="26">
        <v>32.379888268156421</v>
      </c>
      <c r="J165" s="26">
        <v>30.30167597765363</v>
      </c>
      <c r="K165" s="26">
        <v>29.234636871508378</v>
      </c>
      <c r="L165" s="26">
        <v>29.960893854748601</v>
      </c>
      <c r="M165" s="26">
        <v>34.770949720670387</v>
      </c>
      <c r="N165" s="26">
        <v>42.648044692737429</v>
      </c>
      <c r="O165" s="108">
        <v>40.323043206703908</v>
      </c>
      <c r="P165" s="108">
        <v>57.536420167597761</v>
      </c>
      <c r="Q165" s="108">
        <v>29.950381860335199</v>
      </c>
      <c r="R165" s="21"/>
      <c r="S165" s="83">
        <f t="shared" ref="S165:S196" si="6">IF(Q165="", 0, 1)</f>
        <v>1</v>
      </c>
      <c r="T165" s="21"/>
      <c r="U165" s="21"/>
      <c r="V165" s="21"/>
      <c r="W165" s="21"/>
      <c r="X165" s="21"/>
      <c r="Y165" s="21"/>
      <c r="Z165" s="21"/>
      <c r="AA165" s="21"/>
      <c r="AB165" s="21"/>
    </row>
    <row r="166" spans="1:28" ht="14.25" customHeight="1" x14ac:dyDescent="0.15">
      <c r="A166" s="27" t="s">
        <v>186</v>
      </c>
      <c r="B166" s="24"/>
      <c r="C166" s="24"/>
      <c r="D166" s="24"/>
      <c r="E166" s="24">
        <v>3183.7631900614797</v>
      </c>
      <c r="F166" s="24">
        <v>1943.4057535531997</v>
      </c>
      <c r="G166" s="24">
        <v>1872.7161657246352</v>
      </c>
      <c r="H166" s="24">
        <v>2109.6789853218997</v>
      </c>
      <c r="I166" s="24">
        <v>2058.4098705275956</v>
      </c>
      <c r="J166" s="24">
        <v>2586.6817771194515</v>
      </c>
      <c r="K166" s="24">
        <v>2728.0553883365992</v>
      </c>
      <c r="L166" s="24">
        <v>2330.4034467048177</v>
      </c>
      <c r="M166" s="24">
        <v>2707.9771646241657</v>
      </c>
      <c r="N166" s="24">
        <v>2981.0024498291468</v>
      </c>
      <c r="O166" s="109">
        <v>3398.2742195323776</v>
      </c>
      <c r="P166" s="109">
        <v>3422.7742187042809</v>
      </c>
      <c r="Q166" s="109">
        <v>3323.1431198467494</v>
      </c>
      <c r="R166" s="21"/>
      <c r="S166" s="83">
        <f t="shared" si="6"/>
        <v>1</v>
      </c>
      <c r="T166" s="21"/>
      <c r="U166" s="21"/>
      <c r="V166" s="21"/>
      <c r="W166" s="21"/>
      <c r="X166" s="21"/>
      <c r="Y166" s="21"/>
      <c r="Z166" s="21"/>
      <c r="AA166" s="21"/>
      <c r="AB166" s="21"/>
    </row>
    <row r="167" spans="1:28" ht="14.25" customHeight="1" x14ac:dyDescent="0.15">
      <c r="A167" s="27" t="s">
        <v>187</v>
      </c>
      <c r="B167" s="26">
        <v>1149.2</v>
      </c>
      <c r="C167" s="26">
        <v>1333.1603360401512</v>
      </c>
      <c r="D167" s="26">
        <v>1732.0044760010319</v>
      </c>
      <c r="E167" s="26">
        <v>2113.6999999999998</v>
      </c>
      <c r="F167" s="26">
        <v>1523.7081399599163</v>
      </c>
      <c r="G167" s="26">
        <v>1602.9791987533904</v>
      </c>
      <c r="H167" s="26">
        <v>1821.9115472233207</v>
      </c>
      <c r="I167" s="26">
        <v>1728.6911637934559</v>
      </c>
      <c r="J167" s="26">
        <v>1856.5003503862413</v>
      </c>
      <c r="K167" s="26">
        <v>2029.9356236389569</v>
      </c>
      <c r="L167" s="26">
        <v>1834.4405298093402</v>
      </c>
      <c r="M167" s="26">
        <v>2034.4807287202786</v>
      </c>
      <c r="N167" s="26">
        <v>2450.8549481238306</v>
      </c>
      <c r="O167" s="108">
        <v>2868.721511747945</v>
      </c>
      <c r="P167" s="108">
        <v>2812.0567378084725</v>
      </c>
      <c r="Q167" s="108">
        <v>2664.2404198187864</v>
      </c>
      <c r="R167" s="21"/>
      <c r="S167" s="83">
        <f t="shared" si="6"/>
        <v>1</v>
      </c>
      <c r="T167" s="21"/>
      <c r="U167" s="21"/>
      <c r="V167" s="21"/>
      <c r="W167" s="21"/>
      <c r="X167" s="21"/>
      <c r="Y167" s="21"/>
      <c r="Z167" s="21"/>
      <c r="AA167" s="21"/>
      <c r="AB167" s="21"/>
    </row>
    <row r="168" spans="1:28" ht="14.25" customHeight="1" x14ac:dyDescent="0.15">
      <c r="A168" s="27" t="s">
        <v>188</v>
      </c>
      <c r="B168" s="24">
        <v>7.9705091708777491</v>
      </c>
      <c r="C168" s="24">
        <v>17.7</v>
      </c>
      <c r="D168" s="24">
        <v>17.267230646375843</v>
      </c>
      <c r="E168" s="24">
        <v>7.050307858241073</v>
      </c>
      <c r="F168" s="24">
        <v>13.814239130048499</v>
      </c>
      <c r="G168" s="24">
        <v>32.117435850258687</v>
      </c>
      <c r="H168" s="24">
        <v>20.19523390076548</v>
      </c>
      <c r="I168" s="24">
        <v>27.358782235746748</v>
      </c>
      <c r="J168" s="24">
        <v>29.530886351010114</v>
      </c>
      <c r="K168" s="24">
        <v>21.316354131310568</v>
      </c>
      <c r="L168" s="24">
        <v>26.511680626483813</v>
      </c>
      <c r="M168" s="24">
        <v>33.442444727744224</v>
      </c>
      <c r="N168" s="24">
        <v>33.298224037058638</v>
      </c>
      <c r="O168" s="109">
        <v>38.331648454021384</v>
      </c>
      <c r="P168" s="109">
        <v>31.362322509607601</v>
      </c>
      <c r="Q168" s="109">
        <v>15.919182506131367</v>
      </c>
      <c r="R168" s="21"/>
      <c r="S168" s="83">
        <f t="shared" si="6"/>
        <v>1</v>
      </c>
      <c r="T168" s="21"/>
      <c r="U168" s="21"/>
      <c r="V168" s="21"/>
      <c r="W168" s="21"/>
      <c r="X168" s="21"/>
      <c r="Y168" s="21"/>
      <c r="Z168" s="21"/>
      <c r="AA168" s="21"/>
      <c r="AB168" s="21"/>
    </row>
    <row r="169" spans="1:28" ht="14.25" customHeight="1" x14ac:dyDescent="0.15">
      <c r="A169" s="27" t="s">
        <v>189</v>
      </c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108"/>
      <c r="P169" s="108"/>
      <c r="Q169" s="108"/>
      <c r="R169" s="21"/>
      <c r="S169" s="83">
        <f t="shared" si="6"/>
        <v>0</v>
      </c>
      <c r="T169" s="21"/>
      <c r="U169" s="21"/>
      <c r="V169" s="21"/>
      <c r="W169" s="21"/>
      <c r="X169" s="21"/>
      <c r="Y169" s="21"/>
      <c r="Z169" s="21"/>
      <c r="AA169" s="21"/>
      <c r="AB169" s="21"/>
    </row>
    <row r="170" spans="1:28" ht="14.25" customHeight="1" x14ac:dyDescent="0.15">
      <c r="A170" s="27" t="s">
        <v>190</v>
      </c>
      <c r="B170" s="24">
        <v>2020.7038411734022</v>
      </c>
      <c r="C170" s="24">
        <v>2234.9686009791512</v>
      </c>
      <c r="D170" s="24">
        <v>2740.5704848039104</v>
      </c>
      <c r="E170" s="24">
        <v>2636.9405957042395</v>
      </c>
      <c r="F170" s="24">
        <v>2369.3473241609418</v>
      </c>
      <c r="G170" s="24">
        <v>3099.7389897900762</v>
      </c>
      <c r="H170" s="24">
        <v>3341.4111211329132</v>
      </c>
      <c r="I170" s="24">
        <v>3136.8429405871711</v>
      </c>
      <c r="J170" s="24">
        <v>3131.8342844752065</v>
      </c>
      <c r="K170" s="24">
        <v>3033.7795128366415</v>
      </c>
      <c r="L170" s="24">
        <v>2470.0631128764589</v>
      </c>
      <c r="M170" s="24">
        <v>2187.3133496899131</v>
      </c>
      <c r="N170" s="24">
        <v>2318.6969083952431</v>
      </c>
      <c r="O170" s="109">
        <v>2209.033701963896</v>
      </c>
      <c r="P170" s="109">
        <v>2109.8663255161055</v>
      </c>
      <c r="Q170" s="109">
        <v>1260.2087836975297</v>
      </c>
      <c r="R170" s="21"/>
      <c r="S170" s="83">
        <f t="shared" si="6"/>
        <v>1</v>
      </c>
      <c r="T170" s="21"/>
      <c r="U170" s="21"/>
      <c r="V170" s="21"/>
      <c r="W170" s="21"/>
      <c r="X170" s="21"/>
      <c r="Y170" s="21"/>
      <c r="Z170" s="21"/>
      <c r="AA170" s="21"/>
      <c r="AB170" s="21"/>
    </row>
    <row r="171" spans="1:28" ht="14.25" customHeight="1" x14ac:dyDescent="0.15">
      <c r="A171" s="27" t="s">
        <v>191</v>
      </c>
      <c r="B171" s="26"/>
      <c r="C171" s="26"/>
      <c r="D171" s="26"/>
      <c r="E171" s="26"/>
      <c r="F171" s="26"/>
      <c r="G171" s="26"/>
      <c r="H171" s="26"/>
      <c r="I171" s="26"/>
      <c r="J171" s="26"/>
      <c r="K171" s="26">
        <v>0</v>
      </c>
      <c r="L171" s="26">
        <v>4.5999999999999996</v>
      </c>
      <c r="M171" s="26">
        <v>0.48</v>
      </c>
      <c r="N171" s="26">
        <v>9.74</v>
      </c>
      <c r="O171" s="108">
        <v>10.88</v>
      </c>
      <c r="P171" s="108"/>
      <c r="Q171" s="108"/>
      <c r="R171" s="21"/>
      <c r="S171" s="83">
        <f t="shared" si="6"/>
        <v>0</v>
      </c>
      <c r="T171" s="21"/>
      <c r="U171" s="21"/>
      <c r="V171" s="21"/>
      <c r="W171" s="21"/>
      <c r="X171" s="21"/>
      <c r="Y171" s="21"/>
      <c r="Z171" s="21"/>
      <c r="AA171" s="21"/>
      <c r="AB171" s="21"/>
    </row>
    <row r="172" spans="1:28" ht="14.25" customHeight="1" x14ac:dyDescent="0.15">
      <c r="A172" s="27" t="s">
        <v>192</v>
      </c>
      <c r="B172" s="24"/>
      <c r="C172" s="24"/>
      <c r="D172" s="24"/>
      <c r="E172" s="24"/>
      <c r="F172" s="24"/>
      <c r="G172" s="24"/>
      <c r="H172" s="24"/>
      <c r="I172" s="24"/>
      <c r="J172" s="24">
        <v>15194.350096406179</v>
      </c>
      <c r="K172" s="24">
        <v>15311.180861395211</v>
      </c>
      <c r="L172" s="24">
        <v>13938.094232920976</v>
      </c>
      <c r="M172" s="24">
        <v>14372.346050751699</v>
      </c>
      <c r="N172" s="24">
        <v>16462.387580219751</v>
      </c>
      <c r="O172" s="109">
        <v>17915.556779798564</v>
      </c>
      <c r="P172" s="109">
        <v>18718.681273079033</v>
      </c>
      <c r="Q172" s="109">
        <v>16079.219209963809</v>
      </c>
      <c r="R172" s="21"/>
      <c r="S172" s="83">
        <f t="shared" si="6"/>
        <v>1</v>
      </c>
      <c r="T172" s="21"/>
      <c r="U172" s="21"/>
      <c r="V172" s="21"/>
      <c r="W172" s="21"/>
      <c r="X172" s="21"/>
      <c r="Y172" s="21"/>
      <c r="Z172" s="21"/>
      <c r="AA172" s="21"/>
      <c r="AB172" s="21"/>
    </row>
    <row r="173" spans="1:28" ht="14.25" customHeight="1" x14ac:dyDescent="0.15">
      <c r="A173" s="27" t="s">
        <v>193</v>
      </c>
      <c r="B173" s="26">
        <v>673.37076000000002</v>
      </c>
      <c r="C173" s="26">
        <v>750.7</v>
      </c>
      <c r="D173" s="26">
        <v>837.8</v>
      </c>
      <c r="E173" s="26">
        <v>998.4</v>
      </c>
      <c r="F173" s="26">
        <v>865.6</v>
      </c>
      <c r="G173" s="26">
        <v>1161.55</v>
      </c>
      <c r="H173" s="26">
        <v>1392.03</v>
      </c>
      <c r="I173" s="26">
        <v>1633.9</v>
      </c>
      <c r="J173" s="26">
        <v>1783.6906492069829</v>
      </c>
      <c r="K173" s="26">
        <v>1923.1514699765601</v>
      </c>
      <c r="L173" s="26">
        <v>2104.7000059229699</v>
      </c>
      <c r="M173" s="26">
        <v>2250.1460269929212</v>
      </c>
      <c r="N173" s="26">
        <v>2340.1699489729872</v>
      </c>
      <c r="O173" s="26">
        <v>2486.29</v>
      </c>
      <c r="P173" s="26">
        <v>2339.25</v>
      </c>
      <c r="Q173" s="72">
        <v>1173.9000072982521</v>
      </c>
      <c r="R173" s="21"/>
      <c r="S173" s="83">
        <f t="shared" si="6"/>
        <v>1</v>
      </c>
      <c r="T173" s="21"/>
      <c r="U173" s="21"/>
      <c r="V173" s="21"/>
      <c r="W173" s="21"/>
      <c r="X173" s="21"/>
      <c r="Y173" s="21"/>
      <c r="Z173" s="21"/>
      <c r="AA173" s="21"/>
      <c r="AB173" s="21"/>
    </row>
    <row r="174" spans="1:28" ht="14.25" customHeight="1" x14ac:dyDescent="0.15">
      <c r="A174" s="27" t="s">
        <v>194</v>
      </c>
      <c r="B174" s="24">
        <v>11.164744444444445</v>
      </c>
      <c r="C174" s="24">
        <v>12.080970740740741</v>
      </c>
      <c r="D174" s="24">
        <v>13.053624074074072</v>
      </c>
      <c r="E174" s="24">
        <v>13.908734814814814</v>
      </c>
      <c r="F174" s="24">
        <v>16.655622962962962</v>
      </c>
      <c r="G174" s="24">
        <v>14.380453703703703</v>
      </c>
      <c r="H174" s="24">
        <v>14.741712962962962</v>
      </c>
      <c r="I174" s="24">
        <v>15.583893333333332</v>
      </c>
      <c r="J174" s="24">
        <v>16.674186296296295</v>
      </c>
      <c r="K174" s="24">
        <v>13.131791505327406</v>
      </c>
      <c r="L174" s="24">
        <v>15.784657939651026</v>
      </c>
      <c r="M174" s="24">
        <v>17.691367406000847</v>
      </c>
      <c r="N174" s="24">
        <v>17.200643025198595</v>
      </c>
      <c r="O174" s="24">
        <v>18.241624855701172</v>
      </c>
      <c r="P174" s="72">
        <v>18.570746861351072</v>
      </c>
      <c r="Q174" s="72">
        <v>6.1716814626804695</v>
      </c>
      <c r="R174" s="21"/>
      <c r="S174" s="83">
        <f t="shared" si="6"/>
        <v>1</v>
      </c>
      <c r="T174" s="21"/>
      <c r="U174" s="21"/>
      <c r="V174" s="21"/>
      <c r="W174" s="21"/>
      <c r="X174" s="21"/>
      <c r="Y174" s="21"/>
      <c r="Z174" s="21"/>
      <c r="AA174" s="21"/>
      <c r="AB174" s="21"/>
    </row>
    <row r="175" spans="1:28" ht="14.25" customHeight="1" x14ac:dyDescent="0.15">
      <c r="A175" s="27" t="s">
        <v>195</v>
      </c>
      <c r="B175" s="26">
        <v>21.627522222222222</v>
      </c>
      <c r="C175" s="26">
        <v>21.702962962962964</v>
      </c>
      <c r="D175" s="26">
        <v>17.942599999999999</v>
      </c>
      <c r="E175" s="26">
        <v>17.811614814814813</v>
      </c>
      <c r="F175" s="26">
        <v>18.695275925925927</v>
      </c>
      <c r="G175" s="26">
        <v>20.398924444444443</v>
      </c>
      <c r="H175" s="26">
        <v>17.354965185185183</v>
      </c>
      <c r="I175" s="26">
        <v>14.01039037037037</v>
      </c>
      <c r="J175" s="26">
        <v>14.178514814814813</v>
      </c>
      <c r="K175" s="26">
        <v>14.733901862962959</v>
      </c>
      <c r="L175" s="26">
        <v>14.842041892592592</v>
      </c>
      <c r="M175" s="26">
        <v>15.614555148148144</v>
      </c>
      <c r="N175" s="26">
        <v>13.097623403703702</v>
      </c>
      <c r="O175" s="26">
        <v>13.469748387597198</v>
      </c>
      <c r="P175" s="72">
        <v>14.468333674355998</v>
      </c>
      <c r="Q175" s="72">
        <v>6.3575798586729571</v>
      </c>
      <c r="R175" s="21"/>
      <c r="S175" s="83">
        <f t="shared" si="6"/>
        <v>1</v>
      </c>
      <c r="T175" s="21"/>
      <c r="U175" s="21"/>
      <c r="V175" s="21"/>
      <c r="W175" s="21"/>
      <c r="X175" s="21"/>
      <c r="Y175" s="21"/>
      <c r="Z175" s="21"/>
      <c r="AA175" s="21"/>
      <c r="AB175" s="21"/>
    </row>
    <row r="176" spans="1:28" ht="14.25" customHeight="1" x14ac:dyDescent="0.15">
      <c r="A176" s="27" t="s">
        <v>196</v>
      </c>
      <c r="B176" s="24">
        <v>10.520088888888887</v>
      </c>
      <c r="C176" s="24">
        <v>11.626766666666667</v>
      </c>
      <c r="D176" s="24">
        <v>12.104629629629629</v>
      </c>
      <c r="E176" s="24">
        <v>10.979187407407407</v>
      </c>
      <c r="F176" s="24">
        <v>8.2476229629629625</v>
      </c>
      <c r="G176" s="24">
        <v>10.241064814814813</v>
      </c>
      <c r="H176" s="24">
        <v>9.1209062962962939</v>
      </c>
      <c r="I176" s="24">
        <v>7.1237640740740735</v>
      </c>
      <c r="J176" s="24">
        <v>7.9631688888888883</v>
      </c>
      <c r="K176" s="24">
        <v>7.4644493888888892</v>
      </c>
      <c r="L176" s="24">
        <v>8.2840393518518507</v>
      </c>
      <c r="M176" s="24">
        <v>10.537091091259258</v>
      </c>
      <c r="N176" s="24">
        <v>12.111570585305557</v>
      </c>
      <c r="O176" s="24">
        <v>13.622516683684259</v>
      </c>
      <c r="P176" s="72">
        <v>12.975707607830712</v>
      </c>
      <c r="Q176" s="72">
        <v>5.6767567172792051</v>
      </c>
      <c r="R176" s="21"/>
      <c r="S176" s="83">
        <f t="shared" si="6"/>
        <v>1</v>
      </c>
      <c r="T176" s="21"/>
      <c r="U176" s="21"/>
      <c r="V176" s="21"/>
      <c r="W176" s="21"/>
      <c r="X176" s="21"/>
      <c r="Y176" s="21"/>
      <c r="Z176" s="21"/>
      <c r="AA176" s="21"/>
      <c r="AB176" s="21"/>
    </row>
    <row r="177" spans="1:28" ht="14.25" customHeight="1" x14ac:dyDescent="0.15">
      <c r="A177" s="27" t="s">
        <v>197</v>
      </c>
      <c r="B177" s="26">
        <v>3.0983688052910163</v>
      </c>
      <c r="C177" s="26">
        <v>18.737020817313262</v>
      </c>
      <c r="D177" s="26">
        <v>10.479504829668381</v>
      </c>
      <c r="E177" s="26">
        <v>17.419892543279651</v>
      </c>
      <c r="F177" s="26">
        <v>7.8251676466761246</v>
      </c>
      <c r="G177" s="26">
        <v>4.7</v>
      </c>
      <c r="H177" s="26">
        <v>19.981824760099702</v>
      </c>
      <c r="I177" s="26">
        <v>14.168343837273955</v>
      </c>
      <c r="J177" s="26">
        <v>116.11990030869582</v>
      </c>
      <c r="K177" s="26">
        <v>416.20233444669901</v>
      </c>
      <c r="L177" s="26">
        <v>531.80416361518905</v>
      </c>
      <c r="M177" s="26">
        <v>260.24769943598102</v>
      </c>
      <c r="N177" s="26">
        <v>401.41213985415629</v>
      </c>
      <c r="O177" s="26">
        <v>409.39688371705103</v>
      </c>
      <c r="P177" s="26">
        <v>385.11094661499999</v>
      </c>
      <c r="Q177" s="26"/>
      <c r="R177" s="21"/>
      <c r="S177" s="83">
        <f t="shared" si="6"/>
        <v>0</v>
      </c>
      <c r="T177" s="21"/>
      <c r="U177" s="21"/>
      <c r="V177" s="21"/>
      <c r="W177" s="21"/>
      <c r="X177" s="21"/>
      <c r="Y177" s="21"/>
      <c r="Z177" s="21"/>
      <c r="AA177" s="21"/>
      <c r="AB177" s="21"/>
    </row>
    <row r="178" spans="1:28" ht="14.25" customHeight="1" x14ac:dyDescent="0.15">
      <c r="A178" s="27" t="s">
        <v>198</v>
      </c>
      <c r="B178" s="24">
        <v>70.13</v>
      </c>
      <c r="C178" s="24">
        <v>24.6</v>
      </c>
      <c r="D178" s="24">
        <v>20.350000000000001</v>
      </c>
      <c r="E178" s="24">
        <v>18.97</v>
      </c>
      <c r="F178" s="24">
        <v>19.03</v>
      </c>
      <c r="G178" s="24">
        <v>31.02</v>
      </c>
      <c r="H178" s="24">
        <v>21.4641403419763</v>
      </c>
      <c r="I178" s="24">
        <v>28.310224772000002</v>
      </c>
      <c r="J178" s="24">
        <v>30.470699447968592</v>
      </c>
      <c r="K178" s="24">
        <v>37.52566847786116</v>
      </c>
      <c r="L178" s="24">
        <v>39.449253642671195</v>
      </c>
      <c r="M178" s="24">
        <v>32.854555822676389</v>
      </c>
      <c r="N178" s="24">
        <v>40.518601956844954</v>
      </c>
      <c r="O178" s="24">
        <v>42.387442140265016</v>
      </c>
      <c r="P178" s="24">
        <v>39.53238645171291</v>
      </c>
      <c r="Q178" s="24">
        <v>28.798515813206208</v>
      </c>
      <c r="R178" s="21"/>
      <c r="S178" s="83">
        <f t="shared" si="6"/>
        <v>1</v>
      </c>
      <c r="T178" s="21"/>
      <c r="U178" s="21"/>
      <c r="V178" s="21"/>
      <c r="W178" s="21"/>
      <c r="X178" s="21"/>
      <c r="Y178" s="21"/>
      <c r="Z178" s="21"/>
      <c r="AA178" s="21"/>
      <c r="AB178" s="21"/>
    </row>
    <row r="179" spans="1:28" ht="14.25" customHeight="1" x14ac:dyDescent="0.15">
      <c r="A179" s="27" t="s">
        <v>199</v>
      </c>
      <c r="B179" s="26">
        <v>9365.103605120079</v>
      </c>
      <c r="C179" s="26">
        <v>9768.7090051277792</v>
      </c>
      <c r="D179" s="26">
        <v>11856.344892355999</v>
      </c>
      <c r="E179" s="26">
        <v>14007.047889606558</v>
      </c>
      <c r="F179" s="26">
        <v>10802.640865683139</v>
      </c>
      <c r="G179" s="26">
        <v>10833.466272399488</v>
      </c>
      <c r="H179" s="26">
        <v>12312.1</v>
      </c>
      <c r="I179" s="26">
        <v>12248.671911726324</v>
      </c>
      <c r="J179" s="26">
        <v>12908.080696258312</v>
      </c>
      <c r="K179" s="26">
        <v>11889.376640689525</v>
      </c>
      <c r="L179" s="26">
        <v>11060.434778418514</v>
      </c>
      <c r="M179" s="26">
        <v>9791.1087749137641</v>
      </c>
      <c r="N179" s="26">
        <v>10410.647067229194</v>
      </c>
      <c r="O179" s="108">
        <v>9883.8274202791854</v>
      </c>
      <c r="P179" s="108">
        <v>9828.7265353941621</v>
      </c>
      <c r="Q179" s="108">
        <v>7833.8358447994742</v>
      </c>
      <c r="R179" s="21"/>
      <c r="S179" s="83">
        <f t="shared" si="6"/>
        <v>1</v>
      </c>
      <c r="T179" s="21"/>
      <c r="U179" s="21"/>
      <c r="V179" s="21"/>
      <c r="W179" s="21"/>
      <c r="X179" s="21"/>
      <c r="Y179" s="21"/>
      <c r="Z179" s="21"/>
      <c r="AA179" s="21"/>
      <c r="AB179" s="21"/>
    </row>
    <row r="180" spans="1:28" ht="14.25" customHeight="1" x14ac:dyDescent="0.15">
      <c r="A180" s="27" t="s">
        <v>200</v>
      </c>
      <c r="B180" s="24">
        <v>8425.0733998106734</v>
      </c>
      <c r="C180" s="24">
        <v>9261.1216267243508</v>
      </c>
      <c r="D180" s="24">
        <v>11255.983666836197</v>
      </c>
      <c r="E180" s="24">
        <v>13490.233616662865</v>
      </c>
      <c r="F180" s="24">
        <v>11569.374598143371</v>
      </c>
      <c r="G180" s="24">
        <v>11557.856069195339</v>
      </c>
      <c r="H180" s="24">
        <v>12940.930463755749</v>
      </c>
      <c r="I180" s="24">
        <v>14306.392664622514</v>
      </c>
      <c r="J180" s="24">
        <v>14929.590690524041</v>
      </c>
      <c r="K180" s="24">
        <v>15845.780586180565</v>
      </c>
      <c r="L180" s="24">
        <v>13047.713242779717</v>
      </c>
      <c r="M180" s="24">
        <v>12149.738642234199</v>
      </c>
      <c r="N180" s="24">
        <v>13650.846974744611</v>
      </c>
      <c r="O180" s="24">
        <v>15397.92432049439</v>
      </c>
      <c r="P180" s="24">
        <v>15178.51851228257</v>
      </c>
      <c r="Q180" s="24">
        <v>12725.314284331351</v>
      </c>
      <c r="R180" s="21"/>
      <c r="S180" s="83">
        <f t="shared" si="6"/>
        <v>1</v>
      </c>
      <c r="T180" s="21"/>
      <c r="U180" s="21"/>
      <c r="V180" s="21"/>
      <c r="W180" s="21"/>
      <c r="X180" s="21"/>
      <c r="Y180" s="21"/>
      <c r="Z180" s="21"/>
      <c r="AA180" s="21"/>
      <c r="AB180" s="21"/>
    </row>
    <row r="181" spans="1:28" ht="14.25" customHeight="1" x14ac:dyDescent="0.15">
      <c r="A181" s="27" t="s">
        <v>201</v>
      </c>
      <c r="B181" s="26">
        <v>218</v>
      </c>
      <c r="C181" s="26">
        <v>217</v>
      </c>
      <c r="D181" s="26">
        <v>226.58600000000001</v>
      </c>
      <c r="E181" s="26">
        <v>567</v>
      </c>
      <c r="F181" s="26">
        <v>435.04</v>
      </c>
      <c r="G181" s="26">
        <v>529.1826073736629</v>
      </c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1"/>
      <c r="S181" s="83">
        <f t="shared" si="6"/>
        <v>0</v>
      </c>
      <c r="T181" s="21"/>
      <c r="U181" s="21"/>
      <c r="V181" s="21"/>
      <c r="W181" s="21"/>
      <c r="X181" s="21"/>
      <c r="Y181" s="21"/>
      <c r="Z181" s="21"/>
      <c r="AA181" s="21"/>
      <c r="AB181" s="21"/>
    </row>
    <row r="182" spans="1:28" ht="14.25" customHeight="1" x14ac:dyDescent="0.15">
      <c r="A182" s="27" t="s">
        <v>202</v>
      </c>
      <c r="B182" s="92">
        <v>5871</v>
      </c>
      <c r="C182" s="92">
        <v>6195</v>
      </c>
      <c r="D182" s="92">
        <v>8727</v>
      </c>
      <c r="E182" s="92">
        <v>9120</v>
      </c>
      <c r="F182" s="92">
        <v>6311</v>
      </c>
      <c r="G182" s="92">
        <v>9747</v>
      </c>
      <c r="H182" s="92">
        <v>9691</v>
      </c>
      <c r="I182" s="92">
        <v>9987</v>
      </c>
      <c r="J182" s="92">
        <v>10061</v>
      </c>
      <c r="K182" s="92">
        <v>10990</v>
      </c>
      <c r="L182" s="92">
        <v>9779</v>
      </c>
      <c r="M182" s="92">
        <v>8819</v>
      </c>
      <c r="N182" s="92">
        <v>10020</v>
      </c>
      <c r="O182" s="92">
        <v>10951</v>
      </c>
      <c r="P182" s="92">
        <v>10522</v>
      </c>
      <c r="Q182" s="92">
        <v>11012</v>
      </c>
      <c r="R182" s="21"/>
      <c r="S182" s="83">
        <f t="shared" si="6"/>
        <v>1</v>
      </c>
      <c r="T182" s="21"/>
      <c r="U182" s="21"/>
      <c r="V182" s="21"/>
      <c r="W182" s="21"/>
      <c r="X182" s="21"/>
      <c r="Y182" s="21"/>
      <c r="Z182" s="21"/>
      <c r="AA182" s="21"/>
      <c r="AB182" s="21"/>
    </row>
    <row r="183" spans="1:28" ht="14.25" customHeight="1" x14ac:dyDescent="0.15">
      <c r="A183" s="27" t="s">
        <v>203</v>
      </c>
      <c r="B183" s="26">
        <v>55.912100000000002</v>
      </c>
      <c r="C183" s="26">
        <v>61.757599999999996</v>
      </c>
      <c r="D183" s="26">
        <v>62.7562</v>
      </c>
      <c r="E183" s="26">
        <v>47.253500000000003</v>
      </c>
      <c r="F183" s="26">
        <v>70.316100000000006</v>
      </c>
      <c r="G183" s="26">
        <v>169.8</v>
      </c>
      <c r="H183" s="26">
        <v>275.41522400000002</v>
      </c>
      <c r="I183" s="26">
        <v>324.933515</v>
      </c>
      <c r="J183" s="26">
        <v>273.10163399999999</v>
      </c>
      <c r="K183" s="26">
        <v>247.89406</v>
      </c>
      <c r="L183" s="26">
        <v>164.721699</v>
      </c>
      <c r="M183" s="26">
        <v>161.11256</v>
      </c>
      <c r="N183" s="26">
        <v>184.90719000000001</v>
      </c>
      <c r="O183" s="26">
        <v>181.35912999999999</v>
      </c>
      <c r="P183" s="26">
        <v>192.35782</v>
      </c>
      <c r="Q183" s="26">
        <v>104.86825</v>
      </c>
      <c r="R183" s="21"/>
      <c r="S183" s="83">
        <f t="shared" si="6"/>
        <v>1</v>
      </c>
      <c r="T183" s="21"/>
      <c r="U183" s="21"/>
      <c r="V183" s="21"/>
      <c r="W183" s="21"/>
      <c r="X183" s="21"/>
      <c r="Y183" s="21"/>
      <c r="Z183" s="21"/>
      <c r="AA183" s="21"/>
      <c r="AB183" s="21"/>
    </row>
    <row r="184" spans="1:28" ht="14.25" customHeight="1" x14ac:dyDescent="0.15">
      <c r="A184" s="27" t="s">
        <v>204</v>
      </c>
      <c r="B184" s="24">
        <v>222.90844661266402</v>
      </c>
      <c r="C184" s="24">
        <v>343.70737406582498</v>
      </c>
      <c r="D184" s="24">
        <v>331.94201660800303</v>
      </c>
      <c r="E184" s="24">
        <v>364.63260105747798</v>
      </c>
      <c r="F184" s="24">
        <v>334.394847467462</v>
      </c>
      <c r="G184" s="24">
        <v>453.3</v>
      </c>
      <c r="H184" s="24">
        <v>555.95500000000004</v>
      </c>
      <c r="I184" s="24">
        <v>641.12273642101297</v>
      </c>
      <c r="J184" s="24">
        <v>811.75708855991309</v>
      </c>
      <c r="K184" s="24">
        <v>902.63889834440693</v>
      </c>
      <c r="L184" s="24">
        <v>1024.851516815798</v>
      </c>
      <c r="M184" s="24">
        <v>1053.61172250094</v>
      </c>
      <c r="N184" s="24">
        <v>1139.5706155227228</v>
      </c>
      <c r="O184" s="24">
        <v>1227.5327989757129</v>
      </c>
      <c r="P184" s="24">
        <v>1355.5052860189221</v>
      </c>
      <c r="Q184" s="24"/>
      <c r="R184" s="21"/>
      <c r="S184" s="83">
        <f t="shared" si="6"/>
        <v>0</v>
      </c>
      <c r="T184" s="21"/>
      <c r="U184" s="21"/>
      <c r="V184" s="21"/>
      <c r="W184" s="21"/>
      <c r="X184" s="21"/>
      <c r="Y184" s="21"/>
      <c r="Z184" s="21"/>
      <c r="AA184" s="21"/>
      <c r="AB184" s="21"/>
    </row>
    <row r="185" spans="1:28" ht="14.25" customHeight="1" x14ac:dyDescent="0.15">
      <c r="A185" s="27" t="s">
        <v>205</v>
      </c>
      <c r="B185" s="26">
        <v>4626.5</v>
      </c>
      <c r="C185" s="26">
        <v>5379.13</v>
      </c>
      <c r="D185" s="26">
        <v>6368.82</v>
      </c>
      <c r="E185" s="26">
        <v>7284.96</v>
      </c>
      <c r="F185" s="26">
        <v>5664.44</v>
      </c>
      <c r="G185" s="26">
        <v>5913.5</v>
      </c>
      <c r="H185" s="26">
        <v>5830.55</v>
      </c>
      <c r="I185" s="26">
        <v>5923.4975587729004</v>
      </c>
      <c r="J185" s="26">
        <v>6144.04819244388</v>
      </c>
      <c r="K185" s="26">
        <v>5723.2598369693405</v>
      </c>
      <c r="L185" s="26">
        <v>5743.4595474634898</v>
      </c>
      <c r="M185" s="26">
        <v>5724.0865367768401</v>
      </c>
      <c r="N185" s="26">
        <v>6873.9158152026903</v>
      </c>
      <c r="O185" s="26">
        <v>7694.3198090342394</v>
      </c>
      <c r="P185" s="26">
        <v>7196.1241369303198</v>
      </c>
      <c r="Q185" s="26">
        <v>3376.9589759303963</v>
      </c>
      <c r="R185" s="21"/>
      <c r="S185" s="83">
        <f t="shared" si="6"/>
        <v>1</v>
      </c>
      <c r="T185" s="21"/>
      <c r="U185" s="21"/>
      <c r="V185" s="21"/>
      <c r="W185" s="21"/>
      <c r="X185" s="21"/>
      <c r="Y185" s="21"/>
      <c r="Z185" s="21"/>
      <c r="AA185" s="21"/>
      <c r="AB185" s="21"/>
    </row>
    <row r="186" spans="1:28" ht="14.25" customHeight="1" x14ac:dyDescent="0.15">
      <c r="A186" s="27" t="s">
        <v>206</v>
      </c>
      <c r="B186" s="24"/>
      <c r="C186" s="24">
        <v>0.25214950000000003</v>
      </c>
      <c r="D186" s="24">
        <v>0.243093</v>
      </c>
      <c r="E186" s="24">
        <v>0.438633</v>
      </c>
      <c r="F186" s="24">
        <v>0.50112139</v>
      </c>
      <c r="G186" s="24">
        <v>0.78530315000000006</v>
      </c>
      <c r="H186" s="24">
        <v>0.75330587000000004</v>
      </c>
      <c r="I186" s="24">
        <v>0.76983151999999999</v>
      </c>
      <c r="J186" s="24">
        <v>0.69573757999999997</v>
      </c>
      <c r="K186" s="24">
        <v>0.92103875000000002</v>
      </c>
      <c r="L186" s="24">
        <v>1.5</v>
      </c>
      <c r="M186" s="24">
        <v>1.6400999999999999</v>
      </c>
      <c r="N186" s="24">
        <v>2.3400742299999999</v>
      </c>
      <c r="O186" s="24">
        <v>2.176095895</v>
      </c>
      <c r="P186" s="24">
        <v>3.3610874399999999</v>
      </c>
      <c r="Q186" s="24">
        <v>6.9137178420000005</v>
      </c>
      <c r="R186" s="21"/>
      <c r="S186" s="83">
        <f t="shared" si="6"/>
        <v>1</v>
      </c>
      <c r="T186" s="21"/>
      <c r="U186" s="21"/>
      <c r="V186" s="21"/>
      <c r="W186" s="21"/>
      <c r="X186" s="21"/>
      <c r="Y186" s="21"/>
      <c r="Z186" s="21"/>
      <c r="AA186" s="21"/>
      <c r="AB186" s="21"/>
    </row>
    <row r="187" spans="1:28" ht="14.25" customHeight="1" x14ac:dyDescent="0.15">
      <c r="A187" s="27" t="s">
        <v>207</v>
      </c>
      <c r="B187" s="26">
        <v>79.977052972836162</v>
      </c>
      <c r="C187" s="26">
        <v>81.223044923407272</v>
      </c>
      <c r="D187" s="26">
        <v>105.86174363414025</v>
      </c>
      <c r="E187" s="26">
        <v>109.43945171663317</v>
      </c>
      <c r="F187" s="26">
        <v>91.200509875861755</v>
      </c>
      <c r="G187" s="26">
        <v>130.63611471483691</v>
      </c>
      <c r="H187" s="26">
        <v>238.3</v>
      </c>
      <c r="I187" s="26">
        <v>206.99341490884211</v>
      </c>
      <c r="J187" s="26">
        <v>232.20940478724467</v>
      </c>
      <c r="K187" s="26">
        <v>222.66245604227956</v>
      </c>
      <c r="L187" s="26">
        <v>203.80652729921323</v>
      </c>
      <c r="M187" s="26">
        <v>217.914391308163</v>
      </c>
      <c r="N187" s="26">
        <v>210.01669834080064</v>
      </c>
      <c r="O187" s="26">
        <v>220.96563448066087</v>
      </c>
      <c r="P187" s="26">
        <v>214.58378008213978</v>
      </c>
      <c r="Q187" s="26"/>
      <c r="R187" s="21"/>
      <c r="S187" s="83">
        <f t="shared" si="6"/>
        <v>0</v>
      </c>
      <c r="T187" s="21"/>
      <c r="U187" s="21"/>
      <c r="V187" s="21"/>
      <c r="W187" s="21"/>
      <c r="X187" s="21"/>
      <c r="Y187" s="21"/>
      <c r="Z187" s="21"/>
      <c r="AA187" s="21"/>
      <c r="AB187" s="21"/>
    </row>
    <row r="188" spans="1:28" ht="14.25" customHeight="1" x14ac:dyDescent="0.15">
      <c r="A188" s="27" t="s">
        <v>208</v>
      </c>
      <c r="B188" s="24">
        <v>2.5732100873809021</v>
      </c>
      <c r="C188" s="24">
        <v>2.8577450742357424</v>
      </c>
      <c r="D188" s="24">
        <v>3.0480927711241734</v>
      </c>
      <c r="E188" s="24">
        <v>4.9627348711590535</v>
      </c>
      <c r="F188" s="24">
        <v>4.5015396380426402</v>
      </c>
      <c r="G188" s="24">
        <v>6.8050787015386529</v>
      </c>
      <c r="H188" s="24">
        <v>7.8</v>
      </c>
      <c r="I188" s="24">
        <v>9.6405097071341093</v>
      </c>
      <c r="J188" s="24">
        <v>12.899914010359261</v>
      </c>
      <c r="K188" s="24">
        <v>10.64102993259047</v>
      </c>
      <c r="L188" s="24">
        <v>11.236897980056717</v>
      </c>
      <c r="M188" s="24">
        <v>12.182014103393323</v>
      </c>
      <c r="N188" s="24">
        <v>15.077595625211575</v>
      </c>
      <c r="O188" s="24">
        <v>17.326312905066938</v>
      </c>
      <c r="P188" s="24">
        <v>17.897762676202518</v>
      </c>
      <c r="Q188" s="24">
        <v>16.23404344489909</v>
      </c>
      <c r="R188" s="21"/>
      <c r="S188" s="83">
        <f t="shared" si="6"/>
        <v>1</v>
      </c>
      <c r="T188" s="21"/>
      <c r="U188" s="21"/>
      <c r="V188" s="21"/>
      <c r="W188" s="21"/>
      <c r="X188" s="21"/>
      <c r="Y188" s="21"/>
      <c r="Z188" s="21"/>
      <c r="AA188" s="21"/>
      <c r="AB188" s="21"/>
    </row>
    <row r="189" spans="1:28" ht="14.25" customHeight="1" x14ac:dyDescent="0.15">
      <c r="A189" s="27" t="s">
        <v>209</v>
      </c>
      <c r="B189" s="26">
        <v>215.2</v>
      </c>
      <c r="C189" s="26">
        <v>202.3</v>
      </c>
      <c r="D189" s="26">
        <v>229.4</v>
      </c>
      <c r="E189" s="26">
        <v>218</v>
      </c>
      <c r="F189" s="26">
        <v>215.2</v>
      </c>
      <c r="G189" s="26">
        <v>223.2</v>
      </c>
      <c r="H189" s="26">
        <v>264.2</v>
      </c>
      <c r="I189" s="26">
        <v>525.30961118685798</v>
      </c>
      <c r="J189" s="26">
        <v>530.90099903166595</v>
      </c>
      <c r="K189" s="26">
        <v>547.38226611082598</v>
      </c>
      <c r="L189" s="26">
        <v>385.09885788999543</v>
      </c>
      <c r="M189" s="26">
        <v>337.40435422362231</v>
      </c>
      <c r="N189" s="26">
        <v>354.69420233471334</v>
      </c>
      <c r="O189" s="26">
        <v>212.05966929135502</v>
      </c>
      <c r="P189" s="26">
        <v>161.04980436183598</v>
      </c>
      <c r="Q189" s="26">
        <v>104.38325330068091</v>
      </c>
      <c r="R189" s="21"/>
      <c r="S189" s="83">
        <f t="shared" si="6"/>
        <v>1</v>
      </c>
      <c r="T189" s="21"/>
      <c r="U189" s="21"/>
      <c r="V189" s="21"/>
      <c r="W189" s="21"/>
      <c r="X189" s="21"/>
      <c r="Y189" s="21"/>
      <c r="Z189" s="21"/>
      <c r="AA189" s="21"/>
      <c r="AB189" s="21"/>
    </row>
    <row r="190" spans="1:28" ht="14.25" customHeight="1" x14ac:dyDescent="0.15">
      <c r="A190" s="27" t="s">
        <v>210</v>
      </c>
      <c r="B190" s="24">
        <v>1135.935051255045</v>
      </c>
      <c r="C190" s="24">
        <v>1243.4777708908548</v>
      </c>
      <c r="D190" s="24">
        <v>1436.4443981972295</v>
      </c>
      <c r="E190" s="24">
        <v>1895.2366137551774</v>
      </c>
      <c r="F190" s="24">
        <v>1382.0888337560868</v>
      </c>
      <c r="G190" s="24">
        <v>1538.6335056587957</v>
      </c>
      <c r="H190" s="24">
        <v>1355.1090958599248</v>
      </c>
      <c r="I190" s="24">
        <v>1467.8354772791508</v>
      </c>
      <c r="J190" s="24">
        <v>1273.7447360727153</v>
      </c>
      <c r="K190" s="24">
        <v>1163.5913823317185</v>
      </c>
      <c r="L190" s="24">
        <v>886.96871216465934</v>
      </c>
      <c r="M190" s="24">
        <v>954.3613537964975</v>
      </c>
      <c r="N190" s="24">
        <v>982.13418477530809</v>
      </c>
      <c r="O190" s="24">
        <v>1147.1677203234001</v>
      </c>
      <c r="P190" s="24">
        <v>1133.4385968898039</v>
      </c>
      <c r="Q190" s="72">
        <v>654.07739056485889</v>
      </c>
      <c r="R190" s="21"/>
      <c r="S190" s="83">
        <f t="shared" si="6"/>
        <v>1</v>
      </c>
      <c r="T190" s="21"/>
      <c r="U190" s="21"/>
      <c r="V190" s="21"/>
      <c r="W190" s="21"/>
      <c r="X190" s="21"/>
      <c r="Y190" s="21"/>
      <c r="Z190" s="21"/>
      <c r="AA190" s="21"/>
      <c r="AB190" s="21"/>
    </row>
    <row r="191" spans="1:28" ht="14.25" customHeight="1" x14ac:dyDescent="0.15">
      <c r="A191" s="27" t="s">
        <v>211</v>
      </c>
      <c r="B191" s="26">
        <v>5076</v>
      </c>
      <c r="C191" s="26">
        <v>5018</v>
      </c>
      <c r="D191" s="26">
        <v>6543</v>
      </c>
      <c r="E191" s="26">
        <v>8348</v>
      </c>
      <c r="F191" s="26">
        <v>8330</v>
      </c>
      <c r="G191" s="26">
        <v>9417</v>
      </c>
      <c r="H191" s="26">
        <v>11029</v>
      </c>
      <c r="I191" s="26">
        <v>12643</v>
      </c>
      <c r="J191" s="26">
        <v>21769</v>
      </c>
      <c r="K191" s="26">
        <v>22835</v>
      </c>
      <c r="L191" s="26">
        <v>19689</v>
      </c>
      <c r="M191" s="26">
        <v>19734</v>
      </c>
      <c r="N191" s="26">
        <v>22123</v>
      </c>
      <c r="O191" s="26">
        <v>24342</v>
      </c>
      <c r="P191" s="26">
        <v>24195</v>
      </c>
      <c r="Q191" s="26">
        <v>14268</v>
      </c>
      <c r="R191" s="21"/>
      <c r="S191" s="83">
        <f t="shared" si="6"/>
        <v>1</v>
      </c>
      <c r="T191" s="21"/>
      <c r="U191" s="21"/>
      <c r="V191" s="21"/>
      <c r="W191" s="21"/>
      <c r="X191" s="21"/>
      <c r="Y191" s="21"/>
      <c r="Z191" s="21"/>
      <c r="AA191" s="21"/>
      <c r="AB191" s="21"/>
    </row>
    <row r="192" spans="1:28" ht="14.25" customHeight="1" x14ac:dyDescent="0.15">
      <c r="A192" s="27" t="s">
        <v>212</v>
      </c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1"/>
      <c r="S192" s="83">
        <f t="shared" si="6"/>
        <v>0</v>
      </c>
      <c r="T192" s="21"/>
      <c r="U192" s="21"/>
      <c r="V192" s="21"/>
      <c r="W192" s="21"/>
      <c r="X192" s="21"/>
      <c r="Y192" s="21"/>
      <c r="Z192" s="21"/>
      <c r="AA192" s="21"/>
      <c r="AB192" s="21"/>
    </row>
    <row r="193" spans="1:37" ht="14.25" customHeight="1" x14ac:dyDescent="0.15">
      <c r="A193" s="27" t="s">
        <v>213</v>
      </c>
      <c r="B193" s="26"/>
      <c r="C193" s="26"/>
      <c r="D193" s="26"/>
      <c r="E193" s="26"/>
      <c r="F193" s="26"/>
      <c r="G193" s="26"/>
      <c r="H193" s="26"/>
      <c r="I193" s="26"/>
      <c r="J193" s="26"/>
      <c r="K193" s="26">
        <v>30.7</v>
      </c>
      <c r="L193" s="26">
        <v>30.43137029</v>
      </c>
      <c r="M193" s="26">
        <v>30.514741760000003</v>
      </c>
      <c r="N193" s="26">
        <v>29.392643249999999</v>
      </c>
      <c r="O193" s="26">
        <v>33.774703009999996</v>
      </c>
      <c r="P193" s="26"/>
      <c r="Q193" s="26"/>
      <c r="R193" s="21"/>
      <c r="S193" s="83">
        <f t="shared" si="6"/>
        <v>0</v>
      </c>
      <c r="T193" s="21"/>
      <c r="U193" s="21"/>
      <c r="V193" s="21"/>
      <c r="W193" s="21"/>
      <c r="X193" s="21"/>
      <c r="Y193" s="21"/>
      <c r="Z193" s="21"/>
      <c r="AA193" s="21"/>
      <c r="AB193" s="21"/>
    </row>
    <row r="194" spans="1:37" ht="14.25" customHeight="1" x14ac:dyDescent="0.15">
      <c r="A194" s="27" t="s">
        <v>214</v>
      </c>
      <c r="B194" s="24">
        <v>0.21145905987649033</v>
      </c>
      <c r="C194" s="24">
        <v>0.35128714609258777</v>
      </c>
      <c r="D194" s="24">
        <v>0.22149283830060518</v>
      </c>
      <c r="E194" s="24">
        <v>0.29492232006676938</v>
      </c>
      <c r="F194" s="24">
        <v>0.24884946545350622</v>
      </c>
      <c r="G194" s="24">
        <v>0.29107667636019657</v>
      </c>
      <c r="H194" s="24">
        <v>0.30398021249803209</v>
      </c>
      <c r="I194" s="24">
        <v>0.28484127813818211</v>
      </c>
      <c r="J194" s="24">
        <v>1.2343568290360725</v>
      </c>
      <c r="K194" s="24">
        <v>1.1539952766503456</v>
      </c>
      <c r="L194" s="24">
        <v>0.99940630438272271</v>
      </c>
      <c r="M194" s="24">
        <v>1.3279671723943971</v>
      </c>
      <c r="N194" s="24">
        <v>1.1356680034735824</v>
      </c>
      <c r="O194" s="24">
        <v>1.1608053648526844</v>
      </c>
      <c r="P194" s="24">
        <v>1.0750128362086482</v>
      </c>
      <c r="Q194" s="24"/>
      <c r="R194" s="21"/>
      <c r="S194" s="83">
        <f t="shared" si="6"/>
        <v>0</v>
      </c>
      <c r="T194" s="21"/>
      <c r="U194" s="21"/>
      <c r="V194" s="21"/>
      <c r="W194" s="21"/>
      <c r="X194" s="21"/>
      <c r="Y194" s="21"/>
      <c r="Z194" s="21"/>
      <c r="AA194" s="21"/>
      <c r="AB194" s="21"/>
    </row>
    <row r="195" spans="1:37" ht="14.25" customHeight="1" x14ac:dyDescent="0.15">
      <c r="A195" s="27" t="s">
        <v>215</v>
      </c>
      <c r="B195" s="26">
        <v>7.2785770844708697</v>
      </c>
      <c r="C195" s="26">
        <v>3.9090364208396555</v>
      </c>
      <c r="D195" s="26">
        <v>6.4915745915600205</v>
      </c>
      <c r="E195" s="26">
        <v>41.018110796413559</v>
      </c>
      <c r="F195" s="26">
        <v>41.182766282191999</v>
      </c>
      <c r="G195" s="26">
        <v>42.053828669330549</v>
      </c>
      <c r="H195" s="26">
        <v>149.8582484355895</v>
      </c>
      <c r="I195" s="26">
        <v>191.78762476454</v>
      </c>
      <c r="J195" s="26">
        <v>225.0918943253694</v>
      </c>
      <c r="K195" s="26">
        <v>168.21717981649266</v>
      </c>
      <c r="L195" s="26">
        <v>137.52762693039296</v>
      </c>
      <c r="M195" s="26">
        <v>142.64480094488192</v>
      </c>
      <c r="N195" s="26">
        <v>162.30781422024046</v>
      </c>
      <c r="O195" s="26">
        <v>189.77307023872427</v>
      </c>
      <c r="P195" s="72">
        <v>176.00847579349207</v>
      </c>
      <c r="Q195" s="72">
        <v>157.69636375651629</v>
      </c>
      <c r="R195" s="21"/>
      <c r="S195" s="83">
        <f t="shared" si="6"/>
        <v>1</v>
      </c>
      <c r="T195" s="21"/>
      <c r="U195" s="21"/>
      <c r="V195" s="21"/>
      <c r="W195" s="21"/>
      <c r="X195" s="21"/>
      <c r="Y195" s="21"/>
      <c r="Z195" s="21"/>
      <c r="AA195" s="21"/>
      <c r="AB195" s="21"/>
    </row>
    <row r="196" spans="1:37" ht="14.25" customHeight="1" x14ac:dyDescent="0.15">
      <c r="A196" s="27" t="s">
        <v>216</v>
      </c>
      <c r="B196" s="24">
        <v>4564</v>
      </c>
      <c r="C196" s="24">
        <v>5458</v>
      </c>
      <c r="D196" s="24">
        <v>6224</v>
      </c>
      <c r="E196" s="24">
        <v>7707</v>
      </c>
      <c r="F196" s="24">
        <v>6393</v>
      </c>
      <c r="G196" s="24">
        <v>7991</v>
      </c>
      <c r="H196" s="24">
        <v>9239</v>
      </c>
      <c r="I196" s="24">
        <v>8717</v>
      </c>
      <c r="J196" s="24">
        <v>8478</v>
      </c>
      <c r="K196" s="24">
        <v>6231</v>
      </c>
      <c r="L196" s="24">
        <v>5322</v>
      </c>
      <c r="M196" s="24">
        <v>5348</v>
      </c>
      <c r="N196" s="24">
        <v>5922</v>
      </c>
      <c r="O196" s="24">
        <v>5949</v>
      </c>
      <c r="P196" s="24">
        <v>6253</v>
      </c>
      <c r="Q196" s="24">
        <v>5031</v>
      </c>
      <c r="R196" s="21"/>
      <c r="S196" s="83">
        <f t="shared" si="6"/>
        <v>1</v>
      </c>
      <c r="T196" s="21"/>
      <c r="U196" s="21"/>
      <c r="V196" s="21"/>
      <c r="W196" s="21"/>
      <c r="X196" s="21"/>
      <c r="Y196" s="21"/>
      <c r="Z196" s="21"/>
      <c r="AA196" s="21"/>
      <c r="AB196" s="21"/>
    </row>
    <row r="197" spans="1:37" ht="14.25" customHeight="1" x14ac:dyDescent="0.15">
      <c r="A197" s="27" t="s">
        <v>303</v>
      </c>
      <c r="B197" s="24"/>
      <c r="C197" s="24"/>
      <c r="D197" s="24"/>
      <c r="E197" s="24"/>
      <c r="F197" s="24"/>
      <c r="G197" s="24"/>
      <c r="H197" s="24"/>
      <c r="I197" s="72">
        <v>4356.705241660994</v>
      </c>
      <c r="J197" s="72">
        <v>8032.6752893124576</v>
      </c>
      <c r="K197" s="72">
        <v>23744.043567052417</v>
      </c>
      <c r="L197" s="72">
        <v>23417.290673927844</v>
      </c>
      <c r="M197" s="72">
        <v>25486.725663716814</v>
      </c>
      <c r="N197" s="72">
        <v>27910.142954390743</v>
      </c>
      <c r="O197" s="72">
        <v>28318.58407079646</v>
      </c>
      <c r="P197" s="72">
        <v>29053.778080326752</v>
      </c>
      <c r="Q197" s="72">
        <v>16555.479918311776</v>
      </c>
      <c r="R197" s="83"/>
      <c r="S197" s="83">
        <f t="shared" ref="S197:S208" si="7">IF(Q197="", 0, 1)</f>
        <v>1</v>
      </c>
      <c r="T197" s="83"/>
      <c r="U197" s="83"/>
      <c r="V197" s="83"/>
      <c r="W197" s="88"/>
      <c r="X197" s="88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</row>
    <row r="198" spans="1:37" ht="14.25" customHeight="1" x14ac:dyDescent="0.15">
      <c r="A198" s="27" t="s">
        <v>217</v>
      </c>
      <c r="B198" s="26">
        <v>29006.218496096542</v>
      </c>
      <c r="C198" s="26">
        <v>29793.885940468426</v>
      </c>
      <c r="D198" s="26">
        <v>33672.349708323491</v>
      </c>
      <c r="E198" s="26">
        <v>34223.080864492644</v>
      </c>
      <c r="F198" s="26">
        <v>27479.103646211694</v>
      </c>
      <c r="G198" s="26">
        <v>28346.972786667051</v>
      </c>
      <c r="H198" s="26">
        <v>32315.42543496373</v>
      </c>
      <c r="I198" s="26">
        <v>34310.069317739566</v>
      </c>
      <c r="J198" s="26">
        <v>34475.858322578126</v>
      </c>
      <c r="K198" s="26">
        <v>35808.712412369539</v>
      </c>
      <c r="L198" s="26">
        <v>32940.455103677668</v>
      </c>
      <c r="M198" s="26">
        <v>30828.469351224034</v>
      </c>
      <c r="N198" s="26">
        <v>31101.004198455172</v>
      </c>
      <c r="O198" s="26">
        <v>33398.734273427064</v>
      </c>
      <c r="P198" s="26">
        <v>38301.023494333858</v>
      </c>
      <c r="Q198" s="26">
        <v>20388.142251451889</v>
      </c>
      <c r="R198" s="21"/>
      <c r="S198" s="83">
        <f t="shared" si="7"/>
        <v>1</v>
      </c>
      <c r="T198" s="21"/>
      <c r="U198" s="21"/>
      <c r="V198" s="21"/>
      <c r="W198" s="21"/>
      <c r="X198" s="21"/>
      <c r="Y198" s="21"/>
      <c r="Z198" s="21"/>
      <c r="AA198" s="21"/>
      <c r="AB198" s="21"/>
    </row>
    <row r="199" spans="1:37" ht="14.25" customHeight="1" x14ac:dyDescent="0.15">
      <c r="A199" s="27" t="s">
        <v>218</v>
      </c>
      <c r="B199" s="24">
        <v>58377</v>
      </c>
      <c r="C199" s="24">
        <v>64025</v>
      </c>
      <c r="D199" s="24">
        <v>70835</v>
      </c>
      <c r="E199" s="24">
        <v>78238</v>
      </c>
      <c r="F199" s="24">
        <v>65805</v>
      </c>
      <c r="G199" s="24">
        <v>76358</v>
      </c>
      <c r="H199" s="24">
        <v>82934</v>
      </c>
      <c r="I199" s="24">
        <v>88240</v>
      </c>
      <c r="J199" s="24">
        <v>90000</v>
      </c>
      <c r="K199" s="24">
        <v>90688</v>
      </c>
      <c r="L199" s="24">
        <v>84436</v>
      </c>
      <c r="M199" s="24">
        <v>81778</v>
      </c>
      <c r="N199" s="24">
        <v>86344</v>
      </c>
      <c r="O199" s="109">
        <v>93106</v>
      </c>
      <c r="P199" s="109">
        <v>91017</v>
      </c>
      <c r="Q199" s="109">
        <v>56705</v>
      </c>
      <c r="R199" s="21"/>
      <c r="S199" s="83">
        <f t="shared" si="7"/>
        <v>1</v>
      </c>
      <c r="T199" s="21"/>
      <c r="U199" s="21"/>
      <c r="V199" s="21"/>
      <c r="W199" s="21"/>
      <c r="X199" s="21"/>
      <c r="Y199" s="21"/>
      <c r="Z199" s="21"/>
      <c r="AA199" s="21"/>
      <c r="AB199" s="21"/>
    </row>
    <row r="200" spans="1:37" ht="14.25" customHeight="1" x14ac:dyDescent="0.15">
      <c r="A200" s="27" t="s">
        <v>219</v>
      </c>
      <c r="B200" s="26">
        <v>468.49469911706331</v>
      </c>
      <c r="C200" s="26">
        <v>482.94668711990295</v>
      </c>
      <c r="D200" s="26">
        <v>564.39219481585303</v>
      </c>
      <c r="E200" s="26">
        <v>674.4668471218929</v>
      </c>
      <c r="F200" s="26">
        <v>446.23833422388981</v>
      </c>
      <c r="G200" s="26">
        <v>500.155219967118</v>
      </c>
      <c r="H200" s="26">
        <v>653.48589071612594</v>
      </c>
      <c r="I200" s="26">
        <v>534.79999999999995</v>
      </c>
      <c r="J200" s="26">
        <v>534.90355949424895</v>
      </c>
      <c r="K200" s="26">
        <v>565.67789640811407</v>
      </c>
      <c r="L200" s="26">
        <v>599.60269761238305</v>
      </c>
      <c r="M200" s="26">
        <v>543.59014896715405</v>
      </c>
      <c r="N200" s="26">
        <v>516.78978023007005</v>
      </c>
      <c r="O200" s="108">
        <v>529.10971933450401</v>
      </c>
      <c r="P200" s="108">
        <v>524.04555623298393</v>
      </c>
      <c r="Q200" s="108">
        <v>400.32165053763447</v>
      </c>
      <c r="R200" s="21"/>
      <c r="S200" s="83">
        <f t="shared" si="7"/>
        <v>1</v>
      </c>
      <c r="T200" s="21"/>
      <c r="U200" s="21"/>
      <c r="V200" s="21"/>
      <c r="W200" s="21"/>
      <c r="X200" s="21"/>
      <c r="Y200" s="21"/>
      <c r="Z200" s="21"/>
      <c r="AA200" s="21"/>
      <c r="AB200" s="21"/>
    </row>
    <row r="201" spans="1:37" ht="14.25" customHeight="1" x14ac:dyDescent="0.15">
      <c r="A201" s="27" t="s">
        <v>220</v>
      </c>
      <c r="B201" s="24"/>
      <c r="C201" s="24"/>
      <c r="D201" s="24"/>
      <c r="E201" s="24"/>
      <c r="F201" s="24"/>
      <c r="G201" s="24">
        <v>858.9659494</v>
      </c>
      <c r="H201" s="24">
        <v>1135.7760710999999</v>
      </c>
      <c r="I201" s="24">
        <v>1347.5766687</v>
      </c>
      <c r="J201" s="24">
        <v>1406.3491422</v>
      </c>
      <c r="K201" s="24">
        <v>1368.33</v>
      </c>
      <c r="L201" s="24">
        <v>1366.43</v>
      </c>
      <c r="M201" s="24">
        <v>1066.5</v>
      </c>
      <c r="N201" s="24">
        <v>1190.001061159986</v>
      </c>
      <c r="O201" s="109">
        <v>1254.1729006323928</v>
      </c>
      <c r="P201" s="109">
        <v>1251.8657577347619</v>
      </c>
      <c r="Q201" s="109">
        <v>999.50180673107502</v>
      </c>
      <c r="R201" s="21"/>
      <c r="S201" s="83">
        <f t="shared" si="7"/>
        <v>1</v>
      </c>
      <c r="T201" s="21"/>
      <c r="U201" s="21"/>
      <c r="V201" s="21"/>
      <c r="W201" s="21"/>
      <c r="X201" s="21"/>
      <c r="Y201" s="21"/>
      <c r="Z201" s="21"/>
      <c r="AA201" s="21"/>
      <c r="AB201" s="21"/>
    </row>
    <row r="202" spans="1:37" ht="14.25" customHeight="1" x14ac:dyDescent="0.15">
      <c r="A202" s="27" t="s">
        <v>221</v>
      </c>
      <c r="B202" s="26">
        <v>25.987393706006475</v>
      </c>
      <c r="C202" s="26">
        <v>24.084065505761309</v>
      </c>
      <c r="D202" s="26">
        <v>32.405423911438113</v>
      </c>
      <c r="E202" s="26">
        <v>27.445553664661809</v>
      </c>
      <c r="F202" s="26">
        <v>29.734057714294757</v>
      </c>
      <c r="G202" s="26">
        <v>31.5</v>
      </c>
      <c r="H202" s="26">
        <v>33.066821832807143</v>
      </c>
      <c r="I202" s="26">
        <v>32.4072009404805</v>
      </c>
      <c r="J202" s="26">
        <v>33.869072040988328</v>
      </c>
      <c r="K202" s="26">
        <v>43.511494650232756</v>
      </c>
      <c r="L202" s="26">
        <v>33.655086204972491</v>
      </c>
      <c r="M202" s="26">
        <v>45.014558114803869</v>
      </c>
      <c r="N202" s="26">
        <v>38.327072953878279</v>
      </c>
      <c r="O202" s="108">
        <v>54.196834297181539</v>
      </c>
      <c r="P202" s="108">
        <v>39.475370581489408</v>
      </c>
      <c r="Q202" s="108">
        <v>26.492021945517518</v>
      </c>
      <c r="R202" s="21"/>
      <c r="S202" s="83">
        <f t="shared" si="7"/>
        <v>1</v>
      </c>
      <c r="T202" s="21"/>
      <c r="U202" s="21"/>
      <c r="V202" s="21"/>
      <c r="W202" s="21"/>
      <c r="X202" s="21"/>
      <c r="Y202" s="21"/>
      <c r="Z202" s="21"/>
      <c r="AA202" s="21"/>
      <c r="AB202" s="21"/>
    </row>
    <row r="203" spans="1:37" ht="14.25" customHeight="1" x14ac:dyDescent="0.15">
      <c r="A203" s="27" t="s">
        <v>222</v>
      </c>
      <c r="B203" s="24">
        <v>406</v>
      </c>
      <c r="C203" s="24">
        <v>436</v>
      </c>
      <c r="D203" s="24">
        <v>660</v>
      </c>
      <c r="E203" s="24">
        <v>769</v>
      </c>
      <c r="F203" s="24">
        <v>716</v>
      </c>
      <c r="G203" s="24">
        <v>568</v>
      </c>
      <c r="H203" s="24">
        <v>645</v>
      </c>
      <c r="I203" s="24">
        <v>700</v>
      </c>
      <c r="J203" s="24">
        <v>794</v>
      </c>
      <c r="K203" s="24">
        <v>706</v>
      </c>
      <c r="L203" s="24">
        <v>720</v>
      </c>
      <c r="M203" s="24">
        <v>588</v>
      </c>
      <c r="N203" s="24"/>
      <c r="O203" s="109"/>
      <c r="P203" s="109"/>
      <c r="Q203" s="109"/>
      <c r="R203" s="21"/>
      <c r="S203" s="83">
        <f t="shared" si="7"/>
        <v>0</v>
      </c>
      <c r="T203" s="21"/>
      <c r="U203" s="21"/>
      <c r="V203" s="21"/>
      <c r="W203" s="21"/>
      <c r="X203" s="21"/>
      <c r="Y203" s="21"/>
      <c r="Z203" s="21"/>
      <c r="AA203" s="21"/>
      <c r="AB203" s="21"/>
    </row>
    <row r="204" spans="1:37" ht="14.25" customHeight="1" x14ac:dyDescent="0.15">
      <c r="A204" s="27" t="s">
        <v>223</v>
      </c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108"/>
      <c r="P204" s="108"/>
      <c r="Q204" s="108"/>
      <c r="R204" s="21"/>
      <c r="S204" s="83">
        <f t="shared" si="7"/>
        <v>0</v>
      </c>
      <c r="T204" s="21"/>
      <c r="U204" s="21"/>
      <c r="V204" s="21"/>
      <c r="W204" s="21"/>
      <c r="X204" s="21"/>
      <c r="Y204" s="21"/>
      <c r="Z204" s="21"/>
      <c r="AA204" s="21"/>
      <c r="AB204" s="21"/>
    </row>
    <row r="205" spans="1:37" ht="14.25" customHeight="1" x14ac:dyDescent="0.15">
      <c r="A205" s="27" t="s">
        <v>224</v>
      </c>
      <c r="B205" s="24">
        <v>3.4740000000000002</v>
      </c>
      <c r="C205" s="24">
        <v>5.9740000000000002</v>
      </c>
      <c r="D205" s="24">
        <v>14.8087159855284</v>
      </c>
      <c r="E205" s="24">
        <v>6.6879999999999997</v>
      </c>
      <c r="F205" s="24">
        <v>8.5790000000000006</v>
      </c>
      <c r="G205" s="24">
        <v>14.8087159855284</v>
      </c>
      <c r="H205" s="24">
        <v>10.1066093784929</v>
      </c>
      <c r="I205" s="24">
        <v>10.913324865077771</v>
      </c>
      <c r="J205" s="24">
        <v>19.8001679050824</v>
      </c>
      <c r="K205" s="24">
        <v>15.447003888189339</v>
      </c>
      <c r="L205" s="24">
        <v>13.201320507345569</v>
      </c>
      <c r="M205" s="24">
        <v>16.440102871949229</v>
      </c>
      <c r="N205" s="24">
        <v>13.888161629056901</v>
      </c>
      <c r="O205" s="109">
        <v>12.226548015965461</v>
      </c>
      <c r="P205" s="109">
        <v>8.2971979005930105</v>
      </c>
      <c r="Q205" s="109"/>
      <c r="R205" s="21"/>
      <c r="S205" s="83">
        <f t="shared" si="7"/>
        <v>0</v>
      </c>
      <c r="T205" s="21"/>
      <c r="U205" s="21"/>
      <c r="V205" s="21"/>
      <c r="W205" s="21"/>
      <c r="X205" s="21"/>
      <c r="Y205" s="21"/>
      <c r="Z205" s="21"/>
      <c r="AA205" s="21"/>
      <c r="AB205" s="21"/>
    </row>
    <row r="206" spans="1:37" ht="14.25" customHeight="1" x14ac:dyDescent="0.15">
      <c r="A206" s="27" t="s">
        <v>227</v>
      </c>
      <c r="B206" s="26">
        <v>46</v>
      </c>
      <c r="C206" s="26">
        <v>31.2</v>
      </c>
      <c r="D206" s="26">
        <v>45.32</v>
      </c>
      <c r="E206" s="26">
        <v>45.32</v>
      </c>
      <c r="F206" s="26">
        <v>45.32</v>
      </c>
      <c r="G206" s="26">
        <v>191.8</v>
      </c>
      <c r="H206" s="26">
        <v>200.5</v>
      </c>
      <c r="I206" s="26">
        <v>236.5129225863694</v>
      </c>
      <c r="J206" s="26">
        <v>231.6626934835121</v>
      </c>
      <c r="K206" s="26">
        <v>258.0855344184792</v>
      </c>
      <c r="L206" s="26">
        <v>86.528096269999992</v>
      </c>
      <c r="M206" s="26">
        <v>88.055570000000003</v>
      </c>
      <c r="N206" s="26"/>
      <c r="O206" s="108"/>
      <c r="P206" s="108"/>
      <c r="Q206" s="108"/>
      <c r="R206" s="21"/>
      <c r="S206" s="83">
        <f t="shared" si="7"/>
        <v>0</v>
      </c>
      <c r="T206" s="21"/>
      <c r="U206" s="21"/>
      <c r="V206" s="21"/>
      <c r="W206" s="21"/>
      <c r="X206" s="21"/>
      <c r="Y206" s="21"/>
      <c r="Z206" s="21"/>
      <c r="AA206" s="21"/>
      <c r="AB206" s="21"/>
    </row>
    <row r="207" spans="1:37" ht="14.25" customHeight="1" x14ac:dyDescent="0.15">
      <c r="A207" s="27" t="s">
        <v>229</v>
      </c>
      <c r="B207" s="26">
        <v>13.7</v>
      </c>
      <c r="C207" s="26">
        <v>24.001603571158029</v>
      </c>
      <c r="D207" s="26">
        <v>27.429183107646644</v>
      </c>
      <c r="E207" s="26">
        <v>30.09795164614308</v>
      </c>
      <c r="F207" s="26">
        <v>26.216655584401202</v>
      </c>
      <c r="G207" s="26">
        <v>44.745172767959104</v>
      </c>
      <c r="H207" s="26">
        <v>52.523174767819</v>
      </c>
      <c r="I207" s="26">
        <v>57.059522231851901</v>
      </c>
      <c r="J207" s="26">
        <v>64.739629964549394</v>
      </c>
      <c r="K207" s="26">
        <v>61.118742536913096</v>
      </c>
      <c r="L207" s="26">
        <v>43.654609214122104</v>
      </c>
      <c r="M207" s="26">
        <v>38.211162674634203</v>
      </c>
      <c r="N207" s="26">
        <v>48.801400925218502</v>
      </c>
      <c r="O207" s="108">
        <v>53.775556993007399</v>
      </c>
      <c r="P207" s="108">
        <v>42.566283810129256</v>
      </c>
      <c r="Q207" s="108">
        <v>46.165061832969798</v>
      </c>
      <c r="R207" s="23"/>
      <c r="S207" s="83">
        <f t="shared" si="7"/>
        <v>1</v>
      </c>
      <c r="T207" s="23"/>
      <c r="U207" s="23"/>
      <c r="V207" s="23"/>
      <c r="W207" s="23"/>
      <c r="X207" s="23"/>
      <c r="Y207" s="23"/>
      <c r="Z207" s="23"/>
      <c r="AA207" s="23"/>
      <c r="AB207" s="23"/>
    </row>
    <row r="208" spans="1:37" ht="14.25" customHeight="1" x14ac:dyDescent="0.15">
      <c r="A208" s="25" t="s">
        <v>230</v>
      </c>
      <c r="B208" s="24"/>
      <c r="C208" s="24"/>
      <c r="D208" s="24"/>
      <c r="E208" s="24"/>
      <c r="F208" s="24">
        <v>44.8</v>
      </c>
      <c r="G208" s="24">
        <v>78.614948497731305</v>
      </c>
      <c r="H208" s="24">
        <v>100.49777492438699</v>
      </c>
      <c r="I208" s="24">
        <v>85.639543813312102</v>
      </c>
      <c r="J208" s="24">
        <v>85.239467842085404</v>
      </c>
      <c r="K208" s="24">
        <v>87.587948717975792</v>
      </c>
      <c r="L208" s="24">
        <v>89.430190839624814</v>
      </c>
      <c r="M208" s="24">
        <v>91.311954497318098</v>
      </c>
      <c r="N208" s="24">
        <v>165.883319</v>
      </c>
      <c r="O208" s="109"/>
      <c r="P208" s="109"/>
      <c r="Q208" s="109"/>
      <c r="R208" s="23"/>
      <c r="S208" s="83">
        <f t="shared" si="7"/>
        <v>0</v>
      </c>
      <c r="T208" s="23"/>
      <c r="U208" s="23"/>
      <c r="V208" s="23"/>
      <c r="W208" s="23"/>
      <c r="X208" s="23"/>
      <c r="Y208" s="23"/>
      <c r="Z208" s="23"/>
      <c r="AA208" s="23"/>
      <c r="AB208" s="23"/>
    </row>
    <row r="209" spans="1:28" ht="13.5" customHeight="1" x14ac:dyDescent="0.1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83"/>
      <c r="T209" s="21"/>
      <c r="U209" s="21"/>
      <c r="V209" s="21"/>
      <c r="W209" s="21"/>
      <c r="X209" s="21"/>
      <c r="Y209" s="21"/>
      <c r="Z209" s="21"/>
      <c r="AA209" s="21"/>
      <c r="AB209" s="21"/>
    </row>
    <row r="210" spans="1:28" ht="14.25" customHeight="1" x14ac:dyDescent="0.15">
      <c r="A210" s="113" t="s">
        <v>231</v>
      </c>
      <c r="B210" s="113"/>
      <c r="C210" s="113"/>
      <c r="D210" s="113"/>
      <c r="E210" s="113"/>
      <c r="F210" s="113"/>
      <c r="G210" s="113"/>
      <c r="H210" s="113"/>
      <c r="I210" s="113"/>
      <c r="J210" s="21"/>
      <c r="K210" s="21"/>
      <c r="L210" s="21"/>
      <c r="M210" s="21"/>
      <c r="N210" s="21"/>
      <c r="O210" s="21"/>
      <c r="P210" s="21"/>
      <c r="Q210" s="21"/>
      <c r="R210" s="21"/>
      <c r="S210" s="83"/>
      <c r="T210" s="21"/>
      <c r="U210" s="21"/>
      <c r="V210" s="21"/>
      <c r="W210" s="21"/>
      <c r="X210" s="21"/>
      <c r="Y210" s="21"/>
      <c r="Z210" s="21"/>
      <c r="AA210" s="21"/>
      <c r="AB210" s="21"/>
    </row>
    <row r="211" spans="1:28" ht="14.25" customHeight="1" x14ac:dyDescent="0.15">
      <c r="A211" s="21" t="s">
        <v>232</v>
      </c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83"/>
      <c r="T211" s="21"/>
      <c r="U211" s="21"/>
      <c r="V211" s="21"/>
      <c r="W211" s="21"/>
      <c r="X211" s="21"/>
      <c r="Y211" s="21"/>
      <c r="Z211" s="21"/>
      <c r="AA211" s="21"/>
      <c r="AB211" s="21"/>
    </row>
    <row r="212" spans="1:28" ht="14.25" customHeight="1" x14ac:dyDescent="0.15">
      <c r="A212" s="113" t="s">
        <v>233</v>
      </c>
      <c r="B212" s="113"/>
      <c r="C212" s="113"/>
      <c r="D212" s="113"/>
      <c r="E212" s="113"/>
      <c r="F212" s="113"/>
      <c r="G212" s="113"/>
      <c r="H212" s="113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83"/>
      <c r="T212" s="21"/>
      <c r="U212" s="21"/>
      <c r="V212" s="21"/>
      <c r="W212" s="21"/>
      <c r="X212" s="21"/>
      <c r="Y212" s="21"/>
      <c r="Z212" s="21"/>
      <c r="AA212" s="21"/>
      <c r="AB212" s="21"/>
    </row>
    <row r="213" spans="1:28" ht="14.25" customHeight="1" x14ac:dyDescent="0.15">
      <c r="A213" s="119" t="s">
        <v>234</v>
      </c>
      <c r="B213" s="119"/>
      <c r="C213" s="119"/>
      <c r="D213" s="119"/>
      <c r="E213" s="119"/>
      <c r="F213" s="119"/>
      <c r="G213" s="21"/>
      <c r="H213" s="21"/>
      <c r="I213" s="21"/>
      <c r="J213" s="21"/>
      <c r="K213" s="21"/>
      <c r="L213" s="21"/>
      <c r="M213" s="21"/>
      <c r="N213" s="21"/>
      <c r="O213" s="21"/>
      <c r="Q213" s="21"/>
      <c r="R213" s="21"/>
      <c r="S213" s="83"/>
      <c r="T213" s="21"/>
      <c r="U213" s="21"/>
      <c r="V213" s="21"/>
      <c r="W213" s="21"/>
      <c r="X213" s="21"/>
      <c r="Y213" s="21"/>
      <c r="Z213" s="21"/>
      <c r="AA213" s="21"/>
      <c r="AB213" s="21"/>
    </row>
    <row r="214" spans="1:28" ht="14.25" customHeight="1" x14ac:dyDescent="0.15">
      <c r="A214" s="113" t="s">
        <v>238</v>
      </c>
      <c r="B214" s="113"/>
      <c r="C214" s="113"/>
      <c r="D214" s="113"/>
      <c r="E214" s="113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83"/>
      <c r="T214" s="21"/>
      <c r="U214" s="21"/>
      <c r="V214" s="21"/>
      <c r="W214" s="21"/>
      <c r="X214" s="21"/>
      <c r="Y214" s="21"/>
      <c r="Z214" s="21"/>
      <c r="AA214" s="21"/>
      <c r="AB214" s="21"/>
    </row>
    <row r="216" spans="1:28" ht="14.5" customHeight="1" x14ac:dyDescent="0.15">
      <c r="A216" s="25" t="s">
        <v>779</v>
      </c>
      <c r="B216" s="36">
        <f t="shared" ref="B216:P216" si="8">(SUM(B6:B208)-B61-B68)/1000</f>
        <v>547.87774646019352</v>
      </c>
      <c r="C216" s="36">
        <f t="shared" si="8"/>
        <v>609.99223575178394</v>
      </c>
      <c r="D216" s="36">
        <f t="shared" si="8"/>
        <v>734.21150115151806</v>
      </c>
      <c r="E216" s="36">
        <f t="shared" si="8"/>
        <v>865.30724609466995</v>
      </c>
      <c r="F216" s="36">
        <f t="shared" si="8"/>
        <v>675.7488476051501</v>
      </c>
      <c r="G216" s="36">
        <f t="shared" si="8"/>
        <v>788.53750402971082</v>
      </c>
      <c r="H216" s="36">
        <f t="shared" si="8"/>
        <v>862.52568875349914</v>
      </c>
      <c r="I216" s="36">
        <f t="shared" si="8"/>
        <v>881.90605203989287</v>
      </c>
      <c r="J216" s="36">
        <f t="shared" si="8"/>
        <v>922.9436709710975</v>
      </c>
      <c r="K216" s="36">
        <f t="shared" si="8"/>
        <v>967.99098724314172</v>
      </c>
      <c r="L216" s="36">
        <f t="shared" si="8"/>
        <v>880.98456544786131</v>
      </c>
      <c r="M216" s="36">
        <f t="shared" si="8"/>
        <v>845.0832231092013</v>
      </c>
      <c r="N216" s="36">
        <f t="shared" si="8"/>
        <v>930.25211415430829</v>
      </c>
      <c r="O216" s="36">
        <f t="shared" si="8"/>
        <v>1020.0346546409279</v>
      </c>
      <c r="P216" s="36">
        <f t="shared" si="8"/>
        <v>1026.9478878530861</v>
      </c>
      <c r="Q216" s="36">
        <f>(SUM(Q6:Q208)-Q61-Q68)/1000</f>
        <v>820.15667894235435</v>
      </c>
    </row>
    <row r="217" spans="1:28" ht="14.5" customHeight="1" x14ac:dyDescent="0.15">
      <c r="A217" s="25" t="s">
        <v>770</v>
      </c>
      <c r="C217" s="36">
        <f t="shared" ref="C217:Q217" si="9">SUMPRODUCT(C6:C208,$S6:$S208)/1000</f>
        <v>603.56152294913454</v>
      </c>
      <c r="D217" s="36">
        <f t="shared" si="9"/>
        <v>726.68545019950307</v>
      </c>
      <c r="E217" s="36">
        <f t="shared" si="9"/>
        <v>856.8235408729621</v>
      </c>
      <c r="F217" s="36">
        <f t="shared" si="9"/>
        <v>668.16656694159951</v>
      </c>
      <c r="G217" s="36">
        <f t="shared" si="9"/>
        <v>779.19839711127941</v>
      </c>
      <c r="H217" s="36">
        <f t="shared" si="9"/>
        <v>852.08945332991937</v>
      </c>
      <c r="I217" s="36">
        <f t="shared" si="9"/>
        <v>871.14733169283875</v>
      </c>
      <c r="J217" s="36">
        <f t="shared" si="9"/>
        <v>911.35659016128238</v>
      </c>
      <c r="K217" s="36">
        <f t="shared" si="9"/>
        <v>955.76463366811208</v>
      </c>
      <c r="L217" s="36">
        <f t="shared" si="9"/>
        <v>869.50881123059094</v>
      </c>
      <c r="M217" s="36">
        <f t="shared" si="9"/>
        <v>835.16904037237589</v>
      </c>
      <c r="N217" s="36">
        <f t="shared" si="9"/>
        <v>920.77143685639089</v>
      </c>
      <c r="O217" s="36">
        <f t="shared" si="9"/>
        <v>1009.8939708968894</v>
      </c>
      <c r="P217" s="36">
        <f t="shared" si="9"/>
        <v>1016.8187616102845</v>
      </c>
      <c r="Q217" s="36">
        <f t="shared" si="9"/>
        <v>820.15667894235423</v>
      </c>
      <c r="T217" s="64">
        <f t="shared" ref="T217" si="10">IF(Q217="", "", Q217/P217-1)</f>
        <v>-0.1934091797799703</v>
      </c>
    </row>
    <row r="219" spans="1:28" ht="14.5" customHeight="1" x14ac:dyDescent="0.15">
      <c r="B219" s="36">
        <f>100*B216/GDP!E217</f>
        <v>1.1732155768871091</v>
      </c>
      <c r="C219" s="36">
        <f>100*C216/GDP!F217</f>
        <v>1.1759130185712545</v>
      </c>
      <c r="D219" s="36">
        <f>100*D216/GDP!G217</f>
        <v>1.2540421373437012</v>
      </c>
      <c r="E219" s="36">
        <f>100*E216/GDP!H217</f>
        <v>1.3471114108048525</v>
      </c>
      <c r="F219" s="36">
        <f>100*F216/GDP!I217</f>
        <v>1.1110483038490038</v>
      </c>
      <c r="G219" s="36">
        <f>100*G216/GDP!J217</f>
        <v>1.185301640865712</v>
      </c>
      <c r="H219" s="36">
        <f>100*H216/GDP!K217</f>
        <v>1.1677278812032541</v>
      </c>
      <c r="I219" s="36">
        <f>100*I216/GDP!L217</f>
        <v>1.1715124695042547</v>
      </c>
      <c r="J219" s="36">
        <f>100*J216/GDP!M217</f>
        <v>1.1914410573393401</v>
      </c>
      <c r="K219" s="36">
        <f>100*K216/GDP!N217</f>
        <v>1.2167974270905444</v>
      </c>
      <c r="L219" s="36">
        <f>100*L216/GDP!O217</f>
        <v>1.1694758409654049</v>
      </c>
      <c r="M219" s="36">
        <f>100*M216/GDP!P217</f>
        <v>1.1038858118946397</v>
      </c>
      <c r="N219" s="36">
        <f>100*N216/GDP!Q217</f>
        <v>1.1447546782316218</v>
      </c>
      <c r="O219" s="36">
        <f>100*O216/GDP!R217</f>
        <v>1.1812130354903165</v>
      </c>
      <c r="P219" s="36">
        <f>100*P216/GDP!S217</f>
        <v>1.1695320713222526</v>
      </c>
      <c r="Q219" s="36">
        <f>100*Q216/GDP!T217</f>
        <v>0.96203518477428562</v>
      </c>
    </row>
  </sheetData>
  <mergeCells count="6">
    <mergeCell ref="A214:E214"/>
    <mergeCell ref="A213:F213"/>
    <mergeCell ref="A1:M1"/>
    <mergeCell ref="A210:I210"/>
    <mergeCell ref="A212:H212"/>
    <mergeCell ref="A4:B4"/>
  </mergeCells>
  <pageMargins left="0.39" right="0.39" top="0.39" bottom="0.39" header="0.39" footer="0.39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3722A-2261-41B7-A8F0-C9578EEB2B9F}">
  <dimension ref="A1:AK217"/>
  <sheetViews>
    <sheetView showGridLines="0" workbookViewId="0">
      <pane xSplit="1" ySplit="5" topLeftCell="J208" activePane="bottomRight" state="frozen"/>
      <selection pane="topRight"/>
      <selection pane="bottomLeft"/>
      <selection pane="bottomRight" activeCell="N199" sqref="N199:Q208"/>
    </sheetView>
  </sheetViews>
  <sheetFormatPr baseColWidth="10" defaultColWidth="10.1640625" defaultRowHeight="14.5" customHeight="1" x14ac:dyDescent="0.15"/>
  <cols>
    <col min="1" max="1" width="38.5" style="20" customWidth="1"/>
    <col min="2" max="3" width="10.33203125" style="20" customWidth="1"/>
    <col min="4" max="4" width="9.5" style="20" customWidth="1"/>
    <col min="5" max="5" width="11.1640625" style="20" customWidth="1"/>
    <col min="6" max="9" width="10.33203125" style="20" customWidth="1"/>
    <col min="10" max="17" width="9.6640625" style="20" customWidth="1"/>
    <col min="18" max="18" width="9.5" style="20" customWidth="1"/>
    <col min="19" max="19" width="11.5" style="20" customWidth="1"/>
    <col min="20" max="21" width="10.33203125" style="20" customWidth="1"/>
    <col min="22" max="22" width="9.5" style="20" customWidth="1"/>
    <col min="23" max="25" width="10.33203125" style="20" customWidth="1"/>
    <col min="26" max="28" width="11.5" style="20" customWidth="1"/>
    <col min="29" max="29" width="10.33203125" style="20" customWidth="1"/>
    <col min="30" max="33" width="11.5" style="20" customWidth="1"/>
    <col min="34" max="16384" width="10.1640625" style="20"/>
  </cols>
  <sheetData>
    <row r="1" spans="1:33" ht="19.5" customHeight="1" x14ac:dyDescent="0.15">
      <c r="A1" s="112" t="s">
        <v>241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21"/>
      <c r="O1" s="21"/>
      <c r="P1" s="21"/>
      <c r="Q1" s="21"/>
      <c r="R1" s="21"/>
      <c r="S1" s="83"/>
      <c r="T1" s="21"/>
      <c r="U1" s="21"/>
      <c r="V1" s="21"/>
      <c r="W1" s="21"/>
      <c r="X1" s="21"/>
      <c r="Y1" s="21"/>
      <c r="Z1" s="21"/>
      <c r="AA1" s="82"/>
      <c r="AB1" s="21"/>
      <c r="AC1" s="21"/>
      <c r="AD1" s="21"/>
      <c r="AE1" s="21"/>
      <c r="AF1" s="21"/>
      <c r="AG1" s="21"/>
    </row>
    <row r="2" spans="1:33" ht="16.5" customHeight="1" x14ac:dyDescent="0.15">
      <c r="A2" s="35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83"/>
      <c r="T2" s="21"/>
      <c r="U2" s="21"/>
      <c r="V2" s="21"/>
      <c r="W2" s="21"/>
      <c r="X2" s="21"/>
      <c r="Y2" s="21"/>
      <c r="Z2" s="21"/>
      <c r="AA2" s="82"/>
      <c r="AB2" s="21"/>
      <c r="AC2" s="21"/>
      <c r="AD2" s="21"/>
      <c r="AE2" s="21"/>
      <c r="AF2" s="21"/>
      <c r="AG2" s="21"/>
    </row>
    <row r="3" spans="1:33" ht="11.25" customHeight="1" x14ac:dyDescent="0.15">
      <c r="A3" s="35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83"/>
      <c r="T3" s="21"/>
      <c r="U3" s="21"/>
      <c r="V3" s="21"/>
      <c r="W3" s="21"/>
      <c r="X3" s="21"/>
      <c r="Y3" s="21"/>
      <c r="Z3" s="21"/>
      <c r="AA3" s="82"/>
      <c r="AB3" s="21"/>
      <c r="AC3" s="21"/>
      <c r="AD3" s="21"/>
      <c r="AE3" s="21"/>
      <c r="AF3" s="21"/>
      <c r="AG3" s="21"/>
    </row>
    <row r="4" spans="1:33" ht="17.25" customHeight="1" x14ac:dyDescent="0.15">
      <c r="A4" s="114" t="s">
        <v>2</v>
      </c>
      <c r="B4" s="114"/>
      <c r="C4" s="34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87" t="s">
        <v>776</v>
      </c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</row>
    <row r="5" spans="1:33" ht="14.25" customHeight="1" x14ac:dyDescent="0.15">
      <c r="A5" s="32"/>
      <c r="B5" s="31" t="s">
        <v>3</v>
      </c>
      <c r="C5" s="30" t="s">
        <v>4</v>
      </c>
      <c r="D5" s="30" t="s">
        <v>5</v>
      </c>
      <c r="E5" s="30" t="s">
        <v>6</v>
      </c>
      <c r="F5" s="30" t="s">
        <v>7</v>
      </c>
      <c r="G5" s="30" t="s">
        <v>8</v>
      </c>
      <c r="H5" s="30" t="s">
        <v>9</v>
      </c>
      <c r="I5" s="30" t="s">
        <v>10</v>
      </c>
      <c r="J5" s="30" t="s">
        <v>11</v>
      </c>
      <c r="K5" s="30" t="s">
        <v>12</v>
      </c>
      <c r="L5" s="30" t="s">
        <v>13</v>
      </c>
      <c r="M5" s="30" t="s">
        <v>14</v>
      </c>
      <c r="N5" s="30" t="s">
        <v>15</v>
      </c>
      <c r="O5" s="30" t="s">
        <v>16</v>
      </c>
      <c r="P5" s="30" t="s">
        <v>17</v>
      </c>
      <c r="Q5" s="29" t="s">
        <v>18</v>
      </c>
      <c r="R5" s="21"/>
      <c r="S5" s="83">
        <v>2020</v>
      </c>
      <c r="T5" s="21"/>
      <c r="U5" s="21"/>
      <c r="V5" s="21"/>
      <c r="W5" s="21"/>
      <c r="X5" s="21"/>
      <c r="Y5" s="21"/>
      <c r="Z5" s="21"/>
      <c r="AA5" s="82"/>
      <c r="AB5" s="21"/>
      <c r="AC5" s="21"/>
      <c r="AD5" s="21"/>
      <c r="AE5" s="21"/>
      <c r="AF5" s="21"/>
      <c r="AG5" s="21"/>
    </row>
    <row r="6" spans="1:33" ht="14.25" customHeight="1" x14ac:dyDescent="0.15">
      <c r="A6" s="28" t="s">
        <v>19</v>
      </c>
      <c r="B6" s="26"/>
      <c r="C6" s="26"/>
      <c r="D6" s="26"/>
      <c r="E6" s="26">
        <v>520.79999999999995</v>
      </c>
      <c r="F6" s="26">
        <v>528.65611729751811</v>
      </c>
      <c r="G6" s="26">
        <v>729.59760311414698</v>
      </c>
      <c r="H6" s="26">
        <v>899.60059020412893</v>
      </c>
      <c r="I6" s="26">
        <v>1116.0958138250351</v>
      </c>
      <c r="J6" s="26">
        <v>1060.4384325727569</v>
      </c>
      <c r="K6" s="26">
        <v>879.13923137061909</v>
      </c>
      <c r="L6" s="26">
        <v>893.79580903371198</v>
      </c>
      <c r="M6" s="26">
        <v>899.70972022160697</v>
      </c>
      <c r="N6" s="26">
        <v>990.50155428187497</v>
      </c>
      <c r="O6" s="26">
        <v>962.25721518054502</v>
      </c>
      <c r="P6" s="26">
        <v>921.78944711695101</v>
      </c>
      <c r="Q6" s="26">
        <v>926.02295136547707</v>
      </c>
      <c r="R6" s="21"/>
      <c r="S6" s="83">
        <f t="shared" ref="S6:S37" si="0">IF(Q6="", 0, 1)</f>
        <v>1</v>
      </c>
      <c r="T6" s="21"/>
      <c r="U6" s="21"/>
      <c r="V6" s="21"/>
      <c r="W6" s="21"/>
      <c r="X6" s="21"/>
      <c r="Y6" s="21"/>
      <c r="Z6" s="21"/>
      <c r="AA6" s="82">
        <f>IF(Q6="", 0, 1)</f>
        <v>1</v>
      </c>
      <c r="AB6" s="21"/>
      <c r="AC6" s="21"/>
      <c r="AD6" s="21"/>
      <c r="AE6" s="21"/>
      <c r="AF6" s="21"/>
      <c r="AG6" s="21"/>
    </row>
    <row r="7" spans="1:33" ht="14.25" customHeight="1" x14ac:dyDescent="0.15">
      <c r="A7" s="27" t="s">
        <v>20</v>
      </c>
      <c r="B7" s="24">
        <v>226.61901344973978</v>
      </c>
      <c r="C7" s="24">
        <v>250.10074873361469</v>
      </c>
      <c r="D7" s="24">
        <v>245.81090764241367</v>
      </c>
      <c r="E7" s="24">
        <v>350.3</v>
      </c>
      <c r="F7" s="24">
        <v>326.48120453854858</v>
      </c>
      <c r="G7" s="24">
        <v>316.68456393795071</v>
      </c>
      <c r="H7" s="24">
        <v>382.38463880620907</v>
      </c>
      <c r="I7" s="24">
        <v>329.23098523294112</v>
      </c>
      <c r="J7" s="24">
        <v>219.51052555847008</v>
      </c>
      <c r="K7" s="24">
        <v>226.52788028276075</v>
      </c>
      <c r="L7" s="24">
        <v>191.11874539237886</v>
      </c>
      <c r="M7" s="24">
        <v>234.31128960345112</v>
      </c>
      <c r="N7" s="24">
        <v>224.45829582403363</v>
      </c>
      <c r="O7" s="24">
        <v>252.37784779432278</v>
      </c>
      <c r="P7" s="24">
        <v>250.19379625378835</v>
      </c>
      <c r="Q7" s="24">
        <v>205.84754815406018</v>
      </c>
      <c r="R7" s="21"/>
      <c r="S7" s="83">
        <f t="shared" si="0"/>
        <v>1</v>
      </c>
      <c r="T7" s="21"/>
      <c r="U7" s="21"/>
      <c r="V7" s="21"/>
      <c r="W7" s="21"/>
      <c r="X7" s="21"/>
      <c r="Y7" s="21"/>
      <c r="Z7" s="21"/>
      <c r="AA7" s="82">
        <f t="shared" ref="AA7:AA70" si="1">IF(Q7="", 0, 1)</f>
        <v>1</v>
      </c>
      <c r="AB7" s="21"/>
      <c r="AC7" s="21"/>
      <c r="AD7" s="21"/>
      <c r="AE7" s="21"/>
      <c r="AF7" s="21"/>
      <c r="AG7" s="21"/>
    </row>
    <row r="8" spans="1:33" ht="14.25" customHeight="1" x14ac:dyDescent="0.15">
      <c r="A8" s="27" t="s">
        <v>21</v>
      </c>
      <c r="B8" s="26">
        <v>1800.9999999999143</v>
      </c>
      <c r="C8" s="26">
        <v>1636.0000000000725</v>
      </c>
      <c r="D8" s="26">
        <v>2132.0238386965812</v>
      </c>
      <c r="E8" s="26">
        <v>3085.7426550592259</v>
      </c>
      <c r="F8" s="26">
        <v>2926.6055553979581</v>
      </c>
      <c r="G8" s="26">
        <v>2969.9</v>
      </c>
      <c r="H8" s="26">
        <v>3405.8675036987283</v>
      </c>
      <c r="I8" s="26">
        <v>3785.5165533667068</v>
      </c>
      <c r="J8" s="26">
        <v>4034.4803020211825</v>
      </c>
      <c r="K8" s="26">
        <v>4057.6623520660219</v>
      </c>
      <c r="L8" s="26">
        <v>3690.3558005647392</v>
      </c>
      <c r="M8" s="26">
        <v>3613.0160178705314</v>
      </c>
      <c r="N8" s="26">
        <v>3474.4453546520117</v>
      </c>
      <c r="O8" s="26">
        <v>3612.4303807440206</v>
      </c>
      <c r="P8" s="26">
        <v>3430.5007559984592</v>
      </c>
      <c r="Q8" s="26">
        <v>2578.5455627888668</v>
      </c>
      <c r="R8" s="21"/>
      <c r="S8" s="83">
        <f t="shared" si="0"/>
        <v>1</v>
      </c>
      <c r="T8" s="21"/>
      <c r="U8" s="21"/>
      <c r="V8" s="21"/>
      <c r="W8" s="21"/>
      <c r="X8" s="21"/>
      <c r="Y8" s="21"/>
      <c r="Z8" s="21"/>
      <c r="AA8" s="82">
        <f t="shared" si="1"/>
        <v>1</v>
      </c>
      <c r="AB8" s="21"/>
      <c r="AC8" s="21"/>
      <c r="AD8" s="21"/>
      <c r="AE8" s="21"/>
      <c r="AF8" s="21"/>
      <c r="AG8" s="21"/>
    </row>
    <row r="9" spans="1:33" ht="14.25" customHeight="1" x14ac:dyDescent="0.15">
      <c r="A9" s="27" t="s">
        <v>22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>
        <v>94.8</v>
      </c>
      <c r="Q9" s="24"/>
      <c r="R9" s="21"/>
      <c r="S9" s="83">
        <f t="shared" si="0"/>
        <v>0</v>
      </c>
      <c r="T9" s="21"/>
      <c r="U9" s="21"/>
      <c r="V9" s="21"/>
      <c r="W9" s="21"/>
      <c r="X9" s="21"/>
      <c r="Y9" s="21"/>
      <c r="Z9" s="21"/>
      <c r="AA9" s="82">
        <f t="shared" si="1"/>
        <v>0</v>
      </c>
      <c r="AB9" s="21"/>
      <c r="AC9" s="21"/>
      <c r="AD9" s="21"/>
      <c r="AE9" s="21"/>
      <c r="AF9" s="21"/>
      <c r="AG9" s="21"/>
    </row>
    <row r="10" spans="1:33" ht="14.25" customHeight="1" x14ac:dyDescent="0.15">
      <c r="A10" s="27" t="s">
        <v>23</v>
      </c>
      <c r="B10" s="26">
        <v>1320.2276402999998</v>
      </c>
      <c r="C10" s="26">
        <v>1626.72998506</v>
      </c>
      <c r="D10" s="26">
        <v>2504.9687905800001</v>
      </c>
      <c r="E10" s="26">
        <v>3720.8858520100002</v>
      </c>
      <c r="F10" s="26">
        <v>4155.5</v>
      </c>
      <c r="G10" s="26">
        <v>3088.5282154400002</v>
      </c>
      <c r="H10" s="26">
        <v>3629.3779005994902</v>
      </c>
      <c r="I10" s="26">
        <v>4436.38449587382</v>
      </c>
      <c r="J10" s="26">
        <v>4757.3641128107902</v>
      </c>
      <c r="K10" s="26">
        <v>5515.3966497035199</v>
      </c>
      <c r="L10" s="26">
        <v>4058.0351146194002</v>
      </c>
      <c r="M10" s="26">
        <v>3109.7284710366998</v>
      </c>
      <c r="N10" s="26">
        <v>3108.46802057475</v>
      </c>
      <c r="O10" s="26">
        <v>3320.0126892895</v>
      </c>
      <c r="P10" s="26">
        <v>3125.074989298515</v>
      </c>
      <c r="Q10" s="26">
        <v>2043.9618301862999</v>
      </c>
      <c r="R10" s="21"/>
      <c r="S10" s="83">
        <f t="shared" si="0"/>
        <v>1</v>
      </c>
      <c r="T10" s="21"/>
      <c r="U10" s="21"/>
      <c r="V10" s="21"/>
      <c r="W10" s="21"/>
      <c r="X10" s="21"/>
      <c r="Y10" s="21"/>
      <c r="Z10" s="21"/>
      <c r="AA10" s="82">
        <f t="shared" si="1"/>
        <v>1</v>
      </c>
      <c r="AB10" s="21"/>
      <c r="AC10" s="21"/>
      <c r="AD10" s="21"/>
      <c r="AE10" s="21"/>
      <c r="AF10" s="21"/>
      <c r="AG10" s="21"/>
    </row>
    <row r="11" spans="1:33" ht="14.25" customHeight="1" x14ac:dyDescent="0.15">
      <c r="A11" s="27" t="s">
        <v>24</v>
      </c>
      <c r="B11" s="24">
        <v>16.376248518518516</v>
      </c>
      <c r="C11" s="24">
        <v>27.13579865185185</v>
      </c>
      <c r="D11" s="24">
        <v>32.427676296296298</v>
      </c>
      <c r="E11" s="24">
        <v>33.030370740740736</v>
      </c>
      <c r="F11" s="24">
        <v>22.567141851851851</v>
      </c>
      <c r="G11" s="24">
        <v>18.745715185185183</v>
      </c>
      <c r="H11" s="24">
        <v>18.113934444444443</v>
      </c>
      <c r="I11" s="24">
        <v>18.123584814814812</v>
      </c>
      <c r="J11" s="24">
        <v>17.714779629629628</v>
      </c>
      <c r="K11" s="24">
        <v>19.804630387777777</v>
      </c>
      <c r="L11" s="24">
        <v>22.595987779364158</v>
      </c>
      <c r="M11" s="24">
        <v>21.816808393037032</v>
      </c>
      <c r="N11" s="24">
        <v>20.259715015263208</v>
      </c>
      <c r="O11" s="72">
        <v>31.176941331407047</v>
      </c>
      <c r="P11" s="72">
        <v>30.395530106139198</v>
      </c>
      <c r="Q11" s="72">
        <v>15.728466745883093</v>
      </c>
      <c r="R11" s="21"/>
      <c r="S11" s="83">
        <f t="shared" si="0"/>
        <v>1</v>
      </c>
      <c r="T11" s="21"/>
      <c r="U11" s="21"/>
      <c r="V11" s="21"/>
      <c r="W11" s="21"/>
      <c r="X11" s="21"/>
      <c r="Y11" s="21"/>
      <c r="Z11" s="21"/>
      <c r="AA11" s="82">
        <f t="shared" si="1"/>
        <v>1</v>
      </c>
      <c r="AB11" s="21"/>
      <c r="AC11" s="21"/>
      <c r="AD11" s="21"/>
      <c r="AE11" s="21"/>
      <c r="AF11" s="21"/>
      <c r="AG11" s="21"/>
    </row>
    <row r="12" spans="1:33" ht="14.25" customHeight="1" x14ac:dyDescent="0.15">
      <c r="A12" s="27" t="s">
        <v>25</v>
      </c>
      <c r="B12" s="26">
        <v>78.020585185185183</v>
      </c>
      <c r="C12" s="26">
        <v>87.8529748148148</v>
      </c>
      <c r="D12" s="26">
        <v>102.32635074074074</v>
      </c>
      <c r="E12" s="26">
        <v>102.37399296296296</v>
      </c>
      <c r="F12" s="26">
        <v>72.176400000000001</v>
      </c>
      <c r="G12" s="26">
        <v>70.813323703703702</v>
      </c>
      <c r="H12" s="26">
        <v>65.972004074074064</v>
      </c>
      <c r="I12" s="26">
        <v>70.541627407407404</v>
      </c>
      <c r="J12" s="26">
        <v>72.240865555555558</v>
      </c>
      <c r="K12" s="26">
        <v>95.936852394389732</v>
      </c>
      <c r="L12" s="26">
        <v>88.054699367954697</v>
      </c>
      <c r="M12" s="26">
        <v>90.578901764098347</v>
      </c>
      <c r="N12" s="26">
        <v>92.929399600124228</v>
      </c>
      <c r="O12" s="72">
        <v>108.58389174720931</v>
      </c>
      <c r="P12" s="72">
        <v>111.61373615735467</v>
      </c>
      <c r="Q12" s="72">
        <v>62.61569731576445</v>
      </c>
      <c r="R12" s="21"/>
      <c r="S12" s="83">
        <f t="shared" si="0"/>
        <v>1</v>
      </c>
      <c r="T12" s="21"/>
      <c r="U12" s="21"/>
      <c r="V12" s="21"/>
      <c r="W12" s="21"/>
      <c r="X12" s="21"/>
      <c r="Y12" s="21"/>
      <c r="Z12" s="21"/>
      <c r="AA12" s="82">
        <f t="shared" si="1"/>
        <v>1</v>
      </c>
      <c r="AB12" s="21"/>
      <c r="AC12" s="21"/>
      <c r="AD12" s="21"/>
      <c r="AE12" s="21"/>
      <c r="AF12" s="21"/>
      <c r="AG12" s="21"/>
    </row>
    <row r="13" spans="1:33" ht="14.25" customHeight="1" x14ac:dyDescent="0.15">
      <c r="A13" s="27" t="s">
        <v>26</v>
      </c>
      <c r="B13" s="24">
        <v>1988.43</v>
      </c>
      <c r="C13" s="24">
        <v>2276.6999999999998</v>
      </c>
      <c r="D13" s="24">
        <v>2999.7642646249765</v>
      </c>
      <c r="E13" s="24">
        <v>3873.58019344077</v>
      </c>
      <c r="F13" s="24">
        <v>2667.1326021334939</v>
      </c>
      <c r="G13" s="24">
        <v>3685.7606673881378</v>
      </c>
      <c r="H13" s="24">
        <v>4573.8972545950601</v>
      </c>
      <c r="I13" s="24">
        <v>4704.7668678025402</v>
      </c>
      <c r="J13" s="24">
        <v>5045.8599835016303</v>
      </c>
      <c r="K13" s="24">
        <v>4164.0219873962405</v>
      </c>
      <c r="L13" s="24">
        <v>4484.8531022986199</v>
      </c>
      <c r="M13" s="24">
        <v>4560.9945486172892</v>
      </c>
      <c r="N13" s="24">
        <v>5178.7597014446401</v>
      </c>
      <c r="O13" s="24">
        <v>4911.6226088324102</v>
      </c>
      <c r="P13" s="24">
        <v>3890.3696512851602</v>
      </c>
      <c r="Q13" s="24">
        <v>2093.7842915744418</v>
      </c>
      <c r="R13" s="21"/>
      <c r="S13" s="83">
        <f t="shared" si="0"/>
        <v>1</v>
      </c>
      <c r="T13" s="21"/>
      <c r="U13" s="21"/>
      <c r="V13" s="21"/>
      <c r="W13" s="21"/>
      <c r="X13" s="21"/>
      <c r="Y13" s="21"/>
      <c r="Z13" s="21"/>
      <c r="AA13" s="82">
        <f t="shared" si="1"/>
        <v>1</v>
      </c>
      <c r="AB13" s="21"/>
      <c r="AC13" s="21"/>
      <c r="AD13" s="21"/>
      <c r="AE13" s="21"/>
      <c r="AF13" s="21"/>
      <c r="AG13" s="21"/>
    </row>
    <row r="14" spans="1:33" ht="14.25" customHeight="1" x14ac:dyDescent="0.15">
      <c r="A14" s="27" t="s">
        <v>27</v>
      </c>
      <c r="B14" s="26">
        <v>211.95904526029801</v>
      </c>
      <c r="C14" s="26">
        <v>231.87739907468401</v>
      </c>
      <c r="D14" s="26">
        <v>360.71713347000002</v>
      </c>
      <c r="E14" s="26">
        <v>467.70890161545651</v>
      </c>
      <c r="F14" s="26">
        <v>380.49750171109804</v>
      </c>
      <c r="G14" s="26">
        <v>445.53671919999999</v>
      </c>
      <c r="H14" s="26">
        <v>460.50056865501472</v>
      </c>
      <c r="I14" s="26">
        <v>473.07896161999599</v>
      </c>
      <c r="J14" s="26">
        <v>479.23583805791901</v>
      </c>
      <c r="K14" s="26">
        <v>465.650175179217</v>
      </c>
      <c r="L14" s="26">
        <v>360.99376691659097</v>
      </c>
      <c r="M14" s="26">
        <v>367.75161634643194</v>
      </c>
      <c r="N14" s="26">
        <v>433.79135194088826</v>
      </c>
      <c r="O14" s="26">
        <v>558.91844583770001</v>
      </c>
      <c r="P14" s="26">
        <v>647.22304197406902</v>
      </c>
      <c r="Q14" s="26">
        <v>413.906734036898</v>
      </c>
      <c r="R14" s="21"/>
      <c r="S14" s="83">
        <f t="shared" si="0"/>
        <v>1</v>
      </c>
      <c r="T14" s="21"/>
      <c r="U14" s="21"/>
      <c r="V14" s="21"/>
      <c r="W14" s="21"/>
      <c r="X14" s="21"/>
      <c r="Y14" s="21"/>
      <c r="Z14" s="21"/>
      <c r="AA14" s="82">
        <f t="shared" si="1"/>
        <v>1</v>
      </c>
      <c r="AB14" s="21"/>
      <c r="AC14" s="21"/>
      <c r="AD14" s="21"/>
      <c r="AE14" s="21"/>
      <c r="AF14" s="21"/>
      <c r="AG14" s="21"/>
    </row>
    <row r="15" spans="1:33" ht="14.25" customHeight="1" x14ac:dyDescent="0.15">
      <c r="A15" s="27" t="s">
        <v>28</v>
      </c>
      <c r="B15" s="24">
        <v>159.27141552427145</v>
      </c>
      <c r="C15" s="24">
        <v>168.70778301157097</v>
      </c>
      <c r="D15" s="24">
        <v>169.77653631284917</v>
      </c>
      <c r="E15" s="24">
        <v>193.1284916201117</v>
      </c>
      <c r="F15" s="24">
        <v>129.83240223463687</v>
      </c>
      <c r="G15" s="24">
        <v>110.11173184357541</v>
      </c>
      <c r="H15" s="24">
        <v>195.08379888268155</v>
      </c>
      <c r="I15" s="24">
        <v>134.30167597765362</v>
      </c>
      <c r="J15" s="24">
        <v>131.82578491620112</v>
      </c>
      <c r="K15" s="24">
        <v>125.65711955307262</v>
      </c>
      <c r="L15" s="24">
        <v>114.97775642458099</v>
      </c>
      <c r="M15" s="24">
        <v>107</v>
      </c>
      <c r="N15" s="24">
        <v>111.64533167763966</v>
      </c>
      <c r="O15" s="24">
        <v>137.46970395286235</v>
      </c>
      <c r="P15" s="24">
        <v>138.55138425963185</v>
      </c>
      <c r="Q15" s="24">
        <v>96.906028221151743</v>
      </c>
      <c r="R15" s="21"/>
      <c r="S15" s="83">
        <f t="shared" si="0"/>
        <v>1</v>
      </c>
      <c r="T15" s="21"/>
      <c r="U15" s="21"/>
      <c r="V15" s="21"/>
      <c r="W15" s="21"/>
      <c r="X15" s="21"/>
      <c r="Y15" s="21"/>
      <c r="Z15" s="21"/>
      <c r="AA15" s="82">
        <f t="shared" si="1"/>
        <v>1</v>
      </c>
      <c r="AB15" s="21"/>
      <c r="AC15" s="21"/>
      <c r="AD15" s="21"/>
      <c r="AE15" s="21"/>
      <c r="AF15" s="21"/>
      <c r="AG15" s="21"/>
    </row>
    <row r="16" spans="1:33" ht="14.25" customHeight="1" x14ac:dyDescent="0.15">
      <c r="A16" s="27" t="s">
        <v>29</v>
      </c>
      <c r="B16" s="26">
        <v>10721.974239949815</v>
      </c>
      <c r="C16" s="26">
        <v>11316.782751838184</v>
      </c>
      <c r="D16" s="26">
        <v>13076.391495129597</v>
      </c>
      <c r="E16" s="26">
        <v>14920.590970148156</v>
      </c>
      <c r="F16" s="26">
        <v>10571.871230612447</v>
      </c>
      <c r="G16" s="26">
        <v>13516.795513205569</v>
      </c>
      <c r="H16" s="26">
        <v>15666.719304029255</v>
      </c>
      <c r="I16" s="26">
        <v>17277.009854064971</v>
      </c>
      <c r="J16" s="26">
        <v>16308.231414063624</v>
      </c>
      <c r="K16" s="26">
        <v>14916.099861156876</v>
      </c>
      <c r="L16" s="26">
        <v>13351.486436516916</v>
      </c>
      <c r="M16" s="26">
        <v>12232.520791766578</v>
      </c>
      <c r="N16" s="26">
        <v>12633.638821023012</v>
      </c>
      <c r="O16" s="26">
        <v>13803.823629930592</v>
      </c>
      <c r="P16" s="26">
        <v>13034.925239461638</v>
      </c>
      <c r="Q16" s="26">
        <v>9217.5928517989287</v>
      </c>
      <c r="R16" s="21"/>
      <c r="S16" s="83">
        <f t="shared" si="0"/>
        <v>1</v>
      </c>
      <c r="T16" s="21"/>
      <c r="U16" s="21"/>
      <c r="V16" s="21"/>
      <c r="W16" s="21"/>
      <c r="X16" s="21"/>
      <c r="Y16" s="21"/>
      <c r="Z16" s="21"/>
      <c r="AA16" s="82">
        <f t="shared" si="1"/>
        <v>1</v>
      </c>
      <c r="AB16" s="21"/>
      <c r="AC16" s="21"/>
      <c r="AD16" s="21"/>
      <c r="AE16" s="21"/>
      <c r="AF16" s="21"/>
      <c r="AG16" s="21"/>
    </row>
    <row r="17" spans="1:33" ht="14.25" customHeight="1" x14ac:dyDescent="0.15">
      <c r="A17" s="27" t="s">
        <v>30</v>
      </c>
      <c r="B17" s="24">
        <v>8657.3761064103728</v>
      </c>
      <c r="C17" s="24">
        <v>10475.200000000001</v>
      </c>
      <c r="D17" s="24">
        <v>12424.437885751395</v>
      </c>
      <c r="E17" s="24">
        <v>14029.198877469758</v>
      </c>
      <c r="F17" s="24">
        <v>10982.413669582485</v>
      </c>
      <c r="G17" s="24">
        <v>12418.286786580082</v>
      </c>
      <c r="H17" s="24">
        <v>14938.616146787052</v>
      </c>
      <c r="I17" s="24">
        <v>14352.480328042835</v>
      </c>
      <c r="J17" s="24">
        <v>15960.062474761444</v>
      </c>
      <c r="K17" s="24">
        <v>16982.971929434985</v>
      </c>
      <c r="L17" s="24">
        <v>14581.221495430726</v>
      </c>
      <c r="M17" s="24">
        <v>14776.228556986027</v>
      </c>
      <c r="N17" s="24">
        <v>16490.083893229319</v>
      </c>
      <c r="O17" s="24">
        <v>18157.006061437762</v>
      </c>
      <c r="P17" s="24">
        <v>18216.721343154793</v>
      </c>
      <c r="Q17" s="24">
        <v>15912.744078391837</v>
      </c>
      <c r="R17" s="21"/>
      <c r="S17" s="83">
        <f t="shared" si="0"/>
        <v>1</v>
      </c>
      <c r="T17" s="21"/>
      <c r="U17" s="21"/>
      <c r="V17" s="21"/>
      <c r="W17" s="21"/>
      <c r="X17" s="21"/>
      <c r="Y17" s="21"/>
      <c r="Z17" s="21"/>
      <c r="AA17" s="82">
        <f t="shared" si="1"/>
        <v>1</v>
      </c>
      <c r="AB17" s="21"/>
      <c r="AC17" s="21"/>
      <c r="AD17" s="21"/>
      <c r="AE17" s="21"/>
      <c r="AF17" s="21"/>
      <c r="AG17" s="21"/>
    </row>
    <row r="18" spans="1:33" ht="14.25" customHeight="1" x14ac:dyDescent="0.15">
      <c r="A18" s="27" t="s">
        <v>31</v>
      </c>
      <c r="B18" s="26">
        <v>378.892</v>
      </c>
      <c r="C18" s="26">
        <v>519.33500000000004</v>
      </c>
      <c r="D18" s="26">
        <v>557.01400000000001</v>
      </c>
      <c r="E18" s="26">
        <v>682.51099999999997</v>
      </c>
      <c r="F18" s="26">
        <v>804.25699999999995</v>
      </c>
      <c r="G18" s="26">
        <v>801.72699999999998</v>
      </c>
      <c r="H18" s="26">
        <v>960.77200000000005</v>
      </c>
      <c r="I18" s="26">
        <v>969.51499999999999</v>
      </c>
      <c r="J18" s="26">
        <v>982.6</v>
      </c>
      <c r="K18" s="26">
        <v>983.91300000000001</v>
      </c>
      <c r="L18" s="26">
        <v>1009.65</v>
      </c>
      <c r="M18" s="26">
        <v>919.38900000000001</v>
      </c>
      <c r="N18" s="26">
        <v>1048.3620000000001</v>
      </c>
      <c r="O18" s="26">
        <v>1520.87</v>
      </c>
      <c r="P18" s="26">
        <v>1458.446100013758</v>
      </c>
      <c r="Q18" s="26">
        <v>1301.9870000000001</v>
      </c>
      <c r="R18" s="21"/>
      <c r="S18" s="83">
        <f t="shared" si="0"/>
        <v>1</v>
      </c>
      <c r="T18" s="21"/>
      <c r="U18" s="21"/>
      <c r="V18" s="21"/>
      <c r="W18" s="21"/>
      <c r="X18" s="21"/>
      <c r="Y18" s="21"/>
      <c r="Z18" s="21"/>
      <c r="AA18" s="82">
        <f t="shared" si="1"/>
        <v>1</v>
      </c>
      <c r="AB18" s="21"/>
      <c r="AC18" s="21"/>
      <c r="AD18" s="21"/>
      <c r="AE18" s="21"/>
      <c r="AF18" s="21"/>
      <c r="AG18" s="21"/>
    </row>
    <row r="19" spans="1:33" ht="14.25" customHeight="1" x14ac:dyDescent="0.15">
      <c r="A19" s="27" t="s">
        <v>32</v>
      </c>
      <c r="B19" s="24">
        <v>366.38940313349997</v>
      </c>
      <c r="C19" s="24">
        <v>358.54</v>
      </c>
      <c r="D19" s="24">
        <v>373.27980787322002</v>
      </c>
      <c r="E19" s="24">
        <v>360.69</v>
      </c>
      <c r="F19" s="24">
        <v>346.81299999999999</v>
      </c>
      <c r="G19" s="24">
        <v>342.02199999999999</v>
      </c>
      <c r="H19" s="24">
        <v>327.30200000000002</v>
      </c>
      <c r="I19" s="24">
        <v>388.255</v>
      </c>
      <c r="J19" s="24">
        <v>372.23399999999998</v>
      </c>
      <c r="K19" s="24">
        <v>410.27119880649485</v>
      </c>
      <c r="L19" s="24">
        <v>366.59550317266002</v>
      </c>
      <c r="M19" s="24">
        <v>370.17720433214919</v>
      </c>
      <c r="N19" s="24">
        <v>463.16923273597996</v>
      </c>
      <c r="O19" s="24">
        <v>488.02423647583902</v>
      </c>
      <c r="P19" s="24">
        <v>453.47859403014468</v>
      </c>
      <c r="Q19" s="24">
        <v>240.71379999999999</v>
      </c>
      <c r="R19" s="21"/>
      <c r="S19" s="83">
        <f t="shared" si="0"/>
        <v>1</v>
      </c>
      <c r="T19" s="21"/>
      <c r="U19" s="21"/>
      <c r="V19" s="21"/>
      <c r="W19" s="21"/>
      <c r="X19" s="21"/>
      <c r="Y19" s="21"/>
      <c r="Z19" s="21"/>
      <c r="AA19" s="82">
        <f t="shared" si="1"/>
        <v>1</v>
      </c>
      <c r="AB19" s="21"/>
      <c r="AC19" s="21"/>
      <c r="AD19" s="21"/>
      <c r="AE19" s="21"/>
      <c r="AF19" s="21"/>
      <c r="AG19" s="21"/>
    </row>
    <row r="20" spans="1:33" ht="14.25" customHeight="1" x14ac:dyDescent="0.15">
      <c r="A20" s="27" t="s">
        <v>33</v>
      </c>
      <c r="B20" s="26">
        <v>630.21276595744678</v>
      </c>
      <c r="C20" s="26">
        <v>689.26329787234044</v>
      </c>
      <c r="D20" s="26">
        <v>698.41755319148933</v>
      </c>
      <c r="E20" s="26">
        <v>905.26595744680844</v>
      </c>
      <c r="F20" s="26">
        <v>714.97340425531911</v>
      </c>
      <c r="G20" s="26">
        <v>757.659574468085</v>
      </c>
      <c r="H20" s="26">
        <v>644.41489361702133</v>
      </c>
      <c r="I20" s="26">
        <v>1238.0053191489362</v>
      </c>
      <c r="J20" s="26">
        <v>1441.0904255319124</v>
      </c>
      <c r="K20" s="26">
        <v>1381.2446808510638</v>
      </c>
      <c r="L20" s="26">
        <v>1297.3</v>
      </c>
      <c r="M20" s="26">
        <v>1073.8829787234015</v>
      </c>
      <c r="N20" s="26">
        <v>1153.4574468085104</v>
      </c>
      <c r="O20" s="26">
        <v>1061.1702127659576</v>
      </c>
      <c r="P20" s="26"/>
      <c r="Q20" s="26"/>
      <c r="R20" s="21"/>
      <c r="S20" s="83">
        <f t="shared" si="0"/>
        <v>0</v>
      </c>
      <c r="T20" s="21"/>
      <c r="U20" s="21"/>
      <c r="V20" s="21"/>
      <c r="W20" s="21"/>
      <c r="X20" s="21"/>
      <c r="Y20" s="21"/>
      <c r="Z20" s="21"/>
      <c r="AA20" s="82">
        <f t="shared" si="1"/>
        <v>0</v>
      </c>
      <c r="AB20" s="21"/>
      <c r="AC20" s="21"/>
      <c r="AD20" s="21"/>
      <c r="AE20" s="21"/>
      <c r="AF20" s="21"/>
      <c r="AG20" s="21"/>
    </row>
    <row r="21" spans="1:33" ht="14.25" customHeight="1" x14ac:dyDescent="0.15">
      <c r="A21" s="27" t="s">
        <v>34</v>
      </c>
      <c r="B21" s="24">
        <v>1547</v>
      </c>
      <c r="C21" s="24">
        <v>1608.5544794657064</v>
      </c>
      <c r="D21" s="24">
        <v>2151.2016565258923</v>
      </c>
      <c r="E21" s="24">
        <v>3033.0117271939685</v>
      </c>
      <c r="F21" s="24">
        <v>2650.5852685460768</v>
      </c>
      <c r="G21" s="24">
        <v>3441.8554703349828</v>
      </c>
      <c r="H21" s="24">
        <v>4239.2437255785189</v>
      </c>
      <c r="I21" s="24">
        <v>4275.0766364939145</v>
      </c>
      <c r="J21" s="24">
        <v>4954.9153357695177</v>
      </c>
      <c r="K21" s="24">
        <v>5300.0155953416352</v>
      </c>
      <c r="L21" s="24">
        <v>5773.8770831512602</v>
      </c>
      <c r="M21" s="24">
        <v>5405.1061059840422</v>
      </c>
      <c r="N21" s="24">
        <v>5747.7294922736555</v>
      </c>
      <c r="O21" s="24">
        <v>5653.1503850302297</v>
      </c>
      <c r="P21" s="24">
        <v>5685.8431958449346</v>
      </c>
      <c r="Q21" s="24">
        <v>5112.3097207908622</v>
      </c>
      <c r="R21" s="21"/>
      <c r="S21" s="83">
        <f t="shared" si="0"/>
        <v>1</v>
      </c>
      <c r="T21" s="21"/>
      <c r="U21" s="21"/>
      <c r="V21" s="21"/>
      <c r="W21" s="21"/>
      <c r="X21" s="21"/>
      <c r="Y21" s="21"/>
      <c r="Z21" s="21"/>
      <c r="AA21" s="82">
        <f t="shared" si="1"/>
        <v>1</v>
      </c>
      <c r="AB21" s="21"/>
      <c r="AC21" s="21"/>
      <c r="AD21" s="21"/>
      <c r="AE21" s="21"/>
      <c r="AF21" s="21"/>
      <c r="AG21" s="21"/>
    </row>
    <row r="22" spans="1:33" ht="14.25" customHeight="1" x14ac:dyDescent="0.15">
      <c r="A22" s="27" t="s">
        <v>35</v>
      </c>
      <c r="B22" s="26">
        <v>134.88629015179649</v>
      </c>
      <c r="C22" s="26">
        <v>143.64708753192448</v>
      </c>
      <c r="D22" s="26">
        <v>164.11577709357101</v>
      </c>
      <c r="E22" s="26">
        <v>168.88551647999998</v>
      </c>
      <c r="F22" s="26">
        <v>132.3267914078645</v>
      </c>
      <c r="G22" s="26">
        <v>152.99445476553248</v>
      </c>
      <c r="H22" s="26">
        <v>116.1364467852955</v>
      </c>
      <c r="I22" s="26">
        <v>117.31784537</v>
      </c>
      <c r="J22" s="26">
        <v>106.16431063500001</v>
      </c>
      <c r="K22" s="26">
        <v>126.17368403624999</v>
      </c>
      <c r="L22" s="26">
        <v>121.126224837382</v>
      </c>
      <c r="M22" s="26">
        <v>107.02964293002451</v>
      </c>
      <c r="N22" s="26"/>
      <c r="O22" s="26"/>
      <c r="P22" s="26"/>
      <c r="Q22" s="26"/>
      <c r="R22" s="21"/>
      <c r="S22" s="83">
        <f t="shared" si="0"/>
        <v>0</v>
      </c>
      <c r="T22" s="21"/>
      <c r="U22" s="21"/>
      <c r="V22" s="21"/>
      <c r="W22" s="21"/>
      <c r="X22" s="21"/>
      <c r="Y22" s="21"/>
      <c r="Z22" s="21"/>
      <c r="AA22" s="82">
        <f t="shared" si="1"/>
        <v>0</v>
      </c>
      <c r="AB22" s="21"/>
      <c r="AC22" s="21"/>
      <c r="AD22" s="21"/>
      <c r="AE22" s="21"/>
      <c r="AF22" s="21"/>
      <c r="AG22" s="21"/>
    </row>
    <row r="23" spans="1:33" ht="14.25" customHeight="1" x14ac:dyDescent="0.15">
      <c r="A23" s="27" t="s">
        <v>36</v>
      </c>
      <c r="B23" s="24">
        <v>310.39999999999998</v>
      </c>
      <c r="C23" s="24">
        <v>679.5</v>
      </c>
      <c r="D23" s="24">
        <v>888.8</v>
      </c>
      <c r="E23" s="24">
        <v>1257.0999999999999</v>
      </c>
      <c r="F23" s="24">
        <v>818.9</v>
      </c>
      <c r="G23" s="24">
        <v>1380.6</v>
      </c>
      <c r="H23" s="24">
        <v>1514</v>
      </c>
      <c r="I23" s="24">
        <v>1498.6</v>
      </c>
      <c r="J23" s="24">
        <v>1422.8</v>
      </c>
      <c r="K23" s="24">
        <v>1549.5</v>
      </c>
      <c r="L23" s="24">
        <v>1269.3</v>
      </c>
      <c r="M23" s="24">
        <v>1336.9</v>
      </c>
      <c r="N23" s="24">
        <v>1599.1</v>
      </c>
      <c r="O23" s="24">
        <v>1832</v>
      </c>
      <c r="P23" s="24">
        <v>1945.6</v>
      </c>
      <c r="Q23" s="24">
        <v>1837.9</v>
      </c>
      <c r="R23" s="21"/>
      <c r="S23" s="83">
        <f t="shared" si="0"/>
        <v>1</v>
      </c>
      <c r="T23" s="21"/>
      <c r="U23" s="21"/>
      <c r="V23" s="21"/>
      <c r="W23" s="21"/>
      <c r="X23" s="21"/>
      <c r="Y23" s="21"/>
      <c r="Z23" s="21"/>
      <c r="AA23" s="82">
        <f t="shared" si="1"/>
        <v>1</v>
      </c>
      <c r="AB23" s="21"/>
      <c r="AC23" s="21"/>
      <c r="AD23" s="21"/>
      <c r="AE23" s="21"/>
      <c r="AF23" s="21"/>
      <c r="AG23" s="21"/>
    </row>
    <row r="24" spans="1:33" ht="14.25" customHeight="1" x14ac:dyDescent="0.15">
      <c r="A24" s="27" t="s">
        <v>37</v>
      </c>
      <c r="B24" s="26">
        <v>12624.213741249016</v>
      </c>
      <c r="C24" s="26">
        <v>13460.45699042617</v>
      </c>
      <c r="D24" s="26">
        <v>19702.90194310018</v>
      </c>
      <c r="E24" s="26">
        <v>23559</v>
      </c>
      <c r="F24" s="26">
        <v>17811.577461097655</v>
      </c>
      <c r="G24" s="26">
        <v>21298.84076060605</v>
      </c>
      <c r="H24" s="26">
        <v>22134.7574666937</v>
      </c>
      <c r="I24" s="26">
        <v>22077.541048725234</v>
      </c>
      <c r="J24" s="26">
        <v>21592.755724963787</v>
      </c>
      <c r="K24" s="26">
        <v>23348.857677472679</v>
      </c>
      <c r="L24" s="26">
        <v>23277.586131109576</v>
      </c>
      <c r="M24" s="26">
        <v>24204.875588870658</v>
      </c>
      <c r="N24" s="26">
        <v>27001.100641272547</v>
      </c>
      <c r="O24" s="26">
        <v>28397.869130137413</v>
      </c>
      <c r="P24" s="26">
        <v>26319.215798620171</v>
      </c>
      <c r="Q24" s="26">
        <v>24075.971866143882</v>
      </c>
      <c r="R24" s="21"/>
      <c r="S24" s="83">
        <f t="shared" si="0"/>
        <v>1</v>
      </c>
      <c r="T24" s="21"/>
      <c r="U24" s="21"/>
      <c r="V24" s="21"/>
      <c r="W24" s="21"/>
      <c r="X24" s="21"/>
      <c r="Y24" s="21"/>
      <c r="Z24" s="21"/>
      <c r="AA24" s="82">
        <f t="shared" si="1"/>
        <v>1</v>
      </c>
      <c r="AB24" s="21"/>
      <c r="AC24" s="21"/>
      <c r="AD24" s="21"/>
      <c r="AE24" s="21"/>
      <c r="AF24" s="21"/>
      <c r="AG24" s="21"/>
    </row>
    <row r="25" spans="1:33" ht="14.25" customHeight="1" x14ac:dyDescent="0.15">
      <c r="A25" s="27" t="s">
        <v>39</v>
      </c>
      <c r="B25" s="26">
        <v>50.608482945591454</v>
      </c>
      <c r="C25" s="26">
        <v>54.888063599107753</v>
      </c>
      <c r="D25" s="26">
        <v>56.996138349300551</v>
      </c>
      <c r="E25" s="26">
        <v>69.538737909643601</v>
      </c>
      <c r="F25" s="26">
        <v>55.122264681751901</v>
      </c>
      <c r="G25" s="26">
        <v>57.991208820598708</v>
      </c>
      <c r="H25" s="26">
        <v>70.2</v>
      </c>
      <c r="I25" s="26">
        <v>72.262767663778007</v>
      </c>
      <c r="J25" s="26">
        <v>76.093446389302514</v>
      </c>
      <c r="K25" s="26">
        <v>81.744578075161698</v>
      </c>
      <c r="L25" s="26">
        <v>70.06817615549609</v>
      </c>
      <c r="M25" s="26">
        <v>67.61916584315945</v>
      </c>
      <c r="N25" s="26">
        <v>67.541021001804793</v>
      </c>
      <c r="O25" s="26">
        <v>66.496851168362696</v>
      </c>
      <c r="P25" s="26">
        <v>62.354488539545741</v>
      </c>
      <c r="Q25" s="26">
        <v>64.252614818650756</v>
      </c>
      <c r="R25" s="21"/>
      <c r="S25" s="83">
        <f t="shared" si="0"/>
        <v>1</v>
      </c>
      <c r="T25" s="21"/>
      <c r="U25" s="21"/>
      <c r="V25" s="21"/>
      <c r="W25" s="21"/>
      <c r="X25" s="21"/>
      <c r="Y25" s="21"/>
      <c r="Z25" s="21"/>
      <c r="AA25" s="82">
        <f t="shared" si="1"/>
        <v>1</v>
      </c>
      <c r="AB25" s="21"/>
      <c r="AC25" s="21"/>
      <c r="AD25" s="21"/>
      <c r="AE25" s="21"/>
      <c r="AF25" s="21"/>
      <c r="AG25" s="21"/>
    </row>
    <row r="26" spans="1:33" ht="14.25" customHeight="1" x14ac:dyDescent="0.15">
      <c r="A26" s="27" t="s">
        <v>40</v>
      </c>
      <c r="B26" s="24">
        <v>174.27509264762762</v>
      </c>
      <c r="C26" s="24">
        <v>217.03950686329935</v>
      </c>
      <c r="D26" s="24">
        <v>296.14503644084567</v>
      </c>
      <c r="E26" s="24">
        <v>311.37889484014408</v>
      </c>
      <c r="F26" s="24">
        <v>291.38404493596767</v>
      </c>
      <c r="G26" s="24">
        <v>311.47491344707151</v>
      </c>
      <c r="H26" s="24">
        <v>316.7</v>
      </c>
      <c r="I26" s="24">
        <v>366.65199489394644</v>
      </c>
      <c r="J26" s="24">
        <v>413.43536244743211</v>
      </c>
      <c r="K26" s="24">
        <v>536.11127163792514</v>
      </c>
      <c r="L26" s="24">
        <v>352.48101604060219</v>
      </c>
      <c r="M26" s="24">
        <v>547.20599554480088</v>
      </c>
      <c r="N26" s="24">
        <v>540.39390779960615</v>
      </c>
      <c r="O26" s="24">
        <v>527.22543383298535</v>
      </c>
      <c r="P26" s="24">
        <v>468.3447374027109</v>
      </c>
      <c r="Q26" s="24"/>
      <c r="R26" s="21"/>
      <c r="S26" s="83">
        <f t="shared" si="0"/>
        <v>0</v>
      </c>
      <c r="T26" s="21"/>
      <c r="U26" s="21"/>
      <c r="V26" s="21"/>
      <c r="W26" s="21"/>
      <c r="X26" s="21"/>
      <c r="Y26" s="21"/>
      <c r="Z26" s="21"/>
      <c r="AA26" s="82">
        <f t="shared" si="1"/>
        <v>0</v>
      </c>
      <c r="AB26" s="21"/>
      <c r="AC26" s="21"/>
      <c r="AD26" s="21"/>
      <c r="AE26" s="21"/>
      <c r="AF26" s="21"/>
      <c r="AG26" s="21"/>
    </row>
    <row r="27" spans="1:33" ht="14.25" customHeight="1" x14ac:dyDescent="0.15">
      <c r="A27" s="27" t="s">
        <v>41</v>
      </c>
      <c r="B27" s="26"/>
      <c r="C27" s="26">
        <v>308.3</v>
      </c>
      <c r="D27" s="26">
        <v>375.63261281057402</v>
      </c>
      <c r="E27" s="26">
        <v>345.29209268185531</v>
      </c>
      <c r="F27" s="26">
        <v>274.60180426252168</v>
      </c>
      <c r="G27" s="26">
        <v>271.05027527257039</v>
      </c>
      <c r="H27" s="26">
        <v>247.36134393099999</v>
      </c>
      <c r="I27" s="26">
        <v>243.29824615768501</v>
      </c>
      <c r="J27" s="26">
        <v>252.418886308488</v>
      </c>
      <c r="K27" s="26">
        <v>258.95099601800001</v>
      </c>
      <c r="L27" s="26">
        <v>260.28391830223745</v>
      </c>
      <c r="M27" s="26">
        <v>267.30612315968642</v>
      </c>
      <c r="N27" s="26">
        <v>271.63230795999999</v>
      </c>
      <c r="O27" s="26">
        <v>232.16153444301</v>
      </c>
      <c r="P27" s="26">
        <v>239.7961459409365</v>
      </c>
      <c r="Q27" s="72">
        <v>157</v>
      </c>
      <c r="R27" s="21"/>
      <c r="S27" s="83">
        <f t="shared" si="0"/>
        <v>1</v>
      </c>
      <c r="T27" s="21"/>
      <c r="U27" s="21"/>
      <c r="V27" s="21"/>
      <c r="W27" s="21"/>
      <c r="X27" s="21"/>
      <c r="Y27" s="21"/>
      <c r="Z27" s="21"/>
      <c r="AA27" s="82">
        <f t="shared" si="1"/>
        <v>1</v>
      </c>
      <c r="AB27" s="21"/>
      <c r="AC27" s="21"/>
      <c r="AD27" s="21"/>
      <c r="AE27" s="21"/>
      <c r="AF27" s="21"/>
      <c r="AG27" s="21"/>
    </row>
    <row r="28" spans="1:33" ht="14.25" customHeight="1" x14ac:dyDescent="0.15">
      <c r="A28" s="27" t="s">
        <v>42</v>
      </c>
      <c r="B28" s="24"/>
      <c r="C28" s="24">
        <v>2.2000000000000002</v>
      </c>
      <c r="D28" s="24">
        <v>33.88555109211849</v>
      </c>
      <c r="E28" s="24">
        <v>30.570316048163789</v>
      </c>
      <c r="F28" s="24">
        <v>26.5045942885804</v>
      </c>
      <c r="G28" s="24">
        <v>51.572797230662353</v>
      </c>
      <c r="H28" s="24">
        <v>61.650654982799544</v>
      </c>
      <c r="I28" s="24">
        <v>59.94144764233652</v>
      </c>
      <c r="J28" s="24">
        <v>32.213746190889736</v>
      </c>
      <c r="K28" s="24">
        <v>47.824284319284679</v>
      </c>
      <c r="L28" s="24">
        <v>62.52126976040315</v>
      </c>
      <c r="M28" s="24">
        <v>51.284381231973185</v>
      </c>
      <c r="N28" s="24">
        <v>57.532858586020893</v>
      </c>
      <c r="O28" s="24">
        <v>53.143978561665584</v>
      </c>
      <c r="P28" s="24">
        <v>54.868743409648594</v>
      </c>
      <c r="Q28" s="24">
        <v>57.885936853690453</v>
      </c>
      <c r="R28" s="21"/>
      <c r="S28" s="83">
        <f t="shared" si="0"/>
        <v>1</v>
      </c>
      <c r="T28" s="21"/>
      <c r="U28" s="21"/>
      <c r="V28" s="21"/>
      <c r="W28" s="21"/>
      <c r="X28" s="21"/>
      <c r="Y28" s="21"/>
      <c r="Z28" s="21"/>
      <c r="AA28" s="82">
        <f t="shared" si="1"/>
        <v>1</v>
      </c>
      <c r="AB28" s="21"/>
      <c r="AC28" s="21"/>
      <c r="AD28" s="21"/>
      <c r="AE28" s="21"/>
      <c r="AF28" s="21"/>
      <c r="AG28" s="21"/>
    </row>
    <row r="29" spans="1:33" ht="14.25" customHeight="1" x14ac:dyDescent="0.15">
      <c r="A29" s="27" t="s">
        <v>43</v>
      </c>
      <c r="B29" s="26">
        <v>234.06419618999999</v>
      </c>
      <c r="C29" s="26">
        <v>274.36358300000001</v>
      </c>
      <c r="D29" s="26">
        <v>303.63758555000004</v>
      </c>
      <c r="E29" s="26">
        <v>400.88299999999998</v>
      </c>
      <c r="F29" s="26">
        <v>383.2</v>
      </c>
      <c r="G29" s="26">
        <v>466.37046500000002</v>
      </c>
      <c r="H29" s="26">
        <v>735.12567899999999</v>
      </c>
      <c r="I29" s="26">
        <v>811.839197224793</v>
      </c>
      <c r="J29" s="26">
        <v>707.51028343491998</v>
      </c>
      <c r="K29" s="26">
        <v>824.4</v>
      </c>
      <c r="L29" s="26">
        <v>770.45426319179103</v>
      </c>
      <c r="M29" s="26">
        <v>717.48485688644507</v>
      </c>
      <c r="N29" s="26">
        <v>801.42969760264509</v>
      </c>
      <c r="O29" s="26">
        <v>765.01377923482096</v>
      </c>
      <c r="P29" s="26">
        <v>793.43043311679901</v>
      </c>
      <c r="Q29" s="26">
        <v>520.44130370780806</v>
      </c>
      <c r="R29" s="21"/>
      <c r="S29" s="83">
        <f t="shared" si="0"/>
        <v>1</v>
      </c>
      <c r="T29" s="21"/>
      <c r="U29" s="21"/>
      <c r="V29" s="21"/>
      <c r="W29" s="21"/>
      <c r="X29" s="21"/>
      <c r="Y29" s="21"/>
      <c r="Z29" s="21"/>
      <c r="AA29" s="82">
        <f t="shared" si="1"/>
        <v>1</v>
      </c>
      <c r="AB29" s="21"/>
      <c r="AC29" s="21"/>
      <c r="AD29" s="21"/>
      <c r="AE29" s="21"/>
      <c r="AF29" s="21"/>
      <c r="AG29" s="21"/>
    </row>
    <row r="30" spans="1:33" ht="14.25" customHeight="1" x14ac:dyDescent="0.15">
      <c r="A30" s="27" t="s">
        <v>44</v>
      </c>
      <c r="B30" s="24">
        <v>202.91862136329971</v>
      </c>
      <c r="C30" s="24">
        <v>165.54410637152787</v>
      </c>
      <c r="D30" s="24">
        <v>183</v>
      </c>
      <c r="E30" s="24">
        <v>216.91719067047666</v>
      </c>
      <c r="F30" s="24">
        <v>219.90633516717847</v>
      </c>
      <c r="G30" s="24">
        <v>180.60222671456927</v>
      </c>
      <c r="H30" s="24">
        <v>208.30757766191505</v>
      </c>
      <c r="I30" s="24">
        <v>209.07894585961392</v>
      </c>
      <c r="J30" s="24">
        <v>216.8559646570082</v>
      </c>
      <c r="K30" s="24">
        <v>212.96563087927316</v>
      </c>
      <c r="L30" s="24">
        <v>188.93078876438767</v>
      </c>
      <c r="M30" s="24">
        <v>189.6597198286797</v>
      </c>
      <c r="N30" s="24">
        <v>246.60362638245121</v>
      </c>
      <c r="O30" s="24">
        <v>277.32980556498268</v>
      </c>
      <c r="P30" s="24">
        <v>286.96397094348299</v>
      </c>
      <c r="Q30" s="24">
        <v>200.76661791666396</v>
      </c>
      <c r="R30" s="21"/>
      <c r="S30" s="83">
        <f t="shared" si="0"/>
        <v>1</v>
      </c>
      <c r="T30" s="21"/>
      <c r="U30" s="21"/>
      <c r="V30" s="21"/>
      <c r="W30" s="21"/>
      <c r="X30" s="21"/>
      <c r="Y30" s="21"/>
      <c r="Z30" s="21"/>
      <c r="AA30" s="82">
        <f t="shared" si="1"/>
        <v>1</v>
      </c>
      <c r="AB30" s="21"/>
      <c r="AC30" s="21"/>
      <c r="AD30" s="21"/>
      <c r="AE30" s="21"/>
      <c r="AF30" s="21"/>
      <c r="AG30" s="21"/>
    </row>
    <row r="31" spans="1:33" ht="14.25" customHeight="1" x14ac:dyDescent="0.15">
      <c r="A31" s="27" t="s">
        <v>45</v>
      </c>
      <c r="B31" s="26">
        <v>73.542776176283795</v>
      </c>
      <c r="C31" s="26">
        <v>69.771709860556058</v>
      </c>
      <c r="D31" s="26">
        <v>90.498405664066482</v>
      </c>
      <c r="E31" s="26">
        <v>78.666206753428639</v>
      </c>
      <c r="F31" s="26">
        <v>101.63855419034252</v>
      </c>
      <c r="G31" s="26">
        <v>86.1</v>
      </c>
      <c r="H31" s="26">
        <v>148.20467289863598</v>
      </c>
      <c r="I31" s="26">
        <v>404.5639585793017</v>
      </c>
      <c r="J31" s="26">
        <v>356.53906481122505</v>
      </c>
      <c r="K31" s="26">
        <v>312.52942951104114</v>
      </c>
      <c r="L31" s="26">
        <v>288.14097577174141</v>
      </c>
      <c r="M31" s="26">
        <v>259.30620684402919</v>
      </c>
      <c r="N31" s="26">
        <v>215.18954894140046</v>
      </c>
      <c r="O31" s="26">
        <v>251.27973782245013</v>
      </c>
      <c r="P31" s="26">
        <v>264.00957149232443</v>
      </c>
      <c r="Q31" s="26">
        <v>241.81189765863189</v>
      </c>
      <c r="R31" s="21"/>
      <c r="S31" s="83">
        <f t="shared" si="0"/>
        <v>1</v>
      </c>
      <c r="T31" s="21"/>
      <c r="U31" s="21"/>
      <c r="V31" s="21"/>
      <c r="W31" s="21"/>
      <c r="X31" s="21"/>
      <c r="Y31" s="21"/>
      <c r="Z31" s="21"/>
      <c r="AA31" s="82">
        <f t="shared" si="1"/>
        <v>1</v>
      </c>
      <c r="AB31" s="21"/>
      <c r="AC31" s="21"/>
      <c r="AD31" s="21"/>
      <c r="AE31" s="21"/>
      <c r="AF31" s="21"/>
      <c r="AG31" s="21"/>
    </row>
    <row r="32" spans="1:33" ht="14.25" customHeight="1" x14ac:dyDescent="0.15">
      <c r="A32" s="27" t="s">
        <v>46</v>
      </c>
      <c r="B32" s="24">
        <v>5092.5810895695604</v>
      </c>
      <c r="C32" s="24">
        <v>6569.239315395519</v>
      </c>
      <c r="D32" s="24">
        <v>8507.1575862346399</v>
      </c>
      <c r="E32" s="24">
        <v>10408.43531716934</v>
      </c>
      <c r="F32" s="24">
        <v>7967.71910544</v>
      </c>
      <c r="G32" s="24">
        <v>11158.9</v>
      </c>
      <c r="H32" s="24">
        <v>13880.54818351</v>
      </c>
      <c r="I32" s="24">
        <v>13954.08639952</v>
      </c>
      <c r="J32" s="24">
        <v>14935.84738076</v>
      </c>
      <c r="K32" s="24">
        <v>14640.14002056</v>
      </c>
      <c r="L32" s="24">
        <v>10719.294095270001</v>
      </c>
      <c r="M32" s="24">
        <v>8894.8364784000005</v>
      </c>
      <c r="N32" s="24">
        <v>11141.655279500001</v>
      </c>
      <c r="O32" s="24">
        <v>12235.466983030001</v>
      </c>
      <c r="P32" s="24">
        <v>11862.082657229999</v>
      </c>
      <c r="Q32" s="24">
        <v>8305.7594004099992</v>
      </c>
      <c r="R32" s="21"/>
      <c r="S32" s="83">
        <f t="shared" si="0"/>
        <v>1</v>
      </c>
      <c r="T32" s="21"/>
      <c r="U32" s="21"/>
      <c r="V32" s="21"/>
      <c r="W32" s="21"/>
      <c r="X32" s="21"/>
      <c r="Y32" s="21"/>
      <c r="Z32" s="21"/>
      <c r="AA32" s="82">
        <f t="shared" si="1"/>
        <v>1</v>
      </c>
      <c r="AB32" s="21"/>
      <c r="AC32" s="21"/>
      <c r="AD32" s="21"/>
      <c r="AE32" s="21"/>
      <c r="AF32" s="21"/>
      <c r="AG32" s="21"/>
    </row>
    <row r="33" spans="1:33" ht="14.25" customHeight="1" x14ac:dyDescent="0.15">
      <c r="A33" s="27" t="s">
        <v>47</v>
      </c>
      <c r="B33" s="26">
        <v>321.4585842786484</v>
      </c>
      <c r="C33" s="26">
        <v>368.80189424774125</v>
      </c>
      <c r="D33" s="26">
        <v>397.93882847557973</v>
      </c>
      <c r="E33" s="26">
        <v>421.28029817556785</v>
      </c>
      <c r="F33" s="26">
        <v>444.6621607566172</v>
      </c>
      <c r="G33" s="26"/>
      <c r="H33" s="26"/>
      <c r="I33" s="26"/>
      <c r="J33" s="26"/>
      <c r="K33" s="26">
        <v>362.72751254827523</v>
      </c>
      <c r="L33" s="26">
        <v>233.13651400828962</v>
      </c>
      <c r="M33" s="26">
        <v>213.49467384798791</v>
      </c>
      <c r="N33" s="26">
        <v>260.28179118402255</v>
      </c>
      <c r="O33" s="26">
        <v>225.83540968626792</v>
      </c>
      <c r="P33" s="26">
        <v>234.38479719643635</v>
      </c>
      <c r="Q33" s="26">
        <v>228.03255309281803</v>
      </c>
      <c r="R33" s="21"/>
      <c r="S33" s="83">
        <f t="shared" si="0"/>
        <v>1</v>
      </c>
      <c r="T33" s="21"/>
      <c r="U33" s="21"/>
      <c r="V33" s="21"/>
      <c r="W33" s="21"/>
      <c r="X33" s="21"/>
      <c r="Y33" s="21"/>
      <c r="Z33" s="21"/>
      <c r="AA33" s="82">
        <f t="shared" si="1"/>
        <v>1</v>
      </c>
      <c r="AB33" s="21"/>
      <c r="AC33" s="21"/>
      <c r="AD33" s="21"/>
      <c r="AE33" s="21"/>
      <c r="AF33" s="21"/>
      <c r="AG33" s="21"/>
    </row>
    <row r="34" spans="1:33" ht="14.25" customHeight="1" x14ac:dyDescent="0.15">
      <c r="A34" s="27" t="s">
        <v>48</v>
      </c>
      <c r="B34" s="24">
        <v>1098.76169588532</v>
      </c>
      <c r="C34" s="24">
        <v>1319.2897454403101</v>
      </c>
      <c r="D34" s="24">
        <v>1233.575786258725</v>
      </c>
      <c r="E34" s="24">
        <v>1469.6094542783521</v>
      </c>
      <c r="F34" s="24">
        <v>1126.291771772944</v>
      </c>
      <c r="G34" s="24">
        <v>931</v>
      </c>
      <c r="H34" s="24">
        <v>1110.73</v>
      </c>
      <c r="I34" s="24">
        <v>1375.66</v>
      </c>
      <c r="J34" s="24">
        <v>1397.58</v>
      </c>
      <c r="K34" s="24">
        <v>2049.71</v>
      </c>
      <c r="L34" s="24">
        <v>1236.25</v>
      </c>
      <c r="M34" s="24">
        <v>1658.43</v>
      </c>
      <c r="N34" s="24">
        <v>2198.69</v>
      </c>
      <c r="O34" s="24">
        <v>1548.14</v>
      </c>
      <c r="P34" s="24">
        <v>1564.03</v>
      </c>
      <c r="Q34" s="24">
        <v>1278.7</v>
      </c>
      <c r="R34" s="21"/>
      <c r="S34" s="83">
        <f t="shared" si="0"/>
        <v>1</v>
      </c>
      <c r="T34" s="21"/>
      <c r="U34" s="21"/>
      <c r="V34" s="21"/>
      <c r="W34" s="21"/>
      <c r="X34" s="21"/>
      <c r="Y34" s="21"/>
      <c r="Z34" s="21"/>
      <c r="AA34" s="82">
        <f t="shared" si="1"/>
        <v>1</v>
      </c>
      <c r="AB34" s="21"/>
      <c r="AC34" s="21"/>
      <c r="AD34" s="21"/>
      <c r="AE34" s="21"/>
      <c r="AF34" s="21"/>
      <c r="AG34" s="21"/>
    </row>
    <row r="35" spans="1:33" ht="14.25" customHeight="1" x14ac:dyDescent="0.15">
      <c r="A35" s="27" t="s">
        <v>49</v>
      </c>
      <c r="B35" s="26">
        <v>209.12897321511687</v>
      </c>
      <c r="C35" s="26">
        <v>222.67475877229728</v>
      </c>
      <c r="D35" s="26">
        <v>257.5163329327516</v>
      </c>
      <c r="E35" s="26">
        <v>334.17037254347485</v>
      </c>
      <c r="F35" s="26">
        <v>304.86499041667378</v>
      </c>
      <c r="G35" s="26">
        <v>359.08662158241179</v>
      </c>
      <c r="H35" s="26">
        <v>482.3</v>
      </c>
      <c r="I35" s="26">
        <v>526.60985624819909</v>
      </c>
      <c r="J35" s="26">
        <v>667.67791282760334</v>
      </c>
      <c r="K35" s="26">
        <v>595.77444667866678</v>
      </c>
      <c r="L35" s="26">
        <v>537.37096387653844</v>
      </c>
      <c r="M35" s="26">
        <v>581.24997678830368</v>
      </c>
      <c r="N35" s="26">
        <v>639.21585388174287</v>
      </c>
      <c r="O35" s="26">
        <v>704.31631003311384</v>
      </c>
      <c r="P35" s="26">
        <v>687.72900822049417</v>
      </c>
      <c r="Q35" s="26"/>
      <c r="R35" s="21"/>
      <c r="S35" s="83">
        <f t="shared" si="0"/>
        <v>0</v>
      </c>
      <c r="T35" s="21"/>
      <c r="U35" s="21"/>
      <c r="V35" s="21"/>
      <c r="W35" s="21"/>
      <c r="X35" s="21"/>
      <c r="Y35" s="21"/>
      <c r="Z35" s="21"/>
      <c r="AA35" s="82">
        <f t="shared" si="1"/>
        <v>0</v>
      </c>
      <c r="AB35" s="21"/>
      <c r="AC35" s="21"/>
      <c r="AD35" s="21"/>
      <c r="AE35" s="21"/>
      <c r="AF35" s="21"/>
      <c r="AG35" s="21"/>
    </row>
    <row r="36" spans="1:33" ht="14.25" customHeight="1" x14ac:dyDescent="0.15">
      <c r="A36" s="27" t="s">
        <v>50</v>
      </c>
      <c r="B36" s="24">
        <v>43.9</v>
      </c>
      <c r="C36" s="24">
        <v>55.436387442659921</v>
      </c>
      <c r="D36" s="24">
        <v>58.798024409931649</v>
      </c>
      <c r="E36" s="24">
        <v>80.715813354943094</v>
      </c>
      <c r="F36" s="24">
        <v>84.145710482551436</v>
      </c>
      <c r="G36" s="24">
        <v>110.99848466177112</v>
      </c>
      <c r="H36" s="24">
        <v>127.19997779669202</v>
      </c>
      <c r="I36" s="24">
        <v>126.02446524255322</v>
      </c>
      <c r="J36" s="24">
        <v>154.21311402495814</v>
      </c>
      <c r="K36" s="24">
        <v>161.95646176989058</v>
      </c>
      <c r="L36" s="24">
        <v>139.86158986109183</v>
      </c>
      <c r="M36" s="24">
        <v>123.62087721701548</v>
      </c>
      <c r="N36" s="24">
        <v>154.9067554242057</v>
      </c>
      <c r="O36" s="24">
        <v>160.57822276706574</v>
      </c>
      <c r="P36" s="24"/>
      <c r="Q36" s="24"/>
      <c r="R36" s="21"/>
      <c r="S36" s="83">
        <f t="shared" si="0"/>
        <v>0</v>
      </c>
      <c r="T36" s="21"/>
      <c r="U36" s="21"/>
      <c r="V36" s="21"/>
      <c r="W36" s="21"/>
      <c r="X36" s="21"/>
      <c r="Y36" s="21"/>
      <c r="Z36" s="21"/>
      <c r="AA36" s="82">
        <f t="shared" si="1"/>
        <v>0</v>
      </c>
      <c r="AB36" s="21"/>
      <c r="AC36" s="21"/>
      <c r="AD36" s="21"/>
      <c r="AE36" s="21"/>
      <c r="AF36" s="21"/>
      <c r="AG36" s="21"/>
    </row>
    <row r="37" spans="1:33" ht="14.25" customHeight="1" x14ac:dyDescent="0.15">
      <c r="A37" s="27" t="s">
        <v>51</v>
      </c>
      <c r="B37" s="26">
        <v>97.967817145647871</v>
      </c>
      <c r="C37" s="26">
        <v>127.2097969359193</v>
      </c>
      <c r="D37" s="26">
        <v>131.26510158263815</v>
      </c>
      <c r="E37" s="26">
        <v>161.33411310191562</v>
      </c>
      <c r="F37" s="26">
        <v>125.15458186192851</v>
      </c>
      <c r="G37" s="26">
        <v>102.09513562234652</v>
      </c>
      <c r="H37" s="26">
        <v>113.03719448026236</v>
      </c>
      <c r="I37" s="26">
        <v>99.1</v>
      </c>
      <c r="J37" s="26">
        <v>84.56662677995331</v>
      </c>
      <c r="K37" s="26">
        <v>94.276708291450802</v>
      </c>
      <c r="L37" s="26">
        <v>68.202013405088181</v>
      </c>
      <c r="M37" s="26">
        <v>84.456138663693665</v>
      </c>
      <c r="N37" s="26">
        <v>110.7812267435461</v>
      </c>
      <c r="O37" s="26">
        <v>157.8310516579817</v>
      </c>
      <c r="P37" s="26">
        <v>112.15272148923263</v>
      </c>
      <c r="Q37" s="26">
        <v>60.733588072571855</v>
      </c>
      <c r="R37" s="21"/>
      <c r="S37" s="83">
        <f t="shared" si="0"/>
        <v>1</v>
      </c>
      <c r="T37" s="21"/>
      <c r="U37" s="21"/>
      <c r="V37" s="21"/>
      <c r="W37" s="21"/>
      <c r="X37" s="21"/>
      <c r="Y37" s="21"/>
      <c r="Z37" s="21"/>
      <c r="AA37" s="82">
        <f t="shared" si="1"/>
        <v>1</v>
      </c>
      <c r="AB37" s="21"/>
      <c r="AC37" s="21"/>
      <c r="AD37" s="21"/>
      <c r="AE37" s="21"/>
      <c r="AF37" s="21"/>
      <c r="AG37" s="21"/>
    </row>
    <row r="38" spans="1:33" ht="14.25" customHeight="1" x14ac:dyDescent="0.15">
      <c r="A38" s="27" t="s">
        <v>52</v>
      </c>
      <c r="B38" s="24">
        <v>360.81662708408476</v>
      </c>
      <c r="C38" s="24">
        <v>442.77793732863097</v>
      </c>
      <c r="D38" s="24">
        <v>416.64506577805628</v>
      </c>
      <c r="E38" s="24">
        <v>483.37262785148596</v>
      </c>
      <c r="F38" s="24">
        <v>486.63699941727003</v>
      </c>
      <c r="G38" s="24">
        <v>604.29999999999995</v>
      </c>
      <c r="H38" s="24">
        <v>746.27231401486597</v>
      </c>
      <c r="I38" s="24">
        <v>841.60427003369296</v>
      </c>
      <c r="J38" s="24">
        <v>982.329122316709</v>
      </c>
      <c r="K38" s="24">
        <v>1105.7182635258</v>
      </c>
      <c r="L38" s="24">
        <v>1206.9035527893539</v>
      </c>
      <c r="M38" s="24">
        <v>1298.1104879700952</v>
      </c>
      <c r="N38" s="24">
        <v>1441.0147249976599</v>
      </c>
      <c r="O38" s="24">
        <v>1485.92073249022</v>
      </c>
      <c r="P38" s="24">
        <v>1683.6514181257442</v>
      </c>
      <c r="Q38" s="24">
        <v>1328.7868695975972</v>
      </c>
      <c r="R38" s="21"/>
      <c r="S38" s="83">
        <f t="shared" ref="S38:S60" si="2">IF(Q38="", 0, 1)</f>
        <v>1</v>
      </c>
      <c r="T38" s="21"/>
      <c r="U38" s="21"/>
      <c r="V38" s="21"/>
      <c r="W38" s="21"/>
      <c r="X38" s="21"/>
      <c r="Y38" s="21"/>
      <c r="Z38" s="21"/>
      <c r="AA38" s="82">
        <f t="shared" si="1"/>
        <v>1</v>
      </c>
      <c r="AB38" s="21"/>
      <c r="AC38" s="21"/>
      <c r="AD38" s="21"/>
      <c r="AE38" s="21"/>
      <c r="AF38" s="21"/>
      <c r="AG38" s="21"/>
    </row>
    <row r="39" spans="1:33" ht="14.25" customHeight="1" x14ac:dyDescent="0.15">
      <c r="A39" s="27" t="s">
        <v>53</v>
      </c>
      <c r="B39" s="26">
        <v>467.599980322806</v>
      </c>
      <c r="C39" s="26">
        <v>453.33534327976429</v>
      </c>
      <c r="D39" s="26">
        <v>658.00420622800993</v>
      </c>
      <c r="E39" s="26">
        <v>807.60306398823639</v>
      </c>
      <c r="F39" s="26">
        <v>557.82196173634509</v>
      </c>
      <c r="G39" s="26">
        <v>617.31920379943801</v>
      </c>
      <c r="H39" s="26">
        <v>890.85670936340705</v>
      </c>
      <c r="I39" s="26">
        <v>907.18685699267439</v>
      </c>
      <c r="J39" s="26">
        <v>999.16425542414152</v>
      </c>
      <c r="K39" s="26">
        <v>1042.4149047670373</v>
      </c>
      <c r="L39" s="26">
        <v>906.44349871399709</v>
      </c>
      <c r="M39" s="26">
        <v>828.6</v>
      </c>
      <c r="N39" s="26">
        <v>842.39408127691729</v>
      </c>
      <c r="O39" s="26">
        <v>989.14983219580699</v>
      </c>
      <c r="P39" s="26">
        <v>1063.5987542647263</v>
      </c>
      <c r="Q39" s="26"/>
      <c r="R39" s="21"/>
      <c r="S39" s="83">
        <f t="shared" si="2"/>
        <v>0</v>
      </c>
      <c r="T39" s="21"/>
      <c r="U39" s="21"/>
      <c r="V39" s="21"/>
      <c r="W39" s="21"/>
      <c r="X39" s="21"/>
      <c r="Y39" s="21"/>
      <c r="Z39" s="21"/>
      <c r="AA39" s="82">
        <f t="shared" si="1"/>
        <v>0</v>
      </c>
      <c r="AB39" s="21"/>
      <c r="AC39" s="21"/>
      <c r="AD39" s="21"/>
      <c r="AE39" s="21"/>
      <c r="AF39" s="21"/>
      <c r="AG39" s="21"/>
    </row>
    <row r="40" spans="1:33" ht="14.25" customHeight="1" x14ac:dyDescent="0.15">
      <c r="A40" s="27" t="s">
        <v>54</v>
      </c>
      <c r="B40" s="24">
        <v>15145.752001106324</v>
      </c>
      <c r="C40" s="24">
        <v>17008.269857787403</v>
      </c>
      <c r="D40" s="24">
        <v>19322.30647707975</v>
      </c>
      <c r="E40" s="24">
        <v>21400.294099134797</v>
      </c>
      <c r="F40" s="24">
        <v>17666.247235804658</v>
      </c>
      <c r="G40" s="24">
        <v>21563.897066103033</v>
      </c>
      <c r="H40" s="24">
        <v>23953.255425447984</v>
      </c>
      <c r="I40" s="24">
        <v>23751.192521117464</v>
      </c>
      <c r="J40" s="24">
        <v>23366.01534972676</v>
      </c>
      <c r="K40" s="24">
        <v>22690.331710947339</v>
      </c>
      <c r="L40" s="24">
        <v>20637.264309294027</v>
      </c>
      <c r="M40" s="24">
        <v>20409.928780464201</v>
      </c>
      <c r="N40" s="24">
        <v>22350.278853670465</v>
      </c>
      <c r="O40" s="24">
        <v>24559.488704798205</v>
      </c>
      <c r="P40" s="24">
        <v>24431.261291178551</v>
      </c>
      <c r="Q40" s="24">
        <v>17439.363914428144</v>
      </c>
      <c r="R40" s="21"/>
      <c r="S40" s="83">
        <f t="shared" si="2"/>
        <v>1</v>
      </c>
      <c r="T40" s="21"/>
      <c r="U40" s="21"/>
      <c r="V40" s="21"/>
      <c r="W40" s="21"/>
      <c r="X40" s="21"/>
      <c r="Y40" s="21"/>
      <c r="Z40" s="21"/>
      <c r="AA40" s="82">
        <f t="shared" si="1"/>
        <v>1</v>
      </c>
      <c r="AB40" s="21"/>
      <c r="AC40" s="21"/>
      <c r="AD40" s="21"/>
      <c r="AE40" s="21"/>
      <c r="AF40" s="21"/>
      <c r="AG40" s="21"/>
    </row>
    <row r="41" spans="1:33" ht="14.25" customHeight="1" x14ac:dyDescent="0.15">
      <c r="A41" s="27" t="s">
        <v>55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>
        <v>140.30000000000001</v>
      </c>
      <c r="N41" s="26">
        <v>157.177208402004</v>
      </c>
      <c r="O41" s="26">
        <v>171.24606264710738</v>
      </c>
      <c r="P41" s="26">
        <v>185.09748971622167</v>
      </c>
      <c r="Q41" s="26"/>
      <c r="R41" s="21"/>
      <c r="S41" s="83">
        <f t="shared" si="2"/>
        <v>0</v>
      </c>
      <c r="T41" s="21"/>
      <c r="U41" s="21"/>
      <c r="V41" s="21"/>
      <c r="W41" s="21"/>
      <c r="X41" s="21"/>
      <c r="Y41" s="21"/>
      <c r="Z41" s="21"/>
      <c r="AA41" s="82">
        <f t="shared" si="1"/>
        <v>0</v>
      </c>
      <c r="AB41" s="21"/>
      <c r="AC41" s="21"/>
      <c r="AD41" s="21"/>
      <c r="AE41" s="21"/>
      <c r="AF41" s="21"/>
      <c r="AG41" s="21"/>
    </row>
    <row r="42" spans="1:33" ht="14.25" customHeight="1" x14ac:dyDescent="0.15">
      <c r="A42" s="27" t="s">
        <v>58</v>
      </c>
      <c r="B42" s="24">
        <v>3950.4659654961429</v>
      </c>
      <c r="C42" s="24">
        <v>4339.8842290902594</v>
      </c>
      <c r="D42" s="24">
        <v>5032.3691584845892</v>
      </c>
      <c r="E42" s="24">
        <v>6498.2492068055599</v>
      </c>
      <c r="F42" s="24">
        <v>4668.1578768060899</v>
      </c>
      <c r="G42" s="24">
        <v>6445.4938212100105</v>
      </c>
      <c r="H42" s="24">
        <v>7998.1045014645597</v>
      </c>
      <c r="I42" s="24">
        <v>6996.8251546122701</v>
      </c>
      <c r="J42" s="24">
        <v>6977.4924826085198</v>
      </c>
      <c r="K42" s="24">
        <v>6022.6078586025005</v>
      </c>
      <c r="L42" s="24">
        <v>4580.3128633657698</v>
      </c>
      <c r="M42" s="24">
        <v>4265.9671056072593</v>
      </c>
      <c r="N42" s="24">
        <v>4700.8040511318795</v>
      </c>
      <c r="O42" s="24">
        <v>4999.1465119763398</v>
      </c>
      <c r="P42" s="24">
        <v>4900.7663435771801</v>
      </c>
      <c r="Q42" s="24">
        <v>4366.481620913265</v>
      </c>
      <c r="R42" s="21"/>
      <c r="S42" s="83">
        <f t="shared" si="2"/>
        <v>1</v>
      </c>
      <c r="T42" s="21"/>
      <c r="U42" s="21"/>
      <c r="V42" s="21"/>
      <c r="W42" s="21"/>
      <c r="X42" s="21"/>
      <c r="Y42" s="21"/>
      <c r="Z42" s="21"/>
      <c r="AA42" s="82">
        <f t="shared" si="1"/>
        <v>1</v>
      </c>
      <c r="AB42" s="21"/>
      <c r="AC42" s="21"/>
      <c r="AD42" s="21"/>
      <c r="AE42" s="21"/>
      <c r="AF42" s="21"/>
      <c r="AG42" s="21"/>
    </row>
    <row r="43" spans="1:33" ht="14.25" customHeight="1" x14ac:dyDescent="0.15">
      <c r="A43" s="27" t="s">
        <v>59</v>
      </c>
      <c r="B43" s="26">
        <v>11151.022747495463</v>
      </c>
      <c r="C43" s="26">
        <v>12310.876097595021</v>
      </c>
      <c r="D43" s="26">
        <v>14625.492282280033</v>
      </c>
      <c r="E43" s="26">
        <v>16557.643401033809</v>
      </c>
      <c r="F43" s="26">
        <v>13034.929870772263</v>
      </c>
      <c r="G43" s="26">
        <v>15697.72627187115</v>
      </c>
      <c r="H43" s="26">
        <v>17910.334455658998</v>
      </c>
      <c r="I43" s="26">
        <v>18382.120109817904</v>
      </c>
      <c r="J43" s="26">
        <v>18124.517778765992</v>
      </c>
      <c r="K43" s="26">
        <v>18393.216619436542</v>
      </c>
      <c r="L43" s="26">
        <v>17316.167245037508</v>
      </c>
      <c r="M43" s="26">
        <v>16927.028354880127</v>
      </c>
      <c r="N43" s="26">
        <v>17483.831489129829</v>
      </c>
      <c r="O43" s="26">
        <v>18531.306905546098</v>
      </c>
      <c r="P43" s="26">
        <v>18337.997131390144</v>
      </c>
      <c r="Q43" s="26">
        <v>15278.810010375795</v>
      </c>
      <c r="R43" s="21"/>
      <c r="S43" s="83">
        <f t="shared" si="2"/>
        <v>1</v>
      </c>
      <c r="T43" s="21"/>
      <c r="U43" s="21"/>
      <c r="V43" s="21"/>
      <c r="W43" s="21"/>
      <c r="X43" s="21"/>
      <c r="Y43" s="21"/>
      <c r="Z43" s="21"/>
      <c r="AA43" s="82">
        <f t="shared" si="1"/>
        <v>1</v>
      </c>
      <c r="AB43" s="21"/>
      <c r="AC43" s="21"/>
      <c r="AD43" s="21"/>
      <c r="AE43" s="21"/>
      <c r="AF43" s="21"/>
      <c r="AG43" s="21"/>
    </row>
    <row r="44" spans="1:33" ht="14.25" customHeight="1" x14ac:dyDescent="0.15">
      <c r="A44" s="27" t="s">
        <v>60</v>
      </c>
      <c r="B44" s="24">
        <v>216.66659642354034</v>
      </c>
      <c r="C44" s="24">
        <v>254.82656435601666</v>
      </c>
      <c r="D44" s="24">
        <v>308.5779259696389</v>
      </c>
      <c r="E44" s="24">
        <v>284.12258506141205</v>
      </c>
      <c r="F44" s="24">
        <v>238.22599932784627</v>
      </c>
      <c r="G44" s="24">
        <v>303.38842362428738</v>
      </c>
      <c r="H44" s="24">
        <v>378.87151975971369</v>
      </c>
      <c r="I44" s="24">
        <v>383.80514322929292</v>
      </c>
      <c r="J44" s="24">
        <v>441.55573377176682</v>
      </c>
      <c r="K44" s="24">
        <v>511.34803143908152</v>
      </c>
      <c r="L44" s="24">
        <v>484.43448837718591</v>
      </c>
      <c r="M44" s="24">
        <v>431.14216174310292</v>
      </c>
      <c r="N44" s="24">
        <v>431.1764077054064</v>
      </c>
      <c r="O44" s="24">
        <v>468.24196760921711</v>
      </c>
      <c r="P44" s="24">
        <v>449.50586894501959</v>
      </c>
      <c r="Q44" s="24"/>
      <c r="R44" s="21"/>
      <c r="S44" s="83">
        <f t="shared" si="2"/>
        <v>0</v>
      </c>
      <c r="T44" s="21"/>
      <c r="U44" s="21"/>
      <c r="V44" s="21"/>
      <c r="W44" s="21"/>
      <c r="X44" s="21"/>
      <c r="Y44" s="21"/>
      <c r="Z44" s="21"/>
      <c r="AA44" s="82">
        <f t="shared" si="1"/>
        <v>0</v>
      </c>
      <c r="AB44" s="21"/>
      <c r="AC44" s="21"/>
      <c r="AD44" s="21"/>
      <c r="AE44" s="21"/>
      <c r="AF44" s="21"/>
      <c r="AG44" s="21"/>
    </row>
    <row r="45" spans="1:33" ht="14.25" customHeight="1" x14ac:dyDescent="0.15">
      <c r="A45" s="27" t="s">
        <v>61</v>
      </c>
      <c r="B45" s="26">
        <v>28453.599999999999</v>
      </c>
      <c r="C45" s="26">
        <v>34369.025739583645</v>
      </c>
      <c r="D45" s="26">
        <v>43275.743570743791</v>
      </c>
      <c r="E45" s="26">
        <v>50328.735114597999</v>
      </c>
      <c r="F45" s="26">
        <v>46573.950085999997</v>
      </c>
      <c r="G45" s="26">
        <v>63256.712806000003</v>
      </c>
      <c r="H45" s="26">
        <v>80444.710015000004</v>
      </c>
      <c r="I45" s="26">
        <v>85861.599518000003</v>
      </c>
      <c r="J45" s="26">
        <v>94323.766852000001</v>
      </c>
      <c r="K45" s="26">
        <v>96157.798099910011</v>
      </c>
      <c r="L45" s="26">
        <v>85339.751917870002</v>
      </c>
      <c r="M45" s="26">
        <v>80580.222813550005</v>
      </c>
      <c r="N45" s="26">
        <v>93269.429133600002</v>
      </c>
      <c r="O45" s="26">
        <v>109206.4965401434</v>
      </c>
      <c r="P45" s="26">
        <v>105154.2236110767</v>
      </c>
      <c r="Q45" s="26">
        <v>94701.563939574888</v>
      </c>
      <c r="R45" s="21"/>
      <c r="S45" s="83">
        <f t="shared" si="2"/>
        <v>1</v>
      </c>
      <c r="T45" s="21"/>
      <c r="U45" s="21"/>
      <c r="V45" s="21"/>
      <c r="W45" s="21"/>
      <c r="X45" s="21"/>
      <c r="Y45" s="21"/>
      <c r="Z45" s="21"/>
      <c r="AA45" s="82">
        <f t="shared" si="1"/>
        <v>1</v>
      </c>
      <c r="AB45" s="21"/>
      <c r="AC45" s="21"/>
      <c r="AD45" s="21"/>
      <c r="AE45" s="21"/>
      <c r="AF45" s="21"/>
      <c r="AG45" s="21"/>
    </row>
    <row r="46" spans="1:33" ht="14.25" customHeight="1" x14ac:dyDescent="0.15">
      <c r="A46" s="27" t="s">
        <v>62</v>
      </c>
      <c r="B46" s="24">
        <v>1989.9763886425781</v>
      </c>
      <c r="C46" s="24">
        <v>2123.4635952539061</v>
      </c>
      <c r="D46" s="24">
        <v>2545.2214445361328</v>
      </c>
      <c r="E46" s="24">
        <v>2984.1164098828131</v>
      </c>
      <c r="F46" s="24">
        <v>2257.2927249877939</v>
      </c>
      <c r="G46" s="24">
        <v>2774.485127419433</v>
      </c>
      <c r="H46" s="24">
        <v>3184.8653287573238</v>
      </c>
      <c r="I46" s="24">
        <v>3639.3344442578127</v>
      </c>
      <c r="J46" s="24">
        <v>3336.9874446875001</v>
      </c>
      <c r="K46" s="24">
        <v>3494.66150576172</v>
      </c>
      <c r="L46" s="24">
        <v>2927.12667870117</v>
      </c>
      <c r="M46" s="24">
        <v>2599.4215485937498</v>
      </c>
      <c r="N46" s="24">
        <v>2720.2381076074198</v>
      </c>
      <c r="O46" s="24">
        <v>2983.8788556347645</v>
      </c>
      <c r="P46" s="24">
        <v>3087.972516777344</v>
      </c>
      <c r="Q46" s="24">
        <v>2261.96483251465</v>
      </c>
      <c r="R46" s="21"/>
      <c r="S46" s="83">
        <f t="shared" si="2"/>
        <v>1</v>
      </c>
      <c r="T46" s="21"/>
      <c r="U46" s="21"/>
      <c r="V46" s="21"/>
      <c r="W46" s="21"/>
      <c r="X46" s="21"/>
      <c r="Y46" s="21"/>
      <c r="Z46" s="21"/>
      <c r="AA46" s="82">
        <f t="shared" si="1"/>
        <v>1</v>
      </c>
      <c r="AB46" s="21"/>
      <c r="AC46" s="21"/>
      <c r="AD46" s="21"/>
      <c r="AE46" s="21"/>
      <c r="AF46" s="21"/>
      <c r="AG46" s="21"/>
    </row>
    <row r="47" spans="1:33" ht="14.25" customHeight="1" x14ac:dyDescent="0.15">
      <c r="A47" s="27" t="s">
        <v>63</v>
      </c>
      <c r="B47" s="26">
        <v>28.024211746488575</v>
      </c>
      <c r="C47" s="26">
        <v>34.179027882835534</v>
      </c>
      <c r="D47" s="26">
        <v>39.016613217543124</v>
      </c>
      <c r="E47" s="26">
        <v>49.59634681924517</v>
      </c>
      <c r="F47" s="26">
        <v>52.384935489895604</v>
      </c>
      <c r="G47" s="26">
        <v>57.515884190398616</v>
      </c>
      <c r="H47" s="26">
        <v>67.271590706314058</v>
      </c>
      <c r="I47" s="26">
        <v>66.874834626586363</v>
      </c>
      <c r="J47" s="26"/>
      <c r="K47" s="26">
        <v>51.343342402405447</v>
      </c>
      <c r="L47" s="26">
        <v>40.845663508728364</v>
      </c>
      <c r="M47" s="26">
        <v>41.765445048261341</v>
      </c>
      <c r="N47" s="26">
        <v>47.026035830512669</v>
      </c>
      <c r="O47" s="26">
        <v>53.715351136013162</v>
      </c>
      <c r="P47" s="26">
        <v>52.506025509066653</v>
      </c>
      <c r="Q47" s="26"/>
      <c r="R47" s="21"/>
      <c r="S47" s="83">
        <f t="shared" si="2"/>
        <v>0</v>
      </c>
      <c r="T47" s="21"/>
      <c r="U47" s="21"/>
      <c r="V47" s="21"/>
      <c r="W47" s="21"/>
      <c r="X47" s="21"/>
      <c r="Y47" s="21"/>
      <c r="Z47" s="21"/>
      <c r="AA47" s="82">
        <f t="shared" si="1"/>
        <v>0</v>
      </c>
      <c r="AB47" s="21"/>
      <c r="AC47" s="21"/>
      <c r="AD47" s="21"/>
      <c r="AE47" s="21"/>
      <c r="AF47" s="21"/>
      <c r="AG47" s="21"/>
    </row>
    <row r="48" spans="1:33" ht="14.25" customHeight="1" x14ac:dyDescent="0.15">
      <c r="A48" s="27" t="s">
        <v>64</v>
      </c>
      <c r="B48" s="24">
        <v>824.6</v>
      </c>
      <c r="C48" s="24">
        <v>357</v>
      </c>
      <c r="D48" s="24">
        <v>734.5</v>
      </c>
      <c r="E48" s="24">
        <v>995.2</v>
      </c>
      <c r="F48" s="24">
        <v>800</v>
      </c>
      <c r="G48" s="24">
        <v>1513.1</v>
      </c>
      <c r="H48" s="24">
        <v>1412.6</v>
      </c>
      <c r="I48" s="24">
        <v>921.50745733870997</v>
      </c>
      <c r="J48" s="24">
        <v>1253.02559721225</v>
      </c>
      <c r="K48" s="24">
        <v>1598.2321620411001</v>
      </c>
      <c r="L48" s="24">
        <v>1008.70259342086</v>
      </c>
      <c r="M48" s="24">
        <v>772.41505093924297</v>
      </c>
      <c r="N48" s="24">
        <v>874.24099014284695</v>
      </c>
      <c r="O48" s="24">
        <v>1264.046403339423</v>
      </c>
      <c r="P48" s="24">
        <v>1051.4489970168499</v>
      </c>
      <c r="Q48" s="24">
        <v>1076.06217626495</v>
      </c>
      <c r="R48" s="21"/>
      <c r="S48" s="83">
        <f t="shared" si="2"/>
        <v>1</v>
      </c>
      <c r="T48" s="21"/>
      <c r="U48" s="21"/>
      <c r="V48" s="21"/>
      <c r="W48" s="21"/>
      <c r="X48" s="21"/>
      <c r="Y48" s="21"/>
      <c r="Z48" s="21"/>
      <c r="AA48" s="82">
        <f t="shared" si="1"/>
        <v>1</v>
      </c>
      <c r="AB48" s="21"/>
      <c r="AC48" s="21"/>
      <c r="AD48" s="21"/>
      <c r="AE48" s="21"/>
      <c r="AF48" s="21"/>
      <c r="AG48" s="21"/>
    </row>
    <row r="49" spans="1:33" ht="14.25" customHeight="1" x14ac:dyDescent="0.15">
      <c r="A49" s="27" t="s">
        <v>65</v>
      </c>
      <c r="B49" s="26">
        <v>235.08528748742583</v>
      </c>
      <c r="C49" s="26">
        <v>360.68764073653591</v>
      </c>
      <c r="D49" s="26">
        <v>663.6</v>
      </c>
      <c r="E49" s="26">
        <v>681.55743196403751</v>
      </c>
      <c r="F49" s="26">
        <v>726.50351506725792</v>
      </c>
      <c r="G49" s="26">
        <v>748.11263971760832</v>
      </c>
      <c r="H49" s="26">
        <v>701.94063550753719</v>
      </c>
      <c r="I49" s="26">
        <v>639.6231993096294</v>
      </c>
      <c r="J49" s="26">
        <v>691.55123897556405</v>
      </c>
      <c r="K49" s="26">
        <v>747.8273014550266</v>
      </c>
      <c r="L49" s="26">
        <v>766.07892009950274</v>
      </c>
      <c r="M49" s="26">
        <v>1439.0088409549505</v>
      </c>
      <c r="N49" s="26"/>
      <c r="O49" s="26"/>
      <c r="P49" s="26"/>
      <c r="Q49" s="26"/>
      <c r="R49" s="21"/>
      <c r="S49" s="83">
        <f t="shared" si="2"/>
        <v>0</v>
      </c>
      <c r="T49" s="21"/>
      <c r="U49" s="21"/>
      <c r="V49" s="21"/>
      <c r="W49" s="21"/>
      <c r="X49" s="21"/>
      <c r="Y49" s="21"/>
      <c r="Z49" s="21"/>
      <c r="AA49" s="82">
        <f t="shared" si="1"/>
        <v>0</v>
      </c>
      <c r="AB49" s="21"/>
      <c r="AC49" s="21"/>
      <c r="AD49" s="21"/>
      <c r="AE49" s="21"/>
      <c r="AF49" s="21"/>
      <c r="AG49" s="21"/>
    </row>
    <row r="50" spans="1:33" ht="14.25" customHeight="1" x14ac:dyDescent="0.15">
      <c r="A50" s="27" t="s">
        <v>66</v>
      </c>
      <c r="B50" s="24">
        <v>599.75577961611907</v>
      </c>
      <c r="C50" s="24">
        <v>631.98034497492392</v>
      </c>
      <c r="D50" s="24">
        <v>744.62806972952387</v>
      </c>
      <c r="E50" s="24">
        <v>666.33728301643805</v>
      </c>
      <c r="F50" s="24">
        <v>557.74875031331896</v>
      </c>
      <c r="G50" s="24">
        <v>779.36349008658988</v>
      </c>
      <c r="H50" s="24">
        <v>844.61206526293006</v>
      </c>
      <c r="I50" s="24">
        <v>981.15351209959192</v>
      </c>
      <c r="J50" s="24">
        <v>1003.184686058062</v>
      </c>
      <c r="K50" s="24">
        <v>962.11445161616507</v>
      </c>
      <c r="L50" s="24">
        <v>1008.597548499767</v>
      </c>
      <c r="M50" s="24">
        <v>1077.973787665966</v>
      </c>
      <c r="N50" s="24">
        <v>1118.9546935035489</v>
      </c>
      <c r="O50" s="24">
        <v>1289.6626438394799</v>
      </c>
      <c r="P50" s="24">
        <v>1326.6829685767241</v>
      </c>
      <c r="Q50" s="24">
        <v>1308.3103473093272</v>
      </c>
      <c r="R50" s="21"/>
      <c r="S50" s="83">
        <f t="shared" si="2"/>
        <v>1</v>
      </c>
      <c r="T50" s="21"/>
      <c r="U50" s="21"/>
      <c r="V50" s="21"/>
      <c r="W50" s="21"/>
      <c r="X50" s="21"/>
      <c r="Y50" s="21"/>
      <c r="Z50" s="21"/>
      <c r="AA50" s="82">
        <f t="shared" si="1"/>
        <v>1</v>
      </c>
      <c r="AB50" s="21"/>
      <c r="AC50" s="21"/>
      <c r="AD50" s="21"/>
      <c r="AE50" s="21"/>
      <c r="AF50" s="21"/>
      <c r="AG50" s="21"/>
    </row>
    <row r="51" spans="1:33" ht="14.25" customHeight="1" x14ac:dyDescent="0.15">
      <c r="A51" s="27" t="s">
        <v>67</v>
      </c>
      <c r="B51" s="26">
        <v>1092.8456347365793</v>
      </c>
      <c r="C51" s="26">
        <v>1142.363566334915</v>
      </c>
      <c r="D51" s="26">
        <v>1305.4272804637171</v>
      </c>
      <c r="E51" s="26">
        <v>1518.7452710720293</v>
      </c>
      <c r="F51" s="26">
        <v>1464.4094002027932</v>
      </c>
      <c r="G51" s="26">
        <v>1617.3449179599959</v>
      </c>
      <c r="H51" s="26">
        <v>1452.1</v>
      </c>
      <c r="I51" s="26">
        <v>1722.8924655652838</v>
      </c>
      <c r="J51" s="26">
        <v>1945.7795650269863</v>
      </c>
      <c r="K51" s="26">
        <v>1763.1763972392002</v>
      </c>
      <c r="L51" s="26">
        <v>1640.3192347329455</v>
      </c>
      <c r="M51" s="26">
        <v>1381.4531438635422</v>
      </c>
      <c r="N51" s="26">
        <v>1528.7342489862651</v>
      </c>
      <c r="O51" s="26">
        <v>1811.7998061285398</v>
      </c>
      <c r="P51" s="26">
        <v>1770.2050091041383</v>
      </c>
      <c r="Q51" s="26"/>
      <c r="R51" s="21"/>
      <c r="S51" s="83">
        <f t="shared" si="2"/>
        <v>0</v>
      </c>
      <c r="T51" s="21"/>
      <c r="U51" s="21"/>
      <c r="V51" s="21"/>
      <c r="W51" s="21"/>
      <c r="X51" s="21"/>
      <c r="Y51" s="21"/>
      <c r="Z51" s="21"/>
      <c r="AA51" s="82">
        <f t="shared" si="1"/>
        <v>0</v>
      </c>
      <c r="AB51" s="21"/>
      <c r="AC51" s="21"/>
      <c r="AD51" s="21"/>
      <c r="AE51" s="21"/>
      <c r="AF51" s="21"/>
      <c r="AG51" s="21"/>
    </row>
    <row r="52" spans="1:33" ht="14.25" customHeight="1" x14ac:dyDescent="0.15">
      <c r="A52" s="27" t="s">
        <v>68</v>
      </c>
      <c r="B52" s="24">
        <v>546.73368618536324</v>
      </c>
      <c r="C52" s="24">
        <v>617.26609549662373</v>
      </c>
      <c r="D52" s="24">
        <v>716.85661449779502</v>
      </c>
      <c r="E52" s="24">
        <v>1189.9539977529921</v>
      </c>
      <c r="F52" s="24">
        <v>910.59366821200945</v>
      </c>
      <c r="G52" s="24">
        <v>903.56475301752766</v>
      </c>
      <c r="H52" s="24">
        <v>976.19277113848148</v>
      </c>
      <c r="I52" s="24">
        <v>897.65987484155198</v>
      </c>
      <c r="J52" s="24">
        <v>907.30487635639554</v>
      </c>
      <c r="K52" s="24">
        <v>753.51134266414135</v>
      </c>
      <c r="L52" s="24">
        <v>642.47584518231486</v>
      </c>
      <c r="M52" s="24">
        <v>627.9128595881607</v>
      </c>
      <c r="N52" s="24">
        <v>726.40034476132109</v>
      </c>
      <c r="O52" s="24">
        <v>790.13048442178297</v>
      </c>
      <c r="P52" s="24">
        <v>776.40190409659715</v>
      </c>
      <c r="Q52" s="24">
        <v>640.28827234330629</v>
      </c>
      <c r="R52" s="21"/>
      <c r="S52" s="83">
        <f t="shared" si="2"/>
        <v>1</v>
      </c>
      <c r="T52" s="21"/>
      <c r="U52" s="21"/>
      <c r="V52" s="21"/>
      <c r="W52" s="21"/>
      <c r="X52" s="21"/>
      <c r="Y52" s="21"/>
      <c r="Z52" s="21"/>
      <c r="AA52" s="82">
        <f t="shared" si="1"/>
        <v>1</v>
      </c>
      <c r="AB52" s="21"/>
      <c r="AC52" s="21"/>
      <c r="AD52" s="21"/>
      <c r="AE52" s="21"/>
      <c r="AF52" s="21"/>
      <c r="AG52" s="21"/>
    </row>
    <row r="53" spans="1:33" ht="14.25" customHeight="1" x14ac:dyDescent="0.15">
      <c r="A53" s="27" t="s">
        <v>69</v>
      </c>
      <c r="B53" s="26"/>
      <c r="C53" s="26"/>
      <c r="D53" s="26"/>
      <c r="E53" s="26"/>
      <c r="F53" s="26"/>
      <c r="G53" s="26"/>
      <c r="H53" s="26">
        <v>171.4</v>
      </c>
      <c r="I53" s="26">
        <v>202.31843575418995</v>
      </c>
      <c r="J53" s="26">
        <v>192.56983240223465</v>
      </c>
      <c r="K53" s="26">
        <v>194.63687150837987</v>
      </c>
      <c r="L53" s="26">
        <v>172.92737430167597</v>
      </c>
      <c r="M53" s="26">
        <v>154.42458100558659</v>
      </c>
      <c r="N53" s="26">
        <v>160.89944134078212</v>
      </c>
      <c r="O53" s="26">
        <v>139.58991755307261</v>
      </c>
      <c r="P53" s="26">
        <v>161.00911036871508</v>
      </c>
      <c r="Q53" s="26">
        <v>92.739376888268154</v>
      </c>
      <c r="R53" s="21"/>
      <c r="S53" s="83">
        <f t="shared" si="2"/>
        <v>1</v>
      </c>
      <c r="T53" s="21"/>
      <c r="U53" s="21"/>
      <c r="V53" s="21"/>
      <c r="W53" s="21"/>
      <c r="X53" s="21"/>
      <c r="Y53" s="21"/>
      <c r="Z53" s="21"/>
      <c r="AA53" s="82">
        <f t="shared" si="1"/>
        <v>1</v>
      </c>
      <c r="AB53" s="21"/>
      <c r="AC53" s="21"/>
      <c r="AD53" s="21"/>
      <c r="AE53" s="21"/>
      <c r="AF53" s="21"/>
      <c r="AG53" s="21"/>
    </row>
    <row r="54" spans="1:33" ht="14.25" customHeight="1" x14ac:dyDescent="0.15">
      <c r="A54" s="27" t="s">
        <v>70</v>
      </c>
      <c r="B54" s="24"/>
      <c r="C54" s="24"/>
      <c r="D54" s="24"/>
      <c r="E54" s="24"/>
      <c r="F54" s="24"/>
      <c r="G54" s="24"/>
      <c r="H54" s="24">
        <v>125.3</v>
      </c>
      <c r="I54" s="24">
        <v>151.0167597765363</v>
      </c>
      <c r="J54" s="24">
        <v>140.16201117318437</v>
      </c>
      <c r="K54" s="24">
        <v>136.27932960893855</v>
      </c>
      <c r="L54" s="24">
        <v>123.20111731843576</v>
      </c>
      <c r="M54" s="24">
        <v>116.26256983240224</v>
      </c>
      <c r="N54" s="24">
        <v>128.34634296648045</v>
      </c>
      <c r="O54" s="24">
        <v>110.79160358659217</v>
      </c>
      <c r="P54" s="24">
        <v>125.6688234972067</v>
      </c>
      <c r="Q54" s="24">
        <v>72.773219229050284</v>
      </c>
      <c r="R54" s="21"/>
      <c r="S54" s="83">
        <f t="shared" si="2"/>
        <v>1</v>
      </c>
      <c r="T54" s="21"/>
      <c r="U54" s="21"/>
      <c r="V54" s="21"/>
      <c r="W54" s="21"/>
      <c r="X54" s="21"/>
      <c r="Y54" s="21"/>
      <c r="Z54" s="21"/>
      <c r="AA54" s="82">
        <f t="shared" si="1"/>
        <v>1</v>
      </c>
      <c r="AB54" s="21"/>
      <c r="AC54" s="21"/>
      <c r="AD54" s="21"/>
      <c r="AE54" s="21"/>
      <c r="AF54" s="21"/>
      <c r="AG54" s="21"/>
    </row>
    <row r="55" spans="1:33" ht="14.25" customHeight="1" x14ac:dyDescent="0.15">
      <c r="A55" s="27" t="s">
        <v>71</v>
      </c>
      <c r="B55" s="26">
        <v>1085.8817376850957</v>
      </c>
      <c r="C55" s="26">
        <v>1081.6498804078014</v>
      </c>
      <c r="D55" s="26">
        <v>1212.3388622651248</v>
      </c>
      <c r="E55" s="26">
        <v>1770.2</v>
      </c>
      <c r="F55" s="26">
        <v>1484.151360294255</v>
      </c>
      <c r="G55" s="26">
        <v>1635.0841559352427</v>
      </c>
      <c r="H55" s="26">
        <v>1640.7897068914963</v>
      </c>
      <c r="I55" s="26">
        <v>1588.8319606044715</v>
      </c>
      <c r="J55" s="26">
        <v>1575.3106886855273</v>
      </c>
      <c r="K55" s="26">
        <v>1640.6302029917665</v>
      </c>
      <c r="L55" s="26">
        <v>1730.4949837076356</v>
      </c>
      <c r="M55" s="26">
        <v>1896.093032089233</v>
      </c>
      <c r="N55" s="26">
        <v>2002.0572903488451</v>
      </c>
      <c r="O55" s="26">
        <v>2304.331518579771</v>
      </c>
      <c r="P55" s="26">
        <v>2349.0101976876904</v>
      </c>
      <c r="Q55" s="26">
        <v>1765.7098933338189</v>
      </c>
      <c r="R55" s="21"/>
      <c r="S55" s="83">
        <f t="shared" si="2"/>
        <v>1</v>
      </c>
      <c r="T55" s="21"/>
      <c r="U55" s="21"/>
      <c r="V55" s="21"/>
      <c r="W55" s="21"/>
      <c r="X55" s="21"/>
      <c r="Y55" s="21"/>
      <c r="Z55" s="21"/>
      <c r="AA55" s="82">
        <f t="shared" si="1"/>
        <v>1</v>
      </c>
      <c r="AB55" s="21"/>
      <c r="AC55" s="21"/>
      <c r="AD55" s="21"/>
      <c r="AE55" s="21"/>
      <c r="AF55" s="21"/>
      <c r="AG55" s="21"/>
    </row>
    <row r="56" spans="1:33" ht="14.25" customHeight="1" x14ac:dyDescent="0.15">
      <c r="A56" s="27" t="s">
        <v>72</v>
      </c>
      <c r="B56" s="24">
        <v>2233.6365119196394</v>
      </c>
      <c r="C56" s="24">
        <v>2716.4529485052453</v>
      </c>
      <c r="D56" s="24">
        <v>3520.4973444143106</v>
      </c>
      <c r="E56" s="24">
        <v>4222.0488387915748</v>
      </c>
      <c r="F56" s="24">
        <v>3493.9450158123586</v>
      </c>
      <c r="G56" s="24">
        <v>4381.4182230076931</v>
      </c>
      <c r="H56" s="24">
        <v>4822.1296647668178</v>
      </c>
      <c r="I56" s="24">
        <v>4829.1410160584992</v>
      </c>
      <c r="J56" s="24">
        <v>4931.0798229448501</v>
      </c>
      <c r="K56" s="24">
        <v>4995.7947506758501</v>
      </c>
      <c r="L56" s="24">
        <v>4597.9397575276425</v>
      </c>
      <c r="M56" s="24">
        <v>4485.0036231439199</v>
      </c>
      <c r="N56" s="24">
        <v>5053.7590163941222</v>
      </c>
      <c r="O56" s="24">
        <v>5903.6327605456308</v>
      </c>
      <c r="P56" s="24">
        <v>5987.7028566904492</v>
      </c>
      <c r="Q56" s="24">
        <v>5524.5275293557079</v>
      </c>
      <c r="R56" s="21"/>
      <c r="S56" s="83">
        <f t="shared" si="2"/>
        <v>1</v>
      </c>
      <c r="T56" s="21"/>
      <c r="U56" s="21"/>
      <c r="V56" s="21"/>
      <c r="W56" s="21"/>
      <c r="X56" s="21"/>
      <c r="Y56" s="21"/>
      <c r="Z56" s="21"/>
      <c r="AA56" s="82">
        <f t="shared" si="1"/>
        <v>1</v>
      </c>
      <c r="AB56" s="21"/>
      <c r="AC56" s="21"/>
      <c r="AD56" s="21"/>
      <c r="AE56" s="21"/>
      <c r="AF56" s="21"/>
      <c r="AG56" s="21"/>
    </row>
    <row r="57" spans="1:33" ht="14.25" customHeight="1" x14ac:dyDescent="0.15">
      <c r="A57" s="27" t="s">
        <v>74</v>
      </c>
      <c r="B57" s="24">
        <v>18306.900000000001</v>
      </c>
      <c r="C57" s="24">
        <v>24323.271679342561</v>
      </c>
      <c r="D57" s="24">
        <v>29683.378830167669</v>
      </c>
      <c r="E57" s="24">
        <v>34278.653654949914</v>
      </c>
      <c r="F57" s="24">
        <v>26793.01592820905</v>
      </c>
      <c r="G57" s="24">
        <v>27571.828321138619</v>
      </c>
      <c r="H57" s="24">
        <v>30762.350087267296</v>
      </c>
      <c r="I57" s="24">
        <v>29955.990649420106</v>
      </c>
      <c r="J57" s="24">
        <v>32505.689532937529</v>
      </c>
      <c r="K57" s="24">
        <v>32328.903700367791</v>
      </c>
      <c r="L57" s="24">
        <v>28487.740147004286</v>
      </c>
      <c r="M57" s="24">
        <v>26742.362583978578</v>
      </c>
      <c r="N57" s="24">
        <v>28578.137324964951</v>
      </c>
      <c r="O57" s="24">
        <v>32609.304599596704</v>
      </c>
      <c r="P57" s="24">
        <v>34648.67901318716</v>
      </c>
      <c r="Q57" s="24">
        <v>32788.781102720233</v>
      </c>
      <c r="R57" s="21"/>
      <c r="S57" s="83">
        <f t="shared" si="2"/>
        <v>1</v>
      </c>
      <c r="T57" s="21"/>
      <c r="U57" s="21"/>
      <c r="V57" s="21"/>
      <c r="W57" s="21"/>
      <c r="X57" s="21"/>
      <c r="Y57" s="21"/>
      <c r="Z57" s="21"/>
      <c r="AA57" s="82">
        <f t="shared" si="1"/>
        <v>1</v>
      </c>
      <c r="AB57" s="21"/>
      <c r="AC57" s="21"/>
      <c r="AD57" s="21"/>
      <c r="AE57" s="21"/>
      <c r="AF57" s="21"/>
      <c r="AG57" s="21"/>
    </row>
    <row r="58" spans="1:33" ht="14.25" customHeight="1" x14ac:dyDescent="0.15">
      <c r="A58" s="27" t="s">
        <v>75</v>
      </c>
      <c r="B58" s="26">
        <v>53.004428289284895</v>
      </c>
      <c r="C58" s="26">
        <v>56.813769897761098</v>
      </c>
      <c r="D58" s="26">
        <v>75.455348551943786</v>
      </c>
      <c r="E58" s="26">
        <v>89.353537285970702</v>
      </c>
      <c r="F58" s="26">
        <v>83.265342868878747</v>
      </c>
      <c r="G58" s="26">
        <v>69.642867190709026</v>
      </c>
      <c r="H58" s="26">
        <v>93.556754688528642</v>
      </c>
      <c r="I58" s="26">
        <v>96.679627055890975</v>
      </c>
      <c r="J58" s="26">
        <v>546.98682363529019</v>
      </c>
      <c r="K58" s="26">
        <v>452.14443691251734</v>
      </c>
      <c r="L58" s="26">
        <v>433.17550203791956</v>
      </c>
      <c r="M58" s="26">
        <v>414.46122324253071</v>
      </c>
      <c r="N58" s="26">
        <v>620.81737034116384</v>
      </c>
      <c r="O58" s="26">
        <v>498.24725271633628</v>
      </c>
      <c r="P58" s="26">
        <v>531.72106841622542</v>
      </c>
      <c r="Q58" s="26">
        <v>435.00908086270056</v>
      </c>
      <c r="R58" s="21"/>
      <c r="S58" s="83">
        <f t="shared" si="2"/>
        <v>1</v>
      </c>
      <c r="T58" s="21"/>
      <c r="U58" s="21"/>
      <c r="V58" s="21"/>
      <c r="W58" s="21"/>
      <c r="X58" s="21"/>
      <c r="Y58" s="21"/>
      <c r="Z58" s="21"/>
      <c r="AA58" s="82">
        <f t="shared" si="1"/>
        <v>1</v>
      </c>
      <c r="AB58" s="21"/>
      <c r="AC58" s="21"/>
      <c r="AD58" s="21"/>
      <c r="AE58" s="21"/>
      <c r="AF58" s="21"/>
      <c r="AG58" s="21"/>
    </row>
    <row r="59" spans="1:33" ht="14.25" customHeight="1" x14ac:dyDescent="0.15">
      <c r="A59" s="27" t="s">
        <v>76</v>
      </c>
      <c r="B59" s="24">
        <v>26.895920370370369</v>
      </c>
      <c r="C59" s="24">
        <v>24.877012962962961</v>
      </c>
      <c r="D59" s="24">
        <v>31.053567037037034</v>
      </c>
      <c r="E59" s="24">
        <v>34.854491481481475</v>
      </c>
      <c r="F59" s="24">
        <v>32.567436666666666</v>
      </c>
      <c r="G59" s="24">
        <v>31.011229629629629</v>
      </c>
      <c r="H59" s="24">
        <v>30.663251111111109</v>
      </c>
      <c r="I59" s="24">
        <v>29.359054814814815</v>
      </c>
      <c r="J59" s="24">
        <v>30.47399888888889</v>
      </c>
      <c r="K59" s="24">
        <v>35.647713072780746</v>
      </c>
      <c r="L59" s="24">
        <v>34.067786917973841</v>
      </c>
      <c r="M59" s="24">
        <v>31.439080235005459</v>
      </c>
      <c r="N59" s="72">
        <v>28.741025994897281</v>
      </c>
      <c r="O59" s="72">
        <v>38.776724848148142</v>
      </c>
      <c r="P59" s="72">
        <v>40.960287896322967</v>
      </c>
      <c r="Q59" s="72">
        <v>24.312266920138711</v>
      </c>
      <c r="R59" s="21"/>
      <c r="S59" s="83">
        <f t="shared" si="2"/>
        <v>1</v>
      </c>
      <c r="T59" s="21"/>
      <c r="U59" s="21"/>
      <c r="V59" s="21"/>
      <c r="W59" s="21"/>
      <c r="X59" s="21"/>
      <c r="Y59" s="21"/>
      <c r="Z59" s="21"/>
      <c r="AA59" s="82">
        <f t="shared" si="1"/>
        <v>1</v>
      </c>
      <c r="AB59" s="21"/>
      <c r="AC59" s="21"/>
      <c r="AD59" s="21"/>
      <c r="AE59" s="21"/>
      <c r="AF59" s="21"/>
      <c r="AG59" s="21"/>
    </row>
    <row r="60" spans="1:33" ht="14.25" customHeight="1" x14ac:dyDescent="0.15">
      <c r="A60" s="27" t="s">
        <v>77</v>
      </c>
      <c r="B60" s="26">
        <v>869.3</v>
      </c>
      <c r="C60" s="26">
        <v>942.6</v>
      </c>
      <c r="D60" s="26">
        <v>1114.9000000000001</v>
      </c>
      <c r="E60" s="26">
        <v>1172.8</v>
      </c>
      <c r="F60" s="26">
        <v>1012</v>
      </c>
      <c r="G60" s="26">
        <v>1331.7</v>
      </c>
      <c r="H60" s="26">
        <v>1306.3</v>
      </c>
      <c r="I60" s="26">
        <v>1362.7</v>
      </c>
      <c r="J60" s="26">
        <v>1364.1</v>
      </c>
      <c r="K60" s="26">
        <v>1419.4</v>
      </c>
      <c r="L60" s="26">
        <v>1550.4</v>
      </c>
      <c r="M60" s="26">
        <v>1626</v>
      </c>
      <c r="N60" s="26">
        <v>1571.1</v>
      </c>
      <c r="O60" s="26">
        <v>1646.3</v>
      </c>
      <c r="P60" s="26">
        <v>1703.9</v>
      </c>
      <c r="Q60" s="26">
        <v>1412.3</v>
      </c>
      <c r="R60" s="21"/>
      <c r="S60" s="83">
        <f t="shared" si="2"/>
        <v>1</v>
      </c>
      <c r="T60" s="21"/>
      <c r="U60" s="21"/>
      <c r="V60" s="21"/>
      <c r="W60" s="21"/>
      <c r="X60" s="21"/>
      <c r="Y60" s="21"/>
      <c r="Z60" s="21"/>
      <c r="AA60" s="82">
        <f t="shared" si="1"/>
        <v>1</v>
      </c>
      <c r="AB60" s="21"/>
      <c r="AC60" s="21"/>
      <c r="AD60" s="21"/>
      <c r="AE60" s="21"/>
      <c r="AF60" s="21"/>
      <c r="AG60" s="21"/>
    </row>
    <row r="61" spans="1:33" ht="14.25" customHeight="1" x14ac:dyDescent="0.15">
      <c r="A61" s="27" t="s">
        <v>78</v>
      </c>
      <c r="B61" s="24">
        <v>320.7523962962963</v>
      </c>
      <c r="C61" s="24">
        <v>357.13492791111111</v>
      </c>
      <c r="D61" s="24">
        <v>395.52398333333332</v>
      </c>
      <c r="E61" s="24">
        <v>438.86905000000002</v>
      </c>
      <c r="F61" s="24">
        <v>344.50269692592593</v>
      </c>
      <c r="G61" s="24">
        <v>346.49270296296294</v>
      </c>
      <c r="H61" s="24">
        <v>344.69569151111108</v>
      </c>
      <c r="I61" s="24">
        <v>336.13645355555553</v>
      </c>
      <c r="J61" s="24">
        <v>341.82587141111105</v>
      </c>
      <c r="K61" s="24">
        <v>343.79959840395219</v>
      </c>
      <c r="L61" s="24">
        <v>345.81602885439469</v>
      </c>
      <c r="M61" s="24">
        <v>356.99713253165049</v>
      </c>
      <c r="N61" s="72">
        <v>360.22100379422022</v>
      </c>
      <c r="O61" s="72">
        <v>413.0685226202645</v>
      </c>
      <c r="P61" s="72">
        <v>416.13773607130418</v>
      </c>
      <c r="Q61" s="72">
        <v>259.70703045478785</v>
      </c>
      <c r="R61" s="21"/>
      <c r="S61" s="58"/>
      <c r="T61" s="21"/>
      <c r="U61" s="21"/>
      <c r="V61" s="21"/>
      <c r="W61" s="21"/>
      <c r="X61" s="21"/>
      <c r="Y61" s="21"/>
      <c r="Z61" s="21"/>
      <c r="AA61" s="58"/>
      <c r="AB61" s="21"/>
      <c r="AC61" s="21"/>
      <c r="AD61" s="21"/>
      <c r="AE61" s="21"/>
      <c r="AF61" s="21"/>
      <c r="AG61" s="21"/>
    </row>
    <row r="62" spans="1:33" ht="14.25" customHeight="1" x14ac:dyDescent="0.15">
      <c r="A62" s="27" t="s">
        <v>79</v>
      </c>
      <c r="B62" s="26">
        <v>1042.5034883408468</v>
      </c>
      <c r="C62" s="26">
        <v>1170.9174416649601</v>
      </c>
      <c r="D62" s="26">
        <v>1327.0009133646222</v>
      </c>
      <c r="E62" s="26">
        <v>1669.2917329340939</v>
      </c>
      <c r="F62" s="26">
        <v>1369.1562300800729</v>
      </c>
      <c r="G62" s="26">
        <v>1716.171025968293</v>
      </c>
      <c r="H62" s="26">
        <v>1761.6560152196021</v>
      </c>
      <c r="I62" s="26">
        <v>1708.388194211097</v>
      </c>
      <c r="J62" s="26">
        <v>1708.9446872936778</v>
      </c>
      <c r="K62" s="26">
        <v>1743.9244492006339</v>
      </c>
      <c r="L62" s="26">
        <v>1510.0993967824872</v>
      </c>
      <c r="M62" s="26">
        <v>1239.3</v>
      </c>
      <c r="N62" s="26">
        <v>1471.44125517827</v>
      </c>
      <c r="O62" s="26">
        <v>1548.3869086016982</v>
      </c>
      <c r="P62" s="26">
        <v>1621.9473753204179</v>
      </c>
      <c r="Q62" s="26">
        <v>1117.804534683391</v>
      </c>
      <c r="R62" s="21"/>
      <c r="S62" s="83">
        <f t="shared" ref="S62:S67" si="3">IF(Q62="", 0, 1)</f>
        <v>1</v>
      </c>
      <c r="T62" s="21"/>
      <c r="U62" s="21"/>
      <c r="V62" s="21"/>
      <c r="W62" s="21"/>
      <c r="X62" s="21"/>
      <c r="Y62" s="21"/>
      <c r="Z62" s="21"/>
      <c r="AA62" s="82">
        <f t="shared" si="1"/>
        <v>1</v>
      </c>
      <c r="AB62" s="21"/>
      <c r="AC62" s="21"/>
      <c r="AD62" s="21"/>
      <c r="AE62" s="21"/>
      <c r="AF62" s="21"/>
      <c r="AG62" s="21"/>
    </row>
    <row r="63" spans="1:33" ht="14.25" customHeight="1" x14ac:dyDescent="0.15">
      <c r="A63" s="27" t="s">
        <v>80</v>
      </c>
      <c r="B63" s="24">
        <v>3731.3</v>
      </c>
      <c r="C63" s="24">
        <v>4525.1000000000004</v>
      </c>
      <c r="D63" s="24">
        <v>6017.4</v>
      </c>
      <c r="E63" s="24">
        <v>7321.4</v>
      </c>
      <c r="F63" s="24">
        <v>5701.3</v>
      </c>
      <c r="G63" s="24">
        <v>6575.4</v>
      </c>
      <c r="H63" s="24">
        <v>6474.1</v>
      </c>
      <c r="I63" s="24">
        <v>7553.8</v>
      </c>
      <c r="J63" s="24">
        <v>7064.4</v>
      </c>
      <c r="K63" s="24">
        <v>8156.6</v>
      </c>
      <c r="L63" s="24">
        <v>7178.6</v>
      </c>
      <c r="M63" s="24">
        <v>7024.8</v>
      </c>
      <c r="N63" s="24">
        <v>7429.2</v>
      </c>
      <c r="O63" s="24">
        <v>8162.99</v>
      </c>
      <c r="P63" s="24">
        <v>8552.1299999999992</v>
      </c>
      <c r="Q63" s="24">
        <v>8032.69</v>
      </c>
      <c r="R63" s="21"/>
      <c r="S63" s="83">
        <f t="shared" si="3"/>
        <v>1</v>
      </c>
      <c r="T63" s="21"/>
      <c r="U63" s="21"/>
      <c r="V63" s="21"/>
      <c r="W63" s="21"/>
      <c r="X63" s="21"/>
      <c r="Y63" s="21"/>
      <c r="Z63" s="21"/>
      <c r="AA63" s="82">
        <f t="shared" si="1"/>
        <v>1</v>
      </c>
      <c r="AB63" s="21"/>
      <c r="AC63" s="21"/>
      <c r="AD63" s="21"/>
      <c r="AE63" s="21"/>
      <c r="AF63" s="21"/>
      <c r="AG63" s="21"/>
    </row>
    <row r="64" spans="1:33" ht="14.25" customHeight="1" x14ac:dyDescent="0.15">
      <c r="A64" s="27" t="s">
        <v>81</v>
      </c>
      <c r="B64" s="26">
        <v>520.04999999999995</v>
      </c>
      <c r="C64" s="26">
        <v>565.1</v>
      </c>
      <c r="D64" s="26">
        <v>609.6</v>
      </c>
      <c r="E64" s="26">
        <v>657.59</v>
      </c>
      <c r="F64" s="26">
        <v>450.41</v>
      </c>
      <c r="G64" s="26">
        <v>466.74488262119502</v>
      </c>
      <c r="H64" s="26">
        <v>523.80541792436691</v>
      </c>
      <c r="I64" s="26">
        <v>552.44257543569302</v>
      </c>
      <c r="J64" s="26">
        <v>613.73943102428598</v>
      </c>
      <c r="K64" s="26">
        <v>582.27560807142606</v>
      </c>
      <c r="L64" s="26">
        <v>619.39709757761796</v>
      </c>
      <c r="M64" s="26">
        <v>626.09506198312704</v>
      </c>
      <c r="N64" s="26">
        <v>649.26900985168697</v>
      </c>
      <c r="O64" s="26">
        <v>718.38911168287996</v>
      </c>
      <c r="P64" s="26">
        <v>717.17869378424518</v>
      </c>
      <c r="Q64" s="26">
        <v>588.30471790414003</v>
      </c>
      <c r="R64" s="21"/>
      <c r="S64" s="83">
        <f t="shared" si="3"/>
        <v>1</v>
      </c>
      <c r="T64" s="21"/>
      <c r="U64" s="21"/>
      <c r="V64" s="21"/>
      <c r="W64" s="21"/>
      <c r="X64" s="21"/>
      <c r="Y64" s="21"/>
      <c r="Z64" s="21"/>
      <c r="AA64" s="82">
        <f t="shared" si="1"/>
        <v>1</v>
      </c>
      <c r="AB64" s="21"/>
      <c r="AC64" s="21"/>
      <c r="AD64" s="21"/>
      <c r="AE64" s="21"/>
      <c r="AF64" s="21"/>
      <c r="AG64" s="21"/>
    </row>
    <row r="65" spans="1:33" ht="14.25" customHeight="1" x14ac:dyDescent="0.15">
      <c r="A65" s="27" t="s">
        <v>84</v>
      </c>
      <c r="B65" s="24"/>
      <c r="C65" s="24"/>
      <c r="D65" s="24"/>
      <c r="E65" s="24">
        <v>1259.2246153244139</v>
      </c>
      <c r="F65" s="24">
        <v>820.75900316184016</v>
      </c>
      <c r="G65" s="24">
        <v>960.52037857142818</v>
      </c>
      <c r="H65" s="24">
        <v>1327.6648710850095</v>
      </c>
      <c r="I65" s="24">
        <v>1491.1980265892992</v>
      </c>
      <c r="J65" s="24">
        <v>1675.1356557545748</v>
      </c>
      <c r="K65" s="24">
        <v>1685.1755268061052</v>
      </c>
      <c r="L65" s="24">
        <v>1321.9440443334552</v>
      </c>
      <c r="M65" s="24">
        <v>1374.1302283235818</v>
      </c>
      <c r="N65" s="24">
        <v>1578.6041354008655</v>
      </c>
      <c r="O65" s="24">
        <v>1805.6214785035381</v>
      </c>
      <c r="P65" s="24">
        <v>1847.0854678469186</v>
      </c>
      <c r="Q65" s="24">
        <v>1520.9874033144692</v>
      </c>
      <c r="R65" s="21"/>
      <c r="S65" s="83">
        <f t="shared" si="3"/>
        <v>1</v>
      </c>
      <c r="T65" s="21"/>
      <c r="U65" s="21"/>
      <c r="V65" s="21"/>
      <c r="W65" s="21"/>
      <c r="X65" s="21"/>
      <c r="Y65" s="21"/>
      <c r="Z65" s="21"/>
      <c r="AA65" s="82">
        <f t="shared" si="1"/>
        <v>1</v>
      </c>
      <c r="AB65" s="21"/>
      <c r="AC65" s="21"/>
      <c r="AD65" s="21"/>
      <c r="AE65" s="21"/>
      <c r="AF65" s="21"/>
      <c r="AG65" s="21"/>
    </row>
    <row r="66" spans="1:33" ht="14.25" customHeight="1" x14ac:dyDescent="0.15">
      <c r="A66" s="27" t="s">
        <v>85</v>
      </c>
      <c r="B66" s="26">
        <v>49.190711850198042</v>
      </c>
      <c r="C66" s="26">
        <v>44.715828535272202</v>
      </c>
      <c r="D66" s="26">
        <v>57.995598666641115</v>
      </c>
      <c r="E66" s="26">
        <v>185.34244427758284</v>
      </c>
      <c r="F66" s="26">
        <v>180.1822055564526</v>
      </c>
      <c r="G66" s="26">
        <v>69.455618569980629</v>
      </c>
      <c r="H66" s="26">
        <v>60.8</v>
      </c>
      <c r="I66" s="26">
        <v>53.431633373289934</v>
      </c>
      <c r="J66" s="26">
        <v>50.626218459324534</v>
      </c>
      <c r="K66" s="26">
        <v>49.314913655895495</v>
      </c>
      <c r="L66" s="26">
        <v>33.217391757604545</v>
      </c>
      <c r="M66" s="26">
        <v>22.356966055606126</v>
      </c>
      <c r="N66" s="26">
        <v>29.023586315087108</v>
      </c>
      <c r="O66" s="26">
        <v>31.557882413819424</v>
      </c>
      <c r="P66" s="26">
        <v>27.739716380187989</v>
      </c>
      <c r="Q66" s="26">
        <v>32.302178359710041</v>
      </c>
      <c r="R66" s="21"/>
      <c r="S66" s="83">
        <f t="shared" si="3"/>
        <v>1</v>
      </c>
      <c r="T66" s="21"/>
      <c r="U66" s="21"/>
      <c r="V66" s="21"/>
      <c r="W66" s="21"/>
      <c r="X66" s="21"/>
      <c r="Y66" s="21"/>
      <c r="Z66" s="21"/>
      <c r="AA66" s="82">
        <f t="shared" si="1"/>
        <v>1</v>
      </c>
      <c r="AB66" s="21"/>
      <c r="AC66" s="21"/>
      <c r="AD66" s="21"/>
      <c r="AE66" s="21"/>
      <c r="AF66" s="21"/>
      <c r="AG66" s="21"/>
    </row>
    <row r="67" spans="1:33" ht="14.25" customHeight="1" x14ac:dyDescent="0.15">
      <c r="A67" s="27" t="s">
        <v>86</v>
      </c>
      <c r="B67" s="24">
        <v>765.37342534872698</v>
      </c>
      <c r="C67" s="24">
        <v>635.15024450242117</v>
      </c>
      <c r="D67" s="24">
        <v>1123.3078192083726</v>
      </c>
      <c r="E67" s="24">
        <v>1613.1204350871415</v>
      </c>
      <c r="F67" s="24">
        <v>1477.8921603814806</v>
      </c>
      <c r="G67" s="24">
        <v>1655.0885806982051</v>
      </c>
      <c r="H67" s="24">
        <v>2100.3116542037292</v>
      </c>
      <c r="I67" s="24">
        <v>2424.3879884715152</v>
      </c>
      <c r="J67" s="24">
        <v>2531.6783945713805</v>
      </c>
      <c r="K67" s="24">
        <v>3128.2471116299525</v>
      </c>
      <c r="L67" s="24">
        <v>3296.3166863862289</v>
      </c>
      <c r="M67" s="24">
        <v>3252.8453198580933</v>
      </c>
      <c r="N67" s="24">
        <v>3607.1439027628858</v>
      </c>
      <c r="O67" s="24">
        <v>4083.0319967927408</v>
      </c>
      <c r="P67" s="24">
        <v>4035.8959011214074</v>
      </c>
      <c r="Q67" s="24">
        <v>3509.2248164246921</v>
      </c>
      <c r="R67" s="21"/>
      <c r="S67" s="83">
        <f t="shared" si="3"/>
        <v>1</v>
      </c>
      <c r="T67" s="21"/>
      <c r="U67" s="21"/>
      <c r="V67" s="21"/>
      <c r="W67" s="21"/>
      <c r="X67" s="21"/>
      <c r="Y67" s="21"/>
      <c r="Z67" s="21"/>
      <c r="AA67" s="82">
        <f t="shared" si="1"/>
        <v>1</v>
      </c>
      <c r="AB67" s="21"/>
      <c r="AC67" s="21"/>
      <c r="AD67" s="21"/>
      <c r="AE67" s="21"/>
      <c r="AF67" s="21"/>
      <c r="AG67" s="21"/>
    </row>
    <row r="68" spans="1:33" ht="14.25" customHeight="1" x14ac:dyDescent="0.15">
      <c r="A68" s="27" t="s">
        <v>87</v>
      </c>
      <c r="B68" s="26"/>
      <c r="C68" s="26"/>
      <c r="D68" s="26"/>
      <c r="E68" s="26">
        <v>166934.9</v>
      </c>
      <c r="F68" s="26">
        <v>124689.44445715935</v>
      </c>
      <c r="G68" s="26">
        <v>146049.16403737367</v>
      </c>
      <c r="H68" s="26">
        <v>159189.26160320599</v>
      </c>
      <c r="I68" s="26">
        <v>150857.07190650466</v>
      </c>
      <c r="J68" s="26">
        <v>156375.31635713833</v>
      </c>
      <c r="K68" s="26">
        <v>155569.91881426823</v>
      </c>
      <c r="L68" s="26">
        <v>139495.80416386414</v>
      </c>
      <c r="M68" s="26">
        <v>137662.89152022076</v>
      </c>
      <c r="N68" s="26">
        <v>148908.48659131481</v>
      </c>
      <c r="O68" s="26">
        <v>166483.99203891971</v>
      </c>
      <c r="P68" s="26">
        <v>161185.81111994074</v>
      </c>
      <c r="Q68" s="26">
        <v>137612.93258997478</v>
      </c>
      <c r="R68" s="21"/>
      <c r="S68" s="58"/>
      <c r="T68" s="21"/>
      <c r="U68" s="21"/>
      <c r="V68" s="21"/>
      <c r="W68" s="21"/>
      <c r="X68" s="21"/>
      <c r="Y68" s="21"/>
      <c r="Z68" s="21"/>
      <c r="AA68" s="58"/>
      <c r="AB68" s="21"/>
      <c r="AC68" s="21"/>
      <c r="AD68" s="21"/>
      <c r="AE68" s="21"/>
      <c r="AF68" s="21"/>
      <c r="AG68" s="21"/>
    </row>
    <row r="69" spans="1:33" ht="14.25" customHeight="1" x14ac:dyDescent="0.15">
      <c r="A69" s="27" t="s">
        <v>88</v>
      </c>
      <c r="B69" s="24">
        <v>42.410677340830539</v>
      </c>
      <c r="C69" s="24">
        <v>59.374237462502506</v>
      </c>
      <c r="D69" s="24">
        <v>116.478964242413</v>
      </c>
      <c r="E69" s="24">
        <v>91.924557980193612</v>
      </c>
      <c r="F69" s="24">
        <v>72.749746449780233</v>
      </c>
      <c r="G69" s="24">
        <v>80.053784108497808</v>
      </c>
      <c r="H69" s="24">
        <v>93.951788665418491</v>
      </c>
      <c r="I69" s="24"/>
      <c r="J69" s="24"/>
      <c r="K69" s="24"/>
      <c r="L69" s="24"/>
      <c r="M69" s="24"/>
      <c r="N69" s="24"/>
      <c r="O69" s="24"/>
      <c r="P69" s="24"/>
      <c r="Q69" s="24"/>
      <c r="R69" s="21"/>
      <c r="S69" s="83">
        <f t="shared" ref="S69:S100" si="4">IF(Q69="", 0, 1)</f>
        <v>0</v>
      </c>
      <c r="T69" s="21"/>
      <c r="U69" s="21"/>
      <c r="V69" s="21"/>
      <c r="W69" s="21"/>
      <c r="X69" s="21"/>
      <c r="Y69" s="21"/>
      <c r="Z69" s="21"/>
      <c r="AA69" s="82">
        <f t="shared" si="1"/>
        <v>0</v>
      </c>
      <c r="AB69" s="21"/>
      <c r="AC69" s="21"/>
      <c r="AD69" s="21"/>
      <c r="AE69" s="21"/>
      <c r="AF69" s="21"/>
      <c r="AG69" s="21"/>
    </row>
    <row r="70" spans="1:33" ht="14.25" customHeight="1" x14ac:dyDescent="0.15">
      <c r="A70" s="27" t="s">
        <v>89</v>
      </c>
      <c r="B70" s="26">
        <v>281.5</v>
      </c>
      <c r="C70" s="26">
        <v>287.36125541910388</v>
      </c>
      <c r="D70" s="26">
        <v>291.94780104360592</v>
      </c>
      <c r="E70" s="26">
        <v>353.72134018202013</v>
      </c>
      <c r="F70" s="26">
        <v>227.59236495793672</v>
      </c>
      <c r="G70" s="26">
        <v>267.50102480443377</v>
      </c>
      <c r="H70" s="26">
        <v>307.97791603227461</v>
      </c>
      <c r="I70" s="26">
        <v>325.07116922402577</v>
      </c>
      <c r="J70" s="26">
        <v>372.59111931198868</v>
      </c>
      <c r="K70" s="26">
        <v>348.24576392961836</v>
      </c>
      <c r="L70" s="26">
        <v>301.54321682308949</v>
      </c>
      <c r="M70" s="26">
        <v>303.58197933711187</v>
      </c>
      <c r="N70" s="26">
        <v>341.37710963505316</v>
      </c>
      <c r="O70" s="26">
        <v>385.85945520512411</v>
      </c>
      <c r="P70" s="26">
        <v>397.29073579457929</v>
      </c>
      <c r="Q70" s="26">
        <v>222.19985717314745</v>
      </c>
      <c r="R70" s="21"/>
      <c r="S70" s="83">
        <f t="shared" si="4"/>
        <v>1</v>
      </c>
      <c r="T70" s="21"/>
      <c r="U70" s="21"/>
      <c r="V70" s="21"/>
      <c r="W70" s="21"/>
      <c r="X70" s="21"/>
      <c r="Y70" s="21"/>
      <c r="Z70" s="21"/>
      <c r="AA70" s="82">
        <f t="shared" si="1"/>
        <v>1</v>
      </c>
      <c r="AB70" s="21"/>
      <c r="AC70" s="21"/>
      <c r="AD70" s="21"/>
      <c r="AE70" s="21"/>
      <c r="AF70" s="21"/>
      <c r="AG70" s="21"/>
    </row>
    <row r="71" spans="1:33" ht="14.25" customHeight="1" x14ac:dyDescent="0.15">
      <c r="A71" s="27" t="s">
        <v>90</v>
      </c>
      <c r="B71" s="24">
        <v>4334.8</v>
      </c>
      <c r="C71" s="24"/>
      <c r="D71" s="24"/>
      <c r="E71" s="24">
        <v>7735.7033845720307</v>
      </c>
      <c r="F71" s="24">
        <v>4941.6901528755598</v>
      </c>
      <c r="G71" s="24">
        <v>5757.4384102453078</v>
      </c>
      <c r="H71" s="24">
        <v>7104.3057221523186</v>
      </c>
      <c r="I71" s="24">
        <v>6507.3902976830159</v>
      </c>
      <c r="J71" s="24">
        <v>6680.4221841574617</v>
      </c>
      <c r="K71" s="24">
        <v>6708.4582155802746</v>
      </c>
      <c r="L71" s="24">
        <v>5386.0259397235113</v>
      </c>
      <c r="M71" s="24">
        <v>5465.1884070791966</v>
      </c>
      <c r="N71" s="24">
        <v>6178.7040344097722</v>
      </c>
      <c r="O71" s="24">
        <v>7266.2373937362763</v>
      </c>
      <c r="P71" s="24">
        <v>6839.7705775974136</v>
      </c>
      <c r="Q71" s="24">
        <v>5380.3468145772758</v>
      </c>
      <c r="R71" s="21"/>
      <c r="S71" s="83">
        <f t="shared" si="4"/>
        <v>1</v>
      </c>
      <c r="T71" s="21"/>
      <c r="U71" s="21"/>
      <c r="V71" s="21"/>
      <c r="W71" s="21"/>
      <c r="X71" s="21"/>
      <c r="Y71" s="21"/>
      <c r="Z71" s="21"/>
      <c r="AA71" s="82">
        <f t="shared" ref="AA71:AA134" si="5">IF(Q71="", 0, 1)</f>
        <v>1</v>
      </c>
      <c r="AB71" s="21"/>
      <c r="AC71" s="21"/>
      <c r="AD71" s="21"/>
      <c r="AE71" s="21"/>
      <c r="AF71" s="21"/>
      <c r="AG71" s="21"/>
    </row>
    <row r="72" spans="1:33" ht="14.25" customHeight="1" x14ac:dyDescent="0.15">
      <c r="A72" s="27" t="s">
        <v>91</v>
      </c>
      <c r="B72" s="26">
        <v>37791.671593467574</v>
      </c>
      <c r="C72" s="26">
        <v>40623.859923686585</v>
      </c>
      <c r="D72" s="26">
        <v>44967.56562138263</v>
      </c>
      <c r="E72" s="26">
        <v>49623.818765391421</v>
      </c>
      <c r="F72" s="26">
        <v>38619.23851511359</v>
      </c>
      <c r="G72" s="26">
        <v>42658.575139048626</v>
      </c>
      <c r="H72" s="26">
        <v>50181.041042935998</v>
      </c>
      <c r="I72" s="26">
        <v>47045.819244717852</v>
      </c>
      <c r="J72" s="26">
        <v>50557.017712114539</v>
      </c>
      <c r="K72" s="26">
        <v>51893.268492610034</v>
      </c>
      <c r="L72" s="26">
        <v>45022.603179773207</v>
      </c>
      <c r="M72" s="26">
        <v>45662.401776251696</v>
      </c>
      <c r="N72" s="26">
        <v>49307.19652632143</v>
      </c>
      <c r="O72" s="26">
        <v>54016.343452257432</v>
      </c>
      <c r="P72" s="26">
        <v>52313.50350163698</v>
      </c>
      <c r="Q72" s="26">
        <v>46629.491145463195</v>
      </c>
      <c r="R72" s="21"/>
      <c r="S72" s="83">
        <f t="shared" si="4"/>
        <v>1</v>
      </c>
      <c r="T72" s="21"/>
      <c r="U72" s="21"/>
      <c r="V72" s="21"/>
      <c r="W72" s="21"/>
      <c r="X72" s="21"/>
      <c r="Y72" s="21"/>
      <c r="Z72" s="21"/>
      <c r="AA72" s="82">
        <f t="shared" si="5"/>
        <v>1</v>
      </c>
      <c r="AB72" s="21"/>
      <c r="AC72" s="21"/>
      <c r="AD72" s="21"/>
      <c r="AE72" s="21"/>
      <c r="AF72" s="21"/>
      <c r="AG72" s="21"/>
    </row>
    <row r="73" spans="1:33" ht="14.25" customHeight="1" x14ac:dyDescent="0.15">
      <c r="A73" s="27" t="s">
        <v>92</v>
      </c>
      <c r="B73" s="24">
        <v>203.35662713541308</v>
      </c>
      <c r="C73" s="24">
        <v>205.00729628308164</v>
      </c>
      <c r="D73" s="24">
        <v>317.86928218581045</v>
      </c>
      <c r="E73" s="24">
        <v>317.60000000000002</v>
      </c>
      <c r="F73" s="24">
        <v>245.77062785145228</v>
      </c>
      <c r="G73" s="24">
        <v>247.94455338826856</v>
      </c>
      <c r="H73" s="24">
        <v>237.3060870313779</v>
      </c>
      <c r="I73" s="24">
        <v>217.75566945823556</v>
      </c>
      <c r="J73" s="24">
        <v>208.06832241762555</v>
      </c>
      <c r="K73" s="24">
        <v>204.61284905856621</v>
      </c>
      <c r="L73" s="24">
        <v>181.28223949566228</v>
      </c>
      <c r="M73" s="24">
        <v>119.28697920230229</v>
      </c>
      <c r="N73" s="24"/>
      <c r="O73" s="24"/>
      <c r="P73" s="24"/>
      <c r="Q73" s="24"/>
      <c r="R73" s="21"/>
      <c r="S73" s="83">
        <f t="shared" si="4"/>
        <v>0</v>
      </c>
      <c r="T73" s="21"/>
      <c r="U73" s="21"/>
      <c r="V73" s="21"/>
      <c r="W73" s="21"/>
      <c r="X73" s="21"/>
      <c r="Y73" s="21"/>
      <c r="Z73" s="21"/>
      <c r="AA73" s="82">
        <f t="shared" si="5"/>
        <v>0</v>
      </c>
      <c r="AB73" s="21"/>
      <c r="AC73" s="21"/>
      <c r="AD73" s="21"/>
      <c r="AE73" s="21"/>
      <c r="AF73" s="21"/>
      <c r="AG73" s="21"/>
    </row>
    <row r="74" spans="1:33" ht="14.25" customHeight="1" x14ac:dyDescent="0.15">
      <c r="A74" s="27" t="s">
        <v>93</v>
      </c>
      <c r="B74" s="26">
        <v>320.22028684154151</v>
      </c>
      <c r="C74" s="26"/>
      <c r="D74" s="26">
        <v>225.13974245711523</v>
      </c>
      <c r="E74" s="26">
        <v>431.46210903230178</v>
      </c>
      <c r="F74" s="26">
        <v>503.07686743770302</v>
      </c>
      <c r="G74" s="26">
        <v>668.55110489231447</v>
      </c>
      <c r="H74" s="26">
        <v>664.83053271130848</v>
      </c>
      <c r="I74" s="26">
        <v>680.27921647378957</v>
      </c>
      <c r="J74" s="26">
        <v>907.77258118097564</v>
      </c>
      <c r="K74" s="26">
        <v>782.15676479679701</v>
      </c>
      <c r="L74" s="26">
        <v>580.97098001088204</v>
      </c>
      <c r="M74" s="26"/>
      <c r="N74" s="26"/>
      <c r="O74" s="26"/>
      <c r="P74" s="26"/>
      <c r="Q74" s="26"/>
      <c r="R74" s="21"/>
      <c r="S74" s="83">
        <f t="shared" si="4"/>
        <v>0</v>
      </c>
      <c r="T74" s="21"/>
      <c r="U74" s="21"/>
      <c r="V74" s="21"/>
      <c r="W74" s="21"/>
      <c r="X74" s="21"/>
      <c r="Y74" s="21"/>
      <c r="Z74" s="21"/>
      <c r="AA74" s="82">
        <f t="shared" si="5"/>
        <v>0</v>
      </c>
      <c r="AB74" s="21"/>
      <c r="AC74" s="21"/>
      <c r="AD74" s="21"/>
      <c r="AE74" s="21"/>
      <c r="AF74" s="21"/>
      <c r="AG74" s="21"/>
    </row>
    <row r="75" spans="1:33" ht="14.25" customHeight="1" x14ac:dyDescent="0.15">
      <c r="A75" s="27" t="s">
        <v>94</v>
      </c>
      <c r="B75" s="24">
        <v>35.397362069749938</v>
      </c>
      <c r="C75" s="24">
        <v>34.040906479344464</v>
      </c>
      <c r="D75" s="24">
        <v>42.305563905307011</v>
      </c>
      <c r="E75" s="24">
        <v>40.619066995061175</v>
      </c>
      <c r="F75" s="24">
        <v>38.71501233817591</v>
      </c>
      <c r="G75" s="24">
        <v>36.489406040120862</v>
      </c>
      <c r="H75" s="24">
        <v>43.773360482180642</v>
      </c>
      <c r="I75" s="24">
        <v>48.19120129252201</v>
      </c>
      <c r="J75" s="24">
        <v>44.936697054533767</v>
      </c>
      <c r="K75" s="24">
        <v>50.154112320475996</v>
      </c>
      <c r="L75" s="24">
        <v>51.451204986556014</v>
      </c>
      <c r="M75" s="24">
        <v>47.00895496852943</v>
      </c>
      <c r="N75" s="24">
        <v>64.530233166068996</v>
      </c>
      <c r="O75" s="24">
        <v>77.982335892963974</v>
      </c>
      <c r="P75" s="24"/>
      <c r="Q75" s="24"/>
      <c r="R75" s="21"/>
      <c r="S75" s="83">
        <f t="shared" si="4"/>
        <v>0</v>
      </c>
      <c r="T75" s="21"/>
      <c r="U75" s="21"/>
      <c r="V75" s="21"/>
      <c r="W75" s="21"/>
      <c r="X75" s="21"/>
      <c r="Y75" s="21"/>
      <c r="Z75" s="21"/>
      <c r="AA75" s="82">
        <f t="shared" si="5"/>
        <v>0</v>
      </c>
      <c r="AB75" s="21"/>
      <c r="AC75" s="21"/>
      <c r="AD75" s="21"/>
      <c r="AE75" s="21"/>
      <c r="AF75" s="21"/>
      <c r="AG75" s="21"/>
    </row>
    <row r="76" spans="1:33" ht="14.25" customHeight="1" x14ac:dyDescent="0.15">
      <c r="A76" s="27" t="s">
        <v>95</v>
      </c>
      <c r="B76" s="26">
        <v>288.54388556999999</v>
      </c>
      <c r="C76" s="26">
        <v>388.19706589999998</v>
      </c>
      <c r="D76" s="26">
        <v>507.76191131999997</v>
      </c>
      <c r="E76" s="26">
        <v>642.43546816999992</v>
      </c>
      <c r="F76" s="26">
        <v>491.59380950999997</v>
      </c>
      <c r="G76" s="26">
        <v>554.97564455999998</v>
      </c>
      <c r="H76" s="26">
        <v>692.46200151999994</v>
      </c>
      <c r="I76" s="26">
        <v>804.66293819000009</v>
      </c>
      <c r="J76" s="26">
        <v>889.03805877000002</v>
      </c>
      <c r="K76" s="26">
        <v>936.71467992999999</v>
      </c>
      <c r="L76" s="26">
        <v>956.90397634999999</v>
      </c>
      <c r="M76" s="26">
        <v>957.02738921000002</v>
      </c>
      <c r="N76" s="26">
        <v>1082.02214579</v>
      </c>
      <c r="O76" s="26">
        <v>1257.9322687899999</v>
      </c>
      <c r="P76" s="26">
        <v>1276.44459452</v>
      </c>
      <c r="Q76" s="26">
        <v>809.79953545000001</v>
      </c>
      <c r="R76" s="21"/>
      <c r="S76" s="83">
        <f t="shared" si="4"/>
        <v>1</v>
      </c>
      <c r="T76" s="21"/>
      <c r="U76" s="21"/>
      <c r="V76" s="21"/>
      <c r="W76" s="21"/>
      <c r="X76" s="21"/>
      <c r="Y76" s="21"/>
      <c r="Z76" s="21"/>
      <c r="AA76" s="82">
        <f t="shared" si="5"/>
        <v>1</v>
      </c>
      <c r="AB76" s="21"/>
      <c r="AC76" s="21"/>
      <c r="AD76" s="21"/>
      <c r="AE76" s="21"/>
      <c r="AF76" s="21"/>
      <c r="AG76" s="21"/>
    </row>
    <row r="77" spans="1:33" ht="14.25" customHeight="1" x14ac:dyDescent="0.15">
      <c r="A77" s="27" t="s">
        <v>96</v>
      </c>
      <c r="B77" s="24">
        <v>45563.092554467796</v>
      </c>
      <c r="C77" s="24">
        <v>52355.755717628905</v>
      </c>
      <c r="D77" s="24">
        <v>63345.362679939506</v>
      </c>
      <c r="E77" s="24">
        <v>74489.088504499654</v>
      </c>
      <c r="F77" s="24">
        <v>55092.454943099365</v>
      </c>
      <c r="G77" s="24">
        <v>66773.474977344842</v>
      </c>
      <c r="H77" s="24">
        <v>71627.323597172552</v>
      </c>
      <c r="I77" s="24">
        <v>69887.367626206731</v>
      </c>
      <c r="J77" s="24">
        <v>73583.482285795064</v>
      </c>
      <c r="K77" s="24">
        <v>71009.863451688085</v>
      </c>
      <c r="L77" s="24">
        <v>62319.323822754457</v>
      </c>
      <c r="M77" s="24">
        <v>61795.634582385726</v>
      </c>
      <c r="N77" s="24">
        <v>65985.504228301899</v>
      </c>
      <c r="O77" s="24">
        <v>72061.794128077061</v>
      </c>
      <c r="P77" s="24">
        <v>69758.430473836692</v>
      </c>
      <c r="Q77" s="24">
        <v>61253.355600116287</v>
      </c>
      <c r="R77" s="21"/>
      <c r="S77" s="83">
        <f t="shared" si="4"/>
        <v>1</v>
      </c>
      <c r="T77" s="21"/>
      <c r="U77" s="21"/>
      <c r="V77" s="21"/>
      <c r="W77" s="21"/>
      <c r="X77" s="21"/>
      <c r="Y77" s="21"/>
      <c r="Z77" s="21"/>
      <c r="AA77" s="82">
        <f t="shared" si="5"/>
        <v>1</v>
      </c>
      <c r="AB77" s="21"/>
      <c r="AC77" s="21"/>
      <c r="AD77" s="21"/>
      <c r="AE77" s="21"/>
      <c r="AF77" s="21"/>
      <c r="AG77" s="21"/>
    </row>
    <row r="78" spans="1:33" ht="14.25" customHeight="1" x14ac:dyDescent="0.15">
      <c r="A78" s="27" t="s">
        <v>97</v>
      </c>
      <c r="B78" s="26">
        <v>580.86225117636093</v>
      </c>
      <c r="C78" s="26">
        <v>739.62391242205592</v>
      </c>
      <c r="D78" s="26">
        <v>855.18455265005196</v>
      </c>
      <c r="E78" s="26">
        <v>1104.6229902125599</v>
      </c>
      <c r="F78" s="26">
        <v>894.34540000000004</v>
      </c>
      <c r="G78" s="26">
        <v>1135.2911999999999</v>
      </c>
      <c r="H78" s="26">
        <v>1838</v>
      </c>
      <c r="I78" s="26">
        <v>1919.61975836395</v>
      </c>
      <c r="J78" s="26">
        <v>1889.0346342210969</v>
      </c>
      <c r="K78" s="26">
        <v>1613.4403791628999</v>
      </c>
      <c r="L78" s="26">
        <v>1860.9280051837711</v>
      </c>
      <c r="M78" s="26">
        <v>1978.9337272800542</v>
      </c>
      <c r="N78" s="26">
        <v>2096.38</v>
      </c>
      <c r="O78" s="26">
        <v>2088.78987379708</v>
      </c>
      <c r="P78" s="26">
        <v>2353.5330339543052</v>
      </c>
      <c r="Q78" s="26">
        <v>2020.31169192423</v>
      </c>
      <c r="R78" s="21"/>
      <c r="S78" s="83">
        <f t="shared" si="4"/>
        <v>1</v>
      </c>
      <c r="T78" s="21"/>
      <c r="U78" s="21"/>
      <c r="V78" s="21"/>
      <c r="W78" s="21"/>
      <c r="X78" s="21"/>
      <c r="Y78" s="21"/>
      <c r="Z78" s="21"/>
      <c r="AA78" s="82">
        <f t="shared" si="5"/>
        <v>1</v>
      </c>
      <c r="AB78" s="21"/>
      <c r="AC78" s="21"/>
      <c r="AD78" s="21"/>
      <c r="AE78" s="21"/>
      <c r="AF78" s="21"/>
      <c r="AG78" s="21"/>
    </row>
    <row r="79" spans="1:33" ht="14.25" customHeight="1" x14ac:dyDescent="0.15">
      <c r="A79" s="27" t="s">
        <v>98</v>
      </c>
      <c r="B79" s="24">
        <v>7786.6481694192253</v>
      </c>
      <c r="C79" s="24">
        <v>8829.9278268927737</v>
      </c>
      <c r="D79" s="24">
        <v>10728.062067103901</v>
      </c>
      <c r="E79" s="24">
        <v>13799.139842886681</v>
      </c>
      <c r="F79" s="24">
        <v>9921.1</v>
      </c>
      <c r="G79" s="24">
        <v>10847.076496350986</v>
      </c>
      <c r="H79" s="24">
        <v>10112.774152639473</v>
      </c>
      <c r="I79" s="24">
        <v>8156.3313114110315</v>
      </c>
      <c r="J79" s="24">
        <v>8622.6520656310804</v>
      </c>
      <c r="K79" s="24">
        <v>8308.6449356527573</v>
      </c>
      <c r="L79" s="24">
        <v>10401.646553530438</v>
      </c>
      <c r="M79" s="24">
        <v>8838.3469220825282</v>
      </c>
      <c r="N79" s="24">
        <v>10772.859925949853</v>
      </c>
      <c r="O79" s="24">
        <v>13024.962533433161</v>
      </c>
      <c r="P79" s="24">
        <v>12729.624431396929</v>
      </c>
      <c r="Q79" s="24">
        <v>11246.088246973335</v>
      </c>
      <c r="R79" s="21"/>
      <c r="S79" s="83">
        <f t="shared" si="4"/>
        <v>1</v>
      </c>
      <c r="T79" s="21"/>
      <c r="U79" s="21"/>
      <c r="V79" s="21"/>
      <c r="W79" s="21"/>
      <c r="X79" s="21"/>
      <c r="Y79" s="21"/>
      <c r="Z79" s="21"/>
      <c r="AA79" s="82">
        <f t="shared" si="5"/>
        <v>1</v>
      </c>
      <c r="AB79" s="21"/>
      <c r="AC79" s="21"/>
      <c r="AD79" s="21"/>
      <c r="AE79" s="21"/>
      <c r="AF79" s="21"/>
      <c r="AG79" s="21"/>
    </row>
    <row r="80" spans="1:33" ht="14.25" customHeight="1" x14ac:dyDescent="0.15">
      <c r="A80" s="27" t="s">
        <v>99</v>
      </c>
      <c r="B80" s="26">
        <v>48.779867037037036</v>
      </c>
      <c r="C80" s="26">
        <v>49.599528148148138</v>
      </c>
      <c r="D80" s="26">
        <v>53.291768888888889</v>
      </c>
      <c r="E80" s="26">
        <v>54.675537407407404</v>
      </c>
      <c r="F80" s="26">
        <v>44.318950370370366</v>
      </c>
      <c r="G80" s="26">
        <v>46.123150740740741</v>
      </c>
      <c r="H80" s="26">
        <v>46.940772222222215</v>
      </c>
      <c r="I80" s="26">
        <v>46.470729259259251</v>
      </c>
      <c r="J80" s="26">
        <v>47.953311111111105</v>
      </c>
      <c r="K80" s="26">
        <v>51.496359759629627</v>
      </c>
      <c r="L80" s="26">
        <v>55.284929629749932</v>
      </c>
      <c r="M80" s="26">
        <v>54.250050238283862</v>
      </c>
      <c r="N80" s="72">
        <v>58.421131051509647</v>
      </c>
      <c r="O80" s="72">
        <v>65.244066830980429</v>
      </c>
      <c r="P80" s="72">
        <v>72.285385618976818</v>
      </c>
      <c r="Q80" s="72">
        <v>46.732412861798345</v>
      </c>
      <c r="R80" s="21"/>
      <c r="S80" s="83">
        <f t="shared" si="4"/>
        <v>1</v>
      </c>
      <c r="T80" s="21"/>
      <c r="U80" s="21"/>
      <c r="V80" s="21"/>
      <c r="W80" s="21"/>
      <c r="X80" s="21"/>
      <c r="Y80" s="21"/>
      <c r="Z80" s="21"/>
      <c r="AA80" s="82">
        <f t="shared" si="5"/>
        <v>1</v>
      </c>
      <c r="AB80" s="21"/>
      <c r="AC80" s="21"/>
      <c r="AD80" s="21"/>
      <c r="AE80" s="21"/>
      <c r="AF80" s="21"/>
      <c r="AG80" s="21"/>
    </row>
    <row r="81" spans="1:33" ht="14.25" customHeight="1" x14ac:dyDescent="0.15">
      <c r="A81" s="27" t="s">
        <v>100</v>
      </c>
      <c r="B81" s="24">
        <v>793.2</v>
      </c>
      <c r="C81" s="24">
        <v>920.5</v>
      </c>
      <c r="D81" s="24">
        <v>1082</v>
      </c>
      <c r="E81" s="24">
        <v>1094.9000000000001</v>
      </c>
      <c r="F81" s="24">
        <v>923.08410000000003</v>
      </c>
      <c r="G81" s="24">
        <v>1102.4224999999999</v>
      </c>
      <c r="H81" s="24">
        <v>1168.6216999999999</v>
      </c>
      <c r="I81" s="24">
        <v>1191.6222399999999</v>
      </c>
      <c r="J81" s="24">
        <v>1223.4438500000001</v>
      </c>
      <c r="K81" s="24">
        <v>1276.0536400000001</v>
      </c>
      <c r="L81" s="24">
        <v>1311.5193400000001</v>
      </c>
      <c r="M81" s="24">
        <v>1361.65841</v>
      </c>
      <c r="N81" s="24">
        <v>1394.6976299999999</v>
      </c>
      <c r="O81" s="24">
        <v>1478.3579</v>
      </c>
      <c r="P81" s="24">
        <v>1571.9612999999999</v>
      </c>
      <c r="Q81" s="24">
        <v>1324.95308</v>
      </c>
      <c r="R81" s="21"/>
      <c r="S81" s="83">
        <f t="shared" si="4"/>
        <v>1</v>
      </c>
      <c r="T81" s="21"/>
      <c r="U81" s="21"/>
      <c r="V81" s="21"/>
      <c r="W81" s="21"/>
      <c r="X81" s="21"/>
      <c r="Y81" s="21"/>
      <c r="Z81" s="21"/>
      <c r="AA81" s="82">
        <f t="shared" si="5"/>
        <v>1</v>
      </c>
      <c r="AB81" s="21"/>
      <c r="AC81" s="21"/>
      <c r="AD81" s="21"/>
      <c r="AE81" s="21"/>
      <c r="AF81" s="21"/>
      <c r="AG81" s="21"/>
    </row>
    <row r="82" spans="1:33" ht="14.25" customHeight="1" x14ac:dyDescent="0.15">
      <c r="A82" s="27" t="s">
        <v>101</v>
      </c>
      <c r="B82" s="26">
        <v>107.03</v>
      </c>
      <c r="C82" s="26">
        <v>116.56</v>
      </c>
      <c r="D82" s="26">
        <v>96.45</v>
      </c>
      <c r="E82" s="26">
        <v>266.95999999999998</v>
      </c>
      <c r="F82" s="26">
        <v>105.5</v>
      </c>
      <c r="G82" s="26">
        <v>227.81</v>
      </c>
      <c r="H82" s="26">
        <v>287.88</v>
      </c>
      <c r="I82" s="26">
        <v>303.89</v>
      </c>
      <c r="J82" s="26">
        <v>296.39</v>
      </c>
      <c r="K82" s="26">
        <v>283.04670365307766</v>
      </c>
      <c r="L82" s="26">
        <v>249.87592123455281</v>
      </c>
      <c r="M82" s="26">
        <v>492.10634099770169</v>
      </c>
      <c r="N82" s="26">
        <v>416.93</v>
      </c>
      <c r="O82" s="26">
        <v>402.51</v>
      </c>
      <c r="P82" s="26">
        <v>416.63</v>
      </c>
      <c r="Q82" s="26"/>
      <c r="R82" s="21"/>
      <c r="S82" s="83">
        <f t="shared" si="4"/>
        <v>0</v>
      </c>
      <c r="T82" s="21"/>
      <c r="U82" s="21"/>
      <c r="V82" s="21"/>
      <c r="W82" s="21"/>
      <c r="X82" s="21"/>
      <c r="Y82" s="21"/>
      <c r="Z82" s="21"/>
      <c r="AA82" s="82">
        <f t="shared" si="5"/>
        <v>0</v>
      </c>
      <c r="AB82" s="21"/>
      <c r="AC82" s="21"/>
      <c r="AD82" s="21"/>
      <c r="AE82" s="21"/>
      <c r="AF82" s="21"/>
      <c r="AG82" s="21"/>
    </row>
    <row r="83" spans="1:33" ht="14.25" customHeight="1" x14ac:dyDescent="0.15">
      <c r="A83" s="27" t="s">
        <v>102</v>
      </c>
      <c r="B83" s="24">
        <v>25.442294823235898</v>
      </c>
      <c r="C83" s="24">
        <v>22.515247054036301</v>
      </c>
      <c r="D83" s="24">
        <v>24</v>
      </c>
      <c r="E83" s="24">
        <v>32.090358303279402</v>
      </c>
      <c r="F83" s="24">
        <v>30.390257440923698</v>
      </c>
      <c r="G83" s="24">
        <v>27.940169238628201</v>
      </c>
      <c r="H83" s="24">
        <v>40.873882281472497</v>
      </c>
      <c r="I83" s="24">
        <v>33.798986942220701</v>
      </c>
      <c r="J83" s="24">
        <v>30.164822424132002</v>
      </c>
      <c r="K83" s="24">
        <v>38.466959564622002</v>
      </c>
      <c r="L83" s="24">
        <v>41.600169901138607</v>
      </c>
      <c r="M83" s="24">
        <v>29.281780000000001</v>
      </c>
      <c r="N83" s="24">
        <v>58.396290104381912</v>
      </c>
      <c r="O83" s="24">
        <v>48.34678409407924</v>
      </c>
      <c r="P83" s="24">
        <v>48.768958693738689</v>
      </c>
      <c r="Q83" s="24"/>
      <c r="R83" s="21"/>
      <c r="S83" s="83">
        <f t="shared" si="4"/>
        <v>0</v>
      </c>
      <c r="T83" s="21"/>
      <c r="U83" s="21"/>
      <c r="V83" s="21"/>
      <c r="W83" s="21"/>
      <c r="X83" s="21"/>
      <c r="Y83" s="21"/>
      <c r="Z83" s="21"/>
      <c r="AA83" s="82">
        <f t="shared" si="5"/>
        <v>0</v>
      </c>
      <c r="AB83" s="21"/>
      <c r="AC83" s="21"/>
      <c r="AD83" s="21"/>
      <c r="AE83" s="21"/>
      <c r="AF83" s="21"/>
      <c r="AG83" s="21"/>
    </row>
    <row r="84" spans="1:33" ht="14.25" customHeight="1" x14ac:dyDescent="0.15">
      <c r="A84" s="27" t="s">
        <v>103</v>
      </c>
      <c r="B84" s="26">
        <v>71.591999999999999</v>
      </c>
      <c r="C84" s="26">
        <v>80.599999999999994</v>
      </c>
      <c r="D84" s="26">
        <v>85.498000000000005</v>
      </c>
      <c r="E84" s="26">
        <v>118.80706071500001</v>
      </c>
      <c r="F84" s="26">
        <v>82.557884849999994</v>
      </c>
      <c r="G84" s="26">
        <v>105.352707569933</v>
      </c>
      <c r="H84" s="26">
        <v>168.240497855</v>
      </c>
      <c r="I84" s="26">
        <v>189.68983548864401</v>
      </c>
      <c r="J84" s="26">
        <v>159.36694022293298</v>
      </c>
      <c r="K84" s="26">
        <v>152.257802987627</v>
      </c>
      <c r="L84" s="26">
        <v>138.80000000000001</v>
      </c>
      <c r="M84" s="26">
        <v>124.5389320194524</v>
      </c>
      <c r="N84" s="26">
        <v>217.3151045465122</v>
      </c>
      <c r="O84" s="26">
        <v>322.84669460630641</v>
      </c>
      <c r="P84" s="26">
        <v>430.19495899547564</v>
      </c>
      <c r="Q84" s="26"/>
      <c r="R84" s="21"/>
      <c r="S84" s="83">
        <f t="shared" si="4"/>
        <v>0</v>
      </c>
      <c r="T84" s="21"/>
      <c r="U84" s="21"/>
      <c r="V84" s="21"/>
      <c r="W84" s="21"/>
      <c r="X84" s="21"/>
      <c r="Y84" s="21"/>
      <c r="Z84" s="21"/>
      <c r="AA84" s="82">
        <f t="shared" si="5"/>
        <v>0</v>
      </c>
      <c r="AB84" s="21"/>
      <c r="AC84" s="21"/>
      <c r="AD84" s="21"/>
      <c r="AE84" s="21"/>
      <c r="AF84" s="21"/>
      <c r="AG84" s="21"/>
    </row>
    <row r="85" spans="1:33" ht="14.25" customHeight="1" x14ac:dyDescent="0.15">
      <c r="A85" s="27" t="s">
        <v>104</v>
      </c>
      <c r="B85" s="24">
        <v>217.34</v>
      </c>
      <c r="C85" s="24">
        <v>299.60000000000002</v>
      </c>
      <c r="D85" s="24">
        <v>402.9</v>
      </c>
      <c r="E85" s="24">
        <v>477.9588943220657</v>
      </c>
      <c r="F85" s="24">
        <v>517.03131645793405</v>
      </c>
      <c r="G85" s="24">
        <v>594.94899943997802</v>
      </c>
      <c r="H85" s="24">
        <v>645.52097528330103</v>
      </c>
      <c r="I85" s="24">
        <v>640.67999999999995</v>
      </c>
      <c r="J85" s="24">
        <v>607.43997555171097</v>
      </c>
      <c r="K85" s="24">
        <v>680.19236151349696</v>
      </c>
      <c r="L85" s="24">
        <v>691.27134261574702</v>
      </c>
      <c r="M85" s="24">
        <v>681.05802593337398</v>
      </c>
      <c r="N85" s="24">
        <v>695.44964893416704</v>
      </c>
      <c r="O85" s="24">
        <v>833.64949208800101</v>
      </c>
      <c r="P85" s="24">
        <v>653.34716682274404</v>
      </c>
      <c r="Q85" s="24"/>
      <c r="R85" s="21"/>
      <c r="S85" s="83">
        <f t="shared" si="4"/>
        <v>0</v>
      </c>
      <c r="T85" s="21"/>
      <c r="U85" s="21"/>
      <c r="V85" s="21"/>
      <c r="W85" s="21"/>
      <c r="X85" s="21"/>
      <c r="Y85" s="21"/>
      <c r="Z85" s="21"/>
      <c r="AA85" s="82">
        <f t="shared" si="5"/>
        <v>0</v>
      </c>
      <c r="AB85" s="21"/>
      <c r="AC85" s="21"/>
      <c r="AD85" s="21"/>
      <c r="AE85" s="21"/>
      <c r="AF85" s="21"/>
      <c r="AG85" s="21"/>
    </row>
    <row r="86" spans="1:33" ht="14.25" customHeight="1" x14ac:dyDescent="0.15">
      <c r="A86" s="27" t="s">
        <v>105</v>
      </c>
      <c r="B86" s="26">
        <v>512.61865796199993</v>
      </c>
      <c r="C86" s="26">
        <v>540.29638265425115</v>
      </c>
      <c r="D86" s="26">
        <v>639.89993330023799</v>
      </c>
      <c r="E86" s="26">
        <v>710.286993916352</v>
      </c>
      <c r="F86" s="26">
        <v>477.60404408196933</v>
      </c>
      <c r="G86" s="26">
        <v>601.91418653324297</v>
      </c>
      <c r="H86" s="26">
        <v>810.90135268152085</v>
      </c>
      <c r="I86" s="26">
        <v>918.05783017769033</v>
      </c>
      <c r="J86" s="26">
        <v>918.69975181244592</v>
      </c>
      <c r="K86" s="26">
        <v>945.36311804809804</v>
      </c>
      <c r="L86" s="26">
        <v>930.74939666167325</v>
      </c>
      <c r="M86" s="26">
        <v>932.0387479505581</v>
      </c>
      <c r="N86" s="26">
        <v>1002.5420930070923</v>
      </c>
      <c r="O86" s="26">
        <v>1217.1038047710433</v>
      </c>
      <c r="P86" s="26">
        <v>1184.9214470907455</v>
      </c>
      <c r="Q86" s="26">
        <v>927.7</v>
      </c>
      <c r="R86" s="21"/>
      <c r="S86" s="83">
        <f t="shared" si="4"/>
        <v>1</v>
      </c>
      <c r="T86" s="21"/>
      <c r="U86" s="21"/>
      <c r="V86" s="21"/>
      <c r="W86" s="21"/>
      <c r="X86" s="21"/>
      <c r="Y86" s="21"/>
      <c r="Z86" s="21"/>
      <c r="AA86" s="82">
        <f t="shared" si="5"/>
        <v>1</v>
      </c>
      <c r="AB86" s="21"/>
      <c r="AC86" s="21"/>
      <c r="AD86" s="21"/>
      <c r="AE86" s="21"/>
      <c r="AF86" s="21"/>
      <c r="AG86" s="21"/>
    </row>
    <row r="87" spans="1:33" ht="14.25" customHeight="1" x14ac:dyDescent="0.15">
      <c r="A87" s="27" t="s">
        <v>106</v>
      </c>
      <c r="B87" s="24">
        <v>2265.4320478032628</v>
      </c>
      <c r="C87" s="24">
        <v>2527.624743337637</v>
      </c>
      <c r="D87" s="24">
        <v>3130.2103350881689</v>
      </c>
      <c r="E87" s="24">
        <v>3658.6532608830007</v>
      </c>
      <c r="F87" s="24">
        <v>2893.8045620250414</v>
      </c>
      <c r="G87" s="24">
        <v>3269.7274927681083</v>
      </c>
      <c r="H87" s="24">
        <v>3772.9079161693317</v>
      </c>
      <c r="I87" s="24">
        <v>3670.1342124783168</v>
      </c>
      <c r="J87" s="24">
        <v>3948.1443933241926</v>
      </c>
      <c r="K87" s="24">
        <v>4390.8580638668318</v>
      </c>
      <c r="L87" s="24">
        <v>3961.7573092775306</v>
      </c>
      <c r="M87" s="24">
        <v>3972.8697304820853</v>
      </c>
      <c r="N87" s="24">
        <v>4455.9062291433856</v>
      </c>
      <c r="O87" s="24">
        <v>5128.0936558789499</v>
      </c>
      <c r="P87" s="24">
        <v>5465.8697824583905</v>
      </c>
      <c r="Q87" s="24">
        <v>4402.5784712262457</v>
      </c>
      <c r="R87" s="21"/>
      <c r="S87" s="83">
        <f t="shared" si="4"/>
        <v>1</v>
      </c>
      <c r="T87" s="21"/>
      <c r="U87" s="21"/>
      <c r="V87" s="21"/>
      <c r="W87" s="21"/>
      <c r="X87" s="21"/>
      <c r="Y87" s="21"/>
      <c r="Z87" s="21"/>
      <c r="AA87" s="82">
        <f t="shared" si="5"/>
        <v>1</v>
      </c>
      <c r="AB87" s="21"/>
      <c r="AC87" s="21"/>
      <c r="AD87" s="21"/>
      <c r="AE87" s="21"/>
      <c r="AF87" s="21"/>
      <c r="AG87" s="21"/>
    </row>
    <row r="88" spans="1:33" ht="14.25" customHeight="1" x14ac:dyDescent="0.15">
      <c r="A88" s="27" t="s">
        <v>107</v>
      </c>
      <c r="B88" s="26"/>
      <c r="C88" s="26"/>
      <c r="D88" s="26"/>
      <c r="E88" s="26"/>
      <c r="F88" s="26">
        <v>503.00315056297495</v>
      </c>
      <c r="G88" s="26">
        <v>539.50174562510313</v>
      </c>
      <c r="H88" s="26">
        <v>648.92564587330719</v>
      </c>
      <c r="I88" s="26">
        <v>667.89191710646628</v>
      </c>
      <c r="J88" s="26">
        <v>728.83470063280959</v>
      </c>
      <c r="K88" s="26">
        <v>749.04158595767865</v>
      </c>
      <c r="L88" s="26">
        <v>662.74781601501797</v>
      </c>
      <c r="M88" s="26">
        <v>706.60339041985378</v>
      </c>
      <c r="N88" s="26">
        <v>815.85334825004111</v>
      </c>
      <c r="O88" s="26">
        <v>881.71846963745475</v>
      </c>
      <c r="P88" s="26">
        <v>680.37921230845109</v>
      </c>
      <c r="Q88" s="26">
        <v>451.77011760129244</v>
      </c>
      <c r="R88" s="21"/>
      <c r="S88" s="83">
        <f t="shared" si="4"/>
        <v>1</v>
      </c>
      <c r="T88" s="21"/>
      <c r="U88" s="21"/>
      <c r="V88" s="21"/>
      <c r="W88" s="21"/>
      <c r="X88" s="21"/>
      <c r="Y88" s="21"/>
      <c r="Z88" s="21"/>
      <c r="AA88" s="82">
        <f t="shared" si="5"/>
        <v>1</v>
      </c>
      <c r="AB88" s="21"/>
      <c r="AC88" s="21"/>
      <c r="AD88" s="21"/>
      <c r="AE88" s="21"/>
      <c r="AF88" s="21"/>
      <c r="AG88" s="21"/>
    </row>
    <row r="89" spans="1:33" ht="14.25" customHeight="1" x14ac:dyDescent="0.15">
      <c r="A89" s="27" t="s">
        <v>108</v>
      </c>
      <c r="B89" s="24">
        <v>20886.568340431953</v>
      </c>
      <c r="C89" s="24">
        <v>25159.145898505471</v>
      </c>
      <c r="D89" s="24">
        <v>31267.221039831245</v>
      </c>
      <c r="E89" s="24">
        <v>14228.934354675517</v>
      </c>
      <c r="F89" s="24">
        <v>11090.5</v>
      </c>
      <c r="G89" s="24">
        <v>14291.582682408722</v>
      </c>
      <c r="H89" s="24">
        <v>15375.933489611942</v>
      </c>
      <c r="I89" s="24">
        <v>15705.667428373012</v>
      </c>
      <c r="J89" s="24">
        <v>14010.99210497919</v>
      </c>
      <c r="K89" s="24">
        <v>16380.376873360168</v>
      </c>
      <c r="L89" s="24">
        <v>15425.550609130081</v>
      </c>
      <c r="M89" s="24">
        <v>14104.111925780691</v>
      </c>
      <c r="N89" s="24">
        <v>16359.786181414138</v>
      </c>
      <c r="O89" s="24">
        <v>20035.111642020656</v>
      </c>
      <c r="P89" s="24">
        <v>23959.358403833819</v>
      </c>
      <c r="Q89" s="24">
        <v>19883.390026533431</v>
      </c>
      <c r="R89" s="21"/>
      <c r="S89" s="83">
        <f t="shared" si="4"/>
        <v>1</v>
      </c>
      <c r="T89" s="21"/>
      <c r="U89" s="21"/>
      <c r="V89" s="21"/>
      <c r="W89" s="21"/>
      <c r="X89" s="21"/>
      <c r="Y89" s="21"/>
      <c r="Z89" s="21"/>
      <c r="AA89" s="82">
        <f t="shared" si="5"/>
        <v>1</v>
      </c>
      <c r="AB89" s="21"/>
      <c r="AC89" s="21"/>
      <c r="AD89" s="21"/>
      <c r="AE89" s="21"/>
      <c r="AF89" s="21"/>
      <c r="AG89" s="21"/>
    </row>
    <row r="90" spans="1:33" ht="14.25" customHeight="1" x14ac:dyDescent="0.15">
      <c r="A90" s="27" t="s">
        <v>109</v>
      </c>
      <c r="B90" s="26">
        <v>7450.7489030575307</v>
      </c>
      <c r="C90" s="26">
        <v>8180.8365004269508</v>
      </c>
      <c r="D90" s="26">
        <v>9500.85</v>
      </c>
      <c r="E90" s="26">
        <v>13894.624739163319</v>
      </c>
      <c r="F90" s="26">
        <v>6522.2827282625894</v>
      </c>
      <c r="G90" s="26">
        <v>8672.7000000000007</v>
      </c>
      <c r="H90" s="26">
        <v>12149.299807643691</v>
      </c>
      <c r="I90" s="26">
        <v>12500.59012890353</v>
      </c>
      <c r="J90" s="26">
        <v>12538.721078945529</v>
      </c>
      <c r="K90" s="26">
        <v>11974.5082226663</v>
      </c>
      <c r="L90" s="26">
        <v>9601.8280780038203</v>
      </c>
      <c r="M90" s="26">
        <v>9116.1640046681005</v>
      </c>
      <c r="N90" s="26">
        <v>10335.862610379671</v>
      </c>
      <c r="O90" s="26">
        <v>12429.939467804883</v>
      </c>
      <c r="P90" s="26">
        <v>11640.36459028326</v>
      </c>
      <c r="Q90" s="26">
        <v>7319.0590085752292</v>
      </c>
      <c r="R90" s="21"/>
      <c r="S90" s="83">
        <f t="shared" si="4"/>
        <v>1</v>
      </c>
      <c r="T90" s="21"/>
      <c r="U90" s="21"/>
      <c r="V90" s="21"/>
      <c r="W90" s="21"/>
      <c r="X90" s="21"/>
      <c r="Y90" s="21"/>
      <c r="Z90" s="21"/>
      <c r="AA90" s="82">
        <f t="shared" si="5"/>
        <v>1</v>
      </c>
      <c r="AB90" s="21"/>
      <c r="AC90" s="21"/>
      <c r="AD90" s="21"/>
      <c r="AE90" s="21"/>
      <c r="AF90" s="21"/>
      <c r="AG90" s="21"/>
    </row>
    <row r="91" spans="1:33" ht="14.25" customHeight="1" x14ac:dyDescent="0.15">
      <c r="A91" s="27" t="s">
        <v>111</v>
      </c>
      <c r="B91" s="26">
        <v>2811.2</v>
      </c>
      <c r="C91" s="26">
        <v>2581.4</v>
      </c>
      <c r="D91" s="26">
        <v>2280.3000000000002</v>
      </c>
      <c r="E91" s="26">
        <v>4015.1</v>
      </c>
      <c r="F91" s="26">
        <v>4619.7</v>
      </c>
      <c r="G91" s="26">
        <v>4919.1000000000004</v>
      </c>
      <c r="H91" s="26">
        <v>5358</v>
      </c>
      <c r="I91" s="26">
        <v>6649</v>
      </c>
      <c r="J91" s="26">
        <v>7221.7</v>
      </c>
      <c r="K91" s="26">
        <v>6837.3</v>
      </c>
      <c r="L91" s="26">
        <v>5511.1</v>
      </c>
      <c r="M91" s="26">
        <v>4006.4</v>
      </c>
      <c r="N91" s="26">
        <v>4445.8999999999996</v>
      </c>
      <c r="O91" s="26">
        <v>5412.6</v>
      </c>
      <c r="P91" s="26">
        <v>6734.6</v>
      </c>
      <c r="Q91" s="26">
        <v>5566.6</v>
      </c>
      <c r="R91" s="21"/>
      <c r="S91" s="83">
        <f t="shared" si="4"/>
        <v>1</v>
      </c>
      <c r="T91" s="21"/>
      <c r="U91" s="21"/>
      <c r="V91" s="21"/>
      <c r="W91" s="21"/>
      <c r="X91" s="21"/>
      <c r="Y91" s="21"/>
      <c r="Z91" s="21"/>
      <c r="AA91" s="82">
        <f t="shared" si="5"/>
        <v>1</v>
      </c>
      <c r="AB91" s="21"/>
      <c r="AC91" s="21"/>
      <c r="AD91" s="21"/>
      <c r="AE91" s="21"/>
      <c r="AF91" s="21"/>
      <c r="AG91" s="21"/>
    </row>
    <row r="92" spans="1:33" ht="14.25" customHeight="1" x14ac:dyDescent="0.15">
      <c r="A92" s="27" t="s">
        <v>112</v>
      </c>
      <c r="B92" s="24">
        <v>2465.5009766548242</v>
      </c>
      <c r="C92" s="24">
        <v>2547.9641730721969</v>
      </c>
      <c r="D92" s="24">
        <v>2835.3189920502477</v>
      </c>
      <c r="E92" s="24">
        <v>2809.3910520527866</v>
      </c>
      <c r="F92" s="24">
        <v>2237.7005927098403</v>
      </c>
      <c r="G92" s="24">
        <v>2162.4745002885993</v>
      </c>
      <c r="H92" s="24">
        <v>2287.6867850784606</v>
      </c>
      <c r="I92" s="24">
        <v>1986.1774599131556</v>
      </c>
      <c r="J92" s="24">
        <v>2109.6599906599122</v>
      </c>
      <c r="K92" s="24">
        <v>2878.5</v>
      </c>
      <c r="L92" s="24">
        <v>3013.7814799468329</v>
      </c>
      <c r="M92" s="24">
        <v>2975.0479530336861</v>
      </c>
      <c r="N92" s="24">
        <v>2930.9486794824475</v>
      </c>
      <c r="O92" s="24">
        <v>3607.3889832051345</v>
      </c>
      <c r="P92" s="72">
        <v>3672.9958666666607</v>
      </c>
      <c r="Q92" s="72">
        <v>3361.4831486381418</v>
      </c>
      <c r="R92" s="21"/>
      <c r="S92" s="83">
        <f t="shared" si="4"/>
        <v>1</v>
      </c>
      <c r="T92" s="21"/>
      <c r="U92" s="21"/>
      <c r="V92" s="21"/>
      <c r="W92" s="21"/>
      <c r="X92" s="21"/>
      <c r="Y92" s="21"/>
      <c r="Z92" s="21"/>
      <c r="AA92" s="82">
        <f t="shared" si="5"/>
        <v>1</v>
      </c>
      <c r="AB92" s="21"/>
      <c r="AC92" s="21"/>
      <c r="AD92" s="21"/>
      <c r="AE92" s="21"/>
      <c r="AF92" s="21"/>
      <c r="AG92" s="21"/>
    </row>
    <row r="93" spans="1:33" ht="14.25" customHeight="1" x14ac:dyDescent="0.15">
      <c r="A93" s="27" t="s">
        <v>113</v>
      </c>
      <c r="B93" s="26">
        <v>4710.8999999999996</v>
      </c>
      <c r="C93" s="26">
        <v>4761.3999999999996</v>
      </c>
      <c r="D93" s="26">
        <v>5716.9</v>
      </c>
      <c r="E93" s="26">
        <v>6574.8</v>
      </c>
      <c r="F93" s="26">
        <v>5404.8</v>
      </c>
      <c r="G93" s="26">
        <v>5800.2</v>
      </c>
      <c r="H93" s="26">
        <v>6474.4</v>
      </c>
      <c r="I93" s="26">
        <v>6388.1</v>
      </c>
      <c r="J93" s="26">
        <v>6435.7</v>
      </c>
      <c r="K93" s="26">
        <v>6444.1</v>
      </c>
      <c r="L93" s="26">
        <v>6285.4</v>
      </c>
      <c r="M93" s="26">
        <v>6707.8</v>
      </c>
      <c r="N93" s="26">
        <v>7194</v>
      </c>
      <c r="O93" s="26">
        <v>7831.1</v>
      </c>
      <c r="P93" s="26">
        <v>7919.6</v>
      </c>
      <c r="Q93" s="26">
        <v>5682.3</v>
      </c>
      <c r="R93" s="21"/>
      <c r="S93" s="83">
        <f t="shared" si="4"/>
        <v>1</v>
      </c>
      <c r="T93" s="21"/>
      <c r="U93" s="21"/>
      <c r="V93" s="21"/>
      <c r="W93" s="21"/>
      <c r="X93" s="21"/>
      <c r="Y93" s="21"/>
      <c r="Z93" s="21"/>
      <c r="AA93" s="82">
        <f t="shared" si="5"/>
        <v>1</v>
      </c>
      <c r="AB93" s="21"/>
      <c r="AC93" s="21"/>
      <c r="AD93" s="21"/>
      <c r="AE93" s="21"/>
      <c r="AF93" s="21"/>
      <c r="AG93" s="21"/>
    </row>
    <row r="94" spans="1:33" ht="14.25" customHeight="1" x14ac:dyDescent="0.15">
      <c r="A94" s="27" t="s">
        <v>114</v>
      </c>
      <c r="B94" s="24">
        <v>21505.924253007324</v>
      </c>
      <c r="C94" s="24">
        <v>22932.441628785306</v>
      </c>
      <c r="D94" s="24">
        <v>27997.729926175558</v>
      </c>
      <c r="E94" s="24">
        <v>30026.166364667344</v>
      </c>
      <c r="F94" s="24">
        <v>22927.171175917221</v>
      </c>
      <c r="G94" s="24">
        <v>26173.908021067808</v>
      </c>
      <c r="H94" s="24">
        <v>27547.514152982927</v>
      </c>
      <c r="I94" s="24">
        <v>24817.142638235167</v>
      </c>
      <c r="J94" s="24">
        <v>26100.244406003309</v>
      </c>
      <c r="K94" s="24">
        <v>26720.917789775947</v>
      </c>
      <c r="L94" s="24">
        <v>23459.237593977352</v>
      </c>
      <c r="M94" s="24">
        <v>23117.075032424407</v>
      </c>
      <c r="N94" s="24">
        <v>24993.19345167312</v>
      </c>
      <c r="O94" s="24">
        <v>26963.991574835214</v>
      </c>
      <c r="P94" s="24">
        <v>26091.668414556319</v>
      </c>
      <c r="Q94" s="24">
        <v>17724.868739132307</v>
      </c>
      <c r="R94" s="21"/>
      <c r="S94" s="83">
        <f t="shared" si="4"/>
        <v>1</v>
      </c>
      <c r="T94" s="21"/>
      <c r="U94" s="21"/>
      <c r="V94" s="21"/>
      <c r="W94" s="21"/>
      <c r="X94" s="21"/>
      <c r="Y94" s="21"/>
      <c r="Z94" s="21"/>
      <c r="AA94" s="82">
        <f t="shared" si="5"/>
        <v>1</v>
      </c>
      <c r="AB94" s="21"/>
      <c r="AC94" s="21"/>
      <c r="AD94" s="21"/>
      <c r="AE94" s="21"/>
      <c r="AF94" s="21"/>
      <c r="AG94" s="21"/>
    </row>
    <row r="95" spans="1:33" ht="14.25" customHeight="1" x14ac:dyDescent="0.15">
      <c r="A95" s="27" t="s">
        <v>115</v>
      </c>
      <c r="B95" s="26">
        <v>717.74526438556393</v>
      </c>
      <c r="C95" s="26">
        <v>885.40874189388296</v>
      </c>
      <c r="D95" s="26">
        <v>987.5712000499999</v>
      </c>
      <c r="E95" s="26">
        <v>1113.61660614227</v>
      </c>
      <c r="F95" s="26">
        <v>785.36440542999992</v>
      </c>
      <c r="G95" s="26">
        <v>725.21486216001699</v>
      </c>
      <c r="H95" s="26">
        <v>855.7</v>
      </c>
      <c r="I95" s="26">
        <v>960.34968127202887</v>
      </c>
      <c r="J95" s="26">
        <v>915.95013980028295</v>
      </c>
      <c r="K95" s="26">
        <v>914.27902567414299</v>
      </c>
      <c r="L95" s="26">
        <v>758.66477704448596</v>
      </c>
      <c r="M95" s="26">
        <v>713.13979195081004</v>
      </c>
      <c r="N95" s="26">
        <v>824.12401030724186</v>
      </c>
      <c r="O95" s="26">
        <v>912.52738501976603</v>
      </c>
      <c r="P95" s="26">
        <v>933.73011659365204</v>
      </c>
      <c r="Q95" s="26">
        <v>720.99406503821115</v>
      </c>
      <c r="R95" s="21"/>
      <c r="S95" s="83">
        <f t="shared" si="4"/>
        <v>1</v>
      </c>
      <c r="T95" s="21"/>
      <c r="U95" s="21"/>
      <c r="V95" s="21"/>
      <c r="W95" s="21"/>
      <c r="X95" s="21"/>
      <c r="Y95" s="21"/>
      <c r="Z95" s="21"/>
      <c r="AA95" s="82">
        <f t="shared" si="5"/>
        <v>1</v>
      </c>
      <c r="AB95" s="21"/>
      <c r="AC95" s="21"/>
      <c r="AD95" s="21"/>
      <c r="AE95" s="21"/>
      <c r="AF95" s="21"/>
      <c r="AG95" s="21"/>
    </row>
    <row r="96" spans="1:33" ht="14.25" customHeight="1" x14ac:dyDescent="0.15">
      <c r="A96" s="27" t="s">
        <v>116</v>
      </c>
      <c r="B96" s="24">
        <v>40376.408357034947</v>
      </c>
      <c r="C96" s="24">
        <v>42835.227129740102</v>
      </c>
      <c r="D96" s="24">
        <v>49036.88056427861</v>
      </c>
      <c r="E96" s="24">
        <v>53954.150406791465</v>
      </c>
      <c r="F96" s="24">
        <v>40557.015518169559</v>
      </c>
      <c r="G96" s="24">
        <v>46526.309117065321</v>
      </c>
      <c r="H96" s="24">
        <v>49498.188529981526</v>
      </c>
      <c r="I96" s="24">
        <v>55353.763453469634</v>
      </c>
      <c r="J96" s="24">
        <v>46999.098855871773</v>
      </c>
      <c r="K96" s="24">
        <v>45882.725843986489</v>
      </c>
      <c r="L96" s="24">
        <v>41038.620255062218</v>
      </c>
      <c r="M96" s="24">
        <v>38133.948029073632</v>
      </c>
      <c r="N96" s="24">
        <v>40057.853668250646</v>
      </c>
      <c r="O96" s="24">
        <v>38714.806609534549</v>
      </c>
      <c r="P96" s="24">
        <v>34227.328291850899</v>
      </c>
      <c r="Q96" s="24">
        <v>28002.202176070437</v>
      </c>
      <c r="R96" s="21"/>
      <c r="S96" s="83">
        <f t="shared" si="4"/>
        <v>1</v>
      </c>
      <c r="T96" s="21"/>
      <c r="U96" s="21"/>
      <c r="V96" s="21"/>
      <c r="W96" s="21"/>
      <c r="X96" s="21"/>
      <c r="Y96" s="21"/>
      <c r="Z96" s="21"/>
      <c r="AA96" s="82">
        <f t="shared" si="5"/>
        <v>1</v>
      </c>
      <c r="AB96" s="21"/>
      <c r="AC96" s="21"/>
      <c r="AD96" s="21"/>
      <c r="AE96" s="21"/>
      <c r="AF96" s="21"/>
      <c r="AG96" s="21"/>
    </row>
    <row r="97" spans="1:33" ht="14.25" customHeight="1" x14ac:dyDescent="0.15">
      <c r="A97" s="27" t="s">
        <v>117</v>
      </c>
      <c r="B97" s="26">
        <v>1341.6078984485189</v>
      </c>
      <c r="C97" s="26">
        <v>1535.9661495063469</v>
      </c>
      <c r="D97" s="26">
        <v>1813.9639970487092</v>
      </c>
      <c r="E97" s="26">
        <v>2239.9968220221103</v>
      </c>
      <c r="F97" s="26">
        <v>1946.4788732394366</v>
      </c>
      <c r="G97" s="26">
        <v>2125.5</v>
      </c>
      <c r="H97" s="26">
        <v>2500.2816901408455</v>
      </c>
      <c r="I97" s="26">
        <v>2599.2957746478874</v>
      </c>
      <c r="J97" s="26">
        <v>2662.1126760563384</v>
      </c>
      <c r="K97" s="26">
        <v>2677.0422535211269</v>
      </c>
      <c r="L97" s="26">
        <v>2537.8873239436621</v>
      </c>
      <c r="M97" s="26">
        <v>2544.6478873239435</v>
      </c>
      <c r="N97" s="26">
        <v>2574.5070422535214</v>
      </c>
      <c r="O97" s="26">
        <v>2625.4929577464791</v>
      </c>
      <c r="P97" s="26">
        <v>2603.3802816901411</v>
      </c>
      <c r="Q97" s="26"/>
      <c r="R97" s="21"/>
      <c r="S97" s="83">
        <f t="shared" si="4"/>
        <v>0</v>
      </c>
      <c r="T97" s="21"/>
      <c r="U97" s="21"/>
      <c r="V97" s="21"/>
      <c r="W97" s="21"/>
      <c r="X97" s="21"/>
      <c r="Y97" s="21"/>
      <c r="Z97" s="21"/>
      <c r="AA97" s="82">
        <f t="shared" si="5"/>
        <v>0</v>
      </c>
      <c r="AB97" s="21"/>
      <c r="AC97" s="21"/>
      <c r="AD97" s="21"/>
      <c r="AE97" s="21"/>
      <c r="AF97" s="21"/>
      <c r="AG97" s="21"/>
    </row>
    <row r="98" spans="1:33" ht="14.25" customHeight="1" x14ac:dyDescent="0.15">
      <c r="A98" s="27" t="s">
        <v>118</v>
      </c>
      <c r="B98" s="24">
        <v>1171.150250221604</v>
      </c>
      <c r="C98" s="24">
        <v>1520.3494181501451</v>
      </c>
      <c r="D98" s="24">
        <v>2126.0452266183379</v>
      </c>
      <c r="E98" s="24">
        <v>2373.5657523967197</v>
      </c>
      <c r="F98" s="24">
        <v>1868.8401156017339</v>
      </c>
      <c r="G98" s="24">
        <v>1887.5535430837449</v>
      </c>
      <c r="H98" s="24">
        <v>2099.284334255507</v>
      </c>
      <c r="I98" s="24">
        <v>2733.7109234511399</v>
      </c>
      <c r="J98" s="24">
        <v>2816.2717060287337</v>
      </c>
      <c r="K98" s="24">
        <v>2428.9074096209279</v>
      </c>
      <c r="L98" s="24">
        <v>1840.8526202624821</v>
      </c>
      <c r="M98" s="24">
        <v>1569.6939209359541</v>
      </c>
      <c r="N98" s="24">
        <v>1735.37426118864</v>
      </c>
      <c r="O98" s="24">
        <v>2103.20559615196</v>
      </c>
      <c r="P98" s="24">
        <v>2501.9942541195869</v>
      </c>
      <c r="Q98" s="24">
        <v>2138.9247017876401</v>
      </c>
      <c r="R98" s="21"/>
      <c r="S98" s="83">
        <f t="shared" si="4"/>
        <v>1</v>
      </c>
      <c r="T98" s="21"/>
      <c r="U98" s="21"/>
      <c r="V98" s="21"/>
      <c r="W98" s="21"/>
      <c r="X98" s="21"/>
      <c r="Y98" s="21"/>
      <c r="Z98" s="21"/>
      <c r="AA98" s="82">
        <f t="shared" si="5"/>
        <v>1</v>
      </c>
      <c r="AB98" s="21"/>
      <c r="AC98" s="21"/>
      <c r="AD98" s="21"/>
      <c r="AE98" s="21"/>
      <c r="AF98" s="21"/>
      <c r="AG98" s="21"/>
    </row>
    <row r="99" spans="1:33" ht="14.25" customHeight="1" x14ac:dyDescent="0.15">
      <c r="A99" s="27" t="s">
        <v>119</v>
      </c>
      <c r="B99" s="26">
        <v>426.778771321872</v>
      </c>
      <c r="C99" s="26">
        <v>671.31885487884904</v>
      </c>
      <c r="D99" s="26">
        <v>777.58648180242585</v>
      </c>
      <c r="E99" s="26">
        <v>860.1542928045684</v>
      </c>
      <c r="F99" s="26">
        <v>842.68878809752141</v>
      </c>
      <c r="G99" s="26">
        <v>934.84261325199861</v>
      </c>
      <c r="H99" s="26">
        <v>1060.9000000000001</v>
      </c>
      <c r="I99" s="26">
        <v>1284.463030876612</v>
      </c>
      <c r="J99" s="26">
        <v>1109.2280837558544</v>
      </c>
      <c r="K99" s="26">
        <v>1516.4364070630386</v>
      </c>
      <c r="L99" s="26">
        <v>1430.9640157003773</v>
      </c>
      <c r="M99" s="26">
        <v>972.16239880325611</v>
      </c>
      <c r="N99" s="26">
        <v>1031.541566482204</v>
      </c>
      <c r="O99" s="26">
        <v>1395.8737832438819</v>
      </c>
      <c r="P99" s="26">
        <v>1448.6886328278033</v>
      </c>
      <c r="Q99" s="26"/>
      <c r="R99" s="21"/>
      <c r="S99" s="83">
        <f t="shared" si="4"/>
        <v>0</v>
      </c>
      <c r="T99" s="21"/>
      <c r="U99" s="21"/>
      <c r="V99" s="21"/>
      <c r="W99" s="21"/>
      <c r="X99" s="21"/>
      <c r="Y99" s="21"/>
      <c r="Z99" s="21"/>
      <c r="AA99" s="82">
        <f t="shared" si="5"/>
        <v>0</v>
      </c>
      <c r="AB99" s="21"/>
      <c r="AC99" s="21"/>
      <c r="AD99" s="21"/>
      <c r="AE99" s="21"/>
      <c r="AF99" s="21"/>
      <c r="AG99" s="21"/>
    </row>
    <row r="100" spans="1:33" ht="14.25" customHeight="1" x14ac:dyDescent="0.15">
      <c r="A100" s="27" t="s">
        <v>120</v>
      </c>
      <c r="B100" s="24"/>
      <c r="C100" s="24">
        <v>15.5</v>
      </c>
      <c r="D100" s="24">
        <v>21.025630320639625</v>
      </c>
      <c r="E100" s="24">
        <v>24.540760613254687</v>
      </c>
      <c r="F100" s="24">
        <v>22.509082625740536</v>
      </c>
      <c r="G100" s="24">
        <v>24.75260515447107</v>
      </c>
      <c r="H100" s="24">
        <v>32.003651345151845</v>
      </c>
      <c r="I100" s="24">
        <v>33.553863820064265</v>
      </c>
      <c r="J100" s="24">
        <v>31.048283832630791</v>
      </c>
      <c r="K100" s="24">
        <v>38.735996068458356</v>
      </c>
      <c r="L100" s="24">
        <v>41.875611675044823</v>
      </c>
      <c r="M100" s="24">
        <v>37.025953889071296</v>
      </c>
      <c r="N100" s="24">
        <v>32.574311248061477</v>
      </c>
      <c r="O100" s="24">
        <v>28.58383786195974</v>
      </c>
      <c r="P100" s="24">
        <v>29.638852375042173</v>
      </c>
      <c r="Q100" s="24"/>
      <c r="R100" s="21"/>
      <c r="S100" s="83">
        <f t="shared" si="4"/>
        <v>0</v>
      </c>
      <c r="T100" s="21"/>
      <c r="U100" s="21"/>
      <c r="V100" s="21"/>
      <c r="W100" s="21"/>
      <c r="X100" s="21"/>
      <c r="Y100" s="21"/>
      <c r="Z100" s="21"/>
      <c r="AA100" s="82">
        <f t="shared" si="5"/>
        <v>0</v>
      </c>
      <c r="AB100" s="21"/>
      <c r="AC100" s="21"/>
      <c r="AD100" s="21"/>
      <c r="AE100" s="21"/>
      <c r="AF100" s="21"/>
      <c r="AG100" s="21"/>
    </row>
    <row r="101" spans="1:33" ht="14.25" customHeight="1" x14ac:dyDescent="0.15">
      <c r="A101" s="27" t="s">
        <v>121</v>
      </c>
      <c r="B101" s="26">
        <v>20746.900000000001</v>
      </c>
      <c r="C101" s="26">
        <v>23705.9</v>
      </c>
      <c r="D101" s="26">
        <v>29447.3</v>
      </c>
      <c r="E101" s="26">
        <v>37186.800000000003</v>
      </c>
      <c r="F101" s="26">
        <v>23884.5</v>
      </c>
      <c r="G101" s="26">
        <v>30330.5</v>
      </c>
      <c r="H101" s="26">
        <v>30646.400000000001</v>
      </c>
      <c r="I101" s="26">
        <v>31313.3</v>
      </c>
      <c r="J101" s="26">
        <v>30246.2</v>
      </c>
      <c r="K101" s="26">
        <v>31943.599999999999</v>
      </c>
      <c r="L101" s="26">
        <v>29493</v>
      </c>
      <c r="M101" s="26">
        <v>28755.5</v>
      </c>
      <c r="N101" s="26">
        <v>30202.9</v>
      </c>
      <c r="O101" s="26">
        <v>30486.3</v>
      </c>
      <c r="P101" s="26">
        <v>28799.599999999999</v>
      </c>
      <c r="Q101" s="26">
        <v>23007.4</v>
      </c>
      <c r="R101" s="21"/>
      <c r="S101" s="83">
        <f t="shared" ref="S101:S132" si="6">IF(Q101="", 0, 1)</f>
        <v>1</v>
      </c>
      <c r="T101" s="21"/>
      <c r="U101" s="21"/>
      <c r="V101" s="21"/>
      <c r="W101" s="21"/>
      <c r="X101" s="21"/>
      <c r="Y101" s="21"/>
      <c r="Z101" s="21"/>
      <c r="AA101" s="82">
        <f t="shared" si="5"/>
        <v>1</v>
      </c>
      <c r="AB101" s="21"/>
      <c r="AC101" s="21"/>
      <c r="AD101" s="21"/>
      <c r="AE101" s="21"/>
      <c r="AF101" s="21"/>
      <c r="AG101" s="21"/>
    </row>
    <row r="102" spans="1:33" ht="14.25" customHeight="1" x14ac:dyDescent="0.15">
      <c r="A102" s="27" t="s">
        <v>122</v>
      </c>
      <c r="B102" s="24">
        <v>94.33085120915247</v>
      </c>
      <c r="C102" s="24">
        <v>87.452437267093799</v>
      </c>
      <c r="D102" s="24">
        <v>93.071638199223329</v>
      </c>
      <c r="E102" s="24">
        <v>133.29522943013521</v>
      </c>
      <c r="F102" s="24">
        <v>96.871752574600194</v>
      </c>
      <c r="G102" s="24">
        <v>99.658106625684027</v>
      </c>
      <c r="H102" s="24">
        <v>114.20451268001925</v>
      </c>
      <c r="I102" s="24">
        <v>102.59113712483466</v>
      </c>
      <c r="J102" s="24">
        <v>116.9</v>
      </c>
      <c r="K102" s="24">
        <v>131.21653536020889</v>
      </c>
      <c r="L102" s="24">
        <v>162.70217707046277</v>
      </c>
      <c r="M102" s="24">
        <v>137.98913755072513</v>
      </c>
      <c r="N102" s="24">
        <v>134.65857721561486</v>
      </c>
      <c r="O102" s="24">
        <v>150.22249226158601</v>
      </c>
      <c r="P102" s="24">
        <v>164.394258631073</v>
      </c>
      <c r="Q102" s="24">
        <v>150.46058583941152</v>
      </c>
      <c r="R102" s="21"/>
      <c r="S102" s="83">
        <f t="shared" si="6"/>
        <v>1</v>
      </c>
      <c r="T102" s="21"/>
      <c r="U102" s="21"/>
      <c r="V102" s="21"/>
      <c r="W102" s="21"/>
      <c r="X102" s="21"/>
      <c r="Y102" s="21"/>
      <c r="Z102" s="21"/>
      <c r="AA102" s="82">
        <f t="shared" si="5"/>
        <v>1</v>
      </c>
      <c r="AB102" s="21"/>
      <c r="AC102" s="21"/>
      <c r="AD102" s="21"/>
      <c r="AE102" s="21"/>
      <c r="AF102" s="21"/>
      <c r="AG102" s="21"/>
    </row>
    <row r="103" spans="1:33" ht="14.25" customHeight="1" x14ac:dyDescent="0.15">
      <c r="A103" s="27" t="s">
        <v>123</v>
      </c>
      <c r="B103" s="26">
        <v>2645.5479452054797</v>
      </c>
      <c r="C103" s="26">
        <v>2957.1685275042778</v>
      </c>
      <c r="D103" s="26">
        <v>3555.771876674487</v>
      </c>
      <c r="E103" s="26">
        <v>5562.2850316763379</v>
      </c>
      <c r="F103" s="26">
        <v>4534</v>
      </c>
      <c r="G103" s="26">
        <v>4019.9755527255647</v>
      </c>
      <c r="H103" s="26">
        <v>6088.4148006742162</v>
      </c>
      <c r="I103" s="26">
        <v>6439.2232797613888</v>
      </c>
      <c r="J103" s="26">
        <v>5175.2060311366149</v>
      </c>
      <c r="K103" s="26">
        <v>5549.1009352924457</v>
      </c>
      <c r="L103" s="26">
        <v>5148.4227666684719</v>
      </c>
      <c r="M103" s="26">
        <v>5144.5477155143117</v>
      </c>
      <c r="N103" s="26">
        <v>5427.3129539902147</v>
      </c>
      <c r="O103" s="26">
        <v>4503.8741825673396</v>
      </c>
      <c r="P103" s="26">
        <v>4091.3157872574666</v>
      </c>
      <c r="Q103" s="26">
        <v>3319.0244216646115</v>
      </c>
      <c r="R103" s="21"/>
      <c r="S103" s="83">
        <f t="shared" si="6"/>
        <v>1</v>
      </c>
      <c r="T103" s="21"/>
      <c r="U103" s="21"/>
      <c r="V103" s="21"/>
      <c r="W103" s="21"/>
      <c r="X103" s="21"/>
      <c r="Y103" s="21"/>
      <c r="Z103" s="21"/>
      <c r="AA103" s="82">
        <f t="shared" si="5"/>
        <v>1</v>
      </c>
      <c r="AB103" s="21"/>
      <c r="AC103" s="21"/>
      <c r="AD103" s="21"/>
      <c r="AE103" s="21"/>
      <c r="AF103" s="21"/>
      <c r="AG103" s="21"/>
    </row>
    <row r="104" spans="1:33" ht="14.25" customHeight="1" x14ac:dyDescent="0.15">
      <c r="A104" s="27" t="s">
        <v>124</v>
      </c>
      <c r="B104" s="24">
        <v>125.98817285040001</v>
      </c>
      <c r="C104" s="24">
        <v>178.50979899999999</v>
      </c>
      <c r="D104" s="24">
        <v>337.61083200000002</v>
      </c>
      <c r="E104" s="24">
        <v>483.31066169999997</v>
      </c>
      <c r="F104" s="24">
        <v>412.86538275212803</v>
      </c>
      <c r="G104" s="24">
        <v>418</v>
      </c>
      <c r="H104" s="24">
        <v>501.5788</v>
      </c>
      <c r="I104" s="24">
        <v>643.21742300000005</v>
      </c>
      <c r="J104" s="24">
        <v>542.79336899999998</v>
      </c>
      <c r="K104" s="24">
        <v>609.51586899999995</v>
      </c>
      <c r="L104" s="24">
        <v>446.55246</v>
      </c>
      <c r="M104" s="24">
        <v>406.623268</v>
      </c>
      <c r="N104" s="24">
        <v>434.18179500000002</v>
      </c>
      <c r="O104" s="24">
        <v>494.31315499999999</v>
      </c>
      <c r="P104" s="24">
        <v>454.12189899999998</v>
      </c>
      <c r="Q104" s="24"/>
      <c r="R104" s="21"/>
      <c r="S104" s="83">
        <f t="shared" si="6"/>
        <v>0</v>
      </c>
      <c r="T104" s="21"/>
      <c r="U104" s="21"/>
      <c r="V104" s="21"/>
      <c r="W104" s="21"/>
      <c r="X104" s="21"/>
      <c r="Y104" s="21"/>
      <c r="Z104" s="21"/>
      <c r="AA104" s="82">
        <f t="shared" si="5"/>
        <v>0</v>
      </c>
      <c r="AB104" s="21"/>
      <c r="AC104" s="21"/>
      <c r="AD104" s="21"/>
      <c r="AE104" s="21"/>
      <c r="AF104" s="21"/>
      <c r="AG104" s="21"/>
    </row>
    <row r="105" spans="1:33" ht="14.25" customHeight="1" x14ac:dyDescent="0.15">
      <c r="A105" s="27" t="s">
        <v>125</v>
      </c>
      <c r="B105" s="26">
        <v>7.961891601005548</v>
      </c>
      <c r="C105" s="26">
        <v>8.2870814622303239</v>
      </c>
      <c r="D105" s="26">
        <v>8.0872118437490013</v>
      </c>
      <c r="E105" s="26">
        <v>18.88924752152484</v>
      </c>
      <c r="F105" s="26">
        <v>18.74367667322807</v>
      </c>
      <c r="G105" s="26">
        <v>22.073996469528062</v>
      </c>
      <c r="H105" s="26">
        <v>22.772338728650748</v>
      </c>
      <c r="I105" s="26">
        <v>53.9</v>
      </c>
      <c r="J105" s="26">
        <v>35.966555587127701</v>
      </c>
      <c r="K105" s="26">
        <v>34.909632907059255</v>
      </c>
      <c r="L105" s="26">
        <v>34.850628289500001</v>
      </c>
      <c r="M105" s="26">
        <v>68.910804883200001</v>
      </c>
      <c r="N105" s="26">
        <v>86.195659968836097</v>
      </c>
      <c r="O105" s="26">
        <v>139.73298618766771</v>
      </c>
      <c r="P105" s="26">
        <v>145.32762776235001</v>
      </c>
      <c r="Q105" s="26"/>
      <c r="R105" s="21"/>
      <c r="S105" s="83">
        <f t="shared" si="6"/>
        <v>0</v>
      </c>
      <c r="T105" s="21"/>
      <c r="U105" s="21"/>
      <c r="V105" s="21"/>
      <c r="W105" s="21"/>
      <c r="X105" s="21"/>
      <c r="Y105" s="21"/>
      <c r="Z105" s="21"/>
      <c r="AA105" s="82">
        <f t="shared" si="5"/>
        <v>0</v>
      </c>
      <c r="AB105" s="21"/>
      <c r="AC105" s="21"/>
      <c r="AD105" s="21"/>
      <c r="AE105" s="21"/>
      <c r="AF105" s="21"/>
      <c r="AG105" s="21"/>
    </row>
    <row r="106" spans="1:33" ht="14.25" customHeight="1" x14ac:dyDescent="0.15">
      <c r="A106" s="27" t="s">
        <v>126</v>
      </c>
      <c r="B106" s="24"/>
      <c r="C106" s="24"/>
      <c r="D106" s="24"/>
      <c r="E106" s="24">
        <v>829.53630471957479</v>
      </c>
      <c r="F106" s="24">
        <v>581.45778660321901</v>
      </c>
      <c r="G106" s="24">
        <v>662.36545873015837</v>
      </c>
      <c r="H106" s="24">
        <v>820.57607968749926</v>
      </c>
      <c r="I106" s="24">
        <v>856.16977606699948</v>
      </c>
      <c r="J106" s="24">
        <v>867.36511147462568</v>
      </c>
      <c r="K106" s="24">
        <v>923.80159796503403</v>
      </c>
      <c r="L106" s="24">
        <v>883.04945737327341</v>
      </c>
      <c r="M106" s="24">
        <v>832.20571746987548</v>
      </c>
      <c r="N106" s="24">
        <v>941.60648157036326</v>
      </c>
      <c r="O106" s="24">
        <v>1085.8220650183171</v>
      </c>
      <c r="P106" s="24">
        <v>1068.7916248647202</v>
      </c>
      <c r="Q106" s="24">
        <v>828.47779416060496</v>
      </c>
      <c r="R106" s="21"/>
      <c r="S106" s="83">
        <f t="shared" si="6"/>
        <v>1</v>
      </c>
      <c r="T106" s="21"/>
      <c r="U106" s="21"/>
      <c r="V106" s="21"/>
      <c r="W106" s="21"/>
      <c r="X106" s="21"/>
      <c r="Y106" s="21"/>
      <c r="Z106" s="21"/>
      <c r="AA106" s="82">
        <f t="shared" si="5"/>
        <v>1</v>
      </c>
      <c r="AB106" s="21"/>
      <c r="AC106" s="21"/>
      <c r="AD106" s="21"/>
      <c r="AE106" s="21"/>
      <c r="AF106" s="21"/>
      <c r="AG106" s="21"/>
    </row>
    <row r="107" spans="1:33" ht="14.25" customHeight="1" x14ac:dyDescent="0.15">
      <c r="A107" s="27" t="s">
        <v>127</v>
      </c>
      <c r="B107" s="26">
        <v>1332.209121572</v>
      </c>
      <c r="C107" s="26">
        <v>1500.3665585082499</v>
      </c>
      <c r="D107" s="26">
        <v>1719.39</v>
      </c>
      <c r="E107" s="26">
        <v>1943.36</v>
      </c>
      <c r="F107" s="26">
        <v>2160.3401935585002</v>
      </c>
      <c r="G107" s="26">
        <v>1835.7535984612311</v>
      </c>
      <c r="H107" s="26">
        <v>2452.3677641020004</v>
      </c>
      <c r="I107" s="26">
        <v>2286.5974988614998</v>
      </c>
      <c r="J107" s="26">
        <v>2335.489104061</v>
      </c>
      <c r="K107" s="26">
        <v>2254.6000669237001</v>
      </c>
      <c r="L107" s="26">
        <v>2442.8924416199998</v>
      </c>
      <c r="M107" s="26">
        <v>2114.6638979499999</v>
      </c>
      <c r="N107" s="26">
        <v>2055.4152404699998</v>
      </c>
      <c r="O107" s="26">
        <v>1958.8602623347308</v>
      </c>
      <c r="P107" s="26">
        <v>1862.590111249461</v>
      </c>
      <c r="Q107" s="26"/>
      <c r="R107" s="21"/>
      <c r="S107" s="83">
        <f t="shared" si="6"/>
        <v>0</v>
      </c>
      <c r="T107" s="21"/>
      <c r="U107" s="21"/>
      <c r="V107" s="21"/>
      <c r="W107" s="21"/>
      <c r="X107" s="21"/>
      <c r="Y107" s="21"/>
      <c r="Z107" s="21"/>
      <c r="AA107" s="82">
        <f t="shared" si="5"/>
        <v>0</v>
      </c>
      <c r="AB107" s="21"/>
      <c r="AC107" s="21"/>
      <c r="AD107" s="21"/>
      <c r="AE107" s="21"/>
      <c r="AF107" s="21"/>
      <c r="AG107" s="21"/>
    </row>
    <row r="108" spans="1:33" ht="14.25" customHeight="1" x14ac:dyDescent="0.15">
      <c r="A108" s="27" t="s">
        <v>128</v>
      </c>
      <c r="B108" s="24">
        <v>40.5</v>
      </c>
      <c r="C108" s="24">
        <v>37.057967077823918</v>
      </c>
      <c r="D108" s="24">
        <v>43.637576563645808</v>
      </c>
      <c r="E108" s="24">
        <v>48.012363008969736</v>
      </c>
      <c r="F108" s="24">
        <v>46.30768050192728</v>
      </c>
      <c r="G108" s="24">
        <v>66.71805504623282</v>
      </c>
      <c r="H108" s="24">
        <v>73.740863868781759</v>
      </c>
      <c r="I108" s="24">
        <v>73.871286403218235</v>
      </c>
      <c r="J108" s="24">
        <v>61.399413779004703</v>
      </c>
      <c r="K108" s="24">
        <v>60.394478259005005</v>
      </c>
      <c r="L108" s="24">
        <v>56.693670085499718</v>
      </c>
      <c r="M108" s="24">
        <v>51.173403561313222</v>
      </c>
      <c r="N108" s="24">
        <v>57.924862800059365</v>
      </c>
      <c r="O108" s="24">
        <v>61.514733623857161</v>
      </c>
      <c r="P108" s="24">
        <v>55.538243380073517</v>
      </c>
      <c r="Q108" s="24">
        <v>47.406062322162342</v>
      </c>
      <c r="R108" s="21"/>
      <c r="S108" s="83">
        <f t="shared" si="6"/>
        <v>1</v>
      </c>
      <c r="T108" s="21"/>
      <c r="U108" s="21"/>
      <c r="V108" s="21"/>
      <c r="W108" s="21"/>
      <c r="X108" s="21"/>
      <c r="Y108" s="21"/>
      <c r="Z108" s="21"/>
      <c r="AA108" s="82">
        <f t="shared" si="5"/>
        <v>1</v>
      </c>
      <c r="AB108" s="21"/>
      <c r="AC108" s="21"/>
      <c r="AD108" s="21"/>
      <c r="AE108" s="21"/>
      <c r="AF108" s="21"/>
      <c r="AG108" s="21"/>
    </row>
    <row r="109" spans="1:33" ht="14.25" customHeight="1" x14ac:dyDescent="0.15">
      <c r="A109" s="27" t="s">
        <v>129</v>
      </c>
      <c r="B109" s="26">
        <v>80.319732129673241</v>
      </c>
      <c r="C109" s="26">
        <v>114.53483736667751</v>
      </c>
      <c r="D109" s="26">
        <v>127.24764573675716</v>
      </c>
      <c r="E109" s="26">
        <v>230.73575580174503</v>
      </c>
      <c r="F109" s="26">
        <v>84.88634164061682</v>
      </c>
      <c r="G109" s="26">
        <v>40.700000000000003</v>
      </c>
      <c r="H109" s="26">
        <v>69.703434280160096</v>
      </c>
      <c r="I109" s="26">
        <v>96.740607544720007</v>
      </c>
      <c r="J109" s="26">
        <v>84.459107102400012</v>
      </c>
      <c r="K109" s="26">
        <v>143.52553813064</v>
      </c>
      <c r="L109" s="26">
        <v>108.17959603599989</v>
      </c>
      <c r="M109" s="26">
        <v>80.4101250025507</v>
      </c>
      <c r="N109" s="26">
        <v>84.569871319299992</v>
      </c>
      <c r="O109" s="26">
        <v>87.927702792264995</v>
      </c>
      <c r="P109" s="26">
        <v>92.506312010000002</v>
      </c>
      <c r="Q109" s="26"/>
      <c r="R109" s="21"/>
      <c r="S109" s="83">
        <f t="shared" si="6"/>
        <v>0</v>
      </c>
      <c r="T109" s="21"/>
      <c r="U109" s="21"/>
      <c r="V109" s="21"/>
      <c r="W109" s="21"/>
      <c r="X109" s="21"/>
      <c r="Y109" s="21"/>
      <c r="Z109" s="21"/>
      <c r="AA109" s="82">
        <f t="shared" si="5"/>
        <v>0</v>
      </c>
      <c r="AB109" s="21"/>
      <c r="AC109" s="21"/>
      <c r="AD109" s="21"/>
      <c r="AE109" s="21"/>
      <c r="AF109" s="21"/>
      <c r="AG109" s="21"/>
    </row>
    <row r="110" spans="1:33" ht="14.25" customHeight="1" x14ac:dyDescent="0.15">
      <c r="A110" s="27" t="s">
        <v>130</v>
      </c>
      <c r="B110" s="24">
        <v>1016</v>
      </c>
      <c r="C110" s="24">
        <v>1182</v>
      </c>
      <c r="D110" s="24">
        <v>1263</v>
      </c>
      <c r="E110" s="24">
        <v>1485</v>
      </c>
      <c r="F110" s="24">
        <v>2070.1999999999998</v>
      </c>
      <c r="G110" s="24">
        <v>2339.8000000000002</v>
      </c>
      <c r="H110" s="24">
        <v>995.6</v>
      </c>
      <c r="I110" s="24">
        <v>2423.3000000000002</v>
      </c>
      <c r="J110" s="24">
        <v>3268.6</v>
      </c>
      <c r="K110" s="24">
        <v>3045.1</v>
      </c>
      <c r="L110" s="24">
        <v>1645.4</v>
      </c>
      <c r="M110" s="24">
        <v>915</v>
      </c>
      <c r="N110" s="24">
        <v>993.5</v>
      </c>
      <c r="O110" s="24">
        <v>1297.5</v>
      </c>
      <c r="P110" s="24"/>
      <c r="Q110" s="24"/>
      <c r="R110" s="21"/>
      <c r="S110" s="83">
        <f t="shared" si="6"/>
        <v>0</v>
      </c>
      <c r="T110" s="21"/>
      <c r="U110" s="21"/>
      <c r="V110" s="21"/>
      <c r="W110" s="21"/>
      <c r="X110" s="21"/>
      <c r="Y110" s="21"/>
      <c r="Z110" s="21"/>
      <c r="AA110" s="82">
        <f t="shared" si="5"/>
        <v>0</v>
      </c>
      <c r="AB110" s="21"/>
      <c r="AC110" s="21"/>
      <c r="AD110" s="21"/>
      <c r="AE110" s="21"/>
      <c r="AF110" s="21"/>
      <c r="AG110" s="21"/>
    </row>
    <row r="111" spans="1:33" ht="14.25" customHeight="1" x14ac:dyDescent="0.15">
      <c r="A111" s="27" t="s">
        <v>131</v>
      </c>
      <c r="B111" s="26">
        <v>896.34815128036621</v>
      </c>
      <c r="C111" s="26">
        <v>1113.4344315780261</v>
      </c>
      <c r="D111" s="26">
        <v>1566.460614085561</v>
      </c>
      <c r="E111" s="26">
        <v>1892.1214269753027</v>
      </c>
      <c r="F111" s="26">
        <v>1189.28152374608</v>
      </c>
      <c r="G111" s="26">
        <v>1541.5392316219329</v>
      </c>
      <c r="H111" s="26">
        <v>2195.5197571887156</v>
      </c>
      <c r="I111" s="26">
        <v>2407.2778357733296</v>
      </c>
      <c r="J111" s="26">
        <v>2910.2275442429386</v>
      </c>
      <c r="K111" s="26">
        <v>3113.0015779559803</v>
      </c>
      <c r="L111" s="26">
        <v>2553.5544412269096</v>
      </c>
      <c r="M111" s="26">
        <v>2580.3222675308721</v>
      </c>
      <c r="N111" s="26">
        <v>3131.2763832886149</v>
      </c>
      <c r="O111" s="26">
        <v>3619.8919467536698</v>
      </c>
      <c r="P111" s="26">
        <v>3816.9572798371278</v>
      </c>
      <c r="Q111" s="26">
        <v>3601.41490258253</v>
      </c>
      <c r="R111" s="21"/>
      <c r="S111" s="83">
        <f t="shared" si="6"/>
        <v>1</v>
      </c>
      <c r="T111" s="21"/>
      <c r="U111" s="21"/>
      <c r="V111" s="21"/>
      <c r="W111" s="21"/>
      <c r="X111" s="21"/>
      <c r="Y111" s="21"/>
      <c r="Z111" s="21"/>
      <c r="AA111" s="82">
        <f t="shared" si="5"/>
        <v>1</v>
      </c>
      <c r="AB111" s="21"/>
      <c r="AC111" s="21"/>
      <c r="AD111" s="21"/>
      <c r="AE111" s="21"/>
      <c r="AF111" s="21"/>
      <c r="AG111" s="21"/>
    </row>
    <row r="112" spans="1:33" ht="14.25" customHeight="1" x14ac:dyDescent="0.15">
      <c r="A112" s="27" t="s">
        <v>132</v>
      </c>
      <c r="B112" s="24">
        <v>1202.4153212064987</v>
      </c>
      <c r="C112" s="24">
        <v>1355.6053196013613</v>
      </c>
      <c r="D112" s="24">
        <v>1834.3173285288065</v>
      </c>
      <c r="E112" s="24">
        <v>2237.9203231529273</v>
      </c>
      <c r="F112" s="24">
        <v>1889.5161964762713</v>
      </c>
      <c r="G112" s="24">
        <v>2121.5860802307106</v>
      </c>
      <c r="H112" s="24">
        <v>2990.2245914808923</v>
      </c>
      <c r="I112" s="24">
        <v>4210.508030292337</v>
      </c>
      <c r="J112" s="24">
        <v>5023.6847714370742</v>
      </c>
      <c r="K112" s="24">
        <v>5840.5675102340356</v>
      </c>
      <c r="L112" s="24">
        <v>3679.8413794749099</v>
      </c>
      <c r="M112" s="24">
        <v>3188.2403325433552</v>
      </c>
      <c r="N112" s="24">
        <v>3690.7228858846825</v>
      </c>
      <c r="O112" s="24">
        <v>4200.6340024178844</v>
      </c>
      <c r="P112" s="24">
        <v>3972.8968829056262</v>
      </c>
      <c r="Q112" s="24">
        <v>5941.1884015198393</v>
      </c>
      <c r="R112" s="21"/>
      <c r="S112" s="83">
        <f t="shared" si="6"/>
        <v>1</v>
      </c>
      <c r="T112" s="21"/>
      <c r="U112" s="21"/>
      <c r="V112" s="21"/>
      <c r="W112" s="21"/>
      <c r="X112" s="21"/>
      <c r="Y112" s="21"/>
      <c r="Z112" s="21"/>
      <c r="AA112" s="82">
        <f t="shared" si="5"/>
        <v>1</v>
      </c>
      <c r="AB112" s="21"/>
      <c r="AC112" s="21"/>
      <c r="AD112" s="21"/>
      <c r="AE112" s="21"/>
      <c r="AF112" s="21"/>
      <c r="AG112" s="21"/>
    </row>
    <row r="113" spans="1:33" ht="14.25" customHeight="1" x14ac:dyDescent="0.15">
      <c r="A113" s="27" t="s">
        <v>133</v>
      </c>
      <c r="B113" s="26">
        <v>250</v>
      </c>
      <c r="C113" s="26">
        <v>266.03457739903803</v>
      </c>
      <c r="D113" s="26">
        <v>393.07850285574972</v>
      </c>
      <c r="E113" s="26">
        <v>561.32770437796648</v>
      </c>
      <c r="F113" s="26">
        <v>464.58721011707496</v>
      </c>
      <c r="G113" s="26">
        <v>415.2731410058903</v>
      </c>
      <c r="H113" s="26">
        <v>570.66089308716835</v>
      </c>
      <c r="I113" s="26">
        <v>633.87761419013646</v>
      </c>
      <c r="J113" s="26">
        <v>717.03556391264101</v>
      </c>
      <c r="K113" s="26">
        <v>689.03568489472582</v>
      </c>
      <c r="L113" s="26">
        <v>616.05330080736439</v>
      </c>
      <c r="M113" s="26">
        <v>569.08530674487349</v>
      </c>
      <c r="N113" s="26">
        <v>584.7988684421839</v>
      </c>
      <c r="O113" s="26">
        <v>560.98789149177549</v>
      </c>
      <c r="P113" s="26">
        <v>509.94326515977883</v>
      </c>
      <c r="Q113" s="26"/>
      <c r="R113" s="21"/>
      <c r="S113" s="83">
        <f t="shared" si="6"/>
        <v>0</v>
      </c>
      <c r="T113" s="21"/>
      <c r="U113" s="21"/>
      <c r="V113" s="21"/>
      <c r="W113" s="21"/>
      <c r="X113" s="21"/>
      <c r="Y113" s="21"/>
      <c r="Z113" s="21"/>
      <c r="AA113" s="82">
        <f t="shared" si="5"/>
        <v>0</v>
      </c>
      <c r="AB113" s="21"/>
      <c r="AC113" s="21"/>
      <c r="AD113" s="21"/>
      <c r="AE113" s="21"/>
      <c r="AF113" s="21"/>
      <c r="AG113" s="21"/>
    </row>
    <row r="114" spans="1:33" ht="14.25" customHeight="1" x14ac:dyDescent="0.15">
      <c r="A114" s="27" t="s">
        <v>134</v>
      </c>
      <c r="B114" s="24">
        <v>43.388854257881356</v>
      </c>
      <c r="C114" s="24">
        <v>44.129000047483359</v>
      </c>
      <c r="D114" s="24">
        <v>37.855586790697608</v>
      </c>
      <c r="E114" s="24">
        <v>52.822686107689819</v>
      </c>
      <c r="F114" s="24">
        <v>76.966578265444284</v>
      </c>
      <c r="G114" s="24">
        <v>85.855723923532082</v>
      </c>
      <c r="H114" s="24">
        <v>91.329221026074435</v>
      </c>
      <c r="I114" s="24">
        <v>60.016959166469171</v>
      </c>
      <c r="J114" s="24">
        <v>58.250968482353656</v>
      </c>
      <c r="K114" s="24">
        <v>64.149363670003808</v>
      </c>
      <c r="L114" s="24">
        <v>73.905265034943397</v>
      </c>
      <c r="M114" s="24">
        <v>65.808699630177202</v>
      </c>
      <c r="N114" s="24">
        <v>77.317388312124706</v>
      </c>
      <c r="O114" s="24">
        <v>84.092873399043398</v>
      </c>
      <c r="P114" s="24">
        <v>94.4078094671884</v>
      </c>
      <c r="Q114" s="24"/>
      <c r="R114" s="21"/>
      <c r="S114" s="83">
        <f t="shared" si="6"/>
        <v>0</v>
      </c>
      <c r="T114" s="21"/>
      <c r="U114" s="21"/>
      <c r="V114" s="21"/>
      <c r="W114" s="21"/>
      <c r="X114" s="21"/>
      <c r="Y114" s="21"/>
      <c r="Z114" s="21"/>
      <c r="AA114" s="82">
        <f t="shared" si="5"/>
        <v>0</v>
      </c>
      <c r="AB114" s="21"/>
      <c r="AC114" s="21"/>
      <c r="AD114" s="21"/>
      <c r="AE114" s="21"/>
      <c r="AF114" s="21"/>
      <c r="AG114" s="21"/>
    </row>
    <row r="115" spans="1:33" ht="14.25" customHeight="1" x14ac:dyDescent="0.15">
      <c r="A115" s="27" t="s">
        <v>135</v>
      </c>
      <c r="B115" s="26">
        <v>8395.8003609047664</v>
      </c>
      <c r="C115" s="26">
        <v>9532.6554198372578</v>
      </c>
      <c r="D115" s="26">
        <v>10942.344207526523</v>
      </c>
      <c r="E115" s="26">
        <v>11391.101682214243</v>
      </c>
      <c r="F115" s="26">
        <v>9265.1592277997734</v>
      </c>
      <c r="G115" s="26">
        <v>10227.700000000001</v>
      </c>
      <c r="H115" s="26">
        <v>11417.153609487932</v>
      </c>
      <c r="I115" s="26">
        <v>11589.222380881592</v>
      </c>
      <c r="J115" s="26">
        <v>12246.653463928422</v>
      </c>
      <c r="K115" s="26">
        <v>12737.043647149769</v>
      </c>
      <c r="L115" s="26">
        <v>10499.416075781877</v>
      </c>
      <c r="M115" s="26">
        <v>9811.9656396743139</v>
      </c>
      <c r="N115" s="26">
        <v>11377.698297356659</v>
      </c>
      <c r="O115" s="26">
        <v>11948.199840959736</v>
      </c>
      <c r="P115" s="26">
        <v>11496.480321576862</v>
      </c>
      <c r="Q115" s="26">
        <v>9770.6413413432674</v>
      </c>
      <c r="R115" s="21"/>
      <c r="S115" s="83">
        <f t="shared" si="6"/>
        <v>1</v>
      </c>
      <c r="T115" s="21"/>
      <c r="U115" s="21"/>
      <c r="V115" s="21"/>
      <c r="W115" s="21"/>
      <c r="X115" s="21"/>
      <c r="Y115" s="21"/>
      <c r="Z115" s="21"/>
      <c r="AA115" s="82">
        <f t="shared" si="5"/>
        <v>1</v>
      </c>
      <c r="AB115" s="21"/>
      <c r="AC115" s="21"/>
      <c r="AD115" s="21"/>
      <c r="AE115" s="21"/>
      <c r="AF115" s="21"/>
      <c r="AG115" s="21"/>
    </row>
    <row r="116" spans="1:33" ht="14.25" customHeight="1" x14ac:dyDescent="0.15">
      <c r="A116" s="27" t="s">
        <v>136</v>
      </c>
      <c r="B116" s="24">
        <v>94.535271257824903</v>
      </c>
      <c r="C116" s="24">
        <v>115.45500319601899</v>
      </c>
      <c r="D116" s="24">
        <v>146.56903279999901</v>
      </c>
      <c r="E116" s="24">
        <v>178.19172126315098</v>
      </c>
      <c r="F116" s="24">
        <v>134.79215696367999</v>
      </c>
      <c r="G116" s="24">
        <v>151.693743484885</v>
      </c>
      <c r="H116" s="24">
        <v>175.2</v>
      </c>
      <c r="I116" s="24">
        <v>159.95825720534</v>
      </c>
      <c r="J116" s="24">
        <v>175.19910791593401</v>
      </c>
      <c r="K116" s="24">
        <v>208.477076555195</v>
      </c>
      <c r="L116" s="24">
        <v>214.12639614717799</v>
      </c>
      <c r="M116" s="24">
        <v>237.84486788355616</v>
      </c>
      <c r="N116" s="24">
        <v>338.249078760938</v>
      </c>
      <c r="O116" s="24">
        <v>404.14587727498503</v>
      </c>
      <c r="P116" s="24">
        <v>382.63273263473496</v>
      </c>
      <c r="Q116" s="24">
        <v>211.78712079664101</v>
      </c>
      <c r="R116" s="21"/>
      <c r="S116" s="83">
        <f t="shared" si="6"/>
        <v>1</v>
      </c>
      <c r="T116" s="21"/>
      <c r="U116" s="21"/>
      <c r="V116" s="21"/>
      <c r="W116" s="21"/>
      <c r="X116" s="21"/>
      <c r="Y116" s="21"/>
      <c r="Z116" s="21"/>
      <c r="AA116" s="82">
        <f t="shared" si="5"/>
        <v>1</v>
      </c>
      <c r="AB116" s="21"/>
      <c r="AC116" s="21"/>
      <c r="AD116" s="21"/>
      <c r="AE116" s="21"/>
      <c r="AF116" s="21"/>
      <c r="AG116" s="21"/>
    </row>
    <row r="117" spans="1:33" ht="14.25" customHeight="1" x14ac:dyDescent="0.15">
      <c r="A117" s="27" t="s">
        <v>137</v>
      </c>
      <c r="B117" s="26">
        <v>361</v>
      </c>
      <c r="C117" s="26">
        <v>405.36241956795413</v>
      </c>
      <c r="D117" s="26">
        <v>454.84061887848748</v>
      </c>
      <c r="E117" s="26">
        <v>644.61056768643721</v>
      </c>
      <c r="F117" s="26">
        <v>459.94558557130136</v>
      </c>
      <c r="G117" s="26">
        <v>618.88597017254335</v>
      </c>
      <c r="H117" s="26">
        <v>710.44304727262602</v>
      </c>
      <c r="I117" s="26">
        <v>672.65746686174305</v>
      </c>
      <c r="J117" s="26">
        <v>733.99664503690985</v>
      </c>
      <c r="K117" s="26">
        <v>701.5492108199918</v>
      </c>
      <c r="L117" s="26">
        <v>664.49941206370454</v>
      </c>
      <c r="M117" s="26">
        <v>730.18683653164317</v>
      </c>
      <c r="N117" s="26">
        <v>734.84704484870497</v>
      </c>
      <c r="O117" s="26">
        <v>819.90671352553682</v>
      </c>
      <c r="P117" s="26"/>
      <c r="Q117" s="26"/>
      <c r="R117" s="21"/>
      <c r="S117" s="83">
        <f t="shared" si="6"/>
        <v>0</v>
      </c>
      <c r="T117" s="21"/>
      <c r="U117" s="21"/>
      <c r="V117" s="21"/>
      <c r="W117" s="21"/>
      <c r="X117" s="21"/>
      <c r="Y117" s="21"/>
      <c r="Z117" s="21"/>
      <c r="AA117" s="82">
        <f t="shared" si="5"/>
        <v>0</v>
      </c>
      <c r="AB117" s="21"/>
      <c r="AC117" s="21"/>
      <c r="AD117" s="21"/>
      <c r="AE117" s="21"/>
      <c r="AF117" s="21"/>
      <c r="AG117" s="21"/>
    </row>
    <row r="118" spans="1:33" ht="14.25" customHeight="1" x14ac:dyDescent="0.15">
      <c r="A118" s="27" t="s">
        <v>138</v>
      </c>
      <c r="B118" s="24">
        <v>253.82937941310198</v>
      </c>
      <c r="C118" s="24">
        <v>319.12893562098424</v>
      </c>
      <c r="D118" s="24">
        <v>344.05281649401581</v>
      </c>
      <c r="E118" s="24">
        <v>382.75677989826806</v>
      </c>
      <c r="F118" s="24">
        <v>342.92397507299791</v>
      </c>
      <c r="G118" s="24">
        <v>417.44761206298671</v>
      </c>
      <c r="H118" s="24">
        <v>507.2782430493678</v>
      </c>
      <c r="I118" s="24">
        <v>547.42092881357974</v>
      </c>
      <c r="J118" s="24">
        <v>647.8788671104578</v>
      </c>
      <c r="K118" s="24">
        <v>760.08279075815551</v>
      </c>
      <c r="L118" s="24">
        <v>551.47448300233418</v>
      </c>
      <c r="M118" s="24">
        <v>652.03846877176511</v>
      </c>
      <c r="N118" s="24">
        <v>707.3367184330823</v>
      </c>
      <c r="O118" s="24">
        <v>746.83203811706085</v>
      </c>
      <c r="P118" s="24">
        <v>743.01922399255272</v>
      </c>
      <c r="Q118" s="24">
        <v>535.99190750791161</v>
      </c>
      <c r="R118" s="21"/>
      <c r="S118" s="83">
        <f t="shared" si="6"/>
        <v>1</v>
      </c>
      <c r="T118" s="21"/>
      <c r="U118" s="21"/>
      <c r="V118" s="21"/>
      <c r="W118" s="21"/>
      <c r="X118" s="21"/>
      <c r="Y118" s="21"/>
      <c r="Z118" s="21"/>
      <c r="AA118" s="82">
        <f t="shared" si="5"/>
        <v>1</v>
      </c>
      <c r="AB118" s="21"/>
      <c r="AC118" s="21"/>
      <c r="AD118" s="21"/>
      <c r="AE118" s="21"/>
      <c r="AF118" s="21"/>
      <c r="AG118" s="21"/>
    </row>
    <row r="119" spans="1:33" ht="14.25" customHeight="1" x14ac:dyDescent="0.15">
      <c r="A119" s="27" t="s">
        <v>139</v>
      </c>
      <c r="B119" s="26">
        <v>25.5</v>
      </c>
      <c r="C119" s="26">
        <v>26.0107964611813</v>
      </c>
      <c r="D119" s="26">
        <v>27.248430386685698</v>
      </c>
      <c r="E119" s="26">
        <v>28.026294383604501</v>
      </c>
      <c r="F119" s="26">
        <v>25.967279028543302</v>
      </c>
      <c r="G119" s="26">
        <v>26.8537824818624</v>
      </c>
      <c r="H119" s="26">
        <v>28.566117982387599</v>
      </c>
      <c r="I119" s="26">
        <v>30.160828582389801</v>
      </c>
      <c r="J119" s="26">
        <v>31.324398819256299</v>
      </c>
      <c r="K119" s="26">
        <v>28.997592242017198</v>
      </c>
      <c r="L119" s="26">
        <v>25.169522000000001</v>
      </c>
      <c r="M119" s="26">
        <v>25.981521999999998</v>
      </c>
      <c r="N119" s="26">
        <v>29.9383571328292</v>
      </c>
      <c r="O119" s="26">
        <v>28.669417870575302</v>
      </c>
      <c r="P119" s="26"/>
      <c r="Q119" s="26"/>
      <c r="R119" s="21"/>
      <c r="S119" s="83">
        <f t="shared" si="6"/>
        <v>0</v>
      </c>
      <c r="T119" s="21"/>
      <c r="U119" s="21"/>
      <c r="V119" s="21"/>
      <c r="W119" s="21"/>
      <c r="X119" s="21"/>
      <c r="Y119" s="21"/>
      <c r="Z119" s="21"/>
      <c r="AA119" s="82">
        <f t="shared" si="5"/>
        <v>0</v>
      </c>
      <c r="AB119" s="21"/>
      <c r="AC119" s="21"/>
      <c r="AD119" s="21"/>
      <c r="AE119" s="21"/>
      <c r="AF119" s="21"/>
      <c r="AG119" s="21"/>
    </row>
    <row r="120" spans="1:33" ht="14.25" customHeight="1" x14ac:dyDescent="0.15">
      <c r="A120" s="27" t="s">
        <v>140</v>
      </c>
      <c r="B120" s="24"/>
      <c r="C120" s="24"/>
      <c r="D120" s="24"/>
      <c r="E120" s="24"/>
      <c r="F120" s="24"/>
      <c r="G120" s="24"/>
      <c r="H120" s="24"/>
      <c r="I120" s="24">
        <v>348.66232090655973</v>
      </c>
      <c r="J120" s="24">
        <v>330.7690695381466</v>
      </c>
      <c r="K120" s="24">
        <v>329.41877211227194</v>
      </c>
      <c r="L120" s="24">
        <v>233.09591653380758</v>
      </c>
      <c r="M120" s="24">
        <v>190.95910961979087</v>
      </c>
      <c r="N120" s="24">
        <v>235.7</v>
      </c>
      <c r="O120" s="24">
        <v>260.24755493300921</v>
      </c>
      <c r="P120" s="24">
        <v>314.822140342419</v>
      </c>
      <c r="Q120" s="24"/>
      <c r="R120" s="21"/>
      <c r="S120" s="83">
        <f t="shared" si="6"/>
        <v>0</v>
      </c>
      <c r="T120" s="21"/>
      <c r="U120" s="21"/>
      <c r="V120" s="21"/>
      <c r="W120" s="21"/>
      <c r="X120" s="21"/>
      <c r="Y120" s="21"/>
      <c r="Z120" s="21"/>
      <c r="AA120" s="82">
        <f t="shared" si="5"/>
        <v>0</v>
      </c>
      <c r="AB120" s="21"/>
      <c r="AC120" s="21"/>
      <c r="AD120" s="21"/>
      <c r="AE120" s="21"/>
      <c r="AF120" s="21"/>
      <c r="AG120" s="21"/>
    </row>
    <row r="121" spans="1:33" ht="14.25" customHeight="1" x14ac:dyDescent="0.15">
      <c r="A121" s="27" t="s">
        <v>141</v>
      </c>
      <c r="B121" s="26">
        <v>524.68713311424642</v>
      </c>
      <c r="C121" s="26">
        <v>539.67984187282491</v>
      </c>
      <c r="D121" s="26">
        <v>602.54378286311123</v>
      </c>
      <c r="E121" s="26">
        <v>647.88253644695158</v>
      </c>
      <c r="F121" s="26">
        <v>514.3236629452764</v>
      </c>
      <c r="G121" s="26">
        <v>554.47256936939425</v>
      </c>
      <c r="H121" s="26">
        <v>614.22792271819833</v>
      </c>
      <c r="I121" s="26">
        <v>598.56130190491103</v>
      </c>
      <c r="J121" s="26">
        <v>589.4</v>
      </c>
      <c r="K121" s="26">
        <v>605.75894157113453</v>
      </c>
      <c r="L121" s="26">
        <v>597.34054818258937</v>
      </c>
      <c r="M121" s="26">
        <v>574.82359312595815</v>
      </c>
      <c r="N121" s="26">
        <v>545.11206948230847</v>
      </c>
      <c r="O121" s="26">
        <v>622.31847684486047</v>
      </c>
      <c r="P121" s="26">
        <v>611.34183640898266</v>
      </c>
      <c r="Q121" s="72">
        <v>372.27805978949687</v>
      </c>
      <c r="R121" s="21"/>
      <c r="S121" s="83">
        <f t="shared" si="6"/>
        <v>1</v>
      </c>
      <c r="T121" s="21"/>
      <c r="U121" s="21"/>
      <c r="V121" s="21"/>
      <c r="W121" s="21"/>
      <c r="X121" s="21"/>
      <c r="Y121" s="21"/>
      <c r="Z121" s="21"/>
      <c r="AA121" s="82">
        <f t="shared" si="5"/>
        <v>1</v>
      </c>
      <c r="AB121" s="21"/>
      <c r="AC121" s="21"/>
      <c r="AD121" s="21"/>
      <c r="AE121" s="21"/>
      <c r="AF121" s="21"/>
      <c r="AG121" s="21"/>
    </row>
    <row r="122" spans="1:33" ht="14.25" customHeight="1" x14ac:dyDescent="0.15">
      <c r="A122" s="27" t="s">
        <v>142</v>
      </c>
      <c r="B122" s="24">
        <v>8117.4337969440703</v>
      </c>
      <c r="C122" s="24">
        <v>8939.5</v>
      </c>
      <c r="D122" s="24">
        <v>9935.9604720000007</v>
      </c>
      <c r="E122" s="24">
        <v>11865.357178</v>
      </c>
      <c r="F122" s="24">
        <v>9303.2037930000006</v>
      </c>
      <c r="G122" s="24">
        <v>10568.880557</v>
      </c>
      <c r="H122" s="24">
        <v>12139.175304</v>
      </c>
      <c r="I122" s="24">
        <v>12083.578689</v>
      </c>
      <c r="J122" s="24">
        <v>12703.610429</v>
      </c>
      <c r="K122" s="24">
        <v>14676.538855000001</v>
      </c>
      <c r="L122" s="24">
        <v>12814.011012999999</v>
      </c>
      <c r="M122" s="24">
        <v>13203.799628999999</v>
      </c>
      <c r="N122" s="24">
        <v>14836.852902000001</v>
      </c>
      <c r="O122" s="24">
        <v>15699.964188</v>
      </c>
      <c r="P122" s="24">
        <v>14775.327393</v>
      </c>
      <c r="Q122" s="24">
        <v>11109.642583000001</v>
      </c>
      <c r="R122" s="21"/>
      <c r="S122" s="83">
        <f t="shared" si="6"/>
        <v>1</v>
      </c>
      <c r="T122" s="21"/>
      <c r="U122" s="21"/>
      <c r="V122" s="21"/>
      <c r="W122" s="21"/>
      <c r="X122" s="21"/>
      <c r="Y122" s="21"/>
      <c r="Z122" s="21"/>
      <c r="AA122" s="82">
        <f t="shared" si="5"/>
        <v>1</v>
      </c>
      <c r="AB122" s="21"/>
      <c r="AC122" s="21"/>
      <c r="AD122" s="21"/>
      <c r="AE122" s="21"/>
      <c r="AF122" s="21"/>
      <c r="AG122" s="21"/>
    </row>
    <row r="123" spans="1:33" ht="14.25" customHeight="1" x14ac:dyDescent="0.15">
      <c r="A123" s="27" t="s">
        <v>143</v>
      </c>
      <c r="B123" s="26"/>
      <c r="C123" s="26"/>
      <c r="D123" s="26"/>
      <c r="E123" s="26"/>
      <c r="F123" s="26">
        <v>41.3</v>
      </c>
      <c r="G123" s="26">
        <v>41.258400000000002</v>
      </c>
      <c r="H123" s="26">
        <v>43.877200000000002</v>
      </c>
      <c r="I123" s="26">
        <v>47.0351</v>
      </c>
      <c r="J123" s="26">
        <v>44.741199999999999</v>
      </c>
      <c r="K123" s="26">
        <v>41.914700000000003</v>
      </c>
      <c r="L123" s="26"/>
      <c r="M123" s="26"/>
      <c r="N123" s="26"/>
      <c r="O123" s="26"/>
      <c r="P123" s="26"/>
      <c r="Q123" s="26"/>
      <c r="R123" s="21"/>
      <c r="S123" s="83">
        <f t="shared" si="6"/>
        <v>0</v>
      </c>
      <c r="T123" s="21"/>
      <c r="U123" s="21"/>
      <c r="V123" s="21"/>
      <c r="W123" s="21"/>
      <c r="X123" s="21"/>
      <c r="Y123" s="21"/>
      <c r="Z123" s="21"/>
      <c r="AA123" s="82">
        <f t="shared" si="5"/>
        <v>0</v>
      </c>
      <c r="AB123" s="21"/>
      <c r="AC123" s="21"/>
      <c r="AD123" s="21"/>
      <c r="AE123" s="21"/>
      <c r="AF123" s="21"/>
      <c r="AG123" s="21"/>
    </row>
    <row r="124" spans="1:33" ht="14.25" customHeight="1" x14ac:dyDescent="0.15">
      <c r="A124" s="27" t="s">
        <v>144</v>
      </c>
      <c r="B124" s="24">
        <v>150.41999999999999</v>
      </c>
      <c r="C124" s="24">
        <v>174.63</v>
      </c>
      <c r="D124" s="24">
        <v>248.29</v>
      </c>
      <c r="E124" s="24">
        <v>328.07</v>
      </c>
      <c r="F124" s="24">
        <v>258.89999999999998</v>
      </c>
      <c r="G124" s="24">
        <v>267.75</v>
      </c>
      <c r="H124" s="24">
        <v>351.01</v>
      </c>
      <c r="I124" s="24">
        <v>368.87</v>
      </c>
      <c r="J124" s="24">
        <v>383.28</v>
      </c>
      <c r="K124" s="24">
        <v>385.25</v>
      </c>
      <c r="L124" s="24">
        <v>305.81</v>
      </c>
      <c r="M124" s="24">
        <v>298.82</v>
      </c>
      <c r="N124" s="24">
        <v>345.86</v>
      </c>
      <c r="O124" s="24">
        <v>401.13</v>
      </c>
      <c r="P124" s="24">
        <v>417.28</v>
      </c>
      <c r="Q124" s="24">
        <v>301.79000000000002</v>
      </c>
      <c r="R124" s="21"/>
      <c r="S124" s="83">
        <f t="shared" si="6"/>
        <v>1</v>
      </c>
      <c r="T124" s="21"/>
      <c r="U124" s="21"/>
      <c r="V124" s="21"/>
      <c r="W124" s="21"/>
      <c r="X124" s="21"/>
      <c r="Y124" s="21"/>
      <c r="Z124" s="21"/>
      <c r="AA124" s="82">
        <f t="shared" si="5"/>
        <v>1</v>
      </c>
      <c r="AB124" s="21"/>
      <c r="AC124" s="21"/>
      <c r="AD124" s="21"/>
      <c r="AE124" s="21"/>
      <c r="AF124" s="21"/>
      <c r="AG124" s="21"/>
    </row>
    <row r="125" spans="1:33" ht="14.25" customHeight="1" x14ac:dyDescent="0.15">
      <c r="A125" s="27" t="s">
        <v>145</v>
      </c>
      <c r="B125" s="26">
        <v>147.9109</v>
      </c>
      <c r="C125" s="26">
        <v>159.455062</v>
      </c>
      <c r="D125" s="26">
        <v>151.53244000000001</v>
      </c>
      <c r="E125" s="26">
        <v>258.90642412697611</v>
      </c>
      <c r="F125" s="26">
        <v>203.7069871078607</v>
      </c>
      <c r="G125" s="26">
        <v>285.14840400470001</v>
      </c>
      <c r="H125" s="26">
        <v>503.00905861099017</v>
      </c>
      <c r="I125" s="26">
        <v>516.83215412618301</v>
      </c>
      <c r="J125" s="26">
        <v>476.54465949567299</v>
      </c>
      <c r="K125" s="26">
        <v>394.27120395184568</v>
      </c>
      <c r="L125" s="26">
        <v>344.58191057180983</v>
      </c>
      <c r="M125" s="26">
        <v>431.28166532003377</v>
      </c>
      <c r="N125" s="26">
        <v>603.71655306090497</v>
      </c>
      <c r="O125" s="26">
        <v>809.69560175546496</v>
      </c>
      <c r="P125" s="26">
        <v>983.44530789169505</v>
      </c>
      <c r="Q125" s="26">
        <v>596.121567689465</v>
      </c>
      <c r="R125" s="21"/>
      <c r="S125" s="83">
        <f t="shared" si="6"/>
        <v>1</v>
      </c>
      <c r="T125" s="21"/>
      <c r="U125" s="21"/>
      <c r="V125" s="21"/>
      <c r="W125" s="21"/>
      <c r="X125" s="21"/>
      <c r="Y125" s="21"/>
      <c r="Z125" s="21"/>
      <c r="AA125" s="82">
        <f t="shared" si="5"/>
        <v>1</v>
      </c>
      <c r="AB125" s="21"/>
      <c r="AC125" s="21"/>
      <c r="AD125" s="21"/>
      <c r="AE125" s="21"/>
      <c r="AF125" s="21"/>
      <c r="AG125" s="21"/>
    </row>
    <row r="126" spans="1:33" ht="14.25" customHeight="1" x14ac:dyDescent="0.15">
      <c r="A126" s="27" t="s">
        <v>146</v>
      </c>
      <c r="B126" s="24"/>
      <c r="C126" s="24"/>
      <c r="D126" s="24">
        <v>138.98793335219645</v>
      </c>
      <c r="E126" s="24">
        <v>202.59887947716993</v>
      </c>
      <c r="F126" s="24">
        <v>143.28950331127282</v>
      </c>
      <c r="G126" s="24">
        <v>145.1</v>
      </c>
      <c r="H126" s="24">
        <v>166.35157010776771</v>
      </c>
      <c r="I126" s="24">
        <v>160.84314085412237</v>
      </c>
      <c r="J126" s="24">
        <v>173.37712600962101</v>
      </c>
      <c r="K126" s="24">
        <v>174.02639467236648</v>
      </c>
      <c r="L126" s="24">
        <v>167.03622897557244</v>
      </c>
      <c r="M126" s="24">
        <v>204.81174532063491</v>
      </c>
      <c r="N126" s="24">
        <v>243.48602393228703</v>
      </c>
      <c r="O126" s="24">
        <v>297.38297792805815</v>
      </c>
      <c r="P126" s="24">
        <v>330.67485571939761</v>
      </c>
      <c r="Q126" s="24">
        <v>256.19074983087046</v>
      </c>
      <c r="R126" s="21"/>
      <c r="S126" s="83">
        <f t="shared" si="6"/>
        <v>1</v>
      </c>
      <c r="T126" s="21"/>
      <c r="U126" s="21"/>
      <c r="V126" s="21"/>
      <c r="W126" s="21"/>
      <c r="X126" s="21"/>
      <c r="Y126" s="21"/>
      <c r="Z126" s="21"/>
      <c r="AA126" s="82">
        <f t="shared" si="5"/>
        <v>1</v>
      </c>
      <c r="AB126" s="21"/>
      <c r="AC126" s="21"/>
      <c r="AD126" s="21"/>
      <c r="AE126" s="21"/>
      <c r="AF126" s="21"/>
      <c r="AG126" s="21"/>
    </row>
    <row r="127" spans="1:33" ht="14.25" customHeight="1" x14ac:dyDescent="0.15">
      <c r="A127" s="27" t="s">
        <v>147</v>
      </c>
      <c r="B127" s="26">
        <v>4.792761111111111</v>
      </c>
      <c r="C127" s="26">
        <v>5.4126129629629629</v>
      </c>
      <c r="D127" s="26">
        <v>6.1301874074074068</v>
      </c>
      <c r="E127" s="26">
        <v>7.365984444444444</v>
      </c>
      <c r="F127" s="26">
        <v>6.541008777777777</v>
      </c>
      <c r="G127" s="26">
        <v>6.4501888888888876</v>
      </c>
      <c r="H127" s="26">
        <v>5.9618274370370363</v>
      </c>
      <c r="I127" s="26">
        <v>4.0218657777777773</v>
      </c>
      <c r="J127" s="26">
        <v>4.3248236333333328</v>
      </c>
      <c r="K127" s="26">
        <v>5.0008157777777775</v>
      </c>
      <c r="L127" s="26">
        <v>4.5937769531851851</v>
      </c>
      <c r="M127" s="26">
        <v>4.2089609629629638</v>
      </c>
      <c r="N127" s="72">
        <v>3.8414151666666672</v>
      </c>
      <c r="O127" s="72">
        <v>4.204113307777777</v>
      </c>
      <c r="P127" s="72">
        <v>4.0259653237700599</v>
      </c>
      <c r="Q127" s="72">
        <v>3.3779383546019894</v>
      </c>
      <c r="R127" s="21"/>
      <c r="S127" s="83">
        <f t="shared" si="6"/>
        <v>1</v>
      </c>
      <c r="T127" s="21"/>
      <c r="U127" s="21"/>
      <c r="V127" s="21"/>
      <c r="W127" s="21"/>
      <c r="X127" s="21"/>
      <c r="Y127" s="21"/>
      <c r="Z127" s="21"/>
      <c r="AA127" s="82">
        <f t="shared" si="5"/>
        <v>1</v>
      </c>
      <c r="AB127" s="21"/>
      <c r="AC127" s="21"/>
      <c r="AD127" s="21"/>
      <c r="AE127" s="21"/>
      <c r="AF127" s="21"/>
      <c r="AG127" s="21"/>
    </row>
    <row r="128" spans="1:33" ht="14.25" customHeight="1" x14ac:dyDescent="0.15">
      <c r="A128" s="27" t="s">
        <v>148</v>
      </c>
      <c r="B128" s="24">
        <v>1579.9953429050436</v>
      </c>
      <c r="C128" s="24">
        <v>1753.7791910813824</v>
      </c>
      <c r="D128" s="24">
        <v>2211.4782650814554</v>
      </c>
      <c r="E128" s="24">
        <v>2655.7100163751848</v>
      </c>
      <c r="F128" s="24">
        <v>2347.8565941831484</v>
      </c>
      <c r="G128" s="24">
        <v>2652.3867166358073</v>
      </c>
      <c r="H128" s="24">
        <v>3328.0465264326162</v>
      </c>
      <c r="I128" s="24">
        <v>3372.3434422585374</v>
      </c>
      <c r="J128" s="24">
        <v>2950.6452126770882</v>
      </c>
      <c r="K128" s="24">
        <v>3634</v>
      </c>
      <c r="L128" s="24">
        <v>3022.1132055732783</v>
      </c>
      <c r="M128" s="24">
        <v>3176.7364473399671</v>
      </c>
      <c r="N128" s="24">
        <v>4051.8413962848222</v>
      </c>
      <c r="O128" s="24">
        <v>4440.2729740637105</v>
      </c>
      <c r="P128" s="24">
        <v>3826.1360762146251</v>
      </c>
      <c r="Q128" s="24">
        <v>2814.8892623068318</v>
      </c>
      <c r="R128" s="21"/>
      <c r="S128" s="83">
        <f t="shared" si="6"/>
        <v>1</v>
      </c>
      <c r="T128" s="21"/>
      <c r="U128" s="21"/>
      <c r="V128" s="21"/>
      <c r="W128" s="21"/>
      <c r="X128" s="21"/>
      <c r="Y128" s="21"/>
      <c r="Z128" s="21"/>
      <c r="AA128" s="82">
        <f t="shared" si="5"/>
        <v>1</v>
      </c>
      <c r="AB128" s="21"/>
      <c r="AC128" s="21"/>
      <c r="AD128" s="21"/>
      <c r="AE128" s="21"/>
      <c r="AF128" s="21"/>
      <c r="AG128" s="21"/>
    </row>
    <row r="129" spans="1:33" ht="14.25" customHeight="1" x14ac:dyDescent="0.15">
      <c r="A129" s="27" t="s">
        <v>149</v>
      </c>
      <c r="B129" s="26">
        <v>229.99438742196722</v>
      </c>
      <c r="C129" s="26">
        <v>264.66081946552902</v>
      </c>
      <c r="D129" s="26">
        <v>294.838792534248</v>
      </c>
      <c r="E129" s="26">
        <v>377.33578322997198</v>
      </c>
      <c r="F129" s="26">
        <v>363.4166844984988</v>
      </c>
      <c r="G129" s="26">
        <v>378.16520635286099</v>
      </c>
      <c r="H129" s="26">
        <v>566.61368510600801</v>
      </c>
      <c r="I129" s="26">
        <v>1017.123664266624</v>
      </c>
      <c r="J129" s="26">
        <v>1028.2974112229699</v>
      </c>
      <c r="K129" s="26">
        <v>815.44679985708899</v>
      </c>
      <c r="L129" s="26">
        <v>871.19577457083403</v>
      </c>
      <c r="M129" s="26">
        <v>486.773221305513</v>
      </c>
      <c r="N129" s="26">
        <v>526.37452067292702</v>
      </c>
      <c r="O129" s="26">
        <v>568.26652335681899</v>
      </c>
      <c r="P129" s="26">
        <v>625.76371554462196</v>
      </c>
      <c r="Q129" s="26">
        <v>541.06913187843804</v>
      </c>
      <c r="R129" s="21"/>
      <c r="S129" s="83">
        <f t="shared" si="6"/>
        <v>1</v>
      </c>
      <c r="T129" s="21"/>
      <c r="U129" s="21"/>
      <c r="V129" s="21"/>
      <c r="W129" s="21"/>
      <c r="X129" s="21"/>
      <c r="Y129" s="21"/>
      <c r="Z129" s="21"/>
      <c r="AA129" s="82">
        <f t="shared" si="5"/>
        <v>1</v>
      </c>
      <c r="AB129" s="21"/>
      <c r="AC129" s="21"/>
      <c r="AD129" s="21"/>
      <c r="AE129" s="21"/>
      <c r="AF129" s="21"/>
      <c r="AG129" s="21"/>
    </row>
    <row r="130" spans="1:33" ht="14.25" customHeight="1" x14ac:dyDescent="0.15">
      <c r="A130" s="27" t="s">
        <v>150</v>
      </c>
      <c r="B130" s="24">
        <v>195.11472927182311</v>
      </c>
      <c r="C130" s="24">
        <v>251.51872924630862</v>
      </c>
      <c r="D130" s="24">
        <v>305.76780003017228</v>
      </c>
      <c r="E130" s="24">
        <v>456.32491026852813</v>
      </c>
      <c r="F130" s="24">
        <v>458.76725583460654</v>
      </c>
      <c r="G130" s="24">
        <v>448.77025314940408</v>
      </c>
      <c r="H130" s="24">
        <v>750.70723895911669</v>
      </c>
      <c r="I130" s="24">
        <v>693.84394978059481</v>
      </c>
      <c r="J130" s="24">
        <v>854.2</v>
      </c>
      <c r="K130" s="24">
        <v>1356.2763889639712</v>
      </c>
      <c r="L130" s="24">
        <v>1399.1853781124778</v>
      </c>
      <c r="M130" s="24">
        <v>1354.2003117253566</v>
      </c>
      <c r="N130" s="24">
        <v>1511.0448783713841</v>
      </c>
      <c r="O130" s="24">
        <v>1537.8485699249204</v>
      </c>
      <c r="P130" s="24">
        <v>1606.6612136773197</v>
      </c>
      <c r="Q130" s="24"/>
      <c r="R130" s="21"/>
      <c r="S130" s="83">
        <f t="shared" si="6"/>
        <v>0</v>
      </c>
      <c r="T130" s="21"/>
      <c r="U130" s="21"/>
      <c r="V130" s="21"/>
      <c r="W130" s="21"/>
      <c r="X130" s="21"/>
      <c r="Y130" s="21"/>
      <c r="Z130" s="21"/>
      <c r="AA130" s="82">
        <f t="shared" si="5"/>
        <v>0</v>
      </c>
      <c r="AB130" s="21"/>
      <c r="AC130" s="21"/>
      <c r="AD130" s="21"/>
      <c r="AE130" s="21"/>
      <c r="AF130" s="21"/>
      <c r="AG130" s="21"/>
    </row>
    <row r="131" spans="1:33" ht="14.25" customHeight="1" x14ac:dyDescent="0.15">
      <c r="A131" s="27" t="s">
        <v>151</v>
      </c>
      <c r="B131" s="26">
        <v>130.20683633178652</v>
      </c>
      <c r="C131" s="26">
        <v>149.87788415808754</v>
      </c>
      <c r="D131" s="26">
        <v>240.71413704928142</v>
      </c>
      <c r="E131" s="26">
        <v>238.29605169665911</v>
      </c>
      <c r="F131" s="26">
        <v>119.6</v>
      </c>
      <c r="G131" s="26">
        <v>142.28938529475732</v>
      </c>
      <c r="H131" s="26">
        <v>144.71844501459938</v>
      </c>
      <c r="I131" s="26">
        <v>165.52308076270191</v>
      </c>
      <c r="J131" s="26">
        <v>157.57595836776667</v>
      </c>
      <c r="K131" s="26">
        <v>190.09417763413458</v>
      </c>
      <c r="L131" s="26">
        <v>159.67029438687405</v>
      </c>
      <c r="M131" s="26">
        <v>143.86691711229884</v>
      </c>
      <c r="N131" s="26">
        <v>135.35224538583623</v>
      </c>
      <c r="O131" s="26">
        <v>150.52742536789918</v>
      </c>
      <c r="P131" s="26">
        <v>135.53191740212819</v>
      </c>
      <c r="Q131" s="26">
        <v>100.92109272051958</v>
      </c>
      <c r="R131" s="21"/>
      <c r="S131" s="83">
        <f t="shared" si="6"/>
        <v>1</v>
      </c>
      <c r="T131" s="21"/>
      <c r="U131" s="21"/>
      <c r="V131" s="21"/>
      <c r="W131" s="21"/>
      <c r="X131" s="21"/>
      <c r="Y131" s="21"/>
      <c r="Z131" s="21"/>
      <c r="AA131" s="82">
        <f t="shared" si="5"/>
        <v>1</v>
      </c>
      <c r="AB131" s="21"/>
      <c r="AC131" s="21"/>
      <c r="AD131" s="21"/>
      <c r="AE131" s="21"/>
      <c r="AF131" s="21"/>
      <c r="AG131" s="21"/>
    </row>
    <row r="132" spans="1:33" ht="14.25" customHeight="1" x14ac:dyDescent="0.15">
      <c r="A132" s="27" t="s">
        <v>152</v>
      </c>
      <c r="B132" s="24"/>
      <c r="C132" s="24"/>
      <c r="D132" s="24"/>
      <c r="E132" s="24">
        <v>3.6</v>
      </c>
      <c r="F132" s="24">
        <v>4.0589020447832969</v>
      </c>
      <c r="G132" s="24">
        <v>3.7604276385057838</v>
      </c>
      <c r="H132" s="24">
        <v>11.42315344502253</v>
      </c>
      <c r="I132" s="24">
        <v>13.370545925688972</v>
      </c>
      <c r="J132" s="24">
        <v>14.44516292495781</v>
      </c>
      <c r="K132" s="24">
        <v>25.701437521989764</v>
      </c>
      <c r="L132" s="24">
        <v>23.268051664093289</v>
      </c>
      <c r="M132" s="24">
        <v>23.537313778050901</v>
      </c>
      <c r="N132" s="24">
        <v>22.704433274157594</v>
      </c>
      <c r="O132" s="24">
        <v>22.906008314497566</v>
      </c>
      <c r="P132" s="24"/>
      <c r="Q132" s="24"/>
      <c r="R132" s="21"/>
      <c r="S132" s="83">
        <f t="shared" si="6"/>
        <v>0</v>
      </c>
      <c r="T132" s="21"/>
      <c r="U132" s="21"/>
      <c r="V132" s="21"/>
      <c r="W132" s="21"/>
      <c r="X132" s="21"/>
      <c r="Y132" s="21"/>
      <c r="Z132" s="21"/>
      <c r="AA132" s="82">
        <f t="shared" si="5"/>
        <v>0</v>
      </c>
      <c r="AB132" s="21"/>
      <c r="AC132" s="21"/>
      <c r="AD132" s="21"/>
      <c r="AE132" s="21"/>
      <c r="AF132" s="21"/>
      <c r="AG132" s="21"/>
    </row>
    <row r="133" spans="1:33" ht="14.25" customHeight="1" x14ac:dyDescent="0.15">
      <c r="A133" s="27" t="s">
        <v>153</v>
      </c>
      <c r="B133" s="26">
        <v>160.8465483351643</v>
      </c>
      <c r="C133" s="26">
        <v>186.34940380004872</v>
      </c>
      <c r="D133" s="26">
        <v>287.34817837328922</v>
      </c>
      <c r="E133" s="26">
        <v>331.9234031923711</v>
      </c>
      <c r="F133" s="26">
        <v>271.26630839857881</v>
      </c>
      <c r="G133" s="26">
        <v>280.87154813916192</v>
      </c>
      <c r="H133" s="26">
        <v>278.91359271848643</v>
      </c>
      <c r="I133" s="26">
        <v>340.39117908226586</v>
      </c>
      <c r="J133" s="26">
        <v>382.23623597276958</v>
      </c>
      <c r="K133" s="26">
        <v>435.18250171746689</v>
      </c>
      <c r="L133" s="26">
        <v>409.07145729894688</v>
      </c>
      <c r="M133" s="26">
        <v>412.15944510086092</v>
      </c>
      <c r="N133" s="26">
        <v>538.56493247642106</v>
      </c>
      <c r="O133" s="26">
        <v>625.48990870357159</v>
      </c>
      <c r="P133" s="26">
        <v>627.64426796202497</v>
      </c>
      <c r="Q133" s="26">
        <v>546.99795096824232</v>
      </c>
      <c r="R133" s="21"/>
      <c r="S133" s="83">
        <f t="shared" ref="S133:S164" si="7">IF(Q133="", 0, 1)</f>
        <v>1</v>
      </c>
      <c r="T133" s="21"/>
      <c r="U133" s="21"/>
      <c r="V133" s="21"/>
      <c r="W133" s="21"/>
      <c r="X133" s="21"/>
      <c r="Y133" s="21"/>
      <c r="Z133" s="21"/>
      <c r="AA133" s="82">
        <f t="shared" si="5"/>
        <v>1</v>
      </c>
      <c r="AB133" s="21"/>
      <c r="AC133" s="21"/>
      <c r="AD133" s="21"/>
      <c r="AE133" s="21"/>
      <c r="AF133" s="21"/>
      <c r="AG133" s="21"/>
    </row>
    <row r="134" spans="1:33" ht="14.25" customHeight="1" x14ac:dyDescent="0.15">
      <c r="A134" s="27" t="s">
        <v>154</v>
      </c>
      <c r="B134" s="24">
        <v>86.003631284916196</v>
      </c>
      <c r="C134" s="24">
        <v>83.476256983240233</v>
      </c>
      <c r="D134" s="24">
        <v>93.049022346368702</v>
      </c>
      <c r="E134" s="24">
        <v>119.92304469273743</v>
      </c>
      <c r="F134" s="24">
        <v>158.99064245810055</v>
      </c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1"/>
      <c r="S134" s="83">
        <f t="shared" si="7"/>
        <v>0</v>
      </c>
      <c r="T134" s="21"/>
      <c r="U134" s="21"/>
      <c r="V134" s="21"/>
      <c r="W134" s="21"/>
      <c r="X134" s="21"/>
      <c r="Y134" s="21"/>
      <c r="Z134" s="21"/>
      <c r="AA134" s="82">
        <f t="shared" si="5"/>
        <v>0</v>
      </c>
      <c r="AB134" s="21"/>
      <c r="AC134" s="21"/>
      <c r="AD134" s="21"/>
      <c r="AE134" s="21"/>
      <c r="AF134" s="21"/>
      <c r="AG134" s="21"/>
    </row>
    <row r="135" spans="1:33" ht="14.25" customHeight="1" x14ac:dyDescent="0.15">
      <c r="A135" s="27" t="s">
        <v>155</v>
      </c>
      <c r="B135" s="26">
        <v>16568.997704473153</v>
      </c>
      <c r="C135" s="26">
        <v>17632.959498410339</v>
      </c>
      <c r="D135" s="26">
        <v>20954.840600631203</v>
      </c>
      <c r="E135" s="26">
        <v>23769.796177401029</v>
      </c>
      <c r="F135" s="26">
        <v>22505.238670335239</v>
      </c>
      <c r="G135" s="26">
        <v>22710.924982251072</v>
      </c>
      <c r="H135" s="26">
        <v>24972.549827692077</v>
      </c>
      <c r="I135" s="26">
        <v>24371.001237357377</v>
      </c>
      <c r="J135" s="26">
        <v>24162.717250229191</v>
      </c>
      <c r="K135" s="26">
        <v>23506.993863754858</v>
      </c>
      <c r="L135" s="26">
        <v>19419.748412782737</v>
      </c>
      <c r="M135" s="26">
        <v>19683.025542740197</v>
      </c>
      <c r="N135" s="26">
        <v>22796.373848776984</v>
      </c>
      <c r="O135" s="26">
        <v>31020.610386565993</v>
      </c>
      <c r="P135" s="26">
        <v>29704.170065151564</v>
      </c>
      <c r="Q135" s="26">
        <v>27978.700268977987</v>
      </c>
      <c r="R135" s="21"/>
      <c r="S135" s="83">
        <f t="shared" si="7"/>
        <v>1</v>
      </c>
      <c r="T135" s="21"/>
      <c r="U135" s="21"/>
      <c r="V135" s="21"/>
      <c r="W135" s="21"/>
      <c r="X135" s="21"/>
      <c r="Y135" s="21"/>
      <c r="Z135" s="21"/>
      <c r="AA135" s="82">
        <f t="shared" ref="AA135:AA199" si="8">IF(Q135="", 0, 1)</f>
        <v>1</v>
      </c>
      <c r="AB135" s="21"/>
      <c r="AC135" s="21"/>
      <c r="AD135" s="21"/>
      <c r="AE135" s="21"/>
      <c r="AF135" s="21"/>
      <c r="AG135" s="21"/>
    </row>
    <row r="136" spans="1:33" ht="14.25" customHeight="1" x14ac:dyDescent="0.15">
      <c r="A136" s="27" t="s">
        <v>156</v>
      </c>
      <c r="B136" s="24">
        <v>211.68987865398086</v>
      </c>
      <c r="C136" s="24">
        <v>251.47029940530101</v>
      </c>
      <c r="D136" s="24">
        <v>322.94503265517574</v>
      </c>
      <c r="E136" s="24">
        <v>392.2</v>
      </c>
      <c r="F136" s="24">
        <v>315.18839100380302</v>
      </c>
      <c r="G136" s="24">
        <v>353.34249574497295</v>
      </c>
      <c r="H136" s="24">
        <v>428.19530605850957</v>
      </c>
      <c r="I136" s="24">
        <v>382.44680194541911</v>
      </c>
      <c r="J136" s="24">
        <v>386.26658147771633</v>
      </c>
      <c r="K136" s="24">
        <v>374.94398308170258</v>
      </c>
      <c r="L136" s="24">
        <v>301.23591099335181</v>
      </c>
      <c r="M136" s="24">
        <v>284.10619647079074</v>
      </c>
      <c r="N136" s="24"/>
      <c r="O136" s="24"/>
      <c r="P136" s="24"/>
      <c r="Q136" s="24"/>
      <c r="R136" s="21"/>
      <c r="S136" s="83">
        <f t="shared" si="7"/>
        <v>0</v>
      </c>
      <c r="T136" s="21"/>
      <c r="U136" s="21"/>
      <c r="V136" s="21"/>
      <c r="W136" s="21"/>
      <c r="X136" s="21"/>
      <c r="Y136" s="21"/>
      <c r="Z136" s="21"/>
      <c r="AA136" s="82">
        <f t="shared" si="8"/>
        <v>0</v>
      </c>
      <c r="AB136" s="21"/>
      <c r="AC136" s="21"/>
      <c r="AD136" s="21"/>
      <c r="AE136" s="21"/>
      <c r="AF136" s="21"/>
      <c r="AG136" s="21"/>
    </row>
    <row r="137" spans="1:33" ht="14.25" customHeight="1" x14ac:dyDescent="0.15">
      <c r="A137" s="27" t="s">
        <v>157</v>
      </c>
      <c r="B137" s="26">
        <v>2851.9352353229915</v>
      </c>
      <c r="C137" s="26">
        <v>2706.6410540253378</v>
      </c>
      <c r="D137" s="26">
        <v>3027.5188063784476</v>
      </c>
      <c r="E137" s="26">
        <v>3230.1385605243968</v>
      </c>
      <c r="F137" s="26">
        <v>2288.0548654149493</v>
      </c>
      <c r="G137" s="26">
        <v>2812.5601847268881</v>
      </c>
      <c r="H137" s="26">
        <v>3116.2346836930246</v>
      </c>
      <c r="I137" s="26">
        <v>3141.9434114213163</v>
      </c>
      <c r="J137" s="26">
        <v>3173.2261149578694</v>
      </c>
      <c r="K137" s="26">
        <v>3284.2183776344277</v>
      </c>
      <c r="L137" s="26">
        <v>2809.8701141824617</v>
      </c>
      <c r="M137" s="26">
        <v>2729.1301904701299</v>
      </c>
      <c r="N137" s="26">
        <v>3061.4324282031139</v>
      </c>
      <c r="O137" s="26">
        <v>3298.568329953282</v>
      </c>
      <c r="P137" s="26">
        <v>3315.5890904921202</v>
      </c>
      <c r="Q137" s="26">
        <v>2088.6982115616834</v>
      </c>
      <c r="R137" s="21"/>
      <c r="S137" s="83">
        <f t="shared" si="7"/>
        <v>1</v>
      </c>
      <c r="T137" s="21"/>
      <c r="U137" s="21"/>
      <c r="V137" s="21"/>
      <c r="W137" s="21"/>
      <c r="X137" s="21"/>
      <c r="Y137" s="21"/>
      <c r="Z137" s="21"/>
      <c r="AA137" s="82">
        <f t="shared" si="8"/>
        <v>1</v>
      </c>
      <c r="AB137" s="21"/>
      <c r="AC137" s="21"/>
      <c r="AD137" s="21"/>
      <c r="AE137" s="21"/>
      <c r="AF137" s="21"/>
      <c r="AG137" s="21"/>
    </row>
    <row r="138" spans="1:33" ht="14.25" customHeight="1" x14ac:dyDescent="0.15">
      <c r="A138" s="27" t="s">
        <v>158</v>
      </c>
      <c r="B138" s="24">
        <v>233.9</v>
      </c>
      <c r="C138" s="24">
        <v>280.2</v>
      </c>
      <c r="D138" s="24">
        <v>351.4</v>
      </c>
      <c r="E138" s="24">
        <v>374</v>
      </c>
      <c r="F138" s="24">
        <v>322.8</v>
      </c>
      <c r="G138" s="24">
        <v>335.6</v>
      </c>
      <c r="H138" s="24">
        <v>363.4</v>
      </c>
      <c r="I138" s="24">
        <v>444.6</v>
      </c>
      <c r="J138" s="24">
        <v>457.5</v>
      </c>
      <c r="K138" s="24">
        <v>439.6</v>
      </c>
      <c r="L138" s="24">
        <v>484.8</v>
      </c>
      <c r="M138" s="24">
        <v>461.8</v>
      </c>
      <c r="N138" s="24">
        <v>465.5</v>
      </c>
      <c r="O138" s="24">
        <v>420.6</v>
      </c>
      <c r="P138" s="24">
        <v>394.1</v>
      </c>
      <c r="Q138" s="24">
        <v>325.60000000000002</v>
      </c>
      <c r="R138" s="21"/>
      <c r="S138" s="83">
        <f t="shared" si="7"/>
        <v>1</v>
      </c>
      <c r="T138" s="21"/>
      <c r="U138" s="21"/>
      <c r="V138" s="21"/>
      <c r="W138" s="21"/>
      <c r="X138" s="21"/>
      <c r="Y138" s="21"/>
      <c r="Z138" s="21"/>
      <c r="AA138" s="82">
        <f t="shared" si="8"/>
        <v>1</v>
      </c>
      <c r="AB138" s="21"/>
      <c r="AC138" s="21"/>
      <c r="AD138" s="21"/>
      <c r="AE138" s="21"/>
      <c r="AF138" s="21"/>
      <c r="AG138" s="21"/>
    </row>
    <row r="139" spans="1:33" ht="14.25" customHeight="1" x14ac:dyDescent="0.15">
      <c r="A139" s="27" t="s">
        <v>159</v>
      </c>
      <c r="B139" s="26">
        <v>213.45133234954076</v>
      </c>
      <c r="C139" s="26">
        <v>226.86482889077439</v>
      </c>
      <c r="D139" s="26">
        <v>274.62753860808778</v>
      </c>
      <c r="E139" s="26">
        <v>401.15467125346089</v>
      </c>
      <c r="F139" s="26">
        <v>535.20841990869371</v>
      </c>
      <c r="G139" s="26">
        <v>537.89831515887147</v>
      </c>
      <c r="H139" s="26">
        <v>631.6</v>
      </c>
      <c r="I139" s="26">
        <v>577.28203099452867</v>
      </c>
      <c r="J139" s="26">
        <v>556.49161636581607</v>
      </c>
      <c r="K139" s="26">
        <v>619.73358466855245</v>
      </c>
      <c r="L139" s="26">
        <v>590.16858291302458</v>
      </c>
      <c r="M139" s="26">
        <v>491.87254151987946</v>
      </c>
      <c r="N139" s="26">
        <v>558.04538607360359</v>
      </c>
      <c r="O139" s="26">
        <v>652.28461631533764</v>
      </c>
      <c r="P139" s="26">
        <v>659.90500485945574</v>
      </c>
      <c r="Q139" s="26"/>
      <c r="R139" s="21"/>
      <c r="S139" s="83">
        <f t="shared" si="7"/>
        <v>0</v>
      </c>
      <c r="T139" s="21"/>
      <c r="U139" s="21"/>
      <c r="V139" s="21"/>
      <c r="W139" s="21"/>
      <c r="X139" s="21"/>
      <c r="Y139" s="21"/>
      <c r="Z139" s="21"/>
      <c r="AA139" s="82">
        <f t="shared" si="8"/>
        <v>0</v>
      </c>
      <c r="AB139" s="21"/>
      <c r="AC139" s="21"/>
      <c r="AD139" s="21"/>
      <c r="AE139" s="21"/>
      <c r="AF139" s="21"/>
      <c r="AG139" s="21"/>
    </row>
    <row r="140" spans="1:33" ht="14.25" customHeight="1" x14ac:dyDescent="0.15">
      <c r="A140" s="27" t="s">
        <v>160</v>
      </c>
      <c r="B140" s="24">
        <v>2815.6738687176799</v>
      </c>
      <c r="C140" s="24">
        <v>3314.934734292849</v>
      </c>
      <c r="D140" s="24">
        <v>5002.0613006329268</v>
      </c>
      <c r="E140" s="24">
        <v>6906.6337397835769</v>
      </c>
      <c r="F140" s="24">
        <v>6113.7510000317907</v>
      </c>
      <c r="G140" s="24">
        <v>8505.4488746500101</v>
      </c>
      <c r="H140" s="24">
        <v>8072.0253482233165</v>
      </c>
      <c r="I140" s="24">
        <v>9737.5428731507855</v>
      </c>
      <c r="J140" s="24">
        <v>8542.5373679471868</v>
      </c>
      <c r="K140" s="24">
        <v>8740.1</v>
      </c>
      <c r="L140" s="24">
        <v>7735.0534032163605</v>
      </c>
      <c r="M140" s="24">
        <v>5906.8035888302402</v>
      </c>
      <c r="N140" s="24">
        <v>4635.4339915886803</v>
      </c>
      <c r="O140" s="24">
        <v>6299.0027066157891</v>
      </c>
      <c r="P140" s="24">
        <v>6851.0559303659493</v>
      </c>
      <c r="Q140" s="24">
        <v>5337.8116702156603</v>
      </c>
      <c r="R140" s="21"/>
      <c r="S140" s="83">
        <f t="shared" si="7"/>
        <v>1</v>
      </c>
      <c r="T140" s="21"/>
      <c r="U140" s="21"/>
      <c r="V140" s="21"/>
      <c r="W140" s="21"/>
      <c r="X140" s="21"/>
      <c r="Y140" s="21"/>
      <c r="Z140" s="21"/>
      <c r="AA140" s="82">
        <f t="shared" si="8"/>
        <v>1</v>
      </c>
      <c r="AB140" s="21"/>
      <c r="AC140" s="21"/>
      <c r="AD140" s="21"/>
      <c r="AE140" s="21"/>
      <c r="AF140" s="21"/>
      <c r="AG140" s="21"/>
    </row>
    <row r="141" spans="1:33" ht="14.25" customHeight="1" x14ac:dyDescent="0.15">
      <c r="A141" s="27" t="s">
        <v>161</v>
      </c>
      <c r="B141" s="26">
        <v>218.16326323240401</v>
      </c>
      <c r="C141" s="26">
        <v>229.399764226</v>
      </c>
      <c r="D141" s="26">
        <v>312.79836021382999</v>
      </c>
      <c r="E141" s="26">
        <v>396.02496549800003</v>
      </c>
      <c r="F141" s="26">
        <v>304.02857657099997</v>
      </c>
      <c r="G141" s="26">
        <v>302.24061107</v>
      </c>
      <c r="H141" s="26">
        <v>374.84193482540002</v>
      </c>
      <c r="I141" s="26">
        <v>368.45551103700001</v>
      </c>
      <c r="J141" s="26">
        <v>361.60473988000001</v>
      </c>
      <c r="K141" s="26">
        <v>399.91486437999998</v>
      </c>
      <c r="L141" s="26">
        <v>307.52955871200004</v>
      </c>
      <c r="M141" s="26">
        <v>302.21967131999997</v>
      </c>
      <c r="N141" s="26">
        <v>350.052525097</v>
      </c>
      <c r="O141" s="26">
        <v>388.68819042000001</v>
      </c>
      <c r="P141" s="26">
        <v>403.27364602499995</v>
      </c>
      <c r="Q141" s="26">
        <v>345.7179337732</v>
      </c>
      <c r="R141" s="21"/>
      <c r="S141" s="83">
        <f t="shared" si="7"/>
        <v>1</v>
      </c>
      <c r="T141" s="21"/>
      <c r="U141" s="21"/>
      <c r="V141" s="21"/>
      <c r="W141" s="21"/>
      <c r="X141" s="21"/>
      <c r="Y141" s="21"/>
      <c r="Z141" s="21"/>
      <c r="AA141" s="82">
        <f t="shared" si="8"/>
        <v>1</v>
      </c>
      <c r="AB141" s="21"/>
      <c r="AC141" s="21"/>
      <c r="AD141" s="21"/>
      <c r="AE141" s="21"/>
      <c r="AF141" s="21"/>
      <c r="AG141" s="21"/>
    </row>
    <row r="142" spans="1:33" ht="14.25" customHeight="1" x14ac:dyDescent="0.15">
      <c r="A142" s="27" t="s">
        <v>162</v>
      </c>
      <c r="B142" s="24">
        <v>9181.4602056550666</v>
      </c>
      <c r="C142" s="24">
        <v>8948.1633303025355</v>
      </c>
      <c r="D142" s="24">
        <v>13696.105393837166</v>
      </c>
      <c r="E142" s="24">
        <v>14959.039117729997</v>
      </c>
      <c r="F142" s="24">
        <v>8193.1038286746279</v>
      </c>
      <c r="G142" s="24">
        <v>11281.260393368382</v>
      </c>
      <c r="H142" s="24">
        <v>10433.420382734004</v>
      </c>
      <c r="I142" s="24">
        <v>13080.7</v>
      </c>
      <c r="J142" s="24">
        <v>13177.064660057546</v>
      </c>
      <c r="K142" s="24">
        <v>14212.451931819645</v>
      </c>
      <c r="L142" s="24">
        <v>10222.191146645024</v>
      </c>
      <c r="M142" s="24">
        <v>9873.4727592212366</v>
      </c>
      <c r="N142" s="24">
        <v>10949.653364649577</v>
      </c>
      <c r="O142" s="24">
        <v>12302.072778562477</v>
      </c>
      <c r="P142" s="24">
        <v>12018.680710310075</v>
      </c>
      <c r="Q142" s="24">
        <v>9261.668138746254</v>
      </c>
      <c r="R142" s="21"/>
      <c r="S142" s="83">
        <f t="shared" si="7"/>
        <v>1</v>
      </c>
      <c r="T142" s="21"/>
      <c r="U142" s="21"/>
      <c r="V142" s="21"/>
      <c r="W142" s="21"/>
      <c r="X142" s="21"/>
      <c r="Y142" s="21"/>
      <c r="Z142" s="21"/>
      <c r="AA142" s="82">
        <f t="shared" si="8"/>
        <v>1</v>
      </c>
      <c r="AB142" s="21"/>
      <c r="AC142" s="21"/>
      <c r="AD142" s="21"/>
      <c r="AE142" s="21"/>
      <c r="AF142" s="21"/>
      <c r="AG142" s="21"/>
    </row>
    <row r="143" spans="1:33" ht="14.25" customHeight="1" x14ac:dyDescent="0.15">
      <c r="A143" s="27" t="s">
        <v>163</v>
      </c>
      <c r="B143" s="26">
        <v>1050.7152145643693</v>
      </c>
      <c r="C143" s="26">
        <v>1232.7698309492848</v>
      </c>
      <c r="D143" s="26">
        <v>1721.7165149544865</v>
      </c>
      <c r="E143" s="26">
        <v>2538.3615084525354</v>
      </c>
      <c r="F143" s="26">
        <v>2096.228868660598</v>
      </c>
      <c r="G143" s="26">
        <v>2665.7997399219767</v>
      </c>
      <c r="H143" s="26">
        <v>3110.5331599479841</v>
      </c>
      <c r="I143" s="26">
        <v>3663.4434330299086</v>
      </c>
      <c r="J143" s="26">
        <v>4404.7811703511061</v>
      </c>
      <c r="K143" s="26">
        <v>4000.8187880364108</v>
      </c>
      <c r="L143" s="26">
        <v>3944.8211436150846</v>
      </c>
      <c r="M143" s="26">
        <v>3549.0281266007801</v>
      </c>
      <c r="N143" s="26">
        <v>4105.2282086482446</v>
      </c>
      <c r="O143" s="26">
        <v>4524.5752398612476</v>
      </c>
      <c r="P143" s="26">
        <v>4371.6237773427565</v>
      </c>
      <c r="Q143" s="72">
        <v>2749.0247074122235</v>
      </c>
      <c r="R143" s="21"/>
      <c r="S143" s="83">
        <f t="shared" si="7"/>
        <v>1</v>
      </c>
      <c r="T143" s="21"/>
      <c r="U143" s="21"/>
      <c r="V143" s="21"/>
      <c r="W143" s="21"/>
      <c r="X143" s="21"/>
      <c r="Y143" s="21"/>
      <c r="Z143" s="21"/>
      <c r="AA143" s="82">
        <f t="shared" si="8"/>
        <v>1</v>
      </c>
      <c r="AB143" s="21"/>
      <c r="AC143" s="21"/>
      <c r="AD143" s="21"/>
      <c r="AE143" s="21"/>
      <c r="AF143" s="21"/>
      <c r="AG143" s="21"/>
    </row>
    <row r="144" spans="1:33" ht="14.25" customHeight="1" x14ac:dyDescent="0.15">
      <c r="A144" s="27" t="s">
        <v>164</v>
      </c>
      <c r="B144" s="24">
        <v>2625</v>
      </c>
      <c r="C144" s="24">
        <v>3043</v>
      </c>
      <c r="D144" s="24">
        <v>3288</v>
      </c>
      <c r="E144" s="24">
        <v>4223</v>
      </c>
      <c r="F144" s="24">
        <v>3230</v>
      </c>
      <c r="G144" s="24">
        <v>3745</v>
      </c>
      <c r="H144" s="24">
        <v>4013</v>
      </c>
      <c r="I144" s="24">
        <v>3320.0039999999999</v>
      </c>
      <c r="J144" s="24">
        <v>3514</v>
      </c>
      <c r="K144" s="24">
        <v>4079</v>
      </c>
      <c r="L144" s="24">
        <v>3711</v>
      </c>
      <c r="M144" s="24">
        <v>3417.1089999999999</v>
      </c>
      <c r="N144" s="24">
        <v>3995.0610000000001</v>
      </c>
      <c r="O144" s="24">
        <v>3752.877</v>
      </c>
      <c r="P144" s="24">
        <v>3638.078</v>
      </c>
      <c r="Q144" s="24">
        <v>2541.9989999999998</v>
      </c>
      <c r="R144" s="21"/>
      <c r="S144" s="83">
        <f t="shared" si="7"/>
        <v>1</v>
      </c>
      <c r="T144" s="21"/>
      <c r="U144" s="21"/>
      <c r="V144" s="21"/>
      <c r="W144" s="21"/>
      <c r="X144" s="21"/>
      <c r="Y144" s="21"/>
      <c r="Z144" s="21"/>
      <c r="AA144" s="82">
        <f t="shared" si="8"/>
        <v>1</v>
      </c>
      <c r="AB144" s="21"/>
      <c r="AC144" s="21"/>
      <c r="AD144" s="21"/>
      <c r="AE144" s="21"/>
      <c r="AF144" s="21"/>
      <c r="AG144" s="21"/>
    </row>
    <row r="145" spans="1:33" ht="14.25" customHeight="1" x14ac:dyDescent="0.15">
      <c r="A145" s="27" t="s">
        <v>165</v>
      </c>
      <c r="B145" s="26">
        <v>17.8</v>
      </c>
      <c r="C145" s="26">
        <v>19.482468364999999</v>
      </c>
      <c r="D145" s="26">
        <v>21.456264463974499</v>
      </c>
      <c r="E145" s="26">
        <v>24.581059154937101</v>
      </c>
      <c r="F145" s="26">
        <v>20.6722141914072</v>
      </c>
      <c r="G145" s="26">
        <v>22.3701135399956</v>
      </c>
      <c r="H145" s="26">
        <v>19.996531982072401</v>
      </c>
      <c r="I145" s="26">
        <v>23.7441202048884</v>
      </c>
      <c r="J145" s="26">
        <v>22.1823342259508</v>
      </c>
      <c r="K145" s="26">
        <v>22.471541731839601</v>
      </c>
      <c r="L145" s="26">
        <v>27.22992987108</v>
      </c>
      <c r="M145" s="26">
        <v>27.38901572328</v>
      </c>
      <c r="N145" s="26">
        <v>27.912237651200002</v>
      </c>
      <c r="O145" s="72">
        <v>22.755324386572173</v>
      </c>
      <c r="P145" s="72">
        <v>22.630357836095705</v>
      </c>
      <c r="Q145" s="26"/>
      <c r="R145" s="21"/>
      <c r="S145" s="83">
        <f t="shared" si="7"/>
        <v>0</v>
      </c>
      <c r="T145" s="21"/>
      <c r="U145" s="21"/>
      <c r="V145" s="21"/>
      <c r="W145" s="21"/>
      <c r="X145" s="21"/>
      <c r="Y145" s="21"/>
      <c r="Z145" s="21"/>
      <c r="AA145" s="82">
        <f t="shared" si="8"/>
        <v>0</v>
      </c>
      <c r="AB145" s="21"/>
      <c r="AC145" s="21"/>
      <c r="AD145" s="21"/>
      <c r="AE145" s="21"/>
      <c r="AF145" s="21"/>
      <c r="AG145" s="21"/>
    </row>
    <row r="146" spans="1:33" ht="14.25" customHeight="1" x14ac:dyDescent="0.15">
      <c r="A146" s="27" t="s">
        <v>166</v>
      </c>
      <c r="B146" s="24">
        <v>959.3</v>
      </c>
      <c r="C146" s="24">
        <v>952.9</v>
      </c>
      <c r="D146" s="24">
        <v>1211.0999999999999</v>
      </c>
      <c r="E146" s="24">
        <v>1543.2</v>
      </c>
      <c r="F146" s="24">
        <v>1207.8</v>
      </c>
      <c r="G146" s="24">
        <v>1541.4</v>
      </c>
      <c r="H146" s="24">
        <v>2214.5</v>
      </c>
      <c r="I146" s="24">
        <v>2360.9</v>
      </c>
      <c r="J146" s="24">
        <v>2424.9</v>
      </c>
      <c r="K146" s="24">
        <v>2144.3000000000002</v>
      </c>
      <c r="L146" s="24">
        <v>1958</v>
      </c>
      <c r="M146" s="24">
        <v>1866.8042</v>
      </c>
      <c r="N146" s="24">
        <v>1995.9447</v>
      </c>
      <c r="O146" s="24">
        <v>2041.3535649999999</v>
      </c>
      <c r="P146" s="24">
        <v>1939.616348</v>
      </c>
      <c r="Q146" s="24">
        <v>1218.1291793</v>
      </c>
      <c r="R146" s="21"/>
      <c r="S146" s="83">
        <f t="shared" si="7"/>
        <v>1</v>
      </c>
      <c r="T146" s="21"/>
      <c r="U146" s="21"/>
      <c r="V146" s="21"/>
      <c r="W146" s="21"/>
      <c r="X146" s="21"/>
      <c r="Y146" s="21"/>
      <c r="Z146" s="21"/>
      <c r="AA146" s="82">
        <f t="shared" si="8"/>
        <v>1</v>
      </c>
      <c r="AB146" s="21"/>
      <c r="AC146" s="21"/>
      <c r="AD146" s="21"/>
      <c r="AE146" s="21"/>
      <c r="AF146" s="21"/>
      <c r="AG146" s="21"/>
    </row>
    <row r="147" spans="1:33" ht="14.25" customHeight="1" x14ac:dyDescent="0.15">
      <c r="A147" s="27" t="s">
        <v>167</v>
      </c>
      <c r="B147" s="26">
        <v>278.6486681586465</v>
      </c>
      <c r="C147" s="26">
        <v>354.60477263934837</v>
      </c>
      <c r="D147" s="26">
        <v>457.52092099782374</v>
      </c>
      <c r="E147" s="26">
        <v>516.39994208215012</v>
      </c>
      <c r="F147" s="26">
        <v>442.88087597487879</v>
      </c>
      <c r="G147" s="26">
        <v>590.3121407607606</v>
      </c>
      <c r="H147" s="26">
        <v>649.09337725882426</v>
      </c>
      <c r="I147" s="26">
        <v>776.81545886800382</v>
      </c>
      <c r="J147" s="26">
        <v>754.80379836510667</v>
      </c>
      <c r="K147" s="26">
        <v>532.35020277885758</v>
      </c>
      <c r="L147" s="26">
        <v>405.66693094348699</v>
      </c>
      <c r="M147" s="26">
        <v>282.41163457669506</v>
      </c>
      <c r="N147" s="26">
        <v>371.48982393237918</v>
      </c>
      <c r="O147" s="26">
        <v>315.89867529906201</v>
      </c>
      <c r="P147" s="26"/>
      <c r="Q147" s="26"/>
      <c r="R147" s="21"/>
      <c r="S147" s="83">
        <f t="shared" si="7"/>
        <v>0</v>
      </c>
      <c r="T147" s="21"/>
      <c r="U147" s="21"/>
      <c r="V147" s="21"/>
      <c r="W147" s="21"/>
      <c r="X147" s="21"/>
      <c r="Y147" s="21"/>
      <c r="Z147" s="21"/>
      <c r="AA147" s="82">
        <f t="shared" si="8"/>
        <v>0</v>
      </c>
      <c r="AB147" s="21"/>
      <c r="AC147" s="21"/>
      <c r="AD147" s="21"/>
      <c r="AE147" s="21"/>
      <c r="AF147" s="21"/>
      <c r="AG147" s="21"/>
    </row>
    <row r="148" spans="1:33" ht="14.25" customHeight="1" x14ac:dyDescent="0.15">
      <c r="A148" s="27" t="s">
        <v>168</v>
      </c>
      <c r="B148" s="24">
        <v>187.3078020232382</v>
      </c>
      <c r="C148" s="24">
        <v>211.53397628204783</v>
      </c>
      <c r="D148" s="24">
        <v>268.68232246794764</v>
      </c>
      <c r="E148" s="24">
        <v>376.86667517951827</v>
      </c>
      <c r="F148" s="24">
        <v>317.74662300416838</v>
      </c>
      <c r="G148" s="24">
        <v>484.43078365029282</v>
      </c>
      <c r="H148" s="24">
        <v>596.45611873839493</v>
      </c>
      <c r="I148" s="24">
        <v>592.93573190215102</v>
      </c>
      <c r="J148" s="24">
        <v>660.21668602722696</v>
      </c>
      <c r="K148" s="24">
        <v>703.30739872846107</v>
      </c>
      <c r="L148" s="24">
        <v>667.88753133581997</v>
      </c>
      <c r="M148" s="24">
        <v>644.34819543756203</v>
      </c>
      <c r="N148" s="24">
        <v>721.33578994677498</v>
      </c>
      <c r="O148" s="24">
        <v>785.6633369399259</v>
      </c>
      <c r="P148" s="24">
        <v>750.26948156544404</v>
      </c>
      <c r="Q148" s="24">
        <v>563.50891106417998</v>
      </c>
      <c r="R148" s="21"/>
      <c r="S148" s="83">
        <f t="shared" si="7"/>
        <v>1</v>
      </c>
      <c r="T148" s="21"/>
      <c r="U148" s="21"/>
      <c r="V148" s="21"/>
      <c r="W148" s="21"/>
      <c r="X148" s="21"/>
      <c r="Y148" s="21"/>
      <c r="Z148" s="21"/>
      <c r="AA148" s="82">
        <f t="shared" si="8"/>
        <v>1</v>
      </c>
      <c r="AB148" s="21"/>
      <c r="AC148" s="21"/>
      <c r="AD148" s="21"/>
      <c r="AE148" s="21"/>
      <c r="AF148" s="21"/>
      <c r="AG148" s="21"/>
    </row>
    <row r="149" spans="1:33" ht="14.25" customHeight="1" x14ac:dyDescent="0.15">
      <c r="A149" s="27" t="s">
        <v>169</v>
      </c>
      <c r="B149" s="26">
        <v>1311.515205694448</v>
      </c>
      <c r="C149" s="26">
        <v>1418.846805635211</v>
      </c>
      <c r="D149" s="26">
        <v>1843.864236772592</v>
      </c>
      <c r="E149" s="26">
        <v>2559.7144391949623</v>
      </c>
      <c r="F149" s="26">
        <v>1737.045977427859</v>
      </c>
      <c r="G149" s="26">
        <v>2453.2453141051351</v>
      </c>
      <c r="H149" s="26">
        <v>2524.2802987044797</v>
      </c>
      <c r="I149" s="26">
        <v>2850.3562104656198</v>
      </c>
      <c r="J149" s="26">
        <v>2890.8402843786184</v>
      </c>
      <c r="K149" s="26">
        <v>2819.4601562979478</v>
      </c>
      <c r="L149" s="26">
        <v>2779.76777571</v>
      </c>
      <c r="M149" s="26">
        <v>2574.9174923599999</v>
      </c>
      <c r="N149" s="26">
        <v>2762.88177094</v>
      </c>
      <c r="O149" s="26">
        <v>2910.8172576482602</v>
      </c>
      <c r="P149" s="26">
        <v>3164.4042649769899</v>
      </c>
      <c r="Q149" s="72">
        <v>2515</v>
      </c>
      <c r="R149" s="21"/>
      <c r="S149" s="83">
        <f t="shared" si="7"/>
        <v>1</v>
      </c>
      <c r="T149" s="21"/>
      <c r="U149" s="21"/>
      <c r="V149" s="21"/>
      <c r="W149" s="21"/>
      <c r="X149" s="21"/>
      <c r="Y149" s="21"/>
      <c r="Z149" s="21"/>
      <c r="AA149" s="82">
        <f t="shared" si="8"/>
        <v>1</v>
      </c>
      <c r="AB149" s="21"/>
      <c r="AC149" s="21"/>
      <c r="AD149" s="21"/>
      <c r="AE149" s="21"/>
      <c r="AF149" s="21"/>
      <c r="AG149" s="21"/>
    </row>
    <row r="150" spans="1:33" ht="14.25" customHeight="1" x14ac:dyDescent="0.15">
      <c r="A150" s="27" t="s">
        <v>170</v>
      </c>
      <c r="B150" s="24">
        <v>2198.3000000000002</v>
      </c>
      <c r="C150" s="24">
        <v>2390.2337657899998</v>
      </c>
      <c r="D150" s="24">
        <v>2528.0406468299998</v>
      </c>
      <c r="E150" s="24">
        <v>3107.0207283300001</v>
      </c>
      <c r="F150" s="24">
        <v>2609.5671212399998</v>
      </c>
      <c r="G150" s="24">
        <v>3320.8652217150698</v>
      </c>
      <c r="H150" s="24">
        <v>3206.6395637057899</v>
      </c>
      <c r="I150" s="24">
        <v>3610.7083545862697</v>
      </c>
      <c r="J150" s="24">
        <v>3418.60986798252</v>
      </c>
      <c r="K150" s="24">
        <v>3869.41345931449</v>
      </c>
      <c r="L150" s="24">
        <v>3855.7546846149203</v>
      </c>
      <c r="M150" s="24">
        <v>4338.1368074443999</v>
      </c>
      <c r="N150" s="24">
        <v>5017.5831882021203</v>
      </c>
      <c r="O150" s="24">
        <v>5355.7677980359204</v>
      </c>
      <c r="P150" s="24">
        <v>5163.6984558425293</v>
      </c>
      <c r="Q150" s="24">
        <v>4029.65164459468</v>
      </c>
      <c r="R150" s="21"/>
      <c r="S150" s="83">
        <f t="shared" si="7"/>
        <v>1</v>
      </c>
      <c r="T150" s="21"/>
      <c r="U150" s="21"/>
      <c r="V150" s="21"/>
      <c r="W150" s="21"/>
      <c r="X150" s="21"/>
      <c r="Y150" s="21"/>
      <c r="Z150" s="21"/>
      <c r="AA150" s="82">
        <f t="shared" si="8"/>
        <v>1</v>
      </c>
      <c r="AB150" s="21"/>
      <c r="AC150" s="21"/>
      <c r="AD150" s="21"/>
      <c r="AE150" s="21"/>
      <c r="AF150" s="21"/>
      <c r="AG150" s="21"/>
    </row>
    <row r="151" spans="1:33" ht="14.25" customHeight="1" x14ac:dyDescent="0.15">
      <c r="A151" s="27" t="s">
        <v>171</v>
      </c>
      <c r="B151" s="26">
        <v>2515</v>
      </c>
      <c r="C151" s="26">
        <v>3247</v>
      </c>
      <c r="D151" s="26">
        <v>4330</v>
      </c>
      <c r="E151" s="26">
        <v>5495</v>
      </c>
      <c r="F151" s="26">
        <v>4178</v>
      </c>
      <c r="G151" s="26">
        <v>4958</v>
      </c>
      <c r="H151" s="26">
        <v>5452</v>
      </c>
      <c r="I151" s="26">
        <v>5770</v>
      </c>
      <c r="J151" s="26">
        <v>5714</v>
      </c>
      <c r="K151" s="26">
        <v>6370</v>
      </c>
      <c r="L151" s="26">
        <v>5833</v>
      </c>
      <c r="M151" s="26">
        <v>6422</v>
      </c>
      <c r="N151" s="26">
        <v>7432</v>
      </c>
      <c r="O151" s="26">
        <v>8810</v>
      </c>
      <c r="P151" s="26">
        <v>9100</v>
      </c>
      <c r="Q151" s="26">
        <v>8848</v>
      </c>
      <c r="R151" s="21"/>
      <c r="S151" s="83">
        <f t="shared" si="7"/>
        <v>1</v>
      </c>
      <c r="T151" s="21"/>
      <c r="U151" s="21"/>
      <c r="V151" s="21"/>
      <c r="W151" s="21"/>
      <c r="X151" s="21"/>
      <c r="Y151" s="21"/>
      <c r="Z151" s="21"/>
      <c r="AA151" s="82">
        <f t="shared" si="8"/>
        <v>1</v>
      </c>
      <c r="AB151" s="21"/>
      <c r="AC151" s="21"/>
      <c r="AD151" s="21"/>
      <c r="AE151" s="21"/>
      <c r="AF151" s="21"/>
      <c r="AG151" s="21"/>
    </row>
    <row r="152" spans="1:33" ht="14.25" customHeight="1" x14ac:dyDescent="0.15">
      <c r="A152" s="27" t="s">
        <v>172</v>
      </c>
      <c r="B152" s="24">
        <v>2390.9320382388009</v>
      </c>
      <c r="C152" s="24">
        <v>2881.0035905655996</v>
      </c>
      <c r="D152" s="24">
        <v>3425.1359763453779</v>
      </c>
      <c r="E152" s="24">
        <v>3872.3332978830654</v>
      </c>
      <c r="F152" s="24">
        <v>3421.0121474500493</v>
      </c>
      <c r="G152" s="24">
        <v>3736.0678910533884</v>
      </c>
      <c r="H152" s="24">
        <v>4446.3976834077339</v>
      </c>
      <c r="I152" s="24">
        <v>3864.4341957723409</v>
      </c>
      <c r="J152" s="24">
        <v>4247.2692240757242</v>
      </c>
      <c r="K152" s="24">
        <v>4334.4579816751202</v>
      </c>
      <c r="L152" s="24">
        <v>3631.4645237362706</v>
      </c>
      <c r="M152" s="24">
        <v>3520.1580598082796</v>
      </c>
      <c r="N152" s="24">
        <v>4194.6547007408635</v>
      </c>
      <c r="O152" s="24">
        <v>4762.8308647344411</v>
      </c>
      <c r="P152" s="24">
        <v>4771.5206880681899</v>
      </c>
      <c r="Q152" s="24">
        <v>3288.2937873524356</v>
      </c>
      <c r="R152" s="21"/>
      <c r="S152" s="83">
        <f t="shared" si="7"/>
        <v>1</v>
      </c>
      <c r="T152" s="21"/>
      <c r="U152" s="21"/>
      <c r="V152" s="21"/>
      <c r="W152" s="21"/>
      <c r="X152" s="21"/>
      <c r="Y152" s="21"/>
      <c r="Z152" s="21"/>
      <c r="AA152" s="82">
        <f t="shared" si="8"/>
        <v>1</v>
      </c>
      <c r="AB152" s="21"/>
      <c r="AC152" s="21"/>
      <c r="AD152" s="21"/>
      <c r="AE152" s="21"/>
      <c r="AF152" s="21"/>
      <c r="AG152" s="21"/>
    </row>
    <row r="153" spans="1:33" ht="14.25" customHeight="1" x14ac:dyDescent="0.15">
      <c r="A153" s="27" t="s">
        <v>173</v>
      </c>
      <c r="B153" s="26"/>
      <c r="C153" s="26"/>
      <c r="D153" s="26"/>
      <c r="E153" s="26"/>
      <c r="F153" s="26"/>
      <c r="G153" s="26"/>
      <c r="H153" s="26">
        <v>9845.3571428571431</v>
      </c>
      <c r="I153" s="26">
        <v>9887.6373626373606</v>
      </c>
      <c r="J153" s="26">
        <v>10245.604395604394</v>
      </c>
      <c r="K153" s="26">
        <v>12116.758241758242</v>
      </c>
      <c r="L153" s="26">
        <v>11459.615384615383</v>
      </c>
      <c r="M153" s="26">
        <v>10954.120879120877</v>
      </c>
      <c r="N153" s="26">
        <v>10924.725274725273</v>
      </c>
      <c r="O153" s="26">
        <v>11449.45054945055</v>
      </c>
      <c r="P153" s="26">
        <v>13959.34065934066</v>
      </c>
      <c r="Q153" s="26">
        <v>15562.087912087913</v>
      </c>
      <c r="R153" s="21"/>
      <c r="S153" s="83">
        <f t="shared" si="7"/>
        <v>1</v>
      </c>
      <c r="T153" s="21"/>
      <c r="U153" s="21"/>
      <c r="V153" s="21"/>
      <c r="W153" s="21"/>
      <c r="X153" s="21"/>
      <c r="Y153" s="21"/>
      <c r="Z153" s="21"/>
      <c r="AA153" s="82">
        <f t="shared" si="8"/>
        <v>1</v>
      </c>
      <c r="AB153" s="21"/>
      <c r="AC153" s="21"/>
      <c r="AD153" s="21"/>
      <c r="AE153" s="21"/>
      <c r="AF153" s="21"/>
      <c r="AG153" s="21"/>
    </row>
    <row r="154" spans="1:33" ht="14.25" customHeight="1" x14ac:dyDescent="0.15">
      <c r="A154" s="27" t="s">
        <v>174</v>
      </c>
      <c r="B154" s="24">
        <v>1968</v>
      </c>
      <c r="C154" s="24">
        <v>2424.4768657593795</v>
      </c>
      <c r="D154" s="24">
        <v>3303.3090946184579</v>
      </c>
      <c r="E154" s="24">
        <v>3978.3415023120479</v>
      </c>
      <c r="F154" s="24">
        <v>2804.1296470424595</v>
      </c>
      <c r="G154" s="24">
        <v>1532.8020207373656</v>
      </c>
      <c r="H154" s="24">
        <v>1876.9236406731213</v>
      </c>
      <c r="I154" s="24">
        <v>1705.7208241391081</v>
      </c>
      <c r="J154" s="24">
        <v>1898.9596439841287</v>
      </c>
      <c r="K154" s="24">
        <v>2186.6802790308971</v>
      </c>
      <c r="L154" s="24">
        <v>2102.077236080911</v>
      </c>
      <c r="M154" s="24">
        <v>2216.7224720881463</v>
      </c>
      <c r="N154" s="24">
        <v>2757.4306658018836</v>
      </c>
      <c r="O154" s="24">
        <v>3457.9969820013853</v>
      </c>
      <c r="P154" s="24">
        <v>4061.0414121649542</v>
      </c>
      <c r="Q154" s="24">
        <v>3054.1371186394595</v>
      </c>
      <c r="R154" s="21"/>
      <c r="S154" s="83">
        <f t="shared" si="7"/>
        <v>1</v>
      </c>
      <c r="T154" s="21"/>
      <c r="U154" s="21"/>
      <c r="V154" s="21"/>
      <c r="W154" s="21"/>
      <c r="X154" s="21"/>
      <c r="Y154" s="21"/>
      <c r="Z154" s="21"/>
      <c r="AA154" s="82">
        <f t="shared" si="8"/>
        <v>1</v>
      </c>
      <c r="AB154" s="21"/>
      <c r="AC154" s="21"/>
      <c r="AD154" s="21"/>
      <c r="AE154" s="21"/>
      <c r="AF154" s="21"/>
      <c r="AG154" s="21"/>
    </row>
    <row r="155" spans="1:33" ht="14.25" customHeight="1" x14ac:dyDescent="0.15">
      <c r="A155" s="27" t="s">
        <v>175</v>
      </c>
      <c r="B155" s="26">
        <v>5032.04</v>
      </c>
      <c r="C155" s="26">
        <v>6510.59</v>
      </c>
      <c r="D155" s="26">
        <v>9235.48</v>
      </c>
      <c r="E155" s="26">
        <v>12831.3</v>
      </c>
      <c r="F155" s="26">
        <v>9343.8799999999992</v>
      </c>
      <c r="G155" s="26">
        <v>11900.61</v>
      </c>
      <c r="H155" s="26">
        <v>15414.83</v>
      </c>
      <c r="I155" s="26">
        <v>16442.52</v>
      </c>
      <c r="J155" s="26">
        <v>17504.669999999998</v>
      </c>
      <c r="K155" s="26">
        <v>15419.73</v>
      </c>
      <c r="L155" s="26">
        <v>12073.67</v>
      </c>
      <c r="M155" s="26">
        <v>11837.65</v>
      </c>
      <c r="N155" s="26">
        <v>14492.01</v>
      </c>
      <c r="O155" s="26">
        <v>15298.26</v>
      </c>
      <c r="P155" s="26">
        <v>15442.45</v>
      </c>
      <c r="Q155" s="26">
        <v>11410.82</v>
      </c>
      <c r="R155" s="21"/>
      <c r="S155" s="83">
        <f t="shared" si="7"/>
        <v>1</v>
      </c>
      <c r="T155" s="21"/>
      <c r="U155" s="21"/>
      <c r="V155" s="21"/>
      <c r="W155" s="21"/>
      <c r="X155" s="21"/>
      <c r="Y155" s="21"/>
      <c r="Z155" s="21"/>
      <c r="AA155" s="82">
        <f t="shared" si="8"/>
        <v>1</v>
      </c>
      <c r="AB155" s="21"/>
      <c r="AC155" s="21"/>
      <c r="AD155" s="21"/>
      <c r="AE155" s="21"/>
      <c r="AF155" s="21"/>
      <c r="AG155" s="21"/>
    </row>
    <row r="156" spans="1:33" ht="14.25" customHeight="1" x14ac:dyDescent="0.15">
      <c r="A156" s="27" t="s">
        <v>176</v>
      </c>
      <c r="B156" s="24"/>
      <c r="C156" s="24"/>
      <c r="D156" s="24"/>
      <c r="E156" s="24"/>
      <c r="F156" s="24"/>
      <c r="G156" s="24">
        <v>350.8</v>
      </c>
      <c r="H156" s="24">
        <v>405.74223739176796</v>
      </c>
      <c r="I156" s="24">
        <v>324.93497754514902</v>
      </c>
      <c r="J156" s="24">
        <v>384.44457902533401</v>
      </c>
      <c r="K156" s="24">
        <v>409.576550544312</v>
      </c>
      <c r="L156" s="24">
        <v>440.13231813353701</v>
      </c>
      <c r="M156" s="24">
        <v>443.68709465972898</v>
      </c>
      <c r="N156" s="24">
        <v>465.017976864302</v>
      </c>
      <c r="O156" s="24">
        <v>491.23417462815502</v>
      </c>
      <c r="P156" s="24">
        <v>451.29259572841801</v>
      </c>
      <c r="Q156" s="24"/>
      <c r="R156" s="21"/>
      <c r="S156" s="83">
        <f t="shared" si="7"/>
        <v>0</v>
      </c>
      <c r="T156" s="21"/>
      <c r="U156" s="21"/>
      <c r="V156" s="21"/>
      <c r="W156" s="21"/>
      <c r="X156" s="21"/>
      <c r="Y156" s="21"/>
      <c r="Z156" s="21"/>
      <c r="AA156" s="82">
        <f t="shared" si="8"/>
        <v>0</v>
      </c>
      <c r="AB156" s="21"/>
      <c r="AC156" s="21"/>
      <c r="AD156" s="21"/>
      <c r="AE156" s="21"/>
      <c r="AF156" s="21"/>
      <c r="AG156" s="21"/>
    </row>
    <row r="157" spans="1:33" ht="14.25" customHeight="1" x14ac:dyDescent="0.15">
      <c r="A157" s="27" t="s">
        <v>177</v>
      </c>
      <c r="B157" s="26">
        <v>24.8</v>
      </c>
      <c r="C157" s="26">
        <v>33.489139644956509</v>
      </c>
      <c r="D157" s="26">
        <v>30.39896002862983</v>
      </c>
      <c r="E157" s="26">
        <v>33.877072076949162</v>
      </c>
      <c r="F157" s="26">
        <v>32.77346027897822</v>
      </c>
      <c r="G157" s="26">
        <v>36.225743020314574</v>
      </c>
      <c r="H157" s="26">
        <v>42.224659230850698</v>
      </c>
      <c r="I157" s="26">
        <v>44.281623826705633</v>
      </c>
      <c r="J157" s="26">
        <v>47.504803790792302</v>
      </c>
      <c r="K157" s="26">
        <v>33.327152726932013</v>
      </c>
      <c r="L157" s="26">
        <v>31.762970940998674</v>
      </c>
      <c r="M157" s="26">
        <v>32.174735203620031</v>
      </c>
      <c r="N157" s="26">
        <v>29.609212812383859</v>
      </c>
      <c r="O157" s="26">
        <v>38.945921210631212</v>
      </c>
      <c r="P157" s="26">
        <v>38.29879386460631</v>
      </c>
      <c r="Q157" s="26"/>
      <c r="R157" s="21"/>
      <c r="S157" s="83">
        <f t="shared" si="7"/>
        <v>0</v>
      </c>
      <c r="T157" s="21"/>
      <c r="U157" s="21"/>
      <c r="V157" s="21"/>
      <c r="W157" s="21"/>
      <c r="X157" s="21"/>
      <c r="Y157" s="21"/>
      <c r="Z157" s="21"/>
      <c r="AA157" s="82">
        <f t="shared" si="8"/>
        <v>0</v>
      </c>
      <c r="AB157" s="21"/>
      <c r="AC157" s="21"/>
      <c r="AD157" s="21"/>
      <c r="AE157" s="21"/>
      <c r="AF157" s="21"/>
      <c r="AG157" s="21"/>
    </row>
    <row r="158" spans="1:33" ht="14.25" customHeight="1" x14ac:dyDescent="0.15">
      <c r="A158" s="27" t="s">
        <v>178</v>
      </c>
      <c r="B158" s="24">
        <v>8.7211983773696495</v>
      </c>
      <c r="C158" s="24">
        <v>13.596675748111199</v>
      </c>
      <c r="D158" s="24">
        <v>13.610735182247801</v>
      </c>
      <c r="E158" s="24">
        <v>17.298148202178901</v>
      </c>
      <c r="F158" s="24">
        <v>15.787674709186099</v>
      </c>
      <c r="G158" s="24">
        <v>19.735117752731902</v>
      </c>
      <c r="H158" s="24">
        <v>24.16776414532864</v>
      </c>
      <c r="I158" s="24">
        <v>20.100443073197461</v>
      </c>
      <c r="J158" s="24">
        <v>20.613040346344697</v>
      </c>
      <c r="K158" s="24">
        <v>26.013507282012899</v>
      </c>
      <c r="L158" s="24">
        <v>24.522076533042164</v>
      </c>
      <c r="M158" s="24">
        <v>25.160486342206799</v>
      </c>
      <c r="N158" s="24">
        <v>24.35000839553566</v>
      </c>
      <c r="O158" s="24">
        <v>20.645346532584838</v>
      </c>
      <c r="P158" s="24">
        <v>19.253952043142331</v>
      </c>
      <c r="Q158" s="24">
        <v>18.634030917136151</v>
      </c>
      <c r="R158" s="21"/>
      <c r="S158" s="83">
        <f t="shared" si="7"/>
        <v>1</v>
      </c>
      <c r="T158" s="21"/>
      <c r="U158" s="21"/>
      <c r="V158" s="21"/>
      <c r="W158" s="21"/>
      <c r="X158" s="21"/>
      <c r="Y158" s="21"/>
      <c r="Z158" s="21"/>
      <c r="AA158" s="82">
        <f t="shared" si="8"/>
        <v>1</v>
      </c>
      <c r="AB158" s="21"/>
      <c r="AC158" s="21"/>
      <c r="AD158" s="21"/>
      <c r="AE158" s="21"/>
      <c r="AF158" s="21"/>
      <c r="AG158" s="21"/>
    </row>
    <row r="159" spans="1:33" ht="14.25" customHeight="1" x14ac:dyDescent="0.15">
      <c r="A159" s="27" t="s">
        <v>179</v>
      </c>
      <c r="B159" s="26">
        <v>4788.1000000000004</v>
      </c>
      <c r="C159" s="26">
        <v>5609.7066666666669</v>
      </c>
      <c r="D159" s="26">
        <v>9588.8799999999992</v>
      </c>
      <c r="E159" s="26">
        <v>15655.737045333333</v>
      </c>
      <c r="F159" s="26">
        <v>11402.649866666667</v>
      </c>
      <c r="G159" s="26">
        <v>12723.493546666667</v>
      </c>
      <c r="H159" s="26">
        <v>15347.461253333335</v>
      </c>
      <c r="I159" s="26">
        <v>17869.361840000001</v>
      </c>
      <c r="J159" s="26">
        <v>19248.449226666668</v>
      </c>
      <c r="K159" s="26">
        <v>19926.700956373334</v>
      </c>
      <c r="L159" s="26">
        <v>20096.675973333331</v>
      </c>
      <c r="M159" s="26">
        <v>16353.324926141333</v>
      </c>
      <c r="N159" s="26">
        <v>15799.36030582304</v>
      </c>
      <c r="O159" s="26">
        <v>15713.753813333335</v>
      </c>
      <c r="P159" s="26">
        <v>17674.830236669015</v>
      </c>
      <c r="Q159" s="26">
        <v>14874.223566869334</v>
      </c>
      <c r="R159" s="21"/>
      <c r="S159" s="83">
        <f t="shared" si="7"/>
        <v>1</v>
      </c>
      <c r="T159" s="21"/>
      <c r="U159" s="21"/>
      <c r="V159" s="21"/>
      <c r="W159" s="21"/>
      <c r="X159" s="21"/>
      <c r="Y159" s="21"/>
      <c r="Z159" s="21"/>
      <c r="AA159" s="82">
        <f t="shared" si="8"/>
        <v>1</v>
      </c>
      <c r="AB159" s="21"/>
      <c r="AC159" s="21"/>
      <c r="AD159" s="21"/>
      <c r="AE159" s="21"/>
      <c r="AF159" s="21"/>
      <c r="AG159" s="21"/>
    </row>
    <row r="160" spans="1:33" ht="14.25" customHeight="1" x14ac:dyDescent="0.15">
      <c r="A160" s="27" t="s">
        <v>180</v>
      </c>
      <c r="B160" s="24">
        <v>436.5</v>
      </c>
      <c r="C160" s="24">
        <v>471.30153703582914</v>
      </c>
      <c r="D160" s="24">
        <v>601.25308537829596</v>
      </c>
      <c r="E160" s="24">
        <v>770.11203608096696</v>
      </c>
      <c r="F160" s="24">
        <v>596.67004910740172</v>
      </c>
      <c r="G160" s="24">
        <v>536.44518593952716</v>
      </c>
      <c r="H160" s="24">
        <v>669.52980397269118</v>
      </c>
      <c r="I160" s="24">
        <v>741.92732803363765</v>
      </c>
      <c r="J160" s="24">
        <v>796.39872355456225</v>
      </c>
      <c r="K160" s="24">
        <v>795.34436501260632</v>
      </c>
      <c r="L160" s="24">
        <v>701.5255303899612</v>
      </c>
      <c r="M160" s="24">
        <v>681.53184805217973</v>
      </c>
      <c r="N160" s="24">
        <v>809.01548175136043</v>
      </c>
      <c r="O160" s="24">
        <v>935.49682808034186</v>
      </c>
      <c r="P160" s="24"/>
      <c r="Q160" s="24"/>
      <c r="R160" s="21"/>
      <c r="S160" s="83">
        <f t="shared" si="7"/>
        <v>0</v>
      </c>
      <c r="T160" s="21"/>
      <c r="U160" s="21"/>
      <c r="V160" s="21"/>
      <c r="W160" s="21"/>
      <c r="X160" s="21"/>
      <c r="Y160" s="21"/>
      <c r="Z160" s="21"/>
      <c r="AA160" s="82">
        <f t="shared" si="8"/>
        <v>0</v>
      </c>
      <c r="AB160" s="21"/>
      <c r="AC160" s="21"/>
      <c r="AD160" s="21"/>
      <c r="AE160" s="21"/>
      <c r="AF160" s="21"/>
      <c r="AG160" s="21"/>
    </row>
    <row r="161" spans="1:33" ht="14.25" customHeight="1" x14ac:dyDescent="0.15">
      <c r="A161" s="27" t="s">
        <v>181</v>
      </c>
      <c r="B161" s="26"/>
      <c r="C161" s="26"/>
      <c r="D161" s="26">
        <v>1009.9</v>
      </c>
      <c r="E161" s="26">
        <v>1286.1074993450295</v>
      </c>
      <c r="F161" s="26">
        <v>935.5732503974383</v>
      </c>
      <c r="G161" s="26">
        <v>994.82742145233613</v>
      </c>
      <c r="H161" s="26">
        <v>1089.0290160508721</v>
      </c>
      <c r="I161" s="26">
        <v>1038.334375456222</v>
      </c>
      <c r="J161" s="26">
        <v>1117.5228115526909</v>
      </c>
      <c r="K161" s="26">
        <v>1187.5651472070567</v>
      </c>
      <c r="L161" s="26">
        <v>1063.4486247622581</v>
      </c>
      <c r="M161" s="26">
        <v>1066.1481316256084</v>
      </c>
      <c r="N161" s="26">
        <v>1270.9658590684537</v>
      </c>
      <c r="O161" s="26">
        <v>1505.3858880975226</v>
      </c>
      <c r="P161" s="26">
        <v>1643.3826142300029</v>
      </c>
      <c r="Q161" s="26">
        <v>1388.5486212111421</v>
      </c>
      <c r="R161" s="21"/>
      <c r="S161" s="83">
        <f t="shared" si="7"/>
        <v>1</v>
      </c>
      <c r="T161" s="21"/>
      <c r="U161" s="21"/>
      <c r="V161" s="21"/>
      <c r="W161" s="21"/>
      <c r="X161" s="21"/>
      <c r="Y161" s="21"/>
      <c r="Z161" s="21"/>
      <c r="AA161" s="82">
        <f t="shared" si="8"/>
        <v>1</v>
      </c>
      <c r="AB161" s="21"/>
      <c r="AC161" s="21"/>
      <c r="AD161" s="21"/>
      <c r="AE161" s="21"/>
      <c r="AF161" s="21"/>
      <c r="AG161" s="21"/>
    </row>
    <row r="162" spans="1:33" ht="14.25" customHeight="1" x14ac:dyDescent="0.15">
      <c r="A162" s="27" t="s">
        <v>182</v>
      </c>
      <c r="B162" s="24">
        <v>107.84064468939378</v>
      </c>
      <c r="C162" s="24">
        <v>127.6227271496485</v>
      </c>
      <c r="D162" s="24">
        <v>102.4</v>
      </c>
      <c r="E162" s="24">
        <v>106.1697012476761</v>
      </c>
      <c r="F162" s="24">
        <v>108.2195635124949</v>
      </c>
      <c r="G162" s="24">
        <v>129.47200811073449</v>
      </c>
      <c r="H162" s="24">
        <v>125.1849016812242</v>
      </c>
      <c r="I162" s="24">
        <v>157.1987436124017</v>
      </c>
      <c r="J162" s="24">
        <v>156.34976904413531</v>
      </c>
      <c r="K162" s="24">
        <v>174.75708617430126</v>
      </c>
      <c r="L162" s="24">
        <v>170.25076328714201</v>
      </c>
      <c r="M162" s="24">
        <v>181.0992836475456</v>
      </c>
      <c r="N162" s="24">
        <v>207.93537812288628</v>
      </c>
      <c r="O162" s="24">
        <v>214.18411677428321</v>
      </c>
      <c r="P162" s="24">
        <v>217.37875613730222</v>
      </c>
      <c r="Q162" s="24">
        <v>139.66727079880178</v>
      </c>
      <c r="R162" s="21"/>
      <c r="S162" s="83">
        <f t="shared" si="7"/>
        <v>1</v>
      </c>
      <c r="T162" s="21"/>
      <c r="U162" s="21"/>
      <c r="V162" s="21"/>
      <c r="W162" s="21"/>
      <c r="X162" s="21"/>
      <c r="Y162" s="21"/>
      <c r="Z162" s="21"/>
      <c r="AA162" s="82">
        <f t="shared" si="8"/>
        <v>1</v>
      </c>
      <c r="AB162" s="21"/>
      <c r="AC162" s="21"/>
      <c r="AD162" s="21"/>
      <c r="AE162" s="21"/>
      <c r="AF162" s="21"/>
      <c r="AG162" s="21"/>
    </row>
    <row r="163" spans="1:33" ht="14.25" customHeight="1" x14ac:dyDescent="0.15">
      <c r="A163" s="27" t="s">
        <v>183</v>
      </c>
      <c r="B163" s="26">
        <v>42.74232473920592</v>
      </c>
      <c r="C163" s="26">
        <v>46.098346646025277</v>
      </c>
      <c r="D163" s="26">
        <v>52.925698143080488</v>
      </c>
      <c r="E163" s="26">
        <v>62.922386263359407</v>
      </c>
      <c r="F163" s="26">
        <v>88.944802712707144</v>
      </c>
      <c r="G163" s="26">
        <v>117.91527607100463</v>
      </c>
      <c r="H163" s="26">
        <v>249.11272461842086</v>
      </c>
      <c r="I163" s="26">
        <v>249.63722700624058</v>
      </c>
      <c r="J163" s="26">
        <v>263.98369122734863</v>
      </c>
      <c r="K163" s="26">
        <v>196.53514673207738</v>
      </c>
      <c r="L163" s="26">
        <v>168.17940857636276</v>
      </c>
      <c r="M163" s="26">
        <v>133.80000000000001</v>
      </c>
      <c r="N163" s="26">
        <v>152.18176298530045</v>
      </c>
      <c r="O163" s="26">
        <v>151.08911851244531</v>
      </c>
      <c r="P163" s="26">
        <v>170.41545543177631</v>
      </c>
      <c r="Q163" s="26"/>
      <c r="R163" s="21"/>
      <c r="S163" s="83">
        <f t="shared" si="7"/>
        <v>0</v>
      </c>
      <c r="T163" s="21"/>
      <c r="U163" s="21"/>
      <c r="V163" s="21"/>
      <c r="W163" s="21"/>
      <c r="X163" s="21"/>
      <c r="Y163" s="21"/>
      <c r="Z163" s="21"/>
      <c r="AA163" s="82">
        <f t="shared" si="8"/>
        <v>0</v>
      </c>
      <c r="AB163" s="21"/>
      <c r="AC163" s="21"/>
      <c r="AD163" s="21"/>
      <c r="AE163" s="21"/>
      <c r="AF163" s="21"/>
      <c r="AG163" s="21"/>
    </row>
    <row r="164" spans="1:33" ht="14.25" customHeight="1" x14ac:dyDescent="0.15">
      <c r="A164" s="27" t="s">
        <v>184</v>
      </c>
      <c r="B164" s="24">
        <v>20205.810210601736</v>
      </c>
      <c r="C164" s="24">
        <v>23099.395821095961</v>
      </c>
      <c r="D164" s="24">
        <v>26842.250191039919</v>
      </c>
      <c r="E164" s="24">
        <v>29552.02307883056</v>
      </c>
      <c r="F164" s="24">
        <v>24585.450851478341</v>
      </c>
      <c r="G164" s="24">
        <v>29558.308530078732</v>
      </c>
      <c r="H164" s="24">
        <v>33224.838190777511</v>
      </c>
      <c r="I164" s="24">
        <v>35615.945849084128</v>
      </c>
      <c r="J164" s="24">
        <v>39383.601054902902</v>
      </c>
      <c r="K164" s="24">
        <v>45635.373505386531</v>
      </c>
      <c r="L164" s="24">
        <v>47723.601185605439</v>
      </c>
      <c r="M164" s="24">
        <v>43345.631805203899</v>
      </c>
      <c r="N164" s="24">
        <v>50918.26131035357</v>
      </c>
      <c r="O164" s="24">
        <v>62409.326520903582</v>
      </c>
      <c r="P164" s="24">
        <v>64607.969505006295</v>
      </c>
      <c r="Q164" s="24">
        <v>52610.428280656277</v>
      </c>
      <c r="R164" s="21"/>
      <c r="S164" s="83">
        <f t="shared" si="7"/>
        <v>1</v>
      </c>
      <c r="T164" s="21"/>
      <c r="U164" s="21"/>
      <c r="V164" s="21"/>
      <c r="W164" s="21"/>
      <c r="X164" s="21"/>
      <c r="Y164" s="21"/>
      <c r="Z164" s="21"/>
      <c r="AA164" s="82">
        <f t="shared" si="8"/>
        <v>1</v>
      </c>
      <c r="AB164" s="21"/>
      <c r="AC164" s="21"/>
      <c r="AD164" s="21"/>
      <c r="AE164" s="21"/>
      <c r="AF164" s="21"/>
      <c r="AG164" s="21"/>
    </row>
    <row r="165" spans="1:33" ht="14.25" customHeight="1" x14ac:dyDescent="0.15">
      <c r="A165" s="27" t="s">
        <v>185</v>
      </c>
      <c r="B165" s="26"/>
      <c r="C165" s="26"/>
      <c r="D165" s="26"/>
      <c r="E165" s="26"/>
      <c r="F165" s="26"/>
      <c r="G165" s="26"/>
      <c r="H165" s="26">
        <v>46.1</v>
      </c>
      <c r="I165" s="26">
        <v>51.30167597765363</v>
      </c>
      <c r="J165" s="26">
        <v>52.407821229050278</v>
      </c>
      <c r="K165" s="26">
        <v>58.351955307262571</v>
      </c>
      <c r="L165" s="26">
        <v>49.726256983240226</v>
      </c>
      <c r="M165" s="26">
        <v>38.162011173184361</v>
      </c>
      <c r="N165" s="26">
        <v>32.581005586592177</v>
      </c>
      <c r="O165" s="26">
        <v>28.798313966480446</v>
      </c>
      <c r="P165" s="26">
        <v>35.340286871508383</v>
      </c>
      <c r="Q165" s="26">
        <v>19.966157659217874</v>
      </c>
      <c r="R165" s="21"/>
      <c r="S165" s="83">
        <f t="shared" ref="S165:S196" si="9">IF(Q165="", 0, 1)</f>
        <v>1</v>
      </c>
      <c r="T165" s="21"/>
      <c r="U165" s="21"/>
      <c r="V165" s="21"/>
      <c r="W165" s="21"/>
      <c r="X165" s="21"/>
      <c r="Y165" s="21"/>
      <c r="Z165" s="21"/>
      <c r="AA165" s="82">
        <f t="shared" si="8"/>
        <v>1</v>
      </c>
      <c r="AB165" s="21"/>
      <c r="AC165" s="21"/>
      <c r="AD165" s="21"/>
      <c r="AE165" s="21"/>
      <c r="AF165" s="21"/>
      <c r="AG165" s="21"/>
    </row>
    <row r="166" spans="1:33" ht="14.25" customHeight="1" x14ac:dyDescent="0.15">
      <c r="A166" s="27" t="s">
        <v>186</v>
      </c>
      <c r="B166" s="24"/>
      <c r="C166" s="24"/>
      <c r="D166" s="24"/>
      <c r="E166" s="24">
        <v>2634.1791299956917</v>
      </c>
      <c r="F166" s="24">
        <v>1792.3289133153748</v>
      </c>
      <c r="G166" s="24">
        <v>1909.0583151813844</v>
      </c>
      <c r="H166" s="24">
        <v>2074.9146856869024</v>
      </c>
      <c r="I166" s="24">
        <v>1936.3231898109332</v>
      </c>
      <c r="J166" s="24">
        <v>2087.3449343939174</v>
      </c>
      <c r="K166" s="24">
        <v>2314.9539926074945</v>
      </c>
      <c r="L166" s="24">
        <v>2023.6402350370117</v>
      </c>
      <c r="M166" s="24">
        <v>2238.6354941964773</v>
      </c>
      <c r="N166" s="24">
        <v>2516.0920861714594</v>
      </c>
      <c r="O166" s="24">
        <v>3064.0509813491631</v>
      </c>
      <c r="P166" s="24">
        <v>3053.8014207349615</v>
      </c>
      <c r="Q166" s="24">
        <v>2701.3145200822819</v>
      </c>
      <c r="R166" s="21"/>
      <c r="S166" s="83">
        <f t="shared" si="9"/>
        <v>1</v>
      </c>
      <c r="T166" s="21"/>
      <c r="U166" s="21"/>
      <c r="V166" s="21"/>
      <c r="W166" s="21"/>
      <c r="X166" s="21"/>
      <c r="Y166" s="21"/>
      <c r="Z166" s="21"/>
      <c r="AA166" s="82">
        <f t="shared" si="8"/>
        <v>1</v>
      </c>
      <c r="AB166" s="21"/>
      <c r="AC166" s="21"/>
      <c r="AD166" s="21"/>
      <c r="AE166" s="21"/>
      <c r="AF166" s="21"/>
      <c r="AG166" s="21"/>
    </row>
    <row r="167" spans="1:33" ht="14.25" customHeight="1" x14ac:dyDescent="0.15">
      <c r="A167" s="27" t="s">
        <v>187</v>
      </c>
      <c r="B167" s="26">
        <v>651.79999999999995</v>
      </c>
      <c r="C167" s="26">
        <v>758.92179481521759</v>
      </c>
      <c r="D167" s="26">
        <v>1010.3009891558721</v>
      </c>
      <c r="E167" s="26">
        <v>1290.7</v>
      </c>
      <c r="F167" s="26">
        <v>912.9885413408258</v>
      </c>
      <c r="G167" s="26">
        <v>949.18822027662304</v>
      </c>
      <c r="H167" s="26">
        <v>1008.5838284183363</v>
      </c>
      <c r="I167" s="26">
        <v>916.32175883312846</v>
      </c>
      <c r="J167" s="26">
        <v>980.59070556388076</v>
      </c>
      <c r="K167" s="26">
        <v>1080.2220083316427</v>
      </c>
      <c r="L167" s="26">
        <v>938.07731856183796</v>
      </c>
      <c r="M167" s="26">
        <v>1013.738780393966</v>
      </c>
      <c r="N167" s="26">
        <v>1241.8567583633546</v>
      </c>
      <c r="O167" s="26">
        <v>1305.471467220799</v>
      </c>
      <c r="P167" s="26">
        <v>1326.8756380204566</v>
      </c>
      <c r="Q167" s="26">
        <v>1290.9495850567439</v>
      </c>
      <c r="R167" s="21"/>
      <c r="S167" s="83">
        <f t="shared" si="9"/>
        <v>1</v>
      </c>
      <c r="T167" s="21"/>
      <c r="U167" s="21"/>
      <c r="V167" s="21"/>
      <c r="W167" s="21"/>
      <c r="X167" s="21"/>
      <c r="Y167" s="21"/>
      <c r="Z167" s="21"/>
      <c r="AA167" s="82">
        <f t="shared" si="8"/>
        <v>1</v>
      </c>
      <c r="AB167" s="21"/>
      <c r="AC167" s="21"/>
      <c r="AD167" s="21"/>
      <c r="AE167" s="21"/>
      <c r="AF167" s="21"/>
      <c r="AG167" s="21"/>
    </row>
    <row r="168" spans="1:33" ht="14.25" customHeight="1" x14ac:dyDescent="0.15">
      <c r="A168" s="27" t="s">
        <v>188</v>
      </c>
      <c r="B168" s="24">
        <v>30.65895589986118</v>
      </c>
      <c r="C168" s="24">
        <v>25.3</v>
      </c>
      <c r="D168" s="24">
        <v>35.106404676868031</v>
      </c>
      <c r="E168" s="24">
        <v>40.048976651780826</v>
      </c>
      <c r="F168" s="24">
        <v>35.583013847883656</v>
      </c>
      <c r="G168" s="24">
        <v>44.891110047249498</v>
      </c>
      <c r="H168" s="24">
        <v>50.238407021846349</v>
      </c>
      <c r="I168" s="24">
        <v>50.101923685595807</v>
      </c>
      <c r="J168" s="24">
        <v>62.607002891478764</v>
      </c>
      <c r="K168" s="24">
        <v>66.022754845307318</v>
      </c>
      <c r="L168" s="24">
        <v>57.289950321895375</v>
      </c>
      <c r="M168" s="24">
        <v>54.816052444809017</v>
      </c>
      <c r="N168" s="24">
        <v>54.657335134105445</v>
      </c>
      <c r="O168" s="24">
        <v>62.433502414347174</v>
      </c>
      <c r="P168" s="24">
        <v>51.351968719924066</v>
      </c>
      <c r="Q168" s="24">
        <v>31.284186962544961</v>
      </c>
      <c r="R168" s="21"/>
      <c r="S168" s="83">
        <f t="shared" si="9"/>
        <v>1</v>
      </c>
      <c r="T168" s="21"/>
      <c r="U168" s="21"/>
      <c r="V168" s="21"/>
      <c r="W168" s="21"/>
      <c r="X168" s="21"/>
      <c r="Y168" s="21"/>
      <c r="Z168" s="21"/>
      <c r="AA168" s="82">
        <f t="shared" si="8"/>
        <v>1</v>
      </c>
      <c r="AB168" s="21"/>
      <c r="AC168" s="21"/>
      <c r="AD168" s="21"/>
      <c r="AE168" s="21"/>
      <c r="AF168" s="21"/>
      <c r="AG168" s="21"/>
    </row>
    <row r="169" spans="1:33" ht="14.25" customHeight="1" x14ac:dyDescent="0.15">
      <c r="A169" s="27" t="s">
        <v>189</v>
      </c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1"/>
      <c r="S169" s="83">
        <f t="shared" si="9"/>
        <v>0</v>
      </c>
      <c r="T169" s="21"/>
      <c r="U169" s="21"/>
      <c r="V169" s="21"/>
      <c r="W169" s="21"/>
      <c r="X169" s="21"/>
      <c r="Y169" s="21"/>
      <c r="Z169" s="21"/>
      <c r="AA169" s="82">
        <f t="shared" si="8"/>
        <v>0</v>
      </c>
      <c r="AB169" s="21"/>
      <c r="AC169" s="21"/>
      <c r="AD169" s="21"/>
      <c r="AE169" s="21"/>
      <c r="AF169" s="21"/>
      <c r="AG169" s="21"/>
    </row>
    <row r="170" spans="1:33" ht="14.25" customHeight="1" x14ac:dyDescent="0.15">
      <c r="A170" s="27" t="s">
        <v>190</v>
      </c>
      <c r="B170" s="24">
        <v>5328.0614338312462</v>
      </c>
      <c r="C170" s="24">
        <v>6629.5585725680658</v>
      </c>
      <c r="D170" s="24">
        <v>7539.6077218495693</v>
      </c>
      <c r="E170" s="24">
        <v>7594.2226352539274</v>
      </c>
      <c r="F170" s="24">
        <v>5911.3440022060258</v>
      </c>
      <c r="G170" s="24">
        <v>7172.9345813822883</v>
      </c>
      <c r="H170" s="24">
        <v>8357.155796342151</v>
      </c>
      <c r="I170" s="24">
        <v>8091.3487357518397</v>
      </c>
      <c r="J170" s="24">
        <v>7774.4918180444838</v>
      </c>
      <c r="K170" s="24">
        <v>7532.3189261198113</v>
      </c>
      <c r="L170" s="24">
        <v>6454.3124761421386</v>
      </c>
      <c r="M170" s="24">
        <v>5668.7625877315668</v>
      </c>
      <c r="N170" s="24">
        <v>6361.365457898316</v>
      </c>
      <c r="O170" s="24">
        <v>6819.8746895933537</v>
      </c>
      <c r="P170" s="24">
        <v>6516.2993371384409</v>
      </c>
      <c r="Q170" s="24">
        <v>4015.3962717812001</v>
      </c>
      <c r="R170" s="21"/>
      <c r="S170" s="83">
        <f t="shared" si="9"/>
        <v>1</v>
      </c>
      <c r="T170" s="21"/>
      <c r="U170" s="21"/>
      <c r="V170" s="21"/>
      <c r="W170" s="21"/>
      <c r="X170" s="21"/>
      <c r="Y170" s="21"/>
      <c r="Z170" s="21"/>
      <c r="AA170" s="82">
        <f t="shared" si="8"/>
        <v>1</v>
      </c>
      <c r="AB170" s="21"/>
      <c r="AC170" s="21"/>
      <c r="AD170" s="21"/>
      <c r="AE170" s="21"/>
      <c r="AF170" s="21"/>
      <c r="AG170" s="21"/>
    </row>
    <row r="171" spans="1:33" ht="14.25" customHeight="1" x14ac:dyDescent="0.15">
      <c r="A171" s="27" t="s">
        <v>191</v>
      </c>
      <c r="B171" s="26"/>
      <c r="C171" s="26"/>
      <c r="D171" s="26"/>
      <c r="E171" s="26"/>
      <c r="F171" s="26"/>
      <c r="G171" s="26"/>
      <c r="H171" s="26"/>
      <c r="I171" s="26"/>
      <c r="J171" s="26"/>
      <c r="K171" s="26">
        <v>201.2</v>
      </c>
      <c r="L171" s="26">
        <v>732.22</v>
      </c>
      <c r="M171" s="26">
        <v>312.95999999999998</v>
      </c>
      <c r="N171" s="26">
        <v>285.94</v>
      </c>
      <c r="O171" s="26">
        <v>504.5</v>
      </c>
      <c r="P171" s="26">
        <v>949.47</v>
      </c>
      <c r="Q171" s="26"/>
      <c r="R171" s="21"/>
      <c r="S171" s="83">
        <f t="shared" si="9"/>
        <v>0</v>
      </c>
      <c r="T171" s="21"/>
      <c r="U171" s="21"/>
      <c r="V171" s="21"/>
      <c r="W171" s="21"/>
      <c r="X171" s="21"/>
      <c r="Y171" s="21"/>
      <c r="Z171" s="21"/>
      <c r="AA171" s="82">
        <f t="shared" si="8"/>
        <v>0</v>
      </c>
      <c r="AB171" s="21"/>
      <c r="AC171" s="21"/>
      <c r="AD171" s="21"/>
      <c r="AE171" s="21"/>
      <c r="AF171" s="21"/>
      <c r="AG171" s="21"/>
    </row>
    <row r="172" spans="1:33" ht="14.25" customHeight="1" x14ac:dyDescent="0.15">
      <c r="A172" s="27" t="s">
        <v>192</v>
      </c>
      <c r="B172" s="24"/>
      <c r="C172" s="24"/>
      <c r="D172" s="24"/>
      <c r="E172" s="24"/>
      <c r="F172" s="24"/>
      <c r="G172" s="24"/>
      <c r="H172" s="24"/>
      <c r="I172" s="24"/>
      <c r="J172" s="24">
        <v>9499.1810762827026</v>
      </c>
      <c r="K172" s="24">
        <v>11027.379718797281</v>
      </c>
      <c r="L172" s="24">
        <v>10143.937658497005</v>
      </c>
      <c r="M172" s="24">
        <v>9818.1970672713651</v>
      </c>
      <c r="N172" s="24">
        <v>11289.37853869902</v>
      </c>
      <c r="O172" s="24">
        <v>12473.319383965225</v>
      </c>
      <c r="P172" s="24">
        <v>12391.997672104999</v>
      </c>
      <c r="Q172" s="24">
        <v>10178.748984632126</v>
      </c>
      <c r="R172" s="21"/>
      <c r="S172" s="83">
        <f t="shared" si="9"/>
        <v>1</v>
      </c>
      <c r="T172" s="21"/>
      <c r="U172" s="21"/>
      <c r="V172" s="21"/>
      <c r="W172" s="21"/>
      <c r="X172" s="21"/>
      <c r="Y172" s="21"/>
      <c r="Z172" s="21"/>
      <c r="AA172" s="82">
        <f t="shared" si="8"/>
        <v>1</v>
      </c>
      <c r="AB172" s="21"/>
      <c r="AC172" s="21"/>
      <c r="AD172" s="21"/>
      <c r="AE172" s="21"/>
      <c r="AF172" s="21"/>
      <c r="AG172" s="21"/>
    </row>
    <row r="173" spans="1:33" ht="14.25" customHeight="1" x14ac:dyDescent="0.15">
      <c r="A173" s="27" t="s">
        <v>193</v>
      </c>
      <c r="B173" s="26">
        <v>1267.4612500000001</v>
      </c>
      <c r="C173" s="26">
        <v>1462.461</v>
      </c>
      <c r="D173" s="26">
        <v>1613.085</v>
      </c>
      <c r="E173" s="26">
        <v>1967.9079999999999</v>
      </c>
      <c r="F173" s="26">
        <v>1549.394</v>
      </c>
      <c r="G173" s="26">
        <v>2027.4555</v>
      </c>
      <c r="H173" s="26">
        <v>2777.2728999999999</v>
      </c>
      <c r="I173" s="26">
        <v>1172.4000000000001</v>
      </c>
      <c r="J173" s="26">
        <v>1382.014386547545</v>
      </c>
      <c r="K173" s="26">
        <v>1461.560019850333</v>
      </c>
      <c r="L173" s="26">
        <v>1578.6500039696141</v>
      </c>
      <c r="M173" s="26">
        <v>1618.1456874397245</v>
      </c>
      <c r="N173" s="26">
        <v>1687.8960722412301</v>
      </c>
      <c r="O173" s="26">
        <v>1736.54</v>
      </c>
      <c r="P173" s="26">
        <v>1709.58</v>
      </c>
      <c r="Q173" s="72">
        <v>1059.46000793845</v>
      </c>
      <c r="R173" s="21"/>
      <c r="S173" s="83">
        <f t="shared" si="9"/>
        <v>1</v>
      </c>
      <c r="T173" s="21"/>
      <c r="U173" s="21"/>
      <c r="V173" s="21"/>
      <c r="W173" s="21"/>
      <c r="X173" s="21"/>
      <c r="Y173" s="21"/>
      <c r="Z173" s="21"/>
      <c r="AA173" s="82">
        <f t="shared" si="8"/>
        <v>1</v>
      </c>
      <c r="AB173" s="21"/>
      <c r="AC173" s="21"/>
      <c r="AD173" s="21"/>
      <c r="AE173" s="21"/>
      <c r="AF173" s="21"/>
      <c r="AG173" s="21"/>
    </row>
    <row r="174" spans="1:33" ht="14.25" customHeight="1" x14ac:dyDescent="0.15">
      <c r="A174" s="27" t="s">
        <v>194</v>
      </c>
      <c r="B174" s="24">
        <v>38.163910740740739</v>
      </c>
      <c r="C174" s="24">
        <v>43.760780740740742</v>
      </c>
      <c r="D174" s="24">
        <v>43.371222222222215</v>
      </c>
      <c r="E174" s="24">
        <v>61.384865185185177</v>
      </c>
      <c r="F174" s="24">
        <v>45.893830370370367</v>
      </c>
      <c r="G174" s="24">
        <v>45.304836666666667</v>
      </c>
      <c r="H174" s="24">
        <v>45.115119629629625</v>
      </c>
      <c r="I174" s="24">
        <v>43.944166666666668</v>
      </c>
      <c r="J174" s="24">
        <v>47.345617407407403</v>
      </c>
      <c r="K174" s="24">
        <v>45.901568713703711</v>
      </c>
      <c r="L174" s="24">
        <v>50.355269864002238</v>
      </c>
      <c r="M174" s="24">
        <v>52.160886609946608</v>
      </c>
      <c r="N174" s="24">
        <v>50.848091583005029</v>
      </c>
      <c r="O174" s="72">
        <v>55.656752342227449</v>
      </c>
      <c r="P174" s="72">
        <v>59.793015523966531</v>
      </c>
      <c r="Q174" s="72">
        <v>37.873225012503028</v>
      </c>
      <c r="R174" s="21"/>
      <c r="S174" s="83">
        <f t="shared" si="9"/>
        <v>1</v>
      </c>
      <c r="T174" s="21"/>
      <c r="U174" s="21"/>
      <c r="V174" s="21"/>
      <c r="W174" s="21"/>
      <c r="X174" s="21"/>
      <c r="Y174" s="21"/>
      <c r="Z174" s="21"/>
      <c r="AA174" s="82">
        <f t="shared" si="8"/>
        <v>1</v>
      </c>
      <c r="AB174" s="21"/>
      <c r="AC174" s="21"/>
      <c r="AD174" s="21"/>
      <c r="AE174" s="21"/>
      <c r="AF174" s="21"/>
      <c r="AG174" s="21"/>
    </row>
    <row r="175" spans="1:33" ht="14.25" customHeight="1" x14ac:dyDescent="0.15">
      <c r="A175" s="27" t="s">
        <v>195</v>
      </c>
      <c r="B175" s="26">
        <v>73.478367407407404</v>
      </c>
      <c r="C175" s="26">
        <v>80.567801111111109</v>
      </c>
      <c r="D175" s="26">
        <v>81.366220740740729</v>
      </c>
      <c r="E175" s="26">
        <v>93.778265925925922</v>
      </c>
      <c r="F175" s="26">
        <v>74.895065185185175</v>
      </c>
      <c r="G175" s="26">
        <v>82.926500740740735</v>
      </c>
      <c r="H175" s="26">
        <v>88.341267777777773</v>
      </c>
      <c r="I175" s="26">
        <v>77.728982962962959</v>
      </c>
      <c r="J175" s="26">
        <v>73.270702962962957</v>
      </c>
      <c r="K175" s="26">
        <v>84.54368653148147</v>
      </c>
      <c r="L175" s="26">
        <v>86.920020338370051</v>
      </c>
      <c r="M175" s="26">
        <v>91.186340470848208</v>
      </c>
      <c r="N175" s="26">
        <v>96.791976339393315</v>
      </c>
      <c r="O175" s="72">
        <v>98.060812917932068</v>
      </c>
      <c r="P175" s="72">
        <v>93.094550687633429</v>
      </c>
      <c r="Q175" s="72">
        <v>62.918306213839109</v>
      </c>
      <c r="R175" s="21"/>
      <c r="S175" s="83">
        <f t="shared" si="9"/>
        <v>1</v>
      </c>
      <c r="T175" s="21"/>
      <c r="U175" s="21"/>
      <c r="V175" s="21"/>
      <c r="W175" s="21"/>
      <c r="X175" s="21"/>
      <c r="Y175" s="21"/>
      <c r="Z175" s="21"/>
      <c r="AA175" s="82">
        <f t="shared" si="8"/>
        <v>1</v>
      </c>
      <c r="AB175" s="21"/>
      <c r="AC175" s="21"/>
      <c r="AD175" s="21"/>
      <c r="AE175" s="21"/>
      <c r="AF175" s="21"/>
      <c r="AG175" s="21"/>
    </row>
    <row r="176" spans="1:33" ht="14.25" customHeight="1" x14ac:dyDescent="0.15">
      <c r="A176" s="27" t="s">
        <v>196</v>
      </c>
      <c r="B176" s="24">
        <v>34.244735925925923</v>
      </c>
      <c r="C176" s="24">
        <v>37.928418518518512</v>
      </c>
      <c r="D176" s="24">
        <v>45.556989999999999</v>
      </c>
      <c r="E176" s="24">
        <v>51.405541851851851</v>
      </c>
      <c r="F176" s="24">
        <v>45.542863703703702</v>
      </c>
      <c r="G176" s="24">
        <v>45.117757407407403</v>
      </c>
      <c r="H176" s="24">
        <v>43.587515925925928</v>
      </c>
      <c r="I176" s="24">
        <v>45.946441851851851</v>
      </c>
      <c r="J176" s="24">
        <v>48.501772222222215</v>
      </c>
      <c r="K176" s="24">
        <v>50.026099870370359</v>
      </c>
      <c r="L176" s="24">
        <v>51.226573771499126</v>
      </c>
      <c r="M176" s="24">
        <v>52.2927272043882</v>
      </c>
      <c r="N176" s="24">
        <v>48.104604669614808</v>
      </c>
      <c r="O176" s="72">
        <v>51.172277459614826</v>
      </c>
      <c r="P176" s="72">
        <v>45.572193976768254</v>
      </c>
      <c r="Q176" s="72">
        <v>30.703739172463379</v>
      </c>
      <c r="R176" s="21"/>
      <c r="S176" s="83">
        <f t="shared" si="9"/>
        <v>1</v>
      </c>
      <c r="T176" s="21"/>
      <c r="U176" s="21"/>
      <c r="V176" s="21"/>
      <c r="W176" s="21"/>
      <c r="X176" s="21"/>
      <c r="Y176" s="21"/>
      <c r="Z176" s="21"/>
      <c r="AA176" s="82">
        <f t="shared" si="8"/>
        <v>1</v>
      </c>
      <c r="AB176" s="21"/>
      <c r="AC176" s="21"/>
      <c r="AD176" s="21"/>
      <c r="AE176" s="21"/>
      <c r="AF176" s="21"/>
      <c r="AG176" s="21"/>
    </row>
    <row r="177" spans="1:33" ht="14.25" customHeight="1" x14ac:dyDescent="0.15">
      <c r="A177" s="27" t="s">
        <v>197</v>
      </c>
      <c r="B177" s="26">
        <v>549.34799999999996</v>
      </c>
      <c r="C177" s="26">
        <v>807.351</v>
      </c>
      <c r="D177" s="26">
        <v>877.54600000000005</v>
      </c>
      <c r="E177" s="26">
        <v>935.15449999999998</v>
      </c>
      <c r="F177" s="26">
        <v>969.0915</v>
      </c>
      <c r="G177" s="26">
        <v>1004.5</v>
      </c>
      <c r="H177" s="26">
        <v>923.58600000000001</v>
      </c>
      <c r="I177" s="26">
        <v>923.03179999999998</v>
      </c>
      <c r="J177" s="26">
        <v>991.80679999999995</v>
      </c>
      <c r="K177" s="26">
        <v>921.12760000000003</v>
      </c>
      <c r="L177" s="26">
        <v>963.909041061582</v>
      </c>
      <c r="M177" s="26">
        <v>836.32285121511995</v>
      </c>
      <c r="N177" s="26">
        <v>913.412867145306</v>
      </c>
      <c r="O177" s="26">
        <v>785.31098957015104</v>
      </c>
      <c r="P177" s="26">
        <v>929.12356736814309</v>
      </c>
      <c r="Q177" s="26"/>
      <c r="R177" s="21"/>
      <c r="S177" s="83">
        <f t="shared" si="9"/>
        <v>0</v>
      </c>
      <c r="T177" s="21"/>
      <c r="U177" s="21"/>
      <c r="V177" s="21"/>
      <c r="W177" s="21"/>
      <c r="X177" s="21"/>
      <c r="Y177" s="21"/>
      <c r="Z177" s="21"/>
      <c r="AA177" s="82">
        <f t="shared" si="8"/>
        <v>0</v>
      </c>
      <c r="AB177" s="21"/>
      <c r="AC177" s="21"/>
      <c r="AD177" s="21"/>
      <c r="AE177" s="21"/>
      <c r="AF177" s="21"/>
      <c r="AG177" s="21"/>
    </row>
    <row r="178" spans="1:33" ht="14.25" customHeight="1" x14ac:dyDescent="0.15">
      <c r="A178" s="27" t="s">
        <v>198</v>
      </c>
      <c r="B178" s="24">
        <v>134.97</v>
      </c>
      <c r="C178" s="24">
        <v>63.08</v>
      </c>
      <c r="D178" s="24">
        <v>65.63</v>
      </c>
      <c r="E178" s="24">
        <v>90.03</v>
      </c>
      <c r="F178" s="24">
        <v>63.1</v>
      </c>
      <c r="G178" s="24">
        <v>73.349999999999994</v>
      </c>
      <c r="H178" s="24">
        <v>101.7890238982048</v>
      </c>
      <c r="I178" s="24">
        <v>96.139690382999987</v>
      </c>
      <c r="J178" s="24">
        <v>98.081185503589595</v>
      </c>
      <c r="K178" s="24">
        <v>89.021223335105702</v>
      </c>
      <c r="L178" s="24">
        <v>80.139503391574991</v>
      </c>
      <c r="M178" s="24">
        <v>43.545795870578722</v>
      </c>
      <c r="N178" s="24">
        <v>85.749117455338407</v>
      </c>
      <c r="O178" s="24">
        <v>104.73742133684959</v>
      </c>
      <c r="P178" s="24">
        <v>107.97411789930321</v>
      </c>
      <c r="Q178" s="24">
        <v>91.2457824468773</v>
      </c>
      <c r="R178" s="21"/>
      <c r="S178" s="83">
        <f t="shared" si="9"/>
        <v>1</v>
      </c>
      <c r="T178" s="21"/>
      <c r="U178" s="21"/>
      <c r="V178" s="21"/>
      <c r="W178" s="21"/>
      <c r="X178" s="21"/>
      <c r="Y178" s="21"/>
      <c r="Z178" s="21"/>
      <c r="AA178" s="82">
        <f t="shared" si="8"/>
        <v>1</v>
      </c>
      <c r="AB178" s="21"/>
      <c r="AC178" s="21"/>
      <c r="AD178" s="21"/>
      <c r="AE178" s="21"/>
      <c r="AF178" s="21"/>
      <c r="AG178" s="21"/>
    </row>
    <row r="179" spans="1:33" ht="14.25" customHeight="1" x14ac:dyDescent="0.15">
      <c r="A179" s="27" t="s">
        <v>199</v>
      </c>
      <c r="B179" s="26">
        <v>9788.3198085434979</v>
      </c>
      <c r="C179" s="26">
        <v>10477.557797269168</v>
      </c>
      <c r="D179" s="26">
        <v>13303.782635699887</v>
      </c>
      <c r="E179" s="26">
        <v>15175.161798089486</v>
      </c>
      <c r="F179" s="26">
        <v>10684.677007920549</v>
      </c>
      <c r="G179" s="26">
        <v>12091.644124050392</v>
      </c>
      <c r="H179" s="26">
        <v>13640.8</v>
      </c>
      <c r="I179" s="26">
        <v>13533.79168459663</v>
      </c>
      <c r="J179" s="26">
        <v>14425.7359597045</v>
      </c>
      <c r="K179" s="26">
        <v>14039.310300162568</v>
      </c>
      <c r="L179" s="26">
        <v>11572.897215297126</v>
      </c>
      <c r="M179" s="26">
        <v>10626.442262473065</v>
      </c>
      <c r="N179" s="26">
        <v>11371.212346690983</v>
      </c>
      <c r="O179" s="26">
        <v>11875.157445030849</v>
      </c>
      <c r="P179" s="26">
        <v>11725.486490145528</v>
      </c>
      <c r="Q179" s="26">
        <v>8754.3418719898855</v>
      </c>
      <c r="R179" s="21"/>
      <c r="S179" s="83">
        <f t="shared" si="9"/>
        <v>1</v>
      </c>
      <c r="T179" s="21"/>
      <c r="U179" s="21"/>
      <c r="V179" s="21"/>
      <c r="W179" s="21"/>
      <c r="X179" s="21"/>
      <c r="Y179" s="21"/>
      <c r="Z179" s="21"/>
      <c r="AA179" s="82">
        <f t="shared" si="8"/>
        <v>1</v>
      </c>
      <c r="AB179" s="21"/>
      <c r="AC179" s="21"/>
      <c r="AD179" s="21"/>
      <c r="AE179" s="21"/>
      <c r="AF179" s="21"/>
      <c r="AG179" s="21"/>
    </row>
    <row r="180" spans="1:33" ht="14.25" customHeight="1" x14ac:dyDescent="0.15">
      <c r="A180" s="27" t="s">
        <v>200</v>
      </c>
      <c r="B180" s="24">
        <v>7550.242163051571</v>
      </c>
      <c r="C180" s="24">
        <v>8188.3587533183154</v>
      </c>
      <c r="D180" s="24">
        <v>9650.3886191239017</v>
      </c>
      <c r="E180" s="24">
        <v>11555.217862889984</v>
      </c>
      <c r="F180" s="24">
        <v>10663.22622072995</v>
      </c>
      <c r="G180" s="24">
        <v>11494.254554211297</v>
      </c>
      <c r="H180" s="24">
        <v>12941.451784692134</v>
      </c>
      <c r="I180" s="24">
        <v>13837.06914524531</v>
      </c>
      <c r="J180" s="24">
        <v>14538.427653119446</v>
      </c>
      <c r="K180" s="24">
        <v>14602.060920428523</v>
      </c>
      <c r="L180" s="24">
        <v>10888.642314610088</v>
      </c>
      <c r="M180" s="24">
        <v>10479.677299403005</v>
      </c>
      <c r="N180" s="24">
        <v>11663.220403300849</v>
      </c>
      <c r="O180" s="24">
        <v>13680.637637965432</v>
      </c>
      <c r="P180" s="24">
        <v>13556.264638391789</v>
      </c>
      <c r="Q180" s="24">
        <v>11806.442617462793</v>
      </c>
      <c r="R180" s="21"/>
      <c r="S180" s="83">
        <f t="shared" si="9"/>
        <v>1</v>
      </c>
      <c r="T180" s="21"/>
      <c r="U180" s="21"/>
      <c r="V180" s="21"/>
      <c r="W180" s="21"/>
      <c r="X180" s="21"/>
      <c r="Y180" s="21"/>
      <c r="Z180" s="21"/>
      <c r="AA180" s="82">
        <f t="shared" si="8"/>
        <v>1</v>
      </c>
      <c r="AB180" s="21"/>
      <c r="AC180" s="21"/>
      <c r="AD180" s="21"/>
      <c r="AE180" s="21"/>
      <c r="AF180" s="21"/>
      <c r="AG180" s="21"/>
    </row>
    <row r="181" spans="1:33" ht="14.25" customHeight="1" x14ac:dyDescent="0.15">
      <c r="A181" s="27" t="s">
        <v>201</v>
      </c>
      <c r="B181" s="26">
        <v>1401</v>
      </c>
      <c r="C181" s="26">
        <v>1255</v>
      </c>
      <c r="D181" s="26">
        <v>1689.5442664670702</v>
      </c>
      <c r="E181" s="26">
        <v>1817.46858502649</v>
      </c>
      <c r="F181" s="26">
        <v>1433.2809538327701</v>
      </c>
      <c r="G181" s="26">
        <v>1594.9925720493493</v>
      </c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1"/>
      <c r="S181" s="83">
        <f t="shared" si="9"/>
        <v>0</v>
      </c>
      <c r="T181" s="21"/>
      <c r="U181" s="21"/>
      <c r="V181" s="21"/>
      <c r="W181" s="21"/>
      <c r="X181" s="21"/>
      <c r="Y181" s="21"/>
      <c r="Z181" s="21"/>
      <c r="AA181" s="82">
        <f t="shared" si="8"/>
        <v>0</v>
      </c>
      <c r="AB181" s="21"/>
      <c r="AC181" s="21"/>
      <c r="AD181" s="21"/>
      <c r="AE181" s="21"/>
      <c r="AF181" s="21"/>
      <c r="AG181" s="21"/>
    </row>
    <row r="182" spans="1:33" ht="14.25" customHeight="1" x14ac:dyDescent="0.15">
      <c r="A182" s="27" t="s">
        <v>202</v>
      </c>
      <c r="B182" s="92">
        <v>8095</v>
      </c>
      <c r="C182" s="92">
        <v>8717</v>
      </c>
      <c r="D182" s="92">
        <v>9579</v>
      </c>
      <c r="E182" s="92">
        <v>10856</v>
      </c>
      <c r="F182" s="92">
        <v>7551</v>
      </c>
      <c r="G182" s="92">
        <v>9369</v>
      </c>
      <c r="H182" s="92">
        <v>9453</v>
      </c>
      <c r="I182" s="92">
        <v>9756</v>
      </c>
      <c r="J182" s="92">
        <v>9837</v>
      </c>
      <c r="K182" s="92">
        <v>10326</v>
      </c>
      <c r="L182" s="92">
        <v>10107</v>
      </c>
      <c r="M182" s="92">
        <v>10958</v>
      </c>
      <c r="N182" s="92">
        <v>11327</v>
      </c>
      <c r="O182" s="92">
        <v>12450</v>
      </c>
      <c r="P182" s="92">
        <v>11819</v>
      </c>
      <c r="Q182" s="92">
        <v>9904</v>
      </c>
      <c r="R182" s="21"/>
      <c r="S182" s="83">
        <f t="shared" si="9"/>
        <v>1</v>
      </c>
      <c r="T182" s="21"/>
      <c r="U182" s="21"/>
      <c r="V182" s="21"/>
      <c r="W182" s="21"/>
      <c r="X182" s="21"/>
      <c r="Y182" s="21"/>
      <c r="Z182" s="21"/>
      <c r="AA182" s="82">
        <f t="shared" si="8"/>
        <v>1</v>
      </c>
      <c r="AB182" s="21"/>
      <c r="AC182" s="21"/>
      <c r="AD182" s="21"/>
      <c r="AE182" s="21"/>
      <c r="AF182" s="21"/>
      <c r="AG182" s="21"/>
    </row>
    <row r="183" spans="1:33" ht="14.25" customHeight="1" x14ac:dyDescent="0.15">
      <c r="A183" s="27" t="s">
        <v>203</v>
      </c>
      <c r="B183" s="26">
        <v>178.59970000000001</v>
      </c>
      <c r="C183" s="26">
        <v>95.008899999999997</v>
      </c>
      <c r="D183" s="26">
        <v>142.24539999999999</v>
      </c>
      <c r="E183" s="26">
        <v>179.2089</v>
      </c>
      <c r="F183" s="26">
        <v>142.4667125</v>
      </c>
      <c r="G183" s="26">
        <v>352.1</v>
      </c>
      <c r="H183" s="26">
        <v>375.67614736199999</v>
      </c>
      <c r="I183" s="26">
        <v>499.68026754841401</v>
      </c>
      <c r="J183" s="26">
        <v>525.63198263999993</v>
      </c>
      <c r="K183" s="26">
        <v>486.76610288909399</v>
      </c>
      <c r="L183" s="26">
        <v>353.31105026940003</v>
      </c>
      <c r="M183" s="26">
        <v>290.80381740418204</v>
      </c>
      <c r="N183" s="26">
        <v>286.58207503852805</v>
      </c>
      <c r="O183" s="26">
        <v>341.91095059866001</v>
      </c>
      <c r="P183" s="26">
        <v>382.90041386800038</v>
      </c>
      <c r="Q183" s="26">
        <v>343.84114458255101</v>
      </c>
      <c r="R183" s="21"/>
      <c r="S183" s="83">
        <f t="shared" si="9"/>
        <v>1</v>
      </c>
      <c r="T183" s="21"/>
      <c r="U183" s="21"/>
      <c r="V183" s="21"/>
      <c r="W183" s="21"/>
      <c r="X183" s="21"/>
      <c r="Y183" s="21"/>
      <c r="Z183" s="21"/>
      <c r="AA183" s="82">
        <f t="shared" si="8"/>
        <v>1</v>
      </c>
      <c r="AB183" s="21"/>
      <c r="AC183" s="21"/>
      <c r="AD183" s="21"/>
      <c r="AE183" s="21"/>
      <c r="AF183" s="21"/>
      <c r="AG183" s="21"/>
    </row>
    <row r="184" spans="1:33" ht="14.25" customHeight="1" x14ac:dyDescent="0.15">
      <c r="A184" s="27" t="s">
        <v>204</v>
      </c>
      <c r="B184" s="24">
        <v>319.53810954256102</v>
      </c>
      <c r="C184" s="24">
        <v>418.31758493499302</v>
      </c>
      <c r="D184" s="24">
        <v>485.03383680331598</v>
      </c>
      <c r="E184" s="24">
        <v>699.02985685790804</v>
      </c>
      <c r="F184" s="24">
        <v>604.85422860419999</v>
      </c>
      <c r="G184" s="24">
        <v>726.9</v>
      </c>
      <c r="H184" s="24">
        <v>977.86</v>
      </c>
      <c r="I184" s="24">
        <v>1046.9124065468641</v>
      </c>
      <c r="J184" s="24">
        <v>1137.8201266324129</v>
      </c>
      <c r="K184" s="24">
        <v>1142.574377406092</v>
      </c>
      <c r="L184" s="24">
        <v>1047.038497276345</v>
      </c>
      <c r="M184" s="24">
        <v>893.70722068303598</v>
      </c>
      <c r="N184" s="24">
        <v>770.86304085466099</v>
      </c>
      <c r="O184" s="24">
        <v>592.93730313370895</v>
      </c>
      <c r="P184" s="24">
        <v>662.13286267763101</v>
      </c>
      <c r="Q184" s="24"/>
      <c r="R184" s="21"/>
      <c r="S184" s="83">
        <f t="shared" si="9"/>
        <v>0</v>
      </c>
      <c r="T184" s="21"/>
      <c r="U184" s="21"/>
      <c r="V184" s="21"/>
      <c r="W184" s="21"/>
      <c r="X184" s="21"/>
      <c r="Y184" s="21"/>
      <c r="Z184" s="21"/>
      <c r="AA184" s="82">
        <f t="shared" si="8"/>
        <v>0</v>
      </c>
      <c r="AB184" s="21"/>
      <c r="AC184" s="21"/>
      <c r="AD184" s="21"/>
      <c r="AE184" s="21"/>
      <c r="AF184" s="21"/>
      <c r="AG184" s="21"/>
    </row>
    <row r="185" spans="1:33" ht="14.25" customHeight="1" x14ac:dyDescent="0.15">
      <c r="A185" s="27" t="s">
        <v>205</v>
      </c>
      <c r="B185" s="26">
        <v>14439.1</v>
      </c>
      <c r="C185" s="26">
        <v>16150.519999999971</v>
      </c>
      <c r="D185" s="26">
        <v>18060.97</v>
      </c>
      <c r="E185" s="26">
        <v>22975.620000000032</v>
      </c>
      <c r="F185" s="26">
        <v>14829.759999999991</v>
      </c>
      <c r="G185" s="26">
        <v>18857.810000000001</v>
      </c>
      <c r="H185" s="26">
        <v>21094.36</v>
      </c>
      <c r="I185" s="26">
        <v>21759.716433859528</v>
      </c>
      <c r="J185" s="26">
        <v>21347.621165557048</v>
      </c>
      <c r="K185" s="26">
        <v>19063.9446192139</v>
      </c>
      <c r="L185" s="26">
        <v>15662.24581986287</v>
      </c>
      <c r="M185" s="26">
        <v>15063.08230612132</v>
      </c>
      <c r="N185" s="26">
        <v>16829.394658651698</v>
      </c>
      <c r="O185" s="26">
        <v>18934.752996951502</v>
      </c>
      <c r="P185" s="26">
        <v>18891.444733902037</v>
      </c>
      <c r="Q185" s="26">
        <v>18326.480131595501</v>
      </c>
      <c r="R185" s="21"/>
      <c r="S185" s="83">
        <f t="shared" si="9"/>
        <v>1</v>
      </c>
      <c r="T185" s="21"/>
      <c r="U185" s="21"/>
      <c r="V185" s="21"/>
      <c r="W185" s="21"/>
      <c r="X185" s="21"/>
      <c r="Y185" s="21"/>
      <c r="Z185" s="21"/>
      <c r="AA185" s="82">
        <f t="shared" si="8"/>
        <v>1</v>
      </c>
      <c r="AB185" s="21"/>
      <c r="AC185" s="21"/>
      <c r="AD185" s="21"/>
      <c r="AE185" s="21"/>
      <c r="AF185" s="21"/>
      <c r="AG185" s="21"/>
    </row>
    <row r="186" spans="1:33" ht="14.25" customHeight="1" x14ac:dyDescent="0.15">
      <c r="A186" s="27" t="s">
        <v>206</v>
      </c>
      <c r="B186" s="24"/>
      <c r="C186" s="24">
        <v>9.7347499796842101</v>
      </c>
      <c r="D186" s="24">
        <v>20.392945120986099</v>
      </c>
      <c r="E186" s="24">
        <v>18.816851026315799</v>
      </c>
      <c r="F186" s="24">
        <v>39.315296324388804</v>
      </c>
      <c r="G186" s="24">
        <v>41.985433654847895</v>
      </c>
      <c r="H186" s="24">
        <v>47.298350263544094</v>
      </c>
      <c r="I186" s="24">
        <v>75.694753983728205</v>
      </c>
      <c r="J186" s="24">
        <v>75.954605108728387</v>
      </c>
      <c r="K186" s="24">
        <v>81.800664618124898</v>
      </c>
      <c r="L186" s="24">
        <v>71.7</v>
      </c>
      <c r="M186" s="24">
        <v>63.167900000000003</v>
      </c>
      <c r="N186" s="24">
        <v>73.577862243045701</v>
      </c>
      <c r="O186" s="24">
        <v>67.294502517210802</v>
      </c>
      <c r="P186" s="24">
        <v>67.747517926408605</v>
      </c>
      <c r="Q186" s="24">
        <v>55.988901246056585</v>
      </c>
      <c r="R186" s="21"/>
      <c r="S186" s="83">
        <f t="shared" si="9"/>
        <v>1</v>
      </c>
      <c r="T186" s="21"/>
      <c r="U186" s="21"/>
      <c r="V186" s="21"/>
      <c r="W186" s="21"/>
      <c r="X186" s="21"/>
      <c r="Y186" s="21"/>
      <c r="Z186" s="21"/>
      <c r="AA186" s="82">
        <f t="shared" si="8"/>
        <v>1</v>
      </c>
      <c r="AB186" s="21"/>
      <c r="AC186" s="21"/>
      <c r="AD186" s="21"/>
      <c r="AE186" s="21"/>
      <c r="AF186" s="21"/>
      <c r="AG186" s="21"/>
    </row>
    <row r="187" spans="1:33" ht="14.25" customHeight="1" x14ac:dyDescent="0.15">
      <c r="A187" s="27" t="s">
        <v>207</v>
      </c>
      <c r="B187" s="26">
        <v>185.84247674628992</v>
      </c>
      <c r="C187" s="26">
        <v>198.04924389143488</v>
      </c>
      <c r="D187" s="26">
        <v>216.1005295014709</v>
      </c>
      <c r="E187" s="26">
        <v>253.99549209923458</v>
      </c>
      <c r="F187" s="26">
        <v>234.12404795648294</v>
      </c>
      <c r="G187" s="26">
        <v>246.55095928544176</v>
      </c>
      <c r="H187" s="26">
        <v>282.60000000000002</v>
      </c>
      <c r="I187" s="26">
        <v>304.36917201043542</v>
      </c>
      <c r="J187" s="26">
        <v>343.48440057069223</v>
      </c>
      <c r="K187" s="26">
        <v>298.50989763983983</v>
      </c>
      <c r="L187" s="26">
        <v>265.8290786373442</v>
      </c>
      <c r="M187" s="26">
        <v>266.04494954208513</v>
      </c>
      <c r="N187" s="26">
        <v>273.17724560652363</v>
      </c>
      <c r="O187" s="26">
        <v>301.43377578250977</v>
      </c>
      <c r="P187" s="26">
        <v>291.55109932609042</v>
      </c>
      <c r="Q187" s="26"/>
      <c r="R187" s="21"/>
      <c r="S187" s="83">
        <f t="shared" si="9"/>
        <v>0</v>
      </c>
      <c r="T187" s="21"/>
      <c r="U187" s="21"/>
      <c r="V187" s="21"/>
      <c r="W187" s="21"/>
      <c r="X187" s="21"/>
      <c r="Y187" s="21"/>
      <c r="Z187" s="21"/>
      <c r="AA187" s="82">
        <f t="shared" si="8"/>
        <v>0</v>
      </c>
      <c r="AB187" s="21"/>
      <c r="AC187" s="21"/>
      <c r="AD187" s="21"/>
      <c r="AE187" s="21"/>
      <c r="AF187" s="21"/>
      <c r="AG187" s="21"/>
    </row>
    <row r="188" spans="1:33" ht="14.25" customHeight="1" x14ac:dyDescent="0.15">
      <c r="A188" s="27" t="s">
        <v>208</v>
      </c>
      <c r="B188" s="24">
        <v>21.3142706623407</v>
      </c>
      <c r="C188" s="24">
        <v>18.563557214186861</v>
      </c>
      <c r="D188" s="24">
        <v>18.483628158883718</v>
      </c>
      <c r="E188" s="24">
        <v>25.68950772517384</v>
      </c>
      <c r="F188" s="24">
        <v>27.060760150007646</v>
      </c>
      <c r="G188" s="24">
        <v>26.528463243069595</v>
      </c>
      <c r="H188" s="24">
        <v>25</v>
      </c>
      <c r="I188" s="24">
        <v>28.166104496003513</v>
      </c>
      <c r="J188" s="24">
        <v>26.026858559500731</v>
      </c>
      <c r="K188" s="24">
        <v>21.560093685999384</v>
      </c>
      <c r="L188" s="24">
        <v>27.153499681613027</v>
      </c>
      <c r="M188" s="24">
        <v>26.80220414906697</v>
      </c>
      <c r="N188" s="24">
        <v>28.06411518775106</v>
      </c>
      <c r="O188" s="24">
        <v>31.837477319135566</v>
      </c>
      <c r="P188" s="24">
        <v>31.21962854191155</v>
      </c>
      <c r="Q188" s="24">
        <v>29.124901005657488</v>
      </c>
      <c r="R188" s="21"/>
      <c r="S188" s="83">
        <f t="shared" si="9"/>
        <v>1</v>
      </c>
      <c r="T188" s="21"/>
      <c r="U188" s="21"/>
      <c r="V188" s="21"/>
      <c r="W188" s="21"/>
      <c r="X188" s="21"/>
      <c r="Y188" s="21"/>
      <c r="Z188" s="21"/>
      <c r="AA188" s="82">
        <f t="shared" si="8"/>
        <v>1</v>
      </c>
      <c r="AB188" s="21"/>
      <c r="AC188" s="21"/>
      <c r="AD188" s="21"/>
      <c r="AE188" s="21"/>
      <c r="AF188" s="21"/>
      <c r="AG188" s="21"/>
    </row>
    <row r="189" spans="1:33" ht="14.25" customHeight="1" x14ac:dyDescent="0.15">
      <c r="A189" s="27" t="s">
        <v>209</v>
      </c>
      <c r="B189" s="26">
        <v>191.4</v>
      </c>
      <c r="C189" s="26">
        <v>160.5</v>
      </c>
      <c r="D189" s="26">
        <v>171.9</v>
      </c>
      <c r="E189" s="26">
        <v>128.69999999999999</v>
      </c>
      <c r="F189" s="26">
        <v>129.9</v>
      </c>
      <c r="G189" s="26">
        <v>123.4</v>
      </c>
      <c r="H189" s="26">
        <v>718.2</v>
      </c>
      <c r="I189" s="26">
        <v>679.20172796367001</v>
      </c>
      <c r="J189" s="26">
        <v>762.50811664200899</v>
      </c>
      <c r="K189" s="26">
        <v>734.83509995435497</v>
      </c>
      <c r="L189" s="26">
        <v>729.00088927052798</v>
      </c>
      <c r="M189" s="26">
        <v>633.24588377651708</v>
      </c>
      <c r="N189" s="26">
        <v>629.774232093347</v>
      </c>
      <c r="O189" s="26">
        <v>643.40780098597804</v>
      </c>
      <c r="P189" s="26">
        <v>610.66709769003603</v>
      </c>
      <c r="Q189" s="26">
        <v>465.67559061770999</v>
      </c>
      <c r="R189" s="21"/>
      <c r="S189" s="83">
        <f t="shared" si="9"/>
        <v>1</v>
      </c>
      <c r="T189" s="21"/>
      <c r="U189" s="21"/>
      <c r="V189" s="21"/>
      <c r="W189" s="21"/>
      <c r="X189" s="21"/>
      <c r="Y189" s="21"/>
      <c r="Z189" s="21"/>
      <c r="AA189" s="82">
        <f t="shared" si="8"/>
        <v>1</v>
      </c>
      <c r="AB189" s="21"/>
      <c r="AC189" s="21"/>
      <c r="AD189" s="21"/>
      <c r="AE189" s="21"/>
      <c r="AF189" s="21"/>
      <c r="AG189" s="21"/>
    </row>
    <row r="190" spans="1:33" ht="14.25" customHeight="1" x14ac:dyDescent="0.15">
      <c r="A190" s="27" t="s">
        <v>210</v>
      </c>
      <c r="B190" s="24">
        <v>1106.8006063253117</v>
      </c>
      <c r="C190" s="24">
        <v>1234.9880731015573</v>
      </c>
      <c r="D190" s="24">
        <v>1459.0766309190153</v>
      </c>
      <c r="E190" s="24">
        <v>1865.5322372292096</v>
      </c>
      <c r="F190" s="24">
        <v>1484.2902371739092</v>
      </c>
      <c r="G190" s="24">
        <v>1594.9420148106749</v>
      </c>
      <c r="H190" s="24">
        <v>1618.7860347828182</v>
      </c>
      <c r="I190" s="24">
        <v>1631.6112406430204</v>
      </c>
      <c r="J190" s="24">
        <v>1676.4140152544928</v>
      </c>
      <c r="K190" s="24">
        <v>1658.9158702342909</v>
      </c>
      <c r="L190" s="24">
        <v>1374.8295418339389</v>
      </c>
      <c r="M190" s="24">
        <v>1292.7639235890215</v>
      </c>
      <c r="N190" s="24">
        <v>1359.0005889829195</v>
      </c>
      <c r="O190" s="24">
        <v>1474.0825630304996</v>
      </c>
      <c r="P190" s="24">
        <v>1421.4328717639992</v>
      </c>
      <c r="Q190" s="72">
        <v>1221.3592980979797</v>
      </c>
      <c r="R190" s="21"/>
      <c r="S190" s="83">
        <f t="shared" si="9"/>
        <v>1</v>
      </c>
      <c r="T190" s="21"/>
      <c r="U190" s="21"/>
      <c r="V190" s="21"/>
      <c r="W190" s="21"/>
      <c r="X190" s="21"/>
      <c r="Y190" s="21"/>
      <c r="Z190" s="21"/>
      <c r="AA190" s="82">
        <f t="shared" si="8"/>
        <v>1</v>
      </c>
      <c r="AB190" s="21"/>
      <c r="AC190" s="21"/>
      <c r="AD190" s="21"/>
      <c r="AE190" s="21"/>
      <c r="AF190" s="21"/>
      <c r="AG190" s="21"/>
    </row>
    <row r="191" spans="1:33" ht="14.25" customHeight="1" x14ac:dyDescent="0.15">
      <c r="A191" s="27" t="s">
        <v>211</v>
      </c>
      <c r="B191" s="26">
        <v>5146</v>
      </c>
      <c r="C191" s="26">
        <v>4720</v>
      </c>
      <c r="D191" s="26">
        <v>6973</v>
      </c>
      <c r="E191" s="26">
        <v>8104</v>
      </c>
      <c r="F191" s="26">
        <v>6493</v>
      </c>
      <c r="G191" s="26">
        <v>8078</v>
      </c>
      <c r="H191" s="26">
        <v>8628</v>
      </c>
      <c r="I191" s="26">
        <v>8938</v>
      </c>
      <c r="J191" s="26">
        <v>6354</v>
      </c>
      <c r="K191" s="26">
        <v>6268</v>
      </c>
      <c r="L191" s="26">
        <v>5274</v>
      </c>
      <c r="M191" s="26">
        <v>7053</v>
      </c>
      <c r="N191" s="26">
        <v>7851</v>
      </c>
      <c r="O191" s="26">
        <v>9452</v>
      </c>
      <c r="P191" s="26">
        <v>9608</v>
      </c>
      <c r="Q191" s="26">
        <v>8598</v>
      </c>
      <c r="R191" s="21"/>
      <c r="S191" s="83">
        <f t="shared" si="9"/>
        <v>1</v>
      </c>
      <c r="T191" s="21"/>
      <c r="U191" s="21"/>
      <c r="V191" s="21"/>
      <c r="W191" s="21"/>
      <c r="X191" s="21"/>
      <c r="Y191" s="21"/>
      <c r="Z191" s="21"/>
      <c r="AA191" s="82">
        <f t="shared" si="8"/>
        <v>1</v>
      </c>
      <c r="AB191" s="21"/>
      <c r="AC191" s="21"/>
      <c r="AD191" s="21"/>
      <c r="AE191" s="21"/>
      <c r="AF191" s="21"/>
      <c r="AG191" s="21"/>
    </row>
    <row r="192" spans="1:33" ht="14.25" customHeight="1" x14ac:dyDescent="0.15">
      <c r="A192" s="27" t="s">
        <v>212</v>
      </c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1"/>
      <c r="S192" s="83">
        <f t="shared" si="9"/>
        <v>0</v>
      </c>
      <c r="T192" s="21"/>
      <c r="U192" s="21"/>
      <c r="V192" s="21"/>
      <c r="W192" s="21"/>
      <c r="X192" s="21"/>
      <c r="Y192" s="21"/>
      <c r="Z192" s="21"/>
      <c r="AA192" s="82">
        <f t="shared" si="8"/>
        <v>0</v>
      </c>
      <c r="AB192" s="21"/>
      <c r="AC192" s="21"/>
      <c r="AD192" s="21"/>
      <c r="AE192" s="21"/>
      <c r="AF192" s="21"/>
      <c r="AG192" s="21"/>
    </row>
    <row r="193" spans="1:37" ht="14.25" customHeight="1" x14ac:dyDescent="0.15">
      <c r="A193" s="27" t="s">
        <v>213</v>
      </c>
      <c r="B193" s="26"/>
      <c r="C193" s="26"/>
      <c r="D193" s="26"/>
      <c r="E193" s="26"/>
      <c r="F193" s="26"/>
      <c r="G193" s="26"/>
      <c r="H193" s="26"/>
      <c r="I193" s="26"/>
      <c r="J193" s="26"/>
      <c r="K193" s="26">
        <v>53.6</v>
      </c>
      <c r="L193" s="26">
        <v>52.374455730999998</v>
      </c>
      <c r="M193" s="26">
        <v>50.210965899999998</v>
      </c>
      <c r="N193" s="26">
        <v>55.201927299999994</v>
      </c>
      <c r="O193" s="26">
        <v>61.831904799999997</v>
      </c>
      <c r="P193" s="26"/>
      <c r="Q193" s="26"/>
      <c r="R193" s="21"/>
      <c r="S193" s="83">
        <f t="shared" si="9"/>
        <v>0</v>
      </c>
      <c r="T193" s="21"/>
      <c r="U193" s="21"/>
      <c r="V193" s="21"/>
      <c r="W193" s="21"/>
      <c r="X193" s="21"/>
      <c r="Y193" s="21"/>
      <c r="Z193" s="21"/>
      <c r="AA193" s="82">
        <f t="shared" si="8"/>
        <v>0</v>
      </c>
      <c r="AB193" s="21"/>
      <c r="AC193" s="21"/>
      <c r="AD193" s="21"/>
      <c r="AE193" s="21"/>
      <c r="AF193" s="21"/>
      <c r="AG193" s="21"/>
    </row>
    <row r="194" spans="1:37" ht="14.25" customHeight="1" x14ac:dyDescent="0.15">
      <c r="A194" s="27" t="s">
        <v>214</v>
      </c>
      <c r="B194" s="24">
        <v>2.8044131525578573</v>
      </c>
      <c r="C194" s="24">
        <v>3.1043327237022176</v>
      </c>
      <c r="D194" s="24">
        <v>3.0990892639016883</v>
      </c>
      <c r="E194" s="24">
        <v>4.7932024492124219</v>
      </c>
      <c r="F194" s="24">
        <v>4.1162965969207459</v>
      </c>
      <c r="G194" s="24">
        <v>5.2652495984577801</v>
      </c>
      <c r="H194" s="24">
        <v>5.3120271069695404</v>
      </c>
      <c r="I194" s="24">
        <v>5.0752726458010988</v>
      </c>
      <c r="J194" s="24">
        <v>5.5322659175848132</v>
      </c>
      <c r="K194" s="24">
        <v>6.3523259674220842</v>
      </c>
      <c r="L194" s="24">
        <v>7.7987480177837201</v>
      </c>
      <c r="M194" s="24">
        <v>8.4373578450211753</v>
      </c>
      <c r="N194" s="24">
        <v>8.9765287427686502</v>
      </c>
      <c r="O194" s="24">
        <v>8.4590625397915975</v>
      </c>
      <c r="P194" s="24">
        <v>7.7280695324700472</v>
      </c>
      <c r="Q194" s="24"/>
      <c r="R194" s="21"/>
      <c r="S194" s="83">
        <f t="shared" si="9"/>
        <v>0</v>
      </c>
      <c r="T194" s="21"/>
      <c r="U194" s="21"/>
      <c r="V194" s="21"/>
      <c r="W194" s="21"/>
      <c r="X194" s="21"/>
      <c r="Y194" s="21"/>
      <c r="Z194" s="21"/>
      <c r="AA194" s="82">
        <f t="shared" si="8"/>
        <v>0</v>
      </c>
      <c r="AB194" s="21"/>
      <c r="AC194" s="21"/>
      <c r="AD194" s="21"/>
      <c r="AE194" s="21"/>
      <c r="AF194" s="21"/>
      <c r="AG194" s="21"/>
    </row>
    <row r="195" spans="1:37" ht="14.25" customHeight="1" x14ac:dyDescent="0.15">
      <c r="A195" s="27" t="s">
        <v>215</v>
      </c>
      <c r="B195" s="26">
        <v>354.46274236786996</v>
      </c>
      <c r="C195" s="26">
        <v>469.51968837637503</v>
      </c>
      <c r="D195" s="26">
        <v>621.91251581472397</v>
      </c>
      <c r="E195" s="26">
        <v>886.95105272597505</v>
      </c>
      <c r="F195" s="26">
        <v>891.21200088413298</v>
      </c>
      <c r="G195" s="26">
        <v>1059.123567377572</v>
      </c>
      <c r="H195" s="26">
        <v>1181.147144947603</v>
      </c>
      <c r="I195" s="26">
        <v>1260.2030347961161</v>
      </c>
      <c r="J195" s="26">
        <v>1200.324754332059</v>
      </c>
      <c r="K195" s="26">
        <v>1148.7425781817446</v>
      </c>
      <c r="L195" s="26">
        <v>1133.5417094401055</v>
      </c>
      <c r="M195" s="26">
        <v>1015.0565506663008</v>
      </c>
      <c r="N195" s="26">
        <v>1202.9140124969424</v>
      </c>
      <c r="O195" s="26">
        <v>1428.4330432537563</v>
      </c>
      <c r="P195" s="72">
        <v>1554.0456749529408</v>
      </c>
      <c r="Q195" s="72">
        <v>1460.2947182226358</v>
      </c>
      <c r="R195" s="21"/>
      <c r="S195" s="83">
        <f t="shared" si="9"/>
        <v>1</v>
      </c>
      <c r="T195" s="21"/>
      <c r="U195" s="21"/>
      <c r="V195" s="21"/>
      <c r="W195" s="21"/>
      <c r="X195" s="21"/>
      <c r="Y195" s="21"/>
      <c r="Z195" s="21"/>
      <c r="AA195" s="82">
        <f t="shared" si="8"/>
        <v>1</v>
      </c>
      <c r="AB195" s="21"/>
      <c r="AC195" s="21"/>
      <c r="AD195" s="21"/>
      <c r="AE195" s="21"/>
      <c r="AF195" s="21"/>
      <c r="AG195" s="21"/>
    </row>
    <row r="196" spans="1:37" ht="14.25" customHeight="1" x14ac:dyDescent="0.15">
      <c r="A196" s="27" t="s">
        <v>216</v>
      </c>
      <c r="B196" s="24">
        <v>2054</v>
      </c>
      <c r="C196" s="24">
        <v>3216</v>
      </c>
      <c r="D196" s="24">
        <v>3906</v>
      </c>
      <c r="E196" s="24">
        <v>6644</v>
      </c>
      <c r="F196" s="24">
        <v>3547</v>
      </c>
      <c r="G196" s="24">
        <v>4083</v>
      </c>
      <c r="H196" s="24">
        <v>3722</v>
      </c>
      <c r="I196" s="24">
        <v>4036</v>
      </c>
      <c r="J196" s="24">
        <v>4041</v>
      </c>
      <c r="K196" s="24">
        <v>2727</v>
      </c>
      <c r="L196" s="24">
        <v>1947</v>
      </c>
      <c r="M196" s="24">
        <v>1934</v>
      </c>
      <c r="N196" s="24">
        <v>2109</v>
      </c>
      <c r="O196" s="24">
        <v>2237</v>
      </c>
      <c r="P196" s="24">
        <v>2516</v>
      </c>
      <c r="Q196" s="24">
        <v>1832</v>
      </c>
      <c r="R196" s="21"/>
      <c r="S196" s="83">
        <f t="shared" si="9"/>
        <v>1</v>
      </c>
      <c r="T196" s="21"/>
      <c r="U196" s="21"/>
      <c r="V196" s="21"/>
      <c r="W196" s="21"/>
      <c r="X196" s="21"/>
      <c r="Y196" s="21"/>
      <c r="Z196" s="21"/>
      <c r="AA196" s="82">
        <f t="shared" si="8"/>
        <v>1</v>
      </c>
      <c r="AB196" s="21"/>
      <c r="AC196" s="21"/>
      <c r="AD196" s="21"/>
      <c r="AE196" s="21"/>
      <c r="AF196" s="21"/>
      <c r="AG196" s="21"/>
    </row>
    <row r="197" spans="1:37" ht="14.25" customHeight="1" x14ac:dyDescent="0.15">
      <c r="A197" s="27" t="s">
        <v>303</v>
      </c>
      <c r="B197" s="24"/>
      <c r="C197" s="24"/>
      <c r="D197" s="24"/>
      <c r="E197" s="24"/>
      <c r="F197" s="24"/>
      <c r="G197" s="24"/>
      <c r="H197" s="24"/>
      <c r="I197" s="72">
        <v>8740.63989108237</v>
      </c>
      <c r="J197" s="72">
        <v>9639.2103471749488</v>
      </c>
      <c r="K197" s="72">
        <v>16337.644656228727</v>
      </c>
      <c r="L197" s="72">
        <v>13750.850918992512</v>
      </c>
      <c r="M197" s="72">
        <v>14132.06262763785</v>
      </c>
      <c r="N197" s="72">
        <v>14404.356705241662</v>
      </c>
      <c r="O197" s="72">
        <v>14948.944860449286</v>
      </c>
      <c r="P197" s="72">
        <v>15248.468345813479</v>
      </c>
      <c r="Q197" s="72">
        <v>8304.9693669162698</v>
      </c>
      <c r="R197" s="83"/>
      <c r="S197" s="83">
        <f t="shared" ref="S197:S208" si="10">IF(Q197="", 0, 1)</f>
        <v>1</v>
      </c>
      <c r="T197" s="83"/>
      <c r="U197" s="83"/>
      <c r="V197" s="83"/>
      <c r="W197" s="88"/>
      <c r="X197" s="88"/>
      <c r="Y197" s="83"/>
      <c r="Z197" s="83"/>
      <c r="AA197" s="83">
        <f t="shared" si="8"/>
        <v>1</v>
      </c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</row>
    <row r="198" spans="1:37" ht="14.25" customHeight="1" x14ac:dyDescent="0.15">
      <c r="A198" s="27" t="s">
        <v>217</v>
      </c>
      <c r="B198" s="26">
        <v>33576.629108974426</v>
      </c>
      <c r="C198" s="26">
        <v>34540.766043241201</v>
      </c>
      <c r="D198" s="26">
        <v>37093.776528919392</v>
      </c>
      <c r="E198" s="26">
        <v>34314.595260158225</v>
      </c>
      <c r="F198" s="26">
        <v>28417.013688369912</v>
      </c>
      <c r="G198" s="26">
        <v>29591.171123892309</v>
      </c>
      <c r="H198" s="26">
        <v>32760.594102847397</v>
      </c>
      <c r="I198" s="26">
        <v>32703.94522961176</v>
      </c>
      <c r="J198" s="26">
        <v>34316.590003233272</v>
      </c>
      <c r="K198" s="26">
        <v>37096.007152761289</v>
      </c>
      <c r="L198" s="26">
        <v>34961.192830811648</v>
      </c>
      <c r="M198" s="26">
        <v>31978.774105610861</v>
      </c>
      <c r="N198" s="26">
        <v>31536.287218021491</v>
      </c>
      <c r="O198" s="26">
        <v>35875.171470760033</v>
      </c>
      <c r="P198" s="26">
        <v>34743.821961375186</v>
      </c>
      <c r="Q198" s="26">
        <v>21549.454381669886</v>
      </c>
      <c r="R198" s="21"/>
      <c r="S198" s="83">
        <f t="shared" si="10"/>
        <v>1</v>
      </c>
      <c r="T198" s="21"/>
      <c r="U198" s="21"/>
      <c r="V198" s="21"/>
      <c r="W198" s="21"/>
      <c r="X198" s="21"/>
      <c r="Y198" s="21"/>
      <c r="Z198" s="21"/>
      <c r="AA198" s="82">
        <f t="shared" si="8"/>
        <v>1</v>
      </c>
      <c r="AB198" s="21"/>
      <c r="AC198" s="21"/>
      <c r="AD198" s="21"/>
      <c r="AE198" s="21"/>
      <c r="AF198" s="21"/>
      <c r="AG198" s="21"/>
    </row>
    <row r="199" spans="1:37" ht="14.25" customHeight="1" x14ac:dyDescent="0.15">
      <c r="A199" s="27" t="s">
        <v>218</v>
      </c>
      <c r="B199" s="24">
        <v>78796</v>
      </c>
      <c r="C199" s="24">
        <v>82347</v>
      </c>
      <c r="D199" s="24">
        <v>86097</v>
      </c>
      <c r="E199" s="24">
        <v>92837</v>
      </c>
      <c r="F199" s="24">
        <v>75786</v>
      </c>
      <c r="G199" s="24">
        <v>88394</v>
      </c>
      <c r="H199" s="24">
        <v>95027</v>
      </c>
      <c r="I199" s="24">
        <v>99323</v>
      </c>
      <c r="J199" s="24">
        <v>94436</v>
      </c>
      <c r="K199" s="24">
        <v>99808</v>
      </c>
      <c r="L199" s="24">
        <v>99559</v>
      </c>
      <c r="M199" s="24">
        <v>92391</v>
      </c>
      <c r="N199" s="24">
        <v>96512</v>
      </c>
      <c r="O199" s="24">
        <v>110441</v>
      </c>
      <c r="P199" s="24">
        <v>112799</v>
      </c>
      <c r="Q199" s="24">
        <v>72410</v>
      </c>
      <c r="R199" s="21"/>
      <c r="S199" s="83">
        <f t="shared" si="10"/>
        <v>1</v>
      </c>
      <c r="T199" s="21"/>
      <c r="U199" s="21"/>
      <c r="V199" s="21"/>
      <c r="W199" s="21"/>
      <c r="X199" s="21"/>
      <c r="Y199" s="21"/>
      <c r="Z199" s="21"/>
      <c r="AA199" s="82">
        <f t="shared" si="8"/>
        <v>1</v>
      </c>
      <c r="AB199" s="21"/>
      <c r="AC199" s="21"/>
      <c r="AD199" s="21"/>
      <c r="AE199" s="21"/>
      <c r="AF199" s="21"/>
      <c r="AG199" s="21"/>
    </row>
    <row r="200" spans="1:37" ht="14.25" customHeight="1" x14ac:dyDescent="0.15">
      <c r="A200" s="27" t="s">
        <v>219</v>
      </c>
      <c r="B200" s="26">
        <v>423.16196465562962</v>
      </c>
      <c r="C200" s="26">
        <v>450.68136519870995</v>
      </c>
      <c r="D200" s="26">
        <v>551.7062662320601</v>
      </c>
      <c r="E200" s="26">
        <v>642.79642526320413</v>
      </c>
      <c r="F200" s="26">
        <v>523.67841104286492</v>
      </c>
      <c r="G200" s="26">
        <v>673.22833875770095</v>
      </c>
      <c r="H200" s="26">
        <v>813.217009717726</v>
      </c>
      <c r="I200" s="26">
        <v>1247.9000000000001</v>
      </c>
      <c r="J200" s="26">
        <v>1389.6142857304449</v>
      </c>
      <c r="K200" s="26">
        <v>1528.7865117827439</v>
      </c>
      <c r="L200" s="26">
        <v>1239.6337588245001</v>
      </c>
      <c r="M200" s="26">
        <v>1007.351301442196</v>
      </c>
      <c r="N200" s="26">
        <v>1066.1119673837741</v>
      </c>
      <c r="O200" s="26">
        <v>1222.3651662492421</v>
      </c>
      <c r="P200" s="26">
        <v>1128.6345218250069</v>
      </c>
      <c r="Q200" s="26">
        <v>947.34499656253104</v>
      </c>
      <c r="R200" s="21"/>
      <c r="S200" s="83">
        <f t="shared" si="10"/>
        <v>1</v>
      </c>
      <c r="T200" s="21"/>
      <c r="U200" s="21"/>
      <c r="V200" s="21"/>
      <c r="W200" s="21"/>
      <c r="X200" s="21"/>
      <c r="Y200" s="21"/>
      <c r="Z200" s="21"/>
      <c r="AA200" s="82">
        <f t="shared" ref="AA200:AA208" si="11">IF(Q200="", 0, 1)</f>
        <v>1</v>
      </c>
      <c r="AB200" s="21"/>
      <c r="AC200" s="21"/>
      <c r="AD200" s="21"/>
      <c r="AE200" s="21"/>
      <c r="AF200" s="21"/>
      <c r="AG200" s="21"/>
    </row>
    <row r="201" spans="1:37" ht="14.25" customHeight="1" x14ac:dyDescent="0.15">
      <c r="A201" s="27" t="s">
        <v>220</v>
      </c>
      <c r="B201" s="24"/>
      <c r="C201" s="24"/>
      <c r="D201" s="24"/>
      <c r="E201" s="24"/>
      <c r="F201" s="24"/>
      <c r="G201" s="24">
        <v>1448.4546191138238</v>
      </c>
      <c r="H201" s="24">
        <v>1496.9022074730667</v>
      </c>
      <c r="I201" s="24">
        <v>1502.2475362098182</v>
      </c>
      <c r="J201" s="24">
        <v>1547.05967800594</v>
      </c>
      <c r="K201" s="24">
        <v>1575.1865530390648</v>
      </c>
      <c r="L201" s="24">
        <v>1295.3432849162368</v>
      </c>
      <c r="M201" s="24">
        <v>1790.8</v>
      </c>
      <c r="N201" s="24">
        <v>1993.2751887393351</v>
      </c>
      <c r="O201" s="24">
        <v>2414.3525074540198</v>
      </c>
      <c r="P201" s="24">
        <v>2518.37046924993</v>
      </c>
      <c r="Q201" s="24">
        <v>1825.2021299738722</v>
      </c>
      <c r="R201" s="21"/>
      <c r="S201" s="83">
        <f t="shared" si="10"/>
        <v>1</v>
      </c>
      <c r="T201" s="21"/>
      <c r="U201" s="21"/>
      <c r="V201" s="21"/>
      <c r="W201" s="21"/>
      <c r="X201" s="21"/>
      <c r="Y201" s="21"/>
      <c r="Z201" s="21"/>
      <c r="AA201" s="82">
        <f t="shared" si="11"/>
        <v>1</v>
      </c>
      <c r="AB201" s="21"/>
      <c r="AC201" s="21"/>
      <c r="AD201" s="21"/>
      <c r="AE201" s="21"/>
      <c r="AF201" s="21"/>
      <c r="AG201" s="21"/>
    </row>
    <row r="202" spans="1:37" ht="14.25" customHeight="1" x14ac:dyDescent="0.15">
      <c r="A202" s="27" t="s">
        <v>221</v>
      </c>
      <c r="B202" s="26">
        <v>43.059531300813781</v>
      </c>
      <c r="C202" s="26">
        <v>43.942770549380413</v>
      </c>
      <c r="D202" s="26">
        <v>45.832826530869902</v>
      </c>
      <c r="E202" s="26">
        <v>84.02805410364941</v>
      </c>
      <c r="F202" s="26">
        <v>63.41451687120059</v>
      </c>
      <c r="G202" s="26">
        <v>66.599999999999994</v>
      </c>
      <c r="H202" s="26">
        <v>73.639830640592123</v>
      </c>
      <c r="I202" s="26">
        <v>71.97049735822155</v>
      </c>
      <c r="J202" s="26">
        <v>72.964698057683407</v>
      </c>
      <c r="K202" s="26">
        <v>74.324336677744782</v>
      </c>
      <c r="L202" s="26">
        <v>106.87015803610862</v>
      </c>
      <c r="M202" s="26">
        <v>96.819167405253424</v>
      </c>
      <c r="N202" s="26">
        <v>95.370644403764501</v>
      </c>
      <c r="O202" s="26">
        <v>88.267448914477484</v>
      </c>
      <c r="P202" s="26">
        <v>77.401262255902679</v>
      </c>
      <c r="Q202" s="26">
        <v>73.167614654378994</v>
      </c>
      <c r="R202" s="21"/>
      <c r="S202" s="83">
        <f t="shared" si="10"/>
        <v>1</v>
      </c>
      <c r="T202" s="21"/>
      <c r="U202" s="21"/>
      <c r="V202" s="21"/>
      <c r="W202" s="21"/>
      <c r="X202" s="21"/>
      <c r="Y202" s="21"/>
      <c r="Z202" s="21"/>
      <c r="AA202" s="82">
        <f t="shared" si="11"/>
        <v>1</v>
      </c>
      <c r="AB202" s="21"/>
      <c r="AC202" s="21"/>
      <c r="AD202" s="21"/>
      <c r="AE202" s="21"/>
      <c r="AF202" s="21"/>
      <c r="AG202" s="21"/>
    </row>
    <row r="203" spans="1:37" ht="14.25" customHeight="1" x14ac:dyDescent="0.15">
      <c r="A203" s="27" t="s">
        <v>222</v>
      </c>
      <c r="B203" s="24">
        <v>2201</v>
      </c>
      <c r="C203" s="24">
        <v>2687</v>
      </c>
      <c r="D203" s="24">
        <v>4162</v>
      </c>
      <c r="E203" s="24">
        <v>4646</v>
      </c>
      <c r="F203" s="24">
        <v>4404</v>
      </c>
      <c r="G203" s="24">
        <v>4530</v>
      </c>
      <c r="H203" s="24">
        <v>5440</v>
      </c>
      <c r="I203" s="24">
        <v>7171</v>
      </c>
      <c r="J203" s="24">
        <v>6276</v>
      </c>
      <c r="K203" s="24">
        <v>5138</v>
      </c>
      <c r="L203" s="24">
        <v>3922</v>
      </c>
      <c r="M203" s="24">
        <v>2674</v>
      </c>
      <c r="N203" s="24"/>
      <c r="O203" s="24"/>
      <c r="P203" s="24"/>
      <c r="Q203" s="24"/>
      <c r="R203" s="21"/>
      <c r="S203" s="83">
        <f t="shared" si="10"/>
        <v>0</v>
      </c>
      <c r="T203" s="21"/>
      <c r="U203" s="21"/>
      <c r="V203" s="21"/>
      <c r="W203" s="21"/>
      <c r="X203" s="21"/>
      <c r="Y203" s="21"/>
      <c r="Z203" s="21"/>
      <c r="AA203" s="82">
        <f t="shared" si="11"/>
        <v>0</v>
      </c>
      <c r="AB203" s="21"/>
      <c r="AC203" s="21"/>
      <c r="AD203" s="21"/>
      <c r="AE203" s="21"/>
      <c r="AF203" s="21"/>
      <c r="AG203" s="21"/>
    </row>
    <row r="204" spans="1:37" ht="14.25" customHeight="1" x14ac:dyDescent="0.15">
      <c r="A204" s="27" t="s">
        <v>223</v>
      </c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1"/>
      <c r="S204" s="83">
        <f t="shared" si="10"/>
        <v>0</v>
      </c>
      <c r="T204" s="21"/>
      <c r="U204" s="21"/>
      <c r="V204" s="21"/>
      <c r="W204" s="21"/>
      <c r="X204" s="21"/>
      <c r="Y204" s="21"/>
      <c r="Z204" s="21"/>
      <c r="AA204" s="82">
        <f t="shared" si="11"/>
        <v>0</v>
      </c>
      <c r="AB204" s="21"/>
      <c r="AC204" s="21"/>
      <c r="AD204" s="21"/>
      <c r="AE204" s="21"/>
      <c r="AF204" s="21"/>
      <c r="AG204" s="21"/>
    </row>
    <row r="205" spans="1:37" ht="14.25" customHeight="1" x14ac:dyDescent="0.15">
      <c r="A205" s="27" t="s">
        <v>224</v>
      </c>
      <c r="B205" s="24">
        <v>72.440360008286888</v>
      </c>
      <c r="C205" s="24">
        <v>63.554149802224899</v>
      </c>
      <c r="D205" s="24">
        <v>77.510056401451905</v>
      </c>
      <c r="E205" s="24">
        <v>63.649347317231602</v>
      </c>
      <c r="F205" s="24">
        <v>83.405404698377211</v>
      </c>
      <c r="G205" s="24">
        <v>91.936575597299793</v>
      </c>
      <c r="H205" s="24">
        <v>114.17363131427801</v>
      </c>
      <c r="I205" s="24">
        <v>143.95811527801268</v>
      </c>
      <c r="J205" s="24">
        <v>133.50023200913802</v>
      </c>
      <c r="K205" s="24">
        <v>163.48202430247059</v>
      </c>
      <c r="L205" s="24">
        <v>335.94369814912056</v>
      </c>
      <c r="M205" s="24">
        <v>339.29063751115604</v>
      </c>
      <c r="N205" s="24">
        <v>345.86603350815926</v>
      </c>
      <c r="O205" s="24">
        <v>411.88398047689356</v>
      </c>
      <c r="P205" s="24">
        <v>409.50045372240055</v>
      </c>
      <c r="Q205" s="24"/>
      <c r="R205" s="21"/>
      <c r="S205" s="83">
        <f t="shared" si="10"/>
        <v>0</v>
      </c>
      <c r="T205" s="21"/>
      <c r="U205" s="21"/>
      <c r="V205" s="21"/>
      <c r="W205" s="21"/>
      <c r="X205" s="21"/>
      <c r="Y205" s="21"/>
      <c r="Z205" s="21"/>
      <c r="AA205" s="82">
        <f t="shared" si="11"/>
        <v>0</v>
      </c>
      <c r="AB205" s="21"/>
      <c r="AC205" s="21"/>
      <c r="AD205" s="21"/>
      <c r="AE205" s="21"/>
      <c r="AF205" s="21"/>
      <c r="AG205" s="21"/>
    </row>
    <row r="206" spans="1:37" ht="14.25" customHeight="1" x14ac:dyDescent="0.15">
      <c r="A206" s="27" t="s">
        <v>227</v>
      </c>
      <c r="B206" s="26">
        <v>593.06998310393999</v>
      </c>
      <c r="C206" s="26">
        <v>736.64</v>
      </c>
      <c r="D206" s="26">
        <v>914.35</v>
      </c>
      <c r="E206" s="26">
        <v>1108.23</v>
      </c>
      <c r="F206" s="26">
        <v>941.66</v>
      </c>
      <c r="G206" s="26">
        <v>1039.51</v>
      </c>
      <c r="H206" s="26">
        <v>1054.3520781696839</v>
      </c>
      <c r="I206" s="26">
        <v>1372.587783946527</v>
      </c>
      <c r="J206" s="26">
        <v>1304.5808504991639</v>
      </c>
      <c r="K206" s="26">
        <v>1509.3662174400001</v>
      </c>
      <c r="L206" s="26">
        <v>744.85571679999998</v>
      </c>
      <c r="M206" s="26">
        <v>787.51988944000004</v>
      </c>
      <c r="N206" s="26"/>
      <c r="O206" s="26"/>
      <c r="P206" s="26"/>
      <c r="Q206" s="26"/>
      <c r="R206" s="21"/>
      <c r="S206" s="83">
        <f t="shared" si="10"/>
        <v>0</v>
      </c>
      <c r="T206" s="21"/>
      <c r="U206" s="21"/>
      <c r="V206" s="21"/>
      <c r="W206" s="21"/>
      <c r="X206" s="21"/>
      <c r="Y206" s="21"/>
      <c r="Z206" s="21"/>
      <c r="AA206" s="82">
        <f t="shared" si="11"/>
        <v>0</v>
      </c>
      <c r="AB206" s="21"/>
      <c r="AC206" s="21"/>
      <c r="AD206" s="21"/>
      <c r="AE206" s="21"/>
      <c r="AF206" s="21"/>
      <c r="AG206" s="21"/>
    </row>
    <row r="207" spans="1:37" ht="14.25" customHeight="1" x14ac:dyDescent="0.15">
      <c r="A207" s="27" t="s">
        <v>229</v>
      </c>
      <c r="B207" s="26">
        <v>247</v>
      </c>
      <c r="C207" s="26">
        <v>283.65866568077399</v>
      </c>
      <c r="D207" s="26">
        <v>367.5065993</v>
      </c>
      <c r="E207" s="26">
        <v>439.11094928291999</v>
      </c>
      <c r="F207" s="26">
        <v>345.153605597764</v>
      </c>
      <c r="G207" s="26">
        <v>474.22370736344999</v>
      </c>
      <c r="H207" s="26">
        <v>665.84685971336194</v>
      </c>
      <c r="I207" s="26">
        <v>824.74810337186807</v>
      </c>
      <c r="J207" s="26">
        <v>937.16075886490705</v>
      </c>
      <c r="K207" s="26">
        <v>902.82142581740106</v>
      </c>
      <c r="L207" s="26">
        <v>825.25652591343407</v>
      </c>
      <c r="M207" s="26">
        <v>769.13600173432303</v>
      </c>
      <c r="N207" s="26">
        <v>841.32883068113802</v>
      </c>
      <c r="O207" s="26">
        <v>957.35915487679597</v>
      </c>
      <c r="P207" s="26">
        <v>817.38319351845303</v>
      </c>
      <c r="Q207" s="26">
        <v>652.69617647607993</v>
      </c>
      <c r="R207" s="23"/>
      <c r="S207" s="83">
        <f t="shared" si="10"/>
        <v>1</v>
      </c>
      <c r="T207" s="23"/>
      <c r="U207" s="23"/>
      <c r="V207" s="23"/>
      <c r="W207" s="23"/>
      <c r="X207" s="23"/>
      <c r="Y207" s="23"/>
      <c r="Z207" s="23"/>
      <c r="AA207" s="82">
        <f t="shared" si="11"/>
        <v>1</v>
      </c>
      <c r="AB207" s="23"/>
      <c r="AC207" s="23"/>
      <c r="AD207" s="23"/>
      <c r="AE207" s="23"/>
      <c r="AF207" s="23"/>
      <c r="AG207" s="23"/>
    </row>
    <row r="208" spans="1:37" ht="14.25" customHeight="1" x14ac:dyDescent="0.15">
      <c r="A208" s="25" t="s">
        <v>230</v>
      </c>
      <c r="B208" s="24"/>
      <c r="C208" s="24"/>
      <c r="D208" s="24"/>
      <c r="E208" s="24"/>
      <c r="F208" s="24">
        <v>463.2</v>
      </c>
      <c r="G208" s="24">
        <v>715.59137144557405</v>
      </c>
      <c r="H208" s="24">
        <v>1024.18838719822</v>
      </c>
      <c r="I208" s="24">
        <v>943.94604959965295</v>
      </c>
      <c r="J208" s="24">
        <v>949.48916140610402</v>
      </c>
      <c r="K208" s="24">
        <v>992.32006818092702</v>
      </c>
      <c r="L208" s="24">
        <v>454.09670367284201</v>
      </c>
      <c r="M208" s="24">
        <v>372.44051306816601</v>
      </c>
      <c r="N208" s="24">
        <v>259.92207231999998</v>
      </c>
      <c r="O208" s="24"/>
      <c r="P208" s="24"/>
      <c r="Q208" s="24"/>
      <c r="R208" s="23"/>
      <c r="S208" s="83">
        <f t="shared" si="10"/>
        <v>0</v>
      </c>
      <c r="T208" s="23"/>
      <c r="U208" s="23"/>
      <c r="V208" s="23"/>
      <c r="W208" s="23"/>
      <c r="X208" s="23"/>
      <c r="Y208" s="23"/>
      <c r="Z208" s="23"/>
      <c r="AA208" s="82">
        <f t="shared" si="11"/>
        <v>0</v>
      </c>
      <c r="AB208" s="23"/>
      <c r="AC208" s="23"/>
      <c r="AD208" s="23"/>
      <c r="AE208" s="23"/>
      <c r="AF208" s="23"/>
      <c r="AG208" s="23"/>
    </row>
    <row r="209" spans="1:33" ht="13.5" customHeight="1" x14ac:dyDescent="0.1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83"/>
      <c r="T209" s="21"/>
      <c r="U209" s="21"/>
      <c r="V209" s="21"/>
      <c r="W209" s="21"/>
      <c r="X209" s="21"/>
      <c r="Y209" s="21"/>
      <c r="Z209" s="21"/>
      <c r="AA209" s="82"/>
      <c r="AB209" s="21"/>
      <c r="AC209" s="21"/>
      <c r="AD209" s="21"/>
      <c r="AE209" s="21"/>
      <c r="AF209" s="21"/>
      <c r="AG209" s="21"/>
    </row>
    <row r="210" spans="1:33" ht="14.25" customHeight="1" x14ac:dyDescent="0.15">
      <c r="A210" s="113" t="s">
        <v>231</v>
      </c>
      <c r="B210" s="113"/>
      <c r="C210" s="113"/>
      <c r="D210" s="113"/>
      <c r="E210" s="113"/>
      <c r="F210" s="113"/>
      <c r="G210" s="113"/>
      <c r="H210" s="113"/>
      <c r="I210" s="113"/>
      <c r="J210" s="21"/>
      <c r="K210" s="21"/>
      <c r="L210" s="21"/>
      <c r="M210" s="21"/>
      <c r="N210" s="21"/>
      <c r="O210" s="21"/>
      <c r="P210" s="21"/>
      <c r="Q210" s="21"/>
      <c r="R210" s="21"/>
      <c r="S210" s="83"/>
      <c r="T210" s="21"/>
      <c r="U210" s="21"/>
      <c r="V210" s="21"/>
      <c r="W210" s="21"/>
      <c r="X210" s="21"/>
      <c r="Y210" s="21"/>
      <c r="Z210" s="21"/>
      <c r="AA210" s="82"/>
      <c r="AB210" s="21"/>
      <c r="AC210" s="21"/>
      <c r="AD210" s="21"/>
      <c r="AE210" s="21"/>
      <c r="AF210" s="21"/>
      <c r="AG210" s="21"/>
    </row>
    <row r="211" spans="1:33" ht="14.25" customHeight="1" x14ac:dyDescent="0.15">
      <c r="A211" s="21" t="s">
        <v>232</v>
      </c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83"/>
      <c r="T211" s="21"/>
      <c r="U211" s="21"/>
      <c r="V211" s="21"/>
      <c r="W211" s="21"/>
      <c r="X211" s="21"/>
      <c r="Y211" s="21"/>
      <c r="Z211" s="21"/>
      <c r="AA211" s="82"/>
      <c r="AB211" s="21"/>
      <c r="AC211" s="21"/>
      <c r="AD211" s="21"/>
      <c r="AE211" s="21"/>
      <c r="AF211" s="21"/>
      <c r="AG211" s="21"/>
    </row>
    <row r="212" spans="1:33" ht="14.25" customHeight="1" x14ac:dyDescent="0.15">
      <c r="A212" s="113" t="s">
        <v>233</v>
      </c>
      <c r="B212" s="113"/>
      <c r="C212" s="113"/>
      <c r="D212" s="113"/>
      <c r="E212" s="113"/>
      <c r="F212" s="113"/>
      <c r="G212" s="113"/>
      <c r="H212" s="113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83"/>
      <c r="T212" s="21"/>
      <c r="U212" s="21"/>
      <c r="V212" s="21"/>
      <c r="W212" s="21"/>
      <c r="X212" s="21"/>
      <c r="Y212" s="21"/>
      <c r="Z212" s="21"/>
      <c r="AA212" s="82"/>
      <c r="AB212" s="21"/>
      <c r="AC212" s="21"/>
      <c r="AD212" s="21"/>
      <c r="AE212" s="21"/>
      <c r="AF212" s="21"/>
      <c r="AG212" s="21"/>
    </row>
    <row r="213" spans="1:33" ht="14.25" customHeight="1" x14ac:dyDescent="0.15">
      <c r="A213" s="119" t="s">
        <v>234</v>
      </c>
      <c r="B213" s="119"/>
      <c r="C213" s="119"/>
      <c r="D213" s="119"/>
      <c r="E213" s="119"/>
      <c r="F213" s="119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83"/>
      <c r="T213" s="21"/>
      <c r="U213" s="21"/>
      <c r="V213" s="21"/>
      <c r="W213" s="21"/>
      <c r="X213" s="21"/>
      <c r="Y213" s="21"/>
      <c r="Z213" s="21"/>
      <c r="AA213" s="82"/>
      <c r="AB213" s="21"/>
      <c r="AC213" s="21"/>
      <c r="AD213" s="21"/>
      <c r="AE213" s="21"/>
      <c r="AF213" s="21"/>
      <c r="AG213" s="21"/>
    </row>
    <row r="214" spans="1:33" ht="14.25" customHeight="1" x14ac:dyDescent="0.15">
      <c r="A214" s="113" t="s">
        <v>240</v>
      </c>
      <c r="B214" s="113"/>
      <c r="C214" s="113"/>
      <c r="D214" s="113"/>
      <c r="E214" s="113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83"/>
      <c r="T214" s="21"/>
      <c r="U214" s="21"/>
      <c r="V214" s="21"/>
      <c r="W214" s="21"/>
      <c r="X214" s="21"/>
      <c r="Y214" s="21"/>
      <c r="Z214" s="21"/>
      <c r="AA214" s="82"/>
      <c r="AB214" s="21"/>
      <c r="AC214" s="21"/>
      <c r="AD214" s="21"/>
      <c r="AE214" s="21"/>
      <c r="AF214" s="21"/>
      <c r="AG214" s="21"/>
    </row>
    <row r="215" spans="1:33" ht="14.5" customHeight="1" x14ac:dyDescent="0.15">
      <c r="A215" s="25" t="s">
        <v>780</v>
      </c>
      <c r="B215" s="36">
        <f>(SUM(B6:B208)-B61-B68)/1000</f>
        <v>649.93320605167264</v>
      </c>
      <c r="C215" s="36">
        <f t="shared" ref="C215:Q215" si="12">(SUM(C6:C208)-C61-C68)/1000</f>
        <v>717.08124500388442</v>
      </c>
      <c r="D215" s="36">
        <f t="shared" si="12"/>
        <v>854.54399041468184</v>
      </c>
      <c r="E215" s="36">
        <f t="shared" si="12"/>
        <v>983.31867083076327</v>
      </c>
      <c r="F215" s="36">
        <f t="shared" si="12"/>
        <v>768.66649511649211</v>
      </c>
      <c r="G215" s="36">
        <f t="shared" si="12"/>
        <v>902.36736767085131</v>
      </c>
      <c r="H215" s="36">
        <f t="shared" si="12"/>
        <v>1020.584116893481</v>
      </c>
      <c r="I215" s="36">
        <f t="shared" si="12"/>
        <v>1059.9785112546858</v>
      </c>
      <c r="J215" s="36">
        <f t="shared" si="12"/>
        <v>1087.9107154013093</v>
      </c>
      <c r="K215" s="36">
        <f t="shared" si="12"/>
        <v>1120.8753880338013</v>
      </c>
      <c r="L215" s="36">
        <f t="shared" si="12"/>
        <v>1010.8381314690037</v>
      </c>
      <c r="M215" s="36">
        <f t="shared" si="12"/>
        <v>965.78565373502761</v>
      </c>
      <c r="N215" s="36">
        <f t="shared" si="12"/>
        <v>1048.0782453060913</v>
      </c>
      <c r="O215" s="36">
        <f t="shared" si="12"/>
        <v>1167.3374246613243</v>
      </c>
      <c r="P215" s="36">
        <f t="shared" si="12"/>
        <v>1155.6850639318252</v>
      </c>
      <c r="Q215" s="36">
        <f t="shared" si="12"/>
        <v>919.97383501899128</v>
      </c>
    </row>
    <row r="216" spans="1:33" ht="18.5" customHeight="1" x14ac:dyDescent="0.15">
      <c r="A216" s="25" t="s">
        <v>781</v>
      </c>
      <c r="C216" s="36">
        <f>SUMPRODUCT(C6:C208,$S6:$S208)/1000</f>
        <v>698.83475137112589</v>
      </c>
      <c r="D216" s="36">
        <f t="shared" ref="D216:Q216" si="13">SUMPRODUCT(D6:D208,$S6:$S208)/1000</f>
        <v>831.21766707319114</v>
      </c>
      <c r="E216" s="36">
        <f t="shared" si="13"/>
        <v>955.51701663120321</v>
      </c>
      <c r="F216" s="36">
        <f t="shared" si="13"/>
        <v>742.08429621356981</v>
      </c>
      <c r="G216" s="36">
        <f t="shared" si="13"/>
        <v>873.45974531803631</v>
      </c>
      <c r="H216" s="36">
        <f t="shared" si="13"/>
        <v>990.46416668096356</v>
      </c>
      <c r="I216" s="36">
        <f t="shared" si="13"/>
        <v>1024.8165912117872</v>
      </c>
      <c r="J216" s="36">
        <f t="shared" si="13"/>
        <v>1051.5871939906142</v>
      </c>
      <c r="K216" s="36">
        <f t="shared" si="13"/>
        <v>1084.7994060055769</v>
      </c>
      <c r="L216" s="36">
        <f t="shared" si="13"/>
        <v>979.70087156512227</v>
      </c>
      <c r="M216" s="36">
        <f t="shared" si="13"/>
        <v>938.58000277180008</v>
      </c>
      <c r="N216" s="36">
        <f t="shared" si="13"/>
        <v>1025.3156740285533</v>
      </c>
      <c r="O216" s="36">
        <f t="shared" si="13"/>
        <v>1143.0876407661649</v>
      </c>
      <c r="P216" s="36">
        <f t="shared" si="13"/>
        <v>1135.6101995482425</v>
      </c>
      <c r="Q216" s="36">
        <f t="shared" si="13"/>
        <v>919.97383501899151</v>
      </c>
      <c r="T216" s="64">
        <f t="shared" ref="T216" si="14">IF(Q216="", "", Q216/P216-1)</f>
        <v>-0.18988589977003845</v>
      </c>
    </row>
    <row r="217" spans="1:33" ht="14.5" customHeight="1" x14ac:dyDescent="0.15">
      <c r="A217" s="25" t="s">
        <v>778</v>
      </c>
      <c r="B217" s="36">
        <f>Trans_cr!B216</f>
        <v>547.87774646019352</v>
      </c>
      <c r="C217" s="36">
        <f>Trans_cr!C216</f>
        <v>609.99223575178394</v>
      </c>
      <c r="D217" s="36">
        <f>Trans_cr!D216</f>
        <v>734.21150115151806</v>
      </c>
      <c r="E217" s="36">
        <f>Trans_cr!E216</f>
        <v>865.30724609466995</v>
      </c>
      <c r="F217" s="36">
        <f>Trans_cr!F216</f>
        <v>675.7488476051501</v>
      </c>
      <c r="G217" s="36">
        <f>Trans_cr!G216</f>
        <v>788.53750402971082</v>
      </c>
      <c r="H217" s="36">
        <f>Trans_cr!H216</f>
        <v>862.52568875349914</v>
      </c>
      <c r="I217" s="36">
        <f>Trans_cr!I216</f>
        <v>881.90605203989287</v>
      </c>
      <c r="J217" s="36">
        <f>Trans_cr!J216</f>
        <v>922.9436709710975</v>
      </c>
      <c r="K217" s="36">
        <f>Trans_cr!K216</f>
        <v>967.99098724314172</v>
      </c>
      <c r="L217" s="36">
        <f>Trans_cr!L216</f>
        <v>880.98456544786131</v>
      </c>
      <c r="M217" s="36">
        <f>Trans_cr!M216</f>
        <v>845.0832231092013</v>
      </c>
      <c r="N217" s="36">
        <f>Trans_cr!N216</f>
        <v>930.25211415430829</v>
      </c>
      <c r="O217" s="36">
        <f>Trans_cr!O216</f>
        <v>1020.0346546409279</v>
      </c>
      <c r="P217" s="36">
        <f>Trans_cr!P216</f>
        <v>1026.9478878530861</v>
      </c>
      <c r="Q217" s="36">
        <f>Trans_cr!Q216</f>
        <v>820.15667894235435</v>
      </c>
    </row>
  </sheetData>
  <mergeCells count="6">
    <mergeCell ref="A214:E214"/>
    <mergeCell ref="A213:F213"/>
    <mergeCell ref="A1:M1"/>
    <mergeCell ref="A210:I210"/>
    <mergeCell ref="A212:H212"/>
    <mergeCell ref="A4:B4"/>
  </mergeCells>
  <pageMargins left="0.39" right="0.39" top="0.39" bottom="0.39" header="0.39" footer="0.3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13BB-EE8F-4F8D-8107-68FBB225A454}">
  <dimension ref="A1:AL222"/>
  <sheetViews>
    <sheetView showGridLines="0" workbookViewId="0">
      <pane xSplit="1" ySplit="5" topLeftCell="B193" activePane="bottomRight" state="frozen"/>
      <selection pane="topRight"/>
      <selection pane="bottomLeft"/>
      <selection pane="bottomRight" activeCell="D218" sqref="D218"/>
    </sheetView>
  </sheetViews>
  <sheetFormatPr baseColWidth="10" defaultColWidth="10.1640625" defaultRowHeight="14.5" customHeight="1" x14ac:dyDescent="0.15"/>
  <cols>
    <col min="1" max="1" width="34" style="20" customWidth="1"/>
    <col min="2" max="3" width="10.33203125" style="20" customWidth="1"/>
    <col min="4" max="4" width="9.6640625" style="20" customWidth="1"/>
    <col min="5" max="5" width="11.1640625" style="20" customWidth="1"/>
    <col min="6" max="8" width="10.33203125" style="20" customWidth="1"/>
    <col min="9" max="16" width="9.6640625" style="20" customWidth="1"/>
    <col min="17" max="17" width="8.83203125" style="20" customWidth="1"/>
    <col min="18" max="18" width="9.5" style="20" customWidth="1"/>
    <col min="19" max="21" width="10.33203125" style="20" customWidth="1"/>
    <col min="22" max="22" width="11.5" style="20" customWidth="1"/>
    <col min="23" max="23" width="14.33203125" style="20" customWidth="1"/>
    <col min="24" max="27" width="11.5" style="20" customWidth="1"/>
    <col min="28" max="16384" width="10.1640625" style="20"/>
  </cols>
  <sheetData>
    <row r="1" spans="1:36" ht="19.5" customHeight="1" x14ac:dyDescent="0.15">
      <c r="A1" s="112" t="s">
        <v>243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21"/>
      <c r="O1" s="21"/>
      <c r="P1" s="21"/>
      <c r="Q1" s="21"/>
      <c r="R1" s="21"/>
      <c r="S1" s="21"/>
      <c r="T1" s="21"/>
      <c r="U1" s="57"/>
      <c r="V1" s="21"/>
      <c r="W1" s="84"/>
      <c r="X1" s="21"/>
      <c r="Y1" s="21"/>
      <c r="Z1" s="21"/>
      <c r="AA1" s="21"/>
    </row>
    <row r="2" spans="1:36" ht="16.5" customHeight="1" x14ac:dyDescent="0.15">
      <c r="A2" s="35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57"/>
      <c r="V2" s="21"/>
      <c r="W2" s="84"/>
      <c r="X2" s="21"/>
      <c r="Y2" s="21"/>
      <c r="Z2" s="21"/>
      <c r="AA2" s="21"/>
    </row>
    <row r="3" spans="1:36" ht="28" customHeight="1" x14ac:dyDescent="0.15">
      <c r="A3" s="35"/>
      <c r="B3" s="21"/>
      <c r="C3" s="21"/>
      <c r="D3" s="21"/>
      <c r="E3" s="21"/>
      <c r="F3" s="21"/>
      <c r="G3" s="21"/>
      <c r="H3" s="21"/>
      <c r="I3" s="95"/>
      <c r="J3" s="95"/>
      <c r="K3" s="95"/>
      <c r="L3" s="95"/>
      <c r="M3" s="95"/>
      <c r="N3" s="95"/>
      <c r="O3" s="95"/>
      <c r="P3" s="95"/>
      <c r="Q3" s="95"/>
      <c r="R3" s="21"/>
      <c r="S3" s="88" t="s">
        <v>773</v>
      </c>
      <c r="T3" s="87" t="s">
        <v>775</v>
      </c>
      <c r="U3" s="87" t="s">
        <v>774</v>
      </c>
      <c r="V3" s="21"/>
      <c r="W3" s="84"/>
      <c r="X3" s="21"/>
      <c r="Y3" s="21"/>
      <c r="Z3" s="21"/>
      <c r="AA3" s="21"/>
    </row>
    <row r="4" spans="1:36" ht="24.5" customHeight="1" x14ac:dyDescent="0.15">
      <c r="A4" s="114" t="s">
        <v>2</v>
      </c>
      <c r="B4" s="114"/>
      <c r="C4" s="34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87" t="s">
        <v>772</v>
      </c>
      <c r="T4" s="87" t="s">
        <v>772</v>
      </c>
      <c r="U4" s="87" t="s">
        <v>772</v>
      </c>
      <c r="V4" s="87" t="s">
        <v>776</v>
      </c>
      <c r="W4" s="87" t="s">
        <v>803</v>
      </c>
      <c r="X4" s="33" t="s">
        <v>771</v>
      </c>
      <c r="Y4" s="33" t="s">
        <v>771</v>
      </c>
      <c r="Z4" s="33" t="s">
        <v>771</v>
      </c>
      <c r="AA4" s="33" t="s">
        <v>771</v>
      </c>
      <c r="AB4" s="33" t="s">
        <v>771</v>
      </c>
      <c r="AC4" s="33" t="s">
        <v>771</v>
      </c>
      <c r="AD4" s="33" t="s">
        <v>771</v>
      </c>
      <c r="AE4" s="33" t="s">
        <v>771</v>
      </c>
      <c r="AG4" s="33" t="s">
        <v>798</v>
      </c>
    </row>
    <row r="5" spans="1:36" ht="14.25" customHeight="1" x14ac:dyDescent="0.15">
      <c r="A5" s="32" t="s">
        <v>526</v>
      </c>
      <c r="B5" s="31" t="s">
        <v>3</v>
      </c>
      <c r="C5" s="30" t="s">
        <v>4</v>
      </c>
      <c r="D5" s="30" t="s">
        <v>5</v>
      </c>
      <c r="E5" s="30" t="s">
        <v>6</v>
      </c>
      <c r="F5" s="30" t="s">
        <v>7</v>
      </c>
      <c r="G5" s="30" t="s">
        <v>8</v>
      </c>
      <c r="H5" s="30" t="s">
        <v>9</v>
      </c>
      <c r="I5" s="30" t="s">
        <v>10</v>
      </c>
      <c r="J5" s="30" t="s">
        <v>11</v>
      </c>
      <c r="K5" s="30" t="s">
        <v>12</v>
      </c>
      <c r="L5" s="30" t="s">
        <v>13</v>
      </c>
      <c r="M5" s="30" t="s">
        <v>14</v>
      </c>
      <c r="N5" s="30" t="s">
        <v>15</v>
      </c>
      <c r="O5" s="30" t="s">
        <v>16</v>
      </c>
      <c r="P5" s="30" t="s">
        <v>17</v>
      </c>
      <c r="Q5" s="29" t="s">
        <v>18</v>
      </c>
      <c r="R5" s="21"/>
      <c r="S5" s="21">
        <v>2020</v>
      </c>
      <c r="T5" s="83">
        <v>2020</v>
      </c>
      <c r="U5" s="83">
        <v>2020</v>
      </c>
      <c r="V5" s="21">
        <v>2020</v>
      </c>
      <c r="W5" s="30" t="s">
        <v>802</v>
      </c>
      <c r="X5" s="30" t="s">
        <v>11</v>
      </c>
      <c r="Y5" s="30" t="s">
        <v>12</v>
      </c>
      <c r="Z5" s="30" t="s">
        <v>13</v>
      </c>
      <c r="AA5" s="30" t="s">
        <v>14</v>
      </c>
      <c r="AB5" s="30" t="s">
        <v>15</v>
      </c>
      <c r="AC5" s="30" t="s">
        <v>16</v>
      </c>
      <c r="AD5" s="30" t="s">
        <v>17</v>
      </c>
      <c r="AE5" s="29" t="s">
        <v>18</v>
      </c>
      <c r="AG5" s="29" t="s">
        <v>517</v>
      </c>
    </row>
    <row r="6" spans="1:36" ht="14.25" customHeight="1" x14ac:dyDescent="0.15">
      <c r="A6" s="28" t="s">
        <v>19</v>
      </c>
      <c r="B6" s="26"/>
      <c r="C6" s="26"/>
      <c r="D6" s="26"/>
      <c r="E6" s="26">
        <v>16.7</v>
      </c>
      <c r="F6" s="26">
        <v>35.851163069999991</v>
      </c>
      <c r="G6" s="26">
        <v>74.9990610097</v>
      </c>
      <c r="H6" s="26">
        <v>85.157373254600003</v>
      </c>
      <c r="I6" s="26">
        <v>101.72088840372521</v>
      </c>
      <c r="J6" s="26">
        <v>137.68454069195448</v>
      </c>
      <c r="K6" s="26">
        <v>108.895755892618</v>
      </c>
      <c r="L6" s="26">
        <v>79.407522617639529</v>
      </c>
      <c r="M6" s="26">
        <v>48.756379125053698</v>
      </c>
      <c r="N6" s="26">
        <v>1.610783712963975</v>
      </c>
      <c r="O6" s="26">
        <v>27.930612561175501</v>
      </c>
      <c r="P6" s="26">
        <v>72.483443058444692</v>
      </c>
      <c r="Q6" s="26">
        <v>64.548067050472397</v>
      </c>
      <c r="R6" s="21"/>
      <c r="S6" s="64">
        <f t="shared" ref="S6:S37" si="0">IF(Q6="", "", Q6/P6-1)</f>
        <v>-0.10947846395174499</v>
      </c>
      <c r="T6" s="66" t="str">
        <f t="shared" ref="T6:T37" si="1">IF(AD6&gt;10, S6, "")</f>
        <v/>
      </c>
      <c r="U6" s="66" t="str">
        <f t="shared" ref="U6:U37" si="2">IF(AD6&gt;5, S6, "")</f>
        <v/>
      </c>
      <c r="V6" s="21">
        <f t="shared" ref="V6:V52" si="3">IF(Q6="", 0, 1)</f>
        <v>1</v>
      </c>
      <c r="W6" s="65">
        <f>AVERAGE(L6:P6)/1000</f>
        <v>4.6037748215055477E-2</v>
      </c>
      <c r="X6" s="65">
        <f>IF(J6="", "", J6/GDP!M2/10)</f>
        <v>0.68262899122316367</v>
      </c>
      <c r="Y6" s="65">
        <f>IF(K6="", "", K6/GDP!N2/10)</f>
        <v>0.52772404175784193</v>
      </c>
      <c r="Z6" s="65">
        <f>IF(L6="", "", L6/GDP!O2/10)</f>
        <v>0.39271886966400527</v>
      </c>
      <c r="AA6" s="65">
        <f>IF(M6="", "", M6/GDP!P2/10)</f>
        <v>0.27095847639017007</v>
      </c>
      <c r="AB6" s="65">
        <f>IF(N6="", "", N6/GDP!Q2/10)</f>
        <v>8.5182543295755815E-3</v>
      </c>
      <c r="AC6" s="65">
        <f>IF(O6="", "", O6/GDP!R2/10)</f>
        <v>0.15178515494248404</v>
      </c>
      <c r="AD6" s="65">
        <f>IF(P6="", "", P6/GDP!S2/10)</f>
        <v>0.38400292429546518</v>
      </c>
      <c r="AE6" s="65">
        <f>IF(Q6="", "", Q6/GDP!T2/10)</f>
        <v>0.32623916067954056</v>
      </c>
      <c r="AG6" s="65">
        <f>AVERAGE(Z6:AD6)</f>
        <v>0.24159673592434</v>
      </c>
      <c r="AH6" s="65">
        <f>AVERAGE('Travel balance'!W6:AA6)</f>
        <v>-0.47446984415056459</v>
      </c>
      <c r="AI6" s="77" t="str">
        <f>IF(AG6&gt;5, 1, "")</f>
        <v/>
      </c>
      <c r="AJ6" s="77" t="str">
        <f>IF(AE6="", 1, "")</f>
        <v/>
      </c>
    </row>
    <row r="7" spans="1:36" ht="14.25" customHeight="1" x14ac:dyDescent="0.15">
      <c r="A7" s="27" t="s">
        <v>20</v>
      </c>
      <c r="B7" s="24">
        <v>853.91994111140502</v>
      </c>
      <c r="C7" s="24">
        <v>1012.100841258821</v>
      </c>
      <c r="D7" s="24">
        <v>1378.3250958319682</v>
      </c>
      <c r="E7" s="24">
        <v>1714.6</v>
      </c>
      <c r="F7" s="24">
        <v>1828.2724058361302</v>
      </c>
      <c r="G7" s="24">
        <v>1610.8402683896086</v>
      </c>
      <c r="H7" s="24">
        <v>1632.1676121525284</v>
      </c>
      <c r="I7" s="24">
        <v>1463.1677939946994</v>
      </c>
      <c r="J7" s="24">
        <v>1473.3142986227069</v>
      </c>
      <c r="K7" s="24">
        <v>1699.7899096095871</v>
      </c>
      <c r="L7" s="24">
        <v>1499.4540498141107</v>
      </c>
      <c r="M7" s="24">
        <v>1692.6410607465177</v>
      </c>
      <c r="N7" s="24">
        <v>1943.2420837882275</v>
      </c>
      <c r="O7" s="24">
        <v>2185.7265447008281</v>
      </c>
      <c r="P7" s="24">
        <v>2328.5980577299838</v>
      </c>
      <c r="Q7" s="24">
        <v>1134.1763004714435</v>
      </c>
      <c r="R7" s="21"/>
      <c r="S7" s="64">
        <f t="shared" si="0"/>
        <v>-0.51293599309402205</v>
      </c>
      <c r="T7" s="66">
        <f t="shared" si="1"/>
        <v>-0.51293599309402205</v>
      </c>
      <c r="U7" s="66">
        <f t="shared" si="2"/>
        <v>-0.51293599309402205</v>
      </c>
      <c r="V7" s="76">
        <f t="shared" si="3"/>
        <v>1</v>
      </c>
      <c r="W7" s="65">
        <f t="shared" ref="W7:W70" si="4">AVERAGE(L7:P7)/1000</f>
        <v>1.9299323593559334</v>
      </c>
      <c r="X7" s="65">
        <f>IF(J7="", "", J7/GDP!M3/10)</f>
        <v>11.525062073410487</v>
      </c>
      <c r="Y7" s="65">
        <f>IF(K7="", "", K7/GDP!N3/10)</f>
        <v>12.832177950003125</v>
      </c>
      <c r="Z7" s="65">
        <f>IF(L7="", "", L7/GDP!O3/10)</f>
        <v>13.165604021930443</v>
      </c>
      <c r="AA7" s="65">
        <f>IF(M7="", "", M7/GDP!P3/10)</f>
        <v>14.269193573055052</v>
      </c>
      <c r="AB7" s="65">
        <f>IF(N7="", "", N7/GDP!Q3/10)</f>
        <v>14.88683776628803</v>
      </c>
      <c r="AC7" s="65">
        <f>IF(O7="", "", O7/GDP!R3/10)</f>
        <v>14.429906397508409</v>
      </c>
      <c r="AD7" s="65">
        <f>IF(P7="", "", P7/GDP!S3/10)</f>
        <v>15.243481087481303</v>
      </c>
      <c r="AE7" s="65">
        <f>IF(Q7="", "", Q7/GDP!T3/10)</f>
        <v>7.4877559541174481</v>
      </c>
      <c r="AG7" s="65">
        <f t="shared" ref="AG7:AG70" si="5">AVERAGE(Z7:AD7)</f>
        <v>14.399004569252648</v>
      </c>
      <c r="AH7" s="65">
        <f>AVERAGE('Travel balance'!W7:AA7)</f>
        <v>3.3677516599939721</v>
      </c>
      <c r="AI7" s="77">
        <f t="shared" ref="AI7:AI70" si="6">IF(AG7&gt;5, 1, "")</f>
        <v>1</v>
      </c>
      <c r="AJ7" s="77" t="str">
        <f>IF(AE7="", 1, "")</f>
        <v/>
      </c>
    </row>
    <row r="8" spans="1:36" ht="14.25" customHeight="1" x14ac:dyDescent="0.15">
      <c r="A8" s="27" t="s">
        <v>21</v>
      </c>
      <c r="B8" s="26">
        <v>183.99999999999145</v>
      </c>
      <c r="C8" s="26">
        <v>220.00000000000998</v>
      </c>
      <c r="D8" s="26">
        <v>218.57947632543252</v>
      </c>
      <c r="E8" s="26">
        <v>322.51128720067265</v>
      </c>
      <c r="F8" s="26">
        <v>246.17909764640208</v>
      </c>
      <c r="G8" s="26">
        <v>220</v>
      </c>
      <c r="H8" s="26">
        <v>209.38619865351188</v>
      </c>
      <c r="I8" s="26">
        <v>217.1754492574525</v>
      </c>
      <c r="J8" s="26">
        <v>249.59068730936875</v>
      </c>
      <c r="K8" s="26">
        <v>257.7919883186388</v>
      </c>
      <c r="L8" s="26">
        <v>311.25407141523613</v>
      </c>
      <c r="M8" s="26">
        <v>208.71776003404673</v>
      </c>
      <c r="N8" s="26">
        <v>141.17009014575277</v>
      </c>
      <c r="O8" s="26">
        <v>168.49174475175141</v>
      </c>
      <c r="P8" s="26">
        <v>112.4261525517786</v>
      </c>
      <c r="Q8" s="26">
        <v>42.811463674824417</v>
      </c>
      <c r="R8" s="21"/>
      <c r="S8" s="64">
        <f t="shared" si="0"/>
        <v>-0.61920369324114943</v>
      </c>
      <c r="T8" s="66" t="str">
        <f t="shared" si="1"/>
        <v/>
      </c>
      <c r="U8" s="66" t="str">
        <f t="shared" si="2"/>
        <v/>
      </c>
      <c r="V8" s="76">
        <f t="shared" si="3"/>
        <v>1</v>
      </c>
      <c r="W8" s="65">
        <f t="shared" si="4"/>
        <v>0.18841196377971312</v>
      </c>
      <c r="X8" s="65">
        <f>IF(J8="", "", J8/GDP!M4/10)</f>
        <v>0.11899166565539739</v>
      </c>
      <c r="Y8" s="65">
        <f>IF(K8="", "", K8/GDP!N4/10)</f>
        <v>0.1205705914773153</v>
      </c>
      <c r="Z8" s="65">
        <f>IF(L8="", "", L8/GDP!O4/10)</f>
        <v>0.18752592241388197</v>
      </c>
      <c r="AA8" s="65">
        <f>IF(M8="", "", M8/GDP!P4/10)</f>
        <v>0.13042097293642776</v>
      </c>
      <c r="AB8" s="65">
        <f>IF(N8="", "", N8/GDP!Q4/10)</f>
        <v>8.2940138557718521E-2</v>
      </c>
      <c r="AC8" s="65">
        <f>IF(O8="", "", O8/GDP!R4/10)</f>
        <v>9.6079240541429842E-2</v>
      </c>
      <c r="AD8" s="65">
        <f>IF(P8="", "", P8/GDP!S4/10)</f>
        <v>6.5719221830215391E-2</v>
      </c>
      <c r="AE8" s="65">
        <f>IF(Q8="", "", Q8/GDP!T4/10)</f>
        <v>2.9296636770295321E-2</v>
      </c>
      <c r="AG8" s="65">
        <f t="shared" si="5"/>
        <v>0.11253709925593469</v>
      </c>
      <c r="AH8" s="65">
        <f>AVERAGE('Travel balance'!W8:AA8)</f>
        <v>-0.22874548117500551</v>
      </c>
      <c r="AI8" s="77" t="str">
        <f t="shared" si="6"/>
        <v/>
      </c>
      <c r="AJ8" s="77"/>
    </row>
    <row r="9" spans="1:36" ht="14.25" customHeight="1" x14ac:dyDescent="0.15">
      <c r="A9" s="27" t="s">
        <v>22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>
        <v>1897.1</v>
      </c>
      <c r="Q9" s="24"/>
      <c r="R9" s="21"/>
      <c r="S9" s="64" t="str">
        <f t="shared" si="0"/>
        <v/>
      </c>
      <c r="T9" s="66" t="str">
        <f t="shared" si="1"/>
        <v/>
      </c>
      <c r="U9" s="66" t="str">
        <f t="shared" si="2"/>
        <v/>
      </c>
      <c r="V9" s="76">
        <f t="shared" si="3"/>
        <v>0</v>
      </c>
      <c r="W9" s="65">
        <f t="shared" si="4"/>
        <v>1.8971</v>
      </c>
      <c r="X9" s="65" t="str">
        <f>IF(J9="", "", J9/GDP!M5/10)</f>
        <v/>
      </c>
      <c r="Y9" s="65" t="str">
        <f>IF(K9="", "", K9/GDP!N5/10)</f>
        <v/>
      </c>
      <c r="Z9" s="65" t="str">
        <f>IF(L9="", "", L9/GDP!O5/10)</f>
        <v/>
      </c>
      <c r="AA9" s="65" t="str">
        <f>IF(M9="", "", M9/GDP!P5/10)</f>
        <v/>
      </c>
      <c r="AB9" s="65" t="str">
        <f>IF(N9="", "", N9/GDP!Q5/10)</f>
        <v/>
      </c>
      <c r="AC9" s="65" t="str">
        <f>IF(O9="", "", O9/GDP!R5/10)</f>
        <v/>
      </c>
      <c r="AD9" s="65">
        <f>IF(P9="", "", P9/GDP!S5/10)</f>
        <v>60.127900912434953</v>
      </c>
      <c r="AE9" s="65" t="str">
        <f>IF(Q9="", "", Q9/GDP!T5/10)</f>
        <v/>
      </c>
      <c r="AG9" s="65">
        <f t="shared" si="5"/>
        <v>60.127900912434953</v>
      </c>
      <c r="AH9" s="65">
        <f>AVERAGE('Travel balance'!W9:AA9)</f>
        <v>54.422865772358897</v>
      </c>
      <c r="AI9" s="77">
        <f t="shared" si="6"/>
        <v>1</v>
      </c>
      <c r="AJ9" s="77">
        <f t="shared" ref="AJ9:AJ25" si="7">IF(AE9="", 1, "")</f>
        <v>1</v>
      </c>
    </row>
    <row r="10" spans="1:36" ht="14.25" customHeight="1" x14ac:dyDescent="0.15">
      <c r="A10" s="27" t="s">
        <v>23</v>
      </c>
      <c r="B10" s="26">
        <v>88.235669479999999</v>
      </c>
      <c r="C10" s="26">
        <v>74.902675439999996</v>
      </c>
      <c r="D10" s="26">
        <v>224.94682868000001</v>
      </c>
      <c r="E10" s="26">
        <v>284.92460136</v>
      </c>
      <c r="F10" s="26">
        <v>534.1</v>
      </c>
      <c r="G10" s="26">
        <v>719.06674808000002</v>
      </c>
      <c r="H10" s="26">
        <v>646.47086053992791</v>
      </c>
      <c r="I10" s="26">
        <v>706.4652302559789</v>
      </c>
      <c r="J10" s="26">
        <v>1233.7194998194282</v>
      </c>
      <c r="K10" s="26">
        <v>1589.03116190835</v>
      </c>
      <c r="L10" s="26">
        <v>1162.7144231106602</v>
      </c>
      <c r="M10" s="26">
        <v>622.81634081101208</v>
      </c>
      <c r="N10" s="26">
        <v>880.40664642521699</v>
      </c>
      <c r="O10" s="26">
        <v>543.93233878845194</v>
      </c>
      <c r="P10" s="26">
        <v>384.04391671025064</v>
      </c>
      <c r="Q10" s="26">
        <v>16.21303762859684</v>
      </c>
      <c r="R10" s="21"/>
      <c r="S10" s="64">
        <f t="shared" si="0"/>
        <v>-0.95778337600689278</v>
      </c>
      <c r="T10" s="66" t="str">
        <f t="shared" si="1"/>
        <v/>
      </c>
      <c r="U10" s="66" t="str">
        <f t="shared" si="2"/>
        <v/>
      </c>
      <c r="V10" s="76">
        <f t="shared" si="3"/>
        <v>1</v>
      </c>
      <c r="W10" s="65">
        <f t="shared" si="4"/>
        <v>0.71878273316911834</v>
      </c>
      <c r="X10" s="65">
        <f>IF(J10="", "", J10/GDP!M6/10)</f>
        <v>0.90243616076149047</v>
      </c>
      <c r="Y10" s="65">
        <f>IF(K10="", "", K10/GDP!N6/10)</f>
        <v>1.0905273758594478</v>
      </c>
      <c r="Z10" s="65">
        <f>IF(L10="", "", L10/GDP!O6/10)</f>
        <v>1.0006695271182653</v>
      </c>
      <c r="AA10" s="65">
        <f>IF(M10="", "", M10/GDP!P6/10)</f>
        <v>0.61589522983866651</v>
      </c>
      <c r="AB10" s="65">
        <f>IF(N10="", "", N10/GDP!Q6/10)</f>
        <v>0.72151635570593842</v>
      </c>
      <c r="AC10" s="65">
        <f>IF(O10="", "", O10/GDP!R6/10)</f>
        <v>0.53667070866995281</v>
      </c>
      <c r="AD10" s="65">
        <f>IF(P10="", "", P10/GDP!S6/10)</f>
        <v>0.45440628799531907</v>
      </c>
      <c r="AE10" s="65">
        <f>IF(Q10="", "", Q10/GDP!T6/10)</f>
        <v>2.7707923824287765E-2</v>
      </c>
      <c r="AG10" s="65">
        <f t="shared" si="5"/>
        <v>0.66583162186562839</v>
      </c>
      <c r="AH10" s="65">
        <f>AVERAGE('Travel balance'!W10:AA10)</f>
        <v>0.14253563473375769</v>
      </c>
      <c r="AI10" s="77" t="str">
        <f t="shared" si="6"/>
        <v/>
      </c>
      <c r="AJ10" s="77" t="str">
        <f t="shared" si="7"/>
        <v/>
      </c>
    </row>
    <row r="11" spans="1:36" ht="14.25" customHeight="1" x14ac:dyDescent="0.15">
      <c r="A11" s="27" t="s">
        <v>24</v>
      </c>
      <c r="B11" s="24">
        <v>85.89665222222223</v>
      </c>
      <c r="C11" s="24">
        <v>107.36774962962963</v>
      </c>
      <c r="D11" s="24">
        <v>114.96259259259259</v>
      </c>
      <c r="E11" s="24">
        <v>109.02074074074073</v>
      </c>
      <c r="F11" s="24">
        <v>93.76</v>
      </c>
      <c r="G11" s="24">
        <v>99.399174444444427</v>
      </c>
      <c r="H11" s="24">
        <v>111.7410174074074</v>
      </c>
      <c r="I11" s="24">
        <v>112.78407492592592</v>
      </c>
      <c r="J11" s="24">
        <v>121.73459666666666</v>
      </c>
      <c r="K11" s="24">
        <v>136.05445961064677</v>
      </c>
      <c r="L11" s="24">
        <v>134.07553659259258</v>
      </c>
      <c r="M11" s="24">
        <v>136.22458837981478</v>
      </c>
      <c r="N11" s="24">
        <v>140.56034177147362</v>
      </c>
      <c r="O11" s="24">
        <v>117.97390877486072</v>
      </c>
      <c r="P11" s="24">
        <v>168.05595288518518</v>
      </c>
      <c r="Q11" s="24">
        <v>48.518490382019252</v>
      </c>
      <c r="R11" s="21"/>
      <c r="S11" s="64">
        <f t="shared" si="0"/>
        <v>-0.71129561584071466</v>
      </c>
      <c r="T11" s="66">
        <f t="shared" si="1"/>
        <v>-0.71129561584071466</v>
      </c>
      <c r="U11" s="66">
        <f t="shared" si="2"/>
        <v>-0.71129561584071466</v>
      </c>
      <c r="V11" s="76">
        <f t="shared" si="3"/>
        <v>1</v>
      </c>
      <c r="W11" s="65">
        <f t="shared" si="4"/>
        <v>0.1393780656807854</v>
      </c>
      <c r="X11" s="65">
        <f>IF(J11="", "", J11/GDP!M7/10)</f>
        <v>43.19836647521916</v>
      </c>
      <c r="Y11" s="65">
        <f>IF(K11="", "", K11/GDP!N7/10)</f>
        <v>43.703695356407351</v>
      </c>
      <c r="Z11" s="65">
        <f>IF(L11="", "", L11/GDP!O7/10)</f>
        <v>40.56339348303527</v>
      </c>
      <c r="AA11" s="65">
        <f>IF(M11="", "", M11/GDP!P7/10)</f>
        <v>42.529819919231741</v>
      </c>
      <c r="AB11" s="65">
        <f>IF(N11="", "", N11/GDP!Q7/10)</f>
        <v>49.455670304539964</v>
      </c>
      <c r="AC11" s="65">
        <f>IF(O11="", "", O11/GDP!R7/10)</f>
        <v>36.811033466864366</v>
      </c>
      <c r="AD11" s="65">
        <f>IF(P11="", "", P11/GDP!S7/10)</f>
        <v>44.273580593825614</v>
      </c>
      <c r="AE11" s="65">
        <f>IF(Q11="", "", Q11/GDP!T7/10)</f>
        <v>17.849346527067254</v>
      </c>
      <c r="AG11" s="65">
        <f t="shared" si="5"/>
        <v>42.726699553499387</v>
      </c>
      <c r="AH11" s="65">
        <f>AVERAGE('Travel balance'!W11:AA11)</f>
        <v>38.940448139497711</v>
      </c>
      <c r="AI11" s="77">
        <f t="shared" si="6"/>
        <v>1</v>
      </c>
      <c r="AJ11" s="77" t="str">
        <f t="shared" si="7"/>
        <v/>
      </c>
    </row>
    <row r="12" spans="1:36" ht="14.25" customHeight="1" x14ac:dyDescent="0.15">
      <c r="A12" s="27" t="s">
        <v>25</v>
      </c>
      <c r="B12" s="26">
        <v>309.45418592592591</v>
      </c>
      <c r="C12" s="26">
        <v>326.74968740740741</v>
      </c>
      <c r="D12" s="26">
        <v>337.88107074074071</v>
      </c>
      <c r="E12" s="26">
        <v>333.96555555555551</v>
      </c>
      <c r="F12" s="26">
        <v>305.1155825925926</v>
      </c>
      <c r="G12" s="26">
        <v>297.74140851851848</v>
      </c>
      <c r="H12" s="26">
        <v>311.76765148148144</v>
      </c>
      <c r="I12" s="26">
        <v>319.00055407407405</v>
      </c>
      <c r="J12" s="26">
        <v>298.60575703703699</v>
      </c>
      <c r="K12" s="26">
        <v>708.27980184293051</v>
      </c>
      <c r="L12" s="26">
        <v>709.95096963132301</v>
      </c>
      <c r="M12" s="26">
        <v>752.67042980719305</v>
      </c>
      <c r="N12" s="26">
        <v>736.66948561217487</v>
      </c>
      <c r="O12" s="26">
        <v>775.0154507544961</v>
      </c>
      <c r="P12" s="26">
        <v>908.83463455147478</v>
      </c>
      <c r="Q12" s="26">
        <v>386.15845596930257</v>
      </c>
      <c r="R12" s="21"/>
      <c r="S12" s="64">
        <f t="shared" si="0"/>
        <v>-0.57510591994562543</v>
      </c>
      <c r="T12" s="66">
        <f t="shared" si="1"/>
        <v>-0.57510591994562543</v>
      </c>
      <c r="U12" s="66">
        <f t="shared" si="2"/>
        <v>-0.57510591994562543</v>
      </c>
      <c r="V12" s="76">
        <f t="shared" si="3"/>
        <v>1</v>
      </c>
      <c r="W12" s="65">
        <f t="shared" si="4"/>
        <v>0.77662819407133232</v>
      </c>
      <c r="X12" s="65">
        <f>IF(J12="", "", J12/GDP!M8/10)</f>
        <v>25.274792280587356</v>
      </c>
      <c r="Y12" s="65">
        <f>IF(K12="", "", K12/GDP!N8/10)</f>
        <v>56.674138783626596</v>
      </c>
      <c r="Z12" s="65">
        <f>IF(L12="", "", L12/GDP!O8/10)</f>
        <v>53.112067219100936</v>
      </c>
      <c r="AA12" s="65">
        <f>IF(M12="", "", M12/GDP!P8/10)</f>
        <v>52.392754472502361</v>
      </c>
      <c r="AB12" s="65">
        <f>IF(N12="", "", N12/GDP!Q8/10)</f>
        <v>50.182478110604691</v>
      </c>
      <c r="AC12" s="65">
        <f>IF(O12="", "", O12/GDP!R8/10)</f>
        <v>48.277095011977089</v>
      </c>
      <c r="AD12" s="65">
        <f>IF(P12="", "", P12/GDP!S8/10)</f>
        <v>54.684531494264512</v>
      </c>
      <c r="AE12" s="65">
        <f>IF(Q12="", "", Q12/GDP!T8/10)</f>
        <v>27.78500909903924</v>
      </c>
      <c r="AG12" s="65">
        <f t="shared" si="5"/>
        <v>51.729785261689912</v>
      </c>
      <c r="AH12" s="65">
        <f>AVERAGE('Travel balance'!W12:AA12)</f>
        <v>46.310440110633465</v>
      </c>
      <c r="AI12" s="77">
        <f t="shared" si="6"/>
        <v>1</v>
      </c>
      <c r="AJ12" s="77" t="str">
        <f t="shared" si="7"/>
        <v/>
      </c>
    </row>
    <row r="13" spans="1:36" ht="14.25" customHeight="1" x14ac:dyDescent="0.15">
      <c r="A13" s="27" t="s">
        <v>26</v>
      </c>
      <c r="B13" s="24">
        <v>2729.1</v>
      </c>
      <c r="C13" s="24">
        <v>3351.3</v>
      </c>
      <c r="D13" s="24">
        <v>4325.1913919352</v>
      </c>
      <c r="E13" s="24">
        <v>4664.0696199855902</v>
      </c>
      <c r="F13" s="24">
        <v>3988.85496444718</v>
      </c>
      <c r="G13" s="24">
        <v>4989.2104241083298</v>
      </c>
      <c r="H13" s="24">
        <v>5430.9528563942204</v>
      </c>
      <c r="I13" s="24">
        <v>5013.7288063776996</v>
      </c>
      <c r="J13" s="24">
        <v>4524.6422193303806</v>
      </c>
      <c r="K13" s="24">
        <v>4960.0450511169201</v>
      </c>
      <c r="L13" s="24">
        <v>4926.9547929436194</v>
      </c>
      <c r="M13" s="24">
        <v>4966.9106426025155</v>
      </c>
      <c r="N13" s="24">
        <v>5369.6176959228096</v>
      </c>
      <c r="O13" s="24">
        <v>5562.8078283251307</v>
      </c>
      <c r="P13" s="24">
        <v>5240.6627367767096</v>
      </c>
      <c r="Q13" s="24">
        <v>1615.6136250217901</v>
      </c>
      <c r="R13" s="21"/>
      <c r="S13" s="64">
        <f t="shared" si="0"/>
        <v>-0.69171577982225207</v>
      </c>
      <c r="T13" s="66" t="str">
        <f t="shared" si="1"/>
        <v/>
      </c>
      <c r="U13" s="66" t="str">
        <f t="shared" si="2"/>
        <v/>
      </c>
      <c r="V13" s="76">
        <f t="shared" si="3"/>
        <v>1</v>
      </c>
      <c r="W13" s="65">
        <f t="shared" si="4"/>
        <v>5.213390739314157</v>
      </c>
      <c r="X13" s="65">
        <f>IF(J13="", "", J13/GDP!M9/10)</f>
        <v>0.73996009454761258</v>
      </c>
      <c r="Y13" s="65">
        <f>IF(K13="", "", K13/GDP!N9/10)</f>
        <v>0.88004254280486305</v>
      </c>
      <c r="Z13" s="65">
        <f>IF(L13="", "", L13/GDP!O9/10)</f>
        <v>0.76688387221531285</v>
      </c>
      <c r="AA13" s="65">
        <f>IF(M13="", "", M13/GDP!P9/10)</f>
        <v>0.89208734656598021</v>
      </c>
      <c r="AB13" s="65">
        <f>IF(N13="", "", N13/GDP!Q9/10)</f>
        <v>0.83397100610390296</v>
      </c>
      <c r="AC13" s="65">
        <f>IF(O13="", "", O13/GDP!R9/10)</f>
        <v>1.0754712665951947</v>
      </c>
      <c r="AD13" s="65">
        <f>IF(P13="", "", P13/GDP!S9/10)</f>
        <v>1.1791132797286754</v>
      </c>
      <c r="AE13" s="65">
        <f>IF(Q13="", "", Q13/GDP!T9/10)</f>
        <v>0.42232889903013254</v>
      </c>
      <c r="AG13" s="65">
        <f t="shared" si="5"/>
        <v>0.94950535424181326</v>
      </c>
      <c r="AH13" s="65">
        <f>AVERAGE('Travel balance'!W13:AA13)</f>
        <v>-0.73478774183012407</v>
      </c>
      <c r="AI13" s="77" t="str">
        <f t="shared" si="6"/>
        <v/>
      </c>
      <c r="AJ13" s="77" t="str">
        <f t="shared" si="7"/>
        <v/>
      </c>
    </row>
    <row r="14" spans="1:36" ht="14.25" customHeight="1" x14ac:dyDescent="0.15">
      <c r="A14" s="27" t="s">
        <v>27</v>
      </c>
      <c r="B14" s="26">
        <v>222.71809356110327</v>
      </c>
      <c r="C14" s="26">
        <v>369.83761704629899</v>
      </c>
      <c r="D14" s="26">
        <v>483.90955788951203</v>
      </c>
      <c r="E14" s="26">
        <v>517.56659217948993</v>
      </c>
      <c r="F14" s="26">
        <v>530.000485188639</v>
      </c>
      <c r="G14" s="26">
        <v>645.7131614879579</v>
      </c>
      <c r="H14" s="26">
        <v>722.39938106166403</v>
      </c>
      <c r="I14" s="26">
        <v>817.45208603501294</v>
      </c>
      <c r="J14" s="26">
        <v>880.39148602342391</v>
      </c>
      <c r="K14" s="26">
        <v>965.842938391144</v>
      </c>
      <c r="L14" s="26">
        <v>935.82038785466898</v>
      </c>
      <c r="M14" s="26">
        <v>1016.5065974064989</v>
      </c>
      <c r="N14" s="26">
        <v>1203.7059011363381</v>
      </c>
      <c r="O14" s="26">
        <v>1329.041860494217</v>
      </c>
      <c r="P14" s="26">
        <v>1527.9683042001859</v>
      </c>
      <c r="Q14" s="26">
        <v>292.79361727266735</v>
      </c>
      <c r="R14" s="21"/>
      <c r="S14" s="64">
        <f t="shared" si="0"/>
        <v>-0.80837716563372697</v>
      </c>
      <c r="T14" s="66">
        <f t="shared" si="1"/>
        <v>-0.80837716563372697</v>
      </c>
      <c r="U14" s="66">
        <f t="shared" si="2"/>
        <v>-0.80837716563372697</v>
      </c>
      <c r="V14" s="76">
        <f t="shared" si="3"/>
        <v>1</v>
      </c>
      <c r="W14" s="65">
        <f t="shared" si="4"/>
        <v>1.2026086102183819</v>
      </c>
      <c r="X14" s="65">
        <f>IF(J14="", "", J14/GDP!M10/10)</f>
        <v>7.9161471188280874</v>
      </c>
      <c r="Y14" s="65">
        <f>IF(K14="", "", K14/GDP!N10/10)</f>
        <v>8.3194094216966548</v>
      </c>
      <c r="Z14" s="65">
        <f>IF(L14="", "", L14/GDP!O10/10)</f>
        <v>8.8675301570877814</v>
      </c>
      <c r="AA14" s="65">
        <f>IF(M14="", "", M14/GDP!P10/10)</f>
        <v>9.6386636227297888</v>
      </c>
      <c r="AB14" s="65">
        <f>IF(N14="", "", N14/GDP!Q10/10)</f>
        <v>10.44215315339733</v>
      </c>
      <c r="AC14" s="65">
        <f>IF(O14="", "", O14/GDP!R10/10)</f>
        <v>10.668230744812123</v>
      </c>
      <c r="AD14" s="65">
        <f>IF(P14="", "", P14/GDP!S10/10)</f>
        <v>11.175239559898772</v>
      </c>
      <c r="AE14" s="65">
        <f>IF(Q14="", "", Q14/GDP!T10/10)</f>
        <v>2.3728919952240126</v>
      </c>
      <c r="AG14" s="65">
        <f t="shared" si="5"/>
        <v>10.158363447585158</v>
      </c>
      <c r="AH14" s="65">
        <f>AVERAGE('Travel balance'!W14:AA14)</f>
        <v>0.15736223739468044</v>
      </c>
      <c r="AI14" s="77">
        <f t="shared" si="6"/>
        <v>1</v>
      </c>
      <c r="AJ14" s="77" t="str">
        <f t="shared" si="7"/>
        <v/>
      </c>
    </row>
    <row r="15" spans="1:36" ht="14.25" customHeight="1" x14ac:dyDescent="0.15">
      <c r="A15" s="27" t="s">
        <v>28</v>
      </c>
      <c r="B15" s="24">
        <v>1097.4616231761747</v>
      </c>
      <c r="C15" s="24">
        <v>1064.1158908176699</v>
      </c>
      <c r="D15" s="24">
        <v>1212.5139664804469</v>
      </c>
      <c r="E15" s="24">
        <v>1351.340782122905</v>
      </c>
      <c r="F15" s="24">
        <v>1221.7318435754189</v>
      </c>
      <c r="G15" s="24">
        <v>1250.9497206703911</v>
      </c>
      <c r="H15" s="24">
        <v>1351.2849162011173</v>
      </c>
      <c r="I15" s="24">
        <v>1402.2346368715082</v>
      </c>
      <c r="J15" s="24">
        <v>1495.2217754189944</v>
      </c>
      <c r="K15" s="24">
        <v>1605.4750491620111</v>
      </c>
      <c r="L15" s="24">
        <v>1649.8477363128491</v>
      </c>
      <c r="M15" s="24">
        <v>1757</v>
      </c>
      <c r="N15" s="24">
        <v>1854.6017674222292</v>
      </c>
      <c r="O15" s="24">
        <v>2032.6337006657948</v>
      </c>
      <c r="P15" s="24">
        <v>2104.0240511005545</v>
      </c>
      <c r="Q15" s="24">
        <v>1075.5357534338862</v>
      </c>
      <c r="R15" s="21"/>
      <c r="S15" s="64">
        <f t="shared" si="0"/>
        <v>-0.48881964877193096</v>
      </c>
      <c r="T15" s="66">
        <f t="shared" si="1"/>
        <v>-0.48881964877193096</v>
      </c>
      <c r="U15" s="66">
        <f t="shared" si="2"/>
        <v>-0.48881964877193096</v>
      </c>
      <c r="V15" s="76">
        <f t="shared" si="3"/>
        <v>1</v>
      </c>
      <c r="W15" s="65">
        <f t="shared" si="4"/>
        <v>1.8796214511002853</v>
      </c>
      <c r="X15" s="65">
        <f>IF(J15="", "", J15/GDP!M11/10)</f>
        <v>54.813201918305516</v>
      </c>
      <c r="Y15" s="65">
        <f>IF(K15="", "", K15/GDP!N11/10)</f>
        <v>57.526399886300396</v>
      </c>
      <c r="Z15" s="65">
        <f>IF(L15="", "", L15/GDP!O11/10)</f>
        <v>55.683449883098277</v>
      </c>
      <c r="AA15" s="65">
        <f>IF(M15="", "", M15/GDP!P11/10)</f>
        <v>58.887852197956406</v>
      </c>
      <c r="AB15" s="65">
        <f>IF(N15="", "", N15/GDP!Q11/10)</f>
        <v>59.972330400101136</v>
      </c>
      <c r="AC15" s="65">
        <f>IF(O15="", "", O15/GDP!R11/10)</f>
        <v>63.476395840898817</v>
      </c>
      <c r="AD15" s="65">
        <f>IF(P15="", "", P15/GDP!S11/10)</f>
        <v>62.963925480846072</v>
      </c>
      <c r="AE15" s="65">
        <f>IF(Q15="", "", Q15/GDP!T11/10)</f>
        <v>43.763521540498758</v>
      </c>
      <c r="AG15" s="65">
        <f t="shared" si="5"/>
        <v>60.196790760580143</v>
      </c>
      <c r="AH15" s="65">
        <f>AVERAGE('Travel balance'!W15:AA15)</f>
        <v>48.78376973831292</v>
      </c>
      <c r="AI15" s="77">
        <f t="shared" si="6"/>
        <v>1</v>
      </c>
      <c r="AJ15" s="77" t="str">
        <f t="shared" si="7"/>
        <v/>
      </c>
    </row>
    <row r="16" spans="1:36" ht="14.25" customHeight="1" x14ac:dyDescent="0.15">
      <c r="A16" s="27" t="s">
        <v>29</v>
      </c>
      <c r="B16" s="26">
        <v>16750.093383366337</v>
      </c>
      <c r="C16" s="26">
        <v>17538.444310237082</v>
      </c>
      <c r="D16" s="26">
        <v>21773.880722725964</v>
      </c>
      <c r="E16" s="26">
        <v>23986.303782692015</v>
      </c>
      <c r="F16" s="26">
        <v>24566.257762620658</v>
      </c>
      <c r="G16" s="26">
        <v>28472.417850502534</v>
      </c>
      <c r="H16" s="26">
        <v>31582.197320229228</v>
      </c>
      <c r="I16" s="26">
        <v>31556.586837805702</v>
      </c>
      <c r="J16" s="26">
        <v>30617.136814965215</v>
      </c>
      <c r="K16" s="26">
        <v>33569.197555282233</v>
      </c>
      <c r="L16" s="26">
        <v>34269.44576366416</v>
      </c>
      <c r="M16" s="26">
        <v>37019.027968408875</v>
      </c>
      <c r="N16" s="26">
        <v>41747.384106558566</v>
      </c>
      <c r="O16" s="26">
        <v>45098.238690650149</v>
      </c>
      <c r="P16" s="26">
        <v>45729.128258067409</v>
      </c>
      <c r="Q16" s="26">
        <v>25667.07983745922</v>
      </c>
      <c r="R16" s="21"/>
      <c r="S16" s="64">
        <f t="shared" si="0"/>
        <v>-0.43871486697472517</v>
      </c>
      <c r="T16" s="66" t="str">
        <f t="shared" si="1"/>
        <v/>
      </c>
      <c r="U16" s="66" t="str">
        <f t="shared" si="2"/>
        <v/>
      </c>
      <c r="V16" s="76">
        <f t="shared" si="3"/>
        <v>1</v>
      </c>
      <c r="W16" s="65">
        <f t="shared" si="4"/>
        <v>40.772644957469836</v>
      </c>
      <c r="X16" s="65">
        <f>IF(J16="", "", J16/GDP!M12/10)</f>
        <v>2.016378376416287</v>
      </c>
      <c r="Y16" s="65">
        <f>IF(K16="", "", K16/GDP!N12/10)</f>
        <v>2.3033819751666074</v>
      </c>
      <c r="Z16" s="65">
        <f>IF(L16="", "", L16/GDP!O12/10)</f>
        <v>2.7752646057732715</v>
      </c>
      <c r="AA16" s="65">
        <f>IF(M16="", "", M16/GDP!P12/10)</f>
        <v>2.9235392271725105</v>
      </c>
      <c r="AB16" s="65">
        <f>IF(N16="", "", N16/GDP!Q12/10)</f>
        <v>3.013807371153761</v>
      </c>
      <c r="AC16" s="65">
        <f>IF(O16="", "", O16/GDP!R12/10)</f>
        <v>3.1730255624988484</v>
      </c>
      <c r="AD16" s="65">
        <f>IF(P16="", "", P16/GDP!S12/10)</f>
        <v>3.2842379945367774</v>
      </c>
      <c r="AE16" s="65">
        <f>IF(Q16="", "", Q16/GDP!T12/10)</f>
        <v>1.8884736108054341</v>
      </c>
      <c r="AG16" s="65">
        <f t="shared" si="5"/>
        <v>3.0339749522270334</v>
      </c>
      <c r="AH16" s="65">
        <f>AVERAGE('Travel balance'!W16:AA16)</f>
        <v>0.5397728687895631</v>
      </c>
      <c r="AI16" s="77" t="str">
        <f t="shared" si="6"/>
        <v/>
      </c>
      <c r="AJ16" s="77" t="str">
        <f t="shared" si="7"/>
        <v/>
      </c>
    </row>
    <row r="17" spans="1:36" ht="14.25" customHeight="1" x14ac:dyDescent="0.15">
      <c r="A17" s="27" t="s">
        <v>30</v>
      </c>
      <c r="B17" s="24">
        <v>16227.317678035195</v>
      </c>
      <c r="C17" s="24">
        <v>16517</v>
      </c>
      <c r="D17" s="24">
        <v>18556.544292771399</v>
      </c>
      <c r="E17" s="24">
        <v>21629.974579298025</v>
      </c>
      <c r="F17" s="24">
        <v>19168.123605163666</v>
      </c>
      <c r="G17" s="24">
        <v>18750.719425541127</v>
      </c>
      <c r="H17" s="24">
        <v>19791.155302516221</v>
      </c>
      <c r="I17" s="24">
        <v>18931.099755939867</v>
      </c>
      <c r="J17" s="24">
        <v>20220.585575110836</v>
      </c>
      <c r="K17" s="24">
        <v>20913.136937044066</v>
      </c>
      <c r="L17" s="24">
        <v>18291.804248043278</v>
      </c>
      <c r="M17" s="24">
        <v>19243.923362628804</v>
      </c>
      <c r="N17" s="24">
        <v>20333.26637886561</v>
      </c>
      <c r="O17" s="24">
        <v>23233.291241071471</v>
      </c>
      <c r="P17" s="24">
        <v>22982.53926490805</v>
      </c>
      <c r="Q17" s="24">
        <v>13880.755889427204</v>
      </c>
      <c r="R17" s="21"/>
      <c r="S17" s="64">
        <f t="shared" si="0"/>
        <v>-0.39603036333667108</v>
      </c>
      <c r="T17" s="66" t="str">
        <f t="shared" si="1"/>
        <v/>
      </c>
      <c r="U17" s="66">
        <f t="shared" si="2"/>
        <v>-0.39603036333667108</v>
      </c>
      <c r="V17" s="76">
        <f t="shared" si="3"/>
        <v>1</v>
      </c>
      <c r="W17" s="65">
        <f t="shared" si="4"/>
        <v>20.816964899103439</v>
      </c>
      <c r="X17" s="65">
        <f>IF(J17="", "", J17/GDP!M13/10)</f>
        <v>4.7003056416758842</v>
      </c>
      <c r="Y17" s="65">
        <f>IF(K17="", "", K17/GDP!N13/10)</f>
        <v>4.7240090375134924</v>
      </c>
      <c r="Z17" s="65">
        <f>IF(L17="", "", L17/GDP!O13/10)</f>
        <v>4.7883063360793559</v>
      </c>
      <c r="AA17" s="65">
        <f>IF(M17="", "", M17/GDP!P13/10)</f>
        <v>4.8629145889924024</v>
      </c>
      <c r="AB17" s="65">
        <f>IF(N17="", "", N17/GDP!Q13/10)</f>
        <v>4.8750229808567402</v>
      </c>
      <c r="AC17" s="65">
        <f>IF(O17="", "", O17/GDP!R13/10)</f>
        <v>5.1028393609919123</v>
      </c>
      <c r="AD17" s="65">
        <f>IF(P17="", "", P17/GDP!S13/10)</f>
        <v>5.1631693404784897</v>
      </c>
      <c r="AE17" s="65">
        <f>IF(Q17="", "", Q17/GDP!T13/10)</f>
        <v>3.2235663989355565</v>
      </c>
      <c r="AG17" s="65">
        <f t="shared" si="5"/>
        <v>4.9584505214797803</v>
      </c>
      <c r="AH17" s="65">
        <f>AVERAGE('Travel balance'!W17:AA17)</f>
        <v>2.4210438418386646</v>
      </c>
      <c r="AI17" s="77" t="str">
        <f t="shared" si="6"/>
        <v/>
      </c>
      <c r="AJ17" s="77" t="str">
        <f t="shared" si="7"/>
        <v/>
      </c>
    </row>
    <row r="18" spans="1:36" ht="14.25" customHeight="1" x14ac:dyDescent="0.15">
      <c r="A18" s="27" t="s">
        <v>31</v>
      </c>
      <c r="B18" s="26">
        <v>77.665000000000006</v>
      </c>
      <c r="C18" s="26">
        <v>116.93899999999999</v>
      </c>
      <c r="D18" s="26">
        <v>177.77500000000001</v>
      </c>
      <c r="E18" s="26">
        <v>191.24700000000001</v>
      </c>
      <c r="F18" s="26">
        <v>378.66699999999997</v>
      </c>
      <c r="G18" s="26">
        <v>657.36</v>
      </c>
      <c r="H18" s="26">
        <v>1287.3309999999999</v>
      </c>
      <c r="I18" s="26">
        <v>2433.3380000000002</v>
      </c>
      <c r="J18" s="26">
        <v>2365</v>
      </c>
      <c r="K18" s="26">
        <v>2431.5329999999999</v>
      </c>
      <c r="L18" s="26">
        <v>2309.4850000000001</v>
      </c>
      <c r="M18" s="26">
        <v>2713.7890000000002</v>
      </c>
      <c r="N18" s="26">
        <v>3011.7809999999999</v>
      </c>
      <c r="O18" s="26">
        <v>2634.163</v>
      </c>
      <c r="P18" s="26">
        <v>1791.5139999999999</v>
      </c>
      <c r="Q18" s="26">
        <v>304.185</v>
      </c>
      <c r="R18" s="21"/>
      <c r="S18" s="64">
        <f t="shared" si="0"/>
        <v>-0.83020785771141059</v>
      </c>
      <c r="T18" s="66" t="str">
        <f t="shared" si="1"/>
        <v/>
      </c>
      <c r="U18" s="66" t="str">
        <f t="shared" si="2"/>
        <v/>
      </c>
      <c r="V18" s="76">
        <f t="shared" si="3"/>
        <v>1</v>
      </c>
      <c r="W18" s="65">
        <f t="shared" si="4"/>
        <v>2.4921464000000002</v>
      </c>
      <c r="X18" s="65">
        <f>IF(J18="", "", J18/GDP!M14/10)</f>
        <v>3.1890293246479451</v>
      </c>
      <c r="Y18" s="65">
        <f>IF(K18="", "", K18/GDP!N14/10)</f>
        <v>3.2316897923970727</v>
      </c>
      <c r="Z18" s="65">
        <f>IF(L18="", "", L18/GDP!O14/10)</f>
        <v>4.5422773741112064</v>
      </c>
      <c r="AA18" s="65">
        <f>IF(M18="", "", M18/GDP!P14/10)</f>
        <v>7.1737208477588821</v>
      </c>
      <c r="AB18" s="65">
        <f>IF(N18="", "", N18/GDP!Q14/10)</f>
        <v>7.2791979561487565</v>
      </c>
      <c r="AC18" s="65">
        <f>IF(O18="", "", O18/GDP!R14/10)</f>
        <v>5.59116653348649</v>
      </c>
      <c r="AD18" s="65">
        <f>IF(P18="", "", P18/GDP!S14/10)</f>
        <v>3.7286196300241179</v>
      </c>
      <c r="AE18" s="65">
        <f>IF(Q18="", "", Q18/GDP!T14/10)</f>
        <v>0.71392902604090447</v>
      </c>
      <c r="AG18" s="65">
        <f t="shared" si="5"/>
        <v>5.6629964683058898</v>
      </c>
      <c r="AH18" s="65">
        <f>AVERAGE('Travel balance'!W18:AA18)</f>
        <v>0.35688448195860956</v>
      </c>
      <c r="AI18" s="77">
        <f t="shared" si="6"/>
        <v>1</v>
      </c>
      <c r="AJ18" s="77" t="str">
        <f t="shared" si="7"/>
        <v/>
      </c>
    </row>
    <row r="19" spans="1:36" ht="14.25" customHeight="1" x14ac:dyDescent="0.15">
      <c r="A19" s="27" t="s">
        <v>32</v>
      </c>
      <c r="B19" s="24">
        <v>2070.5068849999998</v>
      </c>
      <c r="C19" s="24">
        <v>2056.4299999999998</v>
      </c>
      <c r="D19" s="24">
        <v>2187.21</v>
      </c>
      <c r="E19" s="24">
        <v>2143.7545626000001</v>
      </c>
      <c r="F19" s="24">
        <v>2014.164</v>
      </c>
      <c r="G19" s="24">
        <v>2146.79</v>
      </c>
      <c r="H19" s="24">
        <v>2141.5880000000002</v>
      </c>
      <c r="I19" s="24">
        <v>2311.3820000000001</v>
      </c>
      <c r="J19" s="24">
        <v>2284.6680000000001</v>
      </c>
      <c r="K19" s="24">
        <v>2316.3733860000002</v>
      </c>
      <c r="L19" s="24">
        <v>2537.3259710000002</v>
      </c>
      <c r="M19" s="24">
        <v>3074.4712</v>
      </c>
      <c r="N19" s="24">
        <v>2930.2078299999989</v>
      </c>
      <c r="O19" s="24">
        <v>3727.5650779999992</v>
      </c>
      <c r="P19" s="24">
        <v>4125.4576669999942</v>
      </c>
      <c r="Q19" s="24">
        <v>1002.0463999999999</v>
      </c>
      <c r="R19" s="21"/>
      <c r="S19" s="64">
        <f t="shared" si="0"/>
        <v>-0.75710660952468789</v>
      </c>
      <c r="T19" s="66">
        <f t="shared" si="1"/>
        <v>-0.75710660952468789</v>
      </c>
      <c r="U19" s="66">
        <f t="shared" si="2"/>
        <v>-0.75710660952468789</v>
      </c>
      <c r="V19" s="76">
        <f t="shared" si="3"/>
        <v>1</v>
      </c>
      <c r="W19" s="65">
        <f t="shared" si="4"/>
        <v>3.2790055491999981</v>
      </c>
      <c r="X19" s="65">
        <f>IF(J19="", "", J19/GDP!M15/10)</f>
        <v>21.617917565572839</v>
      </c>
      <c r="Y19" s="65">
        <f>IF(K19="", "", K19/GDP!N15/10)</f>
        <v>20.846443230497862</v>
      </c>
      <c r="Z19" s="65">
        <f>IF(L19="", "", L19/GDP!O15/10)</f>
        <v>21.666546871264131</v>
      </c>
      <c r="AA19" s="65">
        <f>IF(M19="", "", M19/GDP!P15/10)</f>
        <v>25.774164396193989</v>
      </c>
      <c r="AB19" s="65">
        <f>IF(N19="", "", N19/GDP!Q15/10)</f>
        <v>23.459116222469508</v>
      </c>
      <c r="AC19" s="65">
        <f>IF(O19="", "", O19/GDP!R15/10)</f>
        <v>28.624915167292521</v>
      </c>
      <c r="AD19" s="65">
        <f>IF(P19="", "", P19/GDP!S15/10)</f>
        <v>30.381607115503538</v>
      </c>
      <c r="AE19" s="65">
        <f>IF(Q19="", "", Q19/GDP!T15/10)</f>
        <v>8.9072867971376741</v>
      </c>
      <c r="AG19" s="65">
        <f t="shared" si="5"/>
        <v>25.981269954544736</v>
      </c>
      <c r="AH19" s="65">
        <f>AVERAGE('Travel balance'!W19:AA19)</f>
        <v>23.426060338983973</v>
      </c>
      <c r="AI19" s="77">
        <f t="shared" si="6"/>
        <v>1</v>
      </c>
      <c r="AJ19" s="77" t="str">
        <f t="shared" si="7"/>
        <v/>
      </c>
    </row>
    <row r="20" spans="1:36" ht="14.25" customHeight="1" x14ac:dyDescent="0.15">
      <c r="A20" s="27" t="s">
        <v>33</v>
      </c>
      <c r="B20" s="26">
        <v>919.79812624113561</v>
      </c>
      <c r="C20" s="26">
        <v>1047.693327925532</v>
      </c>
      <c r="D20" s="26">
        <v>1105.0531914893618</v>
      </c>
      <c r="E20" s="26">
        <v>1165.9574468085104</v>
      </c>
      <c r="F20" s="26">
        <v>1118.0851063829787</v>
      </c>
      <c r="G20" s="26">
        <v>1361.7021276595744</v>
      </c>
      <c r="H20" s="26">
        <v>1034.5744680851064</v>
      </c>
      <c r="I20" s="26">
        <v>1059.0425531914893</v>
      </c>
      <c r="J20" s="26">
        <v>1175</v>
      </c>
      <c r="K20" s="26">
        <v>1207.9787234042553</v>
      </c>
      <c r="L20" s="26">
        <v>1574.5</v>
      </c>
      <c r="M20" s="26">
        <v>3845.7446808510635</v>
      </c>
      <c r="N20" s="26">
        <v>3642.127659574468</v>
      </c>
      <c r="O20" s="26">
        <v>4339.0957446808507</v>
      </c>
      <c r="P20" s="72">
        <v>3648</v>
      </c>
      <c r="Q20" s="26"/>
      <c r="R20" s="21"/>
      <c r="S20" s="64" t="str">
        <f t="shared" si="0"/>
        <v/>
      </c>
      <c r="T20" s="66" t="str">
        <f t="shared" si="1"/>
        <v/>
      </c>
      <c r="U20" s="66" t="str">
        <f t="shared" si="2"/>
        <v/>
      </c>
      <c r="V20" s="76">
        <f t="shared" si="3"/>
        <v>0</v>
      </c>
      <c r="W20" s="65">
        <f t="shared" si="4"/>
        <v>3.4098936170212766</v>
      </c>
      <c r="X20" s="65">
        <f>IF(J20="", "", J20/GDP!M16/10)</f>
        <v>3.6109964568425439</v>
      </c>
      <c r="Y20" s="65">
        <f>IF(K20="", "", K20/GDP!N16/10)</f>
        <v>3.6180395355654396</v>
      </c>
      <c r="Z20" s="65">
        <f>IF(L20="", "", L20/GDP!O16/10)</f>
        <v>5.0707492222724717</v>
      </c>
      <c r="AA20" s="65">
        <f>IF(M20="", "", M20/GDP!P16/10)</f>
        <v>11.930348546040335</v>
      </c>
      <c r="AB20" s="65">
        <f>IF(N20="", "", N20/GDP!Q16/10)</f>
        <v>10.267106408469552</v>
      </c>
      <c r="AC20" s="65">
        <f>IF(O20="", "", O20/GDP!R16/10)</f>
        <v>11.523609803438223</v>
      </c>
      <c r="AD20" s="65">
        <f>IF(P20="", "", P20/GDP!S16/10)</f>
        <v>9.4817960863037225</v>
      </c>
      <c r="AE20" s="65" t="str">
        <f>IF(Q20="", "", Q20/GDP!T16/10)</f>
        <v/>
      </c>
      <c r="AG20" s="65">
        <f t="shared" si="5"/>
        <v>9.6547220133048608</v>
      </c>
      <c r="AH20" s="65">
        <f>AVERAGE('Travel balance'!W20:AA20)</f>
        <v>5.2090756832364296</v>
      </c>
      <c r="AI20" s="77">
        <f t="shared" si="6"/>
        <v>1</v>
      </c>
      <c r="AJ20" s="77">
        <f t="shared" si="7"/>
        <v>1</v>
      </c>
    </row>
    <row r="21" spans="1:36" ht="14.25" customHeight="1" x14ac:dyDescent="0.15">
      <c r="A21" s="27" t="s">
        <v>34</v>
      </c>
      <c r="B21" s="24">
        <v>70</v>
      </c>
      <c r="C21" s="24">
        <v>80.335573096427922</v>
      </c>
      <c r="D21" s="24">
        <v>76.410765686837252</v>
      </c>
      <c r="E21" s="24">
        <v>74.563880619232847</v>
      </c>
      <c r="F21" s="24">
        <v>69.646009460087868</v>
      </c>
      <c r="G21" s="24">
        <v>81.221254109480881</v>
      </c>
      <c r="H21" s="24">
        <v>86.750397096728804</v>
      </c>
      <c r="I21" s="24">
        <v>102.8020641599516</v>
      </c>
      <c r="J21" s="24">
        <v>128.61387001987805</v>
      </c>
      <c r="K21" s="24">
        <v>153.27678982194666</v>
      </c>
      <c r="L21" s="24">
        <v>149.6085348428588</v>
      </c>
      <c r="M21" s="24">
        <v>213.53792514917177</v>
      </c>
      <c r="N21" s="24">
        <v>340.83515343428274</v>
      </c>
      <c r="O21" s="24">
        <v>353.29497657929232</v>
      </c>
      <c r="P21" s="24">
        <v>388.42696241540511</v>
      </c>
      <c r="Q21" s="24">
        <v>216.95763186943057</v>
      </c>
      <c r="R21" s="21"/>
      <c r="S21" s="64">
        <f t="shared" si="0"/>
        <v>-0.44144548946783935</v>
      </c>
      <c r="T21" s="66" t="str">
        <f t="shared" si="1"/>
        <v/>
      </c>
      <c r="U21" s="66" t="str">
        <f t="shared" si="2"/>
        <v/>
      </c>
      <c r="V21" s="76">
        <f t="shared" si="3"/>
        <v>1</v>
      </c>
      <c r="W21" s="65">
        <f t="shared" si="4"/>
        <v>0.28914071048420215</v>
      </c>
      <c r="X21" s="65">
        <f>IF(J21="", "", J21/GDP!M17/10)</f>
        <v>8.5727794857841419E-2</v>
      </c>
      <c r="Y21" s="65">
        <f>IF(K21="", "", K21/GDP!N17/10)</f>
        <v>8.8657390029158095E-2</v>
      </c>
      <c r="Z21" s="65">
        <f>IF(L21="", "", L21/GDP!O17/10)</f>
        <v>7.6664679046063458E-2</v>
      </c>
      <c r="AA21" s="65">
        <f>IF(M21="", "", M21/GDP!P17/10)</f>
        <v>9.6450014460989927E-2</v>
      </c>
      <c r="AB21" s="65">
        <f>IF(N21="", "", N21/GDP!Q17/10)</f>
        <v>0.13650073469109048</v>
      </c>
      <c r="AC21" s="65">
        <f>IF(O21="", "", O21/GDP!R17/10)</f>
        <v>0.12927010227739019</v>
      </c>
      <c r="AD21" s="65">
        <f>IF(P21="", "", P21/GDP!S17/10)</f>
        <v>0.12844959453767651</v>
      </c>
      <c r="AE21" s="65">
        <f>IF(Q21="", "", Q21/GDP!T17/10)</f>
        <v>6.6296575059079016E-2</v>
      </c>
      <c r="AG21" s="65">
        <f t="shared" si="5"/>
        <v>0.11346702500264212</v>
      </c>
      <c r="AH21" s="65">
        <f>AVERAGE('Travel balance'!W21:AA21)</f>
        <v>-0.13841478712091329</v>
      </c>
      <c r="AI21" s="77" t="str">
        <f t="shared" si="6"/>
        <v/>
      </c>
      <c r="AJ21" s="77" t="str">
        <f t="shared" si="7"/>
        <v/>
      </c>
    </row>
    <row r="22" spans="1:36" ht="14.25" customHeight="1" x14ac:dyDescent="0.15">
      <c r="A22" s="27" t="s">
        <v>35</v>
      </c>
      <c r="B22" s="26">
        <v>897.49055077946991</v>
      </c>
      <c r="C22" s="26">
        <v>1060.5761827399999</v>
      </c>
      <c r="D22" s="26">
        <v>1190.78</v>
      </c>
      <c r="E22" s="26">
        <v>1195.8923944749999</v>
      </c>
      <c r="F22" s="26">
        <v>1072.8160815850001</v>
      </c>
      <c r="G22" s="26">
        <v>1038.309000705</v>
      </c>
      <c r="H22" s="26">
        <v>970.55724478000002</v>
      </c>
      <c r="I22" s="26">
        <v>928.89546404999999</v>
      </c>
      <c r="J22" s="26">
        <v>969.41841173</v>
      </c>
      <c r="K22" s="26">
        <v>886.81312870527995</v>
      </c>
      <c r="L22" s="26">
        <v>947.33207368499995</v>
      </c>
      <c r="M22" s="26">
        <v>1038.3016676249999</v>
      </c>
      <c r="N22" s="72">
        <v>1100</v>
      </c>
      <c r="O22" s="72">
        <v>1100</v>
      </c>
      <c r="P22" s="72">
        <v>1200</v>
      </c>
      <c r="Q22" s="72">
        <f>600</f>
        <v>600</v>
      </c>
      <c r="R22" s="21"/>
      <c r="S22" s="64">
        <f t="shared" si="0"/>
        <v>-0.5</v>
      </c>
      <c r="T22" s="66">
        <f t="shared" si="1"/>
        <v>-0.5</v>
      </c>
      <c r="U22" s="66">
        <f t="shared" si="2"/>
        <v>-0.5</v>
      </c>
      <c r="V22" s="76">
        <f t="shared" si="3"/>
        <v>1</v>
      </c>
      <c r="W22" s="65">
        <f t="shared" si="4"/>
        <v>1.0771267482620002</v>
      </c>
      <c r="X22" s="65">
        <f>IF(J22="", "", J22/GDP!M18/10)</f>
        <v>20.726255091336679</v>
      </c>
      <c r="Y22" s="65">
        <f>IF(K22="", "", K22/GDP!N18/10)</f>
        <v>18.883051634608368</v>
      </c>
      <c r="Z22" s="65">
        <f>IF(L22="", "", L22/GDP!O18/10)</f>
        <v>20.091863168262854</v>
      </c>
      <c r="AA22" s="65">
        <f>IF(M22="", "", M22/GDP!P18/10)</f>
        <v>21.496896212183728</v>
      </c>
      <c r="AB22" s="65">
        <f>IF(N22="", "", N22/GDP!Q18/10)</f>
        <v>22.096544713810463</v>
      </c>
      <c r="AC22" s="65">
        <f>IF(O22="", "", O22/GDP!R18/10)</f>
        <v>21.625050620454587</v>
      </c>
      <c r="AD22" s="65">
        <f>IF(P22="", "", P22/GDP!S18/10)</f>
        <v>22.650232501287846</v>
      </c>
      <c r="AE22" s="65">
        <f>IF(Q22="", "", Q22/GDP!T18/10)</f>
        <v>13.580253076532955</v>
      </c>
      <c r="AG22" s="65">
        <f t="shared" si="5"/>
        <v>21.592117443199896</v>
      </c>
      <c r="AH22" s="65">
        <f>AVERAGE('Travel balance'!W22:AA22)</f>
        <v>19.655198810262576</v>
      </c>
      <c r="AI22" s="77">
        <f t="shared" si="6"/>
        <v>1</v>
      </c>
      <c r="AJ22" s="77" t="str">
        <f t="shared" si="7"/>
        <v/>
      </c>
    </row>
    <row r="23" spans="1:36" ht="14.25" customHeight="1" x14ac:dyDescent="0.15">
      <c r="A23" s="27" t="s">
        <v>36</v>
      </c>
      <c r="B23" s="24">
        <v>253.1</v>
      </c>
      <c r="C23" s="24">
        <v>286.3</v>
      </c>
      <c r="D23" s="24">
        <v>323.60000000000002</v>
      </c>
      <c r="E23" s="24">
        <v>362.9</v>
      </c>
      <c r="F23" s="24">
        <v>369.8</v>
      </c>
      <c r="G23" s="24">
        <v>440.4</v>
      </c>
      <c r="H23" s="24">
        <v>486.7</v>
      </c>
      <c r="I23" s="24">
        <v>684.7</v>
      </c>
      <c r="J23" s="24">
        <v>791.4</v>
      </c>
      <c r="K23" s="24">
        <v>867.6</v>
      </c>
      <c r="L23" s="24">
        <v>728.7</v>
      </c>
      <c r="M23" s="24">
        <v>710.6</v>
      </c>
      <c r="N23" s="24">
        <v>800.9</v>
      </c>
      <c r="O23" s="24">
        <v>883.3</v>
      </c>
      <c r="P23" s="24">
        <v>901.3</v>
      </c>
      <c r="Q23" s="24">
        <v>354.8</v>
      </c>
      <c r="R23" s="21"/>
      <c r="S23" s="64">
        <f t="shared" si="0"/>
        <v>-0.60634638854987233</v>
      </c>
      <c r="T23" s="66" t="str">
        <f t="shared" si="1"/>
        <v/>
      </c>
      <c r="U23" s="66" t="str">
        <f t="shared" si="2"/>
        <v/>
      </c>
      <c r="V23" s="76">
        <f t="shared" si="3"/>
        <v>1</v>
      </c>
      <c r="W23" s="65">
        <f t="shared" si="4"/>
        <v>0.80496000000000001</v>
      </c>
      <c r="X23" s="65">
        <f>IF(J23="", "", J23/GDP!M19/10)</f>
        <v>1.0482714116918184</v>
      </c>
      <c r="Y23" s="65">
        <f>IF(K23="", "", K23/GDP!N19/10)</f>
        <v>1.1019102029090821</v>
      </c>
      <c r="Z23" s="65">
        <f>IF(L23="", "", L23/GDP!O19/10)</f>
        <v>1.2936521415071753</v>
      </c>
      <c r="AA23" s="65">
        <f>IF(M23="", "", M23/GDP!P19/10)</f>
        <v>1.4896199371469281</v>
      </c>
      <c r="AB23" s="65">
        <f>IF(N23="", "", N23/GDP!Q19/10)</f>
        <v>1.4635527662732191</v>
      </c>
      <c r="AC23" s="65">
        <f>IF(O23="", "", O23/GDP!R19/10)</f>
        <v>1.471886209591728</v>
      </c>
      <c r="AD23" s="65">
        <f>IF(P23="", "", P23/GDP!S19/10)</f>
        <v>1.399222129908811</v>
      </c>
      <c r="AE23" s="65">
        <f>IF(Q23="", "", Q23/GDP!T19/10)</f>
        <v>0.58936322558635956</v>
      </c>
      <c r="AG23" s="65">
        <f t="shared" si="5"/>
        <v>1.4235866368855725</v>
      </c>
      <c r="AH23" s="65">
        <f>AVERAGE('Travel balance'!W23:AA23)</f>
        <v>-0.29574230200439466</v>
      </c>
      <c r="AI23" s="77" t="str">
        <f t="shared" si="6"/>
        <v/>
      </c>
      <c r="AJ23" s="77" t="str">
        <f t="shared" si="7"/>
        <v/>
      </c>
    </row>
    <row r="24" spans="1:36" ht="14.25" customHeight="1" x14ac:dyDescent="0.15">
      <c r="A24" s="27" t="s">
        <v>37</v>
      </c>
      <c r="B24" s="26">
        <v>9840.8959031766717</v>
      </c>
      <c r="C24" s="26">
        <v>10315.115605269606</v>
      </c>
      <c r="D24" s="26">
        <v>11014.884928319634</v>
      </c>
      <c r="E24" s="26">
        <v>12019.8</v>
      </c>
      <c r="F24" s="26">
        <v>11461.111581678493</v>
      </c>
      <c r="G24" s="26">
        <v>11392.846079365072</v>
      </c>
      <c r="H24" s="26">
        <v>12749.729634334404</v>
      </c>
      <c r="I24" s="26">
        <v>12498.094708765537</v>
      </c>
      <c r="J24" s="26">
        <v>13384.40711511574</v>
      </c>
      <c r="K24" s="26">
        <v>13918.179985346778</v>
      </c>
      <c r="L24" s="26">
        <v>7865.0931121694575</v>
      </c>
      <c r="M24" s="26">
        <v>7647.8195179950553</v>
      </c>
      <c r="N24" s="26">
        <v>8396.027420042521</v>
      </c>
      <c r="O24" s="26">
        <v>8879.1428883150329</v>
      </c>
      <c r="P24" s="26">
        <v>8861.3344345508831</v>
      </c>
      <c r="Q24" s="26">
        <v>6583.2134833453019</v>
      </c>
      <c r="R24" s="21"/>
      <c r="S24" s="64">
        <f t="shared" si="0"/>
        <v>-0.25708554033612008</v>
      </c>
      <c r="T24" s="66" t="str">
        <f t="shared" si="1"/>
        <v/>
      </c>
      <c r="U24" s="66" t="str">
        <f t="shared" si="2"/>
        <v/>
      </c>
      <c r="V24" s="76">
        <f t="shared" si="3"/>
        <v>1</v>
      </c>
      <c r="W24" s="65">
        <f t="shared" si="4"/>
        <v>8.3298834746145918</v>
      </c>
      <c r="X24" s="65">
        <f>IF(J24="", "", J24/GDP!M20/10)</f>
        <v>2.5650522269449927</v>
      </c>
      <c r="Y24" s="65">
        <f>IF(K24="", "", K24/GDP!N20/10)</f>
        <v>2.5989586136325569</v>
      </c>
      <c r="Z24" s="65">
        <f>IF(L24="", "", L24/GDP!O20/10)</f>
        <v>1.7009907893178682</v>
      </c>
      <c r="AA24" s="65">
        <f>IF(M24="", "", M24/GDP!P20/10)</f>
        <v>1.6069175105825919</v>
      </c>
      <c r="AB24" s="65">
        <f>IF(N24="", "", N24/GDP!Q20/10)</f>
        <v>1.6707828602238379</v>
      </c>
      <c r="AC24" s="65">
        <f>IF(O24="", "", O24/GDP!R20/10)</f>
        <v>1.6322540036882482</v>
      </c>
      <c r="AD24" s="65">
        <f>IF(P24="", "", P24/GDP!S20/10)</f>
        <v>1.6620494901161138</v>
      </c>
      <c r="AE24" s="65">
        <f>IF(Q24="", "", Q24/GDP!T20/10)</f>
        <v>1.2830593200513141</v>
      </c>
      <c r="AG24" s="65">
        <f t="shared" si="5"/>
        <v>1.6545989307857323</v>
      </c>
      <c r="AH24" s="65">
        <f>AVERAGE('Travel balance'!W24:AA24)</f>
        <v>-1.5432295436698589</v>
      </c>
      <c r="AI24" s="77" t="str">
        <f t="shared" si="6"/>
        <v/>
      </c>
      <c r="AJ24" s="77" t="str">
        <f t="shared" si="7"/>
        <v/>
      </c>
    </row>
    <row r="25" spans="1:36" ht="14.25" customHeight="1" x14ac:dyDescent="0.15">
      <c r="A25" s="27" t="s">
        <v>39</v>
      </c>
      <c r="B25" s="26">
        <v>213.60926686970379</v>
      </c>
      <c r="C25" s="26">
        <v>260.07620778912349</v>
      </c>
      <c r="D25" s="26">
        <v>288.635634111603</v>
      </c>
      <c r="E25" s="26">
        <v>278.48073904134048</v>
      </c>
      <c r="F25" s="26">
        <v>256.24900278666297</v>
      </c>
      <c r="G25" s="26">
        <v>264.46697548779048</v>
      </c>
      <c r="H25" s="26">
        <v>247.6</v>
      </c>
      <c r="I25" s="26">
        <v>297.70018505154297</v>
      </c>
      <c r="J25" s="26">
        <v>350.97914006715399</v>
      </c>
      <c r="K25" s="26">
        <v>379.57807105355249</v>
      </c>
      <c r="L25" s="26">
        <v>371.55972421441447</v>
      </c>
      <c r="M25" s="26">
        <v>390.79032901909102</v>
      </c>
      <c r="N25" s="26">
        <v>426.71071391002397</v>
      </c>
      <c r="O25" s="26">
        <v>478.9000402872295</v>
      </c>
      <c r="P25" s="26">
        <v>526.67426191592199</v>
      </c>
      <c r="Q25" s="26">
        <v>246.87394612194799</v>
      </c>
      <c r="R25" s="21"/>
      <c r="S25" s="64">
        <f t="shared" si="0"/>
        <v>-0.53125876092012481</v>
      </c>
      <c r="T25" s="66">
        <f t="shared" si="1"/>
        <v>-0.53125876092012481</v>
      </c>
      <c r="U25" s="66">
        <f t="shared" si="2"/>
        <v>-0.53125876092012481</v>
      </c>
      <c r="V25" s="76">
        <f t="shared" si="3"/>
        <v>1</v>
      </c>
      <c r="W25" s="65">
        <f t="shared" si="4"/>
        <v>0.43892701386933625</v>
      </c>
      <c r="X25" s="65">
        <f>IF(J25="", "", J25/GDP!M21/10)</f>
        <v>22.222150146097057</v>
      </c>
      <c r="Y25" s="65">
        <f>IF(K25="", "", K25/GDP!N21/10)</f>
        <v>22.765554443199768</v>
      </c>
      <c r="Z25" s="65">
        <f>IF(L25="", "", L25/GDP!O21/10)</f>
        <v>21.58096708170936</v>
      </c>
      <c r="AA25" s="65">
        <f>IF(M25="", "", M25/GDP!P21/10)</f>
        <v>21.84035300018347</v>
      </c>
      <c r="AB25" s="65">
        <f>IF(N25="", "", N25/GDP!Q21/10)</f>
        <v>22.959585701285476</v>
      </c>
      <c r="AC25" s="65">
        <f>IF(O25="", "", O25/GDP!R21/10)</f>
        <v>24.996090272868251</v>
      </c>
      <c r="AD25" s="65">
        <f>IF(P25="", "", P25/GDP!S21/10)</f>
        <v>26.565918609415206</v>
      </c>
      <c r="AE25" s="65">
        <f>IF(Q25="", "", Q25/GDP!T21/10)</f>
        <v>14.47175724990384</v>
      </c>
      <c r="AG25" s="65">
        <f t="shared" si="5"/>
        <v>23.588582933092351</v>
      </c>
      <c r="AH25" s="65">
        <f>AVERAGE('Travel balance'!W25:AA25)</f>
        <v>20.970349597414291</v>
      </c>
      <c r="AI25" s="77">
        <f t="shared" si="6"/>
        <v>1</v>
      </c>
      <c r="AJ25" s="77" t="str">
        <f t="shared" si="7"/>
        <v/>
      </c>
    </row>
    <row r="26" spans="1:36" ht="14.25" customHeight="1" x14ac:dyDescent="0.15">
      <c r="A26" s="27" t="s">
        <v>40</v>
      </c>
      <c r="B26" s="24">
        <v>103.41230004583727</v>
      </c>
      <c r="C26" s="24">
        <v>116.36297513583418</v>
      </c>
      <c r="D26" s="24">
        <v>206.76353583076548</v>
      </c>
      <c r="E26" s="24">
        <v>236.61208564238029</v>
      </c>
      <c r="F26" s="24">
        <v>131.76454724738059</v>
      </c>
      <c r="G26" s="24">
        <v>149.32671140537209</v>
      </c>
      <c r="H26" s="24">
        <v>179.8</v>
      </c>
      <c r="I26" s="24">
        <v>169.88193754012505</v>
      </c>
      <c r="J26" s="24">
        <v>189.24189346611641</v>
      </c>
      <c r="K26" s="24">
        <v>151.34398109871256</v>
      </c>
      <c r="L26" s="24">
        <v>140.95204862210144</v>
      </c>
      <c r="M26" s="24">
        <v>123.43774365388136</v>
      </c>
      <c r="N26" s="24">
        <v>150.22928789153968</v>
      </c>
      <c r="O26" s="24">
        <v>162.47135729381083</v>
      </c>
      <c r="P26" s="24">
        <v>239.64839147436902</v>
      </c>
      <c r="Q26" s="24"/>
      <c r="R26" s="21"/>
      <c r="S26" s="64" t="str">
        <f t="shared" si="0"/>
        <v/>
      </c>
      <c r="T26" s="66" t="str">
        <f t="shared" si="1"/>
        <v/>
      </c>
      <c r="U26" s="66" t="str">
        <f t="shared" si="2"/>
        <v/>
      </c>
      <c r="V26" s="76">
        <f t="shared" si="3"/>
        <v>0</v>
      </c>
      <c r="W26" s="65">
        <f t="shared" si="4"/>
        <v>0.16334776578714044</v>
      </c>
      <c r="X26" s="65">
        <f>IF(J26="", "", J26/GDP!M22/10)</f>
        <v>1.5117548485675392</v>
      </c>
      <c r="Y26" s="65">
        <f>IF(K26="", "", K26/GDP!N22/10)</f>
        <v>1.1389564842793145</v>
      </c>
      <c r="Z26" s="65">
        <f>IF(L26="", "", L26/GDP!O22/10)</f>
        <v>1.2375815461523769</v>
      </c>
      <c r="AA26" s="65">
        <f>IF(M26="", "", M26/GDP!P22/10)</f>
        <v>1.0445066168346131</v>
      </c>
      <c r="AB26" s="65">
        <f>IF(N26="", "", N26/GDP!Q22/10)</f>
        <v>1.1831710921876528</v>
      </c>
      <c r="AC26" s="65">
        <f>IF(O26="", "", O26/GDP!R22/10)</f>
        <v>1.1395541516791545</v>
      </c>
      <c r="AD26" s="65">
        <f>IF(P26="", "", P26/GDP!S22/10)</f>
        <v>1.6651156652696826</v>
      </c>
      <c r="AE26" s="65" t="str">
        <f>IF(Q26="", "", Q26/GDP!T22/10)</f>
        <v/>
      </c>
      <c r="AG26" s="65">
        <f t="shared" si="5"/>
        <v>1.253985814424696</v>
      </c>
      <c r="AH26" s="65">
        <f>AVERAGE('Travel balance'!W26:AA26)</f>
        <v>0.78331751375050662</v>
      </c>
      <c r="AI26" s="77" t="str">
        <f t="shared" si="6"/>
        <v/>
      </c>
      <c r="AJ26" s="77"/>
    </row>
    <row r="27" spans="1:36" ht="14.25" customHeight="1" x14ac:dyDescent="0.15">
      <c r="A27" s="27" t="s">
        <v>41</v>
      </c>
      <c r="B27" s="26"/>
      <c r="C27" s="26">
        <v>494.6</v>
      </c>
      <c r="D27" s="26">
        <v>568.66270954498884</v>
      </c>
      <c r="E27" s="26">
        <v>430.52595888326402</v>
      </c>
      <c r="F27" s="26">
        <v>366.14530936492503</v>
      </c>
      <c r="G27" s="26">
        <v>442.43106986697717</v>
      </c>
      <c r="H27" s="26">
        <v>493.02102629471199</v>
      </c>
      <c r="I27" s="26">
        <v>440.81203055765548</v>
      </c>
      <c r="J27" s="26">
        <v>439.07524138145868</v>
      </c>
      <c r="K27" s="26">
        <v>401.05895952577748</v>
      </c>
      <c r="L27" s="26">
        <v>369.70205537697603</v>
      </c>
      <c r="M27" s="26">
        <v>440.47840715490662</v>
      </c>
      <c r="N27" s="26">
        <v>512.94169762471495</v>
      </c>
      <c r="O27" s="26">
        <v>583.39769464084634</v>
      </c>
      <c r="P27" s="26">
        <v>600.69386763865828</v>
      </c>
      <c r="Q27" s="72">
        <v>104</v>
      </c>
      <c r="R27" s="21"/>
      <c r="S27" s="64">
        <f t="shared" si="0"/>
        <v>-0.82686688577523448</v>
      </c>
      <c r="T27" s="66" t="str">
        <f t="shared" si="1"/>
        <v/>
      </c>
      <c r="U27" s="66">
        <f t="shared" si="2"/>
        <v>-0.82686688577523448</v>
      </c>
      <c r="V27" s="76">
        <f t="shared" si="3"/>
        <v>1</v>
      </c>
      <c r="W27" s="65">
        <f t="shared" si="4"/>
        <v>0.50144274448722048</v>
      </c>
      <c r="X27" s="65">
        <f>IF(J27="", "", J27/GDP!M23/10)</f>
        <v>6.7907796301230459</v>
      </c>
      <c r="Y27" s="65">
        <f>IF(K27="", "", K27/GDP!N23/10)</f>
        <v>6.2528797921944577</v>
      </c>
      <c r="Z27" s="65">
        <f>IF(L27="", "", L27/GDP!O23/10)</f>
        <v>5.555635698645121</v>
      </c>
      <c r="AA27" s="65">
        <f>IF(M27="", "", M27/GDP!P23/10)</f>
        <v>6.383827373351723</v>
      </c>
      <c r="AB27" s="65">
        <f>IF(N27="", "", N27/GDP!Q23/10)</f>
        <v>7.1817278544482619</v>
      </c>
      <c r="AC27" s="65">
        <f>IF(O27="", "", O27/GDP!R23/10)</f>
        <v>8.0754585601077462</v>
      </c>
      <c r="AD27" s="65">
        <f>IF(P27="", "", P27/GDP!S23/10)</f>
        <v>8.0262533133673735</v>
      </c>
      <c r="AE27" s="65">
        <f>IF(Q27="", "", Q27/GDP!T23/10)</f>
        <v>1.5067222994900324</v>
      </c>
      <c r="AG27" s="65">
        <f t="shared" si="5"/>
        <v>7.0445805599840439</v>
      </c>
      <c r="AH27" s="65">
        <f>AVERAGE('Travel balance'!W27:AA27)</f>
        <v>3.4692936948829511</v>
      </c>
      <c r="AI27" s="77">
        <f t="shared" si="6"/>
        <v>1</v>
      </c>
      <c r="AJ27" s="77" t="str">
        <f t="shared" ref="AJ27:AJ32" si="8">IF(AE27="", 1, "")</f>
        <v/>
      </c>
    </row>
    <row r="28" spans="1:36" ht="14.25" customHeight="1" x14ac:dyDescent="0.15">
      <c r="A28" s="27" t="s">
        <v>42</v>
      </c>
      <c r="B28" s="24"/>
      <c r="C28" s="24">
        <v>23</v>
      </c>
      <c r="D28" s="24">
        <v>28.290981665507211</v>
      </c>
      <c r="E28" s="24">
        <v>36.521432901339843</v>
      </c>
      <c r="F28" s="24">
        <v>42.093980451986688</v>
      </c>
      <c r="G28" s="24">
        <v>40.150577884570261</v>
      </c>
      <c r="H28" s="24">
        <v>47.081075937631326</v>
      </c>
      <c r="I28" s="24">
        <v>61.417753261748366</v>
      </c>
      <c r="J28" s="24">
        <v>83.234831498816192</v>
      </c>
      <c r="K28" s="24">
        <v>83.88710464576053</v>
      </c>
      <c r="L28" s="24">
        <v>93.786796595287569</v>
      </c>
      <c r="M28" s="24">
        <v>91.546911761300208</v>
      </c>
      <c r="N28" s="24">
        <v>105.01781205594895</v>
      </c>
      <c r="O28" s="24">
        <v>102.94817756085659</v>
      </c>
      <c r="P28" s="24">
        <v>119.70826544753814</v>
      </c>
      <c r="Q28" s="24">
        <v>84.389321778939149</v>
      </c>
      <c r="R28" s="21"/>
      <c r="S28" s="64">
        <f t="shared" si="0"/>
        <v>-0.2950418129989314</v>
      </c>
      <c r="T28" s="66" t="str">
        <f t="shared" si="1"/>
        <v/>
      </c>
      <c r="U28" s="66" t="str">
        <f t="shared" si="2"/>
        <v/>
      </c>
      <c r="V28" s="76">
        <f t="shared" si="3"/>
        <v>1</v>
      </c>
      <c r="W28" s="65">
        <f t="shared" si="4"/>
        <v>0.10260159268418628</v>
      </c>
      <c r="X28" s="65">
        <f>IF(J28="", "", J28/GDP!M24/10)</f>
        <v>4.6101405780078171</v>
      </c>
      <c r="Y28" s="65">
        <f>IF(K28="", "", K28/GDP!N24/10)</f>
        <v>4.7027591213417681</v>
      </c>
      <c r="Z28" s="65">
        <f>IF(L28="", "", L28/GDP!O24/10)</f>
        <v>4.8807218906458036</v>
      </c>
      <c r="AA28" s="65">
        <f>IF(M28="", "", M28/GDP!P24/10)</f>
        <v>4.5214898497265121</v>
      </c>
      <c r="AB28" s="65">
        <f>IF(N28="", "", N28/GDP!Q24/10)</f>
        <v>4.4407993372624421</v>
      </c>
      <c r="AC28" s="65">
        <f>IF(O28="", "", O28/GDP!R24/10)</f>
        <v>4.2695630364443442</v>
      </c>
      <c r="AD28" s="65">
        <f>IF(P28="", "", P28/GDP!S24/10)</f>
        <v>4.8116404660116396</v>
      </c>
      <c r="AE28" s="65">
        <f>IF(Q28="", "", Q28/GDP!T24/10)</f>
        <v>3.3709363551883245</v>
      </c>
      <c r="AG28" s="65">
        <f t="shared" si="5"/>
        <v>4.5848429160181485</v>
      </c>
      <c r="AH28" s="65">
        <f>AVERAGE('Travel balance'!W28:AA28)</f>
        <v>1.9562465922073897</v>
      </c>
      <c r="AI28" s="77" t="str">
        <f t="shared" si="6"/>
        <v/>
      </c>
      <c r="AJ28" s="77" t="str">
        <f t="shared" si="8"/>
        <v/>
      </c>
    </row>
    <row r="29" spans="1:36" ht="14.25" customHeight="1" x14ac:dyDescent="0.15">
      <c r="A29" s="27" t="s">
        <v>43</v>
      </c>
      <c r="B29" s="26">
        <v>238.619</v>
      </c>
      <c r="C29" s="26">
        <v>244.09899999999999</v>
      </c>
      <c r="D29" s="26">
        <v>292</v>
      </c>
      <c r="E29" s="26">
        <v>274.89</v>
      </c>
      <c r="F29" s="26">
        <v>279.02</v>
      </c>
      <c r="G29" s="26">
        <v>309.69600000000003</v>
      </c>
      <c r="H29" s="26">
        <v>379.61</v>
      </c>
      <c r="I29" s="26">
        <v>594.27654752000001</v>
      </c>
      <c r="J29" s="26">
        <v>573.76208304810496</v>
      </c>
      <c r="K29" s="26">
        <v>658</v>
      </c>
      <c r="L29" s="26">
        <v>699.45036173109702</v>
      </c>
      <c r="M29" s="26">
        <v>713.05951202446101</v>
      </c>
      <c r="N29" s="26">
        <v>802.56690000000003</v>
      </c>
      <c r="O29" s="26">
        <v>815.46776407020002</v>
      </c>
      <c r="P29" s="26">
        <v>837.29</v>
      </c>
      <c r="Q29" s="26">
        <v>197.20127640907299</v>
      </c>
      <c r="R29" s="21"/>
      <c r="S29" s="64">
        <f t="shared" si="0"/>
        <v>-0.76447673278186412</v>
      </c>
      <c r="T29" s="66" t="str">
        <f t="shared" si="1"/>
        <v/>
      </c>
      <c r="U29" s="66" t="str">
        <f t="shared" si="2"/>
        <v/>
      </c>
      <c r="V29" s="76">
        <f t="shared" si="3"/>
        <v>1</v>
      </c>
      <c r="W29" s="65">
        <f t="shared" si="4"/>
        <v>0.77356690756515156</v>
      </c>
      <c r="X29" s="65">
        <f>IF(J29="", "", J29/GDP!M25/10)</f>
        <v>1.8578691665282743</v>
      </c>
      <c r="Y29" s="65">
        <f>IF(K29="", "", K29/GDP!N25/10)</f>
        <v>1.9797401570200379</v>
      </c>
      <c r="Z29" s="65">
        <f>IF(L29="", "", L29/GDP!O25/10)</f>
        <v>2.1041971039746499</v>
      </c>
      <c r="AA29" s="65">
        <f>IF(M29="", "", M29/GDP!P25/10)</f>
        <v>2.0856700147457525</v>
      </c>
      <c r="AB29" s="65">
        <f>IF(N29="", "", N29/GDP!Q25/10)</f>
        <v>2.1242027655127043</v>
      </c>
      <c r="AC29" s="65">
        <f>IF(O29="", "", O29/GDP!R25/10)</f>
        <v>2.0094673444726792</v>
      </c>
      <c r="AD29" s="65">
        <f>IF(P29="", "", P29/GDP!S25/10)</f>
        <v>2.0325831998563202</v>
      </c>
      <c r="AE29" s="65">
        <f>IF(Q29="", "", Q29/GDP!T25/10)</f>
        <v>0.53530092788054195</v>
      </c>
      <c r="AG29" s="65">
        <f t="shared" si="5"/>
        <v>2.0712240857124211</v>
      </c>
      <c r="AH29" s="65">
        <f>AVERAGE('Travel balance'!W29:AA29)</f>
        <v>-0.15564724008839675</v>
      </c>
      <c r="AI29" s="77" t="str">
        <f t="shared" si="6"/>
        <v/>
      </c>
      <c r="AJ29" s="77" t="str">
        <f t="shared" si="8"/>
        <v/>
      </c>
    </row>
    <row r="30" spans="1:36" ht="14.25" customHeight="1" x14ac:dyDescent="0.15">
      <c r="A30" s="27" t="s">
        <v>44</v>
      </c>
      <c r="B30" s="24">
        <v>518.57566286629265</v>
      </c>
      <c r="C30" s="24">
        <v>606.8977133705896</v>
      </c>
      <c r="D30" s="24">
        <v>723.9</v>
      </c>
      <c r="E30" s="24">
        <v>824.58458932661961</v>
      </c>
      <c r="F30" s="24">
        <v>674.4379985501472</v>
      </c>
      <c r="G30" s="24">
        <v>588.77818841377132</v>
      </c>
      <c r="H30" s="24">
        <v>634.76803230017993</v>
      </c>
      <c r="I30" s="24">
        <v>615.05375851913834</v>
      </c>
      <c r="J30" s="24">
        <v>684.93865212119942</v>
      </c>
      <c r="K30" s="24">
        <v>707.05767088458947</v>
      </c>
      <c r="L30" s="24">
        <v>752.40464219752198</v>
      </c>
      <c r="M30" s="24">
        <v>829.61761064124858</v>
      </c>
      <c r="N30" s="24">
        <v>930.26846723023209</v>
      </c>
      <c r="O30" s="24">
        <v>1096.3190887791702</v>
      </c>
      <c r="P30" s="24">
        <v>1174.1993925097245</v>
      </c>
      <c r="Q30" s="24">
        <v>349.85473801317124</v>
      </c>
      <c r="R30" s="21"/>
      <c r="S30" s="64">
        <f t="shared" si="0"/>
        <v>-0.7020482720014064</v>
      </c>
      <c r="T30" s="66" t="str">
        <f t="shared" si="1"/>
        <v/>
      </c>
      <c r="U30" s="66">
        <f t="shared" si="2"/>
        <v>-0.7020482720014064</v>
      </c>
      <c r="V30" s="76">
        <f t="shared" si="3"/>
        <v>1</v>
      </c>
      <c r="W30" s="65">
        <f t="shared" si="4"/>
        <v>0.95656184027157942</v>
      </c>
      <c r="X30" s="65">
        <f>IF(J30="", "", J30/GDP!M26/10)</f>
        <v>3.7727501531640355</v>
      </c>
      <c r="Y30" s="65">
        <f>IF(K30="", "", K30/GDP!N26/10)</f>
        <v>3.8174220612034988</v>
      </c>
      <c r="Z30" s="65">
        <f>IF(L30="", "", L30/GDP!O26/10)</f>
        <v>4.6416710471707434</v>
      </c>
      <c r="AA30" s="65">
        <f>IF(M30="", "", M30/GDP!P26/10)</f>
        <v>4.9061049833025168</v>
      </c>
      <c r="AB30" s="65">
        <f>IF(N30="", "", N30/GDP!Q26/10)</f>
        <v>5.1451163429197049</v>
      </c>
      <c r="AC30" s="65">
        <f>IF(O30="", "", O30/GDP!R26/10)</f>
        <v>5.4317084093562507</v>
      </c>
      <c r="AD30" s="65">
        <f>IF(P30="", "", P30/GDP!S26/10)</f>
        <v>5.8121097952799996</v>
      </c>
      <c r="AE30" s="65">
        <f>IF(Q30="", "", Q30/GDP!T26/10)</f>
        <v>1.7679465524800442</v>
      </c>
      <c r="AG30" s="65">
        <f t="shared" si="5"/>
        <v>5.1873421156058424</v>
      </c>
      <c r="AH30" s="65">
        <f>AVERAGE('Travel balance'!W30:AA30)</f>
        <v>3.8531669537845685</v>
      </c>
      <c r="AI30" s="77">
        <f t="shared" si="6"/>
        <v>1</v>
      </c>
      <c r="AJ30" s="77" t="str">
        <f t="shared" si="8"/>
        <v/>
      </c>
    </row>
    <row r="31" spans="1:36" ht="14.25" customHeight="1" x14ac:dyDescent="0.15">
      <c r="A31" s="27" t="s">
        <v>45</v>
      </c>
      <c r="B31" s="26">
        <v>561.1765280695754</v>
      </c>
      <c r="C31" s="26">
        <v>537.80594480558455</v>
      </c>
      <c r="D31" s="26">
        <v>546.01360077416564</v>
      </c>
      <c r="E31" s="26">
        <v>509.94706191209741</v>
      </c>
      <c r="F31" s="26">
        <v>662.7854420197192</v>
      </c>
      <c r="G31" s="26">
        <v>437.6</v>
      </c>
      <c r="H31" s="26">
        <v>465.29769106666743</v>
      </c>
      <c r="I31" s="26">
        <v>513.3532900772193</v>
      </c>
      <c r="J31" s="26">
        <v>481.44769286844394</v>
      </c>
      <c r="K31" s="26">
        <v>527.7800985032959</v>
      </c>
      <c r="L31" s="26">
        <v>532.88084186616652</v>
      </c>
      <c r="M31" s="26">
        <v>502.66022940161668</v>
      </c>
      <c r="N31" s="26">
        <v>541.99719135203293</v>
      </c>
      <c r="O31" s="26">
        <v>582.13712959724205</v>
      </c>
      <c r="P31" s="72">
        <v>704.8811513822767</v>
      </c>
      <c r="Q31" s="72">
        <v>210.7573899579518</v>
      </c>
      <c r="R31" s="21"/>
      <c r="S31" s="64">
        <f t="shared" si="0"/>
        <v>-0.7010029427731822</v>
      </c>
      <c r="T31" s="66" t="str">
        <f t="shared" si="1"/>
        <v/>
      </c>
      <c r="U31" s="66" t="str">
        <f t="shared" si="2"/>
        <v/>
      </c>
      <c r="V31" s="76">
        <f t="shared" si="3"/>
        <v>1</v>
      </c>
      <c r="W31" s="65">
        <f t="shared" si="4"/>
        <v>0.57291130871986695</v>
      </c>
      <c r="X31" s="65">
        <f>IF(J31="", "", J31/GDP!M27/10)</f>
        <v>3.2279433973861522</v>
      </c>
      <c r="Y31" s="65">
        <f>IF(K31="", "", K31/GDP!N27/10)</f>
        <v>3.2460229931993227</v>
      </c>
      <c r="Z31" s="65">
        <f>IF(L31="", "", L31/GDP!O27/10)</f>
        <v>3.6890069309898434</v>
      </c>
      <c r="AA31" s="65">
        <f>IF(M31="", "", M31/GDP!P27/10)</f>
        <v>3.2102249896243116</v>
      </c>
      <c r="AB31" s="65">
        <f>IF(N31="", "", N31/GDP!Q27/10)</f>
        <v>3.1179052373332086</v>
      </c>
      <c r="AC31" s="65">
        <f>IF(O31="", "", O31/GDP!R27/10)</f>
        <v>3.1191201991881212</v>
      </c>
      <c r="AD31" s="65">
        <f>IF(P31="", "", P31/GDP!S27/10)</f>
        <v>3.8437066666517561</v>
      </c>
      <c r="AE31" s="65">
        <f>IF(Q31="", "", Q31/GDP!T27/10)</f>
        <v>1.3246443458849373</v>
      </c>
      <c r="AG31" s="65">
        <f t="shared" si="5"/>
        <v>3.3959928047574479</v>
      </c>
      <c r="AH31" s="65">
        <f>AVERAGE('Travel balance'!W31:AA31)</f>
        <v>1.9146201685008641</v>
      </c>
      <c r="AI31" s="77" t="str">
        <f t="shared" si="6"/>
        <v/>
      </c>
      <c r="AJ31" s="77" t="str">
        <f t="shared" si="8"/>
        <v/>
      </c>
    </row>
    <row r="32" spans="1:36" ht="14.25" customHeight="1" x14ac:dyDescent="0.15">
      <c r="A32" s="27" t="s">
        <v>46</v>
      </c>
      <c r="B32" s="24">
        <v>3861.4369999999999</v>
      </c>
      <c r="C32" s="24">
        <v>4315.8850000000002</v>
      </c>
      <c r="D32" s="24">
        <v>4952.9650000000001</v>
      </c>
      <c r="E32" s="24">
        <v>5785.0309999999999</v>
      </c>
      <c r="F32" s="24">
        <v>5304.5608000000002</v>
      </c>
      <c r="G32" s="24">
        <v>5261</v>
      </c>
      <c r="H32" s="24">
        <v>6094.6931620200003</v>
      </c>
      <c r="I32" s="24">
        <v>6378.0619703000002</v>
      </c>
      <c r="J32" s="24">
        <v>6473.9862904799993</v>
      </c>
      <c r="K32" s="24">
        <v>6842.6327594300001</v>
      </c>
      <c r="L32" s="24">
        <v>5843.9545465500005</v>
      </c>
      <c r="M32" s="24">
        <v>6023.7987085699997</v>
      </c>
      <c r="N32" s="24">
        <v>5809.2137787700003</v>
      </c>
      <c r="O32" s="24">
        <v>5920.6364585200008</v>
      </c>
      <c r="P32" s="24">
        <v>5994.5860868899999</v>
      </c>
      <c r="Q32" s="24">
        <v>3043.9538140900004</v>
      </c>
      <c r="R32" s="21"/>
      <c r="S32" s="64">
        <f t="shared" si="0"/>
        <v>-0.49221618140624479</v>
      </c>
      <c r="T32" s="66" t="str">
        <f t="shared" si="1"/>
        <v/>
      </c>
      <c r="U32" s="66" t="str">
        <f t="shared" si="2"/>
        <v/>
      </c>
      <c r="V32" s="76">
        <f t="shared" si="3"/>
        <v>1</v>
      </c>
      <c r="W32" s="65">
        <f t="shared" si="4"/>
        <v>5.9184379158600002</v>
      </c>
      <c r="X32" s="65">
        <f>IF(J32="", "", J32/GDP!M28/10)</f>
        <v>0.26192254412552518</v>
      </c>
      <c r="Y32" s="65">
        <f>IF(K32="", "", K32/GDP!N28/10)</f>
        <v>0.27860264185158029</v>
      </c>
      <c r="Z32" s="65">
        <f>IF(L32="", "", L32/GDP!O28/10)</f>
        <v>0.32465585672349684</v>
      </c>
      <c r="AA32" s="65">
        <f>IF(M32="", "", M32/GDP!P28/10)</f>
        <v>0.33528461804887871</v>
      </c>
      <c r="AB32" s="65">
        <f>IF(N32="", "", N32/GDP!Q28/10)</f>
        <v>0.28151985373479238</v>
      </c>
      <c r="AC32" s="65">
        <f>IF(O32="", "", O32/GDP!R28/10)</f>
        <v>0.30885970896433756</v>
      </c>
      <c r="AD32" s="65">
        <f>IF(P32="", "", P32/GDP!S28/10)</f>
        <v>0.31935113340257865</v>
      </c>
      <c r="AE32" s="65">
        <f>IF(Q32="", "", Q32/GDP!T28/10)</f>
        <v>0.21225763571308015</v>
      </c>
      <c r="AG32" s="65">
        <f t="shared" si="5"/>
        <v>0.31393423417481686</v>
      </c>
      <c r="AH32" s="65">
        <f>AVERAGE('Travel balance'!W32:AA32)</f>
        <v>-0.60248310656852266</v>
      </c>
      <c r="AI32" s="77" t="str">
        <f t="shared" si="6"/>
        <v/>
      </c>
      <c r="AJ32" s="77" t="str">
        <f t="shared" si="8"/>
        <v/>
      </c>
    </row>
    <row r="33" spans="1:36" ht="14.25" customHeight="1" x14ac:dyDescent="0.15">
      <c r="A33" s="27" t="s">
        <v>47</v>
      </c>
      <c r="B33" s="26">
        <v>191.34214818465645</v>
      </c>
      <c r="C33" s="26">
        <v>223.9593628830533</v>
      </c>
      <c r="D33" s="26">
        <v>232.94078901208141</v>
      </c>
      <c r="E33" s="26">
        <v>242.37506106337912</v>
      </c>
      <c r="F33" s="26">
        <v>254.37349041985914</v>
      </c>
      <c r="G33" s="26"/>
      <c r="H33" s="26"/>
      <c r="I33" s="26"/>
      <c r="J33" s="26"/>
      <c r="K33" s="26">
        <v>78.81789419312129</v>
      </c>
      <c r="L33" s="26">
        <v>147.37343088464308</v>
      </c>
      <c r="M33" s="26">
        <v>144.15979859425227</v>
      </c>
      <c r="N33" s="26">
        <v>177.37333983483967</v>
      </c>
      <c r="O33" s="26">
        <v>190.20471220386182</v>
      </c>
      <c r="P33" s="26">
        <v>216.6216607506588</v>
      </c>
      <c r="Q33" s="26">
        <v>37.738403946812006</v>
      </c>
      <c r="R33" s="21"/>
      <c r="S33" s="64">
        <f t="shared" si="0"/>
        <v>-0.82578656346721213</v>
      </c>
      <c r="T33" s="66" t="str">
        <f t="shared" si="1"/>
        <v/>
      </c>
      <c r="U33" s="66" t="str">
        <f t="shared" si="2"/>
        <v/>
      </c>
      <c r="V33" s="76">
        <f t="shared" si="3"/>
        <v>1</v>
      </c>
      <c r="W33" s="65">
        <f t="shared" si="4"/>
        <v>0.17514658845365111</v>
      </c>
      <c r="X33" s="65" t="str">
        <f>IF(J33="", "", J33/GDP!M29/10)</f>
        <v/>
      </c>
      <c r="Y33" s="65">
        <f>IF(K33="", "", K33/GDP!N29/10)</f>
        <v>0.46098637467642894</v>
      </c>
      <c r="Z33" s="65">
        <f>IF(L33="", "", L33/GDP!O29/10)</f>
        <v>1.1396815899196455</v>
      </c>
      <c r="AA33" s="65">
        <f>IF(M33="", "", M33/GDP!P29/10)</f>
        <v>1.2647126289314063</v>
      </c>
      <c r="AB33" s="65">
        <f>IF(N33="", "", N33/GDP!Q29/10)</f>
        <v>1.4625479235875567</v>
      </c>
      <c r="AC33" s="65">
        <f>IF(O33="", "", O33/GDP!R29/10)</f>
        <v>1.401894979834059</v>
      </c>
      <c r="AD33" s="65">
        <f>IF(P33="", "", P33/GDP!S29/10)</f>
        <v>1.6081984019114022</v>
      </c>
      <c r="AE33" s="65">
        <f>IF(Q33="", "", Q33/GDP!T29/10)</f>
        <v>0.31407594596295996</v>
      </c>
      <c r="AG33" s="65">
        <f t="shared" si="5"/>
        <v>1.3754071048368139</v>
      </c>
      <c r="AH33" s="65">
        <f>AVERAGE('Travel balance'!W33:AA33)</f>
        <v>-2.8147939735610206</v>
      </c>
      <c r="AI33" s="77" t="str">
        <f t="shared" si="6"/>
        <v/>
      </c>
      <c r="AJ33" s="77"/>
    </row>
    <row r="34" spans="1:36" ht="14.25" customHeight="1" x14ac:dyDescent="0.15">
      <c r="A34" s="27" t="s">
        <v>48</v>
      </c>
      <c r="B34" s="24">
        <v>2411.76343319226</v>
      </c>
      <c r="C34" s="24">
        <v>2611.7202239962076</v>
      </c>
      <c r="D34" s="24">
        <v>3712.5413301680869</v>
      </c>
      <c r="E34" s="24">
        <v>4306.0749074028299</v>
      </c>
      <c r="F34" s="24">
        <v>3775.6903740539669</v>
      </c>
      <c r="G34" s="24">
        <v>3342.9</v>
      </c>
      <c r="H34" s="24">
        <v>3763.67</v>
      </c>
      <c r="I34" s="24">
        <v>3461.51</v>
      </c>
      <c r="J34" s="24">
        <v>3828.79</v>
      </c>
      <c r="K34" s="24">
        <v>3926.76</v>
      </c>
      <c r="L34" s="24">
        <v>3138.7</v>
      </c>
      <c r="M34" s="24">
        <v>3636.76</v>
      </c>
      <c r="N34" s="24">
        <v>4099.49</v>
      </c>
      <c r="O34" s="24">
        <v>4468.1400000000003</v>
      </c>
      <c r="P34" s="24">
        <v>4287.45</v>
      </c>
      <c r="Q34" s="24">
        <v>1636.11</v>
      </c>
      <c r="R34" s="21"/>
      <c r="S34" s="64">
        <f t="shared" si="0"/>
        <v>-0.61839554980233014</v>
      </c>
      <c r="T34" s="66" t="str">
        <f t="shared" si="1"/>
        <v/>
      </c>
      <c r="U34" s="66">
        <f t="shared" si="2"/>
        <v>-0.61839554980233014</v>
      </c>
      <c r="V34" s="76">
        <f t="shared" si="3"/>
        <v>1</v>
      </c>
      <c r="W34" s="65">
        <f t="shared" si="4"/>
        <v>3.9261080000000002</v>
      </c>
      <c r="X34" s="65">
        <f>IF(J34="", "", J34/GDP!M30/10)</f>
        <v>6.8841922812276266</v>
      </c>
      <c r="Y34" s="65">
        <f>IF(K34="", "", K34/GDP!N30/10)</f>
        <v>6.9008711641988665</v>
      </c>
      <c r="Z34" s="65">
        <f>IF(L34="", "", L34/GDP!O30/10)</f>
        <v>6.1971832206482791</v>
      </c>
      <c r="AA34" s="65">
        <f>IF(M34="", "", M34/GDP!P30/10)</f>
        <v>6.7595224223880042</v>
      </c>
      <c r="AB34" s="65">
        <f>IF(N34="", "", N34/GDP!Q30/10)</f>
        <v>6.9373144594186815</v>
      </c>
      <c r="AC34" s="65">
        <f>IF(O34="", "", O34/GDP!R30/10)</f>
        <v>6.7398391205874422</v>
      </c>
      <c r="AD34" s="65">
        <f>IF(P34="", "", P34/GDP!S30/10)</f>
        <v>6.2533368934613165</v>
      </c>
      <c r="AE34" s="65">
        <f>IF(Q34="", "", Q34/GDP!T30/10)</f>
        <v>2.3639994934266695</v>
      </c>
      <c r="AG34" s="65">
        <f t="shared" si="5"/>
        <v>6.577439223300745</v>
      </c>
      <c r="AH34" s="65">
        <f>AVERAGE('Travel balance'!W34:AA34)</f>
        <v>3.9614023288897116</v>
      </c>
      <c r="AI34" s="77">
        <f t="shared" si="6"/>
        <v>1</v>
      </c>
      <c r="AJ34" s="77" t="str">
        <f>IF(AE34="", 1, "")</f>
        <v/>
      </c>
    </row>
    <row r="35" spans="1:36" ht="14.25" customHeight="1" x14ac:dyDescent="0.15">
      <c r="A35" s="27" t="s">
        <v>49</v>
      </c>
      <c r="B35" s="26">
        <v>44.767426506775664</v>
      </c>
      <c r="C35" s="26">
        <v>52.629501099829916</v>
      </c>
      <c r="D35" s="26">
        <v>56.138961721157877</v>
      </c>
      <c r="E35" s="26">
        <v>62.589680284159293</v>
      </c>
      <c r="F35" s="26">
        <v>66.756196114631962</v>
      </c>
      <c r="G35" s="26">
        <v>72.276505065626992</v>
      </c>
      <c r="H35" s="26">
        <v>75.099999999999994</v>
      </c>
      <c r="I35" s="26">
        <v>84.276693401301443</v>
      </c>
      <c r="J35" s="26">
        <v>153.03838340766467</v>
      </c>
      <c r="K35" s="26">
        <v>134.99748959034707</v>
      </c>
      <c r="L35" s="26">
        <v>109.41596761487413</v>
      </c>
      <c r="M35" s="26">
        <v>121.75044948287747</v>
      </c>
      <c r="N35" s="26">
        <v>117.30002285919223</v>
      </c>
      <c r="O35" s="26">
        <v>121.00896312099822</v>
      </c>
      <c r="P35" s="26">
        <v>116.43747679308136</v>
      </c>
      <c r="Q35" s="26"/>
      <c r="R35" s="21"/>
      <c r="S35" s="64" t="str">
        <f t="shared" si="0"/>
        <v/>
      </c>
      <c r="T35" s="66" t="str">
        <f t="shared" si="1"/>
        <v/>
      </c>
      <c r="U35" s="66" t="str">
        <f t="shared" si="2"/>
        <v/>
      </c>
      <c r="V35" s="76">
        <f t="shared" si="3"/>
        <v>0</v>
      </c>
      <c r="W35" s="65">
        <f t="shared" si="4"/>
        <v>0.11718257597420469</v>
      </c>
      <c r="X35" s="65">
        <f>IF(J35="", "", J35/GDP!M31/10)</f>
        <v>1.1382976243946357</v>
      </c>
      <c r="Y35" s="65">
        <f>IF(K35="", "", K35/GDP!N31/10)</f>
        <v>0.96795919898574745</v>
      </c>
      <c r="Z35" s="65">
        <f>IF(L35="", "", L35/GDP!O31/10)</f>
        <v>0.92464010719445811</v>
      </c>
      <c r="AA35" s="65">
        <f>IF(M35="", "", M35/GDP!P31/10)</f>
        <v>0.94976415870361353</v>
      </c>
      <c r="AB35" s="65">
        <f>IF(N35="", "", N35/GDP!Q31/10)</f>
        <v>0.82810313875776487</v>
      </c>
      <c r="AC35" s="65">
        <f>IF(O35="", "", O35/GDP!R31/10)</f>
        <v>0.74665633360840211</v>
      </c>
      <c r="AD35" s="65">
        <f>IF(P35="", "", P35/GDP!S31/10)</f>
        <v>0.73945092219921027</v>
      </c>
      <c r="AE35" s="65" t="str">
        <f>IF(Q35="", "", Q35/GDP!T31/10)</f>
        <v/>
      </c>
      <c r="AG35" s="65">
        <f t="shared" si="5"/>
        <v>0.83772293209268978</v>
      </c>
      <c r="AH35" s="65">
        <f>AVERAGE('Travel balance'!W35:AA35)</f>
        <v>2.7699130957771302E-2</v>
      </c>
      <c r="AI35" s="77" t="str">
        <f t="shared" si="6"/>
        <v/>
      </c>
      <c r="AJ35" s="77"/>
    </row>
    <row r="36" spans="1:36" ht="14.25" customHeight="1" x14ac:dyDescent="0.15">
      <c r="A36" s="27" t="s">
        <v>50</v>
      </c>
      <c r="B36" s="24">
        <v>1.5</v>
      </c>
      <c r="C36" s="24">
        <v>1.3105099192734928</v>
      </c>
      <c r="D36" s="24">
        <v>1.3225252755892807</v>
      </c>
      <c r="E36" s="24">
        <v>1.3259780339028833</v>
      </c>
      <c r="F36" s="24">
        <v>1.5225424480851326</v>
      </c>
      <c r="G36" s="24">
        <v>1.7602298872366318</v>
      </c>
      <c r="H36" s="24">
        <v>2.49676201754062</v>
      </c>
      <c r="I36" s="24">
        <v>1.450046338640794</v>
      </c>
      <c r="J36" s="24">
        <v>2.291377406142947</v>
      </c>
      <c r="K36" s="24">
        <v>4.1184165721994894</v>
      </c>
      <c r="L36" s="24">
        <v>2.1872915869240956</v>
      </c>
      <c r="M36" s="24">
        <v>1.8876765755820006</v>
      </c>
      <c r="N36" s="24">
        <v>3.0079436455173489</v>
      </c>
      <c r="O36" s="24">
        <v>3.9186665652388362</v>
      </c>
      <c r="P36" s="24"/>
      <c r="Q36" s="24"/>
      <c r="R36" s="21"/>
      <c r="S36" s="64" t="str">
        <f t="shared" si="0"/>
        <v/>
      </c>
      <c r="T36" s="66" t="str">
        <f t="shared" si="1"/>
        <v/>
      </c>
      <c r="U36" s="66" t="str">
        <f t="shared" si="2"/>
        <v/>
      </c>
      <c r="V36" s="76">
        <f t="shared" si="3"/>
        <v>0</v>
      </c>
      <c r="W36" s="65">
        <f t="shared" si="4"/>
        <v>2.75039459331557E-3</v>
      </c>
      <c r="X36" s="65">
        <f>IF(J36="", "", J36/GDP!M32/10)</f>
        <v>9.3309720529097279E-2</v>
      </c>
      <c r="Y36" s="65">
        <f>IF(K36="", "", K36/GDP!N32/10)</f>
        <v>0.15220638541157225</v>
      </c>
      <c r="Z36" s="65">
        <f>IF(L36="", "", L36/GDP!O32/10)</f>
        <v>7.0457204630345063E-2</v>
      </c>
      <c r="AA36" s="65">
        <f>IF(M36="", "", M36/GDP!P32/10)</f>
        <v>6.3779962522666836E-2</v>
      </c>
      <c r="AB36" s="65">
        <f>IF(N36="", "", N36/GDP!Q32/10)</f>
        <v>9.4836709093904376E-2</v>
      </c>
      <c r="AC36" s="65">
        <f>IF(O36="", "", O36/GDP!R32/10)</f>
        <v>0.12904702610010038</v>
      </c>
      <c r="AD36" s="65" t="str">
        <f>IF(P36="", "", P36/GDP!S32/10)</f>
        <v/>
      </c>
      <c r="AE36" s="65" t="str">
        <f>IF(Q36="", "", Q36/GDP!T32/10)</f>
        <v/>
      </c>
      <c r="AG36" s="65">
        <f t="shared" si="5"/>
        <v>8.9530225586754164E-2</v>
      </c>
      <c r="AH36" s="65">
        <f>AVERAGE('Travel balance'!W36:AA36)</f>
        <v>-0.75725118019532001</v>
      </c>
      <c r="AI36" s="77" t="str">
        <f t="shared" si="6"/>
        <v/>
      </c>
      <c r="AJ36" s="77"/>
    </row>
    <row r="37" spans="1:36" ht="14.25" customHeight="1" x14ac:dyDescent="0.15">
      <c r="A37" s="27" t="s">
        <v>51</v>
      </c>
      <c r="B37" s="26">
        <v>122.0441114612849</v>
      </c>
      <c r="C37" s="26">
        <v>208.78918785759461</v>
      </c>
      <c r="D37" s="26">
        <v>303.75234325337283</v>
      </c>
      <c r="E37" s="26">
        <v>351.58563124891077</v>
      </c>
      <c r="F37" s="26">
        <v>283.44984392290934</v>
      </c>
      <c r="G37" s="26">
        <v>278.12356676470432</v>
      </c>
      <c r="H37" s="26">
        <v>368.48843377022956</v>
      </c>
      <c r="I37" s="26">
        <v>393.9</v>
      </c>
      <c r="J37" s="26">
        <v>421.58702023907352</v>
      </c>
      <c r="K37" s="26">
        <v>405.02375184978661</v>
      </c>
      <c r="L37" s="26">
        <v>347.33306355328057</v>
      </c>
      <c r="M37" s="26">
        <v>364.64777480181846</v>
      </c>
      <c r="N37" s="26">
        <v>425.60384754202505</v>
      </c>
      <c r="O37" s="26">
        <v>488.26316284404743</v>
      </c>
      <c r="P37" s="26">
        <v>502.06243535189276</v>
      </c>
      <c r="Q37" s="26">
        <v>159.04743150432287</v>
      </c>
      <c r="R37" s="21"/>
      <c r="S37" s="64">
        <f t="shared" si="0"/>
        <v>-0.68321184716230077</v>
      </c>
      <c r="T37" s="66">
        <f t="shared" si="1"/>
        <v>-0.68321184716230077</v>
      </c>
      <c r="U37" s="66">
        <f t="shared" si="2"/>
        <v>-0.68321184716230077</v>
      </c>
      <c r="V37" s="76">
        <f t="shared" si="3"/>
        <v>1</v>
      </c>
      <c r="W37" s="65">
        <f t="shared" si="4"/>
        <v>0.42558205681861283</v>
      </c>
      <c r="X37" s="65">
        <f>IF(J37="", "", J37/GDP!M33/10)</f>
        <v>22.782699020175286</v>
      </c>
      <c r="Y37" s="65">
        <f>IF(K37="", "", K37/GDP!N33/10)</f>
        <v>21.776658724979391</v>
      </c>
      <c r="Z37" s="65">
        <f>IF(L37="", "", L37/GDP!O33/10)</f>
        <v>21.751814793534212</v>
      </c>
      <c r="AA37" s="65">
        <f>IF(M37="", "", M37/GDP!P33/10)</f>
        <v>21.926994573498806</v>
      </c>
      <c r="AB37" s="65">
        <f>IF(N37="", "", N37/GDP!Q33/10)</f>
        <v>24.048315428050582</v>
      </c>
      <c r="AC37" s="65">
        <f>IF(O37="", "", O37/GDP!R33/10)</f>
        <v>24.829024919907432</v>
      </c>
      <c r="AD37" s="65">
        <f>IF(P37="", "", P37/GDP!S33/10)</f>
        <v>25.333067856058236</v>
      </c>
      <c r="AE37" s="65">
        <f>IF(Q37="", "", Q37/GDP!T33/10)</f>
        <v>9.0746171246247318</v>
      </c>
      <c r="AG37" s="65">
        <f t="shared" si="5"/>
        <v>23.577843514209853</v>
      </c>
      <c r="AH37" s="65">
        <f>AVERAGE('Travel balance'!W37:AA37)</f>
        <v>18.863590913688778</v>
      </c>
      <c r="AI37" s="77">
        <f t="shared" si="6"/>
        <v>1</v>
      </c>
      <c r="AJ37" s="77" t="str">
        <f>IF(AE37="", 1, "")</f>
        <v/>
      </c>
    </row>
    <row r="38" spans="1:36" ht="14.25" customHeight="1" x14ac:dyDescent="0.15">
      <c r="A38" s="27" t="s">
        <v>52</v>
      </c>
      <c r="B38" s="24">
        <v>839.5282052</v>
      </c>
      <c r="C38" s="24">
        <v>991.55207051889988</v>
      </c>
      <c r="D38" s="24">
        <v>1020.1689569</v>
      </c>
      <c r="E38" s="24">
        <v>1101.0569493683599</v>
      </c>
      <c r="F38" s="24">
        <v>1335.858316449564</v>
      </c>
      <c r="G38" s="24">
        <v>1518.7</v>
      </c>
      <c r="H38" s="24">
        <v>2083.8465710914311</v>
      </c>
      <c r="I38" s="24">
        <v>2462.7507136773211</v>
      </c>
      <c r="J38" s="24">
        <v>2660.4358960942382</v>
      </c>
      <c r="K38" s="24">
        <v>2953.0416592411298</v>
      </c>
      <c r="L38" s="24">
        <v>3136.9824665055298</v>
      </c>
      <c r="M38" s="24">
        <v>3212.30401405876</v>
      </c>
      <c r="N38" s="24">
        <v>3639.3087394926638</v>
      </c>
      <c r="O38" s="24">
        <v>4361.78096123464</v>
      </c>
      <c r="P38" s="24">
        <v>4772.7940116239497</v>
      </c>
      <c r="Q38" s="24">
        <v>1023.0058342551531</v>
      </c>
      <c r="R38" s="21"/>
      <c r="S38" s="64">
        <f t="shared" ref="S38:S69" si="9">IF(Q38="", "", Q38/P38-1)</f>
        <v>-0.78565891765626938</v>
      </c>
      <c r="T38" s="66">
        <f t="shared" ref="T38:T68" si="10">IF(AD38&gt;10, S38, "")</f>
        <v>-0.78565891765626938</v>
      </c>
      <c r="U38" s="66">
        <f t="shared" ref="U38:U69" si="11">IF(AD38&gt;5, S38, "")</f>
        <v>-0.78565891765626938</v>
      </c>
      <c r="V38" s="76">
        <f t="shared" si="3"/>
        <v>1</v>
      </c>
      <c r="W38" s="65">
        <f t="shared" si="4"/>
        <v>3.8246340385831092</v>
      </c>
      <c r="X38" s="65">
        <f>IF(J38="", "", J38/GDP!M34/10)</f>
        <v>17.470773290433918</v>
      </c>
      <c r="Y38" s="65">
        <f>IF(K38="", "", K38/GDP!N34/10)</f>
        <v>17.680433655587631</v>
      </c>
      <c r="Z38" s="65">
        <f>IF(L38="", "", L38/GDP!O34/10)</f>
        <v>17.34778409282405</v>
      </c>
      <c r="AA38" s="65">
        <f>IF(M38="", "", M38/GDP!P34/10)</f>
        <v>16.026827611810297</v>
      </c>
      <c r="AB38" s="65">
        <f>IF(N38="", "", N38/GDP!Q34/10)</f>
        <v>16.401641655244767</v>
      </c>
      <c r="AC38" s="65">
        <f>IF(O38="", "", O38/GDP!R34/10)</f>
        <v>17.843764350959514</v>
      </c>
      <c r="AD38" s="65">
        <f>IF(P38="", "", P38/GDP!S34/10)</f>
        <v>17.857178269795707</v>
      </c>
      <c r="AE38" s="65">
        <f>IF(Q38="", "", Q38/GDP!T34/10)</f>
        <v>3.9417417476451901</v>
      </c>
      <c r="AG38" s="65">
        <f t="shared" si="5"/>
        <v>17.095439196126868</v>
      </c>
      <c r="AH38" s="65">
        <f>AVERAGE('Travel balance'!W38:AA38)</f>
        <v>13.861384589203558</v>
      </c>
      <c r="AI38" s="77">
        <f t="shared" si="6"/>
        <v>1</v>
      </c>
      <c r="AJ38" s="77" t="str">
        <f>IF(AE38="", 1, "")</f>
        <v/>
      </c>
    </row>
    <row r="39" spans="1:36" ht="14.25" customHeight="1" x14ac:dyDescent="0.15">
      <c r="A39" s="27" t="s">
        <v>53</v>
      </c>
      <c r="B39" s="26">
        <v>175.13046077822227</v>
      </c>
      <c r="C39" s="26">
        <v>181.2889634175265</v>
      </c>
      <c r="D39" s="26">
        <v>226.44455627785541</v>
      </c>
      <c r="E39" s="26">
        <v>156.46411102523692</v>
      </c>
      <c r="F39" s="26">
        <v>270.90108786725455</v>
      </c>
      <c r="G39" s="26">
        <v>159.480426562514</v>
      </c>
      <c r="H39" s="26">
        <v>409.57360821061792</v>
      </c>
      <c r="I39" s="26">
        <v>349.46779926420953</v>
      </c>
      <c r="J39" s="26">
        <v>576.17213348017629</v>
      </c>
      <c r="K39" s="26">
        <v>596.24431312107208</v>
      </c>
      <c r="L39" s="26">
        <v>450.09258258592024</v>
      </c>
      <c r="M39" s="26">
        <v>505.4</v>
      </c>
      <c r="N39" s="26">
        <v>524.79163284010338</v>
      </c>
      <c r="O39" s="26">
        <v>580.73325458769489</v>
      </c>
      <c r="P39" s="26">
        <v>653.39459979823573</v>
      </c>
      <c r="Q39" s="26"/>
      <c r="R39" s="21"/>
      <c r="S39" s="64" t="str">
        <f t="shared" si="9"/>
        <v/>
      </c>
      <c r="T39" s="66" t="str">
        <f t="shared" si="10"/>
        <v/>
      </c>
      <c r="U39" s="66" t="str">
        <f t="shared" si="11"/>
        <v/>
      </c>
      <c r="V39" s="76">
        <f t="shared" si="3"/>
        <v>0</v>
      </c>
      <c r="W39" s="65">
        <f t="shared" si="4"/>
        <v>0.5428824139623909</v>
      </c>
      <c r="X39" s="65">
        <f>IF(J39="", "", J39/GDP!M35/10)</f>
        <v>1.7806274139695002</v>
      </c>
      <c r="Y39" s="65">
        <f>IF(K39="", "", K39/GDP!N35/10)</f>
        <v>1.7036128520614036</v>
      </c>
      <c r="Z39" s="65">
        <f>IF(L39="", "", L39/GDP!O35/10)</f>
        <v>1.4551134924092088</v>
      </c>
      <c r="AA39" s="65">
        <f>IF(M39="", "", M39/GDP!P35/10)</f>
        <v>1.5486588556452439</v>
      </c>
      <c r="AB39" s="65">
        <f>IF(N39="", "", N39/GDP!Q35/10)</f>
        <v>1.4995372426914013</v>
      </c>
      <c r="AC39" s="65">
        <f>IF(O39="", "", O39/GDP!R35/10)</f>
        <v>1.5001489389367451</v>
      </c>
      <c r="AD39" s="65">
        <f>IF(P39="", "", P39/GDP!S35/10)</f>
        <v>1.6812794117157073</v>
      </c>
      <c r="AE39" s="65" t="str">
        <f>IF(Q39="", "", Q39/GDP!T35/10)</f>
        <v/>
      </c>
      <c r="AG39" s="65">
        <f t="shared" si="5"/>
        <v>1.536947588279661</v>
      </c>
      <c r="AH39" s="65">
        <f>AVERAGE('Travel balance'!W39:AA39)</f>
        <v>-0.31143068884262137</v>
      </c>
      <c r="AI39" s="77" t="str">
        <f t="shared" si="6"/>
        <v/>
      </c>
      <c r="AJ39" s="77"/>
    </row>
    <row r="40" spans="1:36" ht="14.25" customHeight="1" x14ac:dyDescent="0.15">
      <c r="A40" s="27" t="s">
        <v>54</v>
      </c>
      <c r="B40" s="24">
        <v>13654.644455183858</v>
      </c>
      <c r="C40" s="24">
        <v>14555.543598387079</v>
      </c>
      <c r="D40" s="24">
        <v>15604.887948453203</v>
      </c>
      <c r="E40" s="24">
        <v>15666.677363404804</v>
      </c>
      <c r="F40" s="24">
        <v>13743.21960605405</v>
      </c>
      <c r="G40" s="24">
        <v>15829.764465915119</v>
      </c>
      <c r="H40" s="24">
        <v>16838.501750730891</v>
      </c>
      <c r="I40" s="24">
        <v>20156.158893272965</v>
      </c>
      <c r="J40" s="24">
        <v>20886.267195892404</v>
      </c>
      <c r="K40" s="24">
        <v>21580.120427388556</v>
      </c>
      <c r="L40" s="24">
        <v>20314.756654717032</v>
      </c>
      <c r="M40" s="24">
        <v>22675.495969370037</v>
      </c>
      <c r="N40" s="24">
        <v>25083.0871846017</v>
      </c>
      <c r="O40" s="24">
        <v>26892.542795106619</v>
      </c>
      <c r="P40" s="24">
        <v>28018.432989245739</v>
      </c>
      <c r="Q40" s="24">
        <v>11255.858038376029</v>
      </c>
      <c r="R40" s="21"/>
      <c r="S40" s="64">
        <f t="shared" si="9"/>
        <v>-0.59826953767556013</v>
      </c>
      <c r="T40" s="66" t="str">
        <f t="shared" si="10"/>
        <v/>
      </c>
      <c r="U40" s="66" t="str">
        <f t="shared" si="11"/>
        <v/>
      </c>
      <c r="V40" s="76">
        <f t="shared" si="3"/>
        <v>1</v>
      </c>
      <c r="W40" s="65">
        <f t="shared" si="4"/>
        <v>24.596863118608226</v>
      </c>
      <c r="X40" s="65">
        <f>IF(J40="", "", J40/GDP!M36/10)</f>
        <v>1.131068900481395</v>
      </c>
      <c r="Y40" s="65">
        <f>IF(K40="", "", K40/GDP!N36/10)</f>
        <v>1.1950774505036332</v>
      </c>
      <c r="Z40" s="65">
        <f>IF(L40="", "", L40/GDP!O36/10)</f>
        <v>1.3051494889857207</v>
      </c>
      <c r="AA40" s="65">
        <f>IF(M40="", "", M40/GDP!P36/10)</f>
        <v>1.4840020687131108</v>
      </c>
      <c r="AB40" s="65">
        <f>IF(N40="", "", N40/GDP!Q36/10)</f>
        <v>1.5208639840489728</v>
      </c>
      <c r="AC40" s="65">
        <f>IF(O40="", "", O40/GDP!R36/10)</f>
        <v>1.5618653139093974</v>
      </c>
      <c r="AD40" s="65">
        <f>IF(P40="", "", P40/GDP!S36/10)</f>
        <v>1.6087972418141505</v>
      </c>
      <c r="AE40" s="65">
        <f>IF(Q40="", "", Q40/GDP!T36/10)</f>
        <v>0.68464736967535678</v>
      </c>
      <c r="AG40" s="65">
        <f t="shared" si="5"/>
        <v>1.4961356194942703</v>
      </c>
      <c r="AH40" s="65">
        <f>AVERAGE('Travel balance'!W40:AA40)</f>
        <v>-0.60109979544601511</v>
      </c>
      <c r="AI40" s="77" t="str">
        <f t="shared" si="6"/>
        <v/>
      </c>
      <c r="AJ40" s="77" t="str">
        <f t="shared" ref="AJ40:AJ48" si="12">IF(AE40="", 1, "")</f>
        <v/>
      </c>
    </row>
    <row r="41" spans="1:36" ht="14.25" customHeight="1" x14ac:dyDescent="0.15">
      <c r="A41" s="27" t="s">
        <v>55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>
        <v>707.9</v>
      </c>
      <c r="N41" s="26">
        <v>792.68655822000642</v>
      </c>
      <c r="O41" s="26">
        <v>871.38178964368012</v>
      </c>
      <c r="P41" s="26">
        <v>918.84041521768097</v>
      </c>
      <c r="Q41" s="26"/>
      <c r="R41" s="21"/>
      <c r="S41" s="64" t="str">
        <f t="shared" si="9"/>
        <v/>
      </c>
      <c r="T41" s="66" t="str">
        <f t="shared" si="10"/>
        <v/>
      </c>
      <c r="U41" s="66" t="str">
        <f t="shared" si="11"/>
        <v/>
      </c>
      <c r="V41" s="76">
        <f t="shared" si="3"/>
        <v>0</v>
      </c>
      <c r="W41" s="65">
        <f t="shared" si="4"/>
        <v>0.82270219077034179</v>
      </c>
      <c r="X41" s="65" t="str">
        <f>IF(J41="", "", J41/GDP!M37/10)</f>
        <v/>
      </c>
      <c r="Y41" s="65" t="str">
        <f>IF(K41="", "", K41/GDP!N37/10)</f>
        <v/>
      </c>
      <c r="Z41" s="65" t="str">
        <f>IF(L41="", "", L41/GDP!O37/10)</f>
        <v/>
      </c>
      <c r="AA41" s="65">
        <f>IF(M41="", "", M41/GDP!P37/10)</f>
        <v>14.418986708547175</v>
      </c>
      <c r="AB41" s="65">
        <f>IF(N41="", "", N41/GDP!Q37/10)</f>
        <v>15.382738902734545</v>
      </c>
      <c r="AC41" s="65">
        <f>IF(O41="", "", O41/GDP!R37/10)</f>
        <v>15.793451835271119</v>
      </c>
      <c r="AD41" s="65">
        <f>IF(P41="", "", P41/GDP!S37/10)</f>
        <v>15.262663320883231</v>
      </c>
      <c r="AE41" s="65" t="str">
        <f>IF(Q41="", "", Q41/GDP!T37/10)</f>
        <v/>
      </c>
      <c r="AG41" s="65">
        <f t="shared" si="5"/>
        <v>15.214460191859018</v>
      </c>
      <c r="AH41" s="65">
        <f>AVERAGE('Travel balance'!W41:AA41)</f>
        <v>11.317765119694657</v>
      </c>
      <c r="AI41" s="77">
        <f t="shared" si="6"/>
        <v>1</v>
      </c>
      <c r="AJ41" s="77">
        <f t="shared" si="12"/>
        <v>1</v>
      </c>
    </row>
    <row r="42" spans="1:36" ht="14.25" customHeight="1" x14ac:dyDescent="0.15">
      <c r="A42" s="27" t="s">
        <v>58</v>
      </c>
      <c r="B42" s="24">
        <v>1001.47531604214</v>
      </c>
      <c r="C42" s="24">
        <v>1149.2205447472761</v>
      </c>
      <c r="D42" s="24">
        <v>1452.9903040050381</v>
      </c>
      <c r="E42" s="24">
        <v>1594.4758196216269</v>
      </c>
      <c r="F42" s="24">
        <v>1613.3208867918929</v>
      </c>
      <c r="G42" s="24">
        <v>1551.9981756677819</v>
      </c>
      <c r="H42" s="24">
        <v>1812.5835012667151</v>
      </c>
      <c r="I42" s="24">
        <v>2150.4929103330942</v>
      </c>
      <c r="J42" s="24">
        <v>2180.5408745570157</v>
      </c>
      <c r="K42" s="24">
        <v>2258.566599100433</v>
      </c>
      <c r="L42" s="24">
        <v>2481.4784903456693</v>
      </c>
      <c r="M42" s="24">
        <v>2665.3078122125803</v>
      </c>
      <c r="N42" s="24">
        <v>3130.9879239727929</v>
      </c>
      <c r="O42" s="24">
        <v>2870.7520624011117</v>
      </c>
      <c r="P42" s="24">
        <v>2278.5990814811112</v>
      </c>
      <c r="Q42" s="24">
        <v>405.62942524393759</v>
      </c>
      <c r="R42" s="21"/>
      <c r="S42" s="64">
        <f t="shared" si="9"/>
        <v>-0.82198297693498823</v>
      </c>
      <c r="T42" s="66" t="str">
        <f t="shared" si="10"/>
        <v/>
      </c>
      <c r="U42" s="66" t="str">
        <f t="shared" si="11"/>
        <v/>
      </c>
      <c r="V42" s="76">
        <f t="shared" si="3"/>
        <v>1</v>
      </c>
      <c r="W42" s="65">
        <f t="shared" si="4"/>
        <v>2.6854250740826529</v>
      </c>
      <c r="X42" s="65">
        <f>IF(J42="", "", J42/GDP!M38/10)</f>
        <v>0.78338876717409878</v>
      </c>
      <c r="Y42" s="65">
        <f>IF(K42="", "", K42/GDP!N38/10)</f>
        <v>0.8671024719745436</v>
      </c>
      <c r="Z42" s="65">
        <f>IF(L42="", "", L42/GDP!O38/10)</f>
        <v>1.0174576059412577</v>
      </c>
      <c r="AA42" s="65">
        <f>IF(M42="", "", M42/GDP!P38/10)</f>
        <v>1.06470843071785</v>
      </c>
      <c r="AB42" s="65">
        <f>IF(N42="", "", N42/GDP!Q38/10)</f>
        <v>1.1306431170351954</v>
      </c>
      <c r="AC42" s="65">
        <f>IF(O42="", "", O42/GDP!R38/10)</f>
        <v>0.96501207486924323</v>
      </c>
      <c r="AD42" s="65">
        <f>IF(P42="", "", P42/GDP!S38/10)</f>
        <v>0.81577614050524372</v>
      </c>
      <c r="AE42" s="65">
        <f>IF(Q42="", "", Q42/GDP!T38/10)</f>
        <v>0.16043952335731199</v>
      </c>
      <c r="AG42" s="65">
        <f t="shared" si="5"/>
        <v>0.99871947381375803</v>
      </c>
      <c r="AH42" s="65">
        <f>AVERAGE('Travel balance'!W42:AA42)</f>
        <v>0.16888568386052749</v>
      </c>
      <c r="AI42" s="77" t="str">
        <f t="shared" si="6"/>
        <v/>
      </c>
      <c r="AJ42" s="77" t="str">
        <f t="shared" si="12"/>
        <v/>
      </c>
    </row>
    <row r="43" spans="1:36" ht="14.25" customHeight="1" x14ac:dyDescent="0.15">
      <c r="A43" s="27" t="s">
        <v>59</v>
      </c>
      <c r="B43" s="26">
        <v>10295.612673798958</v>
      </c>
      <c r="C43" s="26">
        <v>11636.667427643746</v>
      </c>
      <c r="D43" s="26">
        <v>13757.528668529416</v>
      </c>
      <c r="E43" s="26">
        <v>15306.832956291015</v>
      </c>
      <c r="F43" s="26">
        <v>16408.240399948241</v>
      </c>
      <c r="G43" s="26">
        <v>22200.665087037421</v>
      </c>
      <c r="H43" s="26">
        <v>28454.712527347321</v>
      </c>
      <c r="I43" s="26">
        <v>33075.580755575254</v>
      </c>
      <c r="J43" s="26">
        <v>38933.94526374845</v>
      </c>
      <c r="K43" s="26">
        <v>38374.823360622591</v>
      </c>
      <c r="L43" s="26">
        <v>36149.920641897195</v>
      </c>
      <c r="M43" s="26">
        <v>32846.485186748207</v>
      </c>
      <c r="N43" s="26">
        <v>33336.966808795682</v>
      </c>
      <c r="O43" s="26">
        <v>36869.372530819433</v>
      </c>
      <c r="P43" s="26">
        <v>28904.133436430868</v>
      </c>
      <c r="Q43" s="26">
        <v>2838.9823432746912</v>
      </c>
      <c r="R43" s="21"/>
      <c r="S43" s="64">
        <f t="shared" si="9"/>
        <v>-0.90177936489538801</v>
      </c>
      <c r="T43" s="66" t="str">
        <f t="shared" si="10"/>
        <v/>
      </c>
      <c r="U43" s="66">
        <f t="shared" si="11"/>
        <v>-0.90177936489538801</v>
      </c>
      <c r="V43" s="76">
        <f t="shared" si="3"/>
        <v>1</v>
      </c>
      <c r="W43" s="65">
        <f t="shared" si="4"/>
        <v>33.621375720938275</v>
      </c>
      <c r="X43" s="65">
        <f>IF(J43="", "", J43/GDP!M39/10)</f>
        <v>14.122011568304476</v>
      </c>
      <c r="Y43" s="65">
        <f>IF(K43="", "", K43/GDP!N39/10)</f>
        <v>13.166412385822785</v>
      </c>
      <c r="Z43" s="65">
        <f>IF(L43="", "", L43/GDP!O39/10)</f>
        <v>11.684421641168946</v>
      </c>
      <c r="AA43" s="65">
        <f>IF(M43="", "", M43/GDP!P39/10)</f>
        <v>10.237662196000716</v>
      </c>
      <c r="AB43" s="65">
        <f>IF(N43="", "", N43/GDP!Q39/10)</f>
        <v>9.7693043420072829</v>
      </c>
      <c r="AC43" s="65">
        <f>IF(O43="", "", O43/GDP!R39/10)</f>
        <v>10.193595986017804</v>
      </c>
      <c r="AD43" s="65">
        <f>IF(P43="", "", P43/GDP!S39/10)</f>
        <v>7.962228989020657</v>
      </c>
      <c r="AE43" s="65">
        <f>IF(Q43="", "", Q43/GDP!T39/10)</f>
        <v>0.81913337899762539</v>
      </c>
      <c r="AG43" s="65">
        <f t="shared" si="5"/>
        <v>9.9694426308430817</v>
      </c>
      <c r="AH43" s="65">
        <f>AVERAGE('Travel balance'!W43:AA43)</f>
        <v>2.5432423741685839</v>
      </c>
      <c r="AI43" s="77">
        <f t="shared" si="6"/>
        <v>1</v>
      </c>
      <c r="AJ43" s="77" t="str">
        <f t="shared" si="12"/>
        <v/>
      </c>
    </row>
    <row r="44" spans="1:36" ht="14.25" customHeight="1" x14ac:dyDescent="0.15">
      <c r="A44" s="27" t="s">
        <v>60</v>
      </c>
      <c r="B44" s="24">
        <v>6923.5903303447576</v>
      </c>
      <c r="C44" s="24">
        <v>8176.0278958280878</v>
      </c>
      <c r="D44" s="24">
        <v>10870.379275680956</v>
      </c>
      <c r="E44" s="24">
        <v>13399.889637384329</v>
      </c>
      <c r="F44" s="24">
        <v>14878.652024614654</v>
      </c>
      <c r="G44" s="24">
        <v>22276.32401741546</v>
      </c>
      <c r="H44" s="24">
        <v>30595.212697409679</v>
      </c>
      <c r="I44" s="24">
        <v>36084.80544529816</v>
      </c>
      <c r="J44" s="24">
        <v>43223.46800302362</v>
      </c>
      <c r="K44" s="24">
        <v>42846.645340165414</v>
      </c>
      <c r="L44" s="24">
        <v>31100.843055913276</v>
      </c>
      <c r="M44" s="24">
        <v>30631.551600078761</v>
      </c>
      <c r="N44" s="24">
        <v>36079.548119535495</v>
      </c>
      <c r="O44" s="24">
        <v>40876.873295739388</v>
      </c>
      <c r="P44" s="24">
        <v>40394.104551638091</v>
      </c>
      <c r="Q44" s="72">
        <v>8568</v>
      </c>
      <c r="R44" s="21"/>
      <c r="S44" s="64">
        <f t="shared" si="9"/>
        <v>-0.78788983949261615</v>
      </c>
      <c r="T44" s="66">
        <f t="shared" si="10"/>
        <v>-0.78788983949261615</v>
      </c>
      <c r="U44" s="66">
        <f t="shared" si="11"/>
        <v>-0.78788983949261615</v>
      </c>
      <c r="V44" s="76">
        <f t="shared" si="3"/>
        <v>1</v>
      </c>
      <c r="W44" s="65">
        <f t="shared" si="4"/>
        <v>35.816584124580999</v>
      </c>
      <c r="X44" s="65">
        <f>IF(J44="", "", J44/GDP!M40/10)</f>
        <v>83.869674955510291</v>
      </c>
      <c r="Y44" s="65">
        <f>IF(K44="", "", K44/GDP!N40/10)</f>
        <v>78.040846367261253</v>
      </c>
      <c r="Z44" s="65">
        <f>IF(L44="", "", L44/GDP!O40/10)</f>
        <v>69.020260087587943</v>
      </c>
      <c r="AA44" s="65">
        <f>IF(M44="", "", M44/GDP!P40/10)</f>
        <v>67.94133622059806</v>
      </c>
      <c r="AB44" s="65">
        <f>IF(N44="", "", N44/GDP!Q40/10)</f>
        <v>71.505876860511748</v>
      </c>
      <c r="AC44" s="65">
        <f>IF(O44="", "", O44/GDP!R40/10)</f>
        <v>73.914808224490159</v>
      </c>
      <c r="AD44" s="65">
        <f>IF(P44="", "", P44/GDP!S40/10)</f>
        <v>73.238711990627223</v>
      </c>
      <c r="AE44" s="65">
        <f>IF(Q44="", "", Q44/GDP!T40/10)</f>
        <v>35.211417334540499</v>
      </c>
      <c r="AG44" s="65">
        <f t="shared" si="5"/>
        <v>71.124198676763029</v>
      </c>
      <c r="AH44" s="65">
        <f>AVERAGE('Travel balance'!W44:AA44)</f>
        <v>67.930134460146263</v>
      </c>
      <c r="AI44" s="77">
        <f t="shared" si="6"/>
        <v>1</v>
      </c>
      <c r="AJ44" s="77" t="str">
        <f t="shared" si="12"/>
        <v/>
      </c>
    </row>
    <row r="45" spans="1:36" ht="14.25" customHeight="1" x14ac:dyDescent="0.15">
      <c r="A45" s="27" t="s">
        <v>61</v>
      </c>
      <c r="B45" s="26">
        <v>29296</v>
      </c>
      <c r="C45" s="26">
        <v>33949</v>
      </c>
      <c r="D45" s="26">
        <v>37233</v>
      </c>
      <c r="E45" s="26">
        <v>40843</v>
      </c>
      <c r="F45" s="26">
        <v>39675</v>
      </c>
      <c r="G45" s="26">
        <v>45814</v>
      </c>
      <c r="H45" s="26">
        <v>48464</v>
      </c>
      <c r="I45" s="26">
        <v>50028</v>
      </c>
      <c r="J45" s="26">
        <v>51664</v>
      </c>
      <c r="K45" s="26">
        <v>44043.680659004458</v>
      </c>
      <c r="L45" s="26">
        <v>44968.718675523654</v>
      </c>
      <c r="M45" s="26">
        <v>44431.583511065699</v>
      </c>
      <c r="N45" s="26">
        <v>38559.137201941499</v>
      </c>
      <c r="O45" s="26">
        <v>40385.501295025802</v>
      </c>
      <c r="P45" s="26">
        <v>35831.799300358398</v>
      </c>
      <c r="Q45" s="26">
        <v>14233.333306235771</v>
      </c>
      <c r="R45" s="21"/>
      <c r="S45" s="64">
        <f t="shared" si="9"/>
        <v>-0.60277369308402529</v>
      </c>
      <c r="T45" s="66" t="str">
        <f t="shared" si="10"/>
        <v/>
      </c>
      <c r="U45" s="66" t="str">
        <f t="shared" si="11"/>
        <v/>
      </c>
      <c r="V45" s="76">
        <f t="shared" si="3"/>
        <v>1</v>
      </c>
      <c r="W45" s="65">
        <f t="shared" si="4"/>
        <v>40.835347996783014</v>
      </c>
      <c r="X45" s="65">
        <f>IF(J45="", "", J45/GDP!M41/10)</f>
        <v>0.53677286062943019</v>
      </c>
      <c r="Y45" s="65">
        <f>IF(K45="", "", K45/GDP!N41/10)</f>
        <v>0.41849746386567582</v>
      </c>
      <c r="Z45" s="65">
        <f>IF(L45="", "", L45/GDP!O41/10)</f>
        <v>0.4046311878257165</v>
      </c>
      <c r="AA45" s="65">
        <f>IF(M45="", "", M45/GDP!P41/10)</f>
        <v>0.39576015194618475</v>
      </c>
      <c r="AB45" s="65">
        <f>IF(N45="", "", N45/GDP!Q41/10)</f>
        <v>0.31437513526947597</v>
      </c>
      <c r="AC45" s="65">
        <f>IF(O45="", "", O45/GDP!R41/10)</f>
        <v>0.29176456433847481</v>
      </c>
      <c r="AD45" s="65">
        <f>IF(P45="", "", P45/GDP!S41/10)</f>
        <v>0.24986262422655608</v>
      </c>
      <c r="AE45" s="65">
        <f>IF(Q45="", "", Q45/GDP!T41/10)</f>
        <v>9.5739434192805256E-2</v>
      </c>
      <c r="AG45" s="65">
        <f t="shared" si="5"/>
        <v>0.33127873272128161</v>
      </c>
      <c r="AH45" s="65">
        <f>AVERAGE('Travel balance'!W45:AA45)</f>
        <v>-1.7400955186952298</v>
      </c>
      <c r="AI45" s="77" t="str">
        <f t="shared" si="6"/>
        <v/>
      </c>
      <c r="AJ45" s="77" t="str">
        <f t="shared" si="12"/>
        <v/>
      </c>
    </row>
    <row r="46" spans="1:36" ht="14.25" customHeight="1" x14ac:dyDescent="0.15">
      <c r="A46" s="27" t="s">
        <v>62</v>
      </c>
      <c r="B46" s="24">
        <v>1539.3659299999999</v>
      </c>
      <c r="C46" s="24">
        <v>1915.2942599999999</v>
      </c>
      <c r="D46" s="24">
        <v>1992.6505299999999</v>
      </c>
      <c r="E46" s="24">
        <v>2341.9886499999998</v>
      </c>
      <c r="F46" s="24">
        <v>2440.0277299999998</v>
      </c>
      <c r="G46" s="24">
        <v>2796.5841399999999</v>
      </c>
      <c r="H46" s="24">
        <v>3009.9376699999998</v>
      </c>
      <c r="I46" s="24">
        <v>3460.2650899999999</v>
      </c>
      <c r="J46" s="24">
        <v>3610.7074899999998</v>
      </c>
      <c r="K46" s="24">
        <v>3824.9428400000002</v>
      </c>
      <c r="L46" s="24">
        <v>4245.2931699999999</v>
      </c>
      <c r="M46" s="24">
        <v>4522.4599500000004</v>
      </c>
      <c r="N46" s="24">
        <v>4920.5786699999999</v>
      </c>
      <c r="O46" s="24">
        <v>5556.4791500000001</v>
      </c>
      <c r="P46" s="24">
        <v>5651.8049600000004</v>
      </c>
      <c r="Q46" s="24">
        <v>1584.76712</v>
      </c>
      <c r="R46" s="21"/>
      <c r="S46" s="64">
        <f t="shared" si="9"/>
        <v>-0.71959982143474388</v>
      </c>
      <c r="T46" s="66" t="str">
        <f t="shared" si="10"/>
        <v/>
      </c>
      <c r="U46" s="66" t="str">
        <f t="shared" si="11"/>
        <v/>
      </c>
      <c r="V46" s="76">
        <f t="shared" si="3"/>
        <v>1</v>
      </c>
      <c r="W46" s="65">
        <f t="shared" si="4"/>
        <v>4.9793231800000006</v>
      </c>
      <c r="X46" s="65">
        <f>IF(J46="", "", J46/GDP!M42/10)</f>
        <v>0.94497959992935776</v>
      </c>
      <c r="Y46" s="65">
        <f>IF(K46="", "", K46/GDP!N42/10)</f>
        <v>1.0032877366897497</v>
      </c>
      <c r="Z46" s="65">
        <f>IF(L46="", "", L46/GDP!O42/10)</f>
        <v>1.4464739189208542</v>
      </c>
      <c r="AA46" s="65">
        <f>IF(M46="", "", M46/GDP!P42/10)</f>
        <v>1.599625251577885</v>
      </c>
      <c r="AB46" s="65">
        <f>IF(N46="", "", N46/GDP!Q42/10)</f>
        <v>1.5776679643978735</v>
      </c>
      <c r="AC46" s="65">
        <f>IF(O46="", "", O46/GDP!R42/10)</f>
        <v>1.6629969475624757</v>
      </c>
      <c r="AD46" s="65">
        <f>IF(P46="", "", P46/GDP!S42/10)</f>
        <v>1.7477572577243481</v>
      </c>
      <c r="AE46" s="65">
        <f>IF(Q46="", "", Q46/GDP!T42/10)</f>
        <v>0.58359295197006955</v>
      </c>
      <c r="AG46" s="65">
        <f t="shared" si="5"/>
        <v>1.6069042680366874</v>
      </c>
      <c r="AH46" s="65">
        <f>AVERAGE('Travel balance'!W46:AA46)</f>
        <v>0.12831578605610872</v>
      </c>
      <c r="AI46" s="77" t="str">
        <f t="shared" si="6"/>
        <v/>
      </c>
      <c r="AJ46" s="77" t="str">
        <f t="shared" si="12"/>
        <v/>
      </c>
    </row>
    <row r="47" spans="1:36" ht="14.25" customHeight="1" x14ac:dyDescent="0.15">
      <c r="A47" s="27" t="s">
        <v>63</v>
      </c>
      <c r="B47" s="26">
        <v>23.619034263869636</v>
      </c>
      <c r="C47" s="26">
        <v>26.851669082684641</v>
      </c>
      <c r="D47" s="26">
        <v>30.265035887525027</v>
      </c>
      <c r="E47" s="26">
        <v>37.358386210926241</v>
      </c>
      <c r="F47" s="26">
        <v>31.898220363551182</v>
      </c>
      <c r="G47" s="26">
        <v>35.08081627366596</v>
      </c>
      <c r="H47" s="26">
        <v>41.72386518384647</v>
      </c>
      <c r="I47" s="26">
        <v>38.581396642972059</v>
      </c>
      <c r="J47" s="26"/>
      <c r="K47" s="26">
        <v>61.617043983504431</v>
      </c>
      <c r="L47" s="26">
        <v>50.97095105767503</v>
      </c>
      <c r="M47" s="26">
        <v>50.287134707849901</v>
      </c>
      <c r="N47" s="26">
        <v>59.540682548793789</v>
      </c>
      <c r="O47" s="26">
        <v>73.260278739084569</v>
      </c>
      <c r="P47" s="26">
        <v>71.721770746751218</v>
      </c>
      <c r="Q47" s="26"/>
      <c r="R47" s="21"/>
      <c r="S47" s="64" t="str">
        <f t="shared" si="9"/>
        <v/>
      </c>
      <c r="T47" s="66" t="str">
        <f t="shared" si="10"/>
        <v/>
      </c>
      <c r="U47" s="66" t="str">
        <f t="shared" si="11"/>
        <v/>
      </c>
      <c r="V47" s="76">
        <f t="shared" si="3"/>
        <v>0</v>
      </c>
      <c r="W47" s="65">
        <f t="shared" si="4"/>
        <v>6.1156163560030903E-2</v>
      </c>
      <c r="X47" s="65" t="str">
        <f>IF(J47="", "", J47/GDP!M43/10)</f>
        <v/>
      </c>
      <c r="Y47" s="65">
        <f>IF(K47="", "", K47/GDP!N43/10)</f>
        <v>5.3585448152830697</v>
      </c>
      <c r="Z47" s="65">
        <f>IF(L47="", "", L47/GDP!O43/10)</f>
        <v>5.2758001287997969</v>
      </c>
      <c r="AA47" s="65">
        <f>IF(M47="", "", M47/GDP!P43/10)</f>
        <v>4.9663558752958439</v>
      </c>
      <c r="AB47" s="65">
        <f>IF(N47="", "", N47/GDP!Q43/10)</f>
        <v>5.528077148971871</v>
      </c>
      <c r="AC47" s="65">
        <f>IF(O47="", "", O47/GDP!R43/10)</f>
        <v>6.2134211988879802</v>
      </c>
      <c r="AD47" s="65">
        <f>IF(P47="", "", P47/GDP!S43/10)</f>
        <v>6.0251284301343349</v>
      </c>
      <c r="AE47" s="65" t="str">
        <f>IF(Q47="", "", Q47/GDP!T43/10)</f>
        <v/>
      </c>
      <c r="AG47" s="65">
        <f t="shared" si="5"/>
        <v>5.6017565564179659</v>
      </c>
      <c r="AH47" s="65">
        <f>AVERAGE('Travel balance'!W47:AA47)</f>
        <v>3.3462205953175408</v>
      </c>
      <c r="AI47" s="77">
        <f t="shared" si="6"/>
        <v>1</v>
      </c>
      <c r="AJ47" s="77">
        <f t="shared" si="12"/>
        <v>1</v>
      </c>
    </row>
    <row r="48" spans="1:36" ht="14.25" customHeight="1" x14ac:dyDescent="0.15">
      <c r="A48" s="27" t="s">
        <v>64</v>
      </c>
      <c r="B48" s="24">
        <v>3.2</v>
      </c>
      <c r="C48" s="24">
        <v>3.1</v>
      </c>
      <c r="D48" s="24">
        <v>0.7</v>
      </c>
      <c r="E48" s="24">
        <v>0.7</v>
      </c>
      <c r="F48" s="24">
        <v>24</v>
      </c>
      <c r="G48" s="24">
        <v>10.7</v>
      </c>
      <c r="H48" s="24">
        <v>11.4</v>
      </c>
      <c r="I48" s="24">
        <v>6.8966905593610095</v>
      </c>
      <c r="J48" s="24">
        <v>8.4110895820164995</v>
      </c>
      <c r="K48" s="24">
        <v>45.394100000000002</v>
      </c>
      <c r="L48" s="24">
        <v>9.8224203418048897E-2</v>
      </c>
      <c r="M48" s="24">
        <v>4.2568672693794607</v>
      </c>
      <c r="N48" s="24">
        <v>6.0104713710190598</v>
      </c>
      <c r="O48" s="24">
        <v>60.493511479864097</v>
      </c>
      <c r="P48" s="24">
        <v>99.728701000000001</v>
      </c>
      <c r="Q48" s="24">
        <v>80.791718560000106</v>
      </c>
      <c r="R48" s="21"/>
      <c r="S48" s="64">
        <f t="shared" si="9"/>
        <v>-0.18988498045311841</v>
      </c>
      <c r="T48" s="66" t="str">
        <f t="shared" si="10"/>
        <v/>
      </c>
      <c r="U48" s="66" t="str">
        <f t="shared" si="11"/>
        <v/>
      </c>
      <c r="V48" s="76">
        <f t="shared" si="3"/>
        <v>1</v>
      </c>
      <c r="W48" s="65">
        <f t="shared" si="4"/>
        <v>3.4117555064736134E-2</v>
      </c>
      <c r="X48" s="65">
        <f>IF(J48="", "", J48/GDP!M44/10)</f>
        <v>2.5725630821048763E-2</v>
      </c>
      <c r="Y48" s="65">
        <f>IF(K48="", "", K48/GDP!N44/10)</f>
        <v>0.12640649342193186</v>
      </c>
      <c r="Z48" s="65">
        <f>IF(L48="", "", L48/GDP!O44/10)</f>
        <v>2.5906658549124339E-4</v>
      </c>
      <c r="AA48" s="65">
        <f>IF(M48="", "", M48/GDP!P44/10)</f>
        <v>1.1618204973164667E-2</v>
      </c>
      <c r="AB48" s="65">
        <f>IF(N48="", "", N48/GDP!Q44/10)</f>
        <v>1.5978861593375825E-2</v>
      </c>
      <c r="AC48" s="65">
        <f>IF(O48="", "", O48/GDP!R44/10)</f>
        <v>0.12843792584392183</v>
      </c>
      <c r="AD48" s="65">
        <f>IF(P48="", "", P48/GDP!S44/10)</f>
        <v>0.19780267187056522</v>
      </c>
      <c r="AE48" s="65">
        <f>IF(Q48="", "", Q48/GDP!T44/10)</f>
        <v>0.16462130650174595</v>
      </c>
      <c r="AG48" s="65">
        <f t="shared" si="5"/>
        <v>7.0819346173303752E-2</v>
      </c>
      <c r="AH48" s="65">
        <f>AVERAGE('Travel balance'!W48:AA48)</f>
        <v>-0.15160564190449516</v>
      </c>
      <c r="AI48" s="77" t="str">
        <f t="shared" si="6"/>
        <v/>
      </c>
      <c r="AJ48" s="77" t="str">
        <f t="shared" si="12"/>
        <v/>
      </c>
    </row>
    <row r="49" spans="1:36" ht="14.25" customHeight="1" x14ac:dyDescent="0.15">
      <c r="A49" s="27" t="s">
        <v>65</v>
      </c>
      <c r="B49" s="26">
        <v>40.381585673243308</v>
      </c>
      <c r="C49" s="26">
        <v>45.325011057560452</v>
      </c>
      <c r="D49" s="26">
        <v>27</v>
      </c>
      <c r="E49" s="26">
        <v>31.920125595891133</v>
      </c>
      <c r="F49" s="26">
        <v>76.937854214107219</v>
      </c>
      <c r="G49" s="26">
        <v>27.190843534887257</v>
      </c>
      <c r="H49" s="26">
        <v>37.985351066164384</v>
      </c>
      <c r="I49" s="26">
        <v>62.793919746032245</v>
      </c>
      <c r="J49" s="26">
        <v>51.989713491097319</v>
      </c>
      <c r="K49" s="26">
        <v>54.678766981760518</v>
      </c>
      <c r="L49" s="26">
        <v>45.567710612962998</v>
      </c>
      <c r="M49" s="26">
        <v>41.321521729525379</v>
      </c>
      <c r="N49" s="26"/>
      <c r="O49" s="26"/>
      <c r="P49" s="26"/>
      <c r="Q49" s="26"/>
      <c r="R49" s="21"/>
      <c r="S49" s="64" t="str">
        <f t="shared" si="9"/>
        <v/>
      </c>
      <c r="T49" s="66" t="str">
        <f t="shared" si="10"/>
        <v/>
      </c>
      <c r="U49" s="66" t="str">
        <f t="shared" si="11"/>
        <v/>
      </c>
      <c r="V49" s="76">
        <f t="shared" si="3"/>
        <v>0</v>
      </c>
      <c r="W49" s="65">
        <f t="shared" si="4"/>
        <v>4.3444616171244191E-2</v>
      </c>
      <c r="X49" s="65">
        <f>IF(J49="", "", J49/GDP!M45/10)</f>
        <v>0.28949142130652317</v>
      </c>
      <c r="Y49" s="65">
        <f>IF(K49="", "", K49/GDP!N45/10)</f>
        <v>0.305169209128835</v>
      </c>
      <c r="Z49" s="65">
        <f>IF(L49="", "", L49/GDP!O45/10)</f>
        <v>0.38319684004154442</v>
      </c>
      <c r="AA49" s="65">
        <f>IF(M49="", "", M49/GDP!P45/10)</f>
        <v>0.40674646750534044</v>
      </c>
      <c r="AB49" s="65" t="str">
        <f>IF(N49="", "", N49/GDP!Q45/10)</f>
        <v/>
      </c>
      <c r="AC49" s="65" t="str">
        <f>IF(O49="", "", O49/GDP!R45/10)</f>
        <v/>
      </c>
      <c r="AD49" s="65" t="str">
        <f>IF(P49="", "", P49/GDP!S45/10)</f>
        <v/>
      </c>
      <c r="AE49" s="65" t="str">
        <f>IF(Q49="", "", Q49/GDP!T45/10)</f>
        <v/>
      </c>
      <c r="AG49" s="65">
        <f t="shared" si="5"/>
        <v>0.39497165377344245</v>
      </c>
      <c r="AH49" s="65">
        <f>AVERAGE('Travel balance'!W49:AA49)</f>
        <v>-2.2004984313167273</v>
      </c>
      <c r="AI49" s="77" t="str">
        <f t="shared" si="6"/>
        <v/>
      </c>
      <c r="AJ49" s="77"/>
    </row>
    <row r="50" spans="1:36" ht="14.25" customHeight="1" x14ac:dyDescent="0.15">
      <c r="A50" s="27" t="s">
        <v>66</v>
      </c>
      <c r="B50" s="24">
        <v>1868.8487919468432</v>
      </c>
      <c r="C50" s="24">
        <v>1908.1162567196332</v>
      </c>
      <c r="D50" s="24">
        <v>2259.5088162708157</v>
      </c>
      <c r="E50" s="24">
        <v>2561.5473886622262</v>
      </c>
      <c r="F50" s="24">
        <v>2029.458283948135</v>
      </c>
      <c r="G50" s="24">
        <v>2246.0552552294503</v>
      </c>
      <c r="H50" s="24">
        <v>2422.882531426103</v>
      </c>
      <c r="I50" s="24">
        <v>2529.1455861437998</v>
      </c>
      <c r="J50" s="24">
        <v>2928.1092131261203</v>
      </c>
      <c r="K50" s="24">
        <v>2996.3436613771341</v>
      </c>
      <c r="L50" s="24">
        <v>3266.4781063466603</v>
      </c>
      <c r="M50" s="24">
        <v>3648.3571874044133</v>
      </c>
      <c r="N50" s="24">
        <v>3656.0340651090569</v>
      </c>
      <c r="O50" s="24">
        <v>3768.6205708590123</v>
      </c>
      <c r="P50" s="24">
        <v>4007.7995445278875</v>
      </c>
      <c r="Q50" s="24">
        <v>1356.0772528171433</v>
      </c>
      <c r="R50" s="21"/>
      <c r="S50" s="64">
        <f t="shared" si="9"/>
        <v>-0.66164044939106681</v>
      </c>
      <c r="T50" s="66" t="str">
        <f t="shared" si="10"/>
        <v/>
      </c>
      <c r="U50" s="66">
        <f t="shared" si="11"/>
        <v>-0.66164044939106681</v>
      </c>
      <c r="V50" s="76">
        <f t="shared" si="3"/>
        <v>1</v>
      </c>
      <c r="W50" s="65">
        <f t="shared" si="4"/>
        <v>3.6694578948494065</v>
      </c>
      <c r="X50" s="65">
        <f>IF(J50="", "", J50/GDP!M46/10)</f>
        <v>5.7471281378023704</v>
      </c>
      <c r="Y50" s="65">
        <f>IF(K50="", "", K50/GDP!N46/10)</f>
        <v>5.7602798835372031</v>
      </c>
      <c r="Z50" s="65">
        <f>IF(L50="", "", L50/GDP!O46/10)</f>
        <v>5.7873631863430282</v>
      </c>
      <c r="AA50" s="65">
        <f>IF(M50="", "", M50/GDP!P46/10)</f>
        <v>6.199697580656153</v>
      </c>
      <c r="AB50" s="65">
        <f>IF(N50="", "", N50/GDP!Q46/10)</f>
        <v>6.0413298927589647</v>
      </c>
      <c r="AC50" s="65">
        <f>IF(O50="", "", O50/GDP!R46/10)</f>
        <v>6.0454930914022755</v>
      </c>
      <c r="AD50" s="65">
        <f>IF(P50="", "", P50/GDP!S46/10)</f>
        <v>6.267507117897658</v>
      </c>
      <c r="AE50" s="65">
        <f>IF(Q50="", "", Q50/GDP!T46/10)</f>
        <v>2.1986844929083373</v>
      </c>
      <c r="AG50" s="65">
        <f t="shared" si="5"/>
        <v>6.0682781738116152</v>
      </c>
      <c r="AH50" s="65">
        <f>AVERAGE('Travel balance'!W50:AA50)</f>
        <v>4.6398335932352905</v>
      </c>
      <c r="AI50" s="77">
        <f t="shared" si="6"/>
        <v>1</v>
      </c>
      <c r="AJ50" s="77" t="str">
        <f>IF(AE50="", 1, "")</f>
        <v/>
      </c>
    </row>
    <row r="51" spans="1:36" ht="14.25" customHeight="1" x14ac:dyDescent="0.15">
      <c r="A51" s="27" t="s">
        <v>67</v>
      </c>
      <c r="B51" s="26">
        <v>83.293131244622373</v>
      </c>
      <c r="C51" s="26">
        <v>93.138616639953597</v>
      </c>
      <c r="D51" s="26">
        <v>103.0541479402916</v>
      </c>
      <c r="E51" s="26">
        <v>116.05832635097863</v>
      </c>
      <c r="F51" s="26">
        <v>151.68304510391548</v>
      </c>
      <c r="G51" s="26">
        <v>201.10488210510204</v>
      </c>
      <c r="H51" s="26">
        <v>180.5</v>
      </c>
      <c r="I51" s="26">
        <v>171.89204615516255</v>
      </c>
      <c r="J51" s="26">
        <v>181.00476895643985</v>
      </c>
      <c r="K51" s="26">
        <v>184.40111060830753</v>
      </c>
      <c r="L51" s="26">
        <v>157.60995649774989</v>
      </c>
      <c r="M51" s="26">
        <v>379.38150480752802</v>
      </c>
      <c r="N51" s="26">
        <v>397.09291274691742</v>
      </c>
      <c r="O51" s="26">
        <v>443.46977946046565</v>
      </c>
      <c r="P51" s="26">
        <v>448.48689849787803</v>
      </c>
      <c r="Q51" s="26"/>
      <c r="R51" s="21"/>
      <c r="S51" s="64" t="str">
        <f t="shared" si="9"/>
        <v/>
      </c>
      <c r="T51" s="66" t="str">
        <f t="shared" si="10"/>
        <v/>
      </c>
      <c r="U51" s="66" t="str">
        <f t="shared" si="11"/>
        <v/>
      </c>
      <c r="V51" s="76">
        <f t="shared" si="3"/>
        <v>0</v>
      </c>
      <c r="W51" s="65">
        <f t="shared" si="4"/>
        <v>0.36520821040210771</v>
      </c>
      <c r="X51" s="65">
        <f>IF(J51="", "", J51/GDP!M47/10)</f>
        <v>0.41872112740917888</v>
      </c>
      <c r="Y51" s="65">
        <f>IF(K51="", "", K51/GDP!N47/10)</f>
        <v>0.37723724603802533</v>
      </c>
      <c r="Z51" s="65">
        <f>IF(L51="", "", L51/GDP!O47/10)</f>
        <v>0.34401659150525216</v>
      </c>
      <c r="AA51" s="65">
        <f>IF(M51="", "", M51/GDP!P47/10)</f>
        <v>0.79096751554696587</v>
      </c>
      <c r="AB51" s="65">
        <f>IF(N51="", "", N51/GDP!Q47/10)</f>
        <v>0.76973661501031043</v>
      </c>
      <c r="AC51" s="65">
        <f>IF(O51="", "", O51/GDP!R47/10)</f>
        <v>0.76445188059697111</v>
      </c>
      <c r="AD51" s="65">
        <f>IF(P51="", "", P51/GDP!S47/10)</f>
        <v>0.76612797123514587</v>
      </c>
      <c r="AE51" s="65" t="str">
        <f>IF(Q51="", "", Q51/GDP!T47/10)</f>
        <v/>
      </c>
      <c r="AG51" s="65">
        <f t="shared" si="5"/>
        <v>0.68706011477892903</v>
      </c>
      <c r="AH51" s="65">
        <f>AVERAGE('Travel balance'!W51:AA51)</f>
        <v>-5.3941118663677123E-2</v>
      </c>
      <c r="AI51" s="77" t="str">
        <f t="shared" si="6"/>
        <v/>
      </c>
      <c r="AJ51" s="77"/>
    </row>
    <row r="52" spans="1:36" ht="14.25" customHeight="1" x14ac:dyDescent="0.15">
      <c r="A52" s="27" t="s">
        <v>68</v>
      </c>
      <c r="B52" s="24">
        <v>6196.4734081801635</v>
      </c>
      <c r="C52" s="24">
        <v>7072.7444655278723</v>
      </c>
      <c r="D52" s="24">
        <v>8583.4285217258257</v>
      </c>
      <c r="E52" s="24">
        <v>9630.9046833869888</v>
      </c>
      <c r="F52" s="24">
        <v>7801.3240487154781</v>
      </c>
      <c r="G52" s="24">
        <v>7224.7043222195289</v>
      </c>
      <c r="H52" s="24">
        <v>8330.6880114021515</v>
      </c>
      <c r="I52" s="24">
        <v>8682.9648403255505</v>
      </c>
      <c r="J52" s="24">
        <v>9511.7238056296501</v>
      </c>
      <c r="K52" s="24">
        <v>8713.1524423041956</v>
      </c>
      <c r="L52" s="24">
        <v>8008.7807470207536</v>
      </c>
      <c r="M52" s="24">
        <v>9026.2637329096706</v>
      </c>
      <c r="N52" s="24">
        <v>10309.533625625858</v>
      </c>
      <c r="O52" s="24">
        <v>11123.153886069251</v>
      </c>
      <c r="P52" s="24">
        <v>11662.521977200342</v>
      </c>
      <c r="Q52" s="24">
        <v>5337.0694019140219</v>
      </c>
      <c r="R52" s="21"/>
      <c r="S52" s="64">
        <f t="shared" si="9"/>
        <v>-0.54237433272599778</v>
      </c>
      <c r="T52" s="66">
        <f t="shared" si="10"/>
        <v>-0.54237433272599778</v>
      </c>
      <c r="U52" s="66">
        <f t="shared" si="11"/>
        <v>-0.54237433272599778</v>
      </c>
      <c r="V52" s="76">
        <f t="shared" si="3"/>
        <v>1</v>
      </c>
      <c r="W52" s="65">
        <f t="shared" si="4"/>
        <v>10.026050793765174</v>
      </c>
      <c r="X52" s="65">
        <f>IF(J52="", "", J52/GDP!M48/10)</f>
        <v>16.344892297500159</v>
      </c>
      <c r="Y52" s="65">
        <f>IF(K52="", "", K52/GDP!N48/10)</f>
        <v>15.116469188560391</v>
      </c>
      <c r="Z52" s="65">
        <f>IF(L52="", "", L52/GDP!O48/10)</f>
        <v>16.170973211669317</v>
      </c>
      <c r="AA52" s="65">
        <f>IF(M52="", "", M52/GDP!P48/10)</f>
        <v>17.492265697773401</v>
      </c>
      <c r="AB52" s="65">
        <f>IF(N52="", "", N52/GDP!Q48/10)</f>
        <v>18.581883702347191</v>
      </c>
      <c r="AC52" s="65">
        <f>IF(O52="", "", O52/GDP!R48/10)</f>
        <v>18.123367259840325</v>
      </c>
      <c r="AD52" s="65">
        <f>IF(P52="", "", P52/GDP!S48/10)</f>
        <v>19.196880838122546</v>
      </c>
      <c r="AE52" s="65">
        <f>IF(Q52="", "", Q52/GDP!T48/10)</f>
        <v>9.5015216657186095</v>
      </c>
      <c r="AG52" s="65">
        <f t="shared" si="5"/>
        <v>17.913074141950556</v>
      </c>
      <c r="AH52" s="65">
        <f>AVERAGE('Travel balance'!W52:AA52)</f>
        <v>15.615972357211408</v>
      </c>
      <c r="AI52" s="77">
        <f t="shared" si="6"/>
        <v>1</v>
      </c>
      <c r="AJ52" s="77" t="str">
        <f t="shared" ref="AJ52:AJ57" si="13">IF(AE52="", 1, "")</f>
        <v/>
      </c>
    </row>
    <row r="53" spans="1:36" ht="14.25" customHeight="1" x14ac:dyDescent="0.15">
      <c r="A53" s="27" t="s">
        <v>69</v>
      </c>
      <c r="B53" s="26"/>
      <c r="C53" s="26"/>
      <c r="D53" s="26"/>
      <c r="E53" s="26"/>
      <c r="F53" s="26"/>
      <c r="G53" s="26"/>
      <c r="H53" s="26">
        <v>1172.5</v>
      </c>
      <c r="I53" s="26">
        <v>1384.5363128491622</v>
      </c>
      <c r="J53" s="26">
        <v>1440.7150837988827</v>
      </c>
      <c r="K53" s="26">
        <v>1540.6201117318435</v>
      </c>
      <c r="L53" s="26">
        <v>1505.2905027932961</v>
      </c>
      <c r="M53" s="26">
        <v>1430.2569832402235</v>
      </c>
      <c r="N53" s="26">
        <v>1180.2793296089385</v>
      </c>
      <c r="O53" s="26">
        <v>1046.1061452513966</v>
      </c>
      <c r="P53" s="26">
        <v>1384.9217877094973</v>
      </c>
      <c r="Q53" s="26">
        <v>515.87709497206708</v>
      </c>
      <c r="R53" s="21"/>
      <c r="S53" s="64">
        <f t="shared" si="9"/>
        <v>-0.62750452801723267</v>
      </c>
      <c r="T53" s="66">
        <f t="shared" si="10"/>
        <v>-0.62750452801723267</v>
      </c>
      <c r="U53" s="66">
        <f t="shared" si="11"/>
        <v>-0.62750452801723267</v>
      </c>
      <c r="V53" s="58"/>
      <c r="W53" s="65">
        <f t="shared" si="4"/>
        <v>1.3093709497206705</v>
      </c>
      <c r="X53" s="65">
        <f>IF(J53="", "", J53/GDP!M49/10)</f>
        <v>34.545084717689868</v>
      </c>
      <c r="Y53" s="65">
        <f>IF(K53="", "", K53/GDP!N49/10)</f>
        <v>36.539284772439032</v>
      </c>
      <c r="Z53" s="65">
        <f>IF(L53="", "", L53/GDP!O49/10)</f>
        <v>35.684467482700398</v>
      </c>
      <c r="AA53" s="65">
        <f>IF(M53="", "", M53/GDP!P49/10)</f>
        <v>34.099569190870369</v>
      </c>
      <c r="AB53" s="65">
        <f>IF(N53="", "", N53/GDP!Q49/10)</f>
        <v>28.573839436118657</v>
      </c>
      <c r="AC53" s="65">
        <f>IF(O53="", "", O53/GDP!R49/10)</f>
        <v>25.627871463924969</v>
      </c>
      <c r="AD53" s="65">
        <f>IF(P53="", "", P53/GDP!S49/10)</f>
        <v>33.689936955632533</v>
      </c>
      <c r="AE53" s="65">
        <f>IF(Q53="", "", Q53/GDP!T49/10)</f>
        <v>14.52561157178846</v>
      </c>
      <c r="AG53" s="65">
        <f t="shared" si="5"/>
        <v>31.535136905849384</v>
      </c>
      <c r="AH53" s="65"/>
      <c r="AI53" s="77">
        <f t="shared" si="6"/>
        <v>1</v>
      </c>
      <c r="AJ53" s="77" t="str">
        <f t="shared" si="13"/>
        <v/>
      </c>
    </row>
    <row r="54" spans="1:36" ht="14.25" customHeight="1" x14ac:dyDescent="0.15">
      <c r="A54" s="27" t="s">
        <v>70</v>
      </c>
      <c r="B54" s="24"/>
      <c r="C54" s="24"/>
      <c r="D54" s="24"/>
      <c r="E54" s="24"/>
      <c r="F54" s="24"/>
      <c r="G54" s="24"/>
      <c r="H54" s="24">
        <v>453.3</v>
      </c>
      <c r="I54" s="24">
        <v>542.88268156424579</v>
      </c>
      <c r="J54" s="24">
        <v>583.29608938547483</v>
      </c>
      <c r="K54" s="24">
        <v>634.75418994413417</v>
      </c>
      <c r="L54" s="24">
        <v>607.34636871508383</v>
      </c>
      <c r="M54" s="24">
        <v>573.25139664804476</v>
      </c>
      <c r="N54" s="24">
        <v>550.53072625698326</v>
      </c>
      <c r="O54" s="24">
        <v>592.96648044692733</v>
      </c>
      <c r="P54" s="24">
        <v>703.15642458100558</v>
      </c>
      <c r="Q54" s="24">
        <v>281.47486033519556</v>
      </c>
      <c r="R54" s="21"/>
      <c r="S54" s="64">
        <f t="shared" si="9"/>
        <v>-0.59969808922257972</v>
      </c>
      <c r="T54" s="66">
        <f t="shared" si="10"/>
        <v>-0.59969808922257972</v>
      </c>
      <c r="U54" s="66">
        <f t="shared" si="11"/>
        <v>-0.59969808922257972</v>
      </c>
      <c r="V54" s="76">
        <f t="shared" ref="V54:V60" si="14">IF(Q54="", 0, 1)</f>
        <v>1</v>
      </c>
      <c r="W54" s="65">
        <f t="shared" si="4"/>
        <v>0.60545027932960882</v>
      </c>
      <c r="X54" s="65">
        <f>IF(J54="", "", J54/GDP!M50/10)</f>
        <v>18.531360096929543</v>
      </c>
      <c r="Y54" s="65">
        <f>IF(K54="", "", K54/GDP!N50/10)</f>
        <v>20.09729538989485</v>
      </c>
      <c r="Z54" s="65">
        <f>IF(L54="", "", L54/GDP!O50/10)</f>
        <v>19.26914862481048</v>
      </c>
      <c r="AA54" s="65">
        <f>IF(M54="", "", M54/GDP!P50/10)</f>
        <v>18.359978482324248</v>
      </c>
      <c r="AB54" s="65">
        <f>IF(N54="", "", N54/GDP!Q50/10)</f>
        <v>17.66430033271158</v>
      </c>
      <c r="AC54" s="65">
        <f>IF(O54="", "", O54/GDP!R50/10)</f>
        <v>18.957286251554645</v>
      </c>
      <c r="AD54" s="65">
        <f>IF(P54="", "", P54/GDP!S50/10)</f>
        <v>22.669392312957076</v>
      </c>
      <c r="AE54" s="65">
        <f>IF(Q54="", "", Q54/GDP!T50/10)</f>
        <v>10.905651310933575</v>
      </c>
      <c r="AG54" s="65">
        <f t="shared" si="5"/>
        <v>19.384021200871608</v>
      </c>
      <c r="AH54" s="65">
        <f>AVERAGE('Travel balance'!W54:AA54)</f>
        <v>7.8640318001519294</v>
      </c>
      <c r="AI54" s="77">
        <f t="shared" si="6"/>
        <v>1</v>
      </c>
      <c r="AJ54" s="77" t="str">
        <f t="shared" si="13"/>
        <v/>
      </c>
    </row>
    <row r="55" spans="1:36" ht="14.25" customHeight="1" x14ac:dyDescent="0.15">
      <c r="A55" s="27" t="s">
        <v>71</v>
      </c>
      <c r="B55" s="26">
        <v>2317.7693766524703</v>
      </c>
      <c r="C55" s="26">
        <v>2382.0842630287057</v>
      </c>
      <c r="D55" s="26">
        <v>2685.4464409345856</v>
      </c>
      <c r="E55" s="26">
        <v>2780.3</v>
      </c>
      <c r="F55" s="26">
        <v>2198.6937316026388</v>
      </c>
      <c r="G55" s="26">
        <v>2137.1661917687202</v>
      </c>
      <c r="H55" s="26">
        <v>2603.3703645715004</v>
      </c>
      <c r="I55" s="26">
        <v>2602.941981208759</v>
      </c>
      <c r="J55" s="26">
        <v>2929.6067762159355</v>
      </c>
      <c r="K55" s="26">
        <v>2923.7514947039881</v>
      </c>
      <c r="L55" s="26">
        <v>2524.4897609539298</v>
      </c>
      <c r="M55" s="26">
        <v>2869.9457158411942</v>
      </c>
      <c r="N55" s="26">
        <v>3274.2505311432615</v>
      </c>
      <c r="O55" s="26">
        <v>3448.7443244104234</v>
      </c>
      <c r="P55" s="26">
        <v>3245.1244958924772</v>
      </c>
      <c r="Q55" s="26">
        <v>663.48032352116263</v>
      </c>
      <c r="R55" s="21"/>
      <c r="S55" s="64">
        <f t="shared" si="9"/>
        <v>-0.79554549467640945</v>
      </c>
      <c r="T55" s="66">
        <f t="shared" si="10"/>
        <v>-0.79554549467640945</v>
      </c>
      <c r="U55" s="66">
        <f t="shared" si="11"/>
        <v>-0.79554549467640945</v>
      </c>
      <c r="V55" s="76">
        <f t="shared" si="14"/>
        <v>1</v>
      </c>
      <c r="W55" s="65">
        <f t="shared" si="4"/>
        <v>3.0725109656482572</v>
      </c>
      <c r="X55" s="65">
        <f>IF(J55="", "", J55/GDP!M51/10)</f>
        <v>12.257854885994927</v>
      </c>
      <c r="Y55" s="65">
        <f>IF(K55="", "", K55/GDP!N51/10)</f>
        <v>12.62312405282464</v>
      </c>
      <c r="Z55" s="65">
        <f>IF(L55="", "", L55/GDP!O51/10)</f>
        <v>12.721475551196715</v>
      </c>
      <c r="AA55" s="65">
        <f>IF(M55="", "", M55/GDP!P51/10)</f>
        <v>13.700908847549162</v>
      </c>
      <c r="AB55" s="65">
        <f>IF(N55="", "", N55/GDP!Q51/10)</f>
        <v>14.410575356814851</v>
      </c>
      <c r="AC55" s="65">
        <f>IF(O55="", "", O55/GDP!R51/10)</f>
        <v>13.619403950173416</v>
      </c>
      <c r="AD55" s="65">
        <f>IF(P55="", "", P55/GDP!S51/10)</f>
        <v>13.005158933163377</v>
      </c>
      <c r="AE55" s="65">
        <f>IF(Q55="", "", Q55/GDP!T51/10)</f>
        <v>2.7894906843839218</v>
      </c>
      <c r="AG55" s="65">
        <f t="shared" si="5"/>
        <v>13.491504527779503</v>
      </c>
      <c r="AH55" s="65">
        <f>AVERAGE('Travel balance'!W55:AA55)</f>
        <v>7.6027123016297669</v>
      </c>
      <c r="AI55" s="77">
        <f t="shared" si="6"/>
        <v>1</v>
      </c>
      <c r="AJ55" s="77" t="str">
        <f t="shared" si="13"/>
        <v/>
      </c>
    </row>
    <row r="56" spans="1:36" ht="14.25" customHeight="1" x14ac:dyDescent="0.15">
      <c r="A56" s="27" t="s">
        <v>72</v>
      </c>
      <c r="B56" s="24">
        <v>4823.7017969056596</v>
      </c>
      <c r="C56" s="24">
        <v>5899.5016693783</v>
      </c>
      <c r="D56" s="24">
        <v>6942.9563440661677</v>
      </c>
      <c r="E56" s="24">
        <v>8214.2653822396496</v>
      </c>
      <c r="F56" s="24">
        <v>7241.38628878086</v>
      </c>
      <c r="G56" s="24">
        <v>7171.6206873744541</v>
      </c>
      <c r="H56" s="24">
        <v>8095.5505373930646</v>
      </c>
      <c r="I56" s="24">
        <v>7456.3975604216221</v>
      </c>
      <c r="J56" s="24">
        <v>7042.2651048700636</v>
      </c>
      <c r="K56" s="24">
        <v>6822.444746049443</v>
      </c>
      <c r="L56" s="24">
        <v>6056.3910695858958</v>
      </c>
      <c r="M56" s="24">
        <v>6308.3732080731243</v>
      </c>
      <c r="N56" s="24">
        <v>6969.6513900785094</v>
      </c>
      <c r="O56" s="24">
        <v>7445.8384593932406</v>
      </c>
      <c r="P56" s="24">
        <v>7301.6230660932306</v>
      </c>
      <c r="Q56" s="24">
        <v>3631.6227023390265</v>
      </c>
      <c r="R56" s="21"/>
      <c r="S56" s="64">
        <f t="shared" si="9"/>
        <v>-0.50262802263741824</v>
      </c>
      <c r="T56" s="66" t="str">
        <f t="shared" si="10"/>
        <v/>
      </c>
      <c r="U56" s="66" t="str">
        <f t="shared" si="11"/>
        <v/>
      </c>
      <c r="V56" s="76">
        <f t="shared" si="14"/>
        <v>1</v>
      </c>
      <c r="W56" s="65">
        <f t="shared" si="4"/>
        <v>6.8163754386448012</v>
      </c>
      <c r="X56" s="65">
        <f>IF(J56="", "", J56/GDP!M52/10)</f>
        <v>3.3267565450194261</v>
      </c>
      <c r="Y56" s="65">
        <f>IF(K56="", "", K56/GDP!N52/10)</f>
        <v>3.2587326794889853</v>
      </c>
      <c r="Z56" s="65">
        <f>IF(L56="", "", L56/GDP!O52/10)</f>
        <v>3.2209183730059694</v>
      </c>
      <c r="AA56" s="65">
        <f>IF(M56="", "", M56/GDP!P52/10)</f>
        <v>3.2140962561973199</v>
      </c>
      <c r="AB56" s="65">
        <f>IF(N56="", "", N56/GDP!Q52/10)</f>
        <v>3.1878905691717434</v>
      </c>
      <c r="AC56" s="65">
        <f>IF(O56="", "", O56/GDP!R52/10)</f>
        <v>2.9908959101178554</v>
      </c>
      <c r="AD56" s="65">
        <f>IF(P56="", "", P56/GDP!S52/10)</f>
        <v>2.9126513346237433</v>
      </c>
      <c r="AE56" s="65">
        <f>IF(Q56="", "", Q56/GDP!T52/10)</f>
        <v>1.4912401088840723</v>
      </c>
      <c r="AG56" s="65">
        <f t="shared" si="5"/>
        <v>3.1052904886233264</v>
      </c>
      <c r="AH56" s="65">
        <f>AVERAGE('Travel balance'!W56:AA56)</f>
        <v>0.64682830412132919</v>
      </c>
      <c r="AI56" s="77" t="str">
        <f t="shared" si="6"/>
        <v/>
      </c>
      <c r="AJ56" s="77" t="str">
        <f t="shared" si="13"/>
        <v/>
      </c>
    </row>
    <row r="57" spans="1:36" ht="14.25" customHeight="1" x14ac:dyDescent="0.15">
      <c r="A57" s="27" t="s">
        <v>74</v>
      </c>
      <c r="B57" s="24">
        <v>5253.2</v>
      </c>
      <c r="C57" s="24">
        <v>5594.6473607549979</v>
      </c>
      <c r="D57" s="24">
        <v>5999.8300304839522</v>
      </c>
      <c r="E57" s="24">
        <v>6333.628483382643</v>
      </c>
      <c r="F57" s="24">
        <v>5659.2201030354045</v>
      </c>
      <c r="G57" s="24">
        <v>5810.3746717946406</v>
      </c>
      <c r="H57" s="24">
        <v>6823.128753149791</v>
      </c>
      <c r="I57" s="24">
        <v>6510.1237570212797</v>
      </c>
      <c r="J57" s="24">
        <v>7146.9729191674833</v>
      </c>
      <c r="K57" s="24">
        <v>7628.4455787747202</v>
      </c>
      <c r="L57" s="24">
        <v>6678.1306646488783</v>
      </c>
      <c r="M57" s="24">
        <v>7518.1111303271791</v>
      </c>
      <c r="N57" s="24">
        <v>8591.3166304635106</v>
      </c>
      <c r="O57" s="24">
        <v>9079.6863526612979</v>
      </c>
      <c r="P57" s="24">
        <v>8636.5828926870036</v>
      </c>
      <c r="Q57" s="24">
        <v>3991.2675417514461</v>
      </c>
      <c r="R57" s="21"/>
      <c r="S57" s="64">
        <f t="shared" si="9"/>
        <v>-0.53786496449527066</v>
      </c>
      <c r="T57" s="66" t="str">
        <f t="shared" si="10"/>
        <v/>
      </c>
      <c r="U57" s="66" t="str">
        <f t="shared" si="11"/>
        <v/>
      </c>
      <c r="V57" s="76">
        <f t="shared" si="14"/>
        <v>1</v>
      </c>
      <c r="W57" s="65">
        <f t="shared" si="4"/>
        <v>8.1007655341575742</v>
      </c>
      <c r="X57" s="65">
        <f>IF(J57="", "", J57/GDP!M53/10)</f>
        <v>2.0801215709523051</v>
      </c>
      <c r="Y57" s="65">
        <f>IF(K57="", "", K57/GDP!N53/10)</f>
        <v>2.1610717193849966</v>
      </c>
      <c r="Z57" s="65">
        <f>IF(L57="", "", L57/GDP!O53/10)</f>
        <v>2.2063843904985418</v>
      </c>
      <c r="AA57" s="65">
        <f>IF(M57="", "", M57/GDP!P53/10)</f>
        <v>2.4010622383731528</v>
      </c>
      <c r="AB57" s="65">
        <f>IF(N57="", "", N57/GDP!Q53/10)</f>
        <v>2.5868026977376997</v>
      </c>
      <c r="AC57" s="65">
        <f>IF(O57="", "", O57/GDP!R53/10)</f>
        <v>2.5441882578374289</v>
      </c>
      <c r="AD57" s="65">
        <f>IF(P57="", "", P57/GDP!S53/10)</f>
        <v>2.4668599229807189</v>
      </c>
      <c r="AE57" s="65">
        <f>IF(Q57="", "", Q57/GDP!T53/10)</f>
        <v>1.1237181794338995</v>
      </c>
      <c r="AG57" s="65">
        <f t="shared" si="5"/>
        <v>2.4410595014855088</v>
      </c>
      <c r="AH57" s="65">
        <f>AVERAGE('Travel balance'!W57:AA57)</f>
        <v>-0.49523314780609456</v>
      </c>
      <c r="AI57" s="77" t="str">
        <f t="shared" si="6"/>
        <v/>
      </c>
      <c r="AJ57" s="77" t="str">
        <f t="shared" si="13"/>
        <v/>
      </c>
    </row>
    <row r="58" spans="1:36" ht="14.25" customHeight="1" x14ac:dyDescent="0.15">
      <c r="A58" s="27" t="s">
        <v>75</v>
      </c>
      <c r="B58" s="26">
        <v>7.0785106993546067</v>
      </c>
      <c r="C58" s="26">
        <v>9.8243876638101284</v>
      </c>
      <c r="D58" s="26">
        <v>6.814051237614013</v>
      </c>
      <c r="E58" s="26">
        <v>7.821247911051592</v>
      </c>
      <c r="F58" s="26">
        <v>15.980103645601815</v>
      </c>
      <c r="G58" s="26">
        <v>18.022630977768525</v>
      </c>
      <c r="H58" s="26">
        <v>19.215511954130353</v>
      </c>
      <c r="I58" s="26">
        <v>20.509675277541763</v>
      </c>
      <c r="J58" s="26">
        <v>21.606900703912309</v>
      </c>
      <c r="K58" s="26">
        <v>24.718542658195251</v>
      </c>
      <c r="L58" s="26">
        <v>39.91087153459636</v>
      </c>
      <c r="M58" s="26">
        <v>38.633588602359879</v>
      </c>
      <c r="N58" s="26">
        <v>36.208439070228053</v>
      </c>
      <c r="O58" s="26">
        <v>56.965693418335483</v>
      </c>
      <c r="P58" s="26">
        <v>63.110155806010546</v>
      </c>
      <c r="Q58" s="26">
        <v>29.686981279646186</v>
      </c>
      <c r="R58" s="21"/>
      <c r="S58" s="64">
        <f t="shared" si="9"/>
        <v>-0.52960057061340948</v>
      </c>
      <c r="T58" s="66" t="str">
        <f t="shared" si="10"/>
        <v/>
      </c>
      <c r="U58" s="66" t="str">
        <f t="shared" si="11"/>
        <v/>
      </c>
      <c r="V58" s="76">
        <f t="shared" si="14"/>
        <v>1</v>
      </c>
      <c r="W58" s="65">
        <f t="shared" si="4"/>
        <v>4.6965749686306069E-2</v>
      </c>
      <c r="X58" s="65">
        <f>IF(J58="", "", J58/GDP!M54/10)</f>
        <v>1.0577011538385346</v>
      </c>
      <c r="Y58" s="65">
        <f>IF(K58="", "", K58/GDP!N54/10)</f>
        <v>1.115357884516111</v>
      </c>
      <c r="Z58" s="65">
        <f>IF(L58="", "", L58/GDP!O54/10)</f>
        <v>1.6320327773428231</v>
      </c>
      <c r="AA58" s="65">
        <f>IF(M58="", "", M58/GDP!P54/10)</f>
        <v>1.4753708089270419</v>
      </c>
      <c r="AB58" s="65">
        <f>IF(N58="", "", N58/GDP!Q54/10)</f>
        <v>1.3086522559048088</v>
      </c>
      <c r="AC58" s="65">
        <f>IF(O58="", "", O58/GDP!R54/10)</f>
        <v>1.890786910794517</v>
      </c>
      <c r="AD58" s="65">
        <f>IF(P58="", "", P58/GDP!S54/10)</f>
        <v>1.8859871372806147</v>
      </c>
      <c r="AE58" s="65">
        <f>IF(Q58="", "", Q58/GDP!T54/10)</f>
        <v>0.8710555029602729</v>
      </c>
      <c r="AG58" s="65">
        <f t="shared" si="5"/>
        <v>1.6385659780499613</v>
      </c>
      <c r="AH58" s="65">
        <f>AVERAGE('Travel balance'!W58:AA58)</f>
        <v>0.72667627425062309</v>
      </c>
      <c r="AI58" s="77" t="str">
        <f t="shared" si="6"/>
        <v/>
      </c>
      <c r="AJ58" s="77"/>
    </row>
    <row r="59" spans="1:36" ht="14.25" customHeight="1" x14ac:dyDescent="0.15">
      <c r="A59" s="27" t="s">
        <v>76</v>
      </c>
      <c r="B59" s="24">
        <v>57.026124814814814</v>
      </c>
      <c r="C59" s="24">
        <v>71.688956296296297</v>
      </c>
      <c r="D59" s="24">
        <v>74.465335555555555</v>
      </c>
      <c r="E59" s="24">
        <v>76.179489259259256</v>
      </c>
      <c r="F59" s="24">
        <v>77.195199259259255</v>
      </c>
      <c r="G59" s="24">
        <v>93.63629629629628</v>
      </c>
      <c r="H59" s="24">
        <v>105.90849592592592</v>
      </c>
      <c r="I59" s="24">
        <v>76.127230740740728</v>
      </c>
      <c r="J59" s="24">
        <v>81.969402592592587</v>
      </c>
      <c r="K59" s="24">
        <v>215.73433340799997</v>
      </c>
      <c r="L59" s="24">
        <v>201.75980509344996</v>
      </c>
      <c r="M59" s="24">
        <v>197.45342635934139</v>
      </c>
      <c r="N59" s="24">
        <v>160.90906058305879</v>
      </c>
      <c r="O59" s="72">
        <v>88.440194568388705</v>
      </c>
      <c r="P59" s="72">
        <v>123.56351924088888</v>
      </c>
      <c r="Q59" s="72">
        <v>31.997753285490479</v>
      </c>
      <c r="R59" s="21"/>
      <c r="S59" s="64">
        <f t="shared" si="9"/>
        <v>-0.74104206903406178</v>
      </c>
      <c r="T59" s="66">
        <f t="shared" si="10"/>
        <v>-0.74104206903406178</v>
      </c>
      <c r="U59" s="66">
        <f t="shared" si="11"/>
        <v>-0.74104206903406178</v>
      </c>
      <c r="V59" s="76">
        <f t="shared" si="14"/>
        <v>1</v>
      </c>
      <c r="W59" s="65">
        <f t="shared" si="4"/>
        <v>0.15442520116902558</v>
      </c>
      <c r="X59" s="65">
        <f>IF(J59="", "", J59/GDP!M55/10)</f>
        <v>16.329240915959343</v>
      </c>
      <c r="Y59" s="65">
        <f>IF(K59="", "", K59/GDP!N55/10)</f>
        <v>41.196907205160535</v>
      </c>
      <c r="Z59" s="65">
        <f>IF(L59="", "", L59/GDP!O55/10)</f>
        <v>37.305540815014794</v>
      </c>
      <c r="AA59" s="65">
        <f>IF(M59="", "", M59/GDP!P55/10)</f>
        <v>34.311786252394143</v>
      </c>
      <c r="AB59" s="65">
        <f>IF(N59="", "", N59/GDP!Q55/10)</f>
        <v>30.815684350074406</v>
      </c>
      <c r="AC59" s="65">
        <f>IF(O59="", "", O59/GDP!R55/10)</f>
        <v>16.682402673074762</v>
      </c>
      <c r="AD59" s="65">
        <f>IF(P59="", "", P59/GDP!S55/10)</f>
        <v>21.358538408954182</v>
      </c>
      <c r="AE59" s="65">
        <f>IF(Q59="", "", Q59/GDP!T55/10)</f>
        <v>6.2569197679696149</v>
      </c>
      <c r="AG59" s="65">
        <f t="shared" si="5"/>
        <v>28.094790499902455</v>
      </c>
      <c r="AH59" s="65">
        <f>AVERAGE('Travel balance'!W59:AA59)</f>
        <v>24.19915495212669</v>
      </c>
      <c r="AI59" s="77">
        <f t="shared" si="6"/>
        <v>1</v>
      </c>
      <c r="AJ59" s="77" t="str">
        <f t="shared" ref="AJ59:AJ68" si="15">IF(AE59="", 1, "")</f>
        <v/>
      </c>
    </row>
    <row r="60" spans="1:36" ht="14.25" customHeight="1" x14ac:dyDescent="0.15">
      <c r="A60" s="27" t="s">
        <v>77</v>
      </c>
      <c r="B60" s="26">
        <v>3518.3</v>
      </c>
      <c r="C60" s="26">
        <v>3916.8</v>
      </c>
      <c r="D60" s="26">
        <v>4064.2</v>
      </c>
      <c r="E60" s="26">
        <v>4165.8999999999996</v>
      </c>
      <c r="F60" s="26">
        <v>4048.8</v>
      </c>
      <c r="G60" s="26">
        <v>4161.7</v>
      </c>
      <c r="H60" s="26">
        <v>4391</v>
      </c>
      <c r="I60" s="26">
        <v>4686.6000000000004</v>
      </c>
      <c r="J60" s="26">
        <v>5054.7</v>
      </c>
      <c r="K60" s="26">
        <v>5629.8</v>
      </c>
      <c r="L60" s="26">
        <v>6115.9</v>
      </c>
      <c r="M60" s="26">
        <v>6719.6</v>
      </c>
      <c r="N60" s="26">
        <v>7184.1</v>
      </c>
      <c r="O60" s="26">
        <v>7547.7</v>
      </c>
      <c r="P60" s="26">
        <v>7471.5</v>
      </c>
      <c r="Q60" s="26">
        <v>2673.8</v>
      </c>
      <c r="R60" s="21"/>
      <c r="S60" s="64">
        <f t="shared" si="9"/>
        <v>-0.64213344040687947</v>
      </c>
      <c r="T60" s="66" t="str">
        <f t="shared" si="10"/>
        <v/>
      </c>
      <c r="U60" s="66">
        <f t="shared" si="11"/>
        <v>-0.64213344040687947</v>
      </c>
      <c r="V60" s="76">
        <f t="shared" si="14"/>
        <v>1</v>
      </c>
      <c r="W60" s="65">
        <f t="shared" si="4"/>
        <v>7.0077600000000002</v>
      </c>
      <c r="X60" s="65">
        <f>IF(J60="", "", J60/GDP!M56/10)</f>
        <v>8.0542348792095204</v>
      </c>
      <c r="Y60" s="65">
        <f>IF(K60="", "", K60/GDP!N56/10)</f>
        <v>8.3697493364677022</v>
      </c>
      <c r="Z60" s="65">
        <f>IF(L60="", "", L60/GDP!O56/10)</f>
        <v>8.5832353150917324</v>
      </c>
      <c r="AA60" s="65">
        <f>IF(M60="", "", M60/GDP!P56/10)</f>
        <v>8.867584632156456</v>
      </c>
      <c r="AB60" s="65">
        <f>IF(N60="", "", N60/GDP!Q56/10)</f>
        <v>8.9709711574606406</v>
      </c>
      <c r="AC60" s="65">
        <f>IF(O60="", "", O60/GDP!R56/10)</f>
        <v>8.8143640818591589</v>
      </c>
      <c r="AD60" s="65">
        <f>IF(P60="", "", P60/GDP!S56/10)</f>
        <v>8.3919623373188195</v>
      </c>
      <c r="AE60" s="65">
        <f>IF(Q60="", "", Q60/GDP!T56/10)</f>
        <v>3.3878663056042506</v>
      </c>
      <c r="AG60" s="65">
        <f t="shared" si="5"/>
        <v>8.7256235047773636</v>
      </c>
      <c r="AH60" s="65">
        <f>AVERAGE('Travel balance'!W60:AA60)</f>
        <v>8.0623293936444256</v>
      </c>
      <c r="AI60" s="77">
        <f t="shared" si="6"/>
        <v>1</v>
      </c>
      <c r="AJ60" s="77" t="str">
        <f t="shared" si="15"/>
        <v/>
      </c>
    </row>
    <row r="61" spans="1:36" ht="14.25" customHeight="1" x14ac:dyDescent="0.15">
      <c r="A61" s="27" t="s">
        <v>78</v>
      </c>
      <c r="B61" s="24">
        <v>1139.4824318518517</v>
      </c>
      <c r="C61" s="24">
        <v>1146.2126114814814</v>
      </c>
      <c r="D61" s="24">
        <v>1200.5707985185184</v>
      </c>
      <c r="E61" s="24">
        <v>1169.8899055555555</v>
      </c>
      <c r="F61" s="24">
        <v>1061.2465792592593</v>
      </c>
      <c r="G61" s="24">
        <v>1092.8495346296297</v>
      </c>
      <c r="H61" s="24">
        <v>1157.903188148148</v>
      </c>
      <c r="I61" s="24">
        <v>1162.938083074074</v>
      </c>
      <c r="J61" s="24">
        <v>1177.4678262962962</v>
      </c>
      <c r="K61" s="24">
        <v>2691.6596964077448</v>
      </c>
      <c r="L61" s="24">
        <v>2759.3822797613384</v>
      </c>
      <c r="M61" s="24">
        <v>2803.790927768398</v>
      </c>
      <c r="N61" s="72">
        <v>2907.292332734778</v>
      </c>
      <c r="O61" s="72">
        <v>2997.7497231856364</v>
      </c>
      <c r="P61" s="72">
        <v>3339.4906830185778</v>
      </c>
      <c r="Q61" s="72">
        <v>1184.7377424650838</v>
      </c>
      <c r="R61" s="21"/>
      <c r="S61" s="64">
        <f t="shared" si="9"/>
        <v>-0.64523400275092402</v>
      </c>
      <c r="T61" s="66">
        <f t="shared" si="10"/>
        <v>-0.64523400275092402</v>
      </c>
      <c r="U61" s="66">
        <f t="shared" si="11"/>
        <v>-0.64523400275092402</v>
      </c>
      <c r="V61" s="58"/>
      <c r="W61" s="65">
        <f t="shared" si="4"/>
        <v>2.9615411892937455</v>
      </c>
      <c r="X61" s="65">
        <f>IF(J61="", "", J61/GDP!M57/10)</f>
        <v>19.928546325067494</v>
      </c>
      <c r="Y61" s="65">
        <f>IF(K61="", "", K61/GDP!N57/10)</f>
        <v>43.031747240311752</v>
      </c>
      <c r="Z61" s="65">
        <f>IF(L61="", "", L61/GDP!O57/10)</f>
        <v>41.783358488348931</v>
      </c>
      <c r="AA61" s="65">
        <f>IF(M61="", "", M61/GDP!P57/10)</f>
        <v>40.573866552977663</v>
      </c>
      <c r="AB61" s="65">
        <f>IF(N61="", "", N61/GDP!Q57/10)</f>
        <v>41.149016700787108</v>
      </c>
      <c r="AC61" s="65">
        <f>IF(O61="", "", O61/GDP!R57/10)</f>
        <v>40.541521651655309</v>
      </c>
      <c r="AD61" s="65">
        <f>IF(P61="", "", P61/GDP!S57/10)</f>
        <v>43.417122400017341</v>
      </c>
      <c r="AE61" s="65">
        <f>IF(Q61="", "", Q61/GDP!T57/10)</f>
        <v>18.264585380961723</v>
      </c>
      <c r="AG61" s="65">
        <f t="shared" si="5"/>
        <v>41.49297715875727</v>
      </c>
      <c r="AH61" s="65">
        <f>AVERAGE('Travel balance'!W61:AA61)</f>
        <v>38.756998042668229</v>
      </c>
      <c r="AI61" s="77">
        <f t="shared" si="6"/>
        <v>1</v>
      </c>
      <c r="AJ61" s="77" t="str">
        <f t="shared" si="15"/>
        <v/>
      </c>
    </row>
    <row r="62" spans="1:36" ht="14.25" customHeight="1" x14ac:dyDescent="0.15">
      <c r="A62" s="27" t="s">
        <v>79</v>
      </c>
      <c r="B62" s="26">
        <v>485.79134926196531</v>
      </c>
      <c r="C62" s="26">
        <v>489.90000000000009</v>
      </c>
      <c r="D62" s="26">
        <v>623.42894711781094</v>
      </c>
      <c r="E62" s="26">
        <v>741.80141345363302</v>
      </c>
      <c r="F62" s="26">
        <v>670.14001739143487</v>
      </c>
      <c r="G62" s="26">
        <v>781.34859217316603</v>
      </c>
      <c r="H62" s="26">
        <v>843.37223156578898</v>
      </c>
      <c r="I62" s="26">
        <v>1032.524122254503</v>
      </c>
      <c r="J62" s="26">
        <v>1246.177409880074</v>
      </c>
      <c r="K62" s="26">
        <v>1482.12979310933</v>
      </c>
      <c r="L62" s="26">
        <v>1551.387981944732</v>
      </c>
      <c r="M62" s="26">
        <v>1723.2</v>
      </c>
      <c r="N62" s="26">
        <v>2012.2027893656641</v>
      </c>
      <c r="O62" s="26">
        <v>2271.79723768964</v>
      </c>
      <c r="P62" s="26">
        <v>2281.8561585951602</v>
      </c>
      <c r="Q62" s="26">
        <v>702.06557180451796</v>
      </c>
      <c r="R62" s="21"/>
      <c r="S62" s="64">
        <f t="shared" si="9"/>
        <v>-0.69232698162852246</v>
      </c>
      <c r="T62" s="66" t="str">
        <f t="shared" si="10"/>
        <v/>
      </c>
      <c r="U62" s="66" t="str">
        <f t="shared" si="11"/>
        <v/>
      </c>
      <c r="V62" s="76">
        <f t="shared" ref="V62:V67" si="16">IF(Q62="", 0, 1)</f>
        <v>1</v>
      </c>
      <c r="W62" s="65">
        <f t="shared" si="4"/>
        <v>1.9680888335190394</v>
      </c>
      <c r="X62" s="65">
        <f>IF(J62="", "", J62/GDP!M58/10)</f>
        <v>1.3099777955475211</v>
      </c>
      <c r="Y62" s="65">
        <f>IF(K62="", "", K62/GDP!N58/10)</f>
        <v>1.4569775382042729</v>
      </c>
      <c r="Z62" s="65">
        <f>IF(L62="", "", L62/GDP!O58/10)</f>
        <v>1.5624756057132383</v>
      </c>
      <c r="AA62" s="65">
        <f>IF(M62="", "", M62/GDP!P58/10)</f>
        <v>1.7242742918547971</v>
      </c>
      <c r="AB62" s="65">
        <f>IF(N62="", "", N62/GDP!Q58/10)</f>
        <v>1.9293217878247788</v>
      </c>
      <c r="AC62" s="65">
        <f>IF(O62="", "", O62/GDP!R58/10)</f>
        <v>2.1120814681050208</v>
      </c>
      <c r="AD62" s="65">
        <f>IF(P62="", "", P62/GDP!S58/10)</f>
        <v>2.1107188817020583</v>
      </c>
      <c r="AE62" s="65">
        <f>IF(Q62="", "", Q62/GDP!T58/10)</f>
        <v>0.72628682883956386</v>
      </c>
      <c r="AG62" s="65">
        <f t="shared" si="5"/>
        <v>1.8877744070399785</v>
      </c>
      <c r="AH62" s="65">
        <f>AVERAGE('Travel balance'!W62:AA62)</f>
        <v>0.90291150675619547</v>
      </c>
      <c r="AI62" s="77" t="str">
        <f t="shared" si="6"/>
        <v/>
      </c>
      <c r="AJ62" s="77" t="str">
        <f t="shared" si="15"/>
        <v/>
      </c>
    </row>
    <row r="63" spans="1:36" ht="14.25" customHeight="1" x14ac:dyDescent="0.15">
      <c r="A63" s="27" t="s">
        <v>80</v>
      </c>
      <c r="B63" s="24">
        <v>6850.6</v>
      </c>
      <c r="C63" s="24">
        <v>7590.8</v>
      </c>
      <c r="D63" s="24">
        <v>9303.2999999999993</v>
      </c>
      <c r="E63" s="24">
        <v>10984.9</v>
      </c>
      <c r="F63" s="24">
        <v>10755.3</v>
      </c>
      <c r="G63" s="24">
        <v>12527.7</v>
      </c>
      <c r="H63" s="24">
        <v>8707.1</v>
      </c>
      <c r="I63" s="24">
        <v>9940.2000000000007</v>
      </c>
      <c r="J63" s="24">
        <v>6047</v>
      </c>
      <c r="K63" s="24">
        <v>7207.5</v>
      </c>
      <c r="L63" s="24">
        <v>6065.1</v>
      </c>
      <c r="M63" s="24">
        <v>2644.9</v>
      </c>
      <c r="N63" s="24">
        <v>7774.9</v>
      </c>
      <c r="O63" s="24">
        <v>11615.1</v>
      </c>
      <c r="P63" s="24">
        <v>13030.3</v>
      </c>
      <c r="Q63" s="24">
        <v>4397.5999999999985</v>
      </c>
      <c r="R63" s="21"/>
      <c r="S63" s="64">
        <f t="shared" si="9"/>
        <v>-0.66250968895574169</v>
      </c>
      <c r="T63" s="66" t="str">
        <f t="shared" si="10"/>
        <v/>
      </c>
      <c r="U63" s="66" t="str">
        <f t="shared" si="11"/>
        <v/>
      </c>
      <c r="V63" s="76">
        <f t="shared" si="16"/>
        <v>1</v>
      </c>
      <c r="W63" s="65">
        <f t="shared" si="4"/>
        <v>8.2260600000000021</v>
      </c>
      <c r="X63" s="65">
        <f>IF(J63="", "", J63/GDP!M59/10)</f>
        <v>2.0996001324586504</v>
      </c>
      <c r="Y63" s="65">
        <f>IF(K63="", "", K63/GDP!N59/10)</f>
        <v>2.3587298203317113</v>
      </c>
      <c r="Z63" s="65">
        <f>IF(L63="", "", L63/GDP!O59/10)</f>
        <v>1.8264261384305762</v>
      </c>
      <c r="AA63" s="65">
        <f>IF(M63="", "", M63/GDP!P59/10)</f>
        <v>0.79549805897310932</v>
      </c>
      <c r="AB63" s="65">
        <f>IF(N63="", "", N63/GDP!Q59/10)</f>
        <v>3.2870966445965415</v>
      </c>
      <c r="AC63" s="65">
        <f>IF(O63="", "", O63/GDP!R59/10)</f>
        <v>4.6413458669491234</v>
      </c>
      <c r="AD63" s="65">
        <f>IF(P63="", "", P63/GDP!S59/10)</f>
        <v>4.3098911018833332</v>
      </c>
      <c r="AE63" s="65">
        <f>IF(Q63="", "", Q63/GDP!T59/10)</f>
        <v>1.2132372441395105</v>
      </c>
      <c r="AG63" s="65">
        <f t="shared" si="5"/>
        <v>2.9720515621665369</v>
      </c>
      <c r="AH63" s="65">
        <f>AVERAGE('Travel balance'!W63:AA63)</f>
        <v>1.8890450070788591</v>
      </c>
      <c r="AI63" s="77" t="str">
        <f t="shared" si="6"/>
        <v/>
      </c>
      <c r="AJ63" s="77" t="str">
        <f t="shared" si="15"/>
        <v/>
      </c>
    </row>
    <row r="64" spans="1:36" ht="14.25" customHeight="1" x14ac:dyDescent="0.15">
      <c r="A64" s="27" t="s">
        <v>81</v>
      </c>
      <c r="B64" s="26">
        <v>360.9</v>
      </c>
      <c r="C64" s="26">
        <v>381.5</v>
      </c>
      <c r="D64" s="26">
        <v>482.1</v>
      </c>
      <c r="E64" s="26">
        <v>424.5</v>
      </c>
      <c r="F64" s="26">
        <v>319.32</v>
      </c>
      <c r="G64" s="26">
        <v>389.97</v>
      </c>
      <c r="H64" s="26">
        <v>414.88602196513432</v>
      </c>
      <c r="I64" s="26">
        <v>557.98991047659399</v>
      </c>
      <c r="J64" s="26">
        <v>621.16035904011198</v>
      </c>
      <c r="K64" s="26">
        <v>821.41444375955905</v>
      </c>
      <c r="L64" s="26">
        <v>816.88229941463192</v>
      </c>
      <c r="M64" s="26">
        <v>829.29981991677403</v>
      </c>
      <c r="N64" s="26">
        <v>872.80821333254801</v>
      </c>
      <c r="O64" s="26">
        <v>1013.591857207319</v>
      </c>
      <c r="P64" s="26">
        <v>1305.515448484118</v>
      </c>
      <c r="Q64" s="26">
        <v>636.26218600571201</v>
      </c>
      <c r="R64" s="21"/>
      <c r="S64" s="64">
        <f t="shared" si="9"/>
        <v>-0.51263526851061059</v>
      </c>
      <c r="T64" s="66" t="str">
        <f t="shared" si="10"/>
        <v/>
      </c>
      <c r="U64" s="66" t="str">
        <f t="shared" si="11"/>
        <v/>
      </c>
      <c r="V64" s="76">
        <f t="shared" si="16"/>
        <v>1</v>
      </c>
      <c r="W64" s="65">
        <f t="shared" si="4"/>
        <v>0.96761952767107817</v>
      </c>
      <c r="X64" s="65">
        <f>IF(J64="", "", J64/GDP!M60/10)</f>
        <v>2.8246155537482518</v>
      </c>
      <c r="Y64" s="65">
        <f>IF(K64="", "", K64/GDP!N60/10)</f>
        <v>3.6356292651039679</v>
      </c>
      <c r="Z64" s="65">
        <f>IF(L64="", "", L64/GDP!O60/10)</f>
        <v>3.4852544364023572</v>
      </c>
      <c r="AA64" s="65">
        <f>IF(M64="", "", M64/GDP!P60/10)</f>
        <v>3.4280727510394136</v>
      </c>
      <c r="AB64" s="65">
        <f>IF(N64="", "", N64/GDP!Q60/10)</f>
        <v>3.4941399777917148</v>
      </c>
      <c r="AC64" s="65">
        <f>IF(O64="", "", O64/GDP!R60/10)</f>
        <v>3.8953064838670493</v>
      </c>
      <c r="AD64" s="65">
        <f>IF(P64="", "", P64/GDP!S60/10)</f>
        <v>4.8538199482170574</v>
      </c>
      <c r="AE64" s="65">
        <f>IF(Q64="", "", Q64/GDP!T60/10)</f>
        <v>2.5823670466879447</v>
      </c>
      <c r="AG64" s="65">
        <f t="shared" si="5"/>
        <v>3.8313187194635185</v>
      </c>
      <c r="AH64" s="65">
        <f>AVERAGE('Travel balance'!W64:AA64)</f>
        <v>2.2138322953968768</v>
      </c>
      <c r="AI64" s="77" t="str">
        <f t="shared" si="6"/>
        <v/>
      </c>
      <c r="AJ64" s="77" t="str">
        <f t="shared" si="15"/>
        <v/>
      </c>
    </row>
    <row r="65" spans="1:36" ht="14.25" customHeight="1" x14ac:dyDescent="0.15">
      <c r="A65" s="27" t="s">
        <v>84</v>
      </c>
      <c r="B65" s="24"/>
      <c r="C65" s="24"/>
      <c r="D65" s="24"/>
      <c r="E65" s="24">
        <v>1193.190832484421</v>
      </c>
      <c r="F65" s="24">
        <v>1090.5207936322772</v>
      </c>
      <c r="G65" s="24">
        <v>1083.3935021044722</v>
      </c>
      <c r="H65" s="24">
        <v>1282.797542511599</v>
      </c>
      <c r="I65" s="24">
        <v>1315.3985702111754</v>
      </c>
      <c r="J65" s="24">
        <v>1665.3019656627689</v>
      </c>
      <c r="K65" s="24">
        <v>1864.3748956137758</v>
      </c>
      <c r="L65" s="24">
        <v>1493.1987081274929</v>
      </c>
      <c r="M65" s="24">
        <v>1537.206816688675</v>
      </c>
      <c r="N65" s="24">
        <v>1659.7800698079625</v>
      </c>
      <c r="O65" s="24">
        <v>1778.9122911201405</v>
      </c>
      <c r="P65" s="24">
        <v>1743.1954959418592</v>
      </c>
      <c r="Q65" s="24">
        <v>588.3835057622216</v>
      </c>
      <c r="R65" s="21"/>
      <c r="S65" s="64">
        <f t="shared" si="9"/>
        <v>-0.66246843390086063</v>
      </c>
      <c r="T65" s="66" t="str">
        <f t="shared" si="10"/>
        <v/>
      </c>
      <c r="U65" s="66">
        <f t="shared" si="11"/>
        <v>-0.66246843390086063</v>
      </c>
      <c r="V65" s="76">
        <f t="shared" si="16"/>
        <v>1</v>
      </c>
      <c r="W65" s="65">
        <f t="shared" si="4"/>
        <v>1.6424586763372258</v>
      </c>
      <c r="X65" s="65">
        <f>IF(J65="", "", J65/GDP!M61/10)</f>
        <v>6.5877004535511006</v>
      </c>
      <c r="Y65" s="65">
        <f>IF(K65="", "", K65/GDP!N61/10)</f>
        <v>6.9524611678718999</v>
      </c>
      <c r="Z65" s="65">
        <f>IF(L65="", "", L65/GDP!O61/10)</f>
        <v>6.4751427311060681</v>
      </c>
      <c r="AA65" s="65">
        <f>IF(M65="", "", M65/GDP!P61/10)</f>
        <v>6.3339497036096351</v>
      </c>
      <c r="AB65" s="65">
        <f>IF(N65="", "", N65/GDP!Q61/10)</f>
        <v>6.1605353300064918</v>
      </c>
      <c r="AC65" s="65">
        <f>IF(O65="", "", O65/GDP!R61/10)</f>
        <v>5.8048969544340636</v>
      </c>
      <c r="AD65" s="65">
        <f>IF(P65="", "", P65/GDP!S61/10)</f>
        <v>5.5384258222570306</v>
      </c>
      <c r="AE65" s="65">
        <f>IF(Q65="", "", Q65/GDP!T61/10)</f>
        <v>1.8976976143923037</v>
      </c>
      <c r="AG65" s="65">
        <f t="shared" si="5"/>
        <v>6.0625901082826577</v>
      </c>
      <c r="AH65" s="65">
        <f>AVERAGE('Travel balance'!W65:AA65)</f>
        <v>1.3442330477061561</v>
      </c>
      <c r="AI65" s="77">
        <f t="shared" si="6"/>
        <v>1</v>
      </c>
      <c r="AJ65" s="77" t="str">
        <f t="shared" si="15"/>
        <v/>
      </c>
    </row>
    <row r="66" spans="1:36" ht="14.25" customHeight="1" x14ac:dyDescent="0.15">
      <c r="A66" s="27" t="s">
        <v>85</v>
      </c>
      <c r="B66" s="26">
        <v>76.921173803208291</v>
      </c>
      <c r="C66" s="26">
        <v>75.350113754127364</v>
      </c>
      <c r="D66" s="26">
        <v>31.664789546034871</v>
      </c>
      <c r="E66" s="26">
        <v>26.234262318696153</v>
      </c>
      <c r="F66" s="26">
        <v>39.792810733907423</v>
      </c>
      <c r="G66" s="26">
        <v>50.524352623472637</v>
      </c>
      <c r="H66" s="26">
        <v>10.199999999999999</v>
      </c>
      <c r="I66" s="26">
        <v>29.180315548352414</v>
      </c>
      <c r="J66" s="26">
        <v>4.2051776603229269</v>
      </c>
      <c r="K66" s="26">
        <v>14.8888815645281</v>
      </c>
      <c r="L66" s="26">
        <v>14.022942658198293</v>
      </c>
      <c r="M66" s="26">
        <v>13.077364034936897</v>
      </c>
      <c r="N66" s="26">
        <v>12.79957156156364</v>
      </c>
      <c r="O66" s="26">
        <v>16.221433062809137</v>
      </c>
      <c r="P66" s="26">
        <v>14.237785364621274</v>
      </c>
      <c r="Q66" s="26">
        <v>6.7916265229406099</v>
      </c>
      <c r="R66" s="21"/>
      <c r="S66" s="64">
        <f t="shared" si="9"/>
        <v>-0.52298574890609273</v>
      </c>
      <c r="T66" s="66" t="str">
        <f t="shared" si="10"/>
        <v/>
      </c>
      <c r="U66" s="66" t="str">
        <f t="shared" si="11"/>
        <v/>
      </c>
      <c r="V66" s="76">
        <f t="shared" si="16"/>
        <v>1</v>
      </c>
      <c r="W66" s="65">
        <f t="shared" si="4"/>
        <v>1.4071819336425847E-2</v>
      </c>
      <c r="X66" s="65">
        <f>IF(J66="", "", J66/GDP!M62/10)</f>
        <v>9.1418213257801223E-2</v>
      </c>
      <c r="Y66" s="65">
        <f>IF(K66="", "", K66/GDP!N62/10)</f>
        <v>0.336422579152653</v>
      </c>
      <c r="Z66" s="65">
        <f>IF(L66="", "", L66/GDP!O62/10)</f>
        <v>0.34533208241492386</v>
      </c>
      <c r="AA66" s="65">
        <f>IF(M66="", "", M66/GDP!P62/10)</f>
        <v>0.34277576395682557</v>
      </c>
      <c r="AB66" s="65">
        <f>IF(N66="", "", N66/GDP!Q62/10)</f>
        <v>0.29044340765820903</v>
      </c>
      <c r="AC66" s="65">
        <f>IF(O66="", "", O66/GDP!R62/10)</f>
        <v>0.34767675979577095</v>
      </c>
      <c r="AD66" s="65">
        <f>IF(P66="", "", P66/GDP!S62/10)</f>
        <v>0.31843969722963095</v>
      </c>
      <c r="AE66" s="65">
        <f>IF(Q66="", "", Q66/GDP!T62/10)</f>
        <v>0.17197288828104462</v>
      </c>
      <c r="AG66" s="65">
        <f t="shared" si="5"/>
        <v>0.32893354221107207</v>
      </c>
      <c r="AH66" s="65">
        <f>AVERAGE('Travel balance'!W66:AA66)</f>
        <v>-0.68450218178957356</v>
      </c>
      <c r="AI66" s="77" t="str">
        <f t="shared" si="6"/>
        <v/>
      </c>
      <c r="AJ66" s="77" t="str">
        <f t="shared" si="15"/>
        <v/>
      </c>
    </row>
    <row r="67" spans="1:36" ht="14.25" customHeight="1" x14ac:dyDescent="0.15">
      <c r="A67" s="27" t="s">
        <v>86</v>
      </c>
      <c r="B67" s="24">
        <v>168.25811931862586</v>
      </c>
      <c r="C67" s="24">
        <v>161.99280888723615</v>
      </c>
      <c r="D67" s="24">
        <v>176.41701332720561</v>
      </c>
      <c r="E67" s="24">
        <v>376.97390570732171</v>
      </c>
      <c r="F67" s="24">
        <v>329.07182482993949</v>
      </c>
      <c r="G67" s="24">
        <v>522.03427024213818</v>
      </c>
      <c r="H67" s="24">
        <v>770.03400237413416</v>
      </c>
      <c r="I67" s="24">
        <v>607.29026782036112</v>
      </c>
      <c r="J67" s="24">
        <v>586.03589378758636</v>
      </c>
      <c r="K67" s="24">
        <v>352.47548264199111</v>
      </c>
      <c r="L67" s="24">
        <v>405.02949192326986</v>
      </c>
      <c r="M67" s="24">
        <v>346.74645381538062</v>
      </c>
      <c r="N67" s="24">
        <v>435.77361338708585</v>
      </c>
      <c r="O67" s="24">
        <v>967.6571064005401</v>
      </c>
      <c r="P67" s="24">
        <v>785.78248556375399</v>
      </c>
      <c r="Q67" s="24">
        <v>1032.8189422513856</v>
      </c>
      <c r="R67" s="21"/>
      <c r="S67" s="64">
        <f t="shared" si="9"/>
        <v>0.31438274742201333</v>
      </c>
      <c r="T67" s="66" t="str">
        <f t="shared" si="10"/>
        <v/>
      </c>
      <c r="U67" s="66" t="str">
        <f t="shared" si="11"/>
        <v/>
      </c>
      <c r="V67" s="76">
        <f t="shared" si="16"/>
        <v>1</v>
      </c>
      <c r="W67" s="65">
        <f t="shared" si="4"/>
        <v>0.5881978302180062</v>
      </c>
      <c r="X67" s="65">
        <f>IF(J67="", "", J67/GDP!M63/10)</f>
        <v>1.2590979853795283</v>
      </c>
      <c r="Y67" s="65">
        <f>IF(K67="", "", K67/GDP!N63/10)</f>
        <v>0.65073808882505313</v>
      </c>
      <c r="Z67" s="65">
        <f>IF(L67="", "", L67/GDP!O63/10)</f>
        <v>0.64208275795429259</v>
      </c>
      <c r="AA67" s="65">
        <f>IF(M67="", "", M67/GDP!P63/10)</f>
        <v>0.48079130990709162</v>
      </c>
      <c r="AB67" s="65">
        <f>IF(N67="", "", N67/GDP!Q63/10)</f>
        <v>0.56711441283914887</v>
      </c>
      <c r="AC67" s="65">
        <f>IF(O67="", "", O67/GDP!R63/10)</f>
        <v>1.2064542892472114</v>
      </c>
      <c r="AD67" s="65">
        <f>IF(P67="", "", P67/GDP!S63/10)</f>
        <v>0.84850504799164972</v>
      </c>
      <c r="AE67" s="65">
        <f>IF(Q67="", "", Q67/GDP!T63/10)</f>
        <v>1.0690520742677667</v>
      </c>
      <c r="AG67" s="65">
        <f t="shared" si="5"/>
        <v>0.74898956358787883</v>
      </c>
      <c r="AH67" s="65">
        <f>AVERAGE('Travel balance'!W67:AA67)</f>
        <v>0.11494745276517437</v>
      </c>
      <c r="AI67" s="77" t="str">
        <f t="shared" si="6"/>
        <v/>
      </c>
      <c r="AJ67" s="77" t="str">
        <f t="shared" si="15"/>
        <v/>
      </c>
    </row>
    <row r="68" spans="1:36" ht="14.25" customHeight="1" x14ac:dyDescent="0.15">
      <c r="A68" s="27" t="s">
        <v>87</v>
      </c>
      <c r="B68" s="26"/>
      <c r="C68" s="26"/>
      <c r="D68" s="26"/>
      <c r="E68" s="26">
        <v>156327.70000000001</v>
      </c>
      <c r="F68" s="26">
        <v>132539.91556986544</v>
      </c>
      <c r="G68" s="26">
        <v>129868.2937291485</v>
      </c>
      <c r="H68" s="26">
        <v>153076.41860974685</v>
      </c>
      <c r="I68" s="26">
        <v>152598.39321647989</v>
      </c>
      <c r="J68" s="26">
        <v>168755.22740143107</v>
      </c>
      <c r="K68" s="26">
        <v>177776.71766417194</v>
      </c>
      <c r="L68" s="26">
        <v>152574.26954197828</v>
      </c>
      <c r="M68" s="26">
        <v>155495.72833649296</v>
      </c>
      <c r="N68" s="26">
        <v>172776.96862974446</v>
      </c>
      <c r="O68" s="26">
        <v>189394.85677469813</v>
      </c>
      <c r="P68" s="26">
        <v>187496.90726404262</v>
      </c>
      <c r="Q68" s="26">
        <v>64373.818782575006</v>
      </c>
      <c r="R68" s="21"/>
      <c r="S68" s="64">
        <f t="shared" si="9"/>
        <v>-0.65666730336026002</v>
      </c>
      <c r="T68" s="66" t="str">
        <f t="shared" si="10"/>
        <v/>
      </c>
      <c r="U68" s="66" t="str">
        <f t="shared" si="11"/>
        <v/>
      </c>
      <c r="V68" s="58"/>
      <c r="W68" s="65">
        <f t="shared" si="4"/>
        <v>171.54774610939131</v>
      </c>
      <c r="X68" s="65">
        <f>IF(J68="", "", J68/GDP!M64/10)</f>
        <v>1.2790790571229653</v>
      </c>
      <c r="Y68" s="65">
        <f>IF(K68="", "", K68/GDP!N64/10)</f>
        <v>1.3157390789882353</v>
      </c>
      <c r="Z68" s="65">
        <f>IF(L68="", "", L68/GDP!O64/10)</f>
        <v>1.3065098832214386</v>
      </c>
      <c r="AA68" s="65">
        <f>IF(M68="", "", M68/GDP!P64/10)</f>
        <v>1.2990155508289214</v>
      </c>
      <c r="AB68" s="65">
        <f>IF(N68="", "", N68/GDP!Q64/10)</f>
        <v>1.365930111263276</v>
      </c>
      <c r="AC68" s="65">
        <f>IF(O68="", "", O68/GDP!R64/10)</f>
        <v>1.3864280791802022</v>
      </c>
      <c r="AD68" s="65">
        <f>IF(P68="", "", P68/GDP!S64/10)</f>
        <v>1.4066537208153373</v>
      </c>
      <c r="AE68" s="65">
        <f>IF(Q68="", "", Q68/GDP!T64/10)</f>
        <v>0.49798090994962924</v>
      </c>
      <c r="AG68" s="65">
        <f t="shared" si="5"/>
        <v>1.3529074690618352</v>
      </c>
      <c r="AH68" s="65">
        <f>AVERAGE('Travel balance'!W68:AA68)</f>
        <v>0.3705426727292695</v>
      </c>
      <c r="AI68" s="77" t="str">
        <f t="shared" si="6"/>
        <v/>
      </c>
      <c r="AJ68" s="77" t="str">
        <f t="shared" si="15"/>
        <v/>
      </c>
    </row>
    <row r="69" spans="1:36" ht="14.25" customHeight="1" x14ac:dyDescent="0.15">
      <c r="A69" s="27" t="s">
        <v>88</v>
      </c>
      <c r="B69" s="24">
        <v>34.161755241116097</v>
      </c>
      <c r="C69" s="24">
        <v>42.893457233898204</v>
      </c>
      <c r="D69" s="24">
        <v>60.709291090458102</v>
      </c>
      <c r="E69" s="24">
        <v>63.292318284667601</v>
      </c>
      <c r="F69" s="24">
        <v>42.015237060567998</v>
      </c>
      <c r="G69" s="24">
        <v>41.791351668532606</v>
      </c>
      <c r="H69" s="24">
        <v>41.227444893119497</v>
      </c>
      <c r="I69" s="24"/>
      <c r="J69" s="24"/>
      <c r="K69" s="24"/>
      <c r="L69" s="24"/>
      <c r="M69" s="24"/>
      <c r="N69" s="24"/>
      <c r="O69" s="24"/>
      <c r="P69" s="24"/>
      <c r="Q69" s="24"/>
      <c r="R69" s="21"/>
      <c r="S69" s="64" t="str">
        <f t="shared" si="9"/>
        <v/>
      </c>
      <c r="T69" s="66"/>
      <c r="U69" s="66" t="str">
        <f t="shared" si="11"/>
        <v/>
      </c>
      <c r="V69" s="76">
        <f t="shared" ref="V69:V100" si="17">IF(Q69="", 0, 1)</f>
        <v>0</v>
      </c>
      <c r="W69" s="65" t="e">
        <f t="shared" si="4"/>
        <v>#DIV/0!</v>
      </c>
      <c r="X69" s="65" t="str">
        <f>IF(J69="", "", J69/GDP!M65/10)</f>
        <v/>
      </c>
      <c r="Y69" s="65" t="str">
        <f>IF(K69="", "", K69/GDP!N65/10)</f>
        <v/>
      </c>
      <c r="Z69" s="65" t="str">
        <f>IF(L69="", "", L69/GDP!O65/10)</f>
        <v/>
      </c>
      <c r="AA69" s="65" t="str">
        <f>IF(M69="", "", M69/GDP!P65/10)</f>
        <v/>
      </c>
      <c r="AB69" s="65" t="str">
        <f>IF(N69="", "", N69/GDP!Q65/10)</f>
        <v/>
      </c>
      <c r="AC69" s="65" t="str">
        <f>IF(O69="", "", O69/GDP!R65/10)</f>
        <v/>
      </c>
      <c r="AD69" s="65" t="str">
        <f>IF(P69="", "", P69/GDP!S65/10)</f>
        <v/>
      </c>
      <c r="AE69" s="65" t="str">
        <f>IF(Q69="", "", Q69/GDP!T65/10)</f>
        <v/>
      </c>
      <c r="AG69" s="65"/>
      <c r="AH69" s="65"/>
      <c r="AI69" s="77" t="str">
        <f t="shared" si="6"/>
        <v/>
      </c>
      <c r="AJ69" s="77"/>
    </row>
    <row r="70" spans="1:36" ht="14.25" customHeight="1" x14ac:dyDescent="0.15">
      <c r="A70" s="27" t="s">
        <v>89</v>
      </c>
      <c r="B70" s="26">
        <v>485.3</v>
      </c>
      <c r="C70" s="26">
        <v>480.1695404693823</v>
      </c>
      <c r="D70" s="26">
        <v>498.72045433615688</v>
      </c>
      <c r="E70" s="26">
        <v>657.7390442035902</v>
      </c>
      <c r="F70" s="26">
        <v>502.82649876066347</v>
      </c>
      <c r="G70" s="26">
        <v>634.56718565263316</v>
      </c>
      <c r="H70" s="26">
        <v>725.19411227098703</v>
      </c>
      <c r="I70" s="26">
        <v>729.67787288421027</v>
      </c>
      <c r="J70" s="26">
        <v>716.95433216921208</v>
      </c>
      <c r="K70" s="26">
        <v>809.24792591606717</v>
      </c>
      <c r="L70" s="26">
        <v>816.50492069860911</v>
      </c>
      <c r="M70" s="26">
        <v>877.91051862998097</v>
      </c>
      <c r="N70" s="26">
        <v>941.55806013998347</v>
      </c>
      <c r="O70" s="26">
        <v>968.98713152545088</v>
      </c>
      <c r="P70" s="26">
        <v>961.66759674355058</v>
      </c>
      <c r="Q70" s="26">
        <v>150.97518090496837</v>
      </c>
      <c r="R70" s="21"/>
      <c r="S70" s="64">
        <f t="shared" ref="S70:S101" si="18">IF(Q70="", "", Q70/P70-1)</f>
        <v>-0.84300689612896551</v>
      </c>
      <c r="T70" s="66">
        <f t="shared" ref="T70:T101" si="19">IF(AD70&gt;10, S70, "")</f>
        <v>-0.84300689612896551</v>
      </c>
      <c r="U70" s="66">
        <f t="shared" ref="U70:U101" si="20">IF(AD70&gt;5, S70, "")</f>
        <v>-0.84300689612896551</v>
      </c>
      <c r="V70" s="76">
        <f t="shared" si="17"/>
        <v>1</v>
      </c>
      <c r="W70" s="65">
        <f t="shared" si="4"/>
        <v>0.91332564554751505</v>
      </c>
      <c r="X70" s="65">
        <f>IF(J70="", "", J70/GDP!M66/10)</f>
        <v>15.795940020915802</v>
      </c>
      <c r="Y70" s="65">
        <f>IF(K70="", "", K70/GDP!N66/10)</f>
        <v>16.661120448822647</v>
      </c>
      <c r="Z70" s="65">
        <f>IF(L70="", "", L70/GDP!O66/10)</f>
        <v>17.43744478441165</v>
      </c>
      <c r="AA70" s="65">
        <f>IF(M70="", "", M70/GDP!P66/10)</f>
        <v>17.806633753861078</v>
      </c>
      <c r="AB70" s="65">
        <f>IF(N70="", "", N70/GDP!Q66/10)</f>
        <v>17.587813966155103</v>
      </c>
      <c r="AC70" s="65">
        <f>IF(O70="", "", O70/GDP!R66/10)</f>
        <v>17.360858276737066</v>
      </c>
      <c r="AD70" s="65">
        <f>IF(P70="", "", P70/GDP!S66/10)</f>
        <v>17.493586729990213</v>
      </c>
      <c r="AE70" s="65">
        <f>IF(Q70="", "", Q70/GDP!T66/10)</f>
        <v>3.4979421279740541</v>
      </c>
      <c r="AG70" s="65">
        <f t="shared" si="5"/>
        <v>17.537267502231025</v>
      </c>
      <c r="AH70" s="65">
        <f>AVERAGE('Travel balance'!W70:AA70)</f>
        <v>15.039183722225999</v>
      </c>
      <c r="AI70" s="77">
        <f t="shared" si="6"/>
        <v>1</v>
      </c>
      <c r="AJ70" s="77" t="str">
        <f>IF(AE70="", 1, "")</f>
        <v/>
      </c>
    </row>
    <row r="71" spans="1:36" ht="14.25" customHeight="1" x14ac:dyDescent="0.15">
      <c r="A71" s="27" t="s">
        <v>90</v>
      </c>
      <c r="B71" s="24">
        <v>2179.8000000000002</v>
      </c>
      <c r="C71" s="24"/>
      <c r="D71" s="24"/>
      <c r="E71" s="24">
        <v>3233.632541871335</v>
      </c>
      <c r="F71" s="24">
        <v>2744.9340992244024</v>
      </c>
      <c r="G71" s="24">
        <v>3026.2559783549764</v>
      </c>
      <c r="H71" s="24">
        <v>3847.1555307562198</v>
      </c>
      <c r="I71" s="24">
        <v>3876.9202945192396</v>
      </c>
      <c r="J71" s="24">
        <v>4040.7634363392003</v>
      </c>
      <c r="K71" s="24">
        <v>3657.0548949729173</v>
      </c>
      <c r="L71" s="24">
        <v>2573.5999700815355</v>
      </c>
      <c r="M71" s="24">
        <v>2649.0553428792814</v>
      </c>
      <c r="N71" s="24">
        <v>3399.6299831549031</v>
      </c>
      <c r="O71" s="24">
        <v>3665.134638672168</v>
      </c>
      <c r="P71" s="24">
        <v>3725.1200084145089</v>
      </c>
      <c r="Q71" s="24">
        <v>1245.0416385100623</v>
      </c>
      <c r="R71" s="21"/>
      <c r="S71" s="64">
        <f t="shared" si="18"/>
        <v>-0.66577140180780947</v>
      </c>
      <c r="T71" s="66" t="str">
        <f t="shared" si="19"/>
        <v/>
      </c>
      <c r="U71" s="66" t="str">
        <f t="shared" si="20"/>
        <v/>
      </c>
      <c r="V71" s="76">
        <f t="shared" si="17"/>
        <v>1</v>
      </c>
      <c r="W71" s="65">
        <f t="shared" ref="W71:W134" si="21">AVERAGE(L71:P71)/1000</f>
        <v>3.202507988640479</v>
      </c>
      <c r="X71" s="65">
        <f>IF(J71="", "", J71/GDP!M67/10)</f>
        <v>1.4890436037928119</v>
      </c>
      <c r="Y71" s="65">
        <f>IF(K71="", "", K71/GDP!N67/10)</f>
        <v>1.3301590026441124</v>
      </c>
      <c r="Z71" s="65">
        <f>IF(L71="", "", L71/GDP!O67/10)</f>
        <v>1.0972120157003336</v>
      </c>
      <c r="AA71" s="65">
        <f>IF(M71="", "", M71/GDP!P67/10)</f>
        <v>1.1005406258910286</v>
      </c>
      <c r="AB71" s="65">
        <f>IF(N71="", "", N71/GDP!Q67/10)</f>
        <v>1.3302784886544863</v>
      </c>
      <c r="AC71" s="65">
        <f>IF(O71="", "", O71/GDP!R67/10)</f>
        <v>1.3274207095632524</v>
      </c>
      <c r="AD71" s="65">
        <f>IF(P71="", "", P71/GDP!S67/10)</f>
        <v>1.3848248596597903</v>
      </c>
      <c r="AE71" s="65">
        <f>IF(Q71="", "", Q71/GDP!T67/10)</f>
        <v>0.4592476011670083</v>
      </c>
      <c r="AG71" s="65">
        <f t="shared" ref="AG71:AG133" si="22">AVERAGE(Z71:AD71)</f>
        <v>1.2480553398937784</v>
      </c>
      <c r="AH71" s="65">
        <f>AVERAGE('Travel balance'!W71:AA71)</f>
        <v>-0.89323815695265574</v>
      </c>
      <c r="AI71" s="77" t="str">
        <f t="shared" ref="AI71:AI134" si="23">IF(AG71&gt;5, 1, "")</f>
        <v/>
      </c>
      <c r="AJ71" s="77"/>
    </row>
    <row r="72" spans="1:36" ht="14.25" customHeight="1" x14ac:dyDescent="0.15">
      <c r="A72" s="27" t="s">
        <v>91</v>
      </c>
      <c r="B72" s="26">
        <v>43937.253291375258</v>
      </c>
      <c r="C72" s="26">
        <v>46526.761020739315</v>
      </c>
      <c r="D72" s="26">
        <v>54199.82267199365</v>
      </c>
      <c r="E72" s="26">
        <v>57261.726521287659</v>
      </c>
      <c r="F72" s="26">
        <v>49616.37351209535</v>
      </c>
      <c r="G72" s="26">
        <v>46459.285016804271</v>
      </c>
      <c r="H72" s="26">
        <v>55153.87088443782</v>
      </c>
      <c r="I72" s="26">
        <v>53326.963366702985</v>
      </c>
      <c r="J72" s="26">
        <v>56451.380306740786</v>
      </c>
      <c r="K72" s="26">
        <v>58422.177403620248</v>
      </c>
      <c r="L72" s="26">
        <v>58325.527943800174</v>
      </c>
      <c r="M72" s="26">
        <v>55337.650217048642</v>
      </c>
      <c r="N72" s="26">
        <v>59232.36660478331</v>
      </c>
      <c r="O72" s="26">
        <v>65362.166836044984</v>
      </c>
      <c r="P72" s="26">
        <v>63424.407489642988</v>
      </c>
      <c r="Q72" s="26">
        <v>32645.554809698086</v>
      </c>
      <c r="R72" s="21"/>
      <c r="S72" s="64">
        <f t="shared" si="18"/>
        <v>-0.48528403966518718</v>
      </c>
      <c r="T72" s="66" t="str">
        <f t="shared" si="19"/>
        <v/>
      </c>
      <c r="U72" s="66" t="str">
        <f t="shared" si="20"/>
        <v/>
      </c>
      <c r="V72" s="76">
        <f t="shared" si="17"/>
        <v>1</v>
      </c>
      <c r="W72" s="65">
        <f t="shared" si="21"/>
        <v>60.336423818264016</v>
      </c>
      <c r="X72" s="65">
        <f>IF(J72="", "", J72/GDP!M68/10)</f>
        <v>2.0075757065349715</v>
      </c>
      <c r="Y72" s="65">
        <f>IF(K72="", "", K72/GDP!N68/10)</f>
        <v>2.0450928171789751</v>
      </c>
      <c r="Z72" s="65">
        <f>IF(L72="", "", L72/GDP!O68/10)</f>
        <v>2.3909435360385372</v>
      </c>
      <c r="AA72" s="65">
        <f>IF(M72="", "", M72/GDP!P68/10)</f>
        <v>2.2383227912681507</v>
      </c>
      <c r="AB72" s="65">
        <f>IF(N72="", "", N72/GDP!Q68/10)</f>
        <v>2.2832303452792231</v>
      </c>
      <c r="AC72" s="65">
        <f>IF(O72="", "", O72/GDP!R68/10)</f>
        <v>2.3408652705695805</v>
      </c>
      <c r="AD72" s="65">
        <f>IF(P72="", "", P72/GDP!S68/10)</f>
        <v>2.3239437115944126</v>
      </c>
      <c r="AE72" s="65">
        <f>IF(Q72="", "", Q72/GDP!T68/10)</f>
        <v>1.2421201392348031</v>
      </c>
      <c r="AG72" s="65">
        <f t="shared" si="22"/>
        <v>2.3154611309499806</v>
      </c>
      <c r="AH72" s="65">
        <f>AVERAGE('Travel balance'!W72:AA72)</f>
        <v>0.59920801121992251</v>
      </c>
      <c r="AI72" s="77" t="str">
        <f t="shared" si="23"/>
        <v/>
      </c>
      <c r="AJ72" s="77" t="str">
        <f>IF(AE72="", 1, "")</f>
        <v/>
      </c>
    </row>
    <row r="73" spans="1:36" ht="14.25" customHeight="1" x14ac:dyDescent="0.15">
      <c r="A73" s="27" t="s">
        <v>92</v>
      </c>
      <c r="B73" s="24">
        <v>530.4916920248952</v>
      </c>
      <c r="C73" s="24">
        <v>462.55660395990594</v>
      </c>
      <c r="D73" s="24">
        <v>537.03517316133502</v>
      </c>
      <c r="E73" s="24">
        <v>521.70000000000005</v>
      </c>
      <c r="F73" s="24">
        <v>440.17356110670505</v>
      </c>
      <c r="G73" s="24">
        <v>405.21277482616091</v>
      </c>
      <c r="H73" s="24">
        <v>456.70838441132275</v>
      </c>
      <c r="I73" s="24">
        <v>434.86646963577721</v>
      </c>
      <c r="J73" s="24">
        <v>458.04338636175447</v>
      </c>
      <c r="K73" s="24">
        <v>509.81738877115225</v>
      </c>
      <c r="L73" s="24">
        <v>465.77724676046131</v>
      </c>
      <c r="M73" s="24">
        <v>488.12547496302869</v>
      </c>
      <c r="N73" s="24"/>
      <c r="O73" s="24"/>
      <c r="P73" s="24"/>
      <c r="Q73" s="24"/>
      <c r="R73" s="21"/>
      <c r="S73" s="64" t="str">
        <f t="shared" si="18"/>
        <v/>
      </c>
      <c r="T73" s="66" t="str">
        <f t="shared" si="19"/>
        <v/>
      </c>
      <c r="U73" s="66" t="str">
        <f t="shared" si="20"/>
        <v/>
      </c>
      <c r="V73" s="76">
        <f t="shared" si="17"/>
        <v>0</v>
      </c>
      <c r="W73" s="65">
        <f t="shared" si="21"/>
        <v>0.476951360861745</v>
      </c>
      <c r="X73" s="65">
        <f>IF(J73="", "", J73/GDP!M69/10)</f>
        <v>7.5959340247730038</v>
      </c>
      <c r="Y73" s="65">
        <f>IF(K73="", "", K73/GDP!N69/10)</f>
        <v>8.2980606190022144</v>
      </c>
      <c r="Z73" s="65">
        <f>IF(L73="", "", L73/GDP!O69/10)</f>
        <v>8.7491183843913909</v>
      </c>
      <c r="AA73" s="65">
        <f>IF(M73="", "", M73/GDP!P69/10)</f>
        <v>8.8858252702415488</v>
      </c>
      <c r="AB73" s="65" t="str">
        <f>IF(N73="", "", N73/GDP!Q69/10)</f>
        <v/>
      </c>
      <c r="AC73" s="65" t="str">
        <f>IF(O73="", "", O73/GDP!R69/10)</f>
        <v/>
      </c>
      <c r="AD73" s="65" t="str">
        <f>IF(P73="", "", P73/GDP!S69/10)</f>
        <v/>
      </c>
      <c r="AE73" s="65" t="str">
        <f>IF(Q73="", "", Q73/GDP!T69/10)</f>
        <v/>
      </c>
      <c r="AG73" s="65">
        <f t="shared" si="22"/>
        <v>8.8174718273164707</v>
      </c>
      <c r="AH73" s="65">
        <f>AVERAGE('Travel balance'!W73:AA73)</f>
        <v>6.0610415390536456</v>
      </c>
      <c r="AI73" s="77">
        <f t="shared" si="23"/>
        <v>1</v>
      </c>
      <c r="AJ73" s="77">
        <f>IF(AE73="", 1, "")</f>
        <v>1</v>
      </c>
    </row>
    <row r="74" spans="1:36" ht="14.25" customHeight="1" x14ac:dyDescent="0.15">
      <c r="A74" s="27" t="s">
        <v>93</v>
      </c>
      <c r="B74" s="26">
        <v>9.2707020630121963</v>
      </c>
      <c r="C74" s="26"/>
      <c r="D74" s="26">
        <v>25.286542778055825</v>
      </c>
      <c r="E74" s="26">
        <v>25.674106896317358</v>
      </c>
      <c r="F74" s="26">
        <v>26.1506956931321</v>
      </c>
      <c r="G74" s="26">
        <v>86.113423684780685</v>
      </c>
      <c r="H74" s="26">
        <v>20.113756246873809</v>
      </c>
      <c r="I74" s="26">
        <v>34.229326457106289</v>
      </c>
      <c r="J74" s="26">
        <v>60.887777750659851</v>
      </c>
      <c r="K74" s="26">
        <v>43.475626850371469</v>
      </c>
      <c r="L74" s="26">
        <v>25.155148176307502</v>
      </c>
      <c r="M74" s="26"/>
      <c r="N74" s="26"/>
      <c r="O74" s="26"/>
      <c r="P74" s="26"/>
      <c r="Q74" s="26"/>
      <c r="R74" s="21"/>
      <c r="S74" s="64" t="str">
        <f t="shared" si="18"/>
        <v/>
      </c>
      <c r="T74" s="66" t="str">
        <f t="shared" si="19"/>
        <v/>
      </c>
      <c r="U74" s="66" t="str">
        <f t="shared" si="20"/>
        <v/>
      </c>
      <c r="V74" s="76">
        <f t="shared" si="17"/>
        <v>0</v>
      </c>
      <c r="W74" s="65">
        <f t="shared" si="21"/>
        <v>2.5155148176307502E-2</v>
      </c>
      <c r="X74" s="65">
        <f>IF(J74="", "", J74/GDP!M70/10)</f>
        <v>0.34603247098978024</v>
      </c>
      <c r="Y74" s="65">
        <f>IF(K74="", "", K74/GDP!N70/10)</f>
        <v>0.23876393099839052</v>
      </c>
      <c r="Z74" s="65">
        <f>IF(L74="", "", L74/GDP!O70/10)</f>
        <v>0.17487632815462506</v>
      </c>
      <c r="AA74" s="65" t="str">
        <f>IF(M74="", "", M74/GDP!P70/10)</f>
        <v/>
      </c>
      <c r="AB74" s="65" t="str">
        <f>IF(N74="", "", N74/GDP!Q70/10)</f>
        <v/>
      </c>
      <c r="AC74" s="65" t="str">
        <f>IF(O74="", "", O74/GDP!R70/10)</f>
        <v/>
      </c>
      <c r="AD74" s="65" t="str">
        <f>IF(P74="", "", P74/GDP!S70/10)</f>
        <v/>
      </c>
      <c r="AE74" s="65" t="str">
        <f>IF(Q74="", "", Q74/GDP!T70/10)</f>
        <v/>
      </c>
      <c r="AG74" s="65">
        <f t="shared" si="22"/>
        <v>0.17487632815462506</v>
      </c>
      <c r="AH74" s="65">
        <f>AVERAGE('Travel balance'!W74:AA74)</f>
        <v>-1.4403142559088216</v>
      </c>
      <c r="AI74" s="77" t="str">
        <f t="shared" si="23"/>
        <v/>
      </c>
      <c r="AJ74" s="77"/>
    </row>
    <row r="75" spans="1:36" ht="14.25" customHeight="1" x14ac:dyDescent="0.15">
      <c r="A75" s="27" t="s">
        <v>94</v>
      </c>
      <c r="B75" s="24">
        <v>58.183894557446266</v>
      </c>
      <c r="C75" s="24">
        <v>66.171816334692934</v>
      </c>
      <c r="D75" s="24">
        <v>84.554601813212244</v>
      </c>
      <c r="E75" s="24">
        <v>80.342451965318659</v>
      </c>
      <c r="F75" s="24">
        <v>62.506463859584898</v>
      </c>
      <c r="G75" s="24">
        <v>73.620671913020843</v>
      </c>
      <c r="H75" s="24">
        <v>78.07578564577372</v>
      </c>
      <c r="I75" s="24">
        <v>94.399374262326134</v>
      </c>
      <c r="J75" s="24">
        <v>71.042781619892011</v>
      </c>
      <c r="K75" s="24">
        <v>105.41703784756461</v>
      </c>
      <c r="L75" s="24">
        <v>113.04151966272109</v>
      </c>
      <c r="M75" s="24">
        <v>115.8877237027429</v>
      </c>
      <c r="N75" s="24">
        <v>103.3090237380421</v>
      </c>
      <c r="O75" s="24">
        <v>153.75983942794002</v>
      </c>
      <c r="P75" s="24"/>
      <c r="Q75" s="24"/>
      <c r="R75" s="21"/>
      <c r="S75" s="64" t="str">
        <f t="shared" si="18"/>
        <v/>
      </c>
      <c r="T75" s="66" t="str">
        <f t="shared" si="19"/>
        <v/>
      </c>
      <c r="U75" s="66" t="str">
        <f t="shared" si="20"/>
        <v/>
      </c>
      <c r="V75" s="76">
        <f t="shared" si="17"/>
        <v>0</v>
      </c>
      <c r="W75" s="65">
        <f t="shared" si="21"/>
        <v>0.12149952663286155</v>
      </c>
      <c r="X75" s="65">
        <f>IF(J75="", "", J75/GDP!M71/10)</f>
        <v>5.1644586435332567</v>
      </c>
      <c r="Y75" s="65">
        <f>IF(K75="", "", K75/GDP!N71/10)</f>
        <v>8.5742431056736965</v>
      </c>
      <c r="Z75" s="65">
        <f>IF(L75="", "", L75/GDP!O71/10)</f>
        <v>8.3438489788616739</v>
      </c>
      <c r="AA75" s="65">
        <f>IF(M75="", "", M75/GDP!P71/10)</f>
        <v>7.8834862637200462</v>
      </c>
      <c r="AB75" s="65">
        <f>IF(N75="", "", N75/GDP!Q71/10)</f>
        <v>6.8962587067493519</v>
      </c>
      <c r="AC75" s="65">
        <f>IF(O75="", "", O75/GDP!R71/10)</f>
        <v>9.2499638696113085</v>
      </c>
      <c r="AD75" s="65" t="str">
        <f>IF(P75="", "", P75/GDP!S71/10)</f>
        <v/>
      </c>
      <c r="AE75" s="65" t="str">
        <f>IF(Q75="", "", Q75/GDP!T71/10)</f>
        <v/>
      </c>
      <c r="AG75" s="65">
        <f t="shared" si="22"/>
        <v>8.0933894547355951</v>
      </c>
      <c r="AH75" s="65">
        <f>AVERAGE('Travel balance'!W75:AA75)</f>
        <v>4.9213907695195465</v>
      </c>
      <c r="AI75" s="77">
        <f t="shared" si="23"/>
        <v>1</v>
      </c>
      <c r="AJ75" s="77">
        <f>IF(AE75="", 1, "")</f>
        <v>1</v>
      </c>
    </row>
    <row r="76" spans="1:36" ht="14.25" customHeight="1" x14ac:dyDescent="0.15">
      <c r="A76" s="27" t="s">
        <v>95</v>
      </c>
      <c r="B76" s="26">
        <v>241.44148934</v>
      </c>
      <c r="C76" s="26">
        <v>312.57094525000002</v>
      </c>
      <c r="D76" s="26">
        <v>383.74575794999998</v>
      </c>
      <c r="E76" s="26">
        <v>446.64595517000004</v>
      </c>
      <c r="F76" s="26">
        <v>475.88904669999999</v>
      </c>
      <c r="G76" s="26">
        <v>659.24529665</v>
      </c>
      <c r="H76" s="26">
        <v>954.90845402999992</v>
      </c>
      <c r="I76" s="26">
        <v>1410.90170605</v>
      </c>
      <c r="J76" s="26">
        <v>1719.6998143199999</v>
      </c>
      <c r="K76" s="26">
        <v>1787.1399699799999</v>
      </c>
      <c r="L76" s="26">
        <v>1868.47867965</v>
      </c>
      <c r="M76" s="26">
        <v>2110.7094078</v>
      </c>
      <c r="N76" s="26">
        <v>2704.33987166</v>
      </c>
      <c r="O76" s="26">
        <v>3222.0744765999998</v>
      </c>
      <c r="P76" s="26">
        <v>3268.6540692499998</v>
      </c>
      <c r="Q76" s="26">
        <v>541.68655132000004</v>
      </c>
      <c r="R76" s="21"/>
      <c r="S76" s="64">
        <f t="shared" si="18"/>
        <v>-0.83427840944811538</v>
      </c>
      <c r="T76" s="66">
        <f t="shared" si="19"/>
        <v>-0.83427840944811538</v>
      </c>
      <c r="U76" s="66">
        <f t="shared" si="20"/>
        <v>-0.83427840944811538</v>
      </c>
      <c r="V76" s="76">
        <f t="shared" si="17"/>
        <v>1</v>
      </c>
      <c r="W76" s="65">
        <f t="shared" si="21"/>
        <v>2.6348513009919996</v>
      </c>
      <c r="X76" s="65">
        <f>IF(J76="", "", J76/GDP!M72/10)</f>
        <v>10.004049244170526</v>
      </c>
      <c r="Y76" s="65">
        <f>IF(K76="", "", K76/GDP!N72/10)</f>
        <v>10.138426382598137</v>
      </c>
      <c r="Z76" s="65">
        <f>IF(L76="", "", L76/GDP!O72/10)</f>
        <v>12.495519993349593</v>
      </c>
      <c r="AA76" s="65">
        <f>IF(M76="", "", M76/GDP!P72/10)</f>
        <v>13.939945778985759</v>
      </c>
      <c r="AB76" s="65">
        <f>IF(N76="", "", N76/GDP!Q72/10)</f>
        <v>16.650428504813032</v>
      </c>
      <c r="AC76" s="65">
        <f>IF(O76="", "", O76/GDP!R72/10)</f>
        <v>18.308058431037768</v>
      </c>
      <c r="AD76" s="65">
        <f>IF(P76="", "", P76/GDP!S72/10)</f>
        <v>18.702772789198914</v>
      </c>
      <c r="AE76" s="65">
        <f>IF(Q76="", "", Q76/GDP!T72/10)</f>
        <v>3.4429944555608962</v>
      </c>
      <c r="AG76" s="65">
        <f t="shared" si="22"/>
        <v>16.019345099477015</v>
      </c>
      <c r="AH76" s="65">
        <f>AVERAGE('Travel balance'!W76:AA76)</f>
        <v>13.149106851576454</v>
      </c>
      <c r="AI76" s="77">
        <f t="shared" si="23"/>
        <v>1</v>
      </c>
      <c r="AJ76" s="77" t="str">
        <f>IF(AE76="", 1, "")</f>
        <v/>
      </c>
    </row>
    <row r="77" spans="1:36" ht="14.25" customHeight="1" x14ac:dyDescent="0.15">
      <c r="A77" s="27" t="s">
        <v>96</v>
      </c>
      <c r="B77" s="24">
        <v>29110.495106225255</v>
      </c>
      <c r="C77" s="24">
        <v>32903.039723309317</v>
      </c>
      <c r="D77" s="24">
        <v>36094.073511643146</v>
      </c>
      <c r="E77" s="24">
        <v>39921.04971645437</v>
      </c>
      <c r="F77" s="24">
        <v>34751.723559891805</v>
      </c>
      <c r="G77" s="24">
        <v>34557.318738672424</v>
      </c>
      <c r="H77" s="24">
        <v>38928.093542857103</v>
      </c>
      <c r="I77" s="24">
        <v>38054.034411507528</v>
      </c>
      <c r="J77" s="24">
        <v>41282.746838203559</v>
      </c>
      <c r="K77" s="24">
        <v>43276.893323166376</v>
      </c>
      <c r="L77" s="24">
        <v>36895.064638153199</v>
      </c>
      <c r="M77" s="24">
        <v>37476.476113295641</v>
      </c>
      <c r="N77" s="24">
        <v>40011.057168156607</v>
      </c>
      <c r="O77" s="24">
        <v>42894.968489175903</v>
      </c>
      <c r="P77" s="24">
        <v>41778.568429734922</v>
      </c>
      <c r="Q77" s="24">
        <v>22048.707935466249</v>
      </c>
      <c r="R77" s="21"/>
      <c r="S77" s="64">
        <f t="shared" si="18"/>
        <v>-0.47224836167977469</v>
      </c>
      <c r="T77" s="66" t="str">
        <f t="shared" si="19"/>
        <v/>
      </c>
      <c r="U77" s="66" t="str">
        <f t="shared" si="20"/>
        <v/>
      </c>
      <c r="V77" s="76">
        <f t="shared" si="17"/>
        <v>1</v>
      </c>
      <c r="W77" s="65">
        <f t="shared" si="21"/>
        <v>39.811226967703249</v>
      </c>
      <c r="X77" s="65">
        <f>IF(J77="", "", J77/GDP!M73/10)</f>
        <v>1.1056321654752466</v>
      </c>
      <c r="Y77" s="65">
        <f>IF(K77="", "", K77/GDP!N73/10)</f>
        <v>1.1124892676171911</v>
      </c>
      <c r="Z77" s="65">
        <f>IF(L77="", "", L77/GDP!O73/10)</f>
        <v>1.0987457222680974</v>
      </c>
      <c r="AA77" s="65">
        <f>IF(M77="", "", M77/GDP!P73/10)</f>
        <v>1.080357449666794</v>
      </c>
      <c r="AB77" s="65">
        <f>IF(N77="", "", N77/GDP!Q73/10)</f>
        <v>1.0868721686352827</v>
      </c>
      <c r="AC77" s="65">
        <f>IF(O77="", "", O77/GDP!R73/10)</f>
        <v>1.0816861814117964</v>
      </c>
      <c r="AD77" s="65">
        <f>IF(P77="", "", P77/GDP!S73/10)</f>
        <v>1.0819119736538811</v>
      </c>
      <c r="AE77" s="65">
        <f>IF(Q77="", "", Q77/GDP!T73/10)</f>
        <v>0.57908292044803333</v>
      </c>
      <c r="AG77" s="65">
        <f t="shared" si="22"/>
        <v>1.0859146991271704</v>
      </c>
      <c r="AH77" s="65">
        <f>AVERAGE('Travel balance'!W77:AA77)</f>
        <v>-1.2861100090851072</v>
      </c>
      <c r="AI77" s="77" t="str">
        <f t="shared" si="23"/>
        <v/>
      </c>
      <c r="AJ77" s="77" t="str">
        <f>IF(AE77="", 1, "")</f>
        <v/>
      </c>
    </row>
    <row r="78" spans="1:36" ht="14.25" customHeight="1" x14ac:dyDescent="0.15">
      <c r="A78" s="27" t="s">
        <v>97</v>
      </c>
      <c r="B78" s="26">
        <v>836.09299999999996</v>
      </c>
      <c r="C78" s="26">
        <v>861.33</v>
      </c>
      <c r="D78" s="26">
        <v>908.21955624999998</v>
      </c>
      <c r="E78" s="26">
        <v>918.69003199999997</v>
      </c>
      <c r="F78" s="26">
        <v>768.04</v>
      </c>
      <c r="G78" s="26">
        <v>619.51</v>
      </c>
      <c r="H78" s="26">
        <v>694</v>
      </c>
      <c r="I78" s="26">
        <v>914.42</v>
      </c>
      <c r="J78" s="26">
        <v>853.32799999999997</v>
      </c>
      <c r="K78" s="26">
        <v>896.80234019788099</v>
      </c>
      <c r="L78" s="26">
        <v>818.76163813851701</v>
      </c>
      <c r="M78" s="26">
        <v>846.17994010000007</v>
      </c>
      <c r="N78" s="26">
        <v>849.58</v>
      </c>
      <c r="O78" s="26">
        <v>944</v>
      </c>
      <c r="P78" s="26">
        <v>1425.235441807707</v>
      </c>
      <c r="Q78" s="26">
        <v>110</v>
      </c>
      <c r="R78" s="21"/>
      <c r="S78" s="64">
        <f t="shared" si="18"/>
        <v>-0.92281976944070321</v>
      </c>
      <c r="T78" s="66" t="str">
        <f t="shared" si="19"/>
        <v/>
      </c>
      <c r="U78" s="66" t="str">
        <f t="shared" si="20"/>
        <v/>
      </c>
      <c r="V78" s="76">
        <f t="shared" si="17"/>
        <v>1</v>
      </c>
      <c r="W78" s="65">
        <f t="shared" si="21"/>
        <v>0.97675140400924487</v>
      </c>
      <c r="X78" s="65">
        <f>IF(J78="", "", J78/GDP!M74/10)</f>
        <v>1.3395504252960362</v>
      </c>
      <c r="Y78" s="65">
        <f>IF(K78="", "", K78/GDP!N74/10)</f>
        <v>1.6520305669250166</v>
      </c>
      <c r="Z78" s="65">
        <f>IF(L78="", "", L78/GDP!O74/10)</f>
        <v>1.6561748036070347</v>
      </c>
      <c r="AA78" s="65">
        <f>IF(M78="", "", M78/GDP!P74/10)</f>
        <v>1.5071525163165274</v>
      </c>
      <c r="AB78" s="65">
        <f>IF(N78="", "", N78/GDP!Q74/10)</f>
        <v>1.4069290005734925</v>
      </c>
      <c r="AC78" s="65">
        <f>IF(O78="", "", O78/GDP!R74/10)</f>
        <v>1.4035241684861819</v>
      </c>
      <c r="AD78" s="65">
        <f>IF(P78="", "", P78/GDP!S74/10)</f>
        <v>2.0851230738772886</v>
      </c>
      <c r="AE78" s="65">
        <f>IF(Q78="", "", Q78/GDP!T74/10)</f>
        <v>0.16058849124247154</v>
      </c>
      <c r="AG78" s="65">
        <f t="shared" si="22"/>
        <v>1.6117807125721051</v>
      </c>
      <c r="AH78" s="65">
        <f>AVERAGE('Travel balance'!W78:AA78)</f>
        <v>0.57243963653962471</v>
      </c>
      <c r="AI78" s="77" t="str">
        <f t="shared" si="23"/>
        <v/>
      </c>
      <c r="AJ78" s="77"/>
    </row>
    <row r="79" spans="1:36" ht="14.25" customHeight="1" x14ac:dyDescent="0.15">
      <c r="A79" s="27" t="s">
        <v>98</v>
      </c>
      <c r="B79" s="24">
        <v>13336.165196658036</v>
      </c>
      <c r="C79" s="24">
        <v>14408.896079467166</v>
      </c>
      <c r="D79" s="24">
        <v>15545.740367614186</v>
      </c>
      <c r="E79" s="24">
        <v>17438.21867471889</v>
      </c>
      <c r="F79" s="24">
        <v>14690.8</v>
      </c>
      <c r="G79" s="24">
        <v>12478.527804275589</v>
      </c>
      <c r="H79" s="24">
        <v>14812.585629524607</v>
      </c>
      <c r="I79" s="24">
        <v>13210.186638894796</v>
      </c>
      <c r="J79" s="24">
        <v>16084.09979893628</v>
      </c>
      <c r="K79" s="24">
        <v>17820.48710973842</v>
      </c>
      <c r="L79" s="24">
        <v>15665.192701076139</v>
      </c>
      <c r="M79" s="24">
        <v>14727.073008514031</v>
      </c>
      <c r="N79" s="24">
        <v>16875.40939778792</v>
      </c>
      <c r="O79" s="24">
        <v>18821.241780667999</v>
      </c>
      <c r="P79" s="24">
        <v>20276.419150706683</v>
      </c>
      <c r="Q79" s="24">
        <v>5015.2870003235967</v>
      </c>
      <c r="R79" s="21"/>
      <c r="S79" s="64">
        <f t="shared" si="18"/>
        <v>-0.75265420570333785</v>
      </c>
      <c r="T79" s="66" t="str">
        <f t="shared" si="19"/>
        <v/>
      </c>
      <c r="U79" s="66">
        <f t="shared" si="20"/>
        <v>-0.75265420570333785</v>
      </c>
      <c r="V79" s="76">
        <f t="shared" si="17"/>
        <v>1</v>
      </c>
      <c r="W79" s="65">
        <f t="shared" si="21"/>
        <v>17.273067207750554</v>
      </c>
      <c r="X79" s="65">
        <f>IF(J79="", "", J79/GDP!M75/10)</f>
        <v>6.7423102642947983</v>
      </c>
      <c r="Y79" s="65">
        <f>IF(K79="", "", K79/GDP!N75/10)</f>
        <v>7.5616591839374809</v>
      </c>
      <c r="Z79" s="65">
        <f>IF(L79="", "", L79/GDP!O75/10)</f>
        <v>8.0163266016123433</v>
      </c>
      <c r="AA79" s="65">
        <f>IF(M79="", "", M79/GDP!P75/10)</f>
        <v>7.638116952411794</v>
      </c>
      <c r="AB79" s="65">
        <f>IF(N79="", "", N79/GDP!Q75/10)</f>
        <v>8.4353993608849684</v>
      </c>
      <c r="AC79" s="65">
        <f>IF(O79="", "", O79/GDP!R75/10)</f>
        <v>8.8634925387372157</v>
      </c>
      <c r="AD79" s="65">
        <f>IF(P79="", "", P79/GDP!S75/10)</f>
        <v>9.8741338214716983</v>
      </c>
      <c r="AE79" s="65">
        <f>IF(Q79="", "", Q79/GDP!T75/10)</f>
        <v>2.6499627894655569</v>
      </c>
      <c r="AG79" s="65">
        <f t="shared" si="22"/>
        <v>8.5654938550236039</v>
      </c>
      <c r="AH79" s="65">
        <f>AVERAGE('Travel balance'!W79:AA79)</f>
        <v>7.3461562244860756</v>
      </c>
      <c r="AI79" s="77">
        <f t="shared" si="23"/>
        <v>1</v>
      </c>
      <c r="AJ79" s="77" t="str">
        <f>IF(AE79="", 1, "")</f>
        <v/>
      </c>
    </row>
    <row r="80" spans="1:36" ht="14.25" customHeight="1" x14ac:dyDescent="0.15">
      <c r="A80" s="27" t="s">
        <v>99</v>
      </c>
      <c r="B80" s="26">
        <v>71.413918888888887</v>
      </c>
      <c r="C80" s="26">
        <v>93.803557037037024</v>
      </c>
      <c r="D80" s="26">
        <v>129.33703703703702</v>
      </c>
      <c r="E80" s="26">
        <v>126.58956555555555</v>
      </c>
      <c r="F80" s="26">
        <v>111.8883074074074</v>
      </c>
      <c r="G80" s="26">
        <v>111.64578888888889</v>
      </c>
      <c r="H80" s="26">
        <v>116.95931703703702</v>
      </c>
      <c r="I80" s="26">
        <v>121.57163296296295</v>
      </c>
      <c r="J80" s="26">
        <v>120.16296296296295</v>
      </c>
      <c r="K80" s="26">
        <v>388.08714371740734</v>
      </c>
      <c r="L80" s="26">
        <v>421.64432060259253</v>
      </c>
      <c r="M80" s="26">
        <v>437.37108794990075</v>
      </c>
      <c r="N80" s="72">
        <v>482.00226096111209</v>
      </c>
      <c r="O80" s="72">
        <v>521.86174645221183</v>
      </c>
      <c r="P80" s="72">
        <v>526.73630734688197</v>
      </c>
      <c r="Q80" s="72">
        <v>195.48168387888876</v>
      </c>
      <c r="R80" s="21"/>
      <c r="S80" s="64">
        <f t="shared" si="18"/>
        <v>-0.62888131850354034</v>
      </c>
      <c r="T80" s="66">
        <f t="shared" si="19"/>
        <v>-0.62888131850354034</v>
      </c>
      <c r="U80" s="66">
        <f t="shared" si="20"/>
        <v>-0.62888131850354034</v>
      </c>
      <c r="V80" s="76">
        <f t="shared" si="17"/>
        <v>1</v>
      </c>
      <c r="W80" s="65">
        <f t="shared" si="21"/>
        <v>0.47792314466253982</v>
      </c>
      <c r="X80" s="65">
        <f>IF(J80="", "", J80/GDP!M76/10)</f>
        <v>14.260659104147743</v>
      </c>
      <c r="Y80" s="65">
        <f>IF(K80="", "", K80/GDP!N76/10)</f>
        <v>42.576927397167573</v>
      </c>
      <c r="Z80" s="65">
        <f>IF(L80="", "", L80/GDP!O76/10)</f>
        <v>42.290988781417319</v>
      </c>
      <c r="AA80" s="65">
        <f>IF(M80="", "", M80/GDP!P76/10)</f>
        <v>41.197651923919949</v>
      </c>
      <c r="AB80" s="65">
        <f>IF(N80="", "", N80/GDP!Q76/10)</f>
        <v>42.818563596175792</v>
      </c>
      <c r="AC80" s="65">
        <f>IF(O80="", "", O80/GDP!R76/10)</f>
        <v>44.653321075834569</v>
      </c>
      <c r="AD80" s="65">
        <f>IF(P80="", "", P80/GDP!S76/10)</f>
        <v>43.711939964288135</v>
      </c>
      <c r="AE80" s="65">
        <f>IF(Q80="", "", Q80/GDP!T76/10)</f>
        <v>18.742999790610547</v>
      </c>
      <c r="AG80" s="65">
        <f t="shared" si="22"/>
        <v>42.93449306832715</v>
      </c>
      <c r="AH80" s="65">
        <f>AVERAGE('Travel balance'!W80:AA80)</f>
        <v>40.933380524003205</v>
      </c>
      <c r="AI80" s="77">
        <f t="shared" si="23"/>
        <v>1</v>
      </c>
      <c r="AJ80" s="77" t="str">
        <f>IF(AE80="", 1, "")</f>
        <v/>
      </c>
    </row>
    <row r="81" spans="1:36" ht="14.25" customHeight="1" x14ac:dyDescent="0.15">
      <c r="A81" s="27" t="s">
        <v>100</v>
      </c>
      <c r="B81" s="24">
        <v>790.7</v>
      </c>
      <c r="C81" s="24">
        <v>918.7</v>
      </c>
      <c r="D81" s="24">
        <v>1054.7</v>
      </c>
      <c r="E81" s="24">
        <v>1098.0999999999999</v>
      </c>
      <c r="F81" s="24">
        <v>1085.8999899999999</v>
      </c>
      <c r="G81" s="24">
        <v>1053.3230000000001</v>
      </c>
      <c r="H81" s="24">
        <v>1076.49611</v>
      </c>
      <c r="I81" s="24">
        <v>1109.8674799999999</v>
      </c>
      <c r="J81" s="24">
        <v>1160.3399999999999</v>
      </c>
      <c r="K81" s="24">
        <v>1163.51999</v>
      </c>
      <c r="L81" s="24">
        <v>1169.25</v>
      </c>
      <c r="M81" s="24">
        <v>1200.5700099999999</v>
      </c>
      <c r="N81" s="24">
        <v>1212.7</v>
      </c>
      <c r="O81" s="24">
        <v>1230.89002</v>
      </c>
      <c r="P81" s="24">
        <v>1220.71759</v>
      </c>
      <c r="Q81" s="24">
        <v>296.56407999999999</v>
      </c>
      <c r="R81" s="21"/>
      <c r="S81" s="64">
        <f t="shared" si="18"/>
        <v>-0.75705758446554372</v>
      </c>
      <c r="T81" s="66" t="str">
        <f t="shared" si="19"/>
        <v/>
      </c>
      <c r="U81" s="66" t="str">
        <f t="shared" si="20"/>
        <v/>
      </c>
      <c r="V81" s="76">
        <f t="shared" si="17"/>
        <v>1</v>
      </c>
      <c r="W81" s="65">
        <f t="shared" si="21"/>
        <v>1.2068255240000001</v>
      </c>
      <c r="X81" s="65">
        <f>IF(J81="", "", J81/GDP!M77/10)</f>
        <v>2.1897852986847077</v>
      </c>
      <c r="Y81" s="65">
        <f>IF(K81="", "", K81/GDP!N77/10)</f>
        <v>2.011798976359481</v>
      </c>
      <c r="Z81" s="65">
        <f>IF(L81="", "", L81/GDP!O77/10)</f>
        <v>1.8804318976652585</v>
      </c>
      <c r="AA81" s="65">
        <f>IF(M81="", "", M81/GDP!P77/10)</f>
        <v>1.8181048452021844</v>
      </c>
      <c r="AB81" s="65">
        <f>IF(N81="", "", N81/GDP!Q77/10)</f>
        <v>1.6931374176717671</v>
      </c>
      <c r="AC81" s="65">
        <f>IF(O81="", "", O81/GDP!R77/10)</f>
        <v>1.6812737223104535</v>
      </c>
      <c r="AD81" s="65">
        <f>IF(P81="", "", P81/GDP!S77/10)</f>
        <v>1.5852650134745034</v>
      </c>
      <c r="AE81" s="65">
        <f>IF(Q81="", "", Q81/GDP!T77/10)</f>
        <v>0.38215386904542159</v>
      </c>
      <c r="AG81" s="65">
        <f t="shared" si="22"/>
        <v>1.7316425792648336</v>
      </c>
      <c r="AH81" s="65">
        <f>AVERAGE('Travel balance'!W81:AA81)</f>
        <v>0.61251273327458744</v>
      </c>
      <c r="AI81" s="77" t="str">
        <f t="shared" si="23"/>
        <v/>
      </c>
      <c r="AJ81" s="77" t="str">
        <f>IF(AE81="", 1, "")</f>
        <v/>
      </c>
    </row>
    <row r="82" spans="1:36" ht="14.25" customHeight="1" x14ac:dyDescent="0.15">
      <c r="A82" s="27" t="s">
        <v>101</v>
      </c>
      <c r="B82" s="26">
        <v>0</v>
      </c>
      <c r="C82" s="26">
        <v>0</v>
      </c>
      <c r="D82" s="26">
        <v>0.19</v>
      </c>
      <c r="E82" s="26">
        <v>1.51</v>
      </c>
      <c r="F82" s="26">
        <v>2.8</v>
      </c>
      <c r="G82" s="26">
        <v>2.04</v>
      </c>
      <c r="H82" s="26">
        <v>2.1</v>
      </c>
      <c r="I82" s="26">
        <v>1.41</v>
      </c>
      <c r="J82" s="26"/>
      <c r="K82" s="26">
        <v>16.738975736956561</v>
      </c>
      <c r="L82" s="26">
        <v>22.968306232386542</v>
      </c>
      <c r="M82" s="26">
        <v>15.224466357955929</v>
      </c>
      <c r="N82" s="26">
        <v>16.37</v>
      </c>
      <c r="O82" s="26">
        <v>3.44</v>
      </c>
      <c r="P82" s="26">
        <v>9.41</v>
      </c>
      <c r="Q82" s="26"/>
      <c r="R82" s="21"/>
      <c r="S82" s="64" t="str">
        <f t="shared" si="18"/>
        <v/>
      </c>
      <c r="T82" s="66" t="str">
        <f t="shared" si="19"/>
        <v/>
      </c>
      <c r="U82" s="66" t="str">
        <f t="shared" si="20"/>
        <v/>
      </c>
      <c r="V82" s="76">
        <f t="shared" si="17"/>
        <v>0</v>
      </c>
      <c r="W82" s="65">
        <f t="shared" si="21"/>
        <v>1.3482554518068493E-2</v>
      </c>
      <c r="X82" s="65" t="str">
        <f>IF(J82="", "", J82/GDP!M78/10)</f>
        <v/>
      </c>
      <c r="Y82" s="65">
        <f>IF(K82="", "", K82/GDP!N78/10)</f>
        <v>0.19043869356023699</v>
      </c>
      <c r="Z82" s="65">
        <f>IF(L82="", "", L82/GDP!O78/10)</f>
        <v>0.26129167746120618</v>
      </c>
      <c r="AA82" s="65">
        <f>IF(M82="", "", M82/GDP!P78/10)</f>
        <v>0.17694913506611507</v>
      </c>
      <c r="AB82" s="65">
        <f>IF(N82="", "", N82/GDP!Q78/10)</f>
        <v>0.15836910368656626</v>
      </c>
      <c r="AC82" s="65">
        <f>IF(O82="", "", O82/GDP!R78/10)</f>
        <v>2.8241723421304682E-2</v>
      </c>
      <c r="AD82" s="65">
        <f>IF(P82="", "", P82/GDP!S78/10)</f>
        <v>6.8203477614344837E-2</v>
      </c>
      <c r="AE82" s="65" t="str">
        <f>IF(Q82="", "", Q82/GDP!T78/10)</f>
        <v/>
      </c>
      <c r="AG82" s="65">
        <f t="shared" si="22"/>
        <v>0.13861102344990744</v>
      </c>
      <c r="AH82" s="65">
        <f>AVERAGE('Travel balance'!W82:AA82)</f>
        <v>2.996082199095973E-4</v>
      </c>
      <c r="AI82" s="77" t="str">
        <f t="shared" si="23"/>
        <v/>
      </c>
      <c r="AJ82" s="77"/>
    </row>
    <row r="83" spans="1:36" ht="14.25" customHeight="1" x14ac:dyDescent="0.15">
      <c r="A83" s="27" t="s">
        <v>102</v>
      </c>
      <c r="B83" s="24">
        <v>1.6152634269297299</v>
      </c>
      <c r="C83" s="24">
        <v>2.7998234678594298</v>
      </c>
      <c r="D83" s="24">
        <v>28.4</v>
      </c>
      <c r="E83" s="24">
        <v>38.200426524938301</v>
      </c>
      <c r="F83" s="24">
        <v>11.9801014854316</v>
      </c>
      <c r="G83" s="24">
        <v>13.270080379262499</v>
      </c>
      <c r="H83" s="24">
        <v>14.0616157885636</v>
      </c>
      <c r="I83" s="24">
        <v>6.6462676739117192</v>
      </c>
      <c r="J83" s="24">
        <v>17.391707855098602</v>
      </c>
      <c r="K83" s="24">
        <v>20.7762729271785</v>
      </c>
      <c r="L83" s="24">
        <v>17.270451442513099</v>
      </c>
      <c r="M83" s="24">
        <v>11.499599999999999</v>
      </c>
      <c r="N83" s="24">
        <v>16.356479119102968</v>
      </c>
      <c r="O83" s="24">
        <v>19.82279269860075</v>
      </c>
      <c r="P83" s="24">
        <v>18.885291027280417</v>
      </c>
      <c r="Q83" s="24"/>
      <c r="R83" s="21"/>
      <c r="S83" s="64" t="str">
        <f t="shared" si="18"/>
        <v/>
      </c>
      <c r="T83" s="66" t="str">
        <f t="shared" si="19"/>
        <v/>
      </c>
      <c r="U83" s="66" t="str">
        <f t="shared" si="20"/>
        <v/>
      </c>
      <c r="V83" s="76">
        <f t="shared" si="17"/>
        <v>0</v>
      </c>
      <c r="W83" s="65">
        <f t="shared" si="21"/>
        <v>1.6766922857499447E-2</v>
      </c>
      <c r="X83" s="65">
        <f>IF(J83="", "", J83/GDP!M79/10)</f>
        <v>1.5672455238951895</v>
      </c>
      <c r="Y83" s="65">
        <f>IF(K83="", "", K83/GDP!N79/10)</f>
        <v>1.8296328220264502</v>
      </c>
      <c r="Z83" s="65">
        <f>IF(L83="", "", L83/GDP!O79/10)</f>
        <v>1.4985196358127302</v>
      </c>
      <c r="AA83" s="65">
        <f>IF(M83="", "", M83/GDP!P79/10)</f>
        <v>0.92386249226972106</v>
      </c>
      <c r="AB83" s="65">
        <f>IF(N83="", "", N83/GDP!Q79/10)</f>
        <v>1.1130946413426392</v>
      </c>
      <c r="AC83" s="65">
        <f>IF(O83="", "", O83/GDP!R79/10)</f>
        <v>1.3164279245422299</v>
      </c>
      <c r="AD83" s="65">
        <f>IF(P83="", "", P83/GDP!S79/10)</f>
        <v>1.3117917134427506</v>
      </c>
      <c r="AE83" s="65" t="str">
        <f>IF(Q83="", "", Q83/GDP!T79/10)</f>
        <v/>
      </c>
      <c r="AG83" s="65">
        <f t="shared" si="22"/>
        <v>1.2327392814820142</v>
      </c>
      <c r="AH83" s="65">
        <f>AVERAGE('Travel balance'!W83:AA83)</f>
        <v>-3.2826135510164249</v>
      </c>
      <c r="AI83" s="77" t="str">
        <f t="shared" si="23"/>
        <v/>
      </c>
      <c r="AJ83" s="77"/>
    </row>
    <row r="84" spans="1:36" ht="14.25" customHeight="1" x14ac:dyDescent="0.15">
      <c r="A84" s="27" t="s">
        <v>103</v>
      </c>
      <c r="B84" s="26">
        <v>35.094999999999999</v>
      </c>
      <c r="C84" s="26">
        <v>37.085999999999999</v>
      </c>
      <c r="D84" s="26">
        <v>50.482999999999997</v>
      </c>
      <c r="E84" s="26">
        <v>59.156999999999996</v>
      </c>
      <c r="F84" s="26">
        <v>35</v>
      </c>
      <c r="G84" s="26">
        <v>80.455654999999993</v>
      </c>
      <c r="H84" s="26">
        <v>95</v>
      </c>
      <c r="I84" s="26">
        <v>64.028000000000006</v>
      </c>
      <c r="J84" s="26">
        <v>76.77</v>
      </c>
      <c r="K84" s="26">
        <v>78.727000000000004</v>
      </c>
      <c r="L84" s="26">
        <v>64.599999999999994</v>
      </c>
      <c r="M84" s="26">
        <v>104.3673133333333</v>
      </c>
      <c r="N84" s="26">
        <v>95.364886851851892</v>
      </c>
      <c r="O84" s="26">
        <v>27.616533333333329</v>
      </c>
      <c r="P84" s="26">
        <v>27.081907777777797</v>
      </c>
      <c r="Q84" s="26"/>
      <c r="R84" s="21"/>
      <c r="S84" s="64" t="str">
        <f t="shared" si="18"/>
        <v/>
      </c>
      <c r="T84" s="66" t="str">
        <f t="shared" si="19"/>
        <v/>
      </c>
      <c r="U84" s="66" t="str">
        <f t="shared" si="20"/>
        <v/>
      </c>
      <c r="V84" s="76">
        <f t="shared" si="17"/>
        <v>0</v>
      </c>
      <c r="W84" s="65">
        <f t="shared" si="21"/>
        <v>6.380612825925927E-2</v>
      </c>
      <c r="X84" s="65">
        <f>IF(J84="", "", J84/GDP!M80/10)</f>
        <v>1.8419778860311129</v>
      </c>
      <c r="Y84" s="65">
        <f>IF(K84="", "", K84/GDP!N80/10)</f>
        <v>1.9073011001741116</v>
      </c>
      <c r="Z84" s="65">
        <f>IF(L84="", "", L84/GDP!O80/10)</f>
        <v>1.5094020930862853</v>
      </c>
      <c r="AA84" s="65">
        <f>IF(M84="", "", M84/GDP!P80/10)</f>
        <v>2.3282257421685237</v>
      </c>
      <c r="AB84" s="65">
        <f>IF(N84="", "", N84/GDP!Q80/10)</f>
        <v>2.0084537790695185</v>
      </c>
      <c r="AC84" s="65">
        <f>IF(O84="", "", O84/GDP!R80/10)</f>
        <v>0.57683019200784424</v>
      </c>
      <c r="AD84" s="65">
        <f>IF(P84="", "", P84/GDP!S80/10)</f>
        <v>0.52344736228641597</v>
      </c>
      <c r="AE84" s="65" t="str">
        <f>IF(Q84="", "", Q84/GDP!T80/10)</f>
        <v/>
      </c>
      <c r="AG84" s="65">
        <f t="shared" si="22"/>
        <v>1.3892718337237175</v>
      </c>
      <c r="AH84" s="65">
        <f>AVERAGE('Travel balance'!W84:AA84)</f>
        <v>-0.41589521034978311</v>
      </c>
      <c r="AI84" s="77" t="str">
        <f t="shared" si="23"/>
        <v/>
      </c>
      <c r="AJ84" s="77"/>
    </row>
    <row r="85" spans="1:36" ht="14.25" customHeight="1" x14ac:dyDescent="0.15">
      <c r="A85" s="27" t="s">
        <v>104</v>
      </c>
      <c r="B85" s="24">
        <v>79.52</v>
      </c>
      <c r="C85" s="24">
        <v>125.92</v>
      </c>
      <c r="D85" s="24">
        <v>189.88</v>
      </c>
      <c r="E85" s="24">
        <v>359.86332999999996</v>
      </c>
      <c r="F85" s="24">
        <v>415.75313299999999</v>
      </c>
      <c r="G85" s="24">
        <v>383.2037608</v>
      </c>
      <c r="H85" s="24">
        <v>456.37804240000003</v>
      </c>
      <c r="I85" s="24">
        <v>446.83517759999995</v>
      </c>
      <c r="J85" s="24">
        <v>546.23279480000008</v>
      </c>
      <c r="K85" s="24">
        <v>577.8321527999999</v>
      </c>
      <c r="L85" s="24">
        <v>608.8545484</v>
      </c>
      <c r="M85" s="24">
        <v>510.81847124000001</v>
      </c>
      <c r="N85" s="24">
        <v>459.45143063200004</v>
      </c>
      <c r="O85" s="24">
        <v>620.35850688666801</v>
      </c>
      <c r="P85" s="24">
        <v>450.24</v>
      </c>
      <c r="Q85" s="24"/>
      <c r="R85" s="21"/>
      <c r="S85" s="64" t="str">
        <f t="shared" si="18"/>
        <v/>
      </c>
      <c r="T85" s="66" t="str">
        <f t="shared" si="19"/>
        <v/>
      </c>
      <c r="U85" s="66" t="str">
        <f t="shared" si="20"/>
        <v/>
      </c>
      <c r="V85" s="76">
        <f t="shared" si="17"/>
        <v>0</v>
      </c>
      <c r="W85" s="65">
        <f t="shared" si="21"/>
        <v>0.52994459143173356</v>
      </c>
      <c r="X85" s="65">
        <f>IF(J85="", "", J85/GDP!M81/10)</f>
        <v>3.7672121267344862</v>
      </c>
      <c r="Y85" s="65">
        <f>IF(K85="", "", K85/GDP!N81/10)</f>
        <v>3.907270164594459</v>
      </c>
      <c r="Z85" s="65">
        <f>IF(L85="", "", L85/GDP!O81/10)</f>
        <v>4.0984681412467552</v>
      </c>
      <c r="AA85" s="65">
        <f>IF(M85="", "", M85/GDP!P81/10)</f>
        <v>3.6496525421553279</v>
      </c>
      <c r="AB85" s="65">
        <f>IF(N85="", "", N85/GDP!Q81/10)</f>
        <v>3.0556629519236425</v>
      </c>
      <c r="AC85" s="65">
        <f>IF(O85="", "", O85/GDP!R81/10)</f>
        <v>3.7702905123890686</v>
      </c>
      <c r="AD85" s="65">
        <f>IF(P85="", "", P85/GDP!S81/10)</f>
        <v>3.0447775988200592</v>
      </c>
      <c r="AE85" s="65" t="str">
        <f>IF(Q85="", "", Q85/GDP!T81/10)</f>
        <v/>
      </c>
      <c r="AG85" s="65">
        <f t="shared" si="22"/>
        <v>3.5237703493069708</v>
      </c>
      <c r="AH85" s="65">
        <f>AVERAGE('Travel balance'!W85:AA85)</f>
        <v>2.8387547939114817</v>
      </c>
      <c r="AI85" s="77" t="str">
        <f t="shared" si="23"/>
        <v/>
      </c>
      <c r="AJ85" s="77"/>
    </row>
    <row r="86" spans="1:36" ht="14.25" customHeight="1" x14ac:dyDescent="0.15">
      <c r="A86" s="27" t="s">
        <v>105</v>
      </c>
      <c r="B86" s="26">
        <v>463.46322500000002</v>
      </c>
      <c r="C86" s="26">
        <v>515.25068351203402</v>
      </c>
      <c r="D86" s="26">
        <v>545.55999999999995</v>
      </c>
      <c r="E86" s="26">
        <v>619</v>
      </c>
      <c r="F86" s="26">
        <v>615.9</v>
      </c>
      <c r="G86" s="26">
        <v>625.49309214875802</v>
      </c>
      <c r="H86" s="26">
        <v>636.70583727066401</v>
      </c>
      <c r="I86" s="26">
        <v>679</v>
      </c>
      <c r="J86" s="26">
        <v>608.20000000000005</v>
      </c>
      <c r="K86" s="26">
        <v>698.4</v>
      </c>
      <c r="L86" s="26">
        <v>663.52841954085102</v>
      </c>
      <c r="M86" s="26">
        <v>577.76718292026203</v>
      </c>
      <c r="N86" s="26">
        <v>602.50319583580085</v>
      </c>
      <c r="O86" s="26">
        <v>591.63907870554897</v>
      </c>
      <c r="P86" s="26">
        <v>546.80840533629794</v>
      </c>
      <c r="Q86" s="26">
        <v>187.2</v>
      </c>
      <c r="R86" s="21"/>
      <c r="S86" s="64">
        <f t="shared" si="18"/>
        <v>-0.65764973951914962</v>
      </c>
      <c r="T86" s="66" t="str">
        <f t="shared" si="19"/>
        <v/>
      </c>
      <c r="U86" s="66" t="str">
        <f t="shared" si="20"/>
        <v/>
      </c>
      <c r="V86" s="76">
        <f t="shared" si="17"/>
        <v>1</v>
      </c>
      <c r="W86" s="65">
        <f t="shared" si="21"/>
        <v>0.59644925646775204</v>
      </c>
      <c r="X86" s="65">
        <f>IF(J86="", "", J86/GDP!M82/10)</f>
        <v>3.2880617700860766</v>
      </c>
      <c r="Y86" s="65">
        <f>IF(K86="", "", K86/GDP!N82/10)</f>
        <v>3.535279413438615</v>
      </c>
      <c r="Z86" s="65">
        <f>IF(L86="", "", L86/GDP!O82/10)</f>
        <v>3.1629284938732942</v>
      </c>
      <c r="AA86" s="65">
        <f>IF(M86="", "", M86/GDP!P82/10)</f>
        <v>2.6607746561590204</v>
      </c>
      <c r="AB86" s="65">
        <f>IF(N86="", "", N86/GDP!Q82/10)</f>
        <v>2.6041134890784918</v>
      </c>
      <c r="AC86" s="65">
        <f>IF(O86="", "", O86/GDP!R82/10)</f>
        <v>2.4799232883298021</v>
      </c>
      <c r="AD86" s="65">
        <f>IF(P86="", "", P86/GDP!S82/10)</f>
        <v>2.194175717424852</v>
      </c>
      <c r="AE86" s="65">
        <f>IF(Q86="", "", Q86/GDP!T82/10)</f>
        <v>0.79018820758900421</v>
      </c>
      <c r="AG86" s="65">
        <f t="shared" si="22"/>
        <v>2.6203831289730921</v>
      </c>
      <c r="AH86" s="65">
        <f>AVERAGE('Travel balance'!W86:AA86)</f>
        <v>0.84845312839879272</v>
      </c>
      <c r="AI86" s="77" t="str">
        <f t="shared" si="23"/>
        <v/>
      </c>
      <c r="AJ86" s="77" t="str">
        <f t="shared" ref="AJ86:AJ98" si="24">IF(AE86="", 1, "")</f>
        <v/>
      </c>
    </row>
    <row r="87" spans="1:36" ht="14.25" customHeight="1" x14ac:dyDescent="0.15">
      <c r="A87" s="27" t="s">
        <v>106</v>
      </c>
      <c r="B87" s="24">
        <v>4434.4800236364381</v>
      </c>
      <c r="C87" s="24">
        <v>4570.5852190344549</v>
      </c>
      <c r="D87" s="24">
        <v>5135.2635112171956</v>
      </c>
      <c r="E87" s="24">
        <v>6547.7714375384076</v>
      </c>
      <c r="F87" s="24">
        <v>6060.4591742339644</v>
      </c>
      <c r="G87" s="24">
        <v>5691.6610412202217</v>
      </c>
      <c r="H87" s="24">
        <v>6029.5990519301013</v>
      </c>
      <c r="I87" s="24">
        <v>5058.9750640977272</v>
      </c>
      <c r="J87" s="24">
        <v>5362.0432030773491</v>
      </c>
      <c r="K87" s="24">
        <v>5864.1407879617773</v>
      </c>
      <c r="L87" s="24">
        <v>5320.4712320012623</v>
      </c>
      <c r="M87" s="24">
        <v>5674.1026005989415</v>
      </c>
      <c r="N87" s="24">
        <v>6233.1948327020764</v>
      </c>
      <c r="O87" s="24">
        <v>6887.0475256141108</v>
      </c>
      <c r="P87" s="24">
        <v>7283.2241300788501</v>
      </c>
      <c r="Q87" s="24">
        <v>3228.7137422487954</v>
      </c>
      <c r="R87" s="21"/>
      <c r="S87" s="64">
        <f t="shared" si="18"/>
        <v>-0.55669169524598439</v>
      </c>
      <c r="T87" s="66" t="str">
        <f t="shared" si="19"/>
        <v/>
      </c>
      <c r="U87" s="66" t="str">
        <f t="shared" si="20"/>
        <v/>
      </c>
      <c r="V87" s="76">
        <f t="shared" si="17"/>
        <v>1</v>
      </c>
      <c r="W87" s="65">
        <f t="shared" si="21"/>
        <v>6.2796080641990484</v>
      </c>
      <c r="X87" s="65">
        <f>IF(J87="", "", J87/GDP!M83/10)</f>
        <v>3.9598079368747721</v>
      </c>
      <c r="Y87" s="65">
        <f>IF(K87="", "", K87/GDP!N83/10)</f>
        <v>4.1659077195411118</v>
      </c>
      <c r="Z87" s="65">
        <f>IF(L87="", "", L87/GDP!O83/10)</f>
        <v>4.2538489734828557</v>
      </c>
      <c r="AA87" s="65">
        <f>IF(M87="", "", M87/GDP!P83/10)</f>
        <v>4.4166568151645835</v>
      </c>
      <c r="AB87" s="65">
        <f>IF(N87="", "", N87/GDP!Q83/10)</f>
        <v>4.3600481407170815</v>
      </c>
      <c r="AC87" s="65">
        <f>IF(O87="", "", O87/GDP!R83/10)</f>
        <v>4.2931663785510379</v>
      </c>
      <c r="AD87" s="65">
        <f>IF(P87="", "", P87/GDP!S83/10)</f>
        <v>4.4556831735324067</v>
      </c>
      <c r="AE87" s="65">
        <f>IF(Q87="", "", Q87/GDP!T83/10)</f>
        <v>2.0828674044363753</v>
      </c>
      <c r="AG87" s="65">
        <f t="shared" si="22"/>
        <v>4.3558806962895931</v>
      </c>
      <c r="AH87" s="65">
        <f>AVERAGE('Travel balance'!W87:AA87)</f>
        <v>2.7161835157386269</v>
      </c>
      <c r="AI87" s="77" t="str">
        <f t="shared" si="23"/>
        <v/>
      </c>
      <c r="AJ87" s="77" t="str">
        <f t="shared" si="24"/>
        <v/>
      </c>
    </row>
    <row r="88" spans="1:36" ht="14.25" customHeight="1" x14ac:dyDescent="0.15">
      <c r="A88" s="27" t="s">
        <v>107</v>
      </c>
      <c r="B88" s="26"/>
      <c r="C88" s="26"/>
      <c r="D88" s="26"/>
      <c r="E88" s="26"/>
      <c r="F88" s="26">
        <v>550.41291389930689</v>
      </c>
      <c r="G88" s="26">
        <v>561.90547635514451</v>
      </c>
      <c r="H88" s="26">
        <v>752.13676521496166</v>
      </c>
      <c r="I88" s="26">
        <v>866.48255598454614</v>
      </c>
      <c r="J88" s="26">
        <v>1084.0839172836136</v>
      </c>
      <c r="K88" s="26">
        <v>1396.138759774791</v>
      </c>
      <c r="L88" s="26">
        <v>1629.7673036410335</v>
      </c>
      <c r="M88" s="26">
        <v>2428.8022717610475</v>
      </c>
      <c r="N88" s="26">
        <v>3020.0985994317966</v>
      </c>
      <c r="O88" s="26">
        <v>3134.2409373328255</v>
      </c>
      <c r="P88" s="26">
        <v>2688.5607164916592</v>
      </c>
      <c r="Q88" s="26">
        <v>651.86045221413929</v>
      </c>
      <c r="R88" s="21"/>
      <c r="S88" s="64">
        <f t="shared" si="18"/>
        <v>-0.75754296779848762</v>
      </c>
      <c r="T88" s="66">
        <f t="shared" si="19"/>
        <v>-0.75754296779848762</v>
      </c>
      <c r="U88" s="66">
        <f t="shared" si="20"/>
        <v>-0.75754296779848762</v>
      </c>
      <c r="V88" s="76">
        <f t="shared" si="17"/>
        <v>1</v>
      </c>
      <c r="W88" s="65">
        <f t="shared" si="21"/>
        <v>2.5802939657316726</v>
      </c>
      <c r="X88" s="65">
        <f>IF(J88="", "", J88/GDP!M84/10)</f>
        <v>6.7229748684286319</v>
      </c>
      <c r="Y88" s="65">
        <f>IF(K88="", "", K88/GDP!N84/10)</f>
        <v>7.8137726332544641</v>
      </c>
      <c r="Z88" s="65">
        <f>IF(L88="", "", L88/GDP!O84/10)</f>
        <v>9.303805258506948</v>
      </c>
      <c r="AA88" s="65">
        <f>IF(M88="", "", M88/GDP!P84/10)</f>
        <v>11.680765173858443</v>
      </c>
      <c r="AB88" s="65">
        <f>IF(N88="", "", N88/GDP!Q84/10)</f>
        <v>12.213135851213966</v>
      </c>
      <c r="AC88" s="65">
        <f>IF(O88="", "", O88/GDP!R84/10)</f>
        <v>11.951697503162393</v>
      </c>
      <c r="AD88" s="65">
        <f>IF(P88="", "", P88/GDP!S84/10)</f>
        <v>10.824946663755162</v>
      </c>
      <c r="AE88" s="65">
        <f>IF(Q88="", "", Q88/GDP!T84/10)</f>
        <v>3.0019365934056577</v>
      </c>
      <c r="AG88" s="65">
        <f t="shared" si="22"/>
        <v>11.194870090099382</v>
      </c>
      <c r="AH88" s="65">
        <f>AVERAGE('Travel balance'!W88:AA88)</f>
        <v>5.1634574951397969</v>
      </c>
      <c r="AI88" s="77">
        <f t="shared" si="23"/>
        <v>1</v>
      </c>
      <c r="AJ88" s="77" t="str">
        <f t="shared" si="24"/>
        <v/>
      </c>
    </row>
    <row r="89" spans="1:36" ht="14.25" customHeight="1" x14ac:dyDescent="0.15">
      <c r="A89" s="27" t="s">
        <v>108</v>
      </c>
      <c r="B89" s="24">
        <v>7492.8546327854647</v>
      </c>
      <c r="C89" s="24">
        <v>8633.8889574940094</v>
      </c>
      <c r="D89" s="24">
        <v>10729.465024247747</v>
      </c>
      <c r="E89" s="24">
        <v>11832.080185068253</v>
      </c>
      <c r="F89" s="24">
        <v>11135.9</v>
      </c>
      <c r="G89" s="24">
        <v>14489.695446507374</v>
      </c>
      <c r="H89" s="24">
        <v>17707.51311653242</v>
      </c>
      <c r="I89" s="24">
        <v>17971.501947550587</v>
      </c>
      <c r="J89" s="24">
        <v>18397.057717632164</v>
      </c>
      <c r="K89" s="24">
        <v>19700.152558903304</v>
      </c>
      <c r="L89" s="24">
        <v>21012.654507490479</v>
      </c>
      <c r="M89" s="24">
        <v>22427.3670403871</v>
      </c>
      <c r="N89" s="24">
        <v>27365.100141030598</v>
      </c>
      <c r="O89" s="24">
        <v>28568.426355788888</v>
      </c>
      <c r="P89" s="24">
        <v>30720.433753193833</v>
      </c>
      <c r="Q89" s="24">
        <v>13036.075949968015</v>
      </c>
      <c r="R89" s="21"/>
      <c r="S89" s="64">
        <f t="shared" si="18"/>
        <v>-0.5756545609121575</v>
      </c>
      <c r="T89" s="66" t="str">
        <f t="shared" si="19"/>
        <v/>
      </c>
      <c r="U89" s="66" t="str">
        <f t="shared" si="20"/>
        <v/>
      </c>
      <c r="V89" s="76">
        <f t="shared" si="17"/>
        <v>1</v>
      </c>
      <c r="W89" s="65">
        <f t="shared" si="21"/>
        <v>26.018796359578179</v>
      </c>
      <c r="X89" s="65">
        <f>IF(J89="", "", J89/GDP!M85/10)</f>
        <v>0.99083575044420924</v>
      </c>
      <c r="Y89" s="65">
        <f>IF(K89="", "", K89/GDP!N85/10)</f>
        <v>0.96610738623987302</v>
      </c>
      <c r="Z89" s="65">
        <f>IF(L89="", "", L89/GDP!O85/10)</f>
        <v>0.99889602703285463</v>
      </c>
      <c r="AA89" s="65">
        <f>IF(M89="", "", M89/GDP!P85/10)</f>
        <v>0.97760282036748125</v>
      </c>
      <c r="AB89" s="65">
        <f>IF(N89="", "", N89/GDP!Q85/10)</f>
        <v>1.0320712631820446</v>
      </c>
      <c r="AC89" s="65">
        <f>IF(O89="", "", O89/GDP!R85/10)</f>
        <v>1.057654210995784</v>
      </c>
      <c r="AD89" s="65">
        <f>IF(P89="", "", P89/GDP!S85/10)</f>
        <v>1.070210314227364</v>
      </c>
      <c r="AE89" s="65">
        <f>IF(Q89="", "", Q89/GDP!T85/10)</f>
        <v>0.49003312560004231</v>
      </c>
      <c r="AG89" s="65">
        <f t="shared" si="22"/>
        <v>1.0272869271611058</v>
      </c>
      <c r="AH89" s="65">
        <f>AVERAGE('Travel balance'!W89:AA89)</f>
        <v>0.28682075680243946</v>
      </c>
      <c r="AI89" s="77" t="str">
        <f t="shared" si="23"/>
        <v/>
      </c>
      <c r="AJ89" s="77" t="str">
        <f t="shared" si="24"/>
        <v/>
      </c>
    </row>
    <row r="90" spans="1:36" ht="14.25" customHeight="1" x14ac:dyDescent="0.15">
      <c r="A90" s="27" t="s">
        <v>109</v>
      </c>
      <c r="B90" s="26">
        <v>4521.8993039999996</v>
      </c>
      <c r="C90" s="26">
        <v>4447.9818845899999</v>
      </c>
      <c r="D90" s="26">
        <v>5346.11</v>
      </c>
      <c r="E90" s="26">
        <v>7377.3935936019998</v>
      </c>
      <c r="F90" s="26">
        <v>5597.9161024911</v>
      </c>
      <c r="G90" s="26">
        <v>6957.9</v>
      </c>
      <c r="H90" s="26">
        <v>7996.6500920701101</v>
      </c>
      <c r="I90" s="26">
        <v>8323.6199023204808</v>
      </c>
      <c r="J90" s="26">
        <v>9119.18287169012</v>
      </c>
      <c r="K90" s="26">
        <v>10261.1125251063</v>
      </c>
      <c r="L90" s="26">
        <v>10760.95146023503</v>
      </c>
      <c r="M90" s="26">
        <v>11205.665050104661</v>
      </c>
      <c r="N90" s="26">
        <v>13139.378167808052</v>
      </c>
      <c r="O90" s="26">
        <v>16425.793839597201</v>
      </c>
      <c r="P90" s="26">
        <v>16910.744063908638</v>
      </c>
      <c r="Q90" s="26">
        <v>3311.7809344689103</v>
      </c>
      <c r="R90" s="21"/>
      <c r="S90" s="64">
        <f t="shared" si="18"/>
        <v>-0.80416113436800207</v>
      </c>
      <c r="T90" s="66" t="str">
        <f t="shared" si="19"/>
        <v/>
      </c>
      <c r="U90" s="66" t="str">
        <f t="shared" si="20"/>
        <v/>
      </c>
      <c r="V90" s="76">
        <f t="shared" si="17"/>
        <v>1</v>
      </c>
      <c r="W90" s="65">
        <f t="shared" si="21"/>
        <v>13.688506516330719</v>
      </c>
      <c r="X90" s="65">
        <f>IF(J90="", "", J90/GDP!M86/10)</f>
        <v>0.99484246122518827</v>
      </c>
      <c r="Y90" s="65">
        <f>IF(K90="", "", K90/GDP!N86/10)</f>
        <v>1.1515738870260526</v>
      </c>
      <c r="Z90" s="65">
        <f>IF(L90="", "", L90/GDP!O86/10)</f>
        <v>1.2501959807102851</v>
      </c>
      <c r="AA90" s="65">
        <f>IF(M90="", "", M90/GDP!P86/10)</f>
        <v>1.202239101146868</v>
      </c>
      <c r="AB90" s="65">
        <f>IF(N90="", "", N90/GDP!Q86/10)</f>
        <v>1.2938983589258097</v>
      </c>
      <c r="AC90" s="65">
        <f>IF(O90="", "", O90/GDP!R86/10)</f>
        <v>1.5752963574271563</v>
      </c>
      <c r="AD90" s="65">
        <f>IF(P90="", "", P90/GDP!S86/10)</f>
        <v>1.5098317176206986</v>
      </c>
      <c r="AE90" s="65">
        <f>IF(Q90="", "", Q90/GDP!T86/10)</f>
        <v>0.31253900976279703</v>
      </c>
      <c r="AG90" s="65">
        <f t="shared" si="22"/>
        <v>1.3662923031661633</v>
      </c>
      <c r="AH90" s="65">
        <f>AVERAGE('Travel balance'!W90:AA90)</f>
        <v>0.47150838582617388</v>
      </c>
      <c r="AI90" s="77" t="str">
        <f t="shared" si="23"/>
        <v/>
      </c>
      <c r="AJ90" s="77" t="str">
        <f t="shared" si="24"/>
        <v/>
      </c>
    </row>
    <row r="91" spans="1:36" ht="14.25" customHeight="1" x14ac:dyDescent="0.15">
      <c r="A91" s="27" t="s">
        <v>111</v>
      </c>
      <c r="B91" s="26">
        <v>167.7</v>
      </c>
      <c r="C91" s="26">
        <v>144.1</v>
      </c>
      <c r="D91" s="26">
        <v>515.70000000000005</v>
      </c>
      <c r="E91" s="26">
        <v>845.1</v>
      </c>
      <c r="F91" s="26">
        <v>1405.4</v>
      </c>
      <c r="G91" s="26">
        <v>1660.1</v>
      </c>
      <c r="H91" s="26">
        <v>1543</v>
      </c>
      <c r="I91" s="26">
        <v>1634</v>
      </c>
      <c r="J91" s="26">
        <v>1682.2</v>
      </c>
      <c r="K91" s="26">
        <v>1937.9</v>
      </c>
      <c r="L91" s="26">
        <v>2833.2</v>
      </c>
      <c r="M91" s="26">
        <v>3119.8</v>
      </c>
      <c r="N91" s="26">
        <v>2959.2559999999999</v>
      </c>
      <c r="O91" s="26">
        <v>1986.1</v>
      </c>
      <c r="P91" s="26">
        <v>3592.5</v>
      </c>
      <c r="Q91" s="26">
        <v>954.6</v>
      </c>
      <c r="R91" s="21"/>
      <c r="S91" s="64">
        <f t="shared" si="18"/>
        <v>-0.73427974947807928</v>
      </c>
      <c r="T91" s="66" t="str">
        <f t="shared" si="19"/>
        <v/>
      </c>
      <c r="U91" s="66" t="str">
        <f t="shared" si="20"/>
        <v/>
      </c>
      <c r="V91" s="76">
        <f t="shared" si="17"/>
        <v>1</v>
      </c>
      <c r="W91" s="65">
        <f t="shared" si="21"/>
        <v>2.8981711999999997</v>
      </c>
      <c r="X91" s="65">
        <f>IF(J91="", "", J91/GDP!M87/10)</f>
        <v>0.71693516357835518</v>
      </c>
      <c r="Y91" s="65">
        <f>IF(K91="", "", K91/GDP!N87/10)</f>
        <v>0.82586493268026895</v>
      </c>
      <c r="Z91" s="65">
        <f>IF(L91="", "", L91/GDP!O87/10)</f>
        <v>1.5949619773139967</v>
      </c>
      <c r="AA91" s="65">
        <f>IF(M91="", "", M91/GDP!P87/10)</f>
        <v>1.8601643878074139</v>
      </c>
      <c r="AB91" s="65">
        <f>IF(N91="", "", N91/GDP!Q87/10)</f>
        <v>1.5385337112632396</v>
      </c>
      <c r="AC91" s="65">
        <f>IF(O91="", "", O91/GDP!R87/10)</f>
        <v>0.91548174030392515</v>
      </c>
      <c r="AD91" s="65">
        <f>IF(P91="", "", P91/GDP!S87/10)</f>
        <v>1.6150848280532479</v>
      </c>
      <c r="AE91" s="65">
        <f>IF(Q91="", "", Q91/GDP!T87/10)</f>
        <v>0.55461688204376147</v>
      </c>
      <c r="AG91" s="65">
        <f t="shared" si="22"/>
        <v>1.5048453289483645</v>
      </c>
      <c r="AH91" s="65">
        <f>AVERAGE('Travel balance'!W91:AA91)</f>
        <v>-2.8481808192979763</v>
      </c>
      <c r="AI91" s="77" t="str">
        <f t="shared" si="23"/>
        <v/>
      </c>
      <c r="AJ91" s="77" t="str">
        <f t="shared" si="24"/>
        <v/>
      </c>
    </row>
    <row r="92" spans="1:36" ht="14.25" customHeight="1" x14ac:dyDescent="0.15">
      <c r="A92" s="27" t="s">
        <v>112</v>
      </c>
      <c r="B92" s="24">
        <v>4781.3618758094826</v>
      </c>
      <c r="C92" s="24">
        <v>5371.5661955618571</v>
      </c>
      <c r="D92" s="24">
        <v>6072.4058261771088</v>
      </c>
      <c r="E92" s="24">
        <v>6359.2970818823342</v>
      </c>
      <c r="F92" s="24">
        <v>4964.503926494951</v>
      </c>
      <c r="G92" s="24">
        <v>4084.9843193362153</v>
      </c>
      <c r="H92" s="24">
        <v>4215.0636119115215</v>
      </c>
      <c r="I92" s="24">
        <v>3865.475595183012</v>
      </c>
      <c r="J92" s="24">
        <v>4469.6050474794793</v>
      </c>
      <c r="K92" s="24">
        <v>4863.7</v>
      </c>
      <c r="L92" s="24">
        <v>4783.1427426728187</v>
      </c>
      <c r="M92" s="24">
        <v>5199.0842056969968</v>
      </c>
      <c r="N92" s="24">
        <v>5661.5135184721639</v>
      </c>
      <c r="O92" s="24">
        <v>6782.2124920055066</v>
      </c>
      <c r="P92" s="72">
        <v>6424.6642117646952</v>
      </c>
      <c r="Q92" s="72">
        <v>1900.6143252918341</v>
      </c>
      <c r="R92" s="21"/>
      <c r="S92" s="64">
        <f t="shared" si="18"/>
        <v>-0.704169079870124</v>
      </c>
      <c r="T92" s="66" t="str">
        <f t="shared" si="19"/>
        <v/>
      </c>
      <c r="U92" s="66" t="str">
        <f t="shared" si="20"/>
        <v/>
      </c>
      <c r="V92" s="76">
        <f t="shared" si="17"/>
        <v>1</v>
      </c>
      <c r="W92" s="65">
        <f t="shared" si="21"/>
        <v>5.7701234341224357</v>
      </c>
      <c r="X92" s="65">
        <f>IF(J92="", "", J92/GDP!M88/10)</f>
        <v>1.8736183165785714</v>
      </c>
      <c r="Y92" s="65">
        <f>IF(K92="", "", K92/GDP!N88/10)</f>
        <v>1.8755416854977252</v>
      </c>
      <c r="Z92" s="65">
        <f>IF(L92="", "", L92/GDP!O88/10)</f>
        <v>1.6399253602867563</v>
      </c>
      <c r="AA92" s="65">
        <f>IF(M92="", "", M92/GDP!P88/10)</f>
        <v>1.7348918351905542</v>
      </c>
      <c r="AB92" s="65">
        <f>IF(N92="", "", N92/GDP!Q88/10)</f>
        <v>1.6689710583977502</v>
      </c>
      <c r="AC92" s="65">
        <f>IF(O92="", "", O92/GDP!R88/10)</f>
        <v>1.7555458182135268</v>
      </c>
      <c r="AD92" s="65">
        <f>IF(P92="", "", P92/GDP!S88/10)</f>
        <v>1.6116698707100394</v>
      </c>
      <c r="AE92" s="65">
        <f>IF(Q92="", "", Q92/GDP!T88/10)</f>
        <v>0.45438082453237333</v>
      </c>
      <c r="AG92" s="65">
        <f t="shared" si="22"/>
        <v>1.6822007885597254</v>
      </c>
      <c r="AH92" s="65">
        <f>AVERAGE('Travel balance'!W92:AA92)</f>
        <v>-0.31478334116974832</v>
      </c>
      <c r="AI92" s="77" t="str">
        <f t="shared" si="23"/>
        <v/>
      </c>
      <c r="AJ92" s="77" t="str">
        <f t="shared" si="24"/>
        <v/>
      </c>
    </row>
    <row r="93" spans="1:36" ht="14.25" customHeight="1" x14ac:dyDescent="0.15">
      <c r="A93" s="27" t="s">
        <v>113</v>
      </c>
      <c r="B93" s="26">
        <v>3189.1</v>
      </c>
      <c r="C93" s="26">
        <v>3196.2</v>
      </c>
      <c r="D93" s="26">
        <v>3671.5</v>
      </c>
      <c r="E93" s="26">
        <v>4649.7</v>
      </c>
      <c r="F93" s="26">
        <v>4313.6000000000004</v>
      </c>
      <c r="G93" s="26">
        <v>4919.5</v>
      </c>
      <c r="H93" s="26">
        <v>5161.3999999999996</v>
      </c>
      <c r="I93" s="26">
        <v>5448.8</v>
      </c>
      <c r="J93" s="26">
        <v>5830.5</v>
      </c>
      <c r="K93" s="26">
        <v>5887.2</v>
      </c>
      <c r="L93" s="26">
        <v>5899.1</v>
      </c>
      <c r="M93" s="26">
        <v>5912.1</v>
      </c>
      <c r="N93" s="26">
        <v>6833.7</v>
      </c>
      <c r="O93" s="26">
        <v>7224.5</v>
      </c>
      <c r="P93" s="26">
        <v>7619.7</v>
      </c>
      <c r="Q93" s="26">
        <v>2519.9</v>
      </c>
      <c r="R93" s="21"/>
      <c r="S93" s="64">
        <f t="shared" si="18"/>
        <v>-0.66929144192028556</v>
      </c>
      <c r="T93" s="66" t="str">
        <f t="shared" si="19"/>
        <v/>
      </c>
      <c r="U93" s="66" t="str">
        <f t="shared" si="20"/>
        <v/>
      </c>
      <c r="V93" s="76">
        <f t="shared" si="17"/>
        <v>1</v>
      </c>
      <c r="W93" s="65">
        <f t="shared" si="21"/>
        <v>6.6978200000000001</v>
      </c>
      <c r="X93" s="65">
        <f>IF(J93="", "", J93/GDP!M89/10)</f>
        <v>1.9920202397612492</v>
      </c>
      <c r="Y93" s="65">
        <f>IF(K93="", "", K93/GDP!N89/10)</f>
        <v>1.8988053170976638</v>
      </c>
      <c r="Z93" s="65">
        <f>IF(L93="", "", L93/GDP!O89/10)</f>
        <v>1.9655626073521357</v>
      </c>
      <c r="AA93" s="65">
        <f>IF(M93="", "", M93/GDP!P89/10)</f>
        <v>1.8555534826439868</v>
      </c>
      <c r="AB93" s="65">
        <f>IF(N93="", "", N93/GDP!Q89/10)</f>
        <v>1.9377148768003605</v>
      </c>
      <c r="AC93" s="65">
        <f>IF(O93="", "", O93/GDP!R89/10)</f>
        <v>1.9501652970984698</v>
      </c>
      <c r="AD93" s="65">
        <f>IF(P93="", "", P93/GDP!S89/10)</f>
        <v>1.9307373968612243</v>
      </c>
      <c r="AE93" s="65">
        <f>IF(Q93="", "", Q93/GDP!T89/10)</f>
        <v>0.62550654467045042</v>
      </c>
      <c r="AG93" s="65">
        <f t="shared" si="22"/>
        <v>1.9279467321512354</v>
      </c>
      <c r="AH93" s="65">
        <f>AVERAGE('Travel balance'!W93:AA93)</f>
        <v>-0.11604041998998252</v>
      </c>
      <c r="AI93" s="77" t="str">
        <f t="shared" si="23"/>
        <v/>
      </c>
      <c r="AJ93" s="77" t="str">
        <f t="shared" si="24"/>
        <v/>
      </c>
    </row>
    <row r="94" spans="1:36" ht="14.25" customHeight="1" x14ac:dyDescent="0.15">
      <c r="A94" s="27" t="s">
        <v>114</v>
      </c>
      <c r="B94" s="24">
        <v>35309.723426811906</v>
      </c>
      <c r="C94" s="24">
        <v>38278.45527430463</v>
      </c>
      <c r="D94" s="24">
        <v>42651.665752869871</v>
      </c>
      <c r="E94" s="24">
        <v>46216.56942329547</v>
      </c>
      <c r="F94" s="24">
        <v>40406.711379377572</v>
      </c>
      <c r="G94" s="24">
        <v>38431.545907936459</v>
      </c>
      <c r="H94" s="24">
        <v>43270.570760423383</v>
      </c>
      <c r="I94" s="24">
        <v>40943.162727711024</v>
      </c>
      <c r="J94" s="24">
        <v>43825.070565354923</v>
      </c>
      <c r="K94" s="24">
        <v>45561.854927025524</v>
      </c>
      <c r="L94" s="24">
        <v>39432.641518709745</v>
      </c>
      <c r="M94" s="24">
        <v>40380.667020071378</v>
      </c>
      <c r="N94" s="24">
        <v>44580.387201556114</v>
      </c>
      <c r="O94" s="24">
        <v>49066.385012509236</v>
      </c>
      <c r="P94" s="24">
        <v>49521.043948214399</v>
      </c>
      <c r="Q94" s="24">
        <v>20035.671361091474</v>
      </c>
      <c r="R94" s="21"/>
      <c r="S94" s="64">
        <f t="shared" si="18"/>
        <v>-0.59541096544646033</v>
      </c>
      <c r="T94" s="66" t="str">
        <f t="shared" si="19"/>
        <v/>
      </c>
      <c r="U94" s="66" t="str">
        <f t="shared" si="20"/>
        <v/>
      </c>
      <c r="V94" s="76">
        <f t="shared" si="17"/>
        <v>1</v>
      </c>
      <c r="W94" s="65">
        <f t="shared" si="21"/>
        <v>44.596224940212174</v>
      </c>
      <c r="X94" s="65">
        <f>IF(J94="", "", J94/GDP!M90/10)</f>
        <v>2.0460326918380569</v>
      </c>
      <c r="Y94" s="65">
        <f>IF(K94="", "", K94/GDP!N90/10)</f>
        <v>2.1068409751182382</v>
      </c>
      <c r="Z94" s="65">
        <f>IF(L94="", "", L94/GDP!O90/10)</f>
        <v>2.146784268190804</v>
      </c>
      <c r="AA94" s="65">
        <f>IF(M94="", "", M94/GDP!P90/10)</f>
        <v>2.1518521863430946</v>
      </c>
      <c r="AB94" s="65">
        <f>IF(N94="", "", N94/GDP!Q90/10)</f>
        <v>2.2732289627457574</v>
      </c>
      <c r="AC94" s="65">
        <f>IF(O94="", "", O94/GDP!R90/10)</f>
        <v>2.3442107893002633</v>
      </c>
      <c r="AD94" s="65">
        <f>IF(P94="", "", P94/GDP!S90/10)</f>
        <v>2.46971236168838</v>
      </c>
      <c r="AE94" s="65">
        <f>IF(Q94="", "", Q94/GDP!T90/10)</f>
        <v>1.0629367578443052</v>
      </c>
      <c r="AG94" s="65">
        <f t="shared" si="22"/>
        <v>2.27715771365366</v>
      </c>
      <c r="AH94" s="65">
        <f>AVERAGE('Travel balance'!W94:AA94)</f>
        <v>0.87136954759939977</v>
      </c>
      <c r="AI94" s="77" t="str">
        <f t="shared" si="23"/>
        <v/>
      </c>
      <c r="AJ94" s="77" t="str">
        <f t="shared" si="24"/>
        <v/>
      </c>
    </row>
    <row r="95" spans="1:36" ht="14.25" customHeight="1" x14ac:dyDescent="0.15">
      <c r="A95" s="27" t="s">
        <v>115</v>
      </c>
      <c r="B95" s="26">
        <v>1545.1547916889999</v>
      </c>
      <c r="C95" s="26">
        <v>1870.0562046070002</v>
      </c>
      <c r="D95" s="26">
        <v>1910.03920917</v>
      </c>
      <c r="E95" s="26">
        <v>1975.832934256</v>
      </c>
      <c r="F95" s="26">
        <v>1925.4578600074001</v>
      </c>
      <c r="G95" s="26">
        <v>2001.305670186</v>
      </c>
      <c r="H95" s="26">
        <v>2012.5</v>
      </c>
      <c r="I95" s="26">
        <v>2069.4879529877098</v>
      </c>
      <c r="J95" s="26">
        <v>2073.901821249</v>
      </c>
      <c r="K95" s="26">
        <v>2255.2073631999997</v>
      </c>
      <c r="L95" s="26">
        <v>2400.6263550932003</v>
      </c>
      <c r="M95" s="26">
        <v>2538.8492022800001</v>
      </c>
      <c r="N95" s="26">
        <v>2809.4721428499997</v>
      </c>
      <c r="O95" s="26">
        <v>3099.3650787000001</v>
      </c>
      <c r="P95" s="26">
        <v>3598.6588390235001</v>
      </c>
      <c r="Q95" s="26">
        <v>1409.4321150000001</v>
      </c>
      <c r="R95" s="21"/>
      <c r="S95" s="64">
        <f t="shared" si="18"/>
        <v>-0.60834517022945944</v>
      </c>
      <c r="T95" s="66">
        <f t="shared" si="19"/>
        <v>-0.60834517022945944</v>
      </c>
      <c r="U95" s="66">
        <f t="shared" si="20"/>
        <v>-0.60834517022945944</v>
      </c>
      <c r="V95" s="76">
        <f t="shared" si="17"/>
        <v>1</v>
      </c>
      <c r="W95" s="65">
        <f t="shared" si="21"/>
        <v>2.88939432358934</v>
      </c>
      <c r="X95" s="65">
        <f>IF(J95="", "", J95/GDP!M91/10)</f>
        <v>14.591493136512403</v>
      </c>
      <c r="Y95" s="65">
        <f>IF(K95="", "", K95/GDP!N91/10)</f>
        <v>16.265684786393443</v>
      </c>
      <c r="Z95" s="65">
        <f>IF(L95="", "", L95/GDP!O91/10)</f>
        <v>16.960325327723169</v>
      </c>
      <c r="AA95" s="65">
        <f>IF(M95="", "", M95/GDP!P91/10)</f>
        <v>17.996267692734321</v>
      </c>
      <c r="AB95" s="65">
        <f>IF(N95="", "", N95/GDP!Q91/10)</f>
        <v>19.040451055843786</v>
      </c>
      <c r="AC95" s="65">
        <f>IF(O95="", "", O95/GDP!R91/10)</f>
        <v>19.806953596440458</v>
      </c>
      <c r="AD95" s="65">
        <f>IF(P95="", "", P95/GDP!S91/10)</f>
        <v>22.764891933054045</v>
      </c>
      <c r="AE95" s="65">
        <f>IF(Q95="", "", Q95/GDP!T91/10)</f>
        <v>10.105047329180397</v>
      </c>
      <c r="AG95" s="65">
        <f t="shared" si="22"/>
        <v>19.313777921159154</v>
      </c>
      <c r="AH95" s="65">
        <f>AVERAGE('Travel balance'!W95:AA95)</f>
        <v>17.526765654825013</v>
      </c>
      <c r="AI95" s="77">
        <f t="shared" si="23"/>
        <v>1</v>
      </c>
      <c r="AJ95" s="77" t="str">
        <f t="shared" si="24"/>
        <v/>
      </c>
    </row>
    <row r="96" spans="1:36" ht="14.25" customHeight="1" x14ac:dyDescent="0.15">
      <c r="A96" s="27" t="s">
        <v>116</v>
      </c>
      <c r="B96" s="24">
        <v>12430.145529956659</v>
      </c>
      <c r="C96" s="24">
        <v>8470.1115094865781</v>
      </c>
      <c r="D96" s="24">
        <v>9345.4327494043173</v>
      </c>
      <c r="E96" s="24">
        <v>10819.514461302613</v>
      </c>
      <c r="F96" s="24">
        <v>10328.963936797882</v>
      </c>
      <c r="G96" s="24">
        <v>13223.991181924024</v>
      </c>
      <c r="H96" s="24">
        <v>11000.277185314628</v>
      </c>
      <c r="I96" s="24">
        <v>14580.825948953379</v>
      </c>
      <c r="J96" s="24">
        <v>15093.375016144526</v>
      </c>
      <c r="K96" s="24">
        <v>18812.324000183387</v>
      </c>
      <c r="L96" s="24">
        <v>24968.007419434653</v>
      </c>
      <c r="M96" s="24">
        <v>30752.252796967521</v>
      </c>
      <c r="N96" s="24">
        <v>34065.293869864043</v>
      </c>
      <c r="O96" s="24">
        <v>42092.960059124896</v>
      </c>
      <c r="P96" s="24">
        <v>46054.17591534595</v>
      </c>
      <c r="Q96" s="24">
        <v>10597.377301415101</v>
      </c>
      <c r="R96" s="21"/>
      <c r="S96" s="64">
        <f t="shared" si="18"/>
        <v>-0.76989323789237762</v>
      </c>
      <c r="T96" s="66" t="str">
        <f t="shared" si="19"/>
        <v/>
      </c>
      <c r="U96" s="66" t="str">
        <f t="shared" si="20"/>
        <v/>
      </c>
      <c r="V96" s="76">
        <f t="shared" si="17"/>
        <v>1</v>
      </c>
      <c r="W96" s="65">
        <f t="shared" si="21"/>
        <v>35.586538012147415</v>
      </c>
      <c r="X96" s="65">
        <f>IF(J96="", "", J96/GDP!M92/10)</f>
        <v>0.28957069646308436</v>
      </c>
      <c r="Y96" s="65">
        <f>IF(K96="", "", K96/GDP!N92/10)</f>
        <v>0.38416054454897808</v>
      </c>
      <c r="Z96" s="65">
        <f>IF(L96="", "", L96/GDP!O92/10)</f>
        <v>0.56171871676786433</v>
      </c>
      <c r="AA96" s="65">
        <f>IF(M96="", "", M96/GDP!P92/10)</f>
        <v>0.61459300710506504</v>
      </c>
      <c r="AB96" s="65">
        <f>IF(N96="", "", N96/GDP!Q92/10)</f>
        <v>0.69086224751571046</v>
      </c>
      <c r="AC96" s="65">
        <f>IF(O96="", "", O96/GDP!R92/10)</f>
        <v>0.83569316607229338</v>
      </c>
      <c r="AD96" s="65">
        <f>IF(P96="", "", P96/GDP!S92/10)</f>
        <v>0.89676864820335178</v>
      </c>
      <c r="AE96" s="65">
        <f>IF(Q96="", "", Q96/GDP!T92/10)</f>
        <v>0.21008385200322116</v>
      </c>
      <c r="AG96" s="65">
        <f t="shared" si="22"/>
        <v>0.71992715713285693</v>
      </c>
      <c r="AH96" s="65">
        <f>AVERAGE('Travel balance'!W96:AA96)</f>
        <v>0.33702707378814167</v>
      </c>
      <c r="AI96" s="77" t="str">
        <f t="shared" si="23"/>
        <v/>
      </c>
      <c r="AJ96" s="77" t="str">
        <f t="shared" si="24"/>
        <v/>
      </c>
    </row>
    <row r="97" spans="1:36" ht="14.25" customHeight="1" x14ac:dyDescent="0.15">
      <c r="A97" s="27" t="s">
        <v>117</v>
      </c>
      <c r="B97" s="26">
        <v>1440.6205923836392</v>
      </c>
      <c r="C97" s="26">
        <v>2060.3667136812414</v>
      </c>
      <c r="D97" s="26">
        <v>2310.7199691263995</v>
      </c>
      <c r="E97" s="26">
        <v>2942.5598665929965</v>
      </c>
      <c r="F97" s="26">
        <v>2910.9859154929582</v>
      </c>
      <c r="G97" s="26">
        <v>3584.9</v>
      </c>
      <c r="H97" s="26">
        <v>3424.6478873239435</v>
      </c>
      <c r="I97" s="26">
        <v>4061.2676056338028</v>
      </c>
      <c r="J97" s="26">
        <v>4117.0422535211273</v>
      </c>
      <c r="K97" s="26">
        <v>4375.4929577464791</v>
      </c>
      <c r="L97" s="26">
        <v>4064.7887323943664</v>
      </c>
      <c r="M97" s="26">
        <v>4043.5211267605632</v>
      </c>
      <c r="N97" s="26">
        <v>4638.5915492957747</v>
      </c>
      <c r="O97" s="26">
        <v>5248.7323943661977</v>
      </c>
      <c r="P97" s="26">
        <v>5786.1971830985922</v>
      </c>
      <c r="Q97" s="72">
        <f>1003/[3]NFA!$AC$2296</f>
        <v>1412.6760563380283</v>
      </c>
      <c r="R97" s="21"/>
      <c r="S97" s="64">
        <f t="shared" si="18"/>
        <v>-0.75585414536780093</v>
      </c>
      <c r="T97" s="66">
        <f t="shared" si="19"/>
        <v>-0.75585414536780093</v>
      </c>
      <c r="U97" s="66">
        <f t="shared" si="20"/>
        <v>-0.75585414536780093</v>
      </c>
      <c r="V97" s="76">
        <f t="shared" si="17"/>
        <v>1</v>
      </c>
      <c r="W97" s="65">
        <f t="shared" si="21"/>
        <v>4.7563661971830991</v>
      </c>
      <c r="X97" s="65">
        <f>IF(J97="", "", J97/GDP!M93/10)</f>
        <v>11.932382366050184</v>
      </c>
      <c r="Y97" s="65">
        <f>IF(K97="", "", K97/GDP!N93/10)</f>
        <v>11.85780501104141</v>
      </c>
      <c r="Z97" s="65">
        <f>IF(L97="", "", L97/GDP!O93/10)</f>
        <v>10.519226253627554</v>
      </c>
      <c r="AA97" s="65">
        <f>IF(M97="", "", M97/GDP!P93/10)</f>
        <v>10.121734499742413</v>
      </c>
      <c r="AB97" s="65">
        <f>IF(N97="", "", N97/GDP!Q93/10)</f>
        <v>11.186241369016937</v>
      </c>
      <c r="AC97" s="65">
        <f>IF(O97="", "", O97/GDP!R93/10)</f>
        <v>12.208393297326751</v>
      </c>
      <c r="AD97" s="65">
        <f>IF(P97="", "", P97/GDP!S93/10)</f>
        <v>12.983506292733097</v>
      </c>
      <c r="AE97" s="65">
        <f>IF(Q97="", "", Q97/GDP!T93/10)</f>
        <v>3.2489270313875132</v>
      </c>
      <c r="AG97" s="65">
        <f t="shared" si="22"/>
        <v>11.40382034248935</v>
      </c>
      <c r="AH97" s="65">
        <f>AVERAGE('Travel balance'!W97:AA97)</f>
        <v>8.2046387247601285</v>
      </c>
      <c r="AI97" s="77">
        <f t="shared" si="23"/>
        <v>1</v>
      </c>
      <c r="AJ97" s="77" t="str">
        <f t="shared" si="24"/>
        <v/>
      </c>
    </row>
    <row r="98" spans="1:36" ht="14.25" customHeight="1" x14ac:dyDescent="0.15">
      <c r="A98" s="27" t="s">
        <v>118</v>
      </c>
      <c r="B98" s="24">
        <v>700.86218772795496</v>
      </c>
      <c r="C98" s="24">
        <v>837.896333833575</v>
      </c>
      <c r="D98" s="24">
        <v>1013.6476656207529</v>
      </c>
      <c r="E98" s="24">
        <v>1011.5649944533809</v>
      </c>
      <c r="F98" s="24">
        <v>962.76760906044308</v>
      </c>
      <c r="G98" s="24">
        <v>1004.8169917680249</v>
      </c>
      <c r="H98" s="24">
        <v>1208.521097300797</v>
      </c>
      <c r="I98" s="24">
        <v>1929.3434076992437</v>
      </c>
      <c r="J98" s="24">
        <v>2107.8934126752401</v>
      </c>
      <c r="K98" s="24">
        <v>2000.466995478866</v>
      </c>
      <c r="L98" s="24">
        <v>1631.9718575587181</v>
      </c>
      <c r="M98" s="24">
        <v>1858.4834687591638</v>
      </c>
      <c r="N98" s="24">
        <v>2135.4206104949917</v>
      </c>
      <c r="O98" s="24">
        <v>2254.5769698573131</v>
      </c>
      <c r="P98" s="24">
        <v>2463.2898675587303</v>
      </c>
      <c r="Q98" s="24">
        <v>458.82840620710897</v>
      </c>
      <c r="R98" s="21"/>
      <c r="S98" s="64">
        <f t="shared" si="18"/>
        <v>-0.81373349021979469</v>
      </c>
      <c r="T98" s="66" t="str">
        <f t="shared" si="19"/>
        <v/>
      </c>
      <c r="U98" s="66" t="str">
        <f t="shared" si="20"/>
        <v/>
      </c>
      <c r="V98" s="76">
        <f t="shared" si="17"/>
        <v>1</v>
      </c>
      <c r="W98" s="65">
        <f t="shared" si="21"/>
        <v>2.0687485548457833</v>
      </c>
      <c r="X98" s="65">
        <f>IF(J98="", "", J98/GDP!M94/10)</f>
        <v>0.89077974682218142</v>
      </c>
      <c r="Y98" s="65">
        <f>IF(K98="", "", K98/GDP!N94/10)</f>
        <v>0.90348964352231032</v>
      </c>
      <c r="Z98" s="65">
        <f>IF(L98="", "", L98/GDP!O94/10)</f>
        <v>0.88507301004912686</v>
      </c>
      <c r="AA98" s="65">
        <f>IF(M98="", "", M98/GDP!P94/10)</f>
        <v>1.353698164458917</v>
      </c>
      <c r="AB98" s="65">
        <f>IF(N98="", "", N98/GDP!Q94/10)</f>
        <v>1.2801829581174413</v>
      </c>
      <c r="AC98" s="65">
        <f>IF(O98="", "", O98/GDP!R94/10)</f>
        <v>1.2571524039305466</v>
      </c>
      <c r="AD98" s="65">
        <f>IF(P98="", "", P98/GDP!S94/10)</f>
        <v>1.3559361102599383</v>
      </c>
      <c r="AE98" s="65">
        <f>IF(Q98="", "", Q98/GDP!T94/10)</f>
        <v>0.2679448276372205</v>
      </c>
      <c r="AG98" s="65">
        <f t="shared" si="22"/>
        <v>1.2264085293631939</v>
      </c>
      <c r="AH98" s="65">
        <f>AVERAGE('Travel balance'!W98:AA98)</f>
        <v>-0.35175357634236554</v>
      </c>
      <c r="AI98" s="77" t="str">
        <f t="shared" si="23"/>
        <v/>
      </c>
      <c r="AJ98" s="77" t="str">
        <f t="shared" si="24"/>
        <v/>
      </c>
    </row>
    <row r="99" spans="1:36" ht="14.25" customHeight="1" x14ac:dyDescent="0.15">
      <c r="A99" s="27" t="s">
        <v>119</v>
      </c>
      <c r="B99" s="26">
        <v>579.13924626599112</v>
      </c>
      <c r="C99" s="26">
        <v>687.48884791306523</v>
      </c>
      <c r="D99" s="26">
        <v>916.7006189650898</v>
      </c>
      <c r="E99" s="26">
        <v>752.17482020455157</v>
      </c>
      <c r="F99" s="26">
        <v>689.92327167343626</v>
      </c>
      <c r="G99" s="26">
        <v>800.08351830037884</v>
      </c>
      <c r="H99" s="26">
        <v>925.9</v>
      </c>
      <c r="I99" s="26">
        <v>934.77546433218981</v>
      </c>
      <c r="J99" s="26">
        <v>880.64194759453528</v>
      </c>
      <c r="K99" s="26">
        <v>810.68645682276997</v>
      </c>
      <c r="L99" s="26">
        <v>723.99320969316284</v>
      </c>
      <c r="M99" s="26">
        <v>823.75077672844031</v>
      </c>
      <c r="N99" s="26">
        <v>915.8196245469303</v>
      </c>
      <c r="O99" s="26">
        <v>1072.2829219140153</v>
      </c>
      <c r="P99" s="26">
        <v>1007.3703031134711</v>
      </c>
      <c r="Q99" s="26"/>
      <c r="R99" s="21"/>
      <c r="S99" s="64" t="str">
        <f t="shared" si="18"/>
        <v/>
      </c>
      <c r="T99" s="66" t="str">
        <f t="shared" si="19"/>
        <v/>
      </c>
      <c r="U99" s="66" t="str">
        <f t="shared" si="20"/>
        <v/>
      </c>
      <c r="V99" s="76">
        <f t="shared" si="17"/>
        <v>0</v>
      </c>
      <c r="W99" s="65">
        <f t="shared" si="21"/>
        <v>0.90864336719920391</v>
      </c>
      <c r="X99" s="65">
        <f>IF(J99="", "", J99/GDP!M95/10)</f>
        <v>1.5975348768056878</v>
      </c>
      <c r="Y99" s="65">
        <f>IF(K99="", "", K99/GDP!N95/10)</f>
        <v>1.3171957129146459</v>
      </c>
      <c r="Z99" s="65">
        <f>IF(L99="", "", L99/GDP!O95/10)</f>
        <v>1.1271030166735443</v>
      </c>
      <c r="AA99" s="65">
        <f>IF(M99="", "", M99/GDP!P95/10)</f>
        <v>1.190559181694971</v>
      </c>
      <c r="AB99" s="65">
        <f>IF(N99="", "", N99/GDP!Q95/10)</f>
        <v>1.1607887865921627</v>
      </c>
      <c r="AC99" s="65">
        <f>IF(O99="", "", O99/GDP!R95/10)</f>
        <v>1.2212610689442163</v>
      </c>
      <c r="AD99" s="65">
        <f>IF(P99="", "", P99/GDP!S95/10)</f>
        <v>1.0558286097288159</v>
      </c>
      <c r="AE99" s="65" t="str">
        <f>IF(Q99="", "", Q99/GDP!T95/10)</f>
        <v/>
      </c>
      <c r="AG99" s="65">
        <f t="shared" si="22"/>
        <v>1.1511081327267421</v>
      </c>
      <c r="AH99" s="65">
        <f>AVERAGE('Travel balance'!W99:AA99)</f>
        <v>0.8820435963422314</v>
      </c>
      <c r="AI99" s="77" t="str">
        <f t="shared" si="23"/>
        <v/>
      </c>
      <c r="AJ99" s="77"/>
    </row>
    <row r="100" spans="1:36" ht="14.25" customHeight="1" x14ac:dyDescent="0.15">
      <c r="A100" s="27" t="s">
        <v>120</v>
      </c>
      <c r="B100" s="24"/>
      <c r="C100" s="24">
        <v>2.2999999999999998</v>
      </c>
      <c r="D100" s="24">
        <v>3.3416801072738265</v>
      </c>
      <c r="E100" s="24">
        <v>3.2557588018647023</v>
      </c>
      <c r="F100" s="24">
        <v>3.87961289000611</v>
      </c>
      <c r="G100" s="24">
        <v>4.304092255890132</v>
      </c>
      <c r="H100" s="24">
        <v>4.9044172732285327</v>
      </c>
      <c r="I100" s="24">
        <v>4.8759985358890745</v>
      </c>
      <c r="J100" s="24">
        <v>3.225088352849514</v>
      </c>
      <c r="K100" s="24">
        <v>3.2299445127519011</v>
      </c>
      <c r="L100" s="24">
        <v>2.0066029769631535</v>
      </c>
      <c r="M100" s="24">
        <v>2.7951261116584059</v>
      </c>
      <c r="N100" s="24">
        <v>4.1043691143192689</v>
      </c>
      <c r="O100" s="24">
        <v>3.427780409768781</v>
      </c>
      <c r="P100" s="24">
        <v>3.1741558154081768</v>
      </c>
      <c r="Q100" s="24"/>
      <c r="R100" s="21"/>
      <c r="S100" s="64" t="str">
        <f t="shared" si="18"/>
        <v/>
      </c>
      <c r="T100" s="66" t="str">
        <f t="shared" si="19"/>
        <v/>
      </c>
      <c r="U100" s="66" t="str">
        <f t="shared" si="20"/>
        <v/>
      </c>
      <c r="V100" s="76">
        <f t="shared" si="17"/>
        <v>0</v>
      </c>
      <c r="W100" s="65">
        <f t="shared" si="21"/>
        <v>3.1016068856235574E-3</v>
      </c>
      <c r="X100" s="65">
        <f>IF(J100="", "", J100/GDP!M96/10)</f>
        <v>1.7368404465027596</v>
      </c>
      <c r="Y100" s="65">
        <f>IF(K100="", "", K100/GDP!N96/10)</f>
        <v>1.7947718566770046</v>
      </c>
      <c r="Z100" s="65">
        <f>IF(L100="", "", L100/GDP!O96/10)</f>
        <v>1.1705339350301749</v>
      </c>
      <c r="AA100" s="65">
        <f>IF(M100="", "", M100/GDP!P96/10)</f>
        <v>1.5663356509817232</v>
      </c>
      <c r="AB100" s="65">
        <f>IF(N100="", "", N100/GDP!Q96/10)</f>
        <v>2.1905498082114638</v>
      </c>
      <c r="AC100" s="65">
        <f>IF(O100="", "", O100/GDP!R96/10)</f>
        <v>1.7103030912634558</v>
      </c>
      <c r="AD100" s="65">
        <f>IF(P100="", "", P100/GDP!S96/10)</f>
        <v>1.606264519295689</v>
      </c>
      <c r="AE100" s="65" t="str">
        <f>IF(Q100="", "", Q100/GDP!T96/10)</f>
        <v/>
      </c>
      <c r="AG100" s="65">
        <f t="shared" si="22"/>
        <v>1.6487974009565014</v>
      </c>
      <c r="AH100" s="65">
        <f>AVERAGE('Travel balance'!W100:AA100)</f>
        <v>-5.7537343135938803</v>
      </c>
      <c r="AI100" s="77" t="str">
        <f t="shared" si="23"/>
        <v/>
      </c>
      <c r="AJ100" s="77"/>
    </row>
    <row r="101" spans="1:36" ht="14.25" customHeight="1" x14ac:dyDescent="0.15">
      <c r="A101" s="27" t="s">
        <v>121</v>
      </c>
      <c r="B101" s="26">
        <v>5797.7</v>
      </c>
      <c r="C101" s="26">
        <v>5717</v>
      </c>
      <c r="D101" s="26">
        <v>6102.5</v>
      </c>
      <c r="E101" s="26">
        <v>9734.9</v>
      </c>
      <c r="F101" s="26">
        <v>9773.2999999999993</v>
      </c>
      <c r="G101" s="26">
        <v>10262.799999999999</v>
      </c>
      <c r="H101" s="26">
        <v>12362.2</v>
      </c>
      <c r="I101" s="26">
        <v>13272.9</v>
      </c>
      <c r="J101" s="26">
        <v>14392.4</v>
      </c>
      <c r="K101" s="26">
        <v>17459.8</v>
      </c>
      <c r="L101" s="26">
        <v>14798.4</v>
      </c>
      <c r="M101" s="26">
        <v>16885.8</v>
      </c>
      <c r="N101" s="26">
        <v>13367.7</v>
      </c>
      <c r="O101" s="26">
        <v>18567.400000000001</v>
      </c>
      <c r="P101" s="26">
        <v>20867.400000000001</v>
      </c>
      <c r="Q101" s="26">
        <v>10527.7</v>
      </c>
      <c r="R101" s="21"/>
      <c r="S101" s="64">
        <f t="shared" si="18"/>
        <v>-0.4954953659775535</v>
      </c>
      <c r="T101" s="66" t="str">
        <f t="shared" si="19"/>
        <v/>
      </c>
      <c r="U101" s="66" t="str">
        <f t="shared" si="20"/>
        <v/>
      </c>
      <c r="V101" s="76">
        <f t="shared" ref="V101:V132" si="25">IF(Q101="", 0, 1)</f>
        <v>1</v>
      </c>
      <c r="W101" s="65">
        <f t="shared" si="21"/>
        <v>16.89734</v>
      </c>
      <c r="X101" s="65">
        <f>IF(J101="", "", J101/GDP!M97/10)</f>
        <v>1.0500549388627225</v>
      </c>
      <c r="Y101" s="65">
        <f>IF(K101="", "", K101/GDP!N97/10)</f>
        <v>1.1761491297429378</v>
      </c>
      <c r="Z101" s="65">
        <f>IF(L101="", "", L101/GDP!O97/10)</f>
        <v>1.0094138453302504</v>
      </c>
      <c r="AA101" s="65">
        <f>IF(M101="", "", M101/GDP!P97/10)</f>
        <v>1.1261991150965307</v>
      </c>
      <c r="AB101" s="65">
        <f>IF(N101="", "", N101/GDP!Q97/10)</f>
        <v>0.82360373922827923</v>
      </c>
      <c r="AC101" s="65">
        <f>IF(O101="", "", O101/GDP!R97/10)</f>
        <v>1.0761380418053084</v>
      </c>
      <c r="AD101" s="65">
        <f>IF(P101="", "", P101/GDP!S97/10)</f>
        <v>1.2636012661743479</v>
      </c>
      <c r="AE101" s="65">
        <f>IF(Q101="", "", Q101/GDP!T97/10)</f>
        <v>0.64261570074794927</v>
      </c>
      <c r="AG101" s="65">
        <f t="shared" si="22"/>
        <v>1.0597912015269433</v>
      </c>
      <c r="AH101" s="65">
        <f>AVERAGE('Travel balance'!W101:AA101)</f>
        <v>-0.84260537020054616</v>
      </c>
      <c r="AI101" s="77" t="str">
        <f t="shared" si="23"/>
        <v/>
      </c>
      <c r="AJ101" s="77" t="str">
        <f>IF(AE101="", 1, "")</f>
        <v/>
      </c>
    </row>
    <row r="102" spans="1:36" ht="14.25" customHeight="1" x14ac:dyDescent="0.15">
      <c r="A102" s="27" t="s">
        <v>122</v>
      </c>
      <c r="B102" s="24">
        <v>109.6998758610524</v>
      </c>
      <c r="C102" s="24">
        <v>137.18598612109065</v>
      </c>
      <c r="D102" s="24">
        <v>152.78225688238319</v>
      </c>
      <c r="E102" s="24">
        <v>201.20856021308271</v>
      </c>
      <c r="F102" s="24">
        <v>388.58345939040902</v>
      </c>
      <c r="G102" s="24">
        <v>431.40971161492979</v>
      </c>
      <c r="H102" s="24">
        <v>747.89079251379962</v>
      </c>
      <c r="I102" s="24">
        <v>806.40623360440361</v>
      </c>
      <c r="J102" s="24">
        <v>857.4</v>
      </c>
      <c r="K102" s="24">
        <v>886.03431569248585</v>
      </c>
      <c r="L102" s="24">
        <v>799.63883551264155</v>
      </c>
      <c r="M102" s="24">
        <v>1002.6252643419973</v>
      </c>
      <c r="N102" s="24">
        <v>1279.6497998391342</v>
      </c>
      <c r="O102" s="24">
        <v>1442.3207725563889</v>
      </c>
      <c r="P102" s="24">
        <v>1475.5809575348112</v>
      </c>
      <c r="Q102" s="24">
        <v>723.00336276443613</v>
      </c>
      <c r="R102" s="21"/>
      <c r="S102" s="64">
        <f t="shared" ref="S102:S133" si="26">IF(Q102="", "", Q102/P102-1)</f>
        <v>-0.51002121634022279</v>
      </c>
      <c r="T102" s="66">
        <f t="shared" ref="T102:T133" si="27">IF(AD102&gt;10, S102, "")</f>
        <v>-0.51002121634022279</v>
      </c>
      <c r="U102" s="66">
        <f t="shared" ref="U102:U133" si="28">IF(AD102&gt;5, S102, "")</f>
        <v>-0.51002121634022279</v>
      </c>
      <c r="V102" s="76">
        <f t="shared" si="25"/>
        <v>1</v>
      </c>
      <c r="W102" s="65">
        <f t="shared" si="21"/>
        <v>1.1999631259569947</v>
      </c>
      <c r="X102" s="65">
        <f>IF(J102="", "", J102/GDP!M98/10)</f>
        <v>12.119621049123138</v>
      </c>
      <c r="Y102" s="65">
        <f>IF(K102="", "", K102/GDP!N98/10)</f>
        <v>11.9761449236555</v>
      </c>
      <c r="Z102" s="65">
        <f>IF(L102="", "", L102/GDP!O98/10)</f>
        <v>12.408862159069493</v>
      </c>
      <c r="AA102" s="65">
        <f>IF(M102="", "", M102/GDP!P98/10)</f>
        <v>14.926297998911284</v>
      </c>
      <c r="AB102" s="65">
        <f>IF(N102="", "", N102/GDP!Q98/10)</f>
        <v>17.667248977825857</v>
      </c>
      <c r="AC102" s="65">
        <f>IF(O102="", "", O102/GDP!R98/10)</f>
        <v>18.14968814915521</v>
      </c>
      <c r="AD102" s="65">
        <f>IF(P102="", "", P102/GDP!S98/10)</f>
        <v>18.552936694639264</v>
      </c>
      <c r="AE102" s="65">
        <f>IF(Q102="", "", Q102/GDP!T98/10)</f>
        <v>9.282681048249696</v>
      </c>
      <c r="AG102" s="65">
        <f t="shared" si="22"/>
        <v>16.341006795920219</v>
      </c>
      <c r="AH102" s="65">
        <f>AVERAGE('Travel balance'!W102:AA102)</f>
        <v>12.393707069492546</v>
      </c>
      <c r="AI102" s="77">
        <f t="shared" si="23"/>
        <v>1</v>
      </c>
      <c r="AJ102" s="77" t="str">
        <f>IF(AE102="", 1, "")</f>
        <v/>
      </c>
    </row>
    <row r="103" spans="1:36" ht="14.25" customHeight="1" x14ac:dyDescent="0.15">
      <c r="A103" s="27" t="s">
        <v>123</v>
      </c>
      <c r="B103" s="26">
        <v>165.41095890410961</v>
      </c>
      <c r="C103" s="26">
        <v>204.70319372305568</v>
      </c>
      <c r="D103" s="26">
        <v>223.07138034945822</v>
      </c>
      <c r="E103" s="26">
        <v>257.41331116966666</v>
      </c>
      <c r="F103" s="26">
        <v>355.3</v>
      </c>
      <c r="G103" s="26">
        <v>288.53160535880869</v>
      </c>
      <c r="H103" s="26">
        <v>319.91049236646728</v>
      </c>
      <c r="I103" s="26">
        <v>425.52214770143433</v>
      </c>
      <c r="J103" s="26">
        <v>297.28208322753397</v>
      </c>
      <c r="K103" s="26">
        <v>369.30637664098964</v>
      </c>
      <c r="L103" s="26">
        <v>499.95095088823615</v>
      </c>
      <c r="M103" s="26">
        <v>600.43449258207079</v>
      </c>
      <c r="N103" s="26">
        <v>313.0787099119388</v>
      </c>
      <c r="O103" s="26">
        <v>457.51046273130703</v>
      </c>
      <c r="P103" s="26">
        <v>699.53964526329355</v>
      </c>
      <c r="Q103" s="26">
        <v>397.13206782688155</v>
      </c>
      <c r="R103" s="21"/>
      <c r="S103" s="64">
        <f t="shared" si="26"/>
        <v>-0.43229512363461753</v>
      </c>
      <c r="T103" s="66" t="str">
        <f t="shared" si="27"/>
        <v/>
      </c>
      <c r="U103" s="66" t="str">
        <f t="shared" si="28"/>
        <v/>
      </c>
      <c r="V103" s="76">
        <f t="shared" si="25"/>
        <v>1</v>
      </c>
      <c r="W103" s="65">
        <f t="shared" si="21"/>
        <v>0.51410285227536934</v>
      </c>
      <c r="X103" s="65">
        <f>IF(J103="", "", J103/GDP!M99/10)</f>
        <v>0.17067578070146225</v>
      </c>
      <c r="Y103" s="65">
        <f>IF(K103="", "", K103/GDP!N99/10)</f>
        <v>0.22699292359280018</v>
      </c>
      <c r="Z103" s="65">
        <f>IF(L103="", "", L103/GDP!O99/10)</f>
        <v>0.43623384051161518</v>
      </c>
      <c r="AA103" s="65">
        <f>IF(M103="", "", M103/GDP!P99/10)</f>
        <v>0.54893617312775067</v>
      </c>
      <c r="AB103" s="65">
        <f>IF(N103="", "", N103/GDP!Q99/10)</f>
        <v>0.25941482729176329</v>
      </c>
      <c r="AC103" s="65">
        <f>IF(O103="", "", O103/GDP!R99/10)</f>
        <v>0.32524833624950655</v>
      </c>
      <c r="AD103" s="65">
        <f>IF(P103="", "", P103/GDP!S99/10)</f>
        <v>0.51962633798696267</v>
      </c>
      <c r="AE103" s="65">
        <f>IF(Q103="", "", Q103/GDP!T99/10)</f>
        <v>0.36793121165481035</v>
      </c>
      <c r="AG103" s="65">
        <f t="shared" si="22"/>
        <v>0.41789190303351964</v>
      </c>
      <c r="AH103" s="65">
        <f>AVERAGE('Travel balance'!W103:AA103)</f>
        <v>-10.466828374082532</v>
      </c>
      <c r="AI103" s="77" t="str">
        <f t="shared" si="23"/>
        <v/>
      </c>
      <c r="AJ103" s="77"/>
    </row>
    <row r="104" spans="1:36" ht="14.25" customHeight="1" x14ac:dyDescent="0.15">
      <c r="A104" s="27" t="s">
        <v>124</v>
      </c>
      <c r="B104" s="24">
        <v>73.004822000000004</v>
      </c>
      <c r="C104" s="24">
        <v>166.97926899999999</v>
      </c>
      <c r="D104" s="24">
        <v>346.02056800000003</v>
      </c>
      <c r="E104" s="24">
        <v>514.48711500000002</v>
      </c>
      <c r="F104" s="24">
        <v>253.46992299999999</v>
      </c>
      <c r="G104" s="24">
        <v>159.69999999999999</v>
      </c>
      <c r="H104" s="24">
        <v>356.22420399999999</v>
      </c>
      <c r="I104" s="24">
        <v>434.40780799999999</v>
      </c>
      <c r="J104" s="24">
        <v>529.56161699999996</v>
      </c>
      <c r="K104" s="24">
        <v>422.66126000000003</v>
      </c>
      <c r="L104" s="24">
        <v>425.59757400000001</v>
      </c>
      <c r="M104" s="24">
        <v>432.37003399999998</v>
      </c>
      <c r="N104" s="24">
        <v>428.58431899999999</v>
      </c>
      <c r="O104" s="24">
        <v>459.48733900000002</v>
      </c>
      <c r="P104" s="24">
        <v>643.50915199999997</v>
      </c>
      <c r="Q104" s="24"/>
      <c r="R104" s="21"/>
      <c r="S104" s="64" t="str">
        <f t="shared" si="26"/>
        <v/>
      </c>
      <c r="T104" s="66" t="str">
        <f t="shared" si="27"/>
        <v/>
      </c>
      <c r="U104" s="66" t="str">
        <f t="shared" si="28"/>
        <v/>
      </c>
      <c r="V104" s="76">
        <f t="shared" si="25"/>
        <v>0</v>
      </c>
      <c r="W104" s="65">
        <f t="shared" si="21"/>
        <v>0.47790968359999997</v>
      </c>
      <c r="X104" s="65">
        <f>IF(J104="", "", J104/GDP!M100/10)</f>
        <v>7.2196206792294833</v>
      </c>
      <c r="Y104" s="65">
        <f>IF(K104="", "", K104/GDP!N100/10)</f>
        <v>5.660453110556678</v>
      </c>
      <c r="Z104" s="65">
        <f>IF(L104="", "", L104/GDP!O100/10)</f>
        <v>6.3729599139290887</v>
      </c>
      <c r="AA104" s="65">
        <f>IF(M104="", "", M104/GDP!P100/10)</f>
        <v>6.3461614561387254</v>
      </c>
      <c r="AB104" s="65">
        <f>IF(N104="", "", N104/GDP!Q100/10)</f>
        <v>5.5639037291367952</v>
      </c>
      <c r="AC104" s="65">
        <f>IF(O104="", "", O104/GDP!R100/10)</f>
        <v>5.555331150503795</v>
      </c>
      <c r="AD104" s="65">
        <f>IF(P104="", "", P104/GDP!S100/10)</f>
        <v>7.6106940538136545</v>
      </c>
      <c r="AE104" s="65" t="str">
        <f>IF(Q104="", "", Q104/GDP!T100/10)</f>
        <v/>
      </c>
      <c r="AG104" s="65">
        <f t="shared" si="22"/>
        <v>6.2898100607044114</v>
      </c>
      <c r="AH104" s="65">
        <f>AVERAGE('Travel balance'!W104:AA104)</f>
        <v>1.2971802621485105</v>
      </c>
      <c r="AI104" s="77">
        <f t="shared" si="23"/>
        <v>1</v>
      </c>
      <c r="AJ104" s="77">
        <f>IF(AE104="", 1, "")</f>
        <v>1</v>
      </c>
    </row>
    <row r="105" spans="1:36" ht="14.25" customHeight="1" x14ac:dyDescent="0.15">
      <c r="A105" s="27" t="s">
        <v>125</v>
      </c>
      <c r="B105" s="26">
        <v>139.15499800000001</v>
      </c>
      <c r="C105" s="26">
        <v>157.685</v>
      </c>
      <c r="D105" s="26">
        <v>189.39782600000001</v>
      </c>
      <c r="E105" s="26">
        <v>275.51572369287254</v>
      </c>
      <c r="F105" s="26">
        <v>267.70014400000014</v>
      </c>
      <c r="G105" s="26">
        <v>381.66903099999911</v>
      </c>
      <c r="H105" s="26">
        <v>406.18484199999989</v>
      </c>
      <c r="I105" s="26">
        <v>513.6</v>
      </c>
      <c r="J105" s="26">
        <v>595.90912719999892</v>
      </c>
      <c r="K105" s="26">
        <v>641.636543079999</v>
      </c>
      <c r="L105" s="26">
        <v>724.20515681760094</v>
      </c>
      <c r="M105" s="26">
        <v>716.12120894791997</v>
      </c>
      <c r="N105" s="26">
        <v>648.06700772599993</v>
      </c>
      <c r="O105" s="26">
        <v>811.01066075804999</v>
      </c>
      <c r="P105" s="26">
        <v>934.71041171217996</v>
      </c>
      <c r="Q105" s="26"/>
      <c r="R105" s="21"/>
      <c r="S105" s="64" t="str">
        <f t="shared" si="26"/>
        <v/>
      </c>
      <c r="T105" s="66" t="str">
        <f t="shared" si="27"/>
        <v/>
      </c>
      <c r="U105" s="66" t="str">
        <f t="shared" si="28"/>
        <v/>
      </c>
      <c r="V105" s="76">
        <f t="shared" si="25"/>
        <v>0</v>
      </c>
      <c r="W105" s="65">
        <f t="shared" si="21"/>
        <v>0.7668228891923502</v>
      </c>
      <c r="X105" s="65">
        <f>IF(J105="", "", J105/GDP!M101/10)</f>
        <v>4.9767248018212538</v>
      </c>
      <c r="Y105" s="65">
        <f>IF(K105="", "", K105/GDP!N101/10)</f>
        <v>4.8366481266208874</v>
      </c>
      <c r="Z105" s="65">
        <f>IF(L105="", "", L105/GDP!O101/10)</f>
        <v>5.0421889505811013</v>
      </c>
      <c r="AA105" s="65">
        <f>IF(M105="", "", M105/GDP!P101/10)</f>
        <v>4.5023909728282367</v>
      </c>
      <c r="AB105" s="65">
        <f>IF(N105="", "", N105/GDP!Q101/10)</f>
        <v>3.7997279101039512</v>
      </c>
      <c r="AC105" s="65">
        <f>IF(O105="", "", O105/GDP!R101/10)</f>
        <v>4.4725320282038457</v>
      </c>
      <c r="AD105" s="65">
        <f>IF(P105="", "", P105/GDP!S101/10)</f>
        <v>4.9700490808997326</v>
      </c>
      <c r="AE105" s="65" t="str">
        <f>IF(Q105="", "", Q105/GDP!T101/10)</f>
        <v/>
      </c>
      <c r="AG105" s="65">
        <f t="shared" si="22"/>
        <v>4.5573777885233735</v>
      </c>
      <c r="AH105" s="65">
        <f>AVERAGE('Travel balance'!W105:AA105)</f>
        <v>-1.2280847640609753</v>
      </c>
      <c r="AI105" s="77" t="str">
        <f t="shared" si="23"/>
        <v/>
      </c>
      <c r="AJ105" s="77"/>
    </row>
    <row r="106" spans="1:36" ht="14.25" customHeight="1" x14ac:dyDescent="0.15">
      <c r="A106" s="27" t="s">
        <v>126</v>
      </c>
      <c r="B106" s="24"/>
      <c r="C106" s="24"/>
      <c r="D106" s="24"/>
      <c r="E106" s="24">
        <v>801.51690935208967</v>
      </c>
      <c r="F106" s="24">
        <v>724.29262691026008</v>
      </c>
      <c r="G106" s="24">
        <v>639.46906060606022</v>
      </c>
      <c r="H106" s="24">
        <v>771.04052685335421</v>
      </c>
      <c r="I106" s="24">
        <v>744.272031138339</v>
      </c>
      <c r="J106" s="24">
        <v>865.2279014471477</v>
      </c>
      <c r="K106" s="24">
        <v>952.65561478094651</v>
      </c>
      <c r="L106" s="24">
        <v>894.73919850762275</v>
      </c>
      <c r="M106" s="24">
        <v>899.20389883764744</v>
      </c>
      <c r="N106" s="24">
        <v>951.28152609003723</v>
      </c>
      <c r="O106" s="24">
        <v>1057.2712536813203</v>
      </c>
      <c r="P106" s="24">
        <v>1015.7288992424261</v>
      </c>
      <c r="Q106" s="24">
        <v>457.2669741399734</v>
      </c>
      <c r="R106" s="21"/>
      <c r="S106" s="64">
        <f t="shared" si="26"/>
        <v>-0.54981395677427058</v>
      </c>
      <c r="T106" s="66" t="str">
        <f t="shared" si="27"/>
        <v/>
      </c>
      <c r="U106" s="66" t="str">
        <f t="shared" si="28"/>
        <v/>
      </c>
      <c r="V106" s="76">
        <f t="shared" si="25"/>
        <v>1</v>
      </c>
      <c r="W106" s="65">
        <f t="shared" si="21"/>
        <v>0.96364495527181082</v>
      </c>
      <c r="X106" s="65">
        <f>IF(J106="", "", J106/GDP!M102/10)</f>
        <v>2.8422111213797776</v>
      </c>
      <c r="Y106" s="65">
        <f>IF(K106="", "", K106/GDP!N102/10)</f>
        <v>3.0359483134593006</v>
      </c>
      <c r="Z106" s="65">
        <f>IF(L106="", "", L106/GDP!O102/10)</f>
        <v>3.2830406093038014</v>
      </c>
      <c r="AA106" s="65">
        <f>IF(M106="", "", M106/GDP!P102/10)</f>
        <v>3.2041610333717037</v>
      </c>
      <c r="AB106" s="65">
        <f>IF(N106="", "", N106/GDP!Q102/10)</f>
        <v>3.1242808323166056</v>
      </c>
      <c r="AC106" s="65">
        <f>IF(O106="", "", O106/GDP!R102/10)</f>
        <v>3.0706405985705163</v>
      </c>
      <c r="AD106" s="65">
        <f>IF(P106="", "", P106/GDP!S102/10)</f>
        <v>2.9822432965447594</v>
      </c>
      <c r="AE106" s="65">
        <f>IF(Q106="", "", Q106/GDP!T102/10)</f>
        <v>1.3658580755410019</v>
      </c>
      <c r="AG106" s="65">
        <f t="shared" si="22"/>
        <v>3.1328732740214771</v>
      </c>
      <c r="AH106" s="65">
        <f>AVERAGE('Travel balance'!W106:AA106)</f>
        <v>0.81251024561412355</v>
      </c>
      <c r="AI106" s="77" t="str">
        <f t="shared" si="23"/>
        <v/>
      </c>
      <c r="AJ106" s="77" t="str">
        <f>IF(AE106="", 1, "")</f>
        <v/>
      </c>
    </row>
    <row r="107" spans="1:36" ht="14.25" customHeight="1" x14ac:dyDescent="0.15">
      <c r="A107" s="27" t="s">
        <v>127</v>
      </c>
      <c r="B107" s="26">
        <v>5531.7113620840346</v>
      </c>
      <c r="C107" s="26">
        <v>4981.4068147280304</v>
      </c>
      <c r="D107" s="26">
        <v>5216.3657489256893</v>
      </c>
      <c r="E107" s="26">
        <v>5819.0236926207508</v>
      </c>
      <c r="F107" s="26">
        <v>6774.09923204406</v>
      </c>
      <c r="G107" s="26">
        <v>7860.7357963148497</v>
      </c>
      <c r="H107" s="26">
        <v>7454.6115060000002</v>
      </c>
      <c r="I107" s="26">
        <v>6836.3665339999998</v>
      </c>
      <c r="J107" s="26">
        <v>6491.6285070000004</v>
      </c>
      <c r="K107" s="26">
        <v>6523.460435</v>
      </c>
      <c r="L107" s="26">
        <v>6857.2510009999996</v>
      </c>
      <c r="M107" s="26">
        <v>7044.4423109999998</v>
      </c>
      <c r="N107" s="26">
        <v>7610.2334680000004</v>
      </c>
      <c r="O107" s="26">
        <v>8400.03768587581</v>
      </c>
      <c r="P107" s="26">
        <v>8593.36191991132</v>
      </c>
      <c r="Q107" s="26"/>
      <c r="R107" s="21"/>
      <c r="S107" s="64" t="str">
        <f t="shared" si="26"/>
        <v/>
      </c>
      <c r="T107" s="66" t="str">
        <f t="shared" si="27"/>
        <v/>
      </c>
      <c r="U107" s="66" t="str">
        <f t="shared" si="28"/>
        <v/>
      </c>
      <c r="V107" s="76">
        <f t="shared" si="25"/>
        <v>0</v>
      </c>
      <c r="W107" s="65">
        <f t="shared" si="21"/>
        <v>7.7010652771574266</v>
      </c>
      <c r="X107" s="65">
        <f>IF(J107="", "", J107/GDP!M103/10)</f>
        <v>13.83867089205474</v>
      </c>
      <c r="Y107" s="65">
        <f>IF(K107="", "", K107/GDP!N103/10)</f>
        <v>13.552570916308804</v>
      </c>
      <c r="Z107" s="65">
        <f>IF(L107="", "", L107/GDP!O103/10)</f>
        <v>13.731151068612764</v>
      </c>
      <c r="AA107" s="65">
        <f>IF(M107="", "", M107/GDP!P103/10)</f>
        <v>13.757299985898772</v>
      </c>
      <c r="AB107" s="65">
        <f>IF(N107="", "", N107/GDP!Q103/10)</f>
        <v>14.32092973640211</v>
      </c>
      <c r="AC107" s="65">
        <f>IF(O107="", "", O107/GDP!R103/10)</f>
        <v>15.283556599704426</v>
      </c>
      <c r="AD107" s="65">
        <f>IF(P107="", "", P107/GDP!S103/10)</f>
        <v>16.34592879164402</v>
      </c>
      <c r="AE107" s="65" t="str">
        <f>IF(Q107="", "", Q107/GDP!T103/10)</f>
        <v/>
      </c>
      <c r="AG107" s="65">
        <f t="shared" si="22"/>
        <v>14.68777323645242</v>
      </c>
      <c r="AH107" s="65">
        <f>AVERAGE('Travel balance'!W107:AA107)</f>
        <v>3.9049708064547262</v>
      </c>
      <c r="AI107" s="77">
        <f t="shared" si="23"/>
        <v>1</v>
      </c>
      <c r="AJ107" s="77">
        <f>IF(AE107="", 1, "")</f>
        <v>1</v>
      </c>
    </row>
    <row r="108" spans="1:36" ht="14.25" customHeight="1" x14ac:dyDescent="0.15">
      <c r="A108" s="27" t="s">
        <v>128</v>
      </c>
      <c r="B108" s="24">
        <v>27.1</v>
      </c>
      <c r="C108" s="24">
        <v>29.371579874435895</v>
      </c>
      <c r="D108" s="24">
        <v>30.823301735329824</v>
      </c>
      <c r="E108" s="24">
        <v>30.205192201575851</v>
      </c>
      <c r="F108" s="24">
        <v>29.90353001770313</v>
      </c>
      <c r="G108" s="24">
        <v>23.003003219018364</v>
      </c>
      <c r="H108" s="24">
        <v>23.918532260613777</v>
      </c>
      <c r="I108" s="24">
        <v>21.615960835665945</v>
      </c>
      <c r="J108" s="24">
        <v>17.326287845945608</v>
      </c>
      <c r="K108" s="24">
        <v>16.290504442776548</v>
      </c>
      <c r="L108" s="24">
        <v>34.439171098308712</v>
      </c>
      <c r="M108" s="24">
        <v>48.120296892648661</v>
      </c>
      <c r="N108" s="24">
        <v>22.840047679689356</v>
      </c>
      <c r="O108" s="24">
        <v>23.555950875875666</v>
      </c>
      <c r="P108" s="24">
        <v>20.756575462110256</v>
      </c>
      <c r="Q108" s="24">
        <v>4.8439464152168528</v>
      </c>
      <c r="R108" s="21"/>
      <c r="S108" s="64">
        <f t="shared" si="26"/>
        <v>-0.76663075158717031</v>
      </c>
      <c r="T108" s="66" t="str">
        <f t="shared" si="27"/>
        <v/>
      </c>
      <c r="U108" s="66" t="str">
        <f t="shared" si="28"/>
        <v/>
      </c>
      <c r="V108" s="76">
        <f t="shared" si="25"/>
        <v>1</v>
      </c>
      <c r="W108" s="65">
        <f t="shared" si="21"/>
        <v>2.9942408401726531E-2</v>
      </c>
      <c r="X108" s="65">
        <f>IF(J108="", "", J108/GDP!M104/10)</f>
        <v>0.73893126035752332</v>
      </c>
      <c r="Y108" s="65">
        <f>IF(K108="", "", K108/GDP!N104/10)</f>
        <v>0.6577461166843499</v>
      </c>
      <c r="Z108" s="65">
        <f>IF(L108="", "", L108/GDP!O104/10)</f>
        <v>1.5606371806736097</v>
      </c>
      <c r="AA108" s="65">
        <f>IF(M108="", "", M108/GDP!P104/10)</f>
        <v>2.1680761353539735</v>
      </c>
      <c r="AB108" s="65">
        <f>IF(N108="", "", N108/GDP!Q104/10)</f>
        <v>0.96930657280460331</v>
      </c>
      <c r="AC108" s="65">
        <f>IF(O108="", "", O108/GDP!R104/10)</f>
        <v>1.0152359750248272</v>
      </c>
      <c r="AD108" s="65">
        <f>IF(P108="", "", P108/GDP!S104/10)</f>
        <v>0.90698079962866451</v>
      </c>
      <c r="AE108" s="65">
        <f>IF(Q108="", "", Q108/GDP!T104/10)</f>
        <v>0.234224071187634</v>
      </c>
      <c r="AG108" s="65">
        <f t="shared" si="22"/>
        <v>1.3240473326971358</v>
      </c>
      <c r="AH108" s="65">
        <f>AVERAGE('Travel balance'!W108:AA108)</f>
        <v>-10.248771609750353</v>
      </c>
      <c r="AI108" s="77" t="str">
        <f t="shared" si="23"/>
        <v/>
      </c>
      <c r="AJ108" s="77" t="str">
        <f>IF(AE108="", 1, "")</f>
        <v/>
      </c>
    </row>
    <row r="109" spans="1:36" ht="14.25" customHeight="1" x14ac:dyDescent="0.15">
      <c r="A109" s="27" t="s">
        <v>129</v>
      </c>
      <c r="B109" s="26">
        <v>67.23851915477303</v>
      </c>
      <c r="C109" s="26">
        <v>124.36454724410396</v>
      </c>
      <c r="D109" s="26">
        <v>131.13788603526115</v>
      </c>
      <c r="E109" s="26">
        <v>158.0200714671403</v>
      </c>
      <c r="F109" s="26">
        <v>123.28725851171339</v>
      </c>
      <c r="G109" s="26"/>
      <c r="H109" s="26"/>
      <c r="I109" s="26"/>
      <c r="J109" s="26"/>
      <c r="K109" s="26"/>
      <c r="L109" s="26"/>
      <c r="M109" s="26"/>
      <c r="N109" s="26"/>
      <c r="O109" s="26"/>
      <c r="P109" s="26">
        <v>1.8974366666666669</v>
      </c>
      <c r="Q109" s="26"/>
      <c r="R109" s="21"/>
      <c r="S109" s="64" t="str">
        <f t="shared" si="26"/>
        <v/>
      </c>
      <c r="T109" s="66" t="str">
        <f t="shared" si="27"/>
        <v/>
      </c>
      <c r="U109" s="66" t="str">
        <f t="shared" si="28"/>
        <v/>
      </c>
      <c r="V109" s="76">
        <f t="shared" si="25"/>
        <v>0</v>
      </c>
      <c r="W109" s="65">
        <f t="shared" si="21"/>
        <v>1.8974366666666669E-3</v>
      </c>
      <c r="X109" s="65" t="str">
        <f>IF(J109="", "", J109/GDP!M105/10)</f>
        <v/>
      </c>
      <c r="Y109" s="65" t="str">
        <f>IF(K109="", "", K109/GDP!N105/10)</f>
        <v/>
      </c>
      <c r="Z109" s="65" t="str">
        <f>IF(L109="", "", L109/GDP!O105/10)</f>
        <v/>
      </c>
      <c r="AA109" s="65" t="str">
        <f>IF(M109="", "", M109/GDP!P105/10)</f>
        <v/>
      </c>
      <c r="AB109" s="65" t="str">
        <f>IF(N109="", "", N109/GDP!Q105/10)</f>
        <v/>
      </c>
      <c r="AC109" s="65" t="str">
        <f>IF(O109="", "", O109/GDP!R105/10)</f>
        <v/>
      </c>
      <c r="AD109" s="65">
        <f>IF(P109="", "", P109/GDP!S105/10)</f>
        <v>6.193307789743252E-2</v>
      </c>
      <c r="AE109" s="65" t="str">
        <f>IF(Q109="", "", Q109/GDP!T105/10)</f>
        <v/>
      </c>
      <c r="AG109" s="65">
        <f t="shared" si="22"/>
        <v>6.193307789743252E-2</v>
      </c>
      <c r="AH109" s="65">
        <f>AVERAGE('Travel balance'!W109:AA109)</f>
        <v>-0.12501898021056018</v>
      </c>
      <c r="AI109" s="77" t="str">
        <f t="shared" si="23"/>
        <v/>
      </c>
      <c r="AJ109" s="77"/>
    </row>
    <row r="110" spans="1:36" ht="14.25" customHeight="1" x14ac:dyDescent="0.15">
      <c r="A110" s="27" t="s">
        <v>130</v>
      </c>
      <c r="B110" s="24">
        <v>250</v>
      </c>
      <c r="C110" s="24">
        <v>190</v>
      </c>
      <c r="D110" s="24">
        <v>74.2</v>
      </c>
      <c r="E110" s="24">
        <v>74.2</v>
      </c>
      <c r="F110" s="24">
        <v>50</v>
      </c>
      <c r="G110" s="24">
        <v>60</v>
      </c>
      <c r="H110" s="24">
        <v>0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/>
      <c r="Q110" s="24"/>
      <c r="R110" s="21"/>
      <c r="S110" s="64" t="str">
        <f t="shared" si="26"/>
        <v/>
      </c>
      <c r="T110" s="66" t="str">
        <f t="shared" si="27"/>
        <v/>
      </c>
      <c r="U110" s="66" t="str">
        <f t="shared" si="28"/>
        <v/>
      </c>
      <c r="V110" s="76">
        <f t="shared" si="25"/>
        <v>0</v>
      </c>
      <c r="W110" s="65">
        <f t="shared" si="21"/>
        <v>0</v>
      </c>
      <c r="X110" s="65">
        <f>IF(J110="", "", J110/GDP!M106/10)</f>
        <v>0</v>
      </c>
      <c r="Y110" s="65">
        <f>IF(K110="", "", K110/GDP!N106/10)</f>
        <v>0</v>
      </c>
      <c r="Z110" s="65">
        <f>IF(L110="", "", L110/GDP!O106/10)</f>
        <v>0</v>
      </c>
      <c r="AA110" s="65">
        <f>IF(M110="", "", M110/GDP!P106/10)</f>
        <v>0</v>
      </c>
      <c r="AB110" s="65">
        <f>IF(N110="", "", N110/GDP!Q106/10)</f>
        <v>0</v>
      </c>
      <c r="AC110" s="65">
        <f>IF(O110="", "", O110/GDP!R106/10)</f>
        <v>0</v>
      </c>
      <c r="AD110" s="65" t="str">
        <f>IF(P110="", "", P110/GDP!S106/10)</f>
        <v/>
      </c>
      <c r="AE110" s="65" t="str">
        <f>IF(Q110="", "", Q110/GDP!T106/10)</f>
        <v/>
      </c>
      <c r="AG110" s="65">
        <f t="shared" si="22"/>
        <v>0</v>
      </c>
      <c r="AH110" s="65">
        <f>AVERAGE('Travel balance'!W110:AA110)</f>
        <v>-5.257206579192883</v>
      </c>
      <c r="AI110" s="77" t="str">
        <f t="shared" si="23"/>
        <v/>
      </c>
      <c r="AJ110" s="77"/>
    </row>
    <row r="111" spans="1:36" ht="14.25" customHeight="1" x14ac:dyDescent="0.15">
      <c r="A111" s="27" t="s">
        <v>131</v>
      </c>
      <c r="B111" s="26">
        <v>919.96613083826537</v>
      </c>
      <c r="C111" s="26">
        <v>1038.3492310179488</v>
      </c>
      <c r="D111" s="26">
        <v>1153.420297242013</v>
      </c>
      <c r="E111" s="26">
        <v>1248.4877093059019</v>
      </c>
      <c r="F111" s="26">
        <v>973.14687168159298</v>
      </c>
      <c r="G111" s="26">
        <v>957.55563460461667</v>
      </c>
      <c r="H111" s="26">
        <v>1321.8204875071006</v>
      </c>
      <c r="I111" s="26">
        <v>1316.0802802960641</v>
      </c>
      <c r="J111" s="26">
        <v>1374.1072682403578</v>
      </c>
      <c r="K111" s="26">
        <v>1383.2256392688191</v>
      </c>
      <c r="L111" s="26">
        <v>1153.4048806136852</v>
      </c>
      <c r="M111" s="26">
        <v>1210.2917733705119</v>
      </c>
      <c r="N111" s="26">
        <v>1325.3270444679522</v>
      </c>
      <c r="O111" s="26">
        <v>1503.9552739304972</v>
      </c>
      <c r="P111" s="26">
        <v>1492.1370927297105</v>
      </c>
      <c r="Q111" s="26">
        <v>469.77794309637</v>
      </c>
      <c r="R111" s="21"/>
      <c r="S111" s="64">
        <f t="shared" si="26"/>
        <v>-0.68516435561764655</v>
      </c>
      <c r="T111" s="66" t="str">
        <f t="shared" si="27"/>
        <v/>
      </c>
      <c r="U111" s="66" t="str">
        <f t="shared" si="28"/>
        <v/>
      </c>
      <c r="V111" s="76">
        <f t="shared" si="25"/>
        <v>1</v>
      </c>
      <c r="W111" s="65">
        <f t="shared" si="21"/>
        <v>1.3370232130224713</v>
      </c>
      <c r="X111" s="65">
        <f>IF(J111="", "", J111/GDP!M107/10)</f>
        <v>2.9526943443480134</v>
      </c>
      <c r="Y111" s="65">
        <f>IF(K111="", "", K111/GDP!N107/10)</f>
        <v>2.8455103358030551</v>
      </c>
      <c r="Z111" s="65">
        <f>IF(L111="", "", L111/GDP!O107/10)</f>
        <v>2.7833310149537382</v>
      </c>
      <c r="AA111" s="65">
        <f>IF(M111="", "", M111/GDP!P107/10)</f>
        <v>2.8123120244998061</v>
      </c>
      <c r="AB111" s="65">
        <f>IF(N111="", "", N111/GDP!Q107/10)</f>
        <v>2.7760256825909382</v>
      </c>
      <c r="AC111" s="65">
        <f>IF(O111="", "", O111/GDP!R107/10)</f>
        <v>2.7982039934310601</v>
      </c>
      <c r="AD111" s="65">
        <f>IF(P111="", "", P111/GDP!S107/10)</f>
        <v>2.7305506620215021</v>
      </c>
      <c r="AE111" s="65">
        <f>IF(Q111="", "", Q111/GDP!T107/10)</f>
        <v>0.84125402437047081</v>
      </c>
      <c r="AG111" s="65">
        <f t="shared" si="22"/>
        <v>2.7800846754994089</v>
      </c>
      <c r="AH111" s="65">
        <f>AVERAGE('Travel balance'!W111:AA111)</f>
        <v>0.35481786474131893</v>
      </c>
      <c r="AI111" s="77" t="str">
        <f t="shared" si="23"/>
        <v/>
      </c>
      <c r="AJ111" s="77" t="str">
        <f>IF(AE111="", 1, "")</f>
        <v/>
      </c>
    </row>
    <row r="112" spans="1:36" ht="14.25" customHeight="1" x14ac:dyDescent="0.15">
      <c r="A112" s="27" t="s">
        <v>132</v>
      </c>
      <c r="B112" s="24">
        <v>4609.4685162652358</v>
      </c>
      <c r="C112" s="24">
        <v>4659.3768514277344</v>
      </c>
      <c r="D112" s="24">
        <v>5264.8796662417299</v>
      </c>
      <c r="E112" s="24">
        <v>5960.6568570067448</v>
      </c>
      <c r="F112" s="24">
        <v>5704.4360680991613</v>
      </c>
      <c r="G112" s="24">
        <v>5677.2396207223928</v>
      </c>
      <c r="H112" s="24">
        <v>6896.6076004582292</v>
      </c>
      <c r="I112" s="24">
        <v>6820.9818318710686</v>
      </c>
      <c r="J112" s="24">
        <v>7159.9093204932533</v>
      </c>
      <c r="K112" s="24">
        <v>5359.2516918739302</v>
      </c>
      <c r="L112" s="24">
        <v>4179.1241333901571</v>
      </c>
      <c r="M112" s="24">
        <v>4247.9733073631496</v>
      </c>
      <c r="N112" s="24">
        <v>4569.9877061588622</v>
      </c>
      <c r="O112" s="24">
        <v>4987.8160115806249</v>
      </c>
      <c r="P112" s="24">
        <v>4934.0263673355066</v>
      </c>
      <c r="Q112" s="24">
        <v>4819.9290875317856</v>
      </c>
      <c r="R112" s="21"/>
      <c r="S112" s="64">
        <f t="shared" si="26"/>
        <v>-2.312457844957494E-2</v>
      </c>
      <c r="T112" s="66" t="str">
        <f t="shared" si="27"/>
        <v/>
      </c>
      <c r="U112" s="66">
        <f t="shared" si="28"/>
        <v>-2.312457844957494E-2</v>
      </c>
      <c r="V112" s="76">
        <f t="shared" si="25"/>
        <v>1</v>
      </c>
      <c r="W112" s="65">
        <f t="shared" si="21"/>
        <v>4.5837855051656611</v>
      </c>
      <c r="X112" s="65">
        <f>IF(J112="", "", J112/GDP!M108/10)</f>
        <v>11.593569455720001</v>
      </c>
      <c r="Y112" s="65">
        <f>IF(K112="", "", K112/GDP!N108/10)</f>
        <v>8.0944687057868947</v>
      </c>
      <c r="Z112" s="65">
        <f>IF(L112="", "", L112/GDP!O108/10)</f>
        <v>7.2336179897437178</v>
      </c>
      <c r="AA112" s="65">
        <f>IF(M112="", "", M112/GDP!P108/10)</f>
        <v>6.996461340955082</v>
      </c>
      <c r="AB112" s="65">
        <f>IF(N112="", "", N112/GDP!Q108/10)</f>
        <v>7.1228783395767064</v>
      </c>
      <c r="AC112" s="65">
        <f>IF(O112="", "", O112/GDP!R108/10)</f>
        <v>7.029831717233149</v>
      </c>
      <c r="AD112" s="65">
        <f>IF(P112="", "", P112/GDP!S108/10)</f>
        <v>6.9383169927418535</v>
      </c>
      <c r="AE112" s="65">
        <f>IF(Q112="", "", Q112/GDP!T108/10)</f>
        <v>6.5841310482635835</v>
      </c>
      <c r="AG112" s="65">
        <f t="shared" si="22"/>
        <v>7.0642212760501026</v>
      </c>
      <c r="AH112" s="65">
        <f>AVERAGE('Travel balance'!W112:AA112)</f>
        <v>2.4199373032719755</v>
      </c>
      <c r="AI112" s="77">
        <f t="shared" si="23"/>
        <v>1</v>
      </c>
      <c r="AJ112" s="77" t="str">
        <f>IF(AE112="", 1, "")</f>
        <v/>
      </c>
    </row>
    <row r="113" spans="1:36" ht="14.25" customHeight="1" x14ac:dyDescent="0.15">
      <c r="A113" s="27" t="s">
        <v>133</v>
      </c>
      <c r="B113" s="26">
        <v>182.8</v>
      </c>
      <c r="C113" s="26">
        <v>232.5834439441017</v>
      </c>
      <c r="D113" s="26">
        <v>270.88782335549638</v>
      </c>
      <c r="E113" s="26">
        <v>350.0590734865699</v>
      </c>
      <c r="F113" s="26">
        <v>256.74278746793937</v>
      </c>
      <c r="G113" s="26">
        <v>308.94906509201212</v>
      </c>
      <c r="H113" s="26">
        <v>478.15298059387749</v>
      </c>
      <c r="I113" s="26">
        <v>560.28026300099464</v>
      </c>
      <c r="J113" s="26">
        <v>573.97514639763506</v>
      </c>
      <c r="K113" s="26">
        <v>667.71428976872676</v>
      </c>
      <c r="L113" s="26">
        <v>621.39434003074666</v>
      </c>
      <c r="M113" s="26">
        <v>750.13373988290186</v>
      </c>
      <c r="N113" s="26">
        <v>670.56905262473731</v>
      </c>
      <c r="O113" s="26">
        <v>696.67189667674802</v>
      </c>
      <c r="P113" s="26">
        <v>747.48669353379591</v>
      </c>
      <c r="Q113" s="26"/>
      <c r="R113" s="21"/>
      <c r="S113" s="64" t="str">
        <f t="shared" si="26"/>
        <v/>
      </c>
      <c r="T113" s="66" t="str">
        <f t="shared" si="27"/>
        <v/>
      </c>
      <c r="U113" s="66" t="str">
        <f t="shared" si="28"/>
        <v/>
      </c>
      <c r="V113" s="76">
        <f t="shared" si="25"/>
        <v>0</v>
      </c>
      <c r="W113" s="65">
        <f t="shared" si="21"/>
        <v>0.69725114454978598</v>
      </c>
      <c r="X113" s="65">
        <f>IF(J113="", "", J113/GDP!M109/10)</f>
        <v>4.6200544323044888</v>
      </c>
      <c r="Y113" s="65">
        <f>IF(K113="", "", K113/GDP!N109/10)</f>
        <v>5.3319209315287939</v>
      </c>
      <c r="Z113" s="65">
        <f>IF(L113="", "", L113/GDP!O109/10)</f>
        <v>5.4878834382489767</v>
      </c>
      <c r="AA113" s="65">
        <f>IF(M113="", "", M113/GDP!P109/10)</f>
        <v>6.3309824046646987</v>
      </c>
      <c r="AB113" s="65">
        <f>IF(N113="", "", N113/GDP!Q109/10)</f>
        <v>5.089200907391862</v>
      </c>
      <c r="AC113" s="65">
        <f>IF(O113="", "", O113/GDP!R109/10)</f>
        <v>4.9853942117695063</v>
      </c>
      <c r="AD113" s="65">
        <f>IF(P113="", "", P113/GDP!S109/10)</f>
        <v>5.1484952418314336</v>
      </c>
      <c r="AE113" s="65" t="str">
        <f>IF(Q113="", "", Q113/GDP!T109/10)</f>
        <v/>
      </c>
      <c r="AG113" s="65">
        <f t="shared" si="22"/>
        <v>5.4083912407812953</v>
      </c>
      <c r="AH113" s="65">
        <f>AVERAGE('Travel balance'!W113:AA113)</f>
        <v>4.166001309999146</v>
      </c>
      <c r="AI113" s="77">
        <f t="shared" si="23"/>
        <v>1</v>
      </c>
      <c r="AJ113" s="77">
        <f>IF(AE113="", 1, "")</f>
        <v>1</v>
      </c>
    </row>
    <row r="114" spans="1:36" ht="14.25" customHeight="1" x14ac:dyDescent="0.15">
      <c r="A114" s="27" t="s">
        <v>134</v>
      </c>
      <c r="B114" s="24">
        <v>29.249564501942238</v>
      </c>
      <c r="C114" s="24">
        <v>25.54353460159912</v>
      </c>
      <c r="D114" s="24">
        <v>28.9032027579801</v>
      </c>
      <c r="E114" s="24">
        <v>30.558988530831474</v>
      </c>
      <c r="F114" s="24">
        <v>33.025678563417273</v>
      </c>
      <c r="G114" s="24">
        <v>31.104956834253567</v>
      </c>
      <c r="H114" s="24">
        <v>30.906617453346108</v>
      </c>
      <c r="I114" s="24">
        <v>31.070224179574975</v>
      </c>
      <c r="J114" s="24">
        <v>28.729664000582162</v>
      </c>
      <c r="K114" s="24">
        <v>32.395200969380141</v>
      </c>
      <c r="L114" s="24">
        <v>34.633692481098599</v>
      </c>
      <c r="M114" s="24">
        <v>26.148921049525701</v>
      </c>
      <c r="N114" s="24">
        <v>31.110886450355501</v>
      </c>
      <c r="O114" s="24">
        <v>37.505287382040997</v>
      </c>
      <c r="P114" s="24">
        <v>42.271696605502399</v>
      </c>
      <c r="Q114" s="24"/>
      <c r="R114" s="21"/>
      <c r="S114" s="64" t="str">
        <f t="shared" si="26"/>
        <v/>
      </c>
      <c r="T114" s="66" t="str">
        <f t="shared" si="27"/>
        <v/>
      </c>
      <c r="U114" s="66" t="str">
        <f t="shared" si="28"/>
        <v/>
      </c>
      <c r="V114" s="76">
        <f t="shared" si="25"/>
        <v>0</v>
      </c>
      <c r="W114" s="65">
        <f t="shared" si="21"/>
        <v>3.4334096793704638E-2</v>
      </c>
      <c r="X114" s="65">
        <f>IF(J114="", "", J114/GDP!M110/10)</f>
        <v>0.52888010660220286</v>
      </c>
      <c r="Y114" s="65">
        <f>IF(K114="", "", K114/GDP!N110/10)</f>
        <v>0.5349933426634994</v>
      </c>
      <c r="Z114" s="65">
        <f>IF(L114="", "", L114/GDP!O110/10)</f>
        <v>0.54096570109790487</v>
      </c>
      <c r="AA114" s="65">
        <f>IF(M114="", "", M114/GDP!P110/10)</f>
        <v>0.47613420686251295</v>
      </c>
      <c r="AB114" s="65">
        <f>IF(N114="", "", N114/GDP!Q110/10)</f>
        <v>0.4993697904639573</v>
      </c>
      <c r="AC114" s="65">
        <f>IF(O114="", "", O114/GDP!R110/10)</f>
        <v>0.54269197537092018</v>
      </c>
      <c r="AD114" s="65">
        <f>IF(P114="", "", P114/GDP!S110/10)</f>
        <v>0.55159906187146657</v>
      </c>
      <c r="AE114" s="65" t="str">
        <f>IF(Q114="", "", Q114/GDP!T110/10)</f>
        <v/>
      </c>
      <c r="AG114" s="65">
        <f t="shared" si="22"/>
        <v>0.52215214713335245</v>
      </c>
      <c r="AH114" s="65">
        <f>AVERAGE('Travel balance'!W114:AA114)</f>
        <v>-0.84556326009740612</v>
      </c>
      <c r="AI114" s="77" t="str">
        <f t="shared" si="23"/>
        <v/>
      </c>
      <c r="AJ114" s="77"/>
    </row>
    <row r="115" spans="1:36" ht="14.25" customHeight="1" x14ac:dyDescent="0.15">
      <c r="A115" s="27" t="s">
        <v>135</v>
      </c>
      <c r="B115" s="26">
        <v>8845.9962603080676</v>
      </c>
      <c r="C115" s="26">
        <v>10427.030794218083</v>
      </c>
      <c r="D115" s="26">
        <v>14049.639725255622</v>
      </c>
      <c r="E115" s="26">
        <v>15293.279069438613</v>
      </c>
      <c r="F115" s="26">
        <v>15797.476084445587</v>
      </c>
      <c r="G115" s="26">
        <v>18152.3</v>
      </c>
      <c r="H115" s="26">
        <v>19649.172316944085</v>
      </c>
      <c r="I115" s="26">
        <v>20250.70982050871</v>
      </c>
      <c r="J115" s="26">
        <v>21499.690355581544</v>
      </c>
      <c r="K115" s="26">
        <v>22599.731595404464</v>
      </c>
      <c r="L115" s="26">
        <v>17666.472431619208</v>
      </c>
      <c r="M115" s="26">
        <v>18085.330948052331</v>
      </c>
      <c r="N115" s="26">
        <v>18385.257067703275</v>
      </c>
      <c r="O115" s="26">
        <v>19608.065017945341</v>
      </c>
      <c r="P115" s="26">
        <v>19828.489659786046</v>
      </c>
      <c r="Q115" s="26">
        <v>3004.4511570150157</v>
      </c>
      <c r="R115" s="21"/>
      <c r="S115" s="64">
        <f t="shared" si="26"/>
        <v>-0.84847806320275054</v>
      </c>
      <c r="T115" s="66" t="str">
        <f t="shared" si="27"/>
        <v/>
      </c>
      <c r="U115" s="66">
        <f t="shared" si="28"/>
        <v>-0.84847806320275054</v>
      </c>
      <c r="V115" s="76">
        <f t="shared" si="25"/>
        <v>1</v>
      </c>
      <c r="W115" s="65">
        <f t="shared" si="21"/>
        <v>18.71472302502124</v>
      </c>
      <c r="X115" s="65">
        <f>IF(J115="", "", J115/GDP!M111/10)</f>
        <v>6.5574041018740248</v>
      </c>
      <c r="Y115" s="65">
        <f>IF(K115="", "", K115/GDP!N111/10)</f>
        <v>6.5913730500759353</v>
      </c>
      <c r="Z115" s="65">
        <f>IF(L115="", "", L115/GDP!O111/10)</f>
        <v>5.8623510208634135</v>
      </c>
      <c r="AA115" s="65">
        <f>IF(M115="", "", M115/GDP!P111/10)</f>
        <v>6.0033264351429008</v>
      </c>
      <c r="AB115" s="65">
        <f>IF(N115="", "", N115/GDP!Q111/10)</f>
        <v>5.7614322594269609</v>
      </c>
      <c r="AC115" s="65">
        <f>IF(O115="", "", O115/GDP!R111/10)</f>
        <v>5.4650697687117482</v>
      </c>
      <c r="AD115" s="65">
        <f>IF(P115="", "", P115/GDP!S111/10)</f>
        <v>5.4283107461514764</v>
      </c>
      <c r="AE115" s="65">
        <f>IF(Q115="", "", Q115/GDP!T111/10)</f>
        <v>0.88748785681854669</v>
      </c>
      <c r="AG115" s="65">
        <f t="shared" si="22"/>
        <v>5.7040980460592987</v>
      </c>
      <c r="AH115" s="65">
        <f>AVERAGE('Travel balance'!W115:AA115)</f>
        <v>2.2654207358999301</v>
      </c>
      <c r="AI115" s="77">
        <f t="shared" si="23"/>
        <v>1</v>
      </c>
      <c r="AJ115" s="77" t="str">
        <f>IF(AE115="", 1, "")</f>
        <v/>
      </c>
    </row>
    <row r="116" spans="1:36" ht="14.25" customHeight="1" x14ac:dyDescent="0.15">
      <c r="A116" s="27" t="s">
        <v>136</v>
      </c>
      <c r="B116" s="24">
        <v>286.64144525</v>
      </c>
      <c r="C116" s="24">
        <v>512.44825449999996</v>
      </c>
      <c r="D116" s="24">
        <v>1514.6</v>
      </c>
      <c r="E116" s="24">
        <v>1558.5</v>
      </c>
      <c r="F116" s="24">
        <v>1472.7</v>
      </c>
      <c r="G116" s="24">
        <v>1712.8893780072999</v>
      </c>
      <c r="H116" s="24">
        <v>1940.2</v>
      </c>
      <c r="I116" s="24">
        <v>1958.0158641952301</v>
      </c>
      <c r="J116" s="24">
        <v>2335.1867467009802</v>
      </c>
      <c r="K116" s="24">
        <v>2695.68940661333</v>
      </c>
      <c r="L116" s="24">
        <v>2569.1236258466702</v>
      </c>
      <c r="M116" s="24">
        <v>2505.5667310033336</v>
      </c>
      <c r="N116" s="24">
        <v>2743.6849059455599</v>
      </c>
      <c r="O116" s="24">
        <v>3028.0915553766699</v>
      </c>
      <c r="P116" s="24">
        <v>3157.0550306933296</v>
      </c>
      <c r="Q116" s="24">
        <v>1397.8699018234602</v>
      </c>
      <c r="R116" s="21"/>
      <c r="S116" s="64">
        <f t="shared" si="26"/>
        <v>-0.55722346039800574</v>
      </c>
      <c r="T116" s="66">
        <f t="shared" si="27"/>
        <v>-0.55722346039800574</v>
      </c>
      <c r="U116" s="66">
        <f t="shared" si="28"/>
        <v>-0.55722346039800574</v>
      </c>
      <c r="V116" s="76">
        <f t="shared" si="25"/>
        <v>1</v>
      </c>
      <c r="W116" s="65">
        <f t="shared" si="21"/>
        <v>2.8007043697731122</v>
      </c>
      <c r="X116" s="65">
        <f>IF(J116="", "", J116/GDP!M112/10)</f>
        <v>71.070066886605019</v>
      </c>
      <c r="Y116" s="65">
        <f>IF(K116="", "", K116/GDP!N112/10)</f>
        <v>73.048972100557322</v>
      </c>
      <c r="Z116" s="65">
        <f>IF(L116="", "", L116/GDP!O112/10)</f>
        <v>62.695633675196724</v>
      </c>
      <c r="AA116" s="65">
        <f>IF(M116="", "", M116/GDP!P112/10)</f>
        <v>57.370875569672648</v>
      </c>
      <c r="AB116" s="65">
        <f>IF(N116="", "", N116/GDP!Q112/10)</f>
        <v>57.795171770988702</v>
      </c>
      <c r="AC116" s="65">
        <f>IF(O116="", "", O116/GDP!R112/10)</f>
        <v>57.207525908484925</v>
      </c>
      <c r="AD116" s="65">
        <f>IF(P116="", "", P116/GDP!S112/10)</f>
        <v>56.056483753031671</v>
      </c>
      <c r="AE116" s="65">
        <f>IF(Q116="", "", Q116/GDP!T112/10)</f>
        <v>37.224795778648556</v>
      </c>
      <c r="AG116" s="65">
        <f t="shared" si="22"/>
        <v>58.225138135474936</v>
      </c>
      <c r="AH116" s="65">
        <f>AVERAGE('Travel balance'!W116:AA116)</f>
        <v>51.874196341724712</v>
      </c>
      <c r="AI116" s="77">
        <f t="shared" si="23"/>
        <v>1</v>
      </c>
      <c r="AJ116" s="77" t="str">
        <f>IF(AE116="", 1, "")</f>
        <v/>
      </c>
    </row>
    <row r="117" spans="1:36" ht="14.25" customHeight="1" x14ac:dyDescent="0.15">
      <c r="A117" s="27" t="s">
        <v>137</v>
      </c>
      <c r="B117" s="26">
        <v>148.4</v>
      </c>
      <c r="C117" s="26">
        <v>175.02721569569334</v>
      </c>
      <c r="D117" s="26">
        <v>220.96252827758988</v>
      </c>
      <c r="E117" s="26">
        <v>274.85162014427596</v>
      </c>
      <c r="F117" s="26">
        <v>191.64046430770355</v>
      </c>
      <c r="G117" s="26">
        <v>204.63295405515879</v>
      </c>
      <c r="H117" s="26">
        <v>210.45800288320979</v>
      </c>
      <c r="I117" s="26">
        <v>141.7303702616384</v>
      </c>
      <c r="J117" s="26">
        <v>178.49282105898533</v>
      </c>
      <c r="K117" s="26">
        <v>211.94081892710346</v>
      </c>
      <c r="L117" s="26">
        <v>185.85627108625701</v>
      </c>
      <c r="M117" s="26">
        <v>200.49612455558983</v>
      </c>
      <c r="N117" s="26">
        <v>206.14797023808558</v>
      </c>
      <c r="O117" s="26">
        <v>226.90238299742828</v>
      </c>
      <c r="P117" s="26"/>
      <c r="Q117" s="26"/>
      <c r="R117" s="21"/>
      <c r="S117" s="64" t="str">
        <f t="shared" si="26"/>
        <v/>
      </c>
      <c r="T117" s="66" t="str">
        <f t="shared" si="27"/>
        <v/>
      </c>
      <c r="U117" s="66" t="str">
        <f t="shared" si="28"/>
        <v/>
      </c>
      <c r="V117" s="76">
        <f t="shared" si="25"/>
        <v>0</v>
      </c>
      <c r="W117" s="65">
        <f t="shared" si="21"/>
        <v>0.20485068721934016</v>
      </c>
      <c r="X117" s="65">
        <f>IF(J117="", "", J117/GDP!M113/10)</f>
        <v>1.3478395191787476</v>
      </c>
      <c r="Y117" s="65">
        <f>IF(K117="", "", K117/GDP!N113/10)</f>
        <v>1.474973679772537</v>
      </c>
      <c r="Z117" s="65">
        <f>IF(L117="", "", L117/GDP!O113/10)</f>
        <v>1.4180834594455323</v>
      </c>
      <c r="AA117" s="65">
        <f>IF(M117="", "", M117/GDP!P113/10)</f>
        <v>1.4298482070628227</v>
      </c>
      <c r="AB117" s="65">
        <f>IF(N117="", "", N117/GDP!Q113/10)</f>
        <v>1.3421088345900849</v>
      </c>
      <c r="AC117" s="65">
        <f>IF(O117="", "", O117/GDP!R113/10)</f>
        <v>1.3285761170243346</v>
      </c>
      <c r="AD117" s="65" t="str">
        <f>IF(P117="", "", P117/GDP!S113/10)</f>
        <v/>
      </c>
      <c r="AE117" s="65" t="str">
        <f>IF(Q117="", "", Q117/GDP!T113/10)</f>
        <v/>
      </c>
      <c r="AG117" s="65">
        <f t="shared" si="22"/>
        <v>1.3796541545306935</v>
      </c>
      <c r="AH117" s="65">
        <f>AVERAGE('Travel balance'!W117:AA117)</f>
        <v>0.2926931078341562</v>
      </c>
      <c r="AI117" s="77" t="str">
        <f t="shared" si="23"/>
        <v/>
      </c>
      <c r="AJ117" s="77"/>
    </row>
    <row r="118" spans="1:36" ht="14.25" customHeight="1" x14ac:dyDescent="0.15">
      <c r="A118" s="27" t="s">
        <v>138</v>
      </c>
      <c r="B118" s="24">
        <v>754.88762800905488</v>
      </c>
      <c r="C118" s="24">
        <v>767.33124736309412</v>
      </c>
      <c r="D118" s="24">
        <v>964.74252610392114</v>
      </c>
      <c r="E118" s="24">
        <v>1082.883356004106</v>
      </c>
      <c r="F118" s="24">
        <v>899.56235005633869</v>
      </c>
      <c r="G118" s="24">
        <v>1066.3361511909511</v>
      </c>
      <c r="H118" s="24">
        <v>1276.8461921967182</v>
      </c>
      <c r="I118" s="24">
        <v>1259.6517396252018</v>
      </c>
      <c r="J118" s="24">
        <v>1402.0852672178326</v>
      </c>
      <c r="K118" s="24">
        <v>1521.470812014896</v>
      </c>
      <c r="L118" s="24">
        <v>1380.9227978204622</v>
      </c>
      <c r="M118" s="24">
        <v>1450.7987316701326</v>
      </c>
      <c r="N118" s="24">
        <v>1746.9855427770997</v>
      </c>
      <c r="O118" s="24">
        <v>1848.936056349133</v>
      </c>
      <c r="P118" s="24">
        <v>1896.9090788288518</v>
      </c>
      <c r="Q118" s="24">
        <v>417.63715151119618</v>
      </c>
      <c r="R118" s="21"/>
      <c r="S118" s="64">
        <f t="shared" si="26"/>
        <v>-0.7798328047599179</v>
      </c>
      <c r="T118" s="66">
        <f t="shared" si="27"/>
        <v>-0.7798328047599179</v>
      </c>
      <c r="U118" s="66">
        <f t="shared" si="28"/>
        <v>-0.7798328047599179</v>
      </c>
      <c r="V118" s="76">
        <f t="shared" si="25"/>
        <v>1</v>
      </c>
      <c r="W118" s="65">
        <f t="shared" si="21"/>
        <v>1.6649104414891358</v>
      </c>
      <c r="X118" s="65">
        <f>IF(J118="", "", J118/GDP!M114/10)</f>
        <v>13.288419351752642</v>
      </c>
      <c r="Y118" s="65">
        <f>IF(K118="", "", K118/GDP!N114/10)</f>
        <v>13.083595293117209</v>
      </c>
      <c r="Z118" s="65">
        <f>IF(L118="", "", L118/GDP!O114/10)</f>
        <v>12.449043494791828</v>
      </c>
      <c r="AA118" s="65">
        <f>IF(M118="", "", M118/GDP!P114/10)</f>
        <v>12.406491481000526</v>
      </c>
      <c r="AB118" s="65">
        <f>IF(N118="", "", N118/GDP!Q114/10)</f>
        <v>13.203461513581752</v>
      </c>
      <c r="AC118" s="65">
        <f>IF(O118="", "", O118/GDP!R114/10)</f>
        <v>12.425093187070022</v>
      </c>
      <c r="AD118" s="65">
        <f>IF(P118="", "", P118/GDP!S114/10)</f>
        <v>12.467427214149279</v>
      </c>
      <c r="AE118" s="65">
        <f>IF(Q118="", "", Q118/GDP!T114/10)</f>
        <v>2.881083067331486</v>
      </c>
      <c r="AG118" s="65">
        <f t="shared" si="22"/>
        <v>12.590303378118682</v>
      </c>
      <c r="AH118" s="65">
        <f>AVERAGE('Travel balance'!W118:AA118)</f>
        <v>9.122894701715115</v>
      </c>
      <c r="AI118" s="77">
        <f t="shared" si="23"/>
        <v>1</v>
      </c>
      <c r="AJ118" s="77" t="str">
        <f>IF(AE118="", 1, "")</f>
        <v/>
      </c>
    </row>
    <row r="119" spans="1:36" ht="14.25" customHeight="1" x14ac:dyDescent="0.15">
      <c r="A119" s="27" t="s">
        <v>139</v>
      </c>
      <c r="B119" s="26">
        <v>3.2</v>
      </c>
      <c r="C119" s="26">
        <v>3.1301640333133296</v>
      </c>
      <c r="D119" s="26">
        <v>2.8761094382005199</v>
      </c>
      <c r="E119" s="26">
        <v>2.6448671679633398</v>
      </c>
      <c r="F119" s="26">
        <v>2.9329294729173299</v>
      </c>
      <c r="G119" s="26">
        <v>3.5232749612679397</v>
      </c>
      <c r="H119" s="26">
        <v>4.4762935529039698</v>
      </c>
      <c r="I119" s="26">
        <v>3.9223542847732999</v>
      </c>
      <c r="J119" s="26">
        <v>4.1078817817080502</v>
      </c>
      <c r="K119" s="26">
        <v>5.2247154912489195</v>
      </c>
      <c r="L119" s="26">
        <v>1.2693844297805501</v>
      </c>
      <c r="M119" s="26">
        <v>0</v>
      </c>
      <c r="N119" s="26">
        <v>6.6483695519698598</v>
      </c>
      <c r="O119" s="26">
        <v>8.5726477640051009</v>
      </c>
      <c r="P119" s="26"/>
      <c r="Q119" s="26"/>
      <c r="R119" s="21"/>
      <c r="S119" s="64" t="str">
        <f t="shared" si="26"/>
        <v/>
      </c>
      <c r="T119" s="66" t="str">
        <f t="shared" si="27"/>
        <v/>
      </c>
      <c r="U119" s="66" t="str">
        <f t="shared" si="28"/>
        <v/>
      </c>
      <c r="V119" s="76">
        <f t="shared" si="25"/>
        <v>0</v>
      </c>
      <c r="W119" s="65">
        <f t="shared" si="21"/>
        <v>4.1226004364388778E-3</v>
      </c>
      <c r="X119" s="65">
        <f>IF(J119="", "", J119/GDP!M115/10)</f>
        <v>2.2225789316364941</v>
      </c>
      <c r="Y119" s="65">
        <f>IF(K119="", "", K119/GDP!N115/10)</f>
        <v>2.8686049332174011</v>
      </c>
      <c r="Z119" s="65">
        <f>IF(L119="", "", L119/GDP!O115/10)</f>
        <v>0.69067927603871948</v>
      </c>
      <c r="AA119" s="65">
        <f>IF(M119="", "", M119/GDP!P115/10)</f>
        <v>0</v>
      </c>
      <c r="AB119" s="65">
        <f>IF(N119="", "", N119/GDP!Q115/10)</f>
        <v>3.1374507776047977</v>
      </c>
      <c r="AC119" s="65">
        <f>IF(O119="", "", O119/GDP!R115/10)</f>
        <v>3.8687166514886386</v>
      </c>
      <c r="AD119" s="65" t="str">
        <f>IF(P119="", "", P119/GDP!S115/10)</f>
        <v/>
      </c>
      <c r="AE119" s="65" t="str">
        <f>IF(Q119="", "", Q119/GDP!T115/10)</f>
        <v/>
      </c>
      <c r="AG119" s="65">
        <f t="shared" si="22"/>
        <v>1.924211676283039</v>
      </c>
      <c r="AH119" s="65">
        <f>AVERAGE('Travel balance'!W119:AA119)</f>
        <v>-6.136217613346366</v>
      </c>
      <c r="AI119" s="77" t="str">
        <f t="shared" si="23"/>
        <v/>
      </c>
      <c r="AJ119" s="77"/>
    </row>
    <row r="120" spans="1:36" ht="14.25" customHeight="1" x14ac:dyDescent="0.15">
      <c r="A120" s="27" t="s">
        <v>140</v>
      </c>
      <c r="B120" s="24"/>
      <c r="C120" s="24"/>
      <c r="D120" s="24"/>
      <c r="E120" s="24"/>
      <c r="F120" s="24"/>
      <c r="G120" s="24"/>
      <c r="H120" s="24"/>
      <c r="I120" s="24">
        <v>48.229706789423062</v>
      </c>
      <c r="J120" s="24">
        <v>40.745508758735383</v>
      </c>
      <c r="K120" s="24">
        <v>36.52235748990563</v>
      </c>
      <c r="L120" s="24">
        <v>28.954560937456456</v>
      </c>
      <c r="M120" s="24">
        <v>30.404786700921239</v>
      </c>
      <c r="N120" s="24">
        <v>22.5</v>
      </c>
      <c r="O120" s="24">
        <v>4.2465424446097293</v>
      </c>
      <c r="P120" s="24">
        <v>11.16673217971055</v>
      </c>
      <c r="Q120" s="24"/>
      <c r="R120" s="21"/>
      <c r="S120" s="64" t="str">
        <f t="shared" si="26"/>
        <v/>
      </c>
      <c r="T120" s="66" t="str">
        <f t="shared" si="27"/>
        <v/>
      </c>
      <c r="U120" s="66" t="str">
        <f t="shared" si="28"/>
        <v/>
      </c>
      <c r="V120" s="76">
        <f t="shared" si="25"/>
        <v>0</v>
      </c>
      <c r="W120" s="65">
        <f t="shared" si="21"/>
        <v>1.9454524452539593E-2</v>
      </c>
      <c r="X120" s="65">
        <f>IF(J120="", "", J120/GDP!M116/10)</f>
        <v>0.55578471036307076</v>
      </c>
      <c r="Y120" s="65">
        <f>IF(K120="", "", K120/GDP!N116/10)</f>
        <v>0.55207474518477029</v>
      </c>
      <c r="Z120" s="65">
        <f>IF(L120="", "", L120/GDP!O116/10)</f>
        <v>0.46838724233176598</v>
      </c>
      <c r="AA120" s="65">
        <f>IF(M120="", "", M120/GDP!P116/10)</f>
        <v>0.47402890411847176</v>
      </c>
      <c r="AB120" s="65">
        <f>IF(N120="", "", N120/GDP!Q116/10)</f>
        <v>0.33166827197347848</v>
      </c>
      <c r="AC120" s="65">
        <f>IF(O120="", "", O120/GDP!R116/10)</f>
        <v>6.0254090129113445E-2</v>
      </c>
      <c r="AD120" s="65">
        <f>IF(P120="", "", P120/GDP!S116/10)</f>
        <v>0.14082121881736681</v>
      </c>
      <c r="AE120" s="65" t="str">
        <f>IF(Q120="", "", Q120/GDP!T116/10)</f>
        <v/>
      </c>
      <c r="AG120" s="65">
        <f t="shared" si="22"/>
        <v>0.29503194547403933</v>
      </c>
      <c r="AH120" s="65">
        <f>AVERAGE('Travel balance'!W120:AA120)</f>
        <v>-0.17087170196484661</v>
      </c>
      <c r="AI120" s="77" t="str">
        <f t="shared" si="23"/>
        <v/>
      </c>
      <c r="AJ120" s="77"/>
    </row>
    <row r="121" spans="1:36" ht="14.25" customHeight="1" x14ac:dyDescent="0.15">
      <c r="A121" s="27" t="s">
        <v>141</v>
      </c>
      <c r="B121" s="26">
        <v>871.04509819520092</v>
      </c>
      <c r="C121" s="26">
        <v>1005.264452390974</v>
      </c>
      <c r="D121" s="26">
        <v>1303.6984337034053</v>
      </c>
      <c r="E121" s="26">
        <v>1453.7542394333695</v>
      </c>
      <c r="F121" s="26">
        <v>1120.0987836228699</v>
      </c>
      <c r="G121" s="26">
        <v>1285.2595927855682</v>
      </c>
      <c r="H121" s="26">
        <v>1484.4762853387786</v>
      </c>
      <c r="I121" s="26">
        <v>1480.445836496194</v>
      </c>
      <c r="J121" s="26">
        <v>1322.3</v>
      </c>
      <c r="K121" s="26">
        <v>1446.7158897870984</v>
      </c>
      <c r="L121" s="26">
        <v>1432.6235337351668</v>
      </c>
      <c r="M121" s="26">
        <v>1570.5031433275976</v>
      </c>
      <c r="N121" s="26">
        <v>1747.9434935012544</v>
      </c>
      <c r="O121" s="26">
        <v>1890.6598842787628</v>
      </c>
      <c r="P121" s="26">
        <v>1779.2663854030043</v>
      </c>
      <c r="Q121" s="72">
        <v>448.92952267351671</v>
      </c>
      <c r="R121" s="21"/>
      <c r="S121" s="64">
        <f t="shared" si="26"/>
        <v>-0.74768841453055712</v>
      </c>
      <c r="T121" s="66">
        <f t="shared" si="27"/>
        <v>-0.74768841453055712</v>
      </c>
      <c r="U121" s="66">
        <f t="shared" si="28"/>
        <v>-0.74768841453055712</v>
      </c>
      <c r="V121" s="76">
        <f t="shared" si="25"/>
        <v>1</v>
      </c>
      <c r="W121" s="65">
        <f t="shared" si="21"/>
        <v>1.6841992880491568</v>
      </c>
      <c r="X121" s="65">
        <f>IF(J121="", "", J121/GDP!M117/10)</f>
        <v>10.90137840105227</v>
      </c>
      <c r="Y121" s="65">
        <f>IF(K121="", "", K121/GDP!N117/10)</f>
        <v>11.299432080292442</v>
      </c>
      <c r="Z121" s="65">
        <f>IF(L121="", "", L121/GDP!O117/10)</f>
        <v>12.25272288989898</v>
      </c>
      <c r="AA121" s="65">
        <f>IF(M121="", "", M121/GDP!P117/10)</f>
        <v>12.838807055485768</v>
      </c>
      <c r="AB121" s="65">
        <f>IF(N121="", "", N121/GDP!Q117/10)</f>
        <v>13.18272561586914</v>
      </c>
      <c r="AC121" s="65">
        <f>IF(O121="", "", O121/GDP!R117/10)</f>
        <v>13.331470840896207</v>
      </c>
      <c r="AD121" s="65">
        <f>IF(P121="", "", P121/GDP!S117/10)</f>
        <v>12.665238433668364</v>
      </c>
      <c r="AE121" s="65">
        <f>IF(Q121="", "", Q121/GDP!T117/10)</f>
        <v>3.9394976713613117</v>
      </c>
      <c r="AG121" s="65">
        <f t="shared" si="22"/>
        <v>12.854192967163693</v>
      </c>
      <c r="AH121" s="65">
        <f>AVERAGE('Travel balance'!W121:AA121)</f>
        <v>8.1907939958705605</v>
      </c>
      <c r="AI121" s="77">
        <f t="shared" si="23"/>
        <v>1</v>
      </c>
      <c r="AJ121" s="77" t="str">
        <f>IF(AE121="", 1, "")</f>
        <v/>
      </c>
    </row>
    <row r="122" spans="1:36" ht="14.25" customHeight="1" x14ac:dyDescent="0.15">
      <c r="A122" s="27" t="s">
        <v>142</v>
      </c>
      <c r="B122" s="24">
        <v>11803.409721</v>
      </c>
      <c r="C122" s="24">
        <v>12176.6</v>
      </c>
      <c r="D122" s="24">
        <v>12919.045695999999</v>
      </c>
      <c r="E122" s="24">
        <v>13369.662480000001</v>
      </c>
      <c r="F122" s="24">
        <v>11512.671983</v>
      </c>
      <c r="G122" s="24">
        <v>11991.718602999999</v>
      </c>
      <c r="H122" s="24">
        <v>11868.809061</v>
      </c>
      <c r="I122" s="24">
        <v>12739.39112</v>
      </c>
      <c r="J122" s="24">
        <v>13948.981501</v>
      </c>
      <c r="K122" s="24">
        <v>16208.391621000001</v>
      </c>
      <c r="L122" s="24">
        <v>17733.733112000002</v>
      </c>
      <c r="M122" s="24">
        <v>19649.652000999999</v>
      </c>
      <c r="N122" s="24">
        <v>21336.198211999999</v>
      </c>
      <c r="O122" s="24">
        <v>22526.372514999999</v>
      </c>
      <c r="P122" s="24">
        <v>24573.176556999999</v>
      </c>
      <c r="Q122" s="24">
        <v>11024.807264999999</v>
      </c>
      <c r="R122" s="21"/>
      <c r="S122" s="64">
        <f t="shared" si="26"/>
        <v>-0.55134790003942591</v>
      </c>
      <c r="T122" s="66" t="str">
        <f t="shared" si="27"/>
        <v/>
      </c>
      <c r="U122" s="66" t="str">
        <f t="shared" si="28"/>
        <v/>
      </c>
      <c r="V122" s="76">
        <f t="shared" si="25"/>
        <v>1</v>
      </c>
      <c r="W122" s="65">
        <f t="shared" si="21"/>
        <v>21.163826479399997</v>
      </c>
      <c r="X122" s="65">
        <f>IF(J122="", "", J122/GDP!M118/10)</f>
        <v>1.0945151296396884</v>
      </c>
      <c r="Y122" s="65">
        <f>IF(K122="", "", K122/GDP!N118/10)</f>
        <v>1.2322435910898346</v>
      </c>
      <c r="Z122" s="65">
        <f>IF(L122="", "", L122/GDP!O118/10)</f>
        <v>1.5132849205387033</v>
      </c>
      <c r="AA122" s="65">
        <f>IF(M122="", "", M122/GDP!P118/10)</f>
        <v>1.8219544253837818</v>
      </c>
      <c r="AB122" s="65">
        <f>IF(N122="", "", N122/GDP!Q118/10)</f>
        <v>1.841054189460031</v>
      </c>
      <c r="AC122" s="65">
        <f>IF(O122="", "", O122/GDP!R118/10)</f>
        <v>1.8427904228946452</v>
      </c>
      <c r="AD122" s="65">
        <f>IF(P122="", "", P122/GDP!S118/10)</f>
        <v>1.9357619527026177</v>
      </c>
      <c r="AE122" s="65">
        <f>IF(Q122="", "", Q122/GDP!T118/10)</f>
        <v>1.0265991720062322</v>
      </c>
      <c r="AG122" s="65">
        <f t="shared" si="22"/>
        <v>1.7909691821959559</v>
      </c>
      <c r="AH122" s="65">
        <f>AVERAGE('Travel balance'!W122:AA122)</f>
        <v>0.90109116810481038</v>
      </c>
      <c r="AI122" s="77" t="str">
        <f t="shared" si="23"/>
        <v/>
      </c>
      <c r="AJ122" s="77" t="str">
        <f>IF(AE122="", 1, "")</f>
        <v/>
      </c>
    </row>
    <row r="123" spans="1:36" ht="14.25" customHeight="1" x14ac:dyDescent="0.15">
      <c r="A123" s="27" t="s">
        <v>143</v>
      </c>
      <c r="B123" s="26"/>
      <c r="C123" s="26"/>
      <c r="D123" s="26"/>
      <c r="E123" s="26"/>
      <c r="F123" s="26">
        <v>22.1</v>
      </c>
      <c r="G123" s="26">
        <v>24.4055</v>
      </c>
      <c r="H123" s="26">
        <v>21.829599999999999</v>
      </c>
      <c r="I123" s="26">
        <v>22.303999999999998</v>
      </c>
      <c r="J123" s="26">
        <v>23.925799999999999</v>
      </c>
      <c r="K123" s="26">
        <v>25.3048</v>
      </c>
      <c r="L123" s="26"/>
      <c r="M123" s="26"/>
      <c r="N123" s="26"/>
      <c r="O123" s="26"/>
      <c r="P123" s="26"/>
      <c r="Q123" s="26"/>
      <c r="R123" s="21"/>
      <c r="S123" s="64" t="str">
        <f t="shared" si="26"/>
        <v/>
      </c>
      <c r="T123" s="66" t="str">
        <f t="shared" si="27"/>
        <v/>
      </c>
      <c r="U123" s="66" t="str">
        <f t="shared" si="28"/>
        <v/>
      </c>
      <c r="V123" s="76">
        <f t="shared" si="25"/>
        <v>0</v>
      </c>
      <c r="W123" s="65" t="e">
        <f t="shared" si="21"/>
        <v>#DIV/0!</v>
      </c>
      <c r="X123" s="65">
        <f>IF(J123="", "", J123/GDP!M119/10)</f>
        <v>7.5424708853231035</v>
      </c>
      <c r="Y123" s="65">
        <f>IF(K123="", "", K123/GDP!N119/10)</f>
        <v>7.9258020953193711</v>
      </c>
      <c r="Z123" s="65" t="str">
        <f>IF(L123="", "", L123/GDP!O119/10)</f>
        <v/>
      </c>
      <c r="AA123" s="65" t="str">
        <f>IF(M123="", "", M123/GDP!P119/10)</f>
        <v/>
      </c>
      <c r="AB123" s="65" t="str">
        <f>IF(N123="", "", N123/GDP!Q119/10)</f>
        <v/>
      </c>
      <c r="AC123" s="65" t="str">
        <f>IF(O123="", "", O123/GDP!R119/10)</f>
        <v/>
      </c>
      <c r="AD123" s="65" t="str">
        <f>IF(P123="", "", P123/GDP!S119/10)</f>
        <v/>
      </c>
      <c r="AE123" s="65" t="str">
        <f>IF(Q123="", "", Q123/GDP!T119/10)</f>
        <v/>
      </c>
      <c r="AG123" s="65"/>
      <c r="AH123" s="65"/>
      <c r="AI123" s="77" t="str">
        <f t="shared" si="23"/>
        <v/>
      </c>
      <c r="AJ123" s="77"/>
    </row>
    <row r="124" spans="1:36" ht="14.25" customHeight="1" x14ac:dyDescent="0.15">
      <c r="A124" s="27" t="s">
        <v>144</v>
      </c>
      <c r="B124" s="24">
        <v>103.18</v>
      </c>
      <c r="C124" s="24">
        <v>116.61</v>
      </c>
      <c r="D124" s="24">
        <v>170.63</v>
      </c>
      <c r="E124" s="24">
        <v>216.42</v>
      </c>
      <c r="F124" s="24">
        <v>172.5</v>
      </c>
      <c r="G124" s="24">
        <v>163.22999999999999</v>
      </c>
      <c r="H124" s="24">
        <v>186.43</v>
      </c>
      <c r="I124" s="24">
        <v>198.45</v>
      </c>
      <c r="J124" s="24">
        <v>229.8</v>
      </c>
      <c r="K124" s="24">
        <v>233.58</v>
      </c>
      <c r="L124" s="24">
        <v>219.12</v>
      </c>
      <c r="M124" s="24">
        <v>255.67</v>
      </c>
      <c r="N124" s="24">
        <v>322.98</v>
      </c>
      <c r="O124" s="24">
        <v>380.66</v>
      </c>
      <c r="P124" s="24">
        <v>396.4</v>
      </c>
      <c r="Q124" s="24">
        <v>315.83</v>
      </c>
      <c r="R124" s="21"/>
      <c r="S124" s="64">
        <f t="shared" si="26"/>
        <v>-0.20325428859737638</v>
      </c>
      <c r="T124" s="66" t="str">
        <f t="shared" si="27"/>
        <v/>
      </c>
      <c r="U124" s="66" t="str">
        <f t="shared" si="28"/>
        <v/>
      </c>
      <c r="V124" s="76">
        <f t="shared" si="25"/>
        <v>1</v>
      </c>
      <c r="W124" s="65">
        <f t="shared" si="21"/>
        <v>0.31496600000000002</v>
      </c>
      <c r="X124" s="65">
        <f>IF(J124="", "", J124/GDP!M120/10)</f>
        <v>2.4199296081465711</v>
      </c>
      <c r="Y124" s="65">
        <f>IF(K124="", "", K124/GDP!N120/10)</f>
        <v>2.4560991510663053</v>
      </c>
      <c r="Z124" s="65">
        <f>IF(L124="", "", L124/GDP!O120/10)</f>
        <v>2.8363166195977252</v>
      </c>
      <c r="AA124" s="65">
        <f>IF(M124="", "", M124/GDP!P120/10)</f>
        <v>3.1674638935770911</v>
      </c>
      <c r="AB124" s="65">
        <f>IF(N124="", "", N124/GDP!Q120/10)</f>
        <v>3.3399771982680435</v>
      </c>
      <c r="AC124" s="65">
        <f>IF(O124="", "", O124/GDP!R120/10)</f>
        <v>3.3660756270287315</v>
      </c>
      <c r="AD124" s="65">
        <f>IF(P124="", "", P124/GDP!S120/10)</f>
        <v>3.3155775062750217</v>
      </c>
      <c r="AE124" s="65">
        <f>IF(Q124="", "", Q124/GDP!T120/10)</f>
        <v>2.7464662651307288</v>
      </c>
      <c r="AG124" s="65">
        <f t="shared" si="22"/>
        <v>3.2050821689493225</v>
      </c>
      <c r="AH124" s="65">
        <f>AVERAGE('Travel balance'!W124:AA124)</f>
        <v>-5.822442720452E-2</v>
      </c>
      <c r="AI124" s="77" t="str">
        <f t="shared" si="23"/>
        <v/>
      </c>
      <c r="AJ124" s="77" t="str">
        <f t="shared" ref="AJ124:AJ129" si="29">IF(AE124="", 1, "")</f>
        <v/>
      </c>
    </row>
    <row r="125" spans="1:36" ht="14.25" customHeight="1" x14ac:dyDescent="0.15">
      <c r="A125" s="27" t="s">
        <v>145</v>
      </c>
      <c r="B125" s="26">
        <v>176.78543865622521</v>
      </c>
      <c r="C125" s="26">
        <v>225.10478673766602</v>
      </c>
      <c r="D125" s="26">
        <v>306.54811937987159</v>
      </c>
      <c r="E125" s="26">
        <v>246.89299834748581</v>
      </c>
      <c r="F125" s="26">
        <v>235.29082939392029</v>
      </c>
      <c r="G125" s="26">
        <v>244.0479988547944</v>
      </c>
      <c r="H125" s="26">
        <v>156.03811270544642</v>
      </c>
      <c r="I125" s="26">
        <v>177.45574657042616</v>
      </c>
      <c r="J125" s="26">
        <v>196.936208211712</v>
      </c>
      <c r="K125" s="26">
        <v>214.72847529998691</v>
      </c>
      <c r="L125" s="26">
        <v>245.5744333145382</v>
      </c>
      <c r="M125" s="26">
        <v>316.28594235550321</v>
      </c>
      <c r="N125" s="26">
        <v>395.63697056988099</v>
      </c>
      <c r="O125" s="26">
        <v>461.10182208962732</v>
      </c>
      <c r="P125" s="26">
        <v>513.37958395376836</v>
      </c>
      <c r="Q125" s="26">
        <v>29.35512182573428</v>
      </c>
      <c r="R125" s="21"/>
      <c r="S125" s="64">
        <f t="shared" si="26"/>
        <v>-0.94281984959421794</v>
      </c>
      <c r="T125" s="66" t="str">
        <f t="shared" si="27"/>
        <v/>
      </c>
      <c r="U125" s="66" t="str">
        <f t="shared" si="28"/>
        <v/>
      </c>
      <c r="V125" s="76">
        <f t="shared" si="25"/>
        <v>1</v>
      </c>
      <c r="W125" s="65">
        <f t="shared" si="21"/>
        <v>0.38639575045666363</v>
      </c>
      <c r="X125" s="65">
        <f>IF(J125="", "", J125/GDP!M121/10)</f>
        <v>1.5652065622636575</v>
      </c>
      <c r="Y125" s="65">
        <f>IF(K125="", "", K125/GDP!N121/10)</f>
        <v>1.7562529887123315</v>
      </c>
      <c r="Z125" s="65">
        <f>IF(L125="", "", L125/GDP!O121/10)</f>
        <v>2.0900626253871448</v>
      </c>
      <c r="AA125" s="65">
        <f>IF(M125="", "", M125/GDP!P121/10)</f>
        <v>2.8342467951770773</v>
      </c>
      <c r="AB125" s="65">
        <f>IF(N125="", "", N125/GDP!Q121/10)</f>
        <v>3.4626771699239804</v>
      </c>
      <c r="AC125" s="65">
        <f>IF(O125="", "", O125/GDP!R121/10)</f>
        <v>3.509779203127259</v>
      </c>
      <c r="AD125" s="65">
        <f>IF(P125="", "", P125/GDP!S121/10)</f>
        <v>3.6678568973415446</v>
      </c>
      <c r="AE125" s="65">
        <f>IF(Q125="", "", Q125/GDP!T121/10)</f>
        <v>0.22345159768894721</v>
      </c>
      <c r="AG125" s="65">
        <f t="shared" si="22"/>
        <v>3.1129245381914012</v>
      </c>
      <c r="AH125" s="65">
        <f>AVERAGE('Travel balance'!W125:AA125)</f>
        <v>-1.8193003704866577</v>
      </c>
      <c r="AI125" s="77" t="str">
        <f t="shared" si="23"/>
        <v/>
      </c>
      <c r="AJ125" s="77" t="str">
        <f t="shared" si="29"/>
        <v/>
      </c>
    </row>
    <row r="126" spans="1:36" ht="14.25" customHeight="1" x14ac:dyDescent="0.15">
      <c r="A126" s="27" t="s">
        <v>146</v>
      </c>
      <c r="B126" s="24"/>
      <c r="C126" s="24"/>
      <c r="D126" s="24">
        <v>630.18933419693633</v>
      </c>
      <c r="E126" s="24">
        <v>814.10285721303558</v>
      </c>
      <c r="F126" s="24">
        <v>745.24182128656344</v>
      </c>
      <c r="G126" s="24">
        <v>713.1</v>
      </c>
      <c r="H126" s="24">
        <v>876.14370039829919</v>
      </c>
      <c r="I126" s="24">
        <v>808.91132342174353</v>
      </c>
      <c r="J126" s="24">
        <v>880.29419650247303</v>
      </c>
      <c r="K126" s="24">
        <v>908.22866682710242</v>
      </c>
      <c r="L126" s="24">
        <v>903.10755638427781</v>
      </c>
      <c r="M126" s="24">
        <v>933.2891055333879</v>
      </c>
      <c r="N126" s="24">
        <v>1066.6193309982343</v>
      </c>
      <c r="O126" s="24">
        <v>1170.8732732656888</v>
      </c>
      <c r="P126" s="24">
        <v>1224.4453961553322</v>
      </c>
      <c r="Q126" s="24">
        <v>165.778479228956</v>
      </c>
      <c r="R126" s="21"/>
      <c r="S126" s="64">
        <f t="shared" si="26"/>
        <v>-0.86460933272362483</v>
      </c>
      <c r="T126" s="66">
        <f t="shared" si="27"/>
        <v>-0.86460933272362483</v>
      </c>
      <c r="U126" s="66">
        <f t="shared" si="28"/>
        <v>-0.86460933272362483</v>
      </c>
      <c r="V126" s="76">
        <f t="shared" si="25"/>
        <v>1</v>
      </c>
      <c r="W126" s="65">
        <f t="shared" si="21"/>
        <v>1.0596669324673844</v>
      </c>
      <c r="X126" s="65">
        <f>IF(J126="", "", J126/GDP!M122/10)</f>
        <v>19.711741486363508</v>
      </c>
      <c r="Y126" s="65">
        <f>IF(K126="", "", K126/GDP!N122/10)</f>
        <v>19.765430824640948</v>
      </c>
      <c r="Z126" s="65">
        <f>IF(L126="", "", L126/GDP!O122/10)</f>
        <v>22.270694587736237</v>
      </c>
      <c r="AA126" s="65">
        <f>IF(M126="", "", M126/GDP!P122/10)</f>
        <v>21.328803610222813</v>
      </c>
      <c r="AB126" s="65">
        <f>IF(N126="", "", N126/GDP!Q122/10)</f>
        <v>21.97000738567268</v>
      </c>
      <c r="AC126" s="65">
        <f>IF(O126="", "", O126/GDP!R122/10)</f>
        <v>21.252122207401236</v>
      </c>
      <c r="AD126" s="65">
        <f>IF(P126="", "", P126/GDP!S122/10)</f>
        <v>22.090685071648913</v>
      </c>
      <c r="AE126" s="65">
        <f>IF(Q126="", "", Q126/GDP!T122/10)</f>
        <v>3.4609408488977635</v>
      </c>
      <c r="AG126" s="65">
        <f t="shared" si="22"/>
        <v>21.782462572536378</v>
      </c>
      <c r="AH126" s="65">
        <f>AVERAGE('Travel balance'!W126:AA126)</f>
        <v>20.519983638199051</v>
      </c>
      <c r="AI126" s="77">
        <f t="shared" si="23"/>
        <v>1</v>
      </c>
      <c r="AJ126" s="77" t="str">
        <f t="shared" si="29"/>
        <v/>
      </c>
    </row>
    <row r="127" spans="1:36" ht="14.25" customHeight="1" x14ac:dyDescent="0.15">
      <c r="A127" s="27" t="s">
        <v>147</v>
      </c>
      <c r="B127" s="26">
        <v>8.9829118518518509</v>
      </c>
      <c r="C127" s="26">
        <v>7.7450988888888883</v>
      </c>
      <c r="D127" s="26">
        <v>7.4438640740740736</v>
      </c>
      <c r="E127" s="26">
        <v>7.0448222222222219</v>
      </c>
      <c r="F127" s="26">
        <v>6.067911111111111</v>
      </c>
      <c r="G127" s="26">
        <v>5.880866666666666</v>
      </c>
      <c r="H127" s="26">
        <v>5.1870822222222221</v>
      </c>
      <c r="I127" s="26">
        <v>7.0264459259259251</v>
      </c>
      <c r="J127" s="26">
        <v>7.5868540740740738</v>
      </c>
      <c r="K127" s="26">
        <v>8.6026855777777769</v>
      </c>
      <c r="L127" s="26">
        <v>8.9605557140740739</v>
      </c>
      <c r="M127" s="26">
        <v>8.5860738888888886</v>
      </c>
      <c r="N127" s="26">
        <v>9.3937673703703695</v>
      </c>
      <c r="O127" s="72">
        <v>12.386482825496111</v>
      </c>
      <c r="P127" s="72">
        <v>9.9367614814814811</v>
      </c>
      <c r="Q127" s="72">
        <v>5.1045057251851844</v>
      </c>
      <c r="R127" s="21"/>
      <c r="S127" s="64">
        <f t="shared" si="26"/>
        <v>-0.48630087028876245</v>
      </c>
      <c r="T127" s="66">
        <f t="shared" si="27"/>
        <v>-0.48630087028876245</v>
      </c>
      <c r="U127" s="66">
        <f t="shared" si="28"/>
        <v>-0.48630087028876245</v>
      </c>
      <c r="V127" s="76">
        <f t="shared" si="25"/>
        <v>1</v>
      </c>
      <c r="W127" s="65">
        <f t="shared" si="21"/>
        <v>9.8527282560621852E-3</v>
      </c>
      <c r="X127" s="65">
        <f>IF(J127="", "", J127/GDP!M123/10)</f>
        <v>12.754190897204406</v>
      </c>
      <c r="Y127" s="65">
        <f>IF(K127="", "", K127/GDP!N123/10)</f>
        <v>14.59181496419148</v>
      </c>
      <c r="Z127" s="65">
        <f>IF(L127="", "", L127/GDP!O123/10)</f>
        <v>14.598141813793521</v>
      </c>
      <c r="AA127" s="65">
        <f>IF(M127="", "", M127/GDP!P123/10)</f>
        <v>13.66403365554639</v>
      </c>
      <c r="AB127" s="65">
        <f>IF(N127="", "", N127/GDP!Q123/10)</f>
        <v>15.743744196151459</v>
      </c>
      <c r="AC127" s="65">
        <f>IF(O127="", "", O127/GDP!R123/10)</f>
        <v>19.948406578490609</v>
      </c>
      <c r="AD127" s="65">
        <f>IF(P127="", "", P127/GDP!S123/10)</f>
        <v>14.76731395860854</v>
      </c>
      <c r="AE127" s="65">
        <f>IF(Q127="", "", Q127/GDP!T123/10)</f>
        <v>7.8374554779641743</v>
      </c>
      <c r="AG127" s="65">
        <f t="shared" si="22"/>
        <v>15.744328040518104</v>
      </c>
      <c r="AH127" s="65">
        <f>AVERAGE('Travel balance'!W127:AA127)</f>
        <v>4.8308770861343646</v>
      </c>
      <c r="AI127" s="77">
        <f t="shared" si="23"/>
        <v>1</v>
      </c>
      <c r="AJ127" s="77" t="str">
        <f t="shared" si="29"/>
        <v/>
      </c>
    </row>
    <row r="128" spans="1:36" ht="14.25" customHeight="1" x14ac:dyDescent="0.15">
      <c r="A128" s="27" t="s">
        <v>148</v>
      </c>
      <c r="B128" s="24">
        <v>4609.7239313519558</v>
      </c>
      <c r="C128" s="24">
        <v>5983.900681996628</v>
      </c>
      <c r="D128" s="24">
        <v>7181.3412247356682</v>
      </c>
      <c r="E128" s="24">
        <v>7220.9104941304777</v>
      </c>
      <c r="F128" s="24">
        <v>6626.0759106297655</v>
      </c>
      <c r="G128" s="24">
        <v>6701.5452401709936</v>
      </c>
      <c r="H128" s="24">
        <v>7320.8167673924891</v>
      </c>
      <c r="I128" s="24">
        <v>6697.3300317027015</v>
      </c>
      <c r="J128" s="24">
        <v>6851.3217083761519</v>
      </c>
      <c r="K128" s="24">
        <v>7384.2</v>
      </c>
      <c r="L128" s="24">
        <v>6259.5400812122634</v>
      </c>
      <c r="M128" s="24">
        <v>6557.3351152659843</v>
      </c>
      <c r="N128" s="24">
        <v>7494.1752960401845</v>
      </c>
      <c r="O128" s="24">
        <v>7773.6521136379279</v>
      </c>
      <c r="P128" s="24">
        <v>8186.621360019235</v>
      </c>
      <c r="Q128" s="24">
        <v>3848.0553131170145</v>
      </c>
      <c r="R128" s="21"/>
      <c r="S128" s="64">
        <f t="shared" si="26"/>
        <v>-0.52995806891599373</v>
      </c>
      <c r="T128" s="66" t="str">
        <f t="shared" si="27"/>
        <v/>
      </c>
      <c r="U128" s="66">
        <f t="shared" si="28"/>
        <v>-0.52995806891599373</v>
      </c>
      <c r="V128" s="76">
        <f t="shared" si="25"/>
        <v>1</v>
      </c>
      <c r="W128" s="65">
        <f t="shared" si="21"/>
        <v>7.2542647932351194</v>
      </c>
      <c r="X128" s="65">
        <f>IF(J128="", "", J128/GDP!M124/10)</f>
        <v>6.4135578946781608</v>
      </c>
      <c r="Y128" s="65">
        <f>IF(K128="", "", K128/GDP!N124/10)</f>
        <v>6.7079837140211893</v>
      </c>
      <c r="Z128" s="65">
        <f>IF(L128="", "", L128/GDP!O124/10)</f>
        <v>6.1865812462627865</v>
      </c>
      <c r="AA128" s="65">
        <f>IF(M128="", "", M128/GDP!P124/10)</f>
        <v>6.3471245861992518</v>
      </c>
      <c r="AB128" s="65">
        <f>IF(N128="", "", N128/GDP!Q124/10)</f>
        <v>6.8325923312498684</v>
      </c>
      <c r="AC128" s="65">
        <f>IF(O128="", "", O128/GDP!R124/10)</f>
        <v>6.5824745546946222</v>
      </c>
      <c r="AD128" s="65">
        <f>IF(P128="", "", P128/GDP!S124/10)</f>
        <v>6.8295411905522752</v>
      </c>
      <c r="AE128" s="65">
        <f>IF(Q128="", "", Q128/GDP!T124/10)</f>
        <v>3.3577649151316478</v>
      </c>
      <c r="AG128" s="65">
        <f t="shared" si="22"/>
        <v>6.5556627817917619</v>
      </c>
      <c r="AH128" s="65">
        <f>AVERAGE('Travel balance'!W128:AA128)</f>
        <v>4.9711317158179726</v>
      </c>
      <c r="AI128" s="77">
        <f t="shared" si="23"/>
        <v>1</v>
      </c>
      <c r="AJ128" s="77" t="str">
        <f t="shared" si="29"/>
        <v/>
      </c>
    </row>
    <row r="129" spans="1:36" ht="14.25" customHeight="1" x14ac:dyDescent="0.15">
      <c r="A129" s="27" t="s">
        <v>149</v>
      </c>
      <c r="B129" s="26">
        <v>129.642332848</v>
      </c>
      <c r="C129" s="26">
        <v>149.68989143100382</v>
      </c>
      <c r="D129" s="26">
        <v>163.38670527000002</v>
      </c>
      <c r="E129" s="26">
        <v>189.954385665183</v>
      </c>
      <c r="F129" s="26">
        <v>195.562108883848</v>
      </c>
      <c r="G129" s="26">
        <v>108.0991719628377</v>
      </c>
      <c r="H129" s="26">
        <v>138.20933722000001</v>
      </c>
      <c r="I129" s="26">
        <v>189.37418084999999</v>
      </c>
      <c r="J129" s="26">
        <v>198.70594282168753</v>
      </c>
      <c r="K129" s="26">
        <v>206.63088798191049</v>
      </c>
      <c r="L129" s="26">
        <v>192.79768235731072</v>
      </c>
      <c r="M129" s="26">
        <v>107.85151215367061</v>
      </c>
      <c r="N129" s="26">
        <v>150.5</v>
      </c>
      <c r="O129" s="26">
        <v>241.831749399621</v>
      </c>
      <c r="P129" s="26">
        <v>252.27632255650627</v>
      </c>
      <c r="Q129" s="26">
        <v>89.997766421327498</v>
      </c>
      <c r="R129" s="21"/>
      <c r="S129" s="64">
        <f t="shared" si="26"/>
        <v>-0.64325718121577069</v>
      </c>
      <c r="T129" s="66" t="str">
        <f t="shared" si="27"/>
        <v/>
      </c>
      <c r="U129" s="66" t="str">
        <f t="shared" si="28"/>
        <v/>
      </c>
      <c r="V129" s="76">
        <f t="shared" si="25"/>
        <v>1</v>
      </c>
      <c r="W129" s="65">
        <f t="shared" si="21"/>
        <v>0.18905145329342174</v>
      </c>
      <c r="X129" s="65">
        <f>IF(J129="", "", J129/GDP!M125/10)</f>
        <v>1.1710830463049902</v>
      </c>
      <c r="Y129" s="65">
        <f>IF(K129="", "", K129/GDP!N125/10)</f>
        <v>1.1725389774114339</v>
      </c>
      <c r="Z129" s="65">
        <f>IF(L129="", "", L129/GDP!O125/10)</f>
        <v>1.2086886850001446</v>
      </c>
      <c r="AA129" s="65">
        <f>IF(M129="", "", M129/GDP!P125/10)</f>
        <v>0.90350653112481161</v>
      </c>
      <c r="AB129" s="65">
        <f>IF(N129="", "", N129/GDP!Q125/10)</f>
        <v>1.1444824980068558</v>
      </c>
      <c r="AC129" s="65">
        <f>IF(O129="", "", O129/GDP!R125/10)</f>
        <v>1.643942302351618</v>
      </c>
      <c r="AD129" s="65">
        <f>IF(P129="", "", P129/GDP!S125/10)</f>
        <v>1.6602862942025578</v>
      </c>
      <c r="AE129" s="65">
        <f>IF(Q129="", "", Q129/GDP!T125/10)</f>
        <v>0.62563588206285148</v>
      </c>
      <c r="AG129" s="65">
        <f t="shared" si="22"/>
        <v>1.3121812621371975</v>
      </c>
      <c r="AH129" s="65">
        <f>AVERAGE('Travel balance'!W129:AA129)</f>
        <v>2.5819964112163186E-2</v>
      </c>
      <c r="AI129" s="77" t="str">
        <f t="shared" si="23"/>
        <v/>
      </c>
      <c r="AJ129" s="77" t="str">
        <f t="shared" si="29"/>
        <v/>
      </c>
    </row>
    <row r="130" spans="1:36" ht="14.25" customHeight="1" x14ac:dyDescent="0.15">
      <c r="A130" s="27" t="s">
        <v>150</v>
      </c>
      <c r="B130" s="24">
        <v>66.951222898537139</v>
      </c>
      <c r="C130" s="24">
        <v>45.870417535833226</v>
      </c>
      <c r="D130" s="24">
        <v>85.12608325662184</v>
      </c>
      <c r="E130" s="24">
        <v>68.300234253793121</v>
      </c>
      <c r="F130" s="24">
        <v>55.647127178960325</v>
      </c>
      <c r="G130" s="24">
        <v>71.897596072480766</v>
      </c>
      <c r="H130" s="24">
        <v>325.39503404558911</v>
      </c>
      <c r="I130" s="24">
        <v>538.71662134883047</v>
      </c>
      <c r="J130" s="24">
        <v>958.5</v>
      </c>
      <c r="K130" s="24">
        <v>1612.669519531413</v>
      </c>
      <c r="L130" s="24">
        <v>2120.3629824943723</v>
      </c>
      <c r="M130" s="24">
        <v>2196.7865121219211</v>
      </c>
      <c r="N130" s="24">
        <v>1968.8369057957345</v>
      </c>
      <c r="O130" s="24">
        <v>1651.7450700950217</v>
      </c>
      <c r="P130" s="24">
        <v>2483.2587213628635</v>
      </c>
      <c r="Q130" s="24"/>
      <c r="R130" s="21"/>
      <c r="S130" s="64" t="str">
        <f t="shared" si="26"/>
        <v/>
      </c>
      <c r="T130" s="66" t="str">
        <f t="shared" si="27"/>
        <v/>
      </c>
      <c r="U130" s="66" t="str">
        <f t="shared" si="28"/>
        <v/>
      </c>
      <c r="V130" s="76">
        <f t="shared" si="25"/>
        <v>0</v>
      </c>
      <c r="W130" s="65">
        <f t="shared" si="21"/>
        <v>2.0841980383739824</v>
      </c>
      <c r="X130" s="65">
        <f>IF(J130="", "", J130/GDP!M126/10)</f>
        <v>1.5738254209948628</v>
      </c>
      <c r="Y130" s="65">
        <f>IF(K130="", "", K130/GDP!N126/10)</f>
        <v>2.5536107293829367</v>
      </c>
      <c r="Z130" s="65">
        <f>IF(L130="", "", L130/GDP!O126/10)</f>
        <v>3.3842036538553479</v>
      </c>
      <c r="AA130" s="65">
        <f>IF(M130="", "", M130/GDP!P126/10)</f>
        <v>3.6558473954474033</v>
      </c>
      <c r="AB130" s="65">
        <f>IF(N130="", "", N130/GDP!Q126/10)</f>
        <v>3.2135440446717545</v>
      </c>
      <c r="AC130" s="65">
        <f>IF(O130="", "", O130/GDP!R126/10)</f>
        <v>2.4764290974833885</v>
      </c>
      <c r="AD130" s="65">
        <f>IF(P130="", "", P130/GDP!S126/10)</f>
        <v>3.6092813473196523</v>
      </c>
      <c r="AE130" s="65" t="str">
        <f>IF(Q130="", "", Q130/GDP!T126/10)</f>
        <v/>
      </c>
      <c r="AG130" s="65">
        <f t="shared" si="22"/>
        <v>3.2678611077555089</v>
      </c>
      <c r="AH130" s="65">
        <f>AVERAGE('Travel balance'!W130:AA130)</f>
        <v>3.1326887887230215</v>
      </c>
      <c r="AI130" s="77" t="str">
        <f t="shared" si="23"/>
        <v/>
      </c>
      <c r="AJ130" s="77"/>
    </row>
    <row r="131" spans="1:36" ht="14.25" customHeight="1" x14ac:dyDescent="0.15">
      <c r="A131" s="27" t="s">
        <v>151</v>
      </c>
      <c r="B131" s="26">
        <v>347.66127858769187</v>
      </c>
      <c r="C131" s="26">
        <v>381.59142940305458</v>
      </c>
      <c r="D131" s="26">
        <v>433.48950332404308</v>
      </c>
      <c r="E131" s="26">
        <v>382.81638100481149</v>
      </c>
      <c r="F131" s="26">
        <v>395.1</v>
      </c>
      <c r="G131" s="26">
        <v>320.10300379823371</v>
      </c>
      <c r="H131" s="26">
        <v>264.37468465030702</v>
      </c>
      <c r="I131" s="26">
        <v>293.27843884782777</v>
      </c>
      <c r="J131" s="26">
        <v>244.08828928821808</v>
      </c>
      <c r="K131" s="26">
        <v>452.39269111152265</v>
      </c>
      <c r="L131" s="26">
        <v>465.05818369200404</v>
      </c>
      <c r="M131" s="26">
        <v>223.56094277617561</v>
      </c>
      <c r="N131" s="26">
        <v>341.06831618893841</v>
      </c>
      <c r="O131" s="26">
        <v>379.56913812985374</v>
      </c>
      <c r="P131" s="26">
        <v>348.58311374809296</v>
      </c>
      <c r="Q131" s="26">
        <v>118.06771118808979</v>
      </c>
      <c r="R131" s="21"/>
      <c r="S131" s="64">
        <f t="shared" si="26"/>
        <v>-0.66129251093496</v>
      </c>
      <c r="T131" s="66" t="str">
        <f t="shared" si="27"/>
        <v/>
      </c>
      <c r="U131" s="66" t="str">
        <f t="shared" si="28"/>
        <v/>
      </c>
      <c r="V131" s="76">
        <f t="shared" si="25"/>
        <v>1</v>
      </c>
      <c r="W131" s="65">
        <f t="shared" si="21"/>
        <v>0.35156793890701293</v>
      </c>
      <c r="X131" s="65">
        <f>IF(J131="", "", J131/GDP!M127/10)</f>
        <v>2.0060385965646819</v>
      </c>
      <c r="Y131" s="65">
        <f>IF(K131="", "", K131/GDP!N127/10)</f>
        <v>3.6384745439263639</v>
      </c>
      <c r="Z131" s="65">
        <f>IF(L131="", "", L131/GDP!O127/10)</f>
        <v>4.0615467541680896</v>
      </c>
      <c r="AA131" s="65">
        <f>IF(M131="", "", M131/GDP!P127/10)</f>
        <v>2.0856639633649072</v>
      </c>
      <c r="AB131" s="65">
        <f>IF(N131="", "", N131/GDP!Q127/10)</f>
        <v>2.6474191039295745</v>
      </c>
      <c r="AC131" s="65">
        <f>IF(O131="", "", O131/GDP!R127/10)</f>
        <v>2.7762543717923891</v>
      </c>
      <c r="AD131" s="65">
        <f>IF(P131="", "", P131/GDP!S127/10)</f>
        <v>2.7796041623577543</v>
      </c>
      <c r="AE131" s="65">
        <f>IF(Q131="", "", Q131/GDP!T127/10)</f>
        <v>1.1176171264208237</v>
      </c>
      <c r="AG131" s="65">
        <f t="shared" si="22"/>
        <v>2.8700976711225428</v>
      </c>
      <c r="AH131" s="65">
        <f>AVERAGE('Travel balance'!W131:AA131)</f>
        <v>2.3020220743394915</v>
      </c>
      <c r="AI131" s="77" t="str">
        <f t="shared" si="23"/>
        <v/>
      </c>
      <c r="AJ131" s="77"/>
    </row>
    <row r="132" spans="1:36" ht="14.25" customHeight="1" x14ac:dyDescent="0.15">
      <c r="A132" s="27" t="s">
        <v>152</v>
      </c>
      <c r="B132" s="24"/>
      <c r="C132" s="24"/>
      <c r="D132" s="24"/>
      <c r="E132" s="24">
        <v>0.6</v>
      </c>
      <c r="F132" s="24">
        <v>0.45636453492479634</v>
      </c>
      <c r="G132" s="24">
        <v>0.62010408253711446</v>
      </c>
      <c r="H132" s="24">
        <v>0.97474025268552966</v>
      </c>
      <c r="I132" s="24">
        <v>1.0876380355792374</v>
      </c>
      <c r="J132" s="24">
        <v>1.5350444367674463</v>
      </c>
      <c r="K132" s="24">
        <v>6.7630004417316076</v>
      </c>
      <c r="L132" s="24">
        <v>1.6820596444555684</v>
      </c>
      <c r="M132" s="24">
        <v>3.4575149658284787</v>
      </c>
      <c r="N132" s="24">
        <v>3.9174769355069086</v>
      </c>
      <c r="O132" s="24">
        <v>1.6436889130904597</v>
      </c>
      <c r="P132" s="24"/>
      <c r="Q132" s="24"/>
      <c r="R132" s="21"/>
      <c r="S132" s="64" t="str">
        <f t="shared" si="26"/>
        <v/>
      </c>
      <c r="T132" s="66" t="str">
        <f t="shared" si="27"/>
        <v/>
      </c>
      <c r="U132" s="66" t="str">
        <f t="shared" si="28"/>
        <v/>
      </c>
      <c r="V132" s="76">
        <f t="shared" si="25"/>
        <v>0</v>
      </c>
      <c r="W132" s="65">
        <f t="shared" si="21"/>
        <v>2.6751851147203535E-3</v>
      </c>
      <c r="X132" s="65">
        <f>IF(J132="", "", J132/GDP!M128/10)</f>
        <v>1.5582755577620546</v>
      </c>
      <c r="Y132" s="65">
        <f>IF(K132="", "", K132/GDP!N128/10)</f>
        <v>6.4358073962977498</v>
      </c>
      <c r="Z132" s="65">
        <f>IF(L132="", "", L132/GDP!O128/10)</f>
        <v>1.9278438483533165</v>
      </c>
      <c r="AA132" s="65">
        <f>IF(M132="", "", M132/GDP!P128/10)</f>
        <v>3.452534561197619</v>
      </c>
      <c r="AB132" s="65">
        <f>IF(N132="", "", N132/GDP!Q128/10)</f>
        <v>3.5732673073797678</v>
      </c>
      <c r="AC132" s="65">
        <f>IF(O132="", "", O132/GDP!R128/10)</f>
        <v>1.324837357969884</v>
      </c>
      <c r="AD132" s="65" t="str">
        <f>IF(P132="", "", P132/GDP!S128/10)</f>
        <v/>
      </c>
      <c r="AE132" s="65" t="str">
        <f>IF(Q132="", "", Q132/GDP!T128/10)</f>
        <v/>
      </c>
      <c r="AG132" s="65">
        <f t="shared" si="22"/>
        <v>2.5696207687251467</v>
      </c>
      <c r="AH132" s="65">
        <f>AVERAGE('Travel balance'!W132:AA132)</f>
        <v>-5.2368427557983717</v>
      </c>
      <c r="AI132" s="77" t="str">
        <f t="shared" si="23"/>
        <v/>
      </c>
      <c r="AJ132" s="77"/>
    </row>
    <row r="133" spans="1:36" ht="14.25" customHeight="1" x14ac:dyDescent="0.15">
      <c r="A133" s="27" t="s">
        <v>153</v>
      </c>
      <c r="B133" s="26">
        <v>131.30759553057871</v>
      </c>
      <c r="C133" s="26">
        <v>127.82891027506003</v>
      </c>
      <c r="D133" s="26">
        <v>199.89261565226107</v>
      </c>
      <c r="E133" s="26">
        <v>334.79523666973097</v>
      </c>
      <c r="F133" s="26">
        <v>412.78580812301578</v>
      </c>
      <c r="G133" s="26">
        <v>343.70159252747152</v>
      </c>
      <c r="H133" s="26">
        <v>382.73546531346233</v>
      </c>
      <c r="I133" s="26">
        <v>350.80901159791409</v>
      </c>
      <c r="J133" s="26">
        <v>435.60072580258924</v>
      </c>
      <c r="K133" s="26">
        <v>487.13269323448532</v>
      </c>
      <c r="L133" s="26">
        <v>483.15820876488925</v>
      </c>
      <c r="M133" s="26">
        <v>446.42248926895365</v>
      </c>
      <c r="N133" s="26">
        <v>629.26323389299023</v>
      </c>
      <c r="O133" s="26">
        <v>640.32419630823085</v>
      </c>
      <c r="P133" s="26">
        <v>695.40521901306806</v>
      </c>
      <c r="Q133" s="26">
        <v>196.98062857299772</v>
      </c>
      <c r="R133" s="21"/>
      <c r="S133" s="64">
        <f t="shared" si="26"/>
        <v>-0.7167397897120239</v>
      </c>
      <c r="T133" s="66" t="str">
        <f t="shared" si="27"/>
        <v/>
      </c>
      <c r="U133" s="66" t="str">
        <f t="shared" si="28"/>
        <v/>
      </c>
      <c r="V133" s="76">
        <f t="shared" ref="V133:V164" si="30">IF(Q133="", 0, 1)</f>
        <v>1</v>
      </c>
      <c r="W133" s="65">
        <f t="shared" si="21"/>
        <v>0.57891466944962644</v>
      </c>
      <c r="X133" s="65">
        <f>IF(J133="", "", J133/GDP!M129/10)</f>
        <v>1.9656051756701529</v>
      </c>
      <c r="Y133" s="65">
        <f>IF(K133="", "", K133/GDP!N129/10)</f>
        <v>2.143883190406247</v>
      </c>
      <c r="Z133" s="65">
        <f>IF(L133="", "", L133/GDP!O129/10)</f>
        <v>1.9833428386051044</v>
      </c>
      <c r="AA133" s="65">
        <f>IF(M133="", "", M133/GDP!P129/10)</f>
        <v>1.8203412831224774</v>
      </c>
      <c r="AB133" s="65">
        <f>IF(N133="", "", N133/GDP!Q129/10)</f>
        <v>2.1720011162706063</v>
      </c>
      <c r="AC133" s="65">
        <f>IF(O133="", "", O133/GDP!R129/10)</f>
        <v>1.9338408387247612</v>
      </c>
      <c r="AD133" s="65">
        <f>IF(P133="", "", P133/GDP!S129/10)</f>
        <v>2.0341705475049969</v>
      </c>
      <c r="AE133" s="65">
        <f>IF(Q133="", "", Q133/GDP!T129/10)</f>
        <v>0.57963717477950116</v>
      </c>
      <c r="AG133" s="65">
        <f t="shared" si="22"/>
        <v>1.9887393248455894</v>
      </c>
      <c r="AH133" s="65">
        <f>AVERAGE('Travel balance'!W133:AA133)</f>
        <v>-0.37967021695524295</v>
      </c>
      <c r="AI133" s="77" t="str">
        <f t="shared" si="23"/>
        <v/>
      </c>
      <c r="AJ133" s="77"/>
    </row>
    <row r="134" spans="1:36" ht="14.25" customHeight="1" x14ac:dyDescent="0.15">
      <c r="A134" s="27" t="s">
        <v>154</v>
      </c>
      <c r="B134" s="24">
        <v>989.50279329608941</v>
      </c>
      <c r="C134" s="24">
        <v>1019.2905027932961</v>
      </c>
      <c r="D134" s="24">
        <v>1098.340782122905</v>
      </c>
      <c r="E134" s="24">
        <v>1162.68156424581</v>
      </c>
      <c r="F134" s="24">
        <v>1083.5195530726257</v>
      </c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1"/>
      <c r="S134" s="64" t="str">
        <f t="shared" ref="S134:S165" si="31">IF(Q134="", "", Q134/P134-1)</f>
        <v/>
      </c>
      <c r="T134" s="66"/>
      <c r="U134" s="66" t="str">
        <f t="shared" ref="U134:U165" si="32">IF(AD134&gt;5, S134, "")</f>
        <v/>
      </c>
      <c r="V134" s="76">
        <f t="shared" si="30"/>
        <v>0</v>
      </c>
      <c r="W134" s="65" t="e">
        <f t="shared" si="21"/>
        <v>#DIV/0!</v>
      </c>
      <c r="X134" s="65" t="str">
        <f>IF(J134="", "", J134/GDP!M130/10)</f>
        <v/>
      </c>
      <c r="Y134" s="65" t="str">
        <f>IF(K134="", "", K134/GDP!N130/10)</f>
        <v/>
      </c>
      <c r="Z134" s="65" t="str">
        <f>IF(L134="", "", L134/GDP!O130/10)</f>
        <v/>
      </c>
      <c r="AA134" s="65" t="str">
        <f>IF(M134="", "", M134/GDP!P130/10)</f>
        <v/>
      </c>
      <c r="AB134" s="65" t="str">
        <f>IF(N134="", "", N134/GDP!Q130/10)</f>
        <v/>
      </c>
      <c r="AC134" s="65" t="str">
        <f>IF(O134="", "", O134/GDP!R130/10)</f>
        <v/>
      </c>
      <c r="AD134" s="65" t="str">
        <f>IF(P134="", "", P134/GDP!S130/10)</f>
        <v/>
      </c>
      <c r="AE134" s="65" t="str">
        <f>IF(Q134="", "", Q134/GDP!T130/10)</f>
        <v/>
      </c>
      <c r="AG134" s="65"/>
      <c r="AH134" s="65"/>
      <c r="AI134" s="77" t="str">
        <f t="shared" si="23"/>
        <v/>
      </c>
      <c r="AJ134" s="77"/>
    </row>
    <row r="135" spans="1:36" ht="14.25" customHeight="1" x14ac:dyDescent="0.15">
      <c r="A135" s="27" t="s">
        <v>155</v>
      </c>
      <c r="B135" s="26">
        <v>8768.5469286443767</v>
      </c>
      <c r="C135" s="26">
        <v>9277.3427498255169</v>
      </c>
      <c r="D135" s="26">
        <v>11310.372631751705</v>
      </c>
      <c r="E135" s="26">
        <v>12876.67865244685</v>
      </c>
      <c r="F135" s="26">
        <v>12073.254773324341</v>
      </c>
      <c r="G135" s="26">
        <v>11651.494407503596</v>
      </c>
      <c r="H135" s="26">
        <v>12904.551955424771</v>
      </c>
      <c r="I135" s="26">
        <v>12255.889099168762</v>
      </c>
      <c r="J135" s="26">
        <v>13727.574639587419</v>
      </c>
      <c r="K135" s="26">
        <v>14694.644087406399</v>
      </c>
      <c r="L135" s="26">
        <v>13382.933383264824</v>
      </c>
      <c r="M135" s="26">
        <v>14268.125289569631</v>
      </c>
      <c r="N135" s="26">
        <v>16159.653569652573</v>
      </c>
      <c r="O135" s="26">
        <v>17747.824829239958</v>
      </c>
      <c r="P135" s="26">
        <v>18564.042679816048</v>
      </c>
      <c r="Q135" s="26">
        <v>9070.1553309384035</v>
      </c>
      <c r="R135" s="21"/>
      <c r="S135" s="64">
        <f t="shared" si="31"/>
        <v>-0.51141270856912935</v>
      </c>
      <c r="T135" s="66" t="str">
        <f t="shared" ref="T135:T180" si="33">IF(AD135&gt;10, S135, "")</f>
        <v/>
      </c>
      <c r="U135" s="66" t="str">
        <f t="shared" si="32"/>
        <v/>
      </c>
      <c r="V135" s="76">
        <f t="shared" si="30"/>
        <v>1</v>
      </c>
      <c r="W135" s="65">
        <f t="shared" ref="W135:W198" si="34">AVERAGE(L135:P135)/1000</f>
        <v>16.024515950308608</v>
      </c>
      <c r="X135" s="65">
        <f>IF(J135="", "", J135/GDP!M131/10)</f>
        <v>1.5649566648597291</v>
      </c>
      <c r="Y135" s="65">
        <f>IF(K135="", "", K135/GDP!N131/10)</f>
        <v>1.6466470611578896</v>
      </c>
      <c r="Z135" s="65">
        <f>IF(L135="", "", L135/GDP!O131/10)</f>
        <v>1.7479172506880309</v>
      </c>
      <c r="AA135" s="65">
        <f>IF(M135="", "", M135/GDP!P131/10)</f>
        <v>1.820275967856928</v>
      </c>
      <c r="AB135" s="65">
        <f>IF(N135="", "", N135/GDP!Q131/10)</f>
        <v>1.9385953470936936</v>
      </c>
      <c r="AC135" s="65">
        <f>IF(O135="", "", O135/GDP!R131/10)</f>
        <v>1.94080276454569</v>
      </c>
      <c r="AD135" s="65">
        <f>IF(P135="", "", P135/GDP!S131/10)</f>
        <v>2.0464116026565162</v>
      </c>
      <c r="AE135" s="65">
        <f>IF(Q135="", "", Q135/GDP!T131/10)</f>
        <v>0.99506686262454713</v>
      </c>
      <c r="AG135" s="65">
        <f t="shared" ref="AG135:AG199" si="35">AVERAGE(Z135:AD135)</f>
        <v>1.8988005865681719</v>
      </c>
      <c r="AH135" s="65">
        <f>AVERAGE('Travel balance'!W135:AA135)</f>
        <v>-0.42486405593380694</v>
      </c>
      <c r="AI135" s="77" t="str">
        <f t="shared" ref="AI135:AI199" si="36">IF(AG135&gt;5, 1, "")</f>
        <v/>
      </c>
      <c r="AJ135" s="77"/>
    </row>
    <row r="136" spans="1:36" ht="14.25" customHeight="1" x14ac:dyDescent="0.15">
      <c r="A136" s="27" t="s">
        <v>156</v>
      </c>
      <c r="B136" s="24">
        <v>148.71768715016512</v>
      </c>
      <c r="C136" s="24">
        <v>122.2491061053491</v>
      </c>
      <c r="D136" s="24">
        <v>142.08484325388474</v>
      </c>
      <c r="E136" s="24">
        <v>151.6</v>
      </c>
      <c r="F136" s="24">
        <v>140.5104593332052</v>
      </c>
      <c r="G136" s="24">
        <v>128.58013607063501</v>
      </c>
      <c r="H136" s="24">
        <v>165.71320570896657</v>
      </c>
      <c r="I136" s="24">
        <v>165.26349084616942</v>
      </c>
      <c r="J136" s="24">
        <v>167.95486424209929</v>
      </c>
      <c r="K136" s="24">
        <v>187.21655238289026</v>
      </c>
      <c r="L136" s="24">
        <v>157.72818370923036</v>
      </c>
      <c r="M136" s="24">
        <v>159.05628714731782</v>
      </c>
      <c r="N136" s="24"/>
      <c r="O136" s="24"/>
      <c r="P136" s="24"/>
      <c r="Q136" s="24"/>
      <c r="R136" s="21"/>
      <c r="S136" s="64" t="str">
        <f t="shared" si="31"/>
        <v/>
      </c>
      <c r="T136" s="66" t="str">
        <f t="shared" si="33"/>
        <v/>
      </c>
      <c r="U136" s="66" t="str">
        <f t="shared" si="32"/>
        <v/>
      </c>
      <c r="V136" s="76">
        <f t="shared" si="30"/>
        <v>0</v>
      </c>
      <c r="W136" s="65">
        <f t="shared" si="34"/>
        <v>0.1583922354282741</v>
      </c>
      <c r="X136" s="65">
        <f>IF(J136="", "", J136/GDP!M132/10)</f>
        <v>1.6549726785542156</v>
      </c>
      <c r="Y136" s="65">
        <f>IF(K136="", "", K136/GDP!N132/10)</f>
        <v>1.7627200259608504</v>
      </c>
      <c r="Z136" s="65">
        <f>IF(L136="", "", L136/GDP!O132/10)</f>
        <v>1.7944678241377137</v>
      </c>
      <c r="AA136" s="65">
        <f>IF(M136="", "", M136/GDP!P132/10)</f>
        <v>1.7669230668930389</v>
      </c>
      <c r="AB136" s="65" t="str">
        <f>IF(N136="", "", N136/GDP!Q132/10)</f>
        <v/>
      </c>
      <c r="AC136" s="65" t="str">
        <f>IF(O136="", "", O136/GDP!R132/10)</f>
        <v/>
      </c>
      <c r="AD136" s="65" t="str">
        <f>IF(P136="", "", P136/GDP!S132/10)</f>
        <v/>
      </c>
      <c r="AE136" s="65" t="str">
        <f>IF(Q136="", "", Q136/GDP!T132/10)</f>
        <v/>
      </c>
      <c r="AG136" s="65">
        <f t="shared" si="35"/>
        <v>1.7806954455153763</v>
      </c>
      <c r="AH136" s="65">
        <f>AVERAGE('Travel balance'!W136:AA136)</f>
        <v>0.10495137349997176</v>
      </c>
      <c r="AI136" s="77" t="str">
        <f t="shared" si="36"/>
        <v/>
      </c>
      <c r="AJ136" s="77"/>
    </row>
    <row r="137" spans="1:36" ht="14.25" customHeight="1" x14ac:dyDescent="0.15">
      <c r="A137" s="27" t="s">
        <v>157</v>
      </c>
      <c r="B137" s="26">
        <v>6486.2471098065853</v>
      </c>
      <c r="C137" s="26">
        <v>6148.018020025087</v>
      </c>
      <c r="D137" s="26">
        <v>7189.7493838330529</v>
      </c>
      <c r="E137" s="26">
        <v>6961.0721217705859</v>
      </c>
      <c r="F137" s="26">
        <v>5978.9745587964089</v>
      </c>
      <c r="G137" s="26">
        <v>6522.5448734191004</v>
      </c>
      <c r="H137" s="26">
        <v>7294.7162000622966</v>
      </c>
      <c r="I137" s="26">
        <v>7142.3567937862645</v>
      </c>
      <c r="J137" s="26">
        <v>7433.9703552643441</v>
      </c>
      <c r="K137" s="26">
        <v>8581.5641022259315</v>
      </c>
      <c r="L137" s="26">
        <v>9463.9733323356559</v>
      </c>
      <c r="M137" s="26">
        <v>9772.6276718114186</v>
      </c>
      <c r="N137" s="26">
        <v>10593.863262739578</v>
      </c>
      <c r="O137" s="26">
        <v>10961.447241056103</v>
      </c>
      <c r="P137" s="26">
        <v>10546.748448032691</v>
      </c>
      <c r="Q137" s="26">
        <v>6229.0502333581426</v>
      </c>
      <c r="R137" s="21"/>
      <c r="S137" s="64">
        <f t="shared" si="31"/>
        <v>-0.4093866688818143</v>
      </c>
      <c r="T137" s="66" t="str">
        <f t="shared" si="33"/>
        <v/>
      </c>
      <c r="U137" s="66">
        <f t="shared" si="32"/>
        <v>-0.4093866688818143</v>
      </c>
      <c r="V137" s="76">
        <f t="shared" si="30"/>
        <v>1</v>
      </c>
      <c r="W137" s="65">
        <f t="shared" si="34"/>
        <v>10.267731991195088</v>
      </c>
      <c r="X137" s="65">
        <f>IF(J137="", "", J137/GDP!M133/10)</f>
        <v>3.9731485099571247</v>
      </c>
      <c r="Y137" s="65">
        <f>IF(K137="", "", K137/GDP!N133/10)</f>
        <v>4.2877947347227652</v>
      </c>
      <c r="Z137" s="65">
        <f>IF(L137="", "", L137/GDP!O133/10)</f>
        <v>5.371378043193884</v>
      </c>
      <c r="AA137" s="65">
        <f>IF(M137="", "", M137/GDP!P133/10)</f>
        <v>5.2551634439197681</v>
      </c>
      <c r="AB137" s="65">
        <f>IF(N137="", "", N137/GDP!Q133/10)</f>
        <v>5.1977226095756697</v>
      </c>
      <c r="AC137" s="65">
        <f>IF(O137="", "", O137/GDP!R133/10)</f>
        <v>5.2240408089357189</v>
      </c>
      <c r="AD137" s="65">
        <f>IF(P137="", "", P137/GDP!S133/10)</f>
        <v>5.0168996085271882</v>
      </c>
      <c r="AE137" s="65">
        <f>IF(Q137="", "", Q137/GDP!T133/10)</f>
        <v>2.9757223120894922</v>
      </c>
      <c r="AG137" s="65">
        <f t="shared" si="35"/>
        <v>5.2130409028304454</v>
      </c>
      <c r="AH137" s="65">
        <f>AVERAGE('Travel balance'!W137:AA137)</f>
        <v>3.0632969833877715</v>
      </c>
      <c r="AI137" s="77">
        <f t="shared" si="36"/>
        <v>1</v>
      </c>
      <c r="AJ137" s="77" t="str">
        <f>IF(AE137="", 1, "")</f>
        <v/>
      </c>
    </row>
    <row r="138" spans="1:36" ht="14.25" customHeight="1" x14ac:dyDescent="0.15">
      <c r="A138" s="27" t="s">
        <v>158</v>
      </c>
      <c r="B138" s="24">
        <v>206.3</v>
      </c>
      <c r="C138" s="24">
        <v>249.1</v>
      </c>
      <c r="D138" s="24">
        <v>277.2</v>
      </c>
      <c r="E138" s="24">
        <v>303.3</v>
      </c>
      <c r="F138" s="24">
        <v>335.7</v>
      </c>
      <c r="G138" s="24">
        <v>313.7</v>
      </c>
      <c r="H138" s="24">
        <v>390.8</v>
      </c>
      <c r="I138" s="24">
        <v>421.5</v>
      </c>
      <c r="J138" s="24">
        <v>417.3</v>
      </c>
      <c r="K138" s="24">
        <v>445.6</v>
      </c>
      <c r="L138" s="24">
        <v>527.9</v>
      </c>
      <c r="M138" s="24">
        <v>642.1</v>
      </c>
      <c r="N138" s="24">
        <v>840.5</v>
      </c>
      <c r="O138" s="24">
        <v>544.4</v>
      </c>
      <c r="P138" s="24">
        <v>515.29999999999995</v>
      </c>
      <c r="Q138" s="24">
        <v>198.5</v>
      </c>
      <c r="R138" s="21"/>
      <c r="S138" s="64">
        <f t="shared" si="31"/>
        <v>-0.6147875024257714</v>
      </c>
      <c r="T138" s="66" t="str">
        <f t="shared" si="33"/>
        <v/>
      </c>
      <c r="U138" s="66" t="str">
        <f t="shared" si="32"/>
        <v/>
      </c>
      <c r="V138" s="76">
        <f t="shared" si="30"/>
        <v>1</v>
      </c>
      <c r="W138" s="65">
        <f t="shared" si="34"/>
        <v>0.61403999999999992</v>
      </c>
      <c r="X138" s="65">
        <f>IF(J138="", "", J138/GDP!M134/10)</f>
        <v>3.7995128074077442</v>
      </c>
      <c r="Y138" s="65">
        <f>IF(K138="", "", K138/GDP!N134/10)</f>
        <v>3.7507033804425545</v>
      </c>
      <c r="Z138" s="65">
        <f>IF(L138="", "", L138/GDP!O134/10)</f>
        <v>4.1382194343417913</v>
      </c>
      <c r="AA138" s="65">
        <f>IF(M138="", "", M138/GDP!P134/10)</f>
        <v>4.8329003518991378</v>
      </c>
      <c r="AB138" s="65">
        <f>IF(N138="", "", N138/GDP!Q134/10)</f>
        <v>6.0967584660241014</v>
      </c>
      <c r="AC138" s="65">
        <f>IF(O138="", "", O138/GDP!R134/10)</f>
        <v>4.1795830438782167</v>
      </c>
      <c r="AD138" s="65">
        <f>IF(P138="", "", P138/GDP!S134/10)</f>
        <v>4.0814270103945605</v>
      </c>
      <c r="AE138" s="65">
        <f>IF(Q138="", "", Q138/GDP!T134/10)</f>
        <v>1.5728783111512565</v>
      </c>
      <c r="AG138" s="65">
        <f t="shared" si="35"/>
        <v>4.6657776613075619</v>
      </c>
      <c r="AH138" s="65">
        <f>AVERAGE('Travel balance'!W138:AA138)</f>
        <v>3.1841492426427984</v>
      </c>
      <c r="AI138" s="77" t="str">
        <f t="shared" si="36"/>
        <v/>
      </c>
      <c r="AJ138" s="77" t="str">
        <f>IF(AE138="", 1, "")</f>
        <v/>
      </c>
    </row>
    <row r="139" spans="1:36" ht="14.25" customHeight="1" x14ac:dyDescent="0.15">
      <c r="A139" s="27" t="s">
        <v>159</v>
      </c>
      <c r="B139" s="26">
        <v>43.22738455102656</v>
      </c>
      <c r="C139" s="26">
        <v>36.123802318821248</v>
      </c>
      <c r="D139" s="26">
        <v>41.236125325288171</v>
      </c>
      <c r="E139" s="26">
        <v>78.908064418428012</v>
      </c>
      <c r="F139" s="26">
        <v>66.22036042675532</v>
      </c>
      <c r="G139" s="26">
        <v>105.39127872203039</v>
      </c>
      <c r="H139" s="26">
        <v>51.3</v>
      </c>
      <c r="I139" s="26">
        <v>49.873046483158383</v>
      </c>
      <c r="J139" s="26">
        <v>57.835638296711821</v>
      </c>
      <c r="K139" s="26">
        <v>89.670365017529605</v>
      </c>
      <c r="L139" s="26">
        <v>73.877428591212919</v>
      </c>
      <c r="M139" s="26">
        <v>77.094628938238031</v>
      </c>
      <c r="N139" s="26">
        <v>82.827264186865278</v>
      </c>
      <c r="O139" s="26">
        <v>98.429649110846896</v>
      </c>
      <c r="P139" s="26">
        <v>115.5506527049326</v>
      </c>
      <c r="Q139" s="26"/>
      <c r="R139" s="21"/>
      <c r="S139" s="64" t="str">
        <f t="shared" si="31"/>
        <v/>
      </c>
      <c r="T139" s="66" t="str">
        <f t="shared" si="33"/>
        <v/>
      </c>
      <c r="U139" s="66" t="str">
        <f t="shared" si="32"/>
        <v/>
      </c>
      <c r="V139" s="76">
        <f t="shared" si="30"/>
        <v>0</v>
      </c>
      <c r="W139" s="65">
        <f t="shared" si="34"/>
        <v>8.9555924706419154E-2</v>
      </c>
      <c r="X139" s="65">
        <f>IF(J139="", "", J139/GDP!M135/10)</f>
        <v>0.56667609078613013</v>
      </c>
      <c r="Y139" s="65">
        <f>IF(K139="", "", K139/GDP!N135/10)</f>
        <v>0.82798007488334857</v>
      </c>
      <c r="Z139" s="65">
        <f>IF(L139="", "", L139/GDP!O135/10)</f>
        <v>0.76286369937612775</v>
      </c>
      <c r="AA139" s="65">
        <f>IF(M139="", "", M139/GDP!P135/10)</f>
        <v>0.74484878427546097</v>
      </c>
      <c r="AB139" s="65">
        <f>IF(N139="", "", N139/GDP!Q135/10)</f>
        <v>0.7405156597332383</v>
      </c>
      <c r="AC139" s="65">
        <f>IF(O139="", "", O139/GDP!R135/10)</f>
        <v>0.76599274846021137</v>
      </c>
      <c r="AD139" s="65">
        <f>IF(P139="", "", P139/GDP!S135/10)</f>
        <v>0.89491420053494264</v>
      </c>
      <c r="AE139" s="65" t="str">
        <f>IF(Q139="", "", Q139/GDP!T135/10)</f>
        <v/>
      </c>
      <c r="AG139" s="65">
        <f t="shared" si="35"/>
        <v>0.78182701847599623</v>
      </c>
      <c r="AH139" s="65">
        <f>AVERAGE('Travel balance'!W139:AA139)</f>
        <v>4.2953788892912445E-2</v>
      </c>
      <c r="AI139" s="77" t="str">
        <f t="shared" si="36"/>
        <v/>
      </c>
      <c r="AJ139" s="77"/>
    </row>
    <row r="140" spans="1:36" ht="14.25" customHeight="1" x14ac:dyDescent="0.15">
      <c r="A140" s="27" t="s">
        <v>160</v>
      </c>
      <c r="B140" s="24">
        <v>54.486251183907626</v>
      </c>
      <c r="C140" s="24">
        <v>184.1911621821192</v>
      </c>
      <c r="D140" s="24">
        <v>213.34769559434255</v>
      </c>
      <c r="E140" s="24">
        <v>568.78221684846631</v>
      </c>
      <c r="F140" s="24">
        <v>601.86028210639438</v>
      </c>
      <c r="G140" s="24">
        <v>569.06987032518828</v>
      </c>
      <c r="H140" s="24">
        <v>623.19496389113658</v>
      </c>
      <c r="I140" s="24">
        <v>554.51234666666676</v>
      </c>
      <c r="J140" s="24">
        <v>537.97960105734774</v>
      </c>
      <c r="K140" s="24">
        <v>543.1</v>
      </c>
      <c r="L140" s="24">
        <v>403.916</v>
      </c>
      <c r="M140" s="24">
        <v>1070.294964093247</v>
      </c>
      <c r="N140" s="24">
        <v>2549.0945000000002</v>
      </c>
      <c r="O140" s="24">
        <v>1962.3646199418786</v>
      </c>
      <c r="P140" s="24">
        <v>1449.092917541717</v>
      </c>
      <c r="Q140" s="24">
        <v>313.30176025785102</v>
      </c>
      <c r="R140" s="21"/>
      <c r="S140" s="64">
        <f t="shared" si="31"/>
        <v>-0.78379456799130232</v>
      </c>
      <c r="T140" s="66" t="str">
        <f t="shared" si="33"/>
        <v/>
      </c>
      <c r="U140" s="66" t="str">
        <f t="shared" si="32"/>
        <v/>
      </c>
      <c r="V140" s="76">
        <f t="shared" si="30"/>
        <v>1</v>
      </c>
      <c r="W140" s="65">
        <f t="shared" si="34"/>
        <v>1.4869526003153686</v>
      </c>
      <c r="X140" s="65">
        <f>IF(J140="", "", J140/GDP!M136/10)</f>
        <v>0.1044689128725533</v>
      </c>
      <c r="Y140" s="65">
        <f>IF(K140="", "", K140/GDP!N136/10)</f>
        <v>9.5532305183753982E-2</v>
      </c>
      <c r="Z140" s="65">
        <f>IF(L140="", "", L140/GDP!O136/10)</f>
        <v>8.2023959852709077E-2</v>
      </c>
      <c r="AA140" s="65">
        <f>IF(M140="", "", M140/GDP!P136/10)</f>
        <v>0.26449950751131457</v>
      </c>
      <c r="AB140" s="65">
        <f>IF(N140="", "", N140/GDP!Q136/10)</f>
        <v>0.67840989144943453</v>
      </c>
      <c r="AC140" s="65">
        <f>IF(O140="", "", O140/GDP!R136/10)</f>
        <v>0.46530498870597625</v>
      </c>
      <c r="AD140" s="65">
        <f>IF(P140="", "", P140/GDP!S136/10)</f>
        <v>0.32337131160685517</v>
      </c>
      <c r="AE140" s="65">
        <f>IF(Q140="", "", Q140/GDP!T136/10)</f>
        <v>7.2958775222607491E-2</v>
      </c>
      <c r="AG140" s="65">
        <f t="shared" si="35"/>
        <v>0.36272193182525791</v>
      </c>
      <c r="AH140" s="65">
        <f>AVERAGE('Travel balance'!W140:AA140)</f>
        <v>-1.2835362985172882</v>
      </c>
      <c r="AI140" s="77" t="str">
        <f t="shared" si="36"/>
        <v/>
      </c>
      <c r="AJ140" s="77"/>
    </row>
    <row r="141" spans="1:36" ht="14.25" customHeight="1" x14ac:dyDescent="0.15">
      <c r="A141" s="27" t="s">
        <v>161</v>
      </c>
      <c r="B141" s="26">
        <v>89.499380180000003</v>
      </c>
      <c r="C141" s="26">
        <v>129.16659040000002</v>
      </c>
      <c r="D141" s="26">
        <v>185.84371380000002</v>
      </c>
      <c r="E141" s="26">
        <v>228.46006869999999</v>
      </c>
      <c r="F141" s="26">
        <v>217.78104159999998</v>
      </c>
      <c r="G141" s="26">
        <v>197.29209619999997</v>
      </c>
      <c r="H141" s="26">
        <v>240.47795099999999</v>
      </c>
      <c r="I141" s="26">
        <v>233.66966400000001</v>
      </c>
      <c r="J141" s="26">
        <v>266.58060499999999</v>
      </c>
      <c r="K141" s="26">
        <v>294.67475300000001</v>
      </c>
      <c r="L141" s="26">
        <v>264.71594599999997</v>
      </c>
      <c r="M141" s="26">
        <v>279.83149022000003</v>
      </c>
      <c r="N141" s="26">
        <v>327.04299200000003</v>
      </c>
      <c r="O141" s="26">
        <v>381.78017399999999</v>
      </c>
      <c r="P141" s="26">
        <v>396.07689199999999</v>
      </c>
      <c r="Q141" s="26">
        <v>252.07866799999999</v>
      </c>
      <c r="R141" s="21"/>
      <c r="S141" s="64">
        <f t="shared" si="31"/>
        <v>-0.36356128546878219</v>
      </c>
      <c r="T141" s="66" t="str">
        <f t="shared" si="33"/>
        <v/>
      </c>
      <c r="U141" s="66" t="str">
        <f t="shared" si="32"/>
        <v/>
      </c>
      <c r="V141" s="76">
        <f t="shared" si="30"/>
        <v>1</v>
      </c>
      <c r="W141" s="65">
        <f t="shared" si="34"/>
        <v>0.32988949884399998</v>
      </c>
      <c r="X141" s="65">
        <f>IF(J141="", "", J141/GDP!M137/10)</f>
        <v>2.4628874128092111</v>
      </c>
      <c r="Y141" s="65">
        <f>IF(K141="", "", K141/GDP!N137/10)</f>
        <v>2.5899611209895816</v>
      </c>
      <c r="Z141" s="65">
        <f>IF(L141="", "", L141/GDP!O137/10)</f>
        <v>2.6294672180680729</v>
      </c>
      <c r="AA141" s="65">
        <f>IF(M141="", "", M141/GDP!P137/10)</f>
        <v>2.6187433762222021</v>
      </c>
      <c r="AB141" s="65">
        <f>IF(N141="", "", N141/GDP!Q137/10)</f>
        <v>2.8849742141297838</v>
      </c>
      <c r="AC141" s="65">
        <f>IF(O141="", "", O141/GDP!R137/10)</f>
        <v>3.0076254571290884</v>
      </c>
      <c r="AD141" s="65">
        <f>IF(P141="", "", P141/GDP!S137/10)</f>
        <v>3.1560423551145487</v>
      </c>
      <c r="AE141" s="65">
        <f>IF(Q141="", "", Q141/GDP!T137/10)</f>
        <v>2.0515040939202267</v>
      </c>
      <c r="AG141" s="65">
        <f t="shared" si="35"/>
        <v>2.8593705241327387</v>
      </c>
      <c r="AH141" s="65">
        <f>AVERAGE('Travel balance'!W141:AA141)</f>
        <v>0.98166324285572926</v>
      </c>
      <c r="AI141" s="77" t="str">
        <f t="shared" si="36"/>
        <v/>
      </c>
      <c r="AJ141" s="77"/>
    </row>
    <row r="142" spans="1:36" ht="14.25" customHeight="1" x14ac:dyDescent="0.15">
      <c r="A142" s="27" t="s">
        <v>162</v>
      </c>
      <c r="B142" s="24">
        <v>3494.3874507659334</v>
      </c>
      <c r="C142" s="24">
        <v>3791.4301940327</v>
      </c>
      <c r="D142" s="24">
        <v>4502.5613511903284</v>
      </c>
      <c r="E142" s="24">
        <v>4852.7708664808033</v>
      </c>
      <c r="F142" s="24">
        <v>4199.4154728234516</v>
      </c>
      <c r="G142" s="24">
        <v>4691.9703024466453</v>
      </c>
      <c r="H142" s="24">
        <v>5328.5613702092287</v>
      </c>
      <c r="I142" s="24">
        <v>5436.5</v>
      </c>
      <c r="J142" s="24">
        <v>5626.7199610392945</v>
      </c>
      <c r="K142" s="24">
        <v>5579.4565142052925</v>
      </c>
      <c r="L142" s="24">
        <v>4864.0206636144549</v>
      </c>
      <c r="M142" s="24">
        <v>5225.6936282006</v>
      </c>
      <c r="N142" s="24">
        <v>5601.1340870363074</v>
      </c>
      <c r="O142" s="24">
        <v>5927.9235185117086</v>
      </c>
      <c r="P142" s="24">
        <v>5860.85879960277</v>
      </c>
      <c r="Q142" s="24">
        <v>1791.874336239646</v>
      </c>
      <c r="R142" s="21"/>
      <c r="S142" s="64">
        <f t="shared" si="31"/>
        <v>-0.69426420299340885</v>
      </c>
      <c r="T142" s="66" t="str">
        <f t="shared" si="33"/>
        <v/>
      </c>
      <c r="U142" s="66" t="str">
        <f t="shared" si="32"/>
        <v/>
      </c>
      <c r="V142" s="76">
        <f t="shared" si="30"/>
        <v>1</v>
      </c>
      <c r="W142" s="65">
        <f t="shared" si="34"/>
        <v>5.495926139393168</v>
      </c>
      <c r="X142" s="65">
        <f>IF(J142="", "", J142/GDP!M138/10)</f>
        <v>1.0763454496026945</v>
      </c>
      <c r="Y142" s="65">
        <f>IF(K142="", "", K142/GDP!N138/10)</f>
        <v>1.1194510446554207</v>
      </c>
      <c r="Z142" s="65">
        <f>IF(L142="", "", L142/GDP!O138/10)</f>
        <v>1.2607571594172216</v>
      </c>
      <c r="AA142" s="65">
        <f>IF(M142="", "", M142/GDP!P138/10)</f>
        <v>1.4168408506270536</v>
      </c>
      <c r="AB142" s="65">
        <f>IF(N142="", "", N142/GDP!Q138/10)</f>
        <v>1.4059284818351463</v>
      </c>
      <c r="AC142" s="65">
        <f>IF(O142="", "", O142/GDP!R138/10)</f>
        <v>1.3565051918820583</v>
      </c>
      <c r="AD142" s="65">
        <f>IF(P142="", "", P142/GDP!S138/10)</f>
        <v>1.4453052100343977</v>
      </c>
      <c r="AE142" s="65">
        <f>IF(Q142="", "", Q142/GDP!T138/10)</f>
        <v>0.49498051861824938</v>
      </c>
      <c r="AG142" s="65">
        <f t="shared" si="35"/>
        <v>1.3770673787591754</v>
      </c>
      <c r="AH142" s="65">
        <f>AVERAGE('Travel balance'!W142:AA142)</f>
        <v>-2.6445857158507806</v>
      </c>
      <c r="AI142" s="77" t="str">
        <f t="shared" si="36"/>
        <v/>
      </c>
      <c r="AJ142" s="77"/>
    </row>
    <row r="143" spans="1:36" ht="14.25" customHeight="1" x14ac:dyDescent="0.15">
      <c r="A143" s="27" t="s">
        <v>163</v>
      </c>
      <c r="B143" s="26">
        <v>429.12873862158642</v>
      </c>
      <c r="C143" s="26">
        <v>543.56306892067619</v>
      </c>
      <c r="D143" s="26">
        <v>647.5942782834851</v>
      </c>
      <c r="E143" s="26">
        <v>795.8387516254877</v>
      </c>
      <c r="F143" s="26">
        <v>689.20676202860852</v>
      </c>
      <c r="G143" s="26">
        <v>782.83485045513657</v>
      </c>
      <c r="H143" s="26">
        <v>995.05851755526646</v>
      </c>
      <c r="I143" s="26">
        <v>1095.708712613784</v>
      </c>
      <c r="J143" s="26">
        <v>1294.9518855656697</v>
      </c>
      <c r="K143" s="26">
        <v>1375.2389024707413</v>
      </c>
      <c r="L143" s="26">
        <v>1540.2675707672304</v>
      </c>
      <c r="M143" s="26">
        <v>1617.6853055916774</v>
      </c>
      <c r="N143" s="26">
        <v>1746.9286482613263</v>
      </c>
      <c r="O143" s="26">
        <v>1758.1274382314693</v>
      </c>
      <c r="P143" s="26">
        <v>1810.8712613784135</v>
      </c>
      <c r="Q143" s="72">
        <v>442.13263979193755</v>
      </c>
      <c r="R143" s="21"/>
      <c r="S143" s="64">
        <f t="shared" si="31"/>
        <v>-0.75584534957201122</v>
      </c>
      <c r="T143" s="66" t="str">
        <f t="shared" si="33"/>
        <v/>
      </c>
      <c r="U143" s="66" t="str">
        <f t="shared" si="32"/>
        <v/>
      </c>
      <c r="V143" s="76">
        <f t="shared" si="30"/>
        <v>1</v>
      </c>
      <c r="W143" s="65">
        <f t="shared" si="34"/>
        <v>1.6947760448460236</v>
      </c>
      <c r="X143" s="65">
        <f>IF(J143="", "", J143/GDP!M139/10)</f>
        <v>1.6436654496477687</v>
      </c>
      <c r="Y143" s="65">
        <f>IF(K143="", "", K143/GDP!N139/10)</f>
        <v>1.6962191505741964</v>
      </c>
      <c r="Z143" s="65">
        <f>IF(L143="", "", L143/GDP!O139/10)</f>
        <v>2.2348832278344877</v>
      </c>
      <c r="AA143" s="65">
        <f>IF(M143="", "", M143/GDP!P139/10)</f>
        <v>2.4704793603762121</v>
      </c>
      <c r="AB143" s="65">
        <f>IF(N143="", "", N143/GDP!Q139/10)</f>
        <v>2.474476108795685</v>
      </c>
      <c r="AC143" s="65">
        <f>IF(O143="", "", O143/GDP!R139/10)</f>
        <v>2.2034760160110562</v>
      </c>
      <c r="AD143" s="65">
        <f>IF(P143="", "", P143/GDP!S139/10)</f>
        <v>2.3723823996401974</v>
      </c>
      <c r="AE143" s="65">
        <f>IF(Q143="", "", Q143/GDP!T139/10)</f>
        <v>0.69966556445743611</v>
      </c>
      <c r="AG143" s="65">
        <f t="shared" si="35"/>
        <v>2.3511394225315279</v>
      </c>
      <c r="AH143" s="65">
        <f>AVERAGE('Travel balance'!W143:AA143)</f>
        <v>-0.79905231007071764</v>
      </c>
      <c r="AI143" s="77" t="str">
        <f t="shared" si="36"/>
        <v/>
      </c>
      <c r="AJ143" s="77"/>
    </row>
    <row r="144" spans="1:36" ht="14.25" customHeight="1" x14ac:dyDescent="0.15">
      <c r="A144" s="27" t="s">
        <v>164</v>
      </c>
      <c r="B144" s="24">
        <v>182</v>
      </c>
      <c r="C144" s="24">
        <v>255</v>
      </c>
      <c r="D144" s="24">
        <v>276</v>
      </c>
      <c r="E144" s="24">
        <v>316</v>
      </c>
      <c r="F144" s="24">
        <v>272</v>
      </c>
      <c r="G144" s="24">
        <v>305</v>
      </c>
      <c r="H144" s="24">
        <v>373</v>
      </c>
      <c r="I144" s="24">
        <v>339</v>
      </c>
      <c r="J144" s="24">
        <v>288</v>
      </c>
      <c r="K144" s="24">
        <v>282</v>
      </c>
      <c r="L144" s="24">
        <v>317</v>
      </c>
      <c r="M144" s="24">
        <v>322</v>
      </c>
      <c r="N144" s="24">
        <v>352</v>
      </c>
      <c r="O144" s="24">
        <v>390</v>
      </c>
      <c r="P144" s="24">
        <v>494</v>
      </c>
      <c r="Q144" s="24">
        <v>439</v>
      </c>
      <c r="R144" s="21"/>
      <c r="S144" s="64">
        <f t="shared" si="31"/>
        <v>-0.11133603238866396</v>
      </c>
      <c r="T144" s="66" t="str">
        <f t="shared" si="33"/>
        <v/>
      </c>
      <c r="U144" s="66" t="str">
        <f t="shared" si="32"/>
        <v/>
      </c>
      <c r="V144" s="76">
        <f t="shared" si="30"/>
        <v>1</v>
      </c>
      <c r="W144" s="65">
        <f t="shared" si="34"/>
        <v>0.375</v>
      </c>
      <c r="X144" s="65">
        <f>IF(J144="", "", J144/GDP!M140/10)</f>
        <v>0.12486791162752113</v>
      </c>
      <c r="Y144" s="65">
        <f>IF(K144="", "", K144/GDP!N140/10)</f>
        <v>0.11560236193176396</v>
      </c>
      <c r="Z144" s="65">
        <f>IF(L144="", "", L144/GDP!O140/10)</f>
        <v>0.11733337489474933</v>
      </c>
      <c r="AA144" s="65">
        <f>IF(M144="", "", M144/GDP!P140/10)</f>
        <v>0.11581758374787576</v>
      </c>
      <c r="AB144" s="65">
        <f>IF(N144="", "", N144/GDP!Q140/10)</f>
        <v>0.11556030005388829</v>
      </c>
      <c r="AC144" s="65">
        <f>IF(O144="", "", O144/GDP!R140/10)</f>
        <v>0.12457149957843561</v>
      </c>
      <c r="AD144" s="65">
        <f>IF(P144="", "", P144/GDP!S140/10)</f>
        <v>0.17837664395364711</v>
      </c>
      <c r="AE144" s="65">
        <f>IF(Q144="", "", Q144/GDP!T140/10)</f>
        <v>0.16773238716210576</v>
      </c>
      <c r="AG144" s="65">
        <f t="shared" si="35"/>
        <v>0.13033188044571922</v>
      </c>
      <c r="AH144" s="65">
        <f>AVERAGE('Travel balance'!W144:AA144)</f>
        <v>-0.5137074906673591</v>
      </c>
      <c r="AI144" s="77" t="str">
        <f t="shared" si="36"/>
        <v/>
      </c>
      <c r="AJ144" s="77" t="str">
        <f>IF(AE144="", 1, "")</f>
        <v/>
      </c>
    </row>
    <row r="145" spans="1:36" ht="14.25" customHeight="1" x14ac:dyDescent="0.15">
      <c r="A145" s="27" t="s">
        <v>165</v>
      </c>
      <c r="B145" s="26">
        <v>60.1</v>
      </c>
      <c r="C145" s="26">
        <v>56.658507911636597</v>
      </c>
      <c r="D145" s="26">
        <v>65.006765657662797</v>
      </c>
      <c r="E145" s="26">
        <v>73.721338691048999</v>
      </c>
      <c r="F145" s="26">
        <v>72.984125304138502</v>
      </c>
      <c r="G145" s="26">
        <v>72.868473135462494</v>
      </c>
      <c r="H145" s="26">
        <v>90.877810381250399</v>
      </c>
      <c r="I145" s="26">
        <v>104.509481938438</v>
      </c>
      <c r="J145" s="26">
        <v>112.74278375640901</v>
      </c>
      <c r="K145" s="26">
        <v>126.63044964535301</v>
      </c>
      <c r="L145" s="26">
        <v>148.57842324091499</v>
      </c>
      <c r="M145" s="26">
        <v>141.231425091207</v>
      </c>
      <c r="N145" s="26">
        <v>115.77077508531501</v>
      </c>
      <c r="O145" s="72">
        <v>108.83535004829407</v>
      </c>
      <c r="P145" s="72">
        <v>96.337011348953254</v>
      </c>
      <c r="Q145" s="26"/>
      <c r="R145" s="21"/>
      <c r="S145" s="64" t="str">
        <f t="shared" si="31"/>
        <v/>
      </c>
      <c r="T145" s="66" t="str">
        <f t="shared" si="33"/>
        <v/>
      </c>
      <c r="U145" s="66" t="str">
        <f t="shared" si="32"/>
        <v/>
      </c>
      <c r="V145" s="76">
        <f t="shared" si="30"/>
        <v>0</v>
      </c>
      <c r="W145" s="65">
        <f t="shared" si="34"/>
        <v>0.12215059696293687</v>
      </c>
      <c r="X145" s="65">
        <f>IF(J145="", "", J145/GDP!M141/10)</f>
        <v>50.322768133119055</v>
      </c>
      <c r="Y145" s="65">
        <f>IF(K145="", "", K145/GDP!N141/10)</f>
        <v>51.96826312983859</v>
      </c>
      <c r="Z145" s="65">
        <f>IF(L145="", "", L145/GDP!O141/10)</f>
        <v>53.28738090453178</v>
      </c>
      <c r="AA145" s="65">
        <f>IF(M145="", "", M145/GDP!P141/10)</f>
        <v>47.592764684205477</v>
      </c>
      <c r="AB145" s="65">
        <f>IF(N145="", "", N145/GDP!Q141/10)</f>
        <v>40.259124898583252</v>
      </c>
      <c r="AC145" s="65">
        <f>IF(O145="", "", O145/GDP!R141/10)</f>
        <v>38.143512835745064</v>
      </c>
      <c r="AD145" s="65">
        <f>IF(P145="", "", P145/GDP!S141/10)</f>
        <v>34.353391335525551</v>
      </c>
      <c r="AE145" s="65" t="str">
        <f>IF(Q145="", "", Q145/GDP!T141/10)</f>
        <v/>
      </c>
      <c r="AG145" s="65">
        <f t="shared" si="35"/>
        <v>42.727234931718229</v>
      </c>
      <c r="AH145" s="65">
        <f>AVERAGE('Travel balance'!W145:AA145)</f>
        <v>37.80357401561308</v>
      </c>
      <c r="AI145" s="77">
        <f t="shared" si="36"/>
        <v>1</v>
      </c>
      <c r="AJ145" s="77">
        <f>IF(AE145="", 1, "")</f>
        <v>1</v>
      </c>
    </row>
    <row r="146" spans="1:36" ht="14.25" customHeight="1" x14ac:dyDescent="0.15">
      <c r="A146" s="27" t="s">
        <v>166</v>
      </c>
      <c r="B146" s="24">
        <v>779.8</v>
      </c>
      <c r="C146" s="24">
        <v>960</v>
      </c>
      <c r="D146" s="24">
        <v>1184.8</v>
      </c>
      <c r="E146" s="24">
        <v>1408.1</v>
      </c>
      <c r="F146" s="24">
        <v>1483.5</v>
      </c>
      <c r="G146" s="24">
        <v>1744.8</v>
      </c>
      <c r="H146" s="24">
        <v>2518.9</v>
      </c>
      <c r="I146" s="24">
        <v>3064.4</v>
      </c>
      <c r="J146" s="24">
        <v>3532.7</v>
      </c>
      <c r="K146" s="24">
        <v>3729.4</v>
      </c>
      <c r="L146" s="24">
        <v>3948.2</v>
      </c>
      <c r="M146" s="24">
        <v>4234.314488</v>
      </c>
      <c r="N146" s="24">
        <v>4422.0399749999997</v>
      </c>
      <c r="O146" s="24">
        <v>4617.2242930000002</v>
      </c>
      <c r="P146" s="24">
        <v>4521.1033180000004</v>
      </c>
      <c r="Q146" s="24">
        <v>1117.1683029999999</v>
      </c>
      <c r="R146" s="21"/>
      <c r="S146" s="64">
        <f t="shared" si="31"/>
        <v>-0.7528991875606591</v>
      </c>
      <c r="T146" s="66" t="str">
        <f t="shared" si="33"/>
        <v/>
      </c>
      <c r="U146" s="66">
        <f t="shared" si="32"/>
        <v>-0.7528991875606591</v>
      </c>
      <c r="V146" s="76">
        <f t="shared" si="30"/>
        <v>1</v>
      </c>
      <c r="W146" s="65">
        <f t="shared" si="34"/>
        <v>4.3485764148000001</v>
      </c>
      <c r="X146" s="65">
        <f>IF(J146="", "", J146/GDP!M142/10)</f>
        <v>7.7471508217436007</v>
      </c>
      <c r="Y146" s="65">
        <f>IF(K146="", "", K146/GDP!N142/10)</f>
        <v>7.4705342669945383</v>
      </c>
      <c r="Z146" s="65">
        <f>IF(L146="", "", L146/GDP!O142/10)</f>
        <v>7.2990838523899768</v>
      </c>
      <c r="AA146" s="65">
        <f>IF(M146="", "", M146/GDP!P142/10)</f>
        <v>7.3121792502665359</v>
      </c>
      <c r="AB146" s="65">
        <f>IF(N146="", "", N146/GDP!Q142/10)</f>
        <v>7.1090775532172357</v>
      </c>
      <c r="AC146" s="65">
        <f>IF(O146="", "", O146/GDP!R142/10)</f>
        <v>7.1112691918648423</v>
      </c>
      <c r="AD146" s="65">
        <f>IF(P146="", "", P146/GDP!S142/10)</f>
        <v>6.7693482841079398</v>
      </c>
      <c r="AE146" s="65">
        <f>IF(Q146="", "", Q146/GDP!T142/10)</f>
        <v>2.1103304539993659</v>
      </c>
      <c r="AG146" s="65">
        <f t="shared" si="35"/>
        <v>7.1201916263693068</v>
      </c>
      <c r="AH146" s="65">
        <f>AVERAGE('Travel balance'!W146:AA146)</f>
        <v>5.2515834542103743</v>
      </c>
      <c r="AI146" s="77">
        <f t="shared" si="36"/>
        <v>1</v>
      </c>
      <c r="AJ146" s="77" t="str">
        <f>IF(AE146="", 1, "")</f>
        <v/>
      </c>
    </row>
    <row r="147" spans="1:36" ht="14.25" customHeight="1" x14ac:dyDescent="0.15">
      <c r="A147" s="27" t="s">
        <v>167</v>
      </c>
      <c r="B147" s="26">
        <v>3.6302939498510201</v>
      </c>
      <c r="C147" s="26">
        <v>4.2785964013998061</v>
      </c>
      <c r="D147" s="26">
        <v>4.9508806807649197</v>
      </c>
      <c r="E147" s="26">
        <v>2.6647839261417676</v>
      </c>
      <c r="F147" s="26">
        <v>2.0997807184088062</v>
      </c>
      <c r="G147" s="26">
        <v>2.268835370259473</v>
      </c>
      <c r="H147" s="26">
        <v>5.8196775334410482</v>
      </c>
      <c r="I147" s="26">
        <v>2.3209337726354238</v>
      </c>
      <c r="J147" s="26">
        <v>3.7349904969979097</v>
      </c>
      <c r="K147" s="26">
        <v>2.7438504268840305</v>
      </c>
      <c r="L147" s="26">
        <v>1.6606828079157518</v>
      </c>
      <c r="M147" s="26">
        <v>0.78386178780744831</v>
      </c>
      <c r="N147" s="26">
        <v>1.9603732211412885</v>
      </c>
      <c r="O147" s="26">
        <v>3.4559477719516059</v>
      </c>
      <c r="P147" s="26"/>
      <c r="Q147" s="26"/>
      <c r="R147" s="21"/>
      <c r="S147" s="64" t="str">
        <f t="shared" si="31"/>
        <v/>
      </c>
      <c r="T147" s="66" t="str">
        <f t="shared" si="33"/>
        <v/>
      </c>
      <c r="U147" s="66" t="str">
        <f t="shared" si="32"/>
        <v/>
      </c>
      <c r="V147" s="76">
        <f t="shared" si="30"/>
        <v>0</v>
      </c>
      <c r="W147" s="65">
        <f t="shared" si="34"/>
        <v>1.9652163972040237E-3</v>
      </c>
      <c r="X147" s="65">
        <f>IF(J147="", "", J147/GDP!M143/10)</f>
        <v>1.7567052875721457E-2</v>
      </c>
      <c r="Y147" s="65">
        <f>IF(K147="", "", K147/GDP!N143/10)</f>
        <v>1.1821426195676884E-2</v>
      </c>
      <c r="Z147" s="65">
        <f>IF(L147="", "", L147/GDP!O143/10)</f>
        <v>7.6446586537277181E-3</v>
      </c>
      <c r="AA147" s="65">
        <f>IF(M147="", "", M147/GDP!P143/10)</f>
        <v>3.7760321286347382E-3</v>
      </c>
      <c r="AB147" s="65">
        <f>IF(N147="", "", N147/GDP!Q143/10)</f>
        <v>8.6197924220805886E-3</v>
      </c>
      <c r="AC147" s="65">
        <f>IF(O147="", "", O147/GDP!R143/10)</f>
        <v>1.4334215223974938E-2</v>
      </c>
      <c r="AD147" s="65" t="str">
        <f>IF(P147="", "", P147/GDP!S143/10)</f>
        <v/>
      </c>
      <c r="AE147" s="65" t="str">
        <f>IF(Q147="", "", Q147/GDP!T143/10)</f>
        <v/>
      </c>
      <c r="AG147" s="65">
        <f t="shared" si="35"/>
        <v>8.5936746071044959E-3</v>
      </c>
      <c r="AH147" s="65">
        <f>AVERAGE('Travel balance'!W147:AA147)</f>
        <v>-0.56632233268930887</v>
      </c>
      <c r="AI147" s="77" t="str">
        <f t="shared" si="36"/>
        <v/>
      </c>
      <c r="AJ147" s="77"/>
    </row>
    <row r="148" spans="1:36" ht="14.25" customHeight="1" x14ac:dyDescent="0.15">
      <c r="A148" s="27" t="s">
        <v>168</v>
      </c>
      <c r="B148" s="24">
        <v>77.5</v>
      </c>
      <c r="C148" s="24">
        <v>91.5</v>
      </c>
      <c r="D148" s="24">
        <v>101.8</v>
      </c>
      <c r="E148" s="24">
        <v>109.3</v>
      </c>
      <c r="F148" s="24">
        <v>204.7</v>
      </c>
      <c r="G148" s="24">
        <v>217.4</v>
      </c>
      <c r="H148" s="24">
        <v>240.7</v>
      </c>
      <c r="I148" s="24">
        <v>264.5</v>
      </c>
      <c r="J148" s="24">
        <v>272.7</v>
      </c>
      <c r="K148" s="24">
        <v>288.2</v>
      </c>
      <c r="L148" s="24">
        <v>317.90842420000001</v>
      </c>
      <c r="M148" s="24">
        <v>325.51048389426529</v>
      </c>
      <c r="N148" s="24">
        <v>369.07039155569362</v>
      </c>
      <c r="O148" s="24">
        <v>362.81925053069199</v>
      </c>
      <c r="P148" s="24">
        <v>378.92362232601999</v>
      </c>
      <c r="Q148" s="24">
        <v>80.828724344601639</v>
      </c>
      <c r="R148" s="21"/>
      <c r="S148" s="64">
        <f t="shared" si="31"/>
        <v>-0.78668861062703066</v>
      </c>
      <c r="T148" s="66" t="str">
        <f t="shared" si="33"/>
        <v/>
      </c>
      <c r="U148" s="66" t="str">
        <f t="shared" si="32"/>
        <v/>
      </c>
      <c r="V148" s="76">
        <f t="shared" si="30"/>
        <v>1</v>
      </c>
      <c r="W148" s="65">
        <f t="shared" si="34"/>
        <v>0.35084643450133418</v>
      </c>
      <c r="X148" s="65">
        <f>IF(J148="", "", J148/GDP!M144/10)</f>
        <v>0.70553838016568493</v>
      </c>
      <c r="Y148" s="65">
        <f>IF(K148="", "", K148/GDP!N144/10)</f>
        <v>0.71375523934400675</v>
      </c>
      <c r="Z148" s="65">
        <f>IF(L148="", "", L148/GDP!O144/10)</f>
        <v>0.87792425684733588</v>
      </c>
      <c r="AA148" s="65">
        <f>IF(M148="", "", M148/GDP!P144/10)</f>
        <v>0.90195216575038428</v>
      </c>
      <c r="AB148" s="65">
        <f>IF(N148="", "", N148/GDP!Q144/10)</f>
        <v>0.94640398757977151</v>
      </c>
      <c r="AC148" s="65">
        <f>IF(O148="", "", O148/GDP!R144/10)</f>
        <v>0.90196445955337601</v>
      </c>
      <c r="AD148" s="65">
        <f>IF(P148="", "", P148/GDP!S144/10)</f>
        <v>0.99961532185587854</v>
      </c>
      <c r="AE148" s="65">
        <f>IF(Q148="", "", Q148/GDP!T144/10)</f>
        <v>0.22659949945813027</v>
      </c>
      <c r="AG148" s="65">
        <f t="shared" si="35"/>
        <v>0.92557203831734913</v>
      </c>
      <c r="AH148" s="65">
        <f>AVERAGE('Travel balance'!W148:AA148)</f>
        <v>8.8579916285730059E-2</v>
      </c>
      <c r="AI148" s="77" t="str">
        <f t="shared" si="36"/>
        <v/>
      </c>
      <c r="AJ148" s="77" t="str">
        <f t="shared" ref="AJ148:AJ155" si="37">IF(AE148="", 1, "")</f>
        <v/>
      </c>
    </row>
    <row r="149" spans="1:36" ht="14.25" customHeight="1" x14ac:dyDescent="0.15">
      <c r="A149" s="27" t="s">
        <v>169</v>
      </c>
      <c r="B149" s="26">
        <v>1308.2788663623992</v>
      </c>
      <c r="C149" s="26">
        <v>1570.245492844228</v>
      </c>
      <c r="D149" s="26">
        <v>1722.8019042822659</v>
      </c>
      <c r="E149" s="26">
        <v>1991.0150451057998</v>
      </c>
      <c r="F149" s="26">
        <v>2013.9801105300003</v>
      </c>
      <c r="G149" s="26">
        <v>2008.0988900490102</v>
      </c>
      <c r="H149" s="26">
        <v>2262.0578823003898</v>
      </c>
      <c r="I149" s="26">
        <v>2442.634136717656</v>
      </c>
      <c r="J149" s="26">
        <v>2999.5969748413004</v>
      </c>
      <c r="K149" s="26">
        <v>3077.3685445646429</v>
      </c>
      <c r="L149" s="26">
        <v>3309.1769690046999</v>
      </c>
      <c r="M149" s="26">
        <v>3485.9409177295552</v>
      </c>
      <c r="N149" s="26">
        <v>3710.0004632363994</v>
      </c>
      <c r="O149" s="26">
        <v>3557.4469397833855</v>
      </c>
      <c r="P149" s="26">
        <v>3819.1415265983364</v>
      </c>
      <c r="Q149" s="72">
        <v>776</v>
      </c>
      <c r="R149" s="21"/>
      <c r="S149" s="64">
        <f t="shared" si="31"/>
        <v>-0.79681297626821024</v>
      </c>
      <c r="T149" s="66" t="str">
        <f t="shared" si="33"/>
        <v/>
      </c>
      <c r="U149" s="66" t="str">
        <f t="shared" si="32"/>
        <v/>
      </c>
      <c r="V149" s="76">
        <f t="shared" si="30"/>
        <v>1</v>
      </c>
      <c r="W149" s="65">
        <f t="shared" si="34"/>
        <v>3.5763413632704752</v>
      </c>
      <c r="X149" s="65">
        <f>IF(J149="", "", J149/GDP!M145/10)</f>
        <v>1.4842821469236456</v>
      </c>
      <c r="Y149" s="65">
        <f>IF(K149="", "", K149/GDP!N145/10)</f>
        <v>1.5211326387874791</v>
      </c>
      <c r="Z149" s="65">
        <f>IF(L149="", "", L149/GDP!O145/10)</f>
        <v>1.7296955995761309</v>
      </c>
      <c r="AA149" s="65">
        <f>IF(M149="", "", M149/GDP!P145/10)</f>
        <v>1.7881231394994415</v>
      </c>
      <c r="AB149" s="65">
        <f>IF(N149="", "", N149/GDP!Q145/10)</f>
        <v>1.7331489699619063</v>
      </c>
      <c r="AC149" s="65">
        <f>IF(O149="", "", O149/GDP!R145/10)</f>
        <v>1.5801007711397597</v>
      </c>
      <c r="AD149" s="65">
        <f>IF(P149="", "", P149/GDP!S145/10)</f>
        <v>1.6551296373534812</v>
      </c>
      <c r="AE149" s="65">
        <f>IF(Q149="", "", Q149/GDP!T145/10)</f>
        <v>0.38081805287056536</v>
      </c>
      <c r="AG149" s="65">
        <f t="shared" si="35"/>
        <v>1.6972396235061438</v>
      </c>
      <c r="AH149" s="65">
        <f>AVERAGE('Travel balance'!W149:AA149)</f>
        <v>0.60893156109436064</v>
      </c>
      <c r="AI149" s="77" t="str">
        <f t="shared" si="36"/>
        <v/>
      </c>
      <c r="AJ149" s="77" t="str">
        <f t="shared" si="37"/>
        <v/>
      </c>
    </row>
    <row r="150" spans="1:36" ht="14.25" customHeight="1" x14ac:dyDescent="0.15">
      <c r="A150" s="27" t="s">
        <v>170</v>
      </c>
      <c r="B150" s="24">
        <v>2287.4</v>
      </c>
      <c r="C150" s="24">
        <v>3542.2217220000002</v>
      </c>
      <c r="D150" s="24">
        <v>4961.0010236000007</v>
      </c>
      <c r="E150" s="24">
        <v>2562.59908245</v>
      </c>
      <c r="F150" s="24">
        <v>2369.8666914200003</v>
      </c>
      <c r="G150" s="24">
        <v>2645.0929398438802</v>
      </c>
      <c r="H150" s="24">
        <v>3197.65717243373</v>
      </c>
      <c r="I150" s="24">
        <v>4060.5026653108603</v>
      </c>
      <c r="J150" s="24">
        <v>4689.6890799067005</v>
      </c>
      <c r="K150" s="24">
        <v>5030.1297443983494</v>
      </c>
      <c r="L150" s="24">
        <v>5272.4572223308096</v>
      </c>
      <c r="M150" s="24">
        <v>5142.6728495116904</v>
      </c>
      <c r="N150" s="24">
        <v>6988.0940784666309</v>
      </c>
      <c r="O150" s="24">
        <v>8239.7506604835708</v>
      </c>
      <c r="P150" s="24">
        <v>9780.5904112210792</v>
      </c>
      <c r="Q150" s="24">
        <v>2009.6114713735471</v>
      </c>
      <c r="R150" s="21"/>
      <c r="S150" s="64">
        <f t="shared" si="31"/>
        <v>-0.79453065848990478</v>
      </c>
      <c r="T150" s="66" t="str">
        <f t="shared" si="33"/>
        <v/>
      </c>
      <c r="U150" s="66" t="str">
        <f t="shared" si="32"/>
        <v/>
      </c>
      <c r="V150" s="76">
        <f t="shared" si="30"/>
        <v>1</v>
      </c>
      <c r="W150" s="65">
        <f t="shared" si="34"/>
        <v>7.0847130444027551</v>
      </c>
      <c r="X150" s="65">
        <f>IF(J150="", "", J150/GDP!M146/10)</f>
        <v>1.6518639577492245</v>
      </c>
      <c r="Y150" s="65">
        <f>IF(K150="", "", K150/GDP!N146/10)</f>
        <v>1.6908935774720022</v>
      </c>
      <c r="Z150" s="65">
        <f>IF(L150="", "", L150/GDP!O146/10)</f>
        <v>1.7205178329137545</v>
      </c>
      <c r="AA150" s="65">
        <f>IF(M150="", "", M150/GDP!P146/10)</f>
        <v>1.6140106807944228</v>
      </c>
      <c r="AB150" s="65">
        <f>IF(N150="", "", N150/GDP!Q146/10)</f>
        <v>2.1273983124427964</v>
      </c>
      <c r="AC150" s="65">
        <f>IF(O150="", "", O150/GDP!R146/10)</f>
        <v>2.3756503837838028</v>
      </c>
      <c r="AD150" s="65">
        <f>IF(P150="", "", P150/GDP!S146/10)</f>
        <v>2.5955367954796911</v>
      </c>
      <c r="AE150" s="65">
        <f>IF(Q150="", "", Q150/GDP!T146/10)</f>
        <v>0.55592548785672302</v>
      </c>
      <c r="AG150" s="65">
        <f t="shared" si="35"/>
        <v>2.0866228010828936</v>
      </c>
      <c r="AH150" s="65">
        <f>AVERAGE('Travel balance'!W150:AA150)</f>
        <v>-1.3970307141428708</v>
      </c>
      <c r="AI150" s="77" t="str">
        <f t="shared" si="36"/>
        <v/>
      </c>
      <c r="AJ150" s="77" t="str">
        <f t="shared" si="37"/>
        <v/>
      </c>
    </row>
    <row r="151" spans="1:36" ht="14.25" customHeight="1" x14ac:dyDescent="0.15">
      <c r="A151" s="27" t="s">
        <v>171</v>
      </c>
      <c r="B151" s="26">
        <v>6304</v>
      </c>
      <c r="C151" s="26">
        <v>7270</v>
      </c>
      <c r="D151" s="26">
        <v>10641</v>
      </c>
      <c r="E151" s="26">
        <v>11826</v>
      </c>
      <c r="F151" s="26">
        <v>9056</v>
      </c>
      <c r="G151" s="26">
        <v>9414</v>
      </c>
      <c r="H151" s="26">
        <v>10554</v>
      </c>
      <c r="I151" s="26">
        <v>10801</v>
      </c>
      <c r="J151" s="26">
        <v>11154</v>
      </c>
      <c r="K151" s="26">
        <v>11614</v>
      </c>
      <c r="L151" s="26">
        <v>10283</v>
      </c>
      <c r="M151" s="26">
        <v>10847</v>
      </c>
      <c r="N151" s="26">
        <v>12614</v>
      </c>
      <c r="O151" s="26">
        <v>13862</v>
      </c>
      <c r="P151" s="26">
        <v>13704</v>
      </c>
      <c r="Q151" s="26">
        <v>7771</v>
      </c>
      <c r="R151" s="21"/>
      <c r="S151" s="64">
        <f t="shared" si="31"/>
        <v>-0.43293928779918267</v>
      </c>
      <c r="T151" s="66" t="str">
        <f t="shared" si="33"/>
        <v/>
      </c>
      <c r="U151" s="66" t="str">
        <f t="shared" si="32"/>
        <v/>
      </c>
      <c r="V151" s="76">
        <f t="shared" si="30"/>
        <v>1</v>
      </c>
      <c r="W151" s="65">
        <f t="shared" si="34"/>
        <v>12.262</v>
      </c>
      <c r="X151" s="65">
        <f>IF(J151="", "", J151/GDP!M147/10)</f>
        <v>2.1408275121287814</v>
      </c>
      <c r="Y151" s="65">
        <f>IF(K151="", "", K151/GDP!N147/10)</f>
        <v>2.1404275818728853</v>
      </c>
      <c r="Z151" s="65">
        <f>IF(L151="", "", L151/GDP!O147/10)</f>
        <v>2.1535625595800858</v>
      </c>
      <c r="AA151" s="65">
        <f>IF(M151="", "", M151/GDP!P147/10)</f>
        <v>2.2968474193109389</v>
      </c>
      <c r="AB151" s="65">
        <f>IF(N151="", "", N151/GDP!Q147/10)</f>
        <v>2.3951687575774701</v>
      </c>
      <c r="AC151" s="65">
        <f>IF(O151="", "", O151/GDP!R147/10)</f>
        <v>2.3597567413210303</v>
      </c>
      <c r="AD151" s="65">
        <f>IF(P151="", "", P151/GDP!S147/10)</f>
        <v>2.2947324726638434</v>
      </c>
      <c r="AE151" s="65">
        <f>IF(Q151="", "", Q151/GDP!T147/10)</f>
        <v>1.3040427750421471</v>
      </c>
      <c r="AG151" s="65">
        <f t="shared" si="35"/>
        <v>2.300013590090674</v>
      </c>
      <c r="AH151" s="65">
        <f>AVERAGE('Travel balance'!W151:AA151)</f>
        <v>0.68083540559352007</v>
      </c>
      <c r="AI151" s="77" t="str">
        <f t="shared" si="36"/>
        <v/>
      </c>
      <c r="AJ151" s="77" t="str">
        <f t="shared" si="37"/>
        <v/>
      </c>
    </row>
    <row r="152" spans="1:36" ht="14.25" customHeight="1" x14ac:dyDescent="0.15">
      <c r="A152" s="27" t="s">
        <v>172</v>
      </c>
      <c r="B152" s="24">
        <v>7674.3614714694932</v>
      </c>
      <c r="C152" s="24">
        <v>8419.7853537949504</v>
      </c>
      <c r="D152" s="24">
        <v>10173.099968587157</v>
      </c>
      <c r="E152" s="24">
        <v>10984.637076842013</v>
      </c>
      <c r="F152" s="24">
        <v>9700.5284223589933</v>
      </c>
      <c r="G152" s="24">
        <v>10004.043771428562</v>
      </c>
      <c r="H152" s="24">
        <v>11384.194415733215</v>
      </c>
      <c r="I152" s="24">
        <v>10996.579935558339</v>
      </c>
      <c r="J152" s="24">
        <v>12148.720947528216</v>
      </c>
      <c r="K152" s="24">
        <v>13651.207192524978</v>
      </c>
      <c r="L152" s="24">
        <v>12874.963083555496</v>
      </c>
      <c r="M152" s="24">
        <v>14216.910748622569</v>
      </c>
      <c r="N152" s="24">
        <v>17751.444800825917</v>
      </c>
      <c r="O152" s="24">
        <v>20056.698415283918</v>
      </c>
      <c r="P152" s="24">
        <v>20443.936048674288</v>
      </c>
      <c r="Q152" s="24">
        <v>8879.4240166349318</v>
      </c>
      <c r="R152" s="21"/>
      <c r="S152" s="64">
        <f t="shared" si="31"/>
        <v>-0.56566954643693823</v>
      </c>
      <c r="T152" s="66" t="str">
        <f t="shared" si="33"/>
        <v/>
      </c>
      <c r="U152" s="66">
        <f t="shared" si="32"/>
        <v>-0.56566954643693823</v>
      </c>
      <c r="V152" s="76">
        <f t="shared" si="30"/>
        <v>1</v>
      </c>
      <c r="W152" s="65">
        <f t="shared" si="34"/>
        <v>17.068790619392434</v>
      </c>
      <c r="X152" s="65">
        <f>IF(J152="", "", J152/GDP!M148/10)</f>
        <v>5.3651612861385001</v>
      </c>
      <c r="Y152" s="65">
        <f>IF(K152="", "", K152/GDP!N148/10)</f>
        <v>5.9363082096497388</v>
      </c>
      <c r="Z152" s="65">
        <f>IF(L152="", "", L152/GDP!O148/10)</f>
        <v>6.4563890680872973</v>
      </c>
      <c r="AA152" s="65">
        <f>IF(M152="", "", M152/GDP!P148/10)</f>
        <v>6.8890669073023219</v>
      </c>
      <c r="AB152" s="65">
        <f>IF(N152="", "", N152/GDP!Q148/10)</f>
        <v>8.0221773062520629</v>
      </c>
      <c r="AC152" s="65">
        <f>IF(O152="", "", O152/GDP!R148/10)</f>
        <v>8.2734314981014521</v>
      </c>
      <c r="AD152" s="65">
        <f>IF(P152="", "", P152/GDP!S148/10)</f>
        <v>8.5347677956629209</v>
      </c>
      <c r="AE152" s="65">
        <f>IF(Q152="", "", Q152/GDP!T148/10)</f>
        <v>3.8429341702883542</v>
      </c>
      <c r="AG152" s="65">
        <f t="shared" si="35"/>
        <v>7.6351665150812114</v>
      </c>
      <c r="AH152" s="65">
        <f>AVERAGE('Travel balance'!W152:AA152)</f>
        <v>5.5386213839232239</v>
      </c>
      <c r="AI152" s="77">
        <f t="shared" si="36"/>
        <v>1</v>
      </c>
      <c r="AJ152" s="77" t="str">
        <f t="shared" si="37"/>
        <v/>
      </c>
    </row>
    <row r="153" spans="1:36" ht="14.25" customHeight="1" x14ac:dyDescent="0.15">
      <c r="A153" s="27" t="s">
        <v>173</v>
      </c>
      <c r="B153" s="26"/>
      <c r="C153" s="26"/>
      <c r="D153" s="26"/>
      <c r="E153" s="26"/>
      <c r="F153" s="26"/>
      <c r="G153" s="26"/>
      <c r="H153" s="26">
        <v>1169.5054945054944</v>
      </c>
      <c r="I153" s="26">
        <v>2857.1428571428569</v>
      </c>
      <c r="J153" s="26">
        <v>3456.3186813186817</v>
      </c>
      <c r="K153" s="26">
        <v>4591.4835164835167</v>
      </c>
      <c r="L153" s="26">
        <v>5035.4395604395595</v>
      </c>
      <c r="M153" s="26">
        <v>5410.9890109890121</v>
      </c>
      <c r="N153" s="26">
        <v>5970.8791208791208</v>
      </c>
      <c r="O153" s="26">
        <v>5565.3846153846152</v>
      </c>
      <c r="P153" s="26">
        <v>5441.7582417582416</v>
      </c>
      <c r="Q153" s="26">
        <v>3562.9120879120878</v>
      </c>
      <c r="R153" s="21"/>
      <c r="S153" s="64">
        <f t="shared" si="31"/>
        <v>-0.34526453957996772</v>
      </c>
      <c r="T153" s="66" t="str">
        <f t="shared" si="33"/>
        <v/>
      </c>
      <c r="U153" s="66" t="str">
        <f t="shared" si="32"/>
        <v/>
      </c>
      <c r="V153" s="76">
        <f t="shared" si="30"/>
        <v>1</v>
      </c>
      <c r="W153" s="65">
        <f t="shared" si="34"/>
        <v>5.4848901098901104</v>
      </c>
      <c r="X153" s="65">
        <f>IF(J153="", "", J153/GDP!M149/10)</f>
        <v>1.7392229968384048</v>
      </c>
      <c r="Y153" s="65">
        <f>IF(K153="", "", K153/GDP!N149/10)</f>
        <v>2.2264466641266729</v>
      </c>
      <c r="Z153" s="65">
        <f>IF(L153="", "", L153/GDP!O149/10)</f>
        <v>3.113295840389446</v>
      </c>
      <c r="AA153" s="65">
        <f>IF(M153="", "", M153/GDP!P149/10)</f>
        <v>3.5661455174224392</v>
      </c>
      <c r="AB153" s="65">
        <f>IF(N153="", "", N153/GDP!Q149/10)</f>
        <v>3.7063374721393729</v>
      </c>
      <c r="AC153" s="65">
        <f>IF(O153="", "", O153/GDP!R149/10)</f>
        <v>3.0356340096502534</v>
      </c>
      <c r="AD153" s="65">
        <f>IF(P153="", "", P153/GDP!S149/10)</f>
        <v>3.0947630572034326</v>
      </c>
      <c r="AE153" s="65">
        <f>IF(Q153="", "", Q153/GDP!T149/10)</f>
        <v>2.4263797942001872</v>
      </c>
      <c r="AG153" s="65">
        <f t="shared" si="35"/>
        <v>3.3032351793609891</v>
      </c>
      <c r="AH153" s="65">
        <f>AVERAGE('Travel balance'!W153:AA153)</f>
        <v>-2.1921207882632814</v>
      </c>
      <c r="AI153" s="77" t="str">
        <f t="shared" si="36"/>
        <v/>
      </c>
      <c r="AJ153" s="77" t="str">
        <f t="shared" si="37"/>
        <v/>
      </c>
    </row>
    <row r="154" spans="1:36" ht="14.25" customHeight="1" x14ac:dyDescent="0.15">
      <c r="A154" s="27" t="s">
        <v>174</v>
      </c>
      <c r="B154" s="24">
        <v>1051.5</v>
      </c>
      <c r="C154" s="24">
        <v>1306.6074878538921</v>
      </c>
      <c r="D154" s="24">
        <v>1609.7411344061031</v>
      </c>
      <c r="E154" s="24">
        <v>1991.6770388856655</v>
      </c>
      <c r="F154" s="24">
        <v>1230.4913629333678</v>
      </c>
      <c r="G154" s="24">
        <v>1135.6349096285544</v>
      </c>
      <c r="H154" s="24">
        <v>1419.414820437795</v>
      </c>
      <c r="I154" s="24">
        <v>1465.6367135368578</v>
      </c>
      <c r="J154" s="24">
        <v>1849.0659950170161</v>
      </c>
      <c r="K154" s="24">
        <v>1986.5665907800637</v>
      </c>
      <c r="L154" s="24">
        <v>1841.0370545258345</v>
      </c>
      <c r="M154" s="24">
        <v>2032.0661832574986</v>
      </c>
      <c r="N154" s="24">
        <v>3078.5749446343689</v>
      </c>
      <c r="O154" s="24">
        <v>3387.6572368631678</v>
      </c>
      <c r="P154" s="24">
        <v>3571.5323907663615</v>
      </c>
      <c r="Q154" s="24">
        <v>1433.096698620441</v>
      </c>
      <c r="R154" s="21"/>
      <c r="S154" s="64">
        <f t="shared" si="31"/>
        <v>-0.59874458864618219</v>
      </c>
      <c r="T154" s="66" t="str">
        <f t="shared" si="33"/>
        <v/>
      </c>
      <c r="U154" s="66" t="str">
        <f t="shared" si="32"/>
        <v/>
      </c>
      <c r="V154" s="76">
        <f t="shared" si="30"/>
        <v>1</v>
      </c>
      <c r="W154" s="65">
        <f t="shared" si="34"/>
        <v>2.7821735620094463</v>
      </c>
      <c r="X154" s="65">
        <f>IF(J154="", "", J154/GDP!M150/10)</f>
        <v>0.96911017260776244</v>
      </c>
      <c r="Y154" s="65">
        <f>IF(K154="", "", K154/GDP!N150/10)</f>
        <v>0.9934777386955369</v>
      </c>
      <c r="Z154" s="65">
        <f>IF(L154="", "", L154/GDP!O150/10)</f>
        <v>1.0358577103465267</v>
      </c>
      <c r="AA154" s="65">
        <f>IF(M154="", "", M154/GDP!P150/10)</f>
        <v>1.0801417114864571</v>
      </c>
      <c r="AB154" s="65">
        <f>IF(N154="", "", N154/GDP!Q150/10)</f>
        <v>1.454244298967762</v>
      </c>
      <c r="AC154" s="65">
        <f>IF(O154="", "", O154/GDP!R150/10)</f>
        <v>1.403010020796247</v>
      </c>
      <c r="AD154" s="65">
        <f>IF(P154="", "", P154/GDP!S150/10)</f>
        <v>1.4303558071869049</v>
      </c>
      <c r="AE154" s="65">
        <f>IF(Q154="", "", Q154/GDP!T150/10)</f>
        <v>0.57619794049054518</v>
      </c>
      <c r="AG154" s="65">
        <f t="shared" si="35"/>
        <v>1.2807219097567795</v>
      </c>
      <c r="AH154" s="65">
        <f>AVERAGE('Travel balance'!W154:AA154)</f>
        <v>-0.57905922457059655</v>
      </c>
      <c r="AI154" s="77" t="str">
        <f t="shared" si="36"/>
        <v/>
      </c>
      <c r="AJ154" s="77" t="str">
        <f t="shared" si="37"/>
        <v/>
      </c>
    </row>
    <row r="155" spans="1:36" ht="14.25" customHeight="1" x14ac:dyDescent="0.15">
      <c r="A155" s="27" t="s">
        <v>175</v>
      </c>
      <c r="B155" s="26">
        <v>5869.66</v>
      </c>
      <c r="C155" s="26">
        <v>7627.69</v>
      </c>
      <c r="D155" s="26">
        <v>9446.93</v>
      </c>
      <c r="E155" s="26">
        <v>11842.09</v>
      </c>
      <c r="F155" s="26">
        <v>9366.35</v>
      </c>
      <c r="G155" s="26">
        <v>8830.4699999999993</v>
      </c>
      <c r="H155" s="26">
        <v>11327.78</v>
      </c>
      <c r="I155" s="26">
        <v>10758.86</v>
      </c>
      <c r="J155" s="26">
        <v>11988.42</v>
      </c>
      <c r="K155" s="26">
        <v>11759.07</v>
      </c>
      <c r="L155" s="26">
        <v>8419.85</v>
      </c>
      <c r="M155" s="26">
        <v>7787.06</v>
      </c>
      <c r="N155" s="26">
        <v>8944.6299999999992</v>
      </c>
      <c r="O155" s="26">
        <v>11591.3</v>
      </c>
      <c r="P155" s="26">
        <v>10961.01</v>
      </c>
      <c r="Q155" s="26">
        <v>2854.18</v>
      </c>
      <c r="R155" s="21"/>
      <c r="S155" s="64">
        <f t="shared" si="31"/>
        <v>-0.73960611294032219</v>
      </c>
      <c r="T155" s="66" t="str">
        <f t="shared" si="33"/>
        <v/>
      </c>
      <c r="U155" s="66" t="str">
        <f t="shared" si="32"/>
        <v/>
      </c>
      <c r="V155" s="76">
        <f t="shared" si="30"/>
        <v>1</v>
      </c>
      <c r="W155" s="65">
        <f t="shared" si="34"/>
        <v>9.5407700000000002</v>
      </c>
      <c r="X155" s="65">
        <f>IF(J155="", "", J155/GDP!M151/10)</f>
        <v>0.52387132912700785</v>
      </c>
      <c r="Y155" s="65">
        <f>IF(K155="", "", K155/GDP!N151/10)</f>
        <v>0.57393896713608661</v>
      </c>
      <c r="Z155" s="65">
        <f>IF(L155="", "", L155/GDP!O151/10)</f>
        <v>0.6206106526750591</v>
      </c>
      <c r="AA155" s="65">
        <f>IF(M155="", "", M155/GDP!P151/10)</f>
        <v>0.60805621878391292</v>
      </c>
      <c r="AB155" s="65">
        <f>IF(N155="", "", N155/GDP!Q151/10)</f>
        <v>0.56786237239900605</v>
      </c>
      <c r="AC155" s="65">
        <f>IF(O155="", "", O155/GDP!R151/10)</f>
        <v>0.70122591319058458</v>
      </c>
      <c r="AD155" s="65">
        <f>IF(P155="", "", P155/GDP!S151/10)</f>
        <v>0.64856125976504719</v>
      </c>
      <c r="AE155" s="65">
        <f>IF(Q155="", "", Q155/GDP!T151/10)</f>
        <v>0.19303640882309309</v>
      </c>
      <c r="AG155" s="65">
        <f t="shared" si="35"/>
        <v>0.62926328336272197</v>
      </c>
      <c r="AH155" s="65">
        <f>AVERAGE('Travel balance'!W155:AA155)</f>
        <v>-1.4965723553551267</v>
      </c>
      <c r="AI155" s="77" t="str">
        <f t="shared" si="36"/>
        <v/>
      </c>
      <c r="AJ155" s="77" t="str">
        <f t="shared" si="37"/>
        <v/>
      </c>
    </row>
    <row r="156" spans="1:36" ht="14.25" customHeight="1" x14ac:dyDescent="0.15">
      <c r="A156" s="27" t="s">
        <v>176</v>
      </c>
      <c r="B156" s="24"/>
      <c r="C156" s="24"/>
      <c r="D156" s="24"/>
      <c r="E156" s="24"/>
      <c r="F156" s="24"/>
      <c r="G156" s="24">
        <v>201.6</v>
      </c>
      <c r="H156" s="24">
        <v>251.8</v>
      </c>
      <c r="I156" s="24">
        <v>281.8</v>
      </c>
      <c r="J156" s="24">
        <v>293.60000000000002</v>
      </c>
      <c r="K156" s="24">
        <v>303.7</v>
      </c>
      <c r="L156" s="24">
        <v>338.06716604040901</v>
      </c>
      <c r="M156" s="24">
        <v>363.04844521815801</v>
      </c>
      <c r="N156" s="24">
        <v>381.07383339468544</v>
      </c>
      <c r="O156" s="24">
        <v>392</v>
      </c>
      <c r="P156" s="24">
        <v>457.99999999999949</v>
      </c>
      <c r="Q156" s="24"/>
      <c r="R156" s="21"/>
      <c r="S156" s="64" t="str">
        <f t="shared" si="31"/>
        <v/>
      </c>
      <c r="T156" s="66" t="str">
        <f t="shared" si="33"/>
        <v/>
      </c>
      <c r="U156" s="66" t="str">
        <f t="shared" si="32"/>
        <v/>
      </c>
      <c r="V156" s="76">
        <f t="shared" si="30"/>
        <v>0</v>
      </c>
      <c r="W156" s="65">
        <f t="shared" si="34"/>
        <v>0.3864378889306504</v>
      </c>
      <c r="X156" s="65">
        <f>IF(J156="", "", J156/GDP!M152/10)</f>
        <v>3.739392079123423</v>
      </c>
      <c r="Y156" s="65">
        <f>IF(K156="", "", K156/GDP!N152/10)</f>
        <v>3.6714773973172088</v>
      </c>
      <c r="Z156" s="65">
        <f>IF(L156="", "", L156/GDP!O152/10)</f>
        <v>3.9377309247188315</v>
      </c>
      <c r="AA156" s="65">
        <f>IF(M156="", "", M156/GDP!P152/10)</f>
        <v>4.1566497418365396</v>
      </c>
      <c r="AB156" s="65">
        <f>IF(N156="", "", N156/GDP!Q152/10)</f>
        <v>4.1184588660820776</v>
      </c>
      <c r="AC156" s="65">
        <f>IF(O156="", "", O156/GDP!R152/10)</f>
        <v>4.0711892097237357</v>
      </c>
      <c r="AD156" s="65">
        <f>IF(P156="", "", P156/GDP!S152/10)</f>
        <v>4.5244226968130512</v>
      </c>
      <c r="AE156" s="65" t="str">
        <f>IF(Q156="", "", Q156/GDP!T152/10)</f>
        <v/>
      </c>
      <c r="AG156" s="65">
        <f t="shared" si="35"/>
        <v>4.1616902878348467</v>
      </c>
      <c r="AH156" s="65">
        <f>AVERAGE('Travel balance'!W156:AA156)</f>
        <v>0.52584332955568569</v>
      </c>
      <c r="AI156" s="77" t="str">
        <f t="shared" si="36"/>
        <v/>
      </c>
      <c r="AJ156" s="77"/>
    </row>
    <row r="157" spans="1:36" ht="14.25" customHeight="1" x14ac:dyDescent="0.15">
      <c r="A157" s="27" t="s">
        <v>177</v>
      </c>
      <c r="B157" s="26">
        <v>73</v>
      </c>
      <c r="C157" s="26">
        <v>87.230677994064067</v>
      </c>
      <c r="D157" s="26">
        <v>102.22958226025354</v>
      </c>
      <c r="E157" s="26">
        <v>110.96039168816266</v>
      </c>
      <c r="F157" s="26">
        <v>115.49326705697084</v>
      </c>
      <c r="G157" s="26">
        <v>122.80778507860461</v>
      </c>
      <c r="H157" s="26">
        <v>134.0851847931805</v>
      </c>
      <c r="I157" s="26">
        <v>149.36661329925494</v>
      </c>
      <c r="J157" s="26">
        <v>135.98925927163006</v>
      </c>
      <c r="K157" s="26">
        <v>146.80457002310115</v>
      </c>
      <c r="L157" s="26">
        <v>141.54006305522685</v>
      </c>
      <c r="M157" s="26">
        <v>148.42586952214421</v>
      </c>
      <c r="N157" s="26">
        <v>166.44736688205384</v>
      </c>
      <c r="O157" s="26">
        <v>190.66811489178261</v>
      </c>
      <c r="P157" s="26">
        <v>198.37661925022857</v>
      </c>
      <c r="Q157" s="26"/>
      <c r="R157" s="21"/>
      <c r="S157" s="64" t="str">
        <f t="shared" si="31"/>
        <v/>
      </c>
      <c r="T157" s="66" t="str">
        <f t="shared" si="33"/>
        <v/>
      </c>
      <c r="U157" s="66" t="str">
        <f t="shared" si="32"/>
        <v/>
      </c>
      <c r="V157" s="76">
        <f t="shared" si="30"/>
        <v>0</v>
      </c>
      <c r="W157" s="65">
        <f t="shared" si="34"/>
        <v>0.16909160672028722</v>
      </c>
      <c r="X157" s="65">
        <f>IF(J157="", "", J157/GDP!M153/10)</f>
        <v>17.660277824508125</v>
      </c>
      <c r="Y157" s="65">
        <f>IF(K157="", "", K157/GDP!N153/10)</f>
        <v>19.395348596153447</v>
      </c>
      <c r="Z157" s="65">
        <f>IF(L157="", "", L157/GDP!O153/10)</f>
        <v>17.95514226974138</v>
      </c>
      <c r="AA157" s="65">
        <f>IF(M157="", "", M157/GDP!P153/10)</f>
        <v>18.567590479484938</v>
      </c>
      <c r="AB157" s="65">
        <f>IF(N157="", "", N157/GDP!Q153/10)</f>
        <v>20.002060999862906</v>
      </c>
      <c r="AC157" s="65">
        <f>IF(O157="", "", O157/GDP!R153/10)</f>
        <v>22.785935154677663</v>
      </c>
      <c r="AD157" s="65">
        <f>IF(P157="", "", P157/GDP!S153/10)</f>
        <v>23.27663083464558</v>
      </c>
      <c r="AE157" s="65" t="str">
        <f>IF(Q157="", "", Q157/GDP!T153/10)</f>
        <v/>
      </c>
      <c r="AG157" s="65">
        <f t="shared" si="35"/>
        <v>20.517471947682491</v>
      </c>
      <c r="AH157" s="65">
        <f>AVERAGE('Travel balance'!W157:AA157)</f>
        <v>20.242323686335027</v>
      </c>
      <c r="AI157" s="77">
        <f t="shared" si="36"/>
        <v>1</v>
      </c>
      <c r="AJ157" s="77">
        <f>IF(AE157="", 1, "")</f>
        <v>1</v>
      </c>
    </row>
    <row r="158" spans="1:36" ht="14.25" customHeight="1" x14ac:dyDescent="0.15">
      <c r="A158" s="27" t="s">
        <v>178</v>
      </c>
      <c r="B158" s="24">
        <v>7.3225695059323499</v>
      </c>
      <c r="C158" s="24">
        <v>6.7230323868178798</v>
      </c>
      <c r="D158" s="24">
        <v>5</v>
      </c>
      <c r="E158" s="24">
        <v>7.7422259606870893</v>
      </c>
      <c r="F158" s="24">
        <v>8.3190720000000002</v>
      </c>
      <c r="G158" s="24">
        <v>11.1309125123858</v>
      </c>
      <c r="H158" s="24">
        <v>15.931168030189957</v>
      </c>
      <c r="I158" s="24">
        <v>14.987402811763619</v>
      </c>
      <c r="J158" s="24">
        <v>30.620033818225547</v>
      </c>
      <c r="K158" s="24">
        <v>55.973394961909598</v>
      </c>
      <c r="L158" s="24">
        <v>62.106674342376095</v>
      </c>
      <c r="M158" s="24">
        <v>68.815231219026799</v>
      </c>
      <c r="N158" s="24">
        <v>65.943608447888096</v>
      </c>
      <c r="O158" s="24">
        <v>71.937789859009797</v>
      </c>
      <c r="P158" s="24">
        <v>44.681615797930739</v>
      </c>
      <c r="Q158" s="24">
        <v>16.414627829665221</v>
      </c>
      <c r="R158" s="21"/>
      <c r="S158" s="64">
        <f t="shared" si="31"/>
        <v>-0.63263128388420098</v>
      </c>
      <c r="T158" s="66">
        <f t="shared" si="33"/>
        <v>-0.63263128388420098</v>
      </c>
      <c r="U158" s="66">
        <f t="shared" si="32"/>
        <v>-0.63263128388420098</v>
      </c>
      <c r="V158" s="76">
        <f t="shared" si="30"/>
        <v>1</v>
      </c>
      <c r="W158" s="65">
        <f t="shared" si="34"/>
        <v>6.2696983933246297E-2</v>
      </c>
      <c r="X158" s="65">
        <f>IF(J158="", "", J158/GDP!M154/10)</f>
        <v>10.10944821659961</v>
      </c>
      <c r="Y158" s="65">
        <f>IF(K158="", "", K158/GDP!N154/10)</f>
        <v>16.040903606229968</v>
      </c>
      <c r="Z158" s="65">
        <f>IF(L158="", "", L158/GDP!O154/10)</f>
        <v>19.514087667276751</v>
      </c>
      <c r="AA158" s="65">
        <f>IF(M158="", "", M158/GDP!P154/10)</f>
        <v>19.80035776222428</v>
      </c>
      <c r="AB158" s="65">
        <f>IF(N158="", "", N158/GDP!Q154/10)</f>
        <v>17.545918600761464</v>
      </c>
      <c r="AC158" s="65">
        <f>IF(O158="", "", O158/GDP!R154/10)</f>
        <v>17.307594612539731</v>
      </c>
      <c r="AD158" s="65">
        <f>IF(P158="", "", P158/GDP!S154/10)</f>
        <v>10.592727430781556</v>
      </c>
      <c r="AE158" s="65">
        <f>IF(Q158="", "", Q158/GDP!T154/10)</f>
        <v>3.9257509024271848</v>
      </c>
      <c r="AG158" s="65">
        <f t="shared" si="35"/>
        <v>16.952137214716757</v>
      </c>
      <c r="AH158" s="65">
        <f>AVERAGE('Travel balance'!W158:AA158)</f>
        <v>12.441988834685356</v>
      </c>
      <c r="AI158" s="77">
        <f t="shared" si="36"/>
        <v>1</v>
      </c>
      <c r="AJ158" s="77" t="str">
        <f>IF(AE158="", 1, "")</f>
        <v/>
      </c>
    </row>
    <row r="159" spans="1:36" ht="14.25" customHeight="1" x14ac:dyDescent="0.15">
      <c r="A159" s="27" t="s">
        <v>179</v>
      </c>
      <c r="B159" s="26">
        <v>4622.1000000000004</v>
      </c>
      <c r="C159" s="26">
        <v>4762.2617428266658</v>
      </c>
      <c r="D159" s="26">
        <v>5968.0391141866667</v>
      </c>
      <c r="E159" s="26">
        <v>5909.6749333333328</v>
      </c>
      <c r="F159" s="26">
        <v>5994.6670666666669</v>
      </c>
      <c r="G159" s="26">
        <v>6712</v>
      </c>
      <c r="H159" s="26">
        <v>8459.3578666666672</v>
      </c>
      <c r="I159" s="26">
        <v>7432.2281333333331</v>
      </c>
      <c r="J159" s="26">
        <v>7651.4505333333327</v>
      </c>
      <c r="K159" s="26">
        <v>8238.3901600000008</v>
      </c>
      <c r="L159" s="26">
        <v>10129.713122266667</v>
      </c>
      <c r="M159" s="26">
        <v>11095.566274133333</v>
      </c>
      <c r="N159" s="26">
        <v>12056.128106666665</v>
      </c>
      <c r="O159" s="26">
        <v>13790.451733333333</v>
      </c>
      <c r="P159" s="26">
        <v>16431.400559999998</v>
      </c>
      <c r="Q159" s="26">
        <v>4035.8738533333335</v>
      </c>
      <c r="R159" s="21"/>
      <c r="S159" s="64">
        <f t="shared" si="31"/>
        <v>-0.75438041093355623</v>
      </c>
      <c r="T159" s="66" t="str">
        <f t="shared" si="33"/>
        <v/>
      </c>
      <c r="U159" s="66" t="str">
        <f t="shared" si="32"/>
        <v/>
      </c>
      <c r="V159" s="76">
        <f t="shared" si="30"/>
        <v>1</v>
      </c>
      <c r="W159" s="65">
        <f t="shared" si="34"/>
        <v>12.70065195928</v>
      </c>
      <c r="X159" s="65">
        <f>IF(J159="", "", J159/GDP!M155/10)</f>
        <v>1.024774656255546</v>
      </c>
      <c r="Y159" s="65">
        <f>IF(K159="", "", K159/GDP!N155/10)</f>
        <v>1.0892293748772899</v>
      </c>
      <c r="Z159" s="65">
        <f>IF(L159="", "", L159/GDP!O155/10)</f>
        <v>1.5482468439312633</v>
      </c>
      <c r="AA159" s="65">
        <f>IF(M159="", "", M159/GDP!P155/10)</f>
        <v>1.7204147641248511</v>
      </c>
      <c r="AB159" s="65">
        <f>IF(N159="", "", N159/GDP!Q155/10)</f>
        <v>1.7508523016109314</v>
      </c>
      <c r="AC159" s="65">
        <f>IF(O159="", "", O159/GDP!R155/10)</f>
        <v>1.7533463382410477</v>
      </c>
      <c r="AD159" s="65">
        <f>IF(P159="", "", P159/GDP!S155/10)</f>
        <v>2.0721422093883577</v>
      </c>
      <c r="AE159" s="65">
        <f>IF(Q159="", "", Q159/GDP!T155/10)</f>
        <v>0.57645633793102791</v>
      </c>
      <c r="AG159" s="65">
        <f t="shared" si="35"/>
        <v>1.7690004914592905</v>
      </c>
      <c r="AH159" s="65">
        <f>AVERAGE('Travel balance'!W159:AA159)</f>
        <v>-0.6540029634337905</v>
      </c>
      <c r="AI159" s="77" t="str">
        <f t="shared" si="36"/>
        <v/>
      </c>
      <c r="AJ159" s="77" t="str">
        <f>IF(AE159="", 1, "")</f>
        <v/>
      </c>
    </row>
    <row r="160" spans="1:36" ht="14.25" customHeight="1" x14ac:dyDescent="0.15">
      <c r="A160" s="27" t="s">
        <v>180</v>
      </c>
      <c r="B160" s="24">
        <v>242.5</v>
      </c>
      <c r="C160" s="24">
        <v>250.52369899784469</v>
      </c>
      <c r="D160" s="24">
        <v>532.01433616210056</v>
      </c>
      <c r="E160" s="24">
        <v>545.35869373154446</v>
      </c>
      <c r="F160" s="24">
        <v>464.45471945593442</v>
      </c>
      <c r="G160" s="24">
        <v>453.21867515706208</v>
      </c>
      <c r="H160" s="24">
        <v>468.61250717303869</v>
      </c>
      <c r="I160" s="24">
        <v>407.03382633378351</v>
      </c>
      <c r="J160" s="24">
        <v>438.81365672965245</v>
      </c>
      <c r="K160" s="24">
        <v>423.52768728073124</v>
      </c>
      <c r="L160" s="24">
        <v>368.50962310696428</v>
      </c>
      <c r="M160" s="24">
        <v>389.69222385015843</v>
      </c>
      <c r="N160" s="24">
        <v>420.08777160195899</v>
      </c>
      <c r="O160" s="24">
        <v>496.34090888800688</v>
      </c>
      <c r="P160" s="24"/>
      <c r="Q160" s="24"/>
      <c r="R160" s="21"/>
      <c r="S160" s="64" t="str">
        <f t="shared" si="31"/>
        <v/>
      </c>
      <c r="T160" s="66" t="str">
        <f t="shared" si="33"/>
        <v/>
      </c>
      <c r="U160" s="66" t="str">
        <f t="shared" si="32"/>
        <v/>
      </c>
      <c r="V160" s="76">
        <f t="shared" si="30"/>
        <v>0</v>
      </c>
      <c r="W160" s="65">
        <f t="shared" si="34"/>
        <v>0.41865763186177213</v>
      </c>
      <c r="X160" s="65">
        <f>IF(J160="", "", J160/GDP!M156/10)</f>
        <v>2.3194406070339997</v>
      </c>
      <c r="Y160" s="65">
        <f>IF(K160="", "", K160/GDP!N156/10)</f>
        <v>2.1387742712842308</v>
      </c>
      <c r="Z160" s="65">
        <f>IF(L160="", "", L160/GDP!O156/10)</f>
        <v>2.0730078897220827</v>
      </c>
      <c r="AA160" s="65">
        <f>IF(M160="", "", M160/GDP!P156/10)</f>
        <v>2.0472342056493296</v>
      </c>
      <c r="AB160" s="65">
        <f>IF(N160="", "", N160/GDP!Q156/10)</f>
        <v>2.0014517006559083</v>
      </c>
      <c r="AC160" s="65">
        <f>IF(O160="", "", O160/GDP!R156/10)</f>
        <v>2.1461363458106746</v>
      </c>
      <c r="AD160" s="65" t="str">
        <f>IF(P160="", "", P160/GDP!S156/10)</f>
        <v/>
      </c>
      <c r="AE160" s="65" t="str">
        <f>IF(Q160="", "", Q160/GDP!T156/10)</f>
        <v/>
      </c>
      <c r="AG160" s="65">
        <f t="shared" si="35"/>
        <v>2.0669575354594989</v>
      </c>
      <c r="AH160" s="65">
        <f>AVERAGE('Travel balance'!W160:AA160)</f>
        <v>1.3185460417913928</v>
      </c>
      <c r="AI160" s="77" t="str">
        <f t="shared" si="36"/>
        <v/>
      </c>
      <c r="AJ160" s="77"/>
    </row>
    <row r="161" spans="1:36" ht="14.25" customHeight="1" x14ac:dyDescent="0.15">
      <c r="A161" s="27" t="s">
        <v>181</v>
      </c>
      <c r="B161" s="26"/>
      <c r="C161" s="26"/>
      <c r="D161" s="26">
        <v>865.5</v>
      </c>
      <c r="E161" s="26">
        <v>941.79211898234576</v>
      </c>
      <c r="F161" s="26">
        <v>866.43154721966414</v>
      </c>
      <c r="G161" s="26">
        <v>798.67303151998055</v>
      </c>
      <c r="H161" s="26">
        <v>990.34650343091027</v>
      </c>
      <c r="I161" s="26">
        <v>920.51662402163515</v>
      </c>
      <c r="J161" s="26">
        <v>1053.1033109101768</v>
      </c>
      <c r="K161" s="26">
        <v>1142.3246170890277</v>
      </c>
      <c r="L161" s="26">
        <v>1047.7072441185767</v>
      </c>
      <c r="M161" s="26">
        <v>1150.7210946845169</v>
      </c>
      <c r="N161" s="26">
        <v>1345.2193629690005</v>
      </c>
      <c r="O161" s="26">
        <v>1547.412144735614</v>
      </c>
      <c r="P161" s="26">
        <v>1604.4246299466263</v>
      </c>
      <c r="Q161" s="26">
        <v>1244.6584566636336</v>
      </c>
      <c r="R161" s="21"/>
      <c r="S161" s="64">
        <f t="shared" si="31"/>
        <v>-0.22423376366078407</v>
      </c>
      <c r="T161" s="66" t="str">
        <f t="shared" si="33"/>
        <v/>
      </c>
      <c r="U161" s="66" t="str">
        <f t="shared" si="32"/>
        <v/>
      </c>
      <c r="V161" s="76">
        <f t="shared" si="30"/>
        <v>1</v>
      </c>
      <c r="W161" s="65">
        <f t="shared" si="34"/>
        <v>1.3390968952908668</v>
      </c>
      <c r="X161" s="65" t="e">
        <f>IF(J161="", "", J161/GDP!M157/10)</f>
        <v>#DIV/0!</v>
      </c>
      <c r="Y161" s="65" t="e">
        <f>IF(K161="", "", K161/GDP!N157/10)</f>
        <v>#DIV/0!</v>
      </c>
      <c r="Z161" s="65">
        <f>IF(L161="", "", L161/GDP!O157/10)</f>
        <v>2.6419925053743127</v>
      </c>
      <c r="AA161" s="65">
        <f>IF(M161="", "", M161/GDP!P157/10)</f>
        <v>2.8278342998332482</v>
      </c>
      <c r="AB161" s="65">
        <f>IF(N161="", "", N161/GDP!Q157/10)</f>
        <v>3.0449241207391431</v>
      </c>
      <c r="AC161" s="65">
        <f>IF(O161="", "", O161/GDP!R157/10)</f>
        <v>3.0556711284083371</v>
      </c>
      <c r="AD161" s="65">
        <f>IF(P161="", "", P161/GDP!S157/10)</f>
        <v>3.1168983395079173</v>
      </c>
      <c r="AE161" s="65">
        <f>IF(Q161="", "", Q161/GDP!T157/10)</f>
        <v>2.3501797678102321</v>
      </c>
      <c r="AG161" s="65">
        <f t="shared" si="35"/>
        <v>2.9374640787725914</v>
      </c>
      <c r="AH161" s="65">
        <f>AVERAGE('Travel balance'!W161:AA161)</f>
        <v>-0.18499341126251156</v>
      </c>
      <c r="AI161" s="77" t="str">
        <f t="shared" si="36"/>
        <v/>
      </c>
      <c r="AJ161" s="77" t="str">
        <f>IF(AE161="", 1, "")</f>
        <v/>
      </c>
    </row>
    <row r="162" spans="1:36" ht="14.25" customHeight="1" x14ac:dyDescent="0.15">
      <c r="A162" s="27" t="s">
        <v>182</v>
      </c>
      <c r="B162" s="24">
        <v>192.0996645918402</v>
      </c>
      <c r="C162" s="24">
        <v>227.76783349238121</v>
      </c>
      <c r="D162" s="24">
        <v>325.8</v>
      </c>
      <c r="E162" s="24">
        <v>308.67875731133267</v>
      </c>
      <c r="F162" s="24">
        <v>256.49911581369037</v>
      </c>
      <c r="G162" s="24">
        <v>274.38978102506456</v>
      </c>
      <c r="H162" s="24">
        <v>291.00205817236696</v>
      </c>
      <c r="I162" s="24">
        <v>388.45629431311204</v>
      </c>
      <c r="J162" s="24">
        <v>430.17152836540401</v>
      </c>
      <c r="K162" s="24">
        <v>397.55</v>
      </c>
      <c r="L162" s="24">
        <v>392.42320000000001</v>
      </c>
      <c r="M162" s="24">
        <v>413.66922246273498</v>
      </c>
      <c r="N162" s="24">
        <v>482.691925607185</v>
      </c>
      <c r="O162" s="24">
        <v>559.17781637820599</v>
      </c>
      <c r="P162" s="24">
        <v>589.67298199879099</v>
      </c>
      <c r="Q162" s="24">
        <v>221.34690447721874</v>
      </c>
      <c r="R162" s="21"/>
      <c r="S162" s="64">
        <f t="shared" si="31"/>
        <v>-0.62462769834404153</v>
      </c>
      <c r="T162" s="66">
        <f t="shared" si="33"/>
        <v>-0.62462769834404153</v>
      </c>
      <c r="U162" s="66">
        <f t="shared" si="32"/>
        <v>-0.62462769834404153</v>
      </c>
      <c r="V162" s="76">
        <f t="shared" si="30"/>
        <v>1</v>
      </c>
      <c r="W162" s="65">
        <f t="shared" si="34"/>
        <v>0.48752702928938335</v>
      </c>
      <c r="X162" s="65">
        <f>IF(J162="", "", J162/GDP!M158/10)</f>
        <v>32.396162868003934</v>
      </c>
      <c r="Y162" s="65">
        <f>IF(K162="", "", K162/GDP!N158/10)</f>
        <v>29.599384419076909</v>
      </c>
      <c r="Z162" s="65">
        <f>IF(L162="", "", L162/GDP!O158/10)</f>
        <v>28.493487754961137</v>
      </c>
      <c r="AA162" s="65">
        <f>IF(M162="", "", M162/GDP!P158/10)</f>
        <v>29.016695691035011</v>
      </c>
      <c r="AB162" s="65">
        <f>IF(N162="", "", N162/GDP!Q158/10)</f>
        <v>31.582926114739131</v>
      </c>
      <c r="AC162" s="65">
        <f>IF(O162="", "", O162/GDP!R158/10)</f>
        <v>36.271412127025435</v>
      </c>
      <c r="AD162" s="65">
        <f>IF(P162="", "", P162/GDP!S158/10)</f>
        <v>37.319259878429577</v>
      </c>
      <c r="AE162" s="65">
        <f>IF(Q162="", "", Q162/GDP!T158/10)</f>
        <v>19.563649939302724</v>
      </c>
      <c r="AG162" s="65">
        <f t="shared" si="35"/>
        <v>32.536756313238058</v>
      </c>
      <c r="AH162" s="65">
        <f>AVERAGE('Travel balance'!W162:AA162)</f>
        <v>28.808808649853312</v>
      </c>
      <c r="AI162" s="77">
        <f t="shared" si="36"/>
        <v>1</v>
      </c>
      <c r="AJ162" s="77" t="str">
        <f>IF(AE162="", 1, "")</f>
        <v/>
      </c>
    </row>
    <row r="163" spans="1:36" ht="14.25" customHeight="1" x14ac:dyDescent="0.15">
      <c r="A163" s="27" t="s">
        <v>183</v>
      </c>
      <c r="B163" s="26">
        <v>64.036855433517758</v>
      </c>
      <c r="C163" s="26">
        <v>23.00281147184063</v>
      </c>
      <c r="D163" s="26">
        <v>22.168085479834755</v>
      </c>
      <c r="E163" s="26">
        <v>33.761211232997319</v>
      </c>
      <c r="F163" s="26">
        <v>25.351299999999998</v>
      </c>
      <c r="G163" s="26">
        <v>25.802358613835018</v>
      </c>
      <c r="H163" s="26">
        <v>44.312308774381243</v>
      </c>
      <c r="I163" s="26">
        <v>46.79164370033368</v>
      </c>
      <c r="J163" s="26">
        <v>65.800042685967995</v>
      </c>
      <c r="K163" s="26">
        <v>34.638754610983902</v>
      </c>
      <c r="L163" s="26">
        <v>37.459100913981402</v>
      </c>
      <c r="M163" s="26">
        <v>41.3</v>
      </c>
      <c r="N163" s="26">
        <v>38.825144314822488</v>
      </c>
      <c r="O163" s="26">
        <v>38.727154726197213</v>
      </c>
      <c r="P163" s="26">
        <v>42.518788450096991</v>
      </c>
      <c r="Q163" s="26"/>
      <c r="R163" s="21"/>
      <c r="S163" s="64" t="str">
        <f t="shared" si="31"/>
        <v/>
      </c>
      <c r="T163" s="66" t="str">
        <f t="shared" si="33"/>
        <v/>
      </c>
      <c r="U163" s="66" t="str">
        <f t="shared" si="32"/>
        <v/>
      </c>
      <c r="V163" s="76">
        <f t="shared" si="30"/>
        <v>0</v>
      </c>
      <c r="W163" s="65">
        <f t="shared" si="34"/>
        <v>3.976603768101962E-2</v>
      </c>
      <c r="X163" s="65">
        <f>IF(J163="", "", J163/GDP!M159/10)</f>
        <v>1.3385900742457697</v>
      </c>
      <c r="Y163" s="65">
        <f>IF(K163="", "", K163/GDP!N159/10)</f>
        <v>0.69181412176804868</v>
      </c>
      <c r="Z163" s="65">
        <f>IF(L163="", "", L163/GDP!O159/10)</f>
        <v>0.88092438759500225</v>
      </c>
      <c r="AA163" s="65">
        <f>IF(M163="", "", M163/GDP!P159/10)</f>
        <v>1.0714500134967202</v>
      </c>
      <c r="AB163" s="65">
        <f>IF(N163="", "", N163/GDP!Q159/10)</f>
        <v>1.0456950195274597</v>
      </c>
      <c r="AC163" s="65">
        <f>IF(O163="", "", O163/GDP!R159/10)</f>
        <v>0.9480400896543697</v>
      </c>
      <c r="AD163" s="65">
        <f>IF(P163="", "", P163/GDP!S159/10)</f>
        <v>1.0322851130116348</v>
      </c>
      <c r="AE163" s="65" t="str">
        <f>IF(Q163="", "", Q163/GDP!T159/10)</f>
        <v/>
      </c>
      <c r="AG163" s="65">
        <f t="shared" si="35"/>
        <v>0.99567892465703733</v>
      </c>
      <c r="AH163" s="65">
        <f>AVERAGE('Travel balance'!W163:AA163)</f>
        <v>-0.2193435731023016</v>
      </c>
      <c r="AI163" s="77" t="str">
        <f t="shared" si="36"/>
        <v/>
      </c>
      <c r="AJ163" s="77"/>
    </row>
    <row r="164" spans="1:36" ht="14.25" customHeight="1" x14ac:dyDescent="0.15">
      <c r="A164" s="27" t="s">
        <v>184</v>
      </c>
      <c r="B164" s="24">
        <v>6209.1537628481183</v>
      </c>
      <c r="C164" s="24">
        <v>7535.5584459176134</v>
      </c>
      <c r="D164" s="24">
        <v>9066.0771613505185</v>
      </c>
      <c r="E164" s="24">
        <v>10614.542184066422</v>
      </c>
      <c r="F164" s="24">
        <v>9224.8637129824456</v>
      </c>
      <c r="G164" s="24">
        <v>14177.544447228691</v>
      </c>
      <c r="H164" s="24">
        <v>17929.426385826591</v>
      </c>
      <c r="I164" s="24">
        <v>18794.708525608505</v>
      </c>
      <c r="J164" s="24">
        <v>19230.640134260368</v>
      </c>
      <c r="K164" s="24">
        <v>19160.56982755219</v>
      </c>
      <c r="L164" s="24">
        <v>16617.023984870801</v>
      </c>
      <c r="M164" s="24">
        <v>18942.831517515668</v>
      </c>
      <c r="N164" s="24">
        <v>19890.363343411122</v>
      </c>
      <c r="O164" s="24">
        <v>20422.411822489616</v>
      </c>
      <c r="P164" s="24">
        <v>20302.408689118492</v>
      </c>
      <c r="Q164" s="24">
        <v>5189.0873291497683</v>
      </c>
      <c r="R164" s="21"/>
      <c r="S164" s="64">
        <f t="shared" si="31"/>
        <v>-0.74441026143213396</v>
      </c>
      <c r="T164" s="66" t="str">
        <f t="shared" si="33"/>
        <v/>
      </c>
      <c r="U164" s="66">
        <f t="shared" si="32"/>
        <v>-0.74441026143213396</v>
      </c>
      <c r="V164" s="76">
        <f t="shared" si="30"/>
        <v>1</v>
      </c>
      <c r="W164" s="65">
        <f t="shared" si="34"/>
        <v>19.235007871481134</v>
      </c>
      <c r="X164" s="65">
        <f>IF(J164="", "", J164/GDP!M160/10)</f>
        <v>6.2523140912665909</v>
      </c>
      <c r="Y164" s="65">
        <f>IF(K164="", "", K164/GDP!N160/10)</f>
        <v>6.0853560076390938</v>
      </c>
      <c r="Z164" s="65">
        <f>IF(L164="", "", L164/GDP!O160/10)</f>
        <v>5.3951631395974102</v>
      </c>
      <c r="AA164" s="65">
        <f>IF(M164="", "", M164/GDP!P160/10)</f>
        <v>5.9427906319712234</v>
      </c>
      <c r="AB164" s="65">
        <f>IF(N164="", "", N164/GDP!Q160/10)</f>
        <v>5.7933316655118796</v>
      </c>
      <c r="AC164" s="65">
        <f>IF(O164="", "", O164/GDP!R160/10)</f>
        <v>5.432025990287034</v>
      </c>
      <c r="AD164" s="65">
        <f>IF(P164="", "", P164/GDP!S160/10)</f>
        <v>5.4228005355364015</v>
      </c>
      <c r="AE164" s="65">
        <f>IF(Q164="", "", Q164/GDP!T160/10)</f>
        <v>1.5262895554096843</v>
      </c>
      <c r="AG164" s="65">
        <f t="shared" si="35"/>
        <v>5.5972223925807896</v>
      </c>
      <c r="AH164" s="65">
        <f>AVERAGE('Travel balance'!W164:AA164)</f>
        <v>-1.7689957979145263</v>
      </c>
      <c r="AI164" s="77">
        <f t="shared" si="36"/>
        <v>1</v>
      </c>
      <c r="AJ164" s="77" t="str">
        <f>IF(AE164="", 1, "")</f>
        <v/>
      </c>
    </row>
    <row r="165" spans="1:36" ht="14.25" customHeight="1" x14ac:dyDescent="0.15">
      <c r="A165" s="27" t="s">
        <v>185</v>
      </c>
      <c r="B165" s="26"/>
      <c r="C165" s="26"/>
      <c r="D165" s="26"/>
      <c r="E165" s="26"/>
      <c r="F165" s="26"/>
      <c r="G165" s="26"/>
      <c r="H165" s="26">
        <v>719.2</v>
      </c>
      <c r="I165" s="26">
        <v>841.65363128491617</v>
      </c>
      <c r="J165" s="26">
        <v>857.41899441340786</v>
      </c>
      <c r="K165" s="26">
        <v>905.86592178770945</v>
      </c>
      <c r="L165" s="26">
        <v>897.9441340782123</v>
      </c>
      <c r="M165" s="26">
        <v>857.0055865921787</v>
      </c>
      <c r="N165" s="26">
        <v>629.74860335195524</v>
      </c>
      <c r="O165" s="26">
        <v>453.13966480446931</v>
      </c>
      <c r="P165" s="26">
        <v>681.76536312849169</v>
      </c>
      <c r="Q165" s="26">
        <v>234.40223463687153</v>
      </c>
      <c r="R165" s="21"/>
      <c r="S165" s="64">
        <f t="shared" si="31"/>
        <v>-0.65618342128552232</v>
      </c>
      <c r="T165" s="66">
        <f t="shared" si="33"/>
        <v>-0.65618342128552232</v>
      </c>
      <c r="U165" s="66">
        <f t="shared" si="32"/>
        <v>-0.65618342128552232</v>
      </c>
      <c r="V165" s="76">
        <f t="shared" ref="V165:V196" si="38">IF(Q165="", 0, 1)</f>
        <v>1</v>
      </c>
      <c r="W165" s="65">
        <f t="shared" si="34"/>
        <v>0.70392067039106143</v>
      </c>
      <c r="X165" s="65">
        <f>IF(J165="", "", J165/GDP!M161/10)</f>
        <v>83.820769593604027</v>
      </c>
      <c r="Y165" s="65">
        <f>IF(K165="", "", K165/GDP!N161/10)</f>
        <v>85.62602312932394</v>
      </c>
      <c r="Z165" s="65">
        <f>IF(L165="", "", L165/GDP!O161/10)</f>
        <v>84.201372518204735</v>
      </c>
      <c r="AA165" s="65">
        <f>IF(M165="", "", M165/GDP!P161/10)</f>
        <v>79.939551849922196</v>
      </c>
      <c r="AB165" s="65">
        <f>IF(N165="", "", N165/GDP!Q161/10)</f>
        <v>62.105384945952189</v>
      </c>
      <c r="AC165" s="65">
        <f>IF(O165="", "", O165/GDP!R161/10)</f>
        <v>47.498916646170791</v>
      </c>
      <c r="AD165" s="65">
        <f>IF(P165="", "", P165/GDP!S161/10)</f>
        <v>67.568420528096311</v>
      </c>
      <c r="AE165" s="65">
        <f>IF(Q165="", "", Q165/GDP!T161/10)</f>
        <v>24.152728968250543</v>
      </c>
      <c r="AG165" s="65">
        <f t="shared" si="35"/>
        <v>68.262729297669239</v>
      </c>
      <c r="AH165" s="65">
        <f>AVERAGE('Travel balance'!W165:AA165)</f>
        <v>60.207974676378726</v>
      </c>
      <c r="AI165" s="77">
        <f t="shared" si="36"/>
        <v>1</v>
      </c>
      <c r="AJ165" s="77" t="str">
        <f>IF(AE165="", 1, "")</f>
        <v/>
      </c>
    </row>
    <row r="166" spans="1:36" ht="14.25" customHeight="1" x14ac:dyDescent="0.15">
      <c r="A166" s="27" t="s">
        <v>186</v>
      </c>
      <c r="B166" s="24"/>
      <c r="C166" s="24"/>
      <c r="D166" s="24"/>
      <c r="E166" s="24">
        <v>2680.9596937468668</v>
      </c>
      <c r="F166" s="24">
        <v>2343.0173209378386</v>
      </c>
      <c r="G166" s="24">
        <v>2227.2586797670979</v>
      </c>
      <c r="H166" s="24">
        <v>2432.3073076914425</v>
      </c>
      <c r="I166" s="24">
        <v>2295.4024016754975</v>
      </c>
      <c r="J166" s="24">
        <v>2652.7834392282434</v>
      </c>
      <c r="K166" s="24">
        <v>2599.8879606294527</v>
      </c>
      <c r="L166" s="24">
        <v>2430.4639091467607</v>
      </c>
      <c r="M166" s="24">
        <v>2751.4339387231576</v>
      </c>
      <c r="N166" s="24">
        <v>2936.5602012041063</v>
      </c>
      <c r="O166" s="24">
        <v>3193.3484834952437</v>
      </c>
      <c r="P166" s="24">
        <v>3200.4194275497894</v>
      </c>
      <c r="Q166" s="24">
        <v>1254.3230109570143</v>
      </c>
      <c r="R166" s="21"/>
      <c r="S166" s="64">
        <f t="shared" ref="S166:S202" si="39">IF(Q166="", "", Q166/P166-1)</f>
        <v>-0.60807542906421119</v>
      </c>
      <c r="T166" s="66" t="str">
        <f t="shared" si="33"/>
        <v/>
      </c>
      <c r="U166" s="66" t="str">
        <f t="shared" ref="U166:U196" si="40">IF(AD166&gt;5, S166, "")</f>
        <v/>
      </c>
      <c r="V166" s="76">
        <f t="shared" si="38"/>
        <v>1</v>
      </c>
      <c r="W166" s="65">
        <f t="shared" si="34"/>
        <v>2.9024451920238112</v>
      </c>
      <c r="X166" s="65">
        <f>IF(J166="", "", J166/GDP!M162/10)</f>
        <v>2.68288263315333</v>
      </c>
      <c r="Y166" s="65">
        <f>IF(K166="", "", K166/GDP!N162/10)</f>
        <v>2.5652417378937411</v>
      </c>
      <c r="Z166" s="65">
        <f>IF(L166="", "", L166/GDP!O162/10)</f>
        <v>2.7459136366330918</v>
      </c>
      <c r="AA166" s="65">
        <f>IF(M166="", "", M166/GDP!P162/10)</f>
        <v>3.0676636934312982</v>
      </c>
      <c r="AB166" s="65">
        <f>IF(N166="", "", N166/GDP!Q162/10)</f>
        <v>3.0777843380900038</v>
      </c>
      <c r="AC166" s="65">
        <f>IF(O166="", "", O166/GDP!R162/10)</f>
        <v>3.0247441256535028</v>
      </c>
      <c r="AD166" s="65">
        <f>IF(P166="", "", P166/GDP!S162/10)</f>
        <v>3.0442289992968332</v>
      </c>
      <c r="AE166" s="65">
        <f>IF(Q166="", "", Q166/GDP!T162/10)</f>
        <v>1.2004180333466627</v>
      </c>
      <c r="AG166" s="65">
        <f t="shared" si="35"/>
        <v>2.9920669586209465</v>
      </c>
      <c r="AH166" s="65">
        <f>AVERAGE('Travel balance'!W166:AA166)</f>
        <v>0.51766471905439138</v>
      </c>
      <c r="AI166" s="77" t="str">
        <f t="shared" si="36"/>
        <v/>
      </c>
      <c r="AJ166" s="77" t="str">
        <f>IF(AE166="", 1, "")</f>
        <v/>
      </c>
    </row>
    <row r="167" spans="1:36" ht="14.25" customHeight="1" x14ac:dyDescent="0.15">
      <c r="A167" s="27" t="s">
        <v>187</v>
      </c>
      <c r="B167" s="26">
        <v>1794.8</v>
      </c>
      <c r="C167" s="26">
        <v>1960.8702403392344</v>
      </c>
      <c r="D167" s="26">
        <v>2282.3395603484701</v>
      </c>
      <c r="E167" s="26">
        <v>2697.2</v>
      </c>
      <c r="F167" s="26">
        <v>2601.6364071654398</v>
      </c>
      <c r="G167" s="26">
        <v>2626.6572531020179</v>
      </c>
      <c r="H167" s="26">
        <v>2849.6629638435984</v>
      </c>
      <c r="I167" s="26">
        <v>2625.8204610980588</v>
      </c>
      <c r="J167" s="26">
        <v>2778.2077669881664</v>
      </c>
      <c r="K167" s="26">
        <v>2842.6982834999972</v>
      </c>
      <c r="L167" s="26">
        <v>2398.5840159140594</v>
      </c>
      <c r="M167" s="26">
        <v>2517.0272226299494</v>
      </c>
      <c r="N167" s="26">
        <v>2870.8533163728839</v>
      </c>
      <c r="O167" s="26">
        <v>3181.195303859914</v>
      </c>
      <c r="P167" s="26">
        <v>3179.3886963518735</v>
      </c>
      <c r="Q167" s="26">
        <v>1368.971238500272</v>
      </c>
      <c r="R167" s="21"/>
      <c r="S167" s="64">
        <f t="shared" si="39"/>
        <v>-0.56942312839223752</v>
      </c>
      <c r="T167" s="66" t="str">
        <f t="shared" si="33"/>
        <v/>
      </c>
      <c r="U167" s="66">
        <f t="shared" si="40"/>
        <v>-0.56942312839223752</v>
      </c>
      <c r="V167" s="76">
        <f t="shared" si="38"/>
        <v>1</v>
      </c>
      <c r="W167" s="65">
        <f t="shared" si="34"/>
        <v>2.8294097110257361</v>
      </c>
      <c r="X167" s="65">
        <f>IF(J167="", "", J167/GDP!M163/10)</f>
        <v>5.7381482138519484</v>
      </c>
      <c r="Y167" s="65">
        <f>IF(K167="", "", K167/GDP!N163/10)</f>
        <v>5.6842654495808036</v>
      </c>
      <c r="Z167" s="65">
        <f>IF(L167="", "", L167/GDP!O163/10)</f>
        <v>5.5636479898148306</v>
      </c>
      <c r="AA167" s="65">
        <f>IF(M167="", "", M167/GDP!P163/10)</f>
        <v>5.6240811251628404</v>
      </c>
      <c r="AB167" s="65">
        <f>IF(N167="", "", N167/GDP!Q163/10)</f>
        <v>5.9108104066846412</v>
      </c>
      <c r="AC167" s="65">
        <f>IF(O167="", "", O167/GDP!R163/10)</f>
        <v>5.870845465062148</v>
      </c>
      <c r="AD167" s="65">
        <f>IF(P167="", "", P167/GDP!S163/10)</f>
        <v>5.8681800434025027</v>
      </c>
      <c r="AE167" s="65">
        <f>IF(Q167="", "", Q167/GDP!T163/10)</f>
        <v>2.5908819269136929</v>
      </c>
      <c r="AG167" s="65">
        <f t="shared" si="35"/>
        <v>5.7675130060253919</v>
      </c>
      <c r="AH167" s="65">
        <f>AVERAGE('Travel balance'!W167:AA167)</f>
        <v>2.7292048475486754</v>
      </c>
      <c r="AI167" s="77">
        <f t="shared" si="36"/>
        <v>1</v>
      </c>
      <c r="AJ167" s="77" t="str">
        <f>IF(AE167="", 1, "")</f>
        <v/>
      </c>
    </row>
    <row r="168" spans="1:36" ht="14.25" customHeight="1" x14ac:dyDescent="0.15">
      <c r="A168" s="27" t="s">
        <v>188</v>
      </c>
      <c r="B168" s="24">
        <v>1.5485853428788767</v>
      </c>
      <c r="C168" s="24">
        <v>21.1</v>
      </c>
      <c r="D168" s="24">
        <v>22.571069114926349</v>
      </c>
      <c r="E168" s="24">
        <v>27.447968923372915</v>
      </c>
      <c r="F168" s="24">
        <v>33.32497528284383</v>
      </c>
      <c r="G168" s="24">
        <v>43.251181511212565</v>
      </c>
      <c r="H168" s="24">
        <v>57.257819995248148</v>
      </c>
      <c r="I168" s="24">
        <v>54.122410357221916</v>
      </c>
      <c r="J168" s="24">
        <v>60.611165581975399</v>
      </c>
      <c r="K168" s="24">
        <v>56.025618864140135</v>
      </c>
      <c r="L168" s="24">
        <v>50.99404492396414</v>
      </c>
      <c r="M168" s="24">
        <v>58.738045126614139</v>
      </c>
      <c r="N168" s="24">
        <v>66.56783720613943</v>
      </c>
      <c r="O168" s="24">
        <v>80.850301389984921</v>
      </c>
      <c r="P168" s="24">
        <v>71.029921306184391</v>
      </c>
      <c r="Q168" s="24">
        <v>6.0480833371214073</v>
      </c>
      <c r="R168" s="21"/>
      <c r="S168" s="64">
        <f t="shared" si="39"/>
        <v>-0.91485161146314242</v>
      </c>
      <c r="T168" s="66" t="str">
        <f t="shared" si="33"/>
        <v/>
      </c>
      <c r="U168" s="66" t="str">
        <f t="shared" si="40"/>
        <v/>
      </c>
      <c r="V168" s="76">
        <f t="shared" si="38"/>
        <v>1</v>
      </c>
      <c r="W168" s="65">
        <f t="shared" si="34"/>
        <v>6.5636029990577396E-2</v>
      </c>
      <c r="X168" s="65">
        <f>IF(J168="", "", J168/GDP!M164/10)</f>
        <v>4.7177139373812116</v>
      </c>
      <c r="Y168" s="65">
        <f>IF(K168="", "", K168/GDP!N164/10)</f>
        <v>4.1884745317344292</v>
      </c>
      <c r="Z168" s="65">
        <f>IF(L168="", "", L168/GDP!O164/10)</f>
        <v>3.8886190089340085</v>
      </c>
      <c r="AA168" s="65">
        <f>IF(M168="", "", M168/GDP!P164/10)</f>
        <v>4.2530547264895286</v>
      </c>
      <c r="AB168" s="65">
        <f>IF(N168="", "", N168/GDP!Q164/10)</f>
        <v>4.5669707040806218</v>
      </c>
      <c r="AC168" s="65">
        <f>IF(O168="", "", O168/GDP!R164/10)</f>
        <v>5.1625792808773392</v>
      </c>
      <c r="AD168" s="65">
        <f>IF(P168="", "", P168/GDP!S164/10)</f>
        <v>4.4997687479297559</v>
      </c>
      <c r="AE168" s="65">
        <f>IF(Q168="", "", Q168/GDP!T164/10)</f>
        <v>0.38591933825288421</v>
      </c>
      <c r="AG168" s="65">
        <f t="shared" si="35"/>
        <v>4.474198493662251</v>
      </c>
      <c r="AH168" s="65">
        <f>AVERAGE('Travel balance'!W168:AA168)</f>
        <v>1.1178291130848983E-2</v>
      </c>
      <c r="AI168" s="77" t="str">
        <f t="shared" si="36"/>
        <v/>
      </c>
      <c r="AJ168" s="77" t="str">
        <f>IF(AE168="", 1, "")</f>
        <v/>
      </c>
    </row>
    <row r="169" spans="1:36" ht="14.25" customHeight="1" x14ac:dyDescent="0.15">
      <c r="A169" s="27" t="s">
        <v>189</v>
      </c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1"/>
      <c r="S169" s="64" t="str">
        <f t="shared" si="39"/>
        <v/>
      </c>
      <c r="T169" s="66" t="str">
        <f t="shared" si="33"/>
        <v/>
      </c>
      <c r="U169" s="66" t="str">
        <f t="shared" si="40"/>
        <v/>
      </c>
      <c r="V169" s="76">
        <f t="shared" si="38"/>
        <v>0</v>
      </c>
      <c r="W169" s="65" t="e">
        <f t="shared" si="34"/>
        <v>#DIV/0!</v>
      </c>
      <c r="X169" s="65" t="str">
        <f>IF(J169="", "", J169/GDP!M165/10)</f>
        <v/>
      </c>
      <c r="Y169" s="65" t="str">
        <f>IF(K169="", "", K169/GDP!N165/10)</f>
        <v/>
      </c>
      <c r="Z169" s="65" t="str">
        <f>IF(L169="", "", L169/GDP!O165/10)</f>
        <v/>
      </c>
      <c r="AA169" s="65" t="str">
        <f>IF(M169="", "", M169/GDP!P165/10)</f>
        <v/>
      </c>
      <c r="AB169" s="65" t="str">
        <f>IF(N169="", "", N169/GDP!Q165/10)</f>
        <v/>
      </c>
      <c r="AC169" s="65" t="str">
        <f>IF(O169="", "", O169/GDP!R165/10)</f>
        <v/>
      </c>
      <c r="AD169" s="65" t="str">
        <f>IF(P169="", "", P169/GDP!S165/10)</f>
        <v/>
      </c>
      <c r="AE169" s="65" t="str">
        <f>IF(Q169="", "", Q169/GDP!T165/10)</f>
        <v/>
      </c>
      <c r="AG169" s="65"/>
      <c r="AH169" s="65"/>
      <c r="AI169" s="77" t="str">
        <f t="shared" si="36"/>
        <v/>
      </c>
      <c r="AJ169" s="77"/>
    </row>
    <row r="170" spans="1:36" ht="14.25" customHeight="1" x14ac:dyDescent="0.15">
      <c r="A170" s="27" t="s">
        <v>190</v>
      </c>
      <c r="B170" s="24">
        <v>7515.9349658742522</v>
      </c>
      <c r="C170" s="24">
        <v>8119.8322045046461</v>
      </c>
      <c r="D170" s="24">
        <v>8778.7767018158447</v>
      </c>
      <c r="E170" s="24">
        <v>7956.1672062393091</v>
      </c>
      <c r="F170" s="24">
        <v>7624.3319013842511</v>
      </c>
      <c r="G170" s="24">
        <v>9084.7628549319452</v>
      </c>
      <c r="H170" s="24">
        <v>9514.9695497642188</v>
      </c>
      <c r="I170" s="24">
        <v>9995.9121485435717</v>
      </c>
      <c r="J170" s="24">
        <v>9244.5573727466708</v>
      </c>
      <c r="K170" s="24">
        <v>9338.2006971271167</v>
      </c>
      <c r="L170" s="24">
        <v>8258.6921391275646</v>
      </c>
      <c r="M170" s="24">
        <v>7919.0593246695616</v>
      </c>
      <c r="N170" s="24">
        <v>8816.863732699192</v>
      </c>
      <c r="O170" s="24">
        <v>8989.3519376169261</v>
      </c>
      <c r="P170" s="24">
        <v>8389.6511825059806</v>
      </c>
      <c r="Q170" s="24">
        <v>2607.4521799119539</v>
      </c>
      <c r="R170" s="21"/>
      <c r="S170" s="64">
        <f t="shared" si="39"/>
        <v>-0.68920612750277532</v>
      </c>
      <c r="T170" s="66" t="str">
        <f t="shared" si="33"/>
        <v/>
      </c>
      <c r="U170" s="66" t="str">
        <f t="shared" si="40"/>
        <v/>
      </c>
      <c r="V170" s="76">
        <f t="shared" si="38"/>
        <v>1</v>
      </c>
      <c r="W170" s="65">
        <f t="shared" si="34"/>
        <v>8.4747236633238447</v>
      </c>
      <c r="X170" s="65">
        <f>IF(J170="", "", J170/GDP!M166/10)</f>
        <v>2.5201810787446002</v>
      </c>
      <c r="Y170" s="65">
        <f>IF(K170="", "", K170/GDP!N166/10)</f>
        <v>2.6612044640319459</v>
      </c>
      <c r="Z170" s="65">
        <f>IF(L170="", "", L170/GDP!O166/10)</f>
        <v>2.6005265653323719</v>
      </c>
      <c r="AA170" s="65">
        <f>IF(M170="", "", M170/GDP!P166/10)</f>
        <v>2.6728955289411762</v>
      </c>
      <c r="AB170" s="65">
        <f>IF(N170="", "", N170/GDP!Q166/10)</f>
        <v>2.5231893128302891</v>
      </c>
      <c r="AC170" s="65">
        <f>IF(O170="", "", O170/GDP!R166/10)</f>
        <v>2.4418597075035438</v>
      </c>
      <c r="AD170" s="65">
        <f>IF(P170="", "", P170/GDP!S166/10)</f>
        <v>2.3878042037681682</v>
      </c>
      <c r="AE170" s="65">
        <f>IF(Q170="", "", Q170/GDP!T166/10)</f>
        <v>0.863243338291241</v>
      </c>
      <c r="AG170" s="65">
        <f t="shared" si="35"/>
        <v>2.5252550636751101</v>
      </c>
      <c r="AH170" s="65">
        <f>AVERAGE('Travel balance'!W170:AA170)</f>
        <v>1.5934257533851124</v>
      </c>
      <c r="AI170" s="77" t="str">
        <f t="shared" si="36"/>
        <v/>
      </c>
      <c r="AJ170" s="77"/>
    </row>
    <row r="171" spans="1:36" ht="14.25" customHeight="1" x14ac:dyDescent="0.15">
      <c r="A171" s="27" t="s">
        <v>191</v>
      </c>
      <c r="B171" s="26"/>
      <c r="C171" s="26"/>
      <c r="D171" s="26"/>
      <c r="E171" s="26"/>
      <c r="F171" s="26"/>
      <c r="G171" s="26"/>
      <c r="H171" s="26"/>
      <c r="I171" s="26"/>
      <c r="J171" s="26"/>
      <c r="K171" s="26">
        <v>0.8</v>
      </c>
      <c r="L171" s="26">
        <v>17.18</v>
      </c>
      <c r="M171" s="26">
        <v>22.9</v>
      </c>
      <c r="N171" s="26">
        <v>16.11</v>
      </c>
      <c r="O171" s="26">
        <v>1</v>
      </c>
      <c r="P171" s="26"/>
      <c r="Q171" s="26"/>
      <c r="R171" s="21"/>
      <c r="S171" s="64" t="str">
        <f t="shared" si="39"/>
        <v/>
      </c>
      <c r="T171" s="66" t="str">
        <f t="shared" si="33"/>
        <v/>
      </c>
      <c r="U171" s="66" t="str">
        <f t="shared" si="40"/>
        <v/>
      </c>
      <c r="V171" s="76">
        <f t="shared" si="38"/>
        <v>0</v>
      </c>
      <c r="W171" s="65">
        <f t="shared" si="34"/>
        <v>1.4297499999999999E-2</v>
      </c>
      <c r="X171" s="65" t="str">
        <f>IF(J171="", "", J171/GDP!M167/10)</f>
        <v/>
      </c>
      <c r="Y171" s="65">
        <f>IF(K171="", "", K171/GDP!N167/10)</f>
        <v>5.200431251525783E-3</v>
      </c>
      <c r="Z171" s="65">
        <f>IF(L171="", "", L171/GDP!O167/10)</f>
        <v>0.11607022911024552</v>
      </c>
      <c r="AA171" s="65">
        <f>IF(M171="", "", M171/GDP!P167/10)</f>
        <v>0.65418703946374568</v>
      </c>
      <c r="AB171" s="65">
        <f>IF(N171="", "", N171/GDP!Q167/10)</f>
        <v>0.46096136461748094</v>
      </c>
      <c r="AC171" s="65">
        <f>IF(O171="", "", O171/GDP!R167/10)</f>
        <v>2.1463676650478831E-2</v>
      </c>
      <c r="AD171" s="65" t="str">
        <f>IF(P171="", "", P171/GDP!S167/10)</f>
        <v/>
      </c>
      <c r="AE171" s="65" t="str">
        <f>IF(Q171="", "", Q171/GDP!T167/10)</f>
        <v/>
      </c>
      <c r="AG171" s="65">
        <f t="shared" si="35"/>
        <v>0.31317057746048776</v>
      </c>
      <c r="AH171" s="65">
        <f>AVERAGE('Travel balance'!W171:AA171)</f>
        <v>9.7414218168481448E-2</v>
      </c>
      <c r="AI171" s="77" t="str">
        <f t="shared" si="36"/>
        <v/>
      </c>
      <c r="AJ171" s="77"/>
    </row>
    <row r="172" spans="1:36" ht="14.25" customHeight="1" x14ac:dyDescent="0.15">
      <c r="A172" s="27" t="s">
        <v>192</v>
      </c>
      <c r="B172" s="24">
        <v>51958.905993272005</v>
      </c>
      <c r="C172" s="24">
        <v>56181.27512478712</v>
      </c>
      <c r="D172" s="24">
        <v>63490.735069879796</v>
      </c>
      <c r="E172" s="24">
        <v>68875.450763929635</v>
      </c>
      <c r="F172" s="24">
        <v>59794.588189905873</v>
      </c>
      <c r="G172" s="24">
        <v>58347.559940981184</v>
      </c>
      <c r="H172" s="24">
        <v>67809.322490036458</v>
      </c>
      <c r="I172" s="24">
        <v>62936.212739041715</v>
      </c>
      <c r="J172" s="24">
        <v>68413.79877615752</v>
      </c>
      <c r="K172" s="24">
        <v>71656.276953089444</v>
      </c>
      <c r="L172" s="24">
        <v>62448.953541729978</v>
      </c>
      <c r="M172" s="24">
        <v>66981.503900663767</v>
      </c>
      <c r="N172" s="24">
        <v>75906.055118075034</v>
      </c>
      <c r="O172" s="24">
        <v>81419.752957500139</v>
      </c>
      <c r="P172" s="24">
        <v>79610.481433062945</v>
      </c>
      <c r="Q172" s="24">
        <v>18352.142293256653</v>
      </c>
      <c r="R172" s="21"/>
      <c r="S172" s="64">
        <f t="shared" si="39"/>
        <v>-0.76947580314927166</v>
      </c>
      <c r="T172" s="66" t="str">
        <f t="shared" si="33"/>
        <v/>
      </c>
      <c r="U172" s="66">
        <f t="shared" si="40"/>
        <v>-0.76947580314927166</v>
      </c>
      <c r="V172" s="76">
        <f t="shared" si="38"/>
        <v>1</v>
      </c>
      <c r="W172" s="65">
        <f t="shared" si="34"/>
        <v>73.273349390206363</v>
      </c>
      <c r="X172" s="65">
        <f>IF(J172="", "", J172/GDP!M168/10)</f>
        <v>5.0483840222111622</v>
      </c>
      <c r="Y172" s="65">
        <f>IF(K172="", "", K172/GDP!N168/10)</f>
        <v>5.2243748353503721</v>
      </c>
      <c r="Z172" s="65">
        <f>IF(L172="", "", L172/GDP!O168/10)</f>
        <v>5.2227025397930023</v>
      </c>
      <c r="AA172" s="65">
        <f>IF(M172="", "", M172/GDP!P168/10)</f>
        <v>5.4342840225253557</v>
      </c>
      <c r="AB172" s="65">
        <f>IF(N172="", "", N172/GDP!Q168/10)</f>
        <v>5.785186914795923</v>
      </c>
      <c r="AC172" s="65">
        <f>IF(O172="", "", O172/GDP!R168/10)</f>
        <v>5.7225066480897766</v>
      </c>
      <c r="AD172" s="65">
        <f>IF(P172="", "", P172/GDP!S168/10)</f>
        <v>5.7123959494045486</v>
      </c>
      <c r="AE172" s="65">
        <f>IF(Q172="", "", Q172/GDP!T168/10)</f>
        <v>1.4335667126117131</v>
      </c>
      <c r="AG172" s="65">
        <f t="shared" si="35"/>
        <v>5.5754152149217209</v>
      </c>
      <c r="AH172" s="65">
        <f>AVERAGE('Travel balance'!W172:AA172)</f>
        <v>3.8682783684908535</v>
      </c>
      <c r="AI172" s="77">
        <f t="shared" si="36"/>
        <v>1</v>
      </c>
      <c r="AJ172" s="77" t="str">
        <f>IF(AE172="", 1, "")</f>
        <v/>
      </c>
    </row>
    <row r="173" spans="1:36" ht="14.25" customHeight="1" x14ac:dyDescent="0.15">
      <c r="A173" s="27" t="s">
        <v>193</v>
      </c>
      <c r="B173" s="26">
        <v>429.06</v>
      </c>
      <c r="C173" s="26">
        <v>410.3</v>
      </c>
      <c r="D173" s="26">
        <v>385.3</v>
      </c>
      <c r="E173" s="26">
        <v>342</v>
      </c>
      <c r="F173" s="26">
        <v>349.6</v>
      </c>
      <c r="G173" s="26">
        <v>575.94000000000005</v>
      </c>
      <c r="H173" s="26">
        <v>830.29</v>
      </c>
      <c r="I173" s="26">
        <v>1038.7</v>
      </c>
      <c r="J173" s="26">
        <v>1715.4747187</v>
      </c>
      <c r="K173" s="26">
        <v>2431.1054037600002</v>
      </c>
      <c r="L173" s="26">
        <v>2980.6529958000001</v>
      </c>
      <c r="M173" s="26">
        <v>3518.4894124799994</v>
      </c>
      <c r="N173" s="26">
        <v>3924.9318080820003</v>
      </c>
      <c r="O173" s="26">
        <v>4380.6284438400016</v>
      </c>
      <c r="P173" s="26">
        <v>3606.9302199839995</v>
      </c>
      <c r="Q173" s="72">
        <v>682.40748492</v>
      </c>
      <c r="R173" s="21"/>
      <c r="S173" s="64">
        <f t="shared" si="39"/>
        <v>-0.81080657420563373</v>
      </c>
      <c r="T173" s="66" t="str">
        <f t="shared" si="33"/>
        <v/>
      </c>
      <c r="U173" s="66" t="str">
        <f t="shared" si="40"/>
        <v/>
      </c>
      <c r="V173" s="76">
        <f t="shared" si="38"/>
        <v>1</v>
      </c>
      <c r="W173" s="65">
        <f t="shared" si="34"/>
        <v>3.6823265760371999</v>
      </c>
      <c r="X173" s="65">
        <f>IF(J173="", "", J173/GDP!M169/10)</f>
        <v>2.310303267831924</v>
      </c>
      <c r="Y173" s="65">
        <f>IF(K173="", "", K173/GDP!N169/10)</f>
        <v>3.0652277840641586</v>
      </c>
      <c r="Z173" s="65">
        <f>IF(L173="", "", L173/GDP!O169/10)</f>
        <v>3.7000707834264839</v>
      </c>
      <c r="AA173" s="65">
        <f>IF(M173="", "", M173/GDP!P169/10)</f>
        <v>4.2705410202208309</v>
      </c>
      <c r="AB173" s="65">
        <f>IF(N173="", "", N173/GDP!Q169/10)</f>
        <v>4.4896508612715671</v>
      </c>
      <c r="AC173" s="65">
        <f>IF(O173="", "", O173/GDP!R169/10)</f>
        <v>4.9823892327225598</v>
      </c>
      <c r="AD173" s="65">
        <f>IF(P173="", "", P173/GDP!S169/10)</f>
        <v>4.2950959268826496</v>
      </c>
      <c r="AE173" s="65">
        <f>IF(Q173="", "", Q173/GDP!T169/10)</f>
        <v>0.84561501027821695</v>
      </c>
      <c r="AG173" s="65">
        <f t="shared" si="35"/>
        <v>4.3475495649048188</v>
      </c>
      <c r="AH173" s="65">
        <f>AVERAGE('Travel balance'!W173:AA173)</f>
        <v>2.4873542395445098</v>
      </c>
      <c r="AI173" s="77" t="str">
        <f t="shared" si="36"/>
        <v/>
      </c>
      <c r="AJ173" s="77" t="str">
        <f>IF(AE173="", 1, "")</f>
        <v/>
      </c>
    </row>
    <row r="174" spans="1:36" ht="14.25" customHeight="1" x14ac:dyDescent="0.15">
      <c r="A174" s="27" t="s">
        <v>194</v>
      </c>
      <c r="B174" s="24">
        <v>121.15429074074073</v>
      </c>
      <c r="C174" s="24">
        <v>131.64641185185184</v>
      </c>
      <c r="D174" s="24">
        <v>124.7850785185185</v>
      </c>
      <c r="E174" s="24">
        <v>110.06117037037036</v>
      </c>
      <c r="F174" s="24">
        <v>83.485903703703698</v>
      </c>
      <c r="G174" s="24">
        <v>89.532489259259251</v>
      </c>
      <c r="H174" s="24">
        <v>94.09568925925926</v>
      </c>
      <c r="I174" s="24">
        <v>95.00271703703703</v>
      </c>
      <c r="J174" s="24">
        <v>101.04323259259259</v>
      </c>
      <c r="K174" s="24">
        <v>342.78356682538077</v>
      </c>
      <c r="L174" s="24">
        <v>316.76088698192603</v>
      </c>
      <c r="M174" s="24">
        <v>331.55474312939742</v>
      </c>
      <c r="N174" s="24">
        <v>351.855933865037</v>
      </c>
      <c r="O174" s="72">
        <v>365.61748929321516</v>
      </c>
      <c r="P174" s="72">
        <v>370.4304665500548</v>
      </c>
      <c r="Q174" s="72">
        <v>116.56653685080647</v>
      </c>
      <c r="R174" s="21"/>
      <c r="S174" s="64">
        <f t="shared" si="39"/>
        <v>-0.68532141015173409</v>
      </c>
      <c r="T174" s="66">
        <f t="shared" si="33"/>
        <v>-0.68532141015173409</v>
      </c>
      <c r="U174" s="66">
        <f t="shared" si="40"/>
        <v>-0.68532141015173409</v>
      </c>
      <c r="V174" s="76">
        <f t="shared" si="38"/>
        <v>1</v>
      </c>
      <c r="W174" s="65">
        <f t="shared" si="34"/>
        <v>0.34724390396392607</v>
      </c>
      <c r="X174" s="65">
        <f>IF(J174="", "", J174/GDP!M170/10)</f>
        <v>11.542794643361198</v>
      </c>
      <c r="Y174" s="65">
        <f>IF(K174="", "", K174/GDP!N170/10)</f>
        <v>35.929115925258188</v>
      </c>
      <c r="Z174" s="65">
        <f>IF(L174="", "", L174/GDP!O170/10)</f>
        <v>33.050767218806428</v>
      </c>
      <c r="AA174" s="65">
        <f>IF(M174="", "", M174/GDP!P170/10)</f>
        <v>32.872572337727696</v>
      </c>
      <c r="AB174" s="65">
        <f>IF(N174="", "", N174/GDP!Q170/10)</f>
        <v>33.204756800680201</v>
      </c>
      <c r="AC174" s="65">
        <f>IF(O174="", "", O174/GDP!R170/10)</f>
        <v>33.900323541332895</v>
      </c>
      <c r="AD174" s="65">
        <f>IF(P174="", "", P174/GDP!S170/10)</f>
        <v>31.826423026044147</v>
      </c>
      <c r="AE174" s="65">
        <f>IF(Q174="", "", Q174/GDP!T170/10)</f>
        <v>11.822046897962775</v>
      </c>
      <c r="AG174" s="65">
        <f t="shared" si="35"/>
        <v>32.970968584918275</v>
      </c>
      <c r="AH174" s="65">
        <f>AVERAGE('Travel balance'!W174:AA174)</f>
        <v>29.184731185530865</v>
      </c>
      <c r="AI174" s="77">
        <f t="shared" si="36"/>
        <v>1</v>
      </c>
      <c r="AJ174" s="77" t="str">
        <f>IF(AE174="", 1, "")</f>
        <v/>
      </c>
    </row>
    <row r="175" spans="1:36" ht="14.25" customHeight="1" x14ac:dyDescent="0.15">
      <c r="A175" s="27" t="s">
        <v>195</v>
      </c>
      <c r="B175" s="26">
        <v>381.6617548148148</v>
      </c>
      <c r="C175" s="26">
        <v>293.95189111111108</v>
      </c>
      <c r="D175" s="26">
        <v>301.68470888888891</v>
      </c>
      <c r="E175" s="26">
        <v>310.99677518518519</v>
      </c>
      <c r="F175" s="26">
        <v>296.19686296296294</v>
      </c>
      <c r="G175" s="26">
        <v>308.82832518518518</v>
      </c>
      <c r="H175" s="26">
        <v>320.55874851851848</v>
      </c>
      <c r="I175" s="26">
        <v>337.27679333333333</v>
      </c>
      <c r="J175" s="26">
        <v>354.02112888888882</v>
      </c>
      <c r="K175" s="26">
        <v>778.22075478670718</v>
      </c>
      <c r="L175" s="26">
        <v>810.18681440513717</v>
      </c>
      <c r="M175" s="26">
        <v>775.9662828406382</v>
      </c>
      <c r="N175" s="26">
        <v>874.78853455623391</v>
      </c>
      <c r="O175" s="72">
        <v>963.14918627187535</v>
      </c>
      <c r="P175" s="72">
        <v>1064.0563760213183</v>
      </c>
      <c r="Q175" s="72">
        <v>339.89995814002896</v>
      </c>
      <c r="R175" s="21"/>
      <c r="S175" s="64">
        <f t="shared" si="39"/>
        <v>-0.68056207753674602</v>
      </c>
      <c r="T175" s="66">
        <f t="shared" si="33"/>
        <v>-0.68056207753674602</v>
      </c>
      <c r="U175" s="66">
        <f t="shared" si="40"/>
        <v>-0.68056207753674602</v>
      </c>
      <c r="V175" s="76">
        <f t="shared" si="38"/>
        <v>1</v>
      </c>
      <c r="W175" s="65">
        <f t="shared" si="34"/>
        <v>0.89762943881904067</v>
      </c>
      <c r="X175" s="65">
        <f>IF(J175="", "", J175/GDP!M171/10)</f>
        <v>21.252182719460833</v>
      </c>
      <c r="Y175" s="65">
        <f>IF(K175="", "", K175/GDP!N171/10)</f>
        <v>44.316181379041424</v>
      </c>
      <c r="Z175" s="65">
        <f>IF(L175="", "", L175/GDP!O171/10)</f>
        <v>44.762231108535687</v>
      </c>
      <c r="AA175" s="65">
        <f>IF(M175="", "", M175/GDP!P171/10)</f>
        <v>41.595320086412045</v>
      </c>
      <c r="AB175" s="65">
        <f>IF(N175="", "", N175/GDP!Q171/10)</f>
        <v>43.81014854872042</v>
      </c>
      <c r="AC175" s="65">
        <f>IF(O175="", "", O175/GDP!R171/10)</f>
        <v>46.638732768471009</v>
      </c>
      <c r="AD175" s="65">
        <f>IF(P175="", "", P175/GDP!S171/10)</f>
        <v>50.219965139822563</v>
      </c>
      <c r="AE175" s="65">
        <f>IF(Q175="", "", Q175/GDP!T171/10)</f>
        <v>21.023360191565779</v>
      </c>
      <c r="AG175" s="65">
        <f t="shared" si="35"/>
        <v>45.405279530392349</v>
      </c>
      <c r="AH175" s="65">
        <f>AVERAGE('Travel balance'!W175:AA175)</f>
        <v>42.690670934685158</v>
      </c>
      <c r="AI175" s="77">
        <f t="shared" si="36"/>
        <v>1</v>
      </c>
      <c r="AJ175" s="77" t="str">
        <f>IF(AE175="", 1, "")</f>
        <v/>
      </c>
    </row>
    <row r="176" spans="1:36" ht="14.25" customHeight="1" x14ac:dyDescent="0.15">
      <c r="A176" s="27" t="s">
        <v>196</v>
      </c>
      <c r="B176" s="24">
        <v>103.89259259259258</v>
      </c>
      <c r="C176" s="24">
        <v>113.25925925925925</v>
      </c>
      <c r="D176" s="24">
        <v>110.01111111111111</v>
      </c>
      <c r="E176" s="24">
        <v>96.031786666666662</v>
      </c>
      <c r="F176" s="24">
        <v>87.536811111111106</v>
      </c>
      <c r="G176" s="24">
        <v>86.185185185185176</v>
      </c>
      <c r="H176" s="24">
        <v>91.685185185185176</v>
      </c>
      <c r="I176" s="24">
        <v>94.148634074074081</v>
      </c>
      <c r="J176" s="24">
        <v>92.343891481481478</v>
      </c>
      <c r="K176" s="24">
        <v>175.21851173415567</v>
      </c>
      <c r="L176" s="24">
        <v>207.0857805959798</v>
      </c>
      <c r="M176" s="24">
        <v>216.36593404147496</v>
      </c>
      <c r="N176" s="24">
        <v>210.47414872813133</v>
      </c>
      <c r="O176" s="72">
        <v>225.67996355178141</v>
      </c>
      <c r="P176" s="72">
        <v>249.18472567522926</v>
      </c>
      <c r="Q176" s="72">
        <v>82.581041198311439</v>
      </c>
      <c r="R176" s="21"/>
      <c r="S176" s="64">
        <f t="shared" si="39"/>
        <v>-0.66859509155492114</v>
      </c>
      <c r="T176" s="66">
        <f t="shared" si="33"/>
        <v>-0.66859509155492114</v>
      </c>
      <c r="U176" s="66">
        <f t="shared" si="40"/>
        <v>-0.66859509155492114</v>
      </c>
      <c r="V176" s="76">
        <f t="shared" si="38"/>
        <v>1</v>
      </c>
      <c r="W176" s="65">
        <f t="shared" si="34"/>
        <v>0.22175811051851935</v>
      </c>
      <c r="X176" s="65">
        <f>IF(J176="", "", J176/GDP!M172/10)</f>
        <v>12.804068640037794</v>
      </c>
      <c r="Y176" s="65">
        <f>IF(K176="", "", K176/GDP!N172/10)</f>
        <v>24.07790911591437</v>
      </c>
      <c r="Z176" s="65">
        <f>IF(L176="", "", L176/GDP!O172/10)</f>
        <v>27.414056208098991</v>
      </c>
      <c r="AA176" s="65">
        <f>IF(M176="", "", M176/GDP!P172/10)</f>
        <v>27.938746887170602</v>
      </c>
      <c r="AB176" s="65">
        <f>IF(N176="", "", N176/GDP!Q172/10)</f>
        <v>26.569054905649438</v>
      </c>
      <c r="AC176" s="65">
        <f>IF(O176="", "", O176/GDP!R172/10)</f>
        <v>27.817079200268875</v>
      </c>
      <c r="AD176" s="65">
        <f>IF(P176="", "", P176/GDP!S172/10)</f>
        <v>30.214518054335894</v>
      </c>
      <c r="AE176" s="65">
        <f>IF(Q176="", "", Q176/GDP!T172/10)</f>
        <v>10.459354100648742</v>
      </c>
      <c r="AG176" s="65">
        <f t="shared" si="35"/>
        <v>27.990691051104761</v>
      </c>
      <c r="AH176" s="65">
        <f>AVERAGE('Travel balance'!W176:AA176)</f>
        <v>24.957625968211211</v>
      </c>
      <c r="AI176" s="77">
        <f t="shared" si="36"/>
        <v>1</v>
      </c>
      <c r="AJ176" s="77" t="str">
        <f>IF(AE176="", 1, "")</f>
        <v/>
      </c>
    </row>
    <row r="177" spans="1:36" ht="14.25" customHeight="1" x14ac:dyDescent="0.15">
      <c r="A177" s="27" t="s">
        <v>197</v>
      </c>
      <c r="B177" s="26">
        <v>113.9860256701931</v>
      </c>
      <c r="C177" s="26">
        <v>194.08716049584169</v>
      </c>
      <c r="D177" s="26">
        <v>389.69799872358999</v>
      </c>
      <c r="E177" s="26">
        <v>255.31050944256501</v>
      </c>
      <c r="F177" s="26">
        <v>230.67126102109663</v>
      </c>
      <c r="G177" s="26">
        <v>82.3</v>
      </c>
      <c r="H177" s="26">
        <v>179.26386997046421</v>
      </c>
      <c r="I177" s="26">
        <v>771.80818784608198</v>
      </c>
      <c r="J177" s="26">
        <v>772.99130972230398</v>
      </c>
      <c r="K177" s="26">
        <v>967.10232194988293</v>
      </c>
      <c r="L177" s="26">
        <v>948.8457316564029</v>
      </c>
      <c r="M177" s="26">
        <v>1008.573536531194</v>
      </c>
      <c r="N177" s="26">
        <v>1029.089673581447</v>
      </c>
      <c r="O177" s="26">
        <v>1043.476663365534</v>
      </c>
      <c r="P177" s="26">
        <v>821.34264451357694</v>
      </c>
      <c r="Q177" s="26"/>
      <c r="R177" s="21"/>
      <c r="S177" s="64" t="str">
        <f t="shared" si="39"/>
        <v/>
      </c>
      <c r="T177" s="66" t="str">
        <f t="shared" si="33"/>
        <v/>
      </c>
      <c r="U177" s="66" t="str">
        <f t="shared" si="40"/>
        <v/>
      </c>
      <c r="V177" s="76">
        <f t="shared" si="38"/>
        <v>0</v>
      </c>
      <c r="W177" s="65">
        <f t="shared" si="34"/>
        <v>0.97026564992963105</v>
      </c>
      <c r="X177" s="65">
        <f>IF(J177="", "", J177/GDP!M173/10)</f>
        <v>1.4614385821730616</v>
      </c>
      <c r="Y177" s="65">
        <f>IF(K177="", "", K177/GDP!N173/10)</f>
        <v>1.5925752011796288</v>
      </c>
      <c r="Z177" s="65">
        <f>IF(L177="", "", L177/GDP!O173/10)</f>
        <v>1.4702666486687126</v>
      </c>
      <c r="AA177" s="65">
        <f>IF(M177="", "", M177/GDP!P173/10)</f>
        <v>1.5544486909056618</v>
      </c>
      <c r="AB177" s="65">
        <f>IF(N177="", "", N177/GDP!Q173/10)</f>
        <v>2.1512466367654342</v>
      </c>
      <c r="AC177" s="65">
        <f>IF(O177="", "", O177/GDP!R173/10)</f>
        <v>2.9073192500255725</v>
      </c>
      <c r="AD177" s="65">
        <f>IF(P177="", "", P177/GDP!S173/10)</f>
        <v>2.4471102346645499</v>
      </c>
      <c r="AE177" s="65" t="str">
        <f>IF(Q177="", "", Q177/GDP!T173/10)</f>
        <v/>
      </c>
      <c r="AG177" s="65">
        <f t="shared" si="35"/>
        <v>2.1060782922059862</v>
      </c>
      <c r="AH177" s="65">
        <f>AVERAGE('Travel balance'!W177:AA177)</f>
        <v>1.9570751737621745</v>
      </c>
      <c r="AI177" s="77" t="str">
        <f t="shared" si="36"/>
        <v/>
      </c>
      <c r="AJ177" s="77"/>
    </row>
    <row r="178" spans="1:36" ht="14.25" customHeight="1" x14ac:dyDescent="0.15">
      <c r="A178" s="27" t="s">
        <v>198</v>
      </c>
      <c r="B178" s="24">
        <v>44.6</v>
      </c>
      <c r="C178" s="24">
        <v>94.8</v>
      </c>
      <c r="D178" s="24">
        <v>66.599999999999994</v>
      </c>
      <c r="E178" s="24">
        <v>77.400000000000006</v>
      </c>
      <c r="F178" s="24">
        <v>63.6</v>
      </c>
      <c r="G178" s="24">
        <v>60.9</v>
      </c>
      <c r="H178" s="24">
        <v>60.891443917758494</v>
      </c>
      <c r="I178" s="24">
        <v>70.670982109999983</v>
      </c>
      <c r="J178" s="24">
        <v>84.147981501772605</v>
      </c>
      <c r="K178" s="24">
        <v>95.211983563695199</v>
      </c>
      <c r="L178" s="24">
        <v>87.607123426955013</v>
      </c>
      <c r="M178" s="24">
        <v>64.887918794458244</v>
      </c>
      <c r="N178" s="24">
        <v>46.338368630910018</v>
      </c>
      <c r="O178" s="24">
        <v>56.199997150070303</v>
      </c>
      <c r="P178" s="24">
        <v>52.534937256241172</v>
      </c>
      <c r="Q178" s="24">
        <v>15.381546829279092</v>
      </c>
      <c r="R178" s="21"/>
      <c r="S178" s="64">
        <f t="shared" si="39"/>
        <v>-0.70721299705270413</v>
      </c>
      <c r="T178" s="66" t="str">
        <f t="shared" si="33"/>
        <v/>
      </c>
      <c r="U178" s="66" t="str">
        <f t="shared" si="40"/>
        <v/>
      </c>
      <c r="V178" s="76">
        <f t="shared" si="38"/>
        <v>1</v>
      </c>
      <c r="W178" s="65">
        <f t="shared" si="34"/>
        <v>6.1513669051726949E-2</v>
      </c>
      <c r="X178" s="65">
        <f>IF(J178="", "", J178/GDP!M174/10)</f>
        <v>1.6353209468667362</v>
      </c>
      <c r="Y178" s="65">
        <f>IF(K178="", "", K178/GDP!N174/10)</f>
        <v>1.8167682269339582</v>
      </c>
      <c r="Z178" s="65">
        <f>IF(L178="", "", L178/GDP!O174/10)</f>
        <v>1.8299261857861076</v>
      </c>
      <c r="AA178" s="65">
        <f>IF(M178="", "", M178/GDP!P174/10)</f>
        <v>2.0737614522679766</v>
      </c>
      <c r="AB178" s="65">
        <f>IF(N178="", "", N178/GDP!Q174/10)</f>
        <v>1.4407905233434233</v>
      </c>
      <c r="AC178" s="65">
        <f>IF(O178="", "", O178/GDP!R174/10)</f>
        <v>1.6221238277242205</v>
      </c>
      <c r="AD178" s="65">
        <f>IF(P178="", "", P178/GDP!S174/10)</f>
        <v>1.420894806707002</v>
      </c>
      <c r="AE178" s="65">
        <f>IF(Q178="", "", Q178/GDP!T174/10)</f>
        <v>0.63812959845704942</v>
      </c>
      <c r="AG178" s="65">
        <f t="shared" si="35"/>
        <v>1.6774993591657459</v>
      </c>
      <c r="AH178" s="65">
        <f>AVERAGE('Travel balance'!W178:AA178)</f>
        <v>-1.1005328266603787</v>
      </c>
      <c r="AI178" s="77" t="str">
        <f t="shared" si="36"/>
        <v/>
      </c>
      <c r="AJ178" s="77" t="str">
        <f>IF(AE178="", 1, "")</f>
        <v/>
      </c>
    </row>
    <row r="179" spans="1:36" ht="14.25" customHeight="1" x14ac:dyDescent="0.15">
      <c r="A179" s="27" t="s">
        <v>199</v>
      </c>
      <c r="B179" s="26">
        <v>6553.9667348582288</v>
      </c>
      <c r="C179" s="26">
        <v>8374.6513541069744</v>
      </c>
      <c r="D179" s="26">
        <v>10216.09561412173</v>
      </c>
      <c r="E179" s="26">
        <v>9995.5788771927837</v>
      </c>
      <c r="F179" s="26">
        <v>7806.583213244342</v>
      </c>
      <c r="G179" s="26">
        <v>8335.577730607909</v>
      </c>
      <c r="H179" s="26">
        <v>10208.6</v>
      </c>
      <c r="I179" s="26">
        <v>10104.409589743391</v>
      </c>
      <c r="J179" s="26">
        <v>9166.3760737001103</v>
      </c>
      <c r="K179" s="26">
        <v>9230.5785441005355</v>
      </c>
      <c r="L179" s="26">
        <v>8373.8073309715255</v>
      </c>
      <c r="M179" s="26">
        <v>9129.0827376016459</v>
      </c>
      <c r="N179" s="26">
        <v>10019.400982377503</v>
      </c>
      <c r="O179" s="26">
        <v>9972.6404128134582</v>
      </c>
      <c r="P179" s="26">
        <v>9173.259520440226</v>
      </c>
      <c r="Q179" s="26">
        <v>4369.9614193152956</v>
      </c>
      <c r="R179" s="21"/>
      <c r="S179" s="64">
        <f t="shared" si="39"/>
        <v>-0.52361955861185749</v>
      </c>
      <c r="T179" s="66" t="str">
        <f t="shared" si="33"/>
        <v/>
      </c>
      <c r="U179" s="66" t="str">
        <f t="shared" si="40"/>
        <v/>
      </c>
      <c r="V179" s="76">
        <f t="shared" si="38"/>
        <v>1</v>
      </c>
      <c r="W179" s="65">
        <f t="shared" si="34"/>
        <v>9.3336381968408713</v>
      </c>
      <c r="X179" s="65">
        <f>IF(J179="", "", J179/GDP!M175/10)</f>
        <v>1.5619841213144869</v>
      </c>
      <c r="Y179" s="65">
        <f>IF(K179="", "", K179/GDP!N175/10)</f>
        <v>1.5861081219287754</v>
      </c>
      <c r="Z179" s="65">
        <f>IF(L179="", "", L179/GDP!O175/10)</f>
        <v>1.6578389709526089</v>
      </c>
      <c r="AA179" s="65">
        <f>IF(M179="", "", M179/GDP!P175/10)</f>
        <v>1.770386897026448</v>
      </c>
      <c r="AB179" s="65">
        <f>IF(N179="", "", N179/GDP!Q175/10)</f>
        <v>1.8519507848209902</v>
      </c>
      <c r="AC179" s="65">
        <f>IF(O179="", "", O179/GDP!R175/10)</f>
        <v>1.7953990409912268</v>
      </c>
      <c r="AD179" s="65">
        <f>IF(P179="", "", P179/GDP!S175/10)</f>
        <v>1.7266229605633381</v>
      </c>
      <c r="AE179" s="65">
        <f>IF(Q179="", "", Q179/GDP!T175/10)</f>
        <v>0.81284993039901754</v>
      </c>
      <c r="AG179" s="65">
        <f t="shared" si="35"/>
        <v>1.7604397308709223</v>
      </c>
      <c r="AH179" s="65">
        <f>AVERAGE('Travel balance'!W179:AA179)</f>
        <v>-0.94548240623617263</v>
      </c>
      <c r="AI179" s="77" t="str">
        <f t="shared" si="36"/>
        <v/>
      </c>
      <c r="AJ179" s="77" t="str">
        <f>IF(AE179="", 1, "")</f>
        <v/>
      </c>
    </row>
    <row r="180" spans="1:36" ht="14.25" customHeight="1" x14ac:dyDescent="0.15">
      <c r="A180" s="27" t="s">
        <v>200</v>
      </c>
      <c r="B180" s="24">
        <v>9890.9797957056307</v>
      </c>
      <c r="C180" s="24">
        <v>10784.377764433415</v>
      </c>
      <c r="D180" s="24">
        <v>12222.598257258174</v>
      </c>
      <c r="E180" s="24">
        <v>14698.268723921396</v>
      </c>
      <c r="F180" s="24">
        <v>14339.969198039527</v>
      </c>
      <c r="G180" s="24">
        <v>14810.918941894299</v>
      </c>
      <c r="H180" s="24">
        <v>17148.139117974952</v>
      </c>
      <c r="I180" s="24">
        <v>15990.775355545939</v>
      </c>
      <c r="J180" s="24">
        <v>16673.91415715055</v>
      </c>
      <c r="K180" s="24">
        <v>17768.113133051855</v>
      </c>
      <c r="L180" s="24">
        <v>16928.620831803979</v>
      </c>
      <c r="M180" s="24">
        <v>16751.543890023175</v>
      </c>
      <c r="N180" s="24">
        <v>17250.758172050439</v>
      </c>
      <c r="O180" s="24">
        <v>17993.830417650006</v>
      </c>
      <c r="P180" s="24">
        <v>17955.194855196594</v>
      </c>
      <c r="Q180" s="24">
        <v>9037.6251561105455</v>
      </c>
      <c r="R180" s="21"/>
      <c r="S180" s="64">
        <f t="shared" si="39"/>
        <v>-0.49665680439581106</v>
      </c>
      <c r="T180" s="66" t="str">
        <f t="shared" si="33"/>
        <v/>
      </c>
      <c r="U180" s="66" t="str">
        <f t="shared" si="40"/>
        <v/>
      </c>
      <c r="V180" s="76">
        <f t="shared" si="38"/>
        <v>1</v>
      </c>
      <c r="W180" s="65">
        <f t="shared" si="34"/>
        <v>17.375989633344837</v>
      </c>
      <c r="X180" s="65">
        <f>IF(J180="", "", J180/GDP!M176/10)</f>
        <v>2.3377269359704873</v>
      </c>
      <c r="Y180" s="65">
        <f>IF(K180="", "", K180/GDP!N176/10)</f>
        <v>2.4183174950082318</v>
      </c>
      <c r="Z180" s="65">
        <f>IF(L180="", "", L180/GDP!O176/10)</f>
        <v>2.4107518378142623</v>
      </c>
      <c r="AA180" s="65">
        <f>IF(M180="", "", M180/GDP!P176/10)</f>
        <v>2.4087092762736098</v>
      </c>
      <c r="AB180" s="65">
        <f>IF(N180="", "", N180/GDP!Q176/10)</f>
        <v>2.4476946558205488</v>
      </c>
      <c r="AC180" s="65">
        <f>IF(O180="", "", O180/GDP!R176/10)</f>
        <v>2.4433572933359349</v>
      </c>
      <c r="AD180" s="65">
        <f>IF(P180="", "", P180/GDP!S176/10)</f>
        <v>2.4522428380450414</v>
      </c>
      <c r="AE180" s="65">
        <f>IF(Q180="", "", Q180/GDP!T176/10)</f>
        <v>1.2073909805143708</v>
      </c>
      <c r="AG180" s="65">
        <f t="shared" si="35"/>
        <v>2.4325511802578794</v>
      </c>
      <c r="AH180" s="65">
        <f>AVERAGE('Travel balance'!W180:AA180)</f>
        <v>-0.13593450445901267</v>
      </c>
      <c r="AI180" s="77" t="str">
        <f t="shared" si="36"/>
        <v/>
      </c>
      <c r="AJ180" s="77" t="str">
        <f>IF(AE180="", 1, "")</f>
        <v/>
      </c>
    </row>
    <row r="181" spans="1:36" ht="14.25" customHeight="1" x14ac:dyDescent="0.15">
      <c r="A181" s="27" t="s">
        <v>201</v>
      </c>
      <c r="B181" s="26">
        <v>1944</v>
      </c>
      <c r="C181" s="26">
        <v>2025</v>
      </c>
      <c r="D181" s="26">
        <v>2883.7624421199998</v>
      </c>
      <c r="E181" s="26">
        <v>3150.2295209077001</v>
      </c>
      <c r="F181" s="26">
        <v>3756.5501070718597</v>
      </c>
      <c r="G181" s="26">
        <v>6190.0994475723692</v>
      </c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1"/>
      <c r="S181" s="64" t="str">
        <f t="shared" si="39"/>
        <v/>
      </c>
      <c r="T181" s="66"/>
      <c r="U181" s="66" t="str">
        <f t="shared" si="40"/>
        <v/>
      </c>
      <c r="V181" s="76">
        <f t="shared" si="38"/>
        <v>0</v>
      </c>
      <c r="W181" s="65" t="e">
        <f t="shared" si="34"/>
        <v>#DIV/0!</v>
      </c>
      <c r="X181" s="65" t="str">
        <f>IF(J181="", "", J181/GDP!M177/10)</f>
        <v/>
      </c>
      <c r="Y181" s="65" t="str">
        <f>IF(K181="", "", K181/GDP!N177/10)</f>
        <v/>
      </c>
      <c r="Z181" s="65" t="str">
        <f>IF(L181="", "", L181/GDP!O177/10)</f>
        <v/>
      </c>
      <c r="AA181" s="65" t="str">
        <f>IF(M181="", "", M181/GDP!P177/10)</f>
        <v/>
      </c>
      <c r="AB181" s="65" t="str">
        <f>IF(N181="", "", N181/GDP!Q177/10)</f>
        <v/>
      </c>
      <c r="AC181" s="65" t="str">
        <f>IF(O181="", "", O181/GDP!R177/10)</f>
        <v/>
      </c>
      <c r="AD181" s="65" t="str">
        <f>IF(P181="", "", P181/GDP!S177/10)</f>
        <v/>
      </c>
      <c r="AE181" s="65" t="str">
        <f>IF(Q181="", "", Q181/GDP!T177/10)</f>
        <v/>
      </c>
      <c r="AG181" s="65"/>
      <c r="AH181" s="65"/>
      <c r="AI181" s="77" t="str">
        <f t="shared" si="36"/>
        <v/>
      </c>
      <c r="AJ181" s="77"/>
    </row>
    <row r="182" spans="1:36" ht="14.25" customHeight="1" x14ac:dyDescent="0.15">
      <c r="A182" s="27" t="s">
        <v>202</v>
      </c>
      <c r="B182" s="92">
        <v>4977</v>
      </c>
      <c r="C182" s="92">
        <v>5136</v>
      </c>
      <c r="D182" s="92">
        <v>5213</v>
      </c>
      <c r="E182" s="92">
        <v>5937</v>
      </c>
      <c r="F182" s="92">
        <v>6816</v>
      </c>
      <c r="G182" s="92">
        <v>8721</v>
      </c>
      <c r="H182" s="92">
        <v>11065</v>
      </c>
      <c r="I182" s="92">
        <v>11770</v>
      </c>
      <c r="J182" s="92">
        <v>12323</v>
      </c>
      <c r="K182" s="92">
        <v>14614</v>
      </c>
      <c r="L182" s="92">
        <v>14387</v>
      </c>
      <c r="M182" s="92">
        <v>13375</v>
      </c>
      <c r="N182" s="92">
        <v>12315</v>
      </c>
      <c r="O182" s="92">
        <v>13704</v>
      </c>
      <c r="P182" s="92">
        <v>14411</v>
      </c>
      <c r="Q182" s="92">
        <v>1846</v>
      </c>
      <c r="R182" s="21"/>
      <c r="S182" s="64">
        <f t="shared" si="39"/>
        <v>-0.87190340711956149</v>
      </c>
      <c r="T182" s="66" t="str">
        <f t="shared" ref="T182:T196" si="41">IF(AD182&gt;10, S182, "")</f>
        <v/>
      </c>
      <c r="U182" s="66" t="str">
        <f t="shared" si="40"/>
        <v/>
      </c>
      <c r="V182" s="76">
        <f t="shared" si="38"/>
        <v>1</v>
      </c>
      <c r="W182" s="65">
        <f t="shared" si="34"/>
        <v>13.638399999999999</v>
      </c>
      <c r="X182" s="65">
        <f>IF(J182="", "", J182/GDP!M178/10)</f>
        <v>2.4024131604378405</v>
      </c>
      <c r="Y182" s="65">
        <f>IF(K182="", "", K182/GDP!N178/10)</f>
        <v>2.7299148138764759</v>
      </c>
      <c r="Z182" s="65">
        <f>IF(L182="", "", L182/GDP!O178/10)</f>
        <v>2.6915992268383739</v>
      </c>
      <c r="AA182" s="65">
        <f>IF(M182="", "", M182/GDP!P178/10)</f>
        <v>2.462801099552185</v>
      </c>
      <c r="AB182" s="65">
        <f>IF(N182="", "", N182/GDP!Q178/10)</f>
        <v>2.0846973661243391</v>
      </c>
      <c r="AC182" s="65">
        <f>IF(O182="", "", O182/GDP!R178/10)</f>
        <v>2.2495166754086084</v>
      </c>
      <c r="AD182" s="65">
        <f>IF(P182="", "", P182/GDP!S178/10)</f>
        <v>2.3540916861327266</v>
      </c>
      <c r="AE182" s="65">
        <f>IF(Q182="", "", Q182/GDP!T178/10)</f>
        <v>0.2761365375788038</v>
      </c>
      <c r="AG182" s="65">
        <f t="shared" si="35"/>
        <v>2.3685412108112467</v>
      </c>
      <c r="AH182" s="65">
        <f>AVERAGE('Travel balance'!W182:AA182)</f>
        <v>-0.73946311312517676</v>
      </c>
      <c r="AI182" s="77" t="str">
        <f t="shared" si="36"/>
        <v/>
      </c>
      <c r="AJ182" s="77" t="str">
        <f>IF(AE182="", 1, "")</f>
        <v/>
      </c>
    </row>
    <row r="183" spans="1:36" ht="14.25" customHeight="1" x14ac:dyDescent="0.15">
      <c r="A183" s="27" t="s">
        <v>203</v>
      </c>
      <c r="B183" s="26">
        <v>1.5631999999999999</v>
      </c>
      <c r="C183" s="26">
        <v>2.1189</v>
      </c>
      <c r="D183" s="26">
        <v>3.2559</v>
      </c>
      <c r="E183" s="26">
        <v>4.1917999999999997</v>
      </c>
      <c r="F183" s="26">
        <v>1.5034000000000001</v>
      </c>
      <c r="G183" s="26">
        <v>2.5</v>
      </c>
      <c r="H183" s="26">
        <v>1.0597300000000001</v>
      </c>
      <c r="I183" s="26">
        <v>1.6169709999999999</v>
      </c>
      <c r="J183" s="26">
        <v>1.322276</v>
      </c>
      <c r="K183" s="26">
        <v>1.182434</v>
      </c>
      <c r="L183" s="26">
        <v>0.98722399999999999</v>
      </c>
      <c r="M183" s="26">
        <v>3.6046</v>
      </c>
      <c r="N183" s="26">
        <v>7.6416000000000004</v>
      </c>
      <c r="O183" s="26">
        <v>8.9094800000000003</v>
      </c>
      <c r="P183" s="26">
        <v>13.699780000000001</v>
      </c>
      <c r="Q183" s="26">
        <v>6.3757799999999998</v>
      </c>
      <c r="R183" s="21"/>
      <c r="S183" s="64">
        <f t="shared" si="39"/>
        <v>-0.53460712507792096</v>
      </c>
      <c r="T183" s="66" t="str">
        <f t="shared" si="41"/>
        <v/>
      </c>
      <c r="U183" s="66" t="str">
        <f t="shared" si="40"/>
        <v/>
      </c>
      <c r="V183" s="76">
        <f t="shared" si="38"/>
        <v>1</v>
      </c>
      <c r="W183" s="65">
        <f t="shared" si="34"/>
        <v>6.9685368000000011E-3</v>
      </c>
      <c r="X183" s="65">
        <f>IF(J183="", "", J183/GDP!M179/10)</f>
        <v>1.5544949261662508E-2</v>
      </c>
      <c r="Y183" s="65">
        <f>IF(K183="", "", K183/GDP!N179/10)</f>
        <v>1.2793474191781094E-2</v>
      </c>
      <c r="Z183" s="65">
        <f>IF(L183="", "", L183/GDP!O179/10)</f>
        <v>1.2565169064790386E-2</v>
      </c>
      <c r="AA183" s="65">
        <f>IF(M183="", "", M183/GDP!P179/10)</f>
        <v>5.1843455346810161E-2</v>
      </c>
      <c r="AB183" s="65">
        <f>IF(N183="", "", N183/GDP!Q179/10)</f>
        <v>0.10696186324025034</v>
      </c>
      <c r="AC183" s="65">
        <f>IF(O183="", "", O183/GDP!R179/10)</f>
        <v>0.11846989437411146</v>
      </c>
      <c r="AD183" s="65">
        <f>IF(P183="", "", P183/GDP!S179/10)</f>
        <v>0.16878811857615211</v>
      </c>
      <c r="AE183" s="65">
        <f>IF(Q183="", "", Q183/GDP!T179/10)</f>
        <v>7.9728512042771343E-2</v>
      </c>
      <c r="AG183" s="65">
        <f t="shared" si="35"/>
        <v>9.1725700120422887E-2</v>
      </c>
      <c r="AH183" s="65">
        <f>AVERAGE('Travel balance'!W183:AA183)</f>
        <v>2.9982255413832072E-2</v>
      </c>
      <c r="AI183" s="77" t="str">
        <f t="shared" si="36"/>
        <v/>
      </c>
      <c r="AJ183" s="77" t="str">
        <f>IF(AE183="", 1, "")</f>
        <v/>
      </c>
    </row>
    <row r="184" spans="1:36" ht="14.25" customHeight="1" x14ac:dyDescent="0.15">
      <c r="A184" s="27" t="s">
        <v>204</v>
      </c>
      <c r="B184" s="24">
        <v>823.58939299999997</v>
      </c>
      <c r="C184" s="24">
        <v>950.21570810067408</v>
      </c>
      <c r="D184" s="24">
        <v>1198.82877020353</v>
      </c>
      <c r="E184" s="24">
        <v>1288.69</v>
      </c>
      <c r="F184" s="24">
        <v>1159.8240000000001</v>
      </c>
      <c r="G184" s="24">
        <v>1254.5</v>
      </c>
      <c r="H184" s="24">
        <v>1353.2</v>
      </c>
      <c r="I184" s="24">
        <v>1712.7</v>
      </c>
      <c r="J184" s="24">
        <v>1880.4048919739719</v>
      </c>
      <c r="K184" s="24">
        <v>2010.10132938174</v>
      </c>
      <c r="L184" s="24">
        <v>1902</v>
      </c>
      <c r="M184" s="24">
        <v>2131.6</v>
      </c>
      <c r="N184" s="24">
        <v>2233.5578740782662</v>
      </c>
      <c r="O184" s="24">
        <v>2449.3654345715931</v>
      </c>
      <c r="P184" s="24">
        <v>2604.46</v>
      </c>
      <c r="Q184" s="72">
        <f>1100</f>
        <v>1100</v>
      </c>
      <c r="R184" s="21"/>
      <c r="S184" s="93">
        <f t="shared" si="39"/>
        <v>-0.5776475737772897</v>
      </c>
      <c r="T184" s="66" t="str">
        <f t="shared" si="41"/>
        <v/>
      </c>
      <c r="U184" s="66" t="str">
        <f t="shared" si="40"/>
        <v/>
      </c>
      <c r="V184" s="76">
        <f t="shared" si="38"/>
        <v>1</v>
      </c>
      <c r="W184" s="65">
        <f t="shared" si="34"/>
        <v>2.2641966617299718</v>
      </c>
      <c r="X184" s="65">
        <f>IF(J184="", "", J184/GDP!M180/10)</f>
        <v>4.1164250398116433</v>
      </c>
      <c r="Y184" s="65">
        <f>IF(K184="", "", K184/GDP!N180/10)</f>
        <v>4.0200232370052138</v>
      </c>
      <c r="Z184" s="65">
        <f>IF(L184="", "", L184/GDP!O180/10)</f>
        <v>4.0139862228319467</v>
      </c>
      <c r="AA184" s="65">
        <f>IF(M184="", "", M184/GDP!P180/10)</f>
        <v>4.2825871335021937</v>
      </c>
      <c r="AB184" s="65">
        <f>IF(N184="", "", N184/GDP!Q180/10)</f>
        <v>4.1963097238015941</v>
      </c>
      <c r="AC184" s="65">
        <f>IF(O184="", "", O184/GDP!R180/10)</f>
        <v>4.3199560803404413</v>
      </c>
      <c r="AD184" s="65">
        <f>IF(P184="", "", P184/GDP!S180/10)</f>
        <v>4.2829141298607682</v>
      </c>
      <c r="AE184" s="65">
        <f>IF(Q184="", "", Q184/GDP!T180/10)</f>
        <v>1.708001078948628</v>
      </c>
      <c r="AG184" s="65">
        <f t="shared" si="35"/>
        <v>4.2191506580673881</v>
      </c>
      <c r="AH184" s="65">
        <f>AVERAGE('Travel balance'!W184:AA184)</f>
        <v>2.5655868179153098</v>
      </c>
      <c r="AI184" s="77" t="str">
        <f t="shared" si="36"/>
        <v/>
      </c>
      <c r="AJ184" s="77"/>
    </row>
    <row r="185" spans="1:36" ht="14.25" customHeight="1" x14ac:dyDescent="0.15">
      <c r="A185" s="27" t="s">
        <v>205</v>
      </c>
      <c r="B185" s="26">
        <v>9576.2000000000007</v>
      </c>
      <c r="C185" s="26">
        <v>13400.94999999999</v>
      </c>
      <c r="D185" s="26">
        <v>16668.76999999999</v>
      </c>
      <c r="E185" s="26">
        <v>18172.84</v>
      </c>
      <c r="F185" s="26">
        <v>16056.026733263969</v>
      </c>
      <c r="G185" s="26">
        <v>20104.034271888082</v>
      </c>
      <c r="H185" s="26">
        <v>27184.12636064793</v>
      </c>
      <c r="I185" s="26">
        <v>30654.377000186891</v>
      </c>
      <c r="J185" s="26">
        <v>37807.26987849328</v>
      </c>
      <c r="K185" s="26">
        <v>34822.210238073305</v>
      </c>
      <c r="L185" s="26">
        <v>41245.667960163657</v>
      </c>
      <c r="M185" s="26">
        <v>44785.863273118332</v>
      </c>
      <c r="N185" s="26">
        <v>52375.968847230797</v>
      </c>
      <c r="O185" s="26">
        <v>56365.9466847285</v>
      </c>
      <c r="P185" s="26">
        <v>59810.263702714801</v>
      </c>
      <c r="Q185" s="26">
        <v>14197.530904504429</v>
      </c>
      <c r="R185" s="21"/>
      <c r="S185" s="64">
        <f t="shared" si="39"/>
        <v>-0.76262383702113656</v>
      </c>
      <c r="T185" s="66">
        <f t="shared" si="41"/>
        <v>-0.76262383702113656</v>
      </c>
      <c r="U185" s="66">
        <f t="shared" si="40"/>
        <v>-0.76262383702113656</v>
      </c>
      <c r="V185" s="76">
        <f t="shared" si="38"/>
        <v>1</v>
      </c>
      <c r="W185" s="65">
        <f t="shared" si="34"/>
        <v>50.916742093591218</v>
      </c>
      <c r="X185" s="65">
        <f>IF(J185="", "", J185/GDP!M181/10)</f>
        <v>8.9939446201997661</v>
      </c>
      <c r="Y185" s="65">
        <f>IF(K185="", "", K185/GDP!N181/10)</f>
        <v>8.5479869367925936</v>
      </c>
      <c r="Z185" s="65">
        <f>IF(L185="", "", L185/GDP!O181/10)</f>
        <v>10.282059369555842</v>
      </c>
      <c r="AA185" s="65">
        <f>IF(M185="", "", M185/GDP!P181/10)</f>
        <v>10.830997025035785</v>
      </c>
      <c r="AB185" s="65">
        <f>IF(N185="", "", N185/GDP!Q181/10)</f>
        <v>11.47278844801426</v>
      </c>
      <c r="AC185" s="65">
        <f>IF(O185="", "", O185/GDP!R181/10)</f>
        <v>11.130646108105369</v>
      </c>
      <c r="AD185" s="65">
        <f>IF(P185="", "", P185/GDP!S181/10)</f>
        <v>10.990300290477986</v>
      </c>
      <c r="AE185" s="65">
        <f>IF(Q185="", "", Q185/GDP!T181/10)</f>
        <v>2.8298163750718035</v>
      </c>
      <c r="AG185" s="65">
        <f t="shared" si="35"/>
        <v>10.941358248237847</v>
      </c>
      <c r="AH185" s="65">
        <f>AVERAGE('Travel balance'!W185:AA185)</f>
        <v>8.7262991641330387</v>
      </c>
      <c r="AI185" s="77">
        <f t="shared" si="36"/>
        <v>1</v>
      </c>
      <c r="AJ185" s="77" t="str">
        <f>IF(AE185="", 1, "")</f>
        <v/>
      </c>
    </row>
    <row r="186" spans="1:36" ht="14.25" customHeight="1" x14ac:dyDescent="0.15">
      <c r="A186" s="27" t="s">
        <v>206</v>
      </c>
      <c r="B186" s="24"/>
      <c r="C186" s="24">
        <v>20.309306585921099</v>
      </c>
      <c r="D186" s="24">
        <v>26.235970506121699</v>
      </c>
      <c r="E186" s="24">
        <v>13.990477857830301</v>
      </c>
      <c r="F186" s="24">
        <v>16.460302809910868</v>
      </c>
      <c r="G186" s="24">
        <v>23.910893625</v>
      </c>
      <c r="H186" s="24">
        <v>18.110349879999998</v>
      </c>
      <c r="I186" s="24">
        <v>21.173780742600002</v>
      </c>
      <c r="J186" s="24">
        <v>28.994763875</v>
      </c>
      <c r="K186" s="24">
        <v>35.238271450000006</v>
      </c>
      <c r="L186" s="24">
        <v>51.1</v>
      </c>
      <c r="M186" s="24">
        <v>57.752200000000002</v>
      </c>
      <c r="N186" s="24">
        <v>72.874929420000001</v>
      </c>
      <c r="O186" s="24">
        <v>77.577734570700002</v>
      </c>
      <c r="P186" s="24">
        <v>70.450157205012502</v>
      </c>
      <c r="Q186" s="24">
        <v>25.643690788753101</v>
      </c>
      <c r="R186" s="21"/>
      <c r="S186" s="64">
        <f t="shared" si="39"/>
        <v>-0.63600236243435149</v>
      </c>
      <c r="T186" s="66" t="str">
        <f t="shared" si="41"/>
        <v/>
      </c>
      <c r="U186" s="66" t="str">
        <f t="shared" si="40"/>
        <v/>
      </c>
      <c r="V186" s="76">
        <f t="shared" si="38"/>
        <v>1</v>
      </c>
      <c r="W186" s="65">
        <f t="shared" si="34"/>
        <v>6.5951004239142505E-2</v>
      </c>
      <c r="X186" s="65">
        <f>IF(J186="", "", J186/GDP!M182/10)</f>
        <v>2.0776963470290917</v>
      </c>
      <c r="Y186" s="65">
        <f>IF(K186="", "", K186/GDP!N182/10)</f>
        <v>2.4347401665121118</v>
      </c>
      <c r="Z186" s="65">
        <f>IF(L186="", "", L186/GDP!O182/10)</f>
        <v>3.2049457098265841</v>
      </c>
      <c r="AA186" s="65">
        <f>IF(M186="", "", M186/GDP!P182/10)</f>
        <v>3.4988428238799685</v>
      </c>
      <c r="AB186" s="65">
        <f>IF(N186="", "", N186/GDP!Q182/10)</f>
        <v>4.5565681888306457</v>
      </c>
      <c r="AC186" s="65">
        <f>IF(O186="", "", O186/GDP!R182/10)</f>
        <v>4.9732666126862446</v>
      </c>
      <c r="AD186" s="65">
        <f>IF(P186="", "", P186/GDP!S182/10)</f>
        <v>3.4912179514952855</v>
      </c>
      <c r="AE186" s="65">
        <f>IF(Q186="", "", Q186/GDP!T182/10)</f>
        <v>1.4314840381867475</v>
      </c>
      <c r="AG186" s="65">
        <f t="shared" si="35"/>
        <v>3.9449682573437457</v>
      </c>
      <c r="AH186" s="65">
        <f>AVERAGE('Travel balance'!W186:AA186)</f>
        <v>-2.2426806953213108</v>
      </c>
      <c r="AI186" s="77" t="str">
        <f t="shared" si="36"/>
        <v/>
      </c>
      <c r="AJ186" s="77" t="str">
        <f>IF(AE186="", 1, "")</f>
        <v/>
      </c>
    </row>
    <row r="187" spans="1:36" ht="14.25" customHeight="1" x14ac:dyDescent="0.15">
      <c r="A187" s="27" t="s">
        <v>207</v>
      </c>
      <c r="B187" s="26">
        <v>20.386495049568136</v>
      </c>
      <c r="C187" s="26">
        <v>20.553164868500591</v>
      </c>
      <c r="D187" s="26">
        <v>34.199429267347725</v>
      </c>
      <c r="E187" s="26">
        <v>39.68833712018283</v>
      </c>
      <c r="F187" s="26">
        <v>68.596961809055827</v>
      </c>
      <c r="G187" s="26">
        <v>65.588876989396368</v>
      </c>
      <c r="H187" s="26">
        <v>97.9</v>
      </c>
      <c r="I187" s="26">
        <v>111.23199483123987</v>
      </c>
      <c r="J187" s="26">
        <v>125.47177863318292</v>
      </c>
      <c r="K187" s="26">
        <v>125.32330409277431</v>
      </c>
      <c r="L187" s="26">
        <v>113.65255384433787</v>
      </c>
      <c r="M187" s="26">
        <v>119.32945382348144</v>
      </c>
      <c r="N187" s="26">
        <v>137.96470801462129</v>
      </c>
      <c r="O187" s="26">
        <v>152.77042749485466</v>
      </c>
      <c r="P187" s="26">
        <v>149.44078201350607</v>
      </c>
      <c r="Q187" s="26"/>
      <c r="R187" s="21"/>
      <c r="S187" s="64" t="str">
        <f t="shared" si="39"/>
        <v/>
      </c>
      <c r="T187" s="66" t="str">
        <f t="shared" si="41"/>
        <v/>
      </c>
      <c r="U187" s="66" t="str">
        <f t="shared" si="40"/>
        <v/>
      </c>
      <c r="V187" s="76">
        <f t="shared" si="38"/>
        <v>0</v>
      </c>
      <c r="W187" s="65">
        <f t="shared" si="34"/>
        <v>0.13463158503816028</v>
      </c>
      <c r="X187" s="65">
        <f>IF(J187="", "", J187/GDP!M183/10)</f>
        <v>2.1519747521681309</v>
      </c>
      <c r="Y187" s="65">
        <f>IF(K187="", "", K187/GDP!N183/10)</f>
        <v>2.0297436559818549</v>
      </c>
      <c r="Z187" s="65">
        <f>IF(L187="", "", L187/GDP!O183/10)</f>
        <v>2.0145963517329184</v>
      </c>
      <c r="AA187" s="65">
        <f>IF(M187="", "", M187/GDP!P183/10)</f>
        <v>1.9789285825396656</v>
      </c>
      <c r="AB187" s="65">
        <f>IF(N187="", "", N187/GDP!Q183/10)</f>
        <v>2.1579712010562178</v>
      </c>
      <c r="AC187" s="65">
        <f>IF(O187="", "", O187/GDP!R183/10)</f>
        <v>2.1465134010293592</v>
      </c>
      <c r="AD187" s="65">
        <f>IF(P187="", "", P187/GDP!S183/10)</f>
        <v>2.0695713346789586</v>
      </c>
      <c r="AE187" s="65" t="str">
        <f>IF(Q187="", "", Q187/GDP!T183/10)</f>
        <v/>
      </c>
      <c r="AG187" s="65">
        <f t="shared" si="35"/>
        <v>2.0735161742074242</v>
      </c>
      <c r="AH187" s="65">
        <f>AVERAGE('Travel balance'!W187:AA187)</f>
        <v>1.4567048631298074</v>
      </c>
      <c r="AI187" s="77" t="str">
        <f t="shared" si="36"/>
        <v/>
      </c>
      <c r="AJ187" s="77"/>
    </row>
    <row r="188" spans="1:36" ht="14.25" customHeight="1" x14ac:dyDescent="0.15">
      <c r="A188" s="27" t="s">
        <v>208</v>
      </c>
      <c r="B188" s="24">
        <v>14.067201135865709</v>
      </c>
      <c r="C188" s="24">
        <v>14.721248728320974</v>
      </c>
      <c r="D188" s="24">
        <v>13.774696629039497</v>
      </c>
      <c r="E188" s="24">
        <v>17.495163522823596</v>
      </c>
      <c r="F188" s="24">
        <v>17.893078234926065</v>
      </c>
      <c r="G188" s="24">
        <v>16.231456226316251</v>
      </c>
      <c r="H188" s="24">
        <v>31.4</v>
      </c>
      <c r="I188" s="24">
        <v>38.229371869387577</v>
      </c>
      <c r="J188" s="24">
        <v>44.379480584189743</v>
      </c>
      <c r="K188" s="24">
        <v>35.987296747963057</v>
      </c>
      <c r="L188" s="24">
        <v>31.617234178428639</v>
      </c>
      <c r="M188" s="24">
        <v>51.290271654134514</v>
      </c>
      <c r="N188" s="24">
        <v>48.190886079659172</v>
      </c>
      <c r="O188" s="24">
        <v>48.247922207121164</v>
      </c>
      <c r="P188" s="24">
        <v>56.863578417538633</v>
      </c>
      <c r="Q188" s="24">
        <v>39.88476160626152</v>
      </c>
      <c r="R188" s="21"/>
      <c r="S188" s="64">
        <f t="shared" si="39"/>
        <v>-0.29858860950685928</v>
      </c>
      <c r="T188" s="66">
        <f t="shared" si="41"/>
        <v>-0.29858860950685928</v>
      </c>
      <c r="U188" s="66">
        <f t="shared" si="40"/>
        <v>-0.29858860950685928</v>
      </c>
      <c r="V188" s="76">
        <f t="shared" si="38"/>
        <v>1</v>
      </c>
      <c r="W188" s="65">
        <f t="shared" si="34"/>
        <v>4.724197850737643E-2</v>
      </c>
      <c r="X188" s="65">
        <f>IF(J188="", "", J188/GDP!M184/10)</f>
        <v>9.847866647816014</v>
      </c>
      <c r="Y188" s="65">
        <f>IF(K188="", "", K188/GDP!N184/10)</f>
        <v>8.181205065454856</v>
      </c>
      <c r="Z188" s="65">
        <f>IF(L188="", "", L188/GDP!O184/10)</f>
        <v>7.2350133068012115</v>
      </c>
      <c r="AA188" s="65">
        <f>IF(M188="", "", M188/GDP!P184/10)</f>
        <v>12.196029405999983</v>
      </c>
      <c r="AB188" s="65">
        <f>IF(N188="", "", N188/GDP!Q184/10)</f>
        <v>10.467762902603043</v>
      </c>
      <c r="AC188" s="65">
        <f>IF(O188="", "", O188/GDP!R184/10)</f>
        <v>9.9304359944506366</v>
      </c>
      <c r="AD188" s="65">
        <f>IF(P188="", "", P188/GDP!S184/10)</f>
        <v>11.003778076335156</v>
      </c>
      <c r="AE188" s="65">
        <f>IF(Q188="", "", Q188/GDP!T184/10)</f>
        <v>7.7662313822948006</v>
      </c>
      <c r="AG188" s="65">
        <f t="shared" si="35"/>
        <v>10.166603937238005</v>
      </c>
      <c r="AH188" s="65">
        <f>AVERAGE('Travel balance'!W188:AA188)</f>
        <v>4.1601140505940446</v>
      </c>
      <c r="AI188" s="77">
        <f t="shared" si="36"/>
        <v>1</v>
      </c>
      <c r="AJ188" s="77" t="str">
        <f>IF(AE188="", 1, "")</f>
        <v/>
      </c>
    </row>
    <row r="189" spans="1:36" ht="14.25" customHeight="1" x14ac:dyDescent="0.15">
      <c r="A189" s="27" t="s">
        <v>209</v>
      </c>
      <c r="B189" s="26">
        <v>453</v>
      </c>
      <c r="C189" s="26">
        <v>382.2</v>
      </c>
      <c r="D189" s="26">
        <v>463.1</v>
      </c>
      <c r="E189" s="26">
        <v>396.9</v>
      </c>
      <c r="F189" s="26">
        <v>366.6</v>
      </c>
      <c r="G189" s="26">
        <v>449.6</v>
      </c>
      <c r="H189" s="26">
        <v>471.6</v>
      </c>
      <c r="I189" s="26">
        <v>413.14628148003499</v>
      </c>
      <c r="J189" s="26">
        <v>430.43700607618803</v>
      </c>
      <c r="K189" s="26">
        <v>446.57365826443896</v>
      </c>
      <c r="L189" s="26">
        <v>531.03090071504403</v>
      </c>
      <c r="M189" s="26">
        <v>463.50270630470004</v>
      </c>
      <c r="N189" s="26">
        <v>453.23754346573196</v>
      </c>
      <c r="O189" s="26">
        <v>429.22524947465496</v>
      </c>
      <c r="P189" s="26">
        <v>436.08525525721001</v>
      </c>
      <c r="Q189" s="26">
        <v>143.05281160998899</v>
      </c>
      <c r="R189" s="21"/>
      <c r="S189" s="64">
        <f t="shared" si="39"/>
        <v>-0.6719613656150466</v>
      </c>
      <c r="T189" s="66" t="str">
        <f t="shared" si="41"/>
        <v/>
      </c>
      <c r="U189" s="66" t="str">
        <f t="shared" si="40"/>
        <v/>
      </c>
      <c r="V189" s="76">
        <f t="shared" si="38"/>
        <v>1</v>
      </c>
      <c r="W189" s="65">
        <f t="shared" si="34"/>
        <v>0.46261633104346822</v>
      </c>
      <c r="X189" s="65">
        <f>IF(J189="", "", J189/GDP!M185/10)</f>
        <v>1.5785217606620363</v>
      </c>
      <c r="Y189" s="65">
        <f>IF(K189="", "", K189/GDP!N185/10)</f>
        <v>1.6170910760832782</v>
      </c>
      <c r="Z189" s="65">
        <f>IF(L189="", "", L189/GDP!O185/10)</f>
        <v>2.1275509567252842</v>
      </c>
      <c r="AA189" s="65">
        <f>IF(M189="", "", M189/GDP!P185/10)</f>
        <v>2.0697358868037208</v>
      </c>
      <c r="AB189" s="65">
        <f>IF(N189="", "", N189/GDP!Q185/10)</f>
        <v>2.0247092855359137</v>
      </c>
      <c r="AC189" s="65">
        <f>IF(O189="", "", O189/GDP!R185/10)</f>
        <v>1.8126030244988418</v>
      </c>
      <c r="AD189" s="65">
        <f>IF(P189="", "", P189/GDP!S185/10)</f>
        <v>1.8790096688977225</v>
      </c>
      <c r="AE189" s="65">
        <f>IF(Q189="", "", Q189/GDP!T185/10)</f>
        <v>0.66458039620796261</v>
      </c>
      <c r="AG189" s="65">
        <f t="shared" si="35"/>
        <v>1.9827217644922968</v>
      </c>
      <c r="AH189" s="65">
        <f>AVERAGE('Travel balance'!W189:AA189)</f>
        <v>1.4064681017212801</v>
      </c>
      <c r="AI189" s="77" t="str">
        <f t="shared" si="36"/>
        <v/>
      </c>
      <c r="AJ189" s="77"/>
    </row>
    <row r="190" spans="1:36" ht="14.25" customHeight="1" x14ac:dyDescent="0.15">
      <c r="A190" s="27" t="s">
        <v>210</v>
      </c>
      <c r="B190" s="24">
        <v>2142.6919816047121</v>
      </c>
      <c r="C190" s="24">
        <v>2275.0136173249939</v>
      </c>
      <c r="D190" s="24">
        <v>2575.0798306484721</v>
      </c>
      <c r="E190" s="24">
        <v>2953.4753173674485</v>
      </c>
      <c r="F190" s="24">
        <v>2773.1388050582291</v>
      </c>
      <c r="G190" s="24">
        <v>2644.8931116389545</v>
      </c>
      <c r="H190" s="24">
        <v>1914.2860525412336</v>
      </c>
      <c r="I190" s="24">
        <v>2226.7869623906859</v>
      </c>
      <c r="J190" s="24">
        <v>2190.9221938971828</v>
      </c>
      <c r="K190" s="24">
        <v>2358.873164769464</v>
      </c>
      <c r="L190" s="24">
        <v>1380.8449627222328</v>
      </c>
      <c r="M190" s="24">
        <v>1236.1074471221757</v>
      </c>
      <c r="N190" s="24">
        <v>1304.7728282546473</v>
      </c>
      <c r="O190" s="24">
        <v>1741.1530614814981</v>
      </c>
      <c r="P190" s="24">
        <v>2116.2518600979201</v>
      </c>
      <c r="Q190" s="72">
        <v>839.47339569696953</v>
      </c>
      <c r="R190" s="21"/>
      <c r="S190" s="64">
        <f t="shared" si="39"/>
        <v>-0.60332065784545774</v>
      </c>
      <c r="T190" s="66" t="str">
        <f t="shared" si="41"/>
        <v/>
      </c>
      <c r="U190" s="66">
        <f t="shared" si="40"/>
        <v>-0.60332065784545774</v>
      </c>
      <c r="V190" s="76">
        <f t="shared" si="38"/>
        <v>1</v>
      </c>
      <c r="W190" s="65">
        <f t="shared" si="34"/>
        <v>1.5558260319356949</v>
      </c>
      <c r="X190" s="65">
        <f>IF(J190="", "", J190/GDP!M186/10)</f>
        <v>4.7372860671833568</v>
      </c>
      <c r="Y190" s="65">
        <f>IF(K190="", "", K190/GDP!N186/10)</f>
        <v>4.9520514165310239</v>
      </c>
      <c r="Z190" s="65">
        <f>IF(L190="", "", L190/GDP!O186/10)</f>
        <v>3.1984416866599963</v>
      </c>
      <c r="AA190" s="65">
        <f>IF(M190="", "", M190/GDP!P186/10)</f>
        <v>2.9571499645434778</v>
      </c>
      <c r="AB190" s="65">
        <f>IF(N190="", "", N190/GDP!Q186/10)</f>
        <v>3.292658221387974</v>
      </c>
      <c r="AC190" s="65">
        <f>IF(O190="", "", O190/GDP!R186/10)</f>
        <v>4.3378136615343852</v>
      </c>
      <c r="AD190" s="65">
        <f>IF(P190="", "", P190/GDP!S186/10)</f>
        <v>5.402908663105416</v>
      </c>
      <c r="AE190" s="65">
        <f>IF(Q190="", "", Q190/GDP!T186/10)</f>
        <v>2.1223857653483744</v>
      </c>
      <c r="AG190" s="65">
        <f t="shared" si="35"/>
        <v>3.8377944394462502</v>
      </c>
      <c r="AH190" s="65">
        <f>AVERAGE('Travel balance'!W190:AA190)</f>
        <v>1.9178352827792793</v>
      </c>
      <c r="AI190" s="77" t="str">
        <f t="shared" si="36"/>
        <v/>
      </c>
      <c r="AJ190" s="77"/>
    </row>
    <row r="191" spans="1:36" ht="14.25" customHeight="1" x14ac:dyDescent="0.15">
      <c r="A191" s="27" t="s">
        <v>211</v>
      </c>
      <c r="B191" s="26">
        <v>19191</v>
      </c>
      <c r="C191" s="26">
        <v>17457</v>
      </c>
      <c r="D191" s="26">
        <v>19430</v>
      </c>
      <c r="E191" s="26">
        <v>23365</v>
      </c>
      <c r="F191" s="26">
        <v>22980</v>
      </c>
      <c r="G191" s="26">
        <v>22585</v>
      </c>
      <c r="H191" s="26">
        <v>25054</v>
      </c>
      <c r="I191" s="26">
        <v>25345</v>
      </c>
      <c r="J191" s="26">
        <v>27997</v>
      </c>
      <c r="K191" s="26">
        <v>29552</v>
      </c>
      <c r="L191" s="26">
        <v>26616</v>
      </c>
      <c r="M191" s="26">
        <v>18743</v>
      </c>
      <c r="N191" s="26">
        <v>22478</v>
      </c>
      <c r="O191" s="26">
        <v>25220</v>
      </c>
      <c r="P191" s="26">
        <v>29829</v>
      </c>
      <c r="Q191" s="26">
        <v>10220</v>
      </c>
      <c r="R191" s="21"/>
      <c r="S191" s="64">
        <f t="shared" si="39"/>
        <v>-0.65738040162258204</v>
      </c>
      <c r="T191" s="66" t="str">
        <f t="shared" si="41"/>
        <v/>
      </c>
      <c r="U191" s="66" t="str">
        <f t="shared" si="40"/>
        <v/>
      </c>
      <c r="V191" s="76">
        <f t="shared" si="38"/>
        <v>1</v>
      </c>
      <c r="W191" s="65">
        <f t="shared" si="34"/>
        <v>24.577200000000001</v>
      </c>
      <c r="X191" s="65">
        <f>IF(J191="", "", J191/GDP!M187/10)</f>
        <v>2.9239559450504959</v>
      </c>
      <c r="Y191" s="65">
        <f>IF(K191="", "", K191/GDP!N187/10)</f>
        <v>3.1488133382695387</v>
      </c>
      <c r="Z191" s="65">
        <f>IF(L191="", "", L191/GDP!O187/10)</f>
        <v>3.0803018542450022</v>
      </c>
      <c r="AA191" s="65">
        <f>IF(M191="", "", M191/GDP!P187/10)</f>
        <v>2.156151325700538</v>
      </c>
      <c r="AB191" s="65">
        <f>IF(N191="", "", N191/GDP!Q187/10)</f>
        <v>2.6169711209859461</v>
      </c>
      <c r="AC191" s="65">
        <f>IF(O191="", "", O191/GDP!R187/10)</f>
        <v>3.2349977053808123</v>
      </c>
      <c r="AD191" s="65">
        <f>IF(P191="", "", P191/GDP!S187/10)</f>
        <v>3.9200205397922594</v>
      </c>
      <c r="AE191" s="65">
        <f>IF(Q191="", "", Q191/GDP!T187/10)</f>
        <v>1.4275131070204532</v>
      </c>
      <c r="AG191" s="65">
        <f t="shared" si="35"/>
        <v>3.0016885092209118</v>
      </c>
      <c r="AH191" s="65">
        <f>AVERAGE('Travel balance'!W191:AA191)</f>
        <v>2.4291867050663392</v>
      </c>
      <c r="AI191" s="77" t="str">
        <f t="shared" si="36"/>
        <v/>
      </c>
      <c r="AJ191" s="77" t="str">
        <f>IF(AE191="", 1, "")</f>
        <v/>
      </c>
    </row>
    <row r="192" spans="1:36" ht="14.25" customHeight="1" x14ac:dyDescent="0.15">
      <c r="A192" s="27" t="s">
        <v>212</v>
      </c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1"/>
      <c r="S192" s="64" t="str">
        <f t="shared" si="39"/>
        <v/>
      </c>
      <c r="T192" s="66" t="str">
        <f t="shared" si="41"/>
        <v/>
      </c>
      <c r="U192" s="66" t="str">
        <f t="shared" si="40"/>
        <v/>
      </c>
      <c r="V192" s="76">
        <f t="shared" si="38"/>
        <v>0</v>
      </c>
      <c r="W192" s="65"/>
      <c r="X192" s="65" t="str">
        <f>IF(J192="", "", J192/GDP!M188/10)</f>
        <v/>
      </c>
      <c r="Y192" s="65" t="str">
        <f>IF(K192="", "", K192/GDP!N188/10)</f>
        <v/>
      </c>
      <c r="Z192" s="65" t="str">
        <f>IF(L192="", "", L192/GDP!O188/10)</f>
        <v/>
      </c>
      <c r="AA192" s="65" t="str">
        <f>IF(M192="", "", M192/GDP!P188/10)</f>
        <v/>
      </c>
      <c r="AB192" s="65" t="str">
        <f>IF(N192="", "", N192/GDP!Q188/10)</f>
        <v/>
      </c>
      <c r="AC192" s="65" t="str">
        <f>IF(O192="", "", O192/GDP!R188/10)</f>
        <v/>
      </c>
      <c r="AD192" s="65" t="str">
        <f>IF(P192="", "", P192/GDP!S188/10)</f>
        <v/>
      </c>
      <c r="AE192" s="65" t="str">
        <f>IF(Q192="", "", Q192/GDP!T188/10)</f>
        <v/>
      </c>
      <c r="AG192" s="65"/>
      <c r="AH192" s="65"/>
      <c r="AI192" s="77" t="str">
        <f t="shared" si="36"/>
        <v/>
      </c>
      <c r="AJ192" s="77"/>
    </row>
    <row r="193" spans="1:38" ht="14.25" customHeight="1" x14ac:dyDescent="0.15">
      <c r="A193" s="27" t="s">
        <v>213</v>
      </c>
      <c r="B193" s="26"/>
      <c r="C193" s="26"/>
      <c r="D193" s="26"/>
      <c r="E193" s="26"/>
      <c r="F193" s="26"/>
      <c r="G193" s="26"/>
      <c r="H193" s="26"/>
      <c r="I193" s="26"/>
      <c r="J193" s="26"/>
      <c r="K193" s="26">
        <v>583.6</v>
      </c>
      <c r="L193" s="26">
        <v>619.48499837442898</v>
      </c>
      <c r="M193" s="26">
        <v>706.17328742079201</v>
      </c>
      <c r="N193" s="26">
        <v>570.88049887804789</v>
      </c>
      <c r="O193" s="26">
        <v>787.24908562487394</v>
      </c>
      <c r="P193" s="26"/>
      <c r="Q193" s="26"/>
      <c r="R193" s="21"/>
      <c r="S193" s="64" t="str">
        <f t="shared" si="39"/>
        <v/>
      </c>
      <c r="T193" s="66" t="str">
        <f t="shared" si="41"/>
        <v/>
      </c>
      <c r="U193" s="66" t="str">
        <f t="shared" si="40"/>
        <v/>
      </c>
      <c r="V193" s="76">
        <f t="shared" si="38"/>
        <v>0</v>
      </c>
      <c r="W193" s="65">
        <f t="shared" si="34"/>
        <v>0.67094696757453565</v>
      </c>
      <c r="X193" s="65" t="str">
        <f>IF(J193="", "", J193/GDP!M189/10)</f>
        <v/>
      </c>
      <c r="Y193" s="65">
        <f>IF(K193="", "", K193/GDP!N189/10)</f>
        <v>69.335867886420345</v>
      </c>
      <c r="Z193" s="65">
        <f>IF(L193="", "", L193/GDP!O189/10)</f>
        <v>65.757852216335181</v>
      </c>
      <c r="AA193" s="65">
        <f>IF(M193="", "", M193/GDP!P189/10)</f>
        <v>68.397819499326062</v>
      </c>
      <c r="AB193" s="65">
        <f>IF(N193="", "", N193/GDP!Q189/10)</f>
        <v>55.838932957544522</v>
      </c>
      <c r="AC193" s="65">
        <f>IF(O193="", "", O193/GDP!R189/10)</f>
        <v>70.720735696372003</v>
      </c>
      <c r="AD193" s="65" t="str">
        <f>IF(P193="", "", P193/GDP!S189/10)</f>
        <v/>
      </c>
      <c r="AE193" s="65" t="str">
        <f>IF(Q193="", "", Q193/GDP!T189/10)</f>
        <v/>
      </c>
      <c r="AG193" s="65">
        <f t="shared" si="35"/>
        <v>65.178835092394451</v>
      </c>
      <c r="AH193" s="65">
        <f>AVERAGE('Travel balance'!W193:AA193)</f>
        <v>64.756210402315816</v>
      </c>
      <c r="AI193" s="77">
        <f t="shared" si="36"/>
        <v>1</v>
      </c>
      <c r="AJ193" s="77">
        <f>IF(AE193="", 1, "")</f>
        <v>1</v>
      </c>
    </row>
    <row r="194" spans="1:38" ht="14.25" customHeight="1" x14ac:dyDescent="0.15">
      <c r="A194" s="27" t="s">
        <v>214</v>
      </c>
      <c r="B194" s="24">
        <v>1.1882994529590121</v>
      </c>
      <c r="C194" s="24">
        <v>1.1781195247883725</v>
      </c>
      <c r="D194" s="24">
        <v>1.5054112254906544</v>
      </c>
      <c r="E194" s="24">
        <v>1.865159835739538</v>
      </c>
      <c r="F194" s="24">
        <v>1.5258395716957911</v>
      </c>
      <c r="G194" s="24">
        <v>2.3463196667010555</v>
      </c>
      <c r="H194" s="24">
        <v>2.444513716163967</v>
      </c>
      <c r="I194" s="24">
        <v>2.6685204792761241</v>
      </c>
      <c r="J194" s="24">
        <v>3.5694444641532477</v>
      </c>
      <c r="K194" s="24">
        <v>3.5422733968929325</v>
      </c>
      <c r="L194" s="24">
        <v>5.0104077739133697</v>
      </c>
      <c r="M194" s="24">
        <v>4.4866267611341817</v>
      </c>
      <c r="N194" s="24">
        <v>5.6393610833141379</v>
      </c>
      <c r="O194" s="24">
        <v>5.7740719388761104</v>
      </c>
      <c r="P194" s="24">
        <v>7.5884019854225615</v>
      </c>
      <c r="Q194" s="24"/>
      <c r="R194" s="21"/>
      <c r="S194" s="64" t="str">
        <f t="shared" si="39"/>
        <v/>
      </c>
      <c r="T194" s="66" t="str">
        <f t="shared" si="41"/>
        <v/>
      </c>
      <c r="U194" s="66" t="str">
        <f t="shared" si="40"/>
        <v/>
      </c>
      <c r="V194" s="76">
        <f t="shared" si="38"/>
        <v>0</v>
      </c>
      <c r="W194" s="65">
        <f t="shared" si="34"/>
        <v>5.6997739085320725E-3</v>
      </c>
      <c r="X194" s="65">
        <f>IF(J194="", "", J194/GDP!M190/10)</f>
        <v>9.1815883322021872</v>
      </c>
      <c r="Y194" s="65">
        <f>IF(K194="", "", K194/GDP!N190/10)</f>
        <v>9.1566413354211651</v>
      </c>
      <c r="Z194" s="65">
        <f>IF(L194="", "", L194/GDP!O190/10)</f>
        <v>13.61152115368343</v>
      </c>
      <c r="AA194" s="65">
        <f>IF(M194="", "", M194/GDP!P190/10)</f>
        <v>10.857575875618902</v>
      </c>
      <c r="AB194" s="65">
        <f>IF(N194="", "", N194/GDP!Q190/10)</f>
        <v>12.449706950372136</v>
      </c>
      <c r="AC194" s="65">
        <f>IF(O194="", "", O194/GDP!R190/10)</f>
        <v>11.986556994165083</v>
      </c>
      <c r="AD194" s="65">
        <f>IF(P194="", "", P194/GDP!S190/10)</f>
        <v>14.0007370223228</v>
      </c>
      <c r="AE194" s="65" t="str">
        <f>IF(Q194="", "", Q194/GDP!T190/10)</f>
        <v/>
      </c>
      <c r="AG194" s="65">
        <f t="shared" si="35"/>
        <v>12.581219599232471</v>
      </c>
      <c r="AH194" s="65">
        <f>AVERAGE('Travel balance'!W194:AA194)</f>
        <v>-2.6483021100893511</v>
      </c>
      <c r="AI194" s="77">
        <f t="shared" si="36"/>
        <v>1</v>
      </c>
      <c r="AJ194" s="77">
        <f>IF(AE194="", 1, "")</f>
        <v>1</v>
      </c>
    </row>
    <row r="195" spans="1:38" ht="14.25" customHeight="1" x14ac:dyDescent="0.15">
      <c r="A195" s="27" t="s">
        <v>215</v>
      </c>
      <c r="B195" s="26">
        <v>379.86610519942946</v>
      </c>
      <c r="C195" s="26">
        <v>345.85899287829841</v>
      </c>
      <c r="D195" s="26">
        <v>398.25976839349505</v>
      </c>
      <c r="E195" s="26">
        <v>498.27880223808404</v>
      </c>
      <c r="F195" s="26">
        <v>667.05793683811294</v>
      </c>
      <c r="G195" s="26">
        <v>783.909330285701</v>
      </c>
      <c r="H195" s="26">
        <v>959.78663725879005</v>
      </c>
      <c r="I195" s="26">
        <v>1135.452147044505</v>
      </c>
      <c r="J195" s="26">
        <v>938.72571492797806</v>
      </c>
      <c r="K195" s="26">
        <v>964.84964214709532</v>
      </c>
      <c r="L195" s="26">
        <v>1036.9068500235646</v>
      </c>
      <c r="M195" s="26">
        <v>1101.7087536118306</v>
      </c>
      <c r="N195" s="26">
        <v>940.91599999999994</v>
      </c>
      <c r="O195" s="26">
        <v>1505.9764</v>
      </c>
      <c r="P195" s="26">
        <v>1384.5044800000001</v>
      </c>
      <c r="Q195" s="26">
        <v>462.66966478053922</v>
      </c>
      <c r="R195" s="21"/>
      <c r="S195" s="64">
        <f t="shared" si="39"/>
        <v>-0.66582291970587248</v>
      </c>
      <c r="T195" s="66" t="str">
        <f t="shared" si="41"/>
        <v/>
      </c>
      <c r="U195" s="66" t="str">
        <f t="shared" si="40"/>
        <v/>
      </c>
      <c r="V195" s="76">
        <f t="shared" si="38"/>
        <v>1</v>
      </c>
      <c r="W195" s="65">
        <f t="shared" si="34"/>
        <v>1.194002496727079</v>
      </c>
      <c r="X195" s="65">
        <f>IF(J195="", "", J195/GDP!M191/10)</f>
        <v>2.9034754471005426</v>
      </c>
      <c r="Y195" s="65">
        <f>IF(K195="", "", K195/GDP!N191/10)</f>
        <v>2.9130039008080089</v>
      </c>
      <c r="Z195" s="65">
        <f>IF(L195="", "", L195/GDP!O191/10)</f>
        <v>3.7781022511269216</v>
      </c>
      <c r="AA195" s="65">
        <f>IF(M195="", "", M195/GDP!P191/10)</f>
        <v>3.7277931914152118</v>
      </c>
      <c r="AB195" s="65">
        <f>IF(N195="", "", N195/GDP!Q191/10)</f>
        <v>2.997832598565906</v>
      </c>
      <c r="AC195" s="65">
        <f>IF(O195="", "", O195/GDP!R191/10)</f>
        <v>4.4051509891935048</v>
      </c>
      <c r="AD195" s="65">
        <f>IF(P195="", "", P195/GDP!S191/10)</f>
        <v>3.6443382111971241</v>
      </c>
      <c r="AE195" s="65">
        <f>IF(Q195="", "", Q195/GDP!T191/10)</f>
        <v>1.2194379913972344</v>
      </c>
      <c r="AG195" s="65">
        <f t="shared" si="35"/>
        <v>3.7106434482997335</v>
      </c>
      <c r="AH195" s="65">
        <f>AVERAGE('Travel balance'!W195:AA195)</f>
        <v>2.8660537540014253</v>
      </c>
      <c r="AI195" s="77" t="str">
        <f t="shared" si="36"/>
        <v/>
      </c>
      <c r="AJ195" s="77"/>
    </row>
    <row r="196" spans="1:38" ht="14.25" customHeight="1" x14ac:dyDescent="0.15">
      <c r="A196" s="27" t="s">
        <v>216</v>
      </c>
      <c r="B196" s="24">
        <v>3125</v>
      </c>
      <c r="C196" s="24">
        <v>3485</v>
      </c>
      <c r="D196" s="24">
        <v>4597</v>
      </c>
      <c r="E196" s="24">
        <v>5768</v>
      </c>
      <c r="F196" s="24">
        <v>3576</v>
      </c>
      <c r="G196" s="24">
        <v>3788</v>
      </c>
      <c r="H196" s="24">
        <v>4294</v>
      </c>
      <c r="I196" s="24">
        <v>4842</v>
      </c>
      <c r="J196" s="24">
        <v>5083</v>
      </c>
      <c r="K196" s="24">
        <v>1612</v>
      </c>
      <c r="L196" s="24">
        <v>1082</v>
      </c>
      <c r="M196" s="24">
        <v>1078</v>
      </c>
      <c r="N196" s="24">
        <v>1261</v>
      </c>
      <c r="O196" s="24">
        <v>1445</v>
      </c>
      <c r="P196" s="24">
        <v>1620</v>
      </c>
      <c r="Q196" s="24">
        <v>374</v>
      </c>
      <c r="R196" s="21"/>
      <c r="S196" s="64">
        <f t="shared" si="39"/>
        <v>-0.76913580246913582</v>
      </c>
      <c r="T196" s="66" t="str">
        <f t="shared" si="41"/>
        <v/>
      </c>
      <c r="U196" s="66" t="str">
        <f t="shared" si="40"/>
        <v/>
      </c>
      <c r="V196" s="76">
        <f t="shared" si="38"/>
        <v>1</v>
      </c>
      <c r="W196" s="65">
        <f t="shared" si="34"/>
        <v>1.2972000000000001</v>
      </c>
      <c r="X196" s="65">
        <f>IF(J196="", "", J196/GDP!M192/10)</f>
        <v>2.8306229372660288</v>
      </c>
      <c r="Y196" s="65">
        <f>IF(K196="", "", K196/GDP!N192/10)</f>
        <v>1.2345739088428989</v>
      </c>
      <c r="Z196" s="65">
        <f>IF(L196="", "", L196/GDP!O192/10)</f>
        <v>1.1957199331265649</v>
      </c>
      <c r="AA196" s="65">
        <f>IF(M196="", "", M196/GDP!P192/10)</f>
        <v>1.1552532208579918</v>
      </c>
      <c r="AB196" s="65">
        <f>IF(N196="", "", N196/GDP!Q192/10)</f>
        <v>1.1246352673096909</v>
      </c>
      <c r="AC196" s="65">
        <f>IF(O196="", "", O196/GDP!R192/10)</f>
        <v>1.1036691748074581</v>
      </c>
      <c r="AD196" s="65">
        <f>IF(P196="", "", P196/GDP!S192/10)</f>
        <v>1.0526658526065069</v>
      </c>
      <c r="AE196" s="65">
        <f>IF(Q196="", "", Q196/GDP!T192/10)</f>
        <v>0.2467949709658433</v>
      </c>
      <c r="AG196" s="65">
        <f t="shared" si="35"/>
        <v>1.1263886897416424</v>
      </c>
      <c r="AH196" s="65">
        <f>AVERAGE('Travel balance'!W196:AA196)</f>
        <v>-4.864274971165754</v>
      </c>
      <c r="AI196" s="77" t="str">
        <f t="shared" si="36"/>
        <v/>
      </c>
      <c r="AJ196" s="77" t="str">
        <f t="shared" ref="AJ196:AJ202" si="42">IF(AE196="", 1, "")</f>
        <v/>
      </c>
    </row>
    <row r="197" spans="1:38" ht="14.25" customHeight="1" x14ac:dyDescent="0.15">
      <c r="A197" s="27" t="s">
        <v>303</v>
      </c>
      <c r="B197" s="24"/>
      <c r="C197" s="24"/>
      <c r="D197" s="72">
        <v>6100</v>
      </c>
      <c r="E197" s="72">
        <v>7200</v>
      </c>
      <c r="F197" s="72">
        <v>7400</v>
      </c>
      <c r="G197" s="72">
        <v>8600</v>
      </c>
      <c r="H197" s="72">
        <v>9200</v>
      </c>
      <c r="I197" s="72">
        <v>10918.992511912866</v>
      </c>
      <c r="J197" s="72">
        <v>12389.380530973453</v>
      </c>
      <c r="K197" s="72">
        <v>15221.238938053099</v>
      </c>
      <c r="L197" s="72">
        <v>17481.27978216474</v>
      </c>
      <c r="M197" s="72">
        <v>19496.255956432949</v>
      </c>
      <c r="N197" s="72">
        <v>21048.332198774679</v>
      </c>
      <c r="O197" s="72">
        <v>21375.085091899251</v>
      </c>
      <c r="P197" s="72">
        <v>38420.694349897894</v>
      </c>
      <c r="Q197" s="72">
        <v>24615.384615384617</v>
      </c>
      <c r="R197" s="83"/>
      <c r="S197" s="64">
        <f t="shared" si="39"/>
        <v>-0.35931963146704471</v>
      </c>
      <c r="T197" s="83"/>
      <c r="U197" s="83"/>
      <c r="V197" s="83">
        <f t="shared" ref="V197:V208" si="43">IF(Q197="", 0, 1)</f>
        <v>1</v>
      </c>
      <c r="W197" s="65">
        <f t="shared" si="34"/>
        <v>23.564329475833905</v>
      </c>
      <c r="X197" s="65">
        <f>IF(J197="", "", J197/GDP!M193/10)</f>
        <v>3.175888376248543</v>
      </c>
      <c r="Y197" s="65">
        <f>IF(K197="", "", K197/GDP!N193/10)</f>
        <v>3.7756978793276152</v>
      </c>
      <c r="Z197" s="65">
        <f>IF(L197="", "", L197/GDP!O193/10)</f>
        <v>4.8811975812981707</v>
      </c>
      <c r="AA197" s="65">
        <f>IF(M197="", "", M197/GDP!P193/10)</f>
        <v>5.4604468414823133</v>
      </c>
      <c r="AB197" s="65">
        <f>IF(N197="", "", N197/GDP!Q193/10)</f>
        <v>5.4585152838427957</v>
      </c>
      <c r="AC197" s="65">
        <f>IF(O197="", "", O197/GDP!R193/10)</f>
        <v>5.0626054037669652</v>
      </c>
      <c r="AD197" s="65">
        <f>IF(P197="", "", P197/GDP!S193/10)</f>
        <v>9.1229726278493128</v>
      </c>
      <c r="AE197" s="65">
        <f>IF(Q197="", "", Q197/GDP!T193/10)</f>
        <v>6.9480159154403438</v>
      </c>
      <c r="AG197" s="65">
        <f t="shared" ref="AG197" si="44">AVERAGE(Z197:AD197)</f>
        <v>5.997147547647911</v>
      </c>
      <c r="AH197" s="65">
        <f>AVERAGE('Travel balance'!W197:AA197)</f>
        <v>0.75554114279505546</v>
      </c>
      <c r="AI197" s="83"/>
      <c r="AJ197" s="83"/>
      <c r="AK197" s="83"/>
      <c r="AL197" s="83"/>
    </row>
    <row r="198" spans="1:38" ht="14.25" customHeight="1" x14ac:dyDescent="0.15">
      <c r="A198" s="27" t="s">
        <v>217</v>
      </c>
      <c r="B198" s="26">
        <v>32779.530763274379</v>
      </c>
      <c r="C198" s="26">
        <v>38351.541285461535</v>
      </c>
      <c r="D198" s="26">
        <v>43044.988634714049</v>
      </c>
      <c r="E198" s="26">
        <v>39325.546905874435</v>
      </c>
      <c r="F198" s="26">
        <v>33479.536251773883</v>
      </c>
      <c r="G198" s="26">
        <v>35167.776057616284</v>
      </c>
      <c r="H198" s="26">
        <v>39067.155015410244</v>
      </c>
      <c r="I198" s="26">
        <v>41189.031519889068</v>
      </c>
      <c r="J198" s="26">
        <v>46581.533470170281</v>
      </c>
      <c r="K198" s="26">
        <v>52658.727986439102</v>
      </c>
      <c r="L198" s="26">
        <v>51946.545041296296</v>
      </c>
      <c r="M198" s="26">
        <v>48756.731145130114</v>
      </c>
      <c r="N198" s="26">
        <v>48188.099228269159</v>
      </c>
      <c r="O198" s="26">
        <v>49939.95008378732</v>
      </c>
      <c r="P198" s="26">
        <v>52529.056316322938</v>
      </c>
      <c r="Q198" s="26">
        <v>19097.992993221833</v>
      </c>
      <c r="R198" s="21"/>
      <c r="S198" s="64">
        <f t="shared" si="39"/>
        <v>-0.63642992407447263</v>
      </c>
      <c r="T198" s="66" t="str">
        <f t="shared" ref="T198:T208" si="45">IF(AD198&gt;10, S198, "")</f>
        <v/>
      </c>
      <c r="U198" s="66" t="str">
        <f t="shared" ref="U198:U208" si="46">IF(AD198&gt;5, S198, "")</f>
        <v/>
      </c>
      <c r="V198" s="76">
        <f t="shared" si="43"/>
        <v>1</v>
      </c>
      <c r="W198" s="65">
        <f t="shared" si="34"/>
        <v>50.272076362961158</v>
      </c>
      <c r="X198" s="65">
        <f>IF(J198="", "", J198/GDP!M194/10)</f>
        <v>1.6725495099067931</v>
      </c>
      <c r="Y198" s="65">
        <f>IF(K198="", "", K198/GDP!N194/10)</f>
        <v>1.7168801548909745</v>
      </c>
      <c r="Z198" s="65">
        <f>IF(L198="", "", L198/GDP!O194/10)</f>
        <v>1.7708450226940375</v>
      </c>
      <c r="AA198" s="65">
        <f>IF(M198="", "", M198/GDP!P194/10)</f>
        <v>1.8036391309551605</v>
      </c>
      <c r="AB198" s="65">
        <f>IF(N198="", "", N198/GDP!Q194/10)</f>
        <v>1.8083839742996193</v>
      </c>
      <c r="AC198" s="65">
        <f>IF(O198="", "", O198/GDP!R194/10)</f>
        <v>1.7455524656016503</v>
      </c>
      <c r="AD198" s="65">
        <f>IF(P198="", "", P198/GDP!S194/10)</f>
        <v>1.8539875323228459</v>
      </c>
      <c r="AE198" s="65">
        <f>IF(Q198="", "", Q198/GDP!T194/10)</f>
        <v>0.70480662540056427</v>
      </c>
      <c r="AG198" s="65">
        <f t="shared" si="35"/>
        <v>1.7964816251746629</v>
      </c>
      <c r="AH198" s="65">
        <f>AVERAGE('Travel balance'!W198:AA198)</f>
        <v>-0.66573950581603858</v>
      </c>
      <c r="AI198" s="77" t="str">
        <f t="shared" si="36"/>
        <v/>
      </c>
      <c r="AJ198" s="77" t="str">
        <f t="shared" si="42"/>
        <v/>
      </c>
    </row>
    <row r="199" spans="1:38" ht="14.25" customHeight="1" x14ac:dyDescent="0.15">
      <c r="A199" s="27" t="s">
        <v>218</v>
      </c>
      <c r="B199" s="24">
        <v>93423</v>
      </c>
      <c r="C199" s="24">
        <v>96149</v>
      </c>
      <c r="D199" s="24">
        <v>106919</v>
      </c>
      <c r="E199" s="24">
        <v>117029</v>
      </c>
      <c r="F199" s="24">
        <v>110754</v>
      </c>
      <c r="G199" s="24">
        <v>130315</v>
      </c>
      <c r="H199" s="24">
        <v>142197</v>
      </c>
      <c r="I199" s="24">
        <v>153921</v>
      </c>
      <c r="J199" s="24">
        <v>170981</v>
      </c>
      <c r="K199" s="24">
        <v>180264</v>
      </c>
      <c r="L199" s="24">
        <v>192602</v>
      </c>
      <c r="M199" s="24">
        <v>192866</v>
      </c>
      <c r="N199" s="24">
        <v>196468</v>
      </c>
      <c r="O199" s="24">
        <v>200722</v>
      </c>
      <c r="P199" s="24">
        <v>199365</v>
      </c>
      <c r="Q199" s="24">
        <v>72812</v>
      </c>
      <c r="R199" s="21"/>
      <c r="S199" s="64">
        <f t="shared" si="39"/>
        <v>-0.63478042785845057</v>
      </c>
      <c r="T199" s="66" t="str">
        <f t="shared" si="45"/>
        <v/>
      </c>
      <c r="U199" s="66" t="str">
        <f t="shared" si="46"/>
        <v/>
      </c>
      <c r="V199" s="76">
        <f t="shared" si="43"/>
        <v>1</v>
      </c>
      <c r="W199" s="65">
        <f t="shared" ref="W199:W208" si="47">AVERAGE(L199:P199)/1000</f>
        <v>196.40460000000002</v>
      </c>
      <c r="X199" s="65">
        <f>IF(J199="", "", J199/GDP!M195/10)</f>
        <v>1.018664180293807</v>
      </c>
      <c r="Y199" s="65">
        <f>IF(K199="", "", K199/GDP!N195/10)</f>
        <v>1.0284770450626237</v>
      </c>
      <c r="Z199" s="65">
        <f>IF(L199="", "", L199/GDP!O195/10)</f>
        <v>1.0560304414336863</v>
      </c>
      <c r="AA199" s="65">
        <f>IF(M199="", "", M199/GDP!P195/10)</f>
        <v>1.0288875492795451</v>
      </c>
      <c r="AB199" s="65">
        <f>IF(N199="", "", N199/GDP!Q195/10)</f>
        <v>1.005312650709526</v>
      </c>
      <c r="AC199" s="65">
        <f>IF(O199="", "", O199/GDP!R195/10)</f>
        <v>0.97381727766154214</v>
      </c>
      <c r="AD199" s="65">
        <f>IF(P199="", "", P199/GDP!S195/10)</f>
        <v>0.93016799851632226</v>
      </c>
      <c r="AE199" s="65">
        <f>IF(Q199="", "", Q199/GDP!T195/10)</f>
        <v>0.3477745855931374</v>
      </c>
      <c r="AG199" s="65">
        <f t="shared" si="35"/>
        <v>0.99884318352012436</v>
      </c>
      <c r="AH199" s="65">
        <f>AVERAGE('Travel balance'!W199:AA199)</f>
        <v>0.40234218685353146</v>
      </c>
      <c r="AI199" s="77" t="str">
        <f t="shared" si="36"/>
        <v/>
      </c>
      <c r="AJ199" s="77" t="str">
        <f t="shared" si="42"/>
        <v/>
      </c>
    </row>
    <row r="200" spans="1:38" ht="14.25" customHeight="1" x14ac:dyDescent="0.15">
      <c r="A200" s="27" t="s">
        <v>219</v>
      </c>
      <c r="B200" s="26">
        <v>594.43409117138401</v>
      </c>
      <c r="C200" s="26">
        <v>597.76285199999995</v>
      </c>
      <c r="D200" s="26">
        <v>808.89334100811095</v>
      </c>
      <c r="E200" s="26">
        <v>1051.3615522348121</v>
      </c>
      <c r="F200" s="26">
        <v>1320.60304224787</v>
      </c>
      <c r="G200" s="26">
        <v>1508.88220027026</v>
      </c>
      <c r="H200" s="26">
        <v>2202.9649373731718</v>
      </c>
      <c r="I200" s="26">
        <v>2522.9</v>
      </c>
      <c r="J200" s="26">
        <v>2387.6306934109771</v>
      </c>
      <c r="K200" s="26">
        <v>2228.8687407743978</v>
      </c>
      <c r="L200" s="26">
        <v>2249.0072749473302</v>
      </c>
      <c r="M200" s="26">
        <v>2285.320716865197</v>
      </c>
      <c r="N200" s="26">
        <v>2823.37784763646</v>
      </c>
      <c r="O200" s="26">
        <v>2619.8835098630229</v>
      </c>
      <c r="P200" s="26">
        <v>2249.4097522058369</v>
      </c>
      <c r="Q200" s="26">
        <v>1055.0468509377617</v>
      </c>
      <c r="R200" s="21"/>
      <c r="S200" s="64">
        <f t="shared" si="39"/>
        <v>-0.53096724600613476</v>
      </c>
      <c r="T200" s="66" t="str">
        <f t="shared" si="45"/>
        <v/>
      </c>
      <c r="U200" s="66" t="str">
        <f t="shared" si="46"/>
        <v/>
      </c>
      <c r="V200" s="76">
        <f t="shared" si="43"/>
        <v>1</v>
      </c>
      <c r="W200" s="65">
        <f t="shared" si="47"/>
        <v>2.4453998203035692</v>
      </c>
      <c r="X200" s="65">
        <f>IF(J200="", "", J200/GDP!M196/10)</f>
        <v>3.8202994542649678</v>
      </c>
      <c r="Y200" s="65">
        <f>IF(K200="", "", K200/GDP!N196/10)</f>
        <v>3.5846847411558058</v>
      </c>
      <c r="Z200" s="65">
        <f>IF(L200="", "", L200/GDP!O196/10)</f>
        <v>3.886019551588864</v>
      </c>
      <c r="AA200" s="65">
        <f>IF(M200="", "", M200/GDP!P196/10)</f>
        <v>3.992766293197838</v>
      </c>
      <c r="AB200" s="65">
        <f>IF(N200="", "", N200/GDP!Q196/10)</f>
        <v>4.3954490462976192</v>
      </c>
      <c r="AC200" s="65">
        <f>IF(O200="", "", O200/GDP!R196/10)</f>
        <v>4.0451865902185995</v>
      </c>
      <c r="AD200" s="65">
        <f>IF(P200="", "", P200/GDP!S196/10)</f>
        <v>3.6157020237209792</v>
      </c>
      <c r="AE200" s="65">
        <f>IF(Q200="", "", Q200/GDP!T196/10)</f>
        <v>1.8937996499063492</v>
      </c>
      <c r="AG200" s="65">
        <f t="shared" ref="AG200:AG208" si="48">AVERAGE(Z200:AD200)</f>
        <v>3.9870247010047799</v>
      </c>
      <c r="AH200" s="65">
        <f>AVERAGE('Travel balance'!W200:AA200)</f>
        <v>2.2695918798588135</v>
      </c>
      <c r="AI200" s="77" t="str">
        <f t="shared" ref="AI200:AI208" si="49">IF(AG200&gt;5, 1, "")</f>
        <v/>
      </c>
      <c r="AJ200" s="77" t="str">
        <f t="shared" si="42"/>
        <v/>
      </c>
    </row>
    <row r="201" spans="1:38" ht="14.25" customHeight="1" x14ac:dyDescent="0.15">
      <c r="A201" s="27" t="s">
        <v>220</v>
      </c>
      <c r="B201" s="24"/>
      <c r="C201" s="24"/>
      <c r="D201" s="24"/>
      <c r="E201" s="24"/>
      <c r="F201" s="24"/>
      <c r="G201" s="24">
        <v>273.41219000000001</v>
      </c>
      <c r="H201" s="24">
        <v>342.05554419999999</v>
      </c>
      <c r="I201" s="24">
        <v>288.06735930000002</v>
      </c>
      <c r="J201" s="24">
        <v>562.93683424999904</v>
      </c>
      <c r="K201" s="24">
        <v>500.67723714385079</v>
      </c>
      <c r="L201" s="24">
        <v>520.68396217075508</v>
      </c>
      <c r="M201" s="24">
        <v>458.2</v>
      </c>
      <c r="N201" s="24">
        <v>688.64646820000007</v>
      </c>
      <c r="O201" s="24">
        <v>1144.3979252065999</v>
      </c>
      <c r="P201" s="24">
        <v>1480.6067154359</v>
      </c>
      <c r="Q201" s="24">
        <v>345.04825109498</v>
      </c>
      <c r="R201" s="21"/>
      <c r="S201" s="64">
        <f t="shared" si="39"/>
        <v>-0.7669548250067233</v>
      </c>
      <c r="T201" s="66" t="str">
        <f t="shared" si="45"/>
        <v/>
      </c>
      <c r="U201" s="66" t="str">
        <f t="shared" si="46"/>
        <v/>
      </c>
      <c r="V201" s="76">
        <f t="shared" si="43"/>
        <v>1</v>
      </c>
      <c r="W201" s="65">
        <f t="shared" si="47"/>
        <v>0.85850701420265108</v>
      </c>
      <c r="X201" s="65">
        <f>IF(J201="", "", J201/GDP!M197/10)</f>
        <v>0.81575590402561882</v>
      </c>
      <c r="Y201" s="65">
        <f>IF(K201="", "", K201/GDP!N197/10)</f>
        <v>0.65310553885789491</v>
      </c>
      <c r="Z201" s="65">
        <f>IF(L201="", "", L201/GDP!O197/10)</f>
        <v>0.64013272949441247</v>
      </c>
      <c r="AA201" s="65">
        <f>IF(M201="", "", M201/GDP!P197/10)</f>
        <v>0.56343223934188358</v>
      </c>
      <c r="AB201" s="65">
        <f>IF(N201="", "", N201/GDP!Q197/10)</f>
        <v>1.1843198586341515</v>
      </c>
      <c r="AC201" s="65">
        <f>IF(O201="", "", O201/GDP!R197/10)</f>
        <v>2.2716223851812298</v>
      </c>
      <c r="AD201" s="65">
        <f>IF(P201="", "", P201/GDP!S197/10)</f>
        <v>2.564887079367876</v>
      </c>
      <c r="AE201" s="65">
        <f>IF(Q201="", "", Q201/GDP!T197/10)</f>
        <v>0.597941723728867</v>
      </c>
      <c r="AG201" s="65">
        <f t="shared" si="48"/>
        <v>1.4448788584039107</v>
      </c>
      <c r="AH201" s="65">
        <f>AVERAGE('Travel balance'!W201:AA201)</f>
        <v>-1.5399111039361542</v>
      </c>
      <c r="AI201" s="77" t="str">
        <f t="shared" si="49"/>
        <v/>
      </c>
      <c r="AJ201" s="77" t="str">
        <f t="shared" si="42"/>
        <v/>
      </c>
    </row>
    <row r="202" spans="1:38" ht="14.25" customHeight="1" x14ac:dyDescent="0.15">
      <c r="A202" s="27" t="s">
        <v>221</v>
      </c>
      <c r="B202" s="26">
        <v>85.465123988111188</v>
      </c>
      <c r="C202" s="26">
        <v>92.435084797158595</v>
      </c>
      <c r="D202" s="26">
        <v>118.69257087647506</v>
      </c>
      <c r="E202" s="26">
        <v>169.12591403103281</v>
      </c>
      <c r="F202" s="26">
        <v>190.3885061822142</v>
      </c>
      <c r="G202" s="26">
        <v>217.1</v>
      </c>
      <c r="H202" s="26">
        <v>223.13380142774355</v>
      </c>
      <c r="I202" s="26">
        <v>241.34909506669496</v>
      </c>
      <c r="J202" s="26">
        <v>286.96931317156458</v>
      </c>
      <c r="K202" s="26">
        <v>257.30028156104294</v>
      </c>
      <c r="L202" s="26">
        <v>227.64996084967078</v>
      </c>
      <c r="M202" s="26">
        <v>243.01601113810972</v>
      </c>
      <c r="N202" s="26">
        <v>264.99859924411248</v>
      </c>
      <c r="O202" s="26">
        <v>294.67010517170939</v>
      </c>
      <c r="P202" s="26">
        <v>278.24132821401543</v>
      </c>
      <c r="Q202" s="26">
        <v>61.943336088926678</v>
      </c>
      <c r="R202" s="21"/>
      <c r="S202" s="64">
        <f t="shared" si="39"/>
        <v>-0.77737550173969261</v>
      </c>
      <c r="T202" s="66">
        <f t="shared" si="45"/>
        <v>-0.77737550173969261</v>
      </c>
      <c r="U202" s="66">
        <f t="shared" si="46"/>
        <v>-0.77737550173969261</v>
      </c>
      <c r="V202" s="76">
        <f t="shared" si="43"/>
        <v>1</v>
      </c>
      <c r="W202" s="65">
        <f t="shared" si="47"/>
        <v>0.26171520092352357</v>
      </c>
      <c r="X202" s="65">
        <f>IF(J202="", "", J202/GDP!M198/10)</f>
        <v>38.028413847916454</v>
      </c>
      <c r="Y202" s="65">
        <f>IF(K202="", "", K202/GDP!N198/10)</f>
        <v>33.24243474470839</v>
      </c>
      <c r="Z202" s="65">
        <f>IF(L202="", "", L202/GDP!O198/10)</f>
        <v>30.579146020762998</v>
      </c>
      <c r="AA202" s="65">
        <f>IF(M202="", "", M202/GDP!P198/10)</f>
        <v>31.360566918451845</v>
      </c>
      <c r="AB202" s="65">
        <f>IF(N202="", "", N202/GDP!Q198/10)</f>
        <v>30.09810888757594</v>
      </c>
      <c r="AC202" s="65">
        <f>IF(O202="", "", O202/GDP!R198/10)</f>
        <v>31.736340475087861</v>
      </c>
      <c r="AD202" s="65">
        <f>IF(P202="", "", P202/GDP!S198/10)</f>
        <v>30.125866874361776</v>
      </c>
      <c r="AE202" s="65">
        <f>IF(Q202="", "", Q202/GDP!T198/10)</f>
        <v>7.1693319698191207</v>
      </c>
      <c r="AG202" s="65">
        <f t="shared" si="48"/>
        <v>30.780005835248083</v>
      </c>
      <c r="AH202" s="65">
        <f>AVERAGE('Travel balance'!W202:AA202)</f>
        <v>28.029657202706129</v>
      </c>
      <c r="AI202" s="77">
        <f t="shared" si="49"/>
        <v>1</v>
      </c>
      <c r="AJ202" s="77" t="str">
        <f t="shared" si="42"/>
        <v/>
      </c>
    </row>
    <row r="203" spans="1:38" ht="14.25" customHeight="1" x14ac:dyDescent="0.15">
      <c r="A203" s="27" t="s">
        <v>222</v>
      </c>
      <c r="B203" s="24">
        <v>650</v>
      </c>
      <c r="C203" s="24">
        <v>768</v>
      </c>
      <c r="D203" s="24">
        <v>895</v>
      </c>
      <c r="E203" s="24">
        <v>1030</v>
      </c>
      <c r="F203" s="24">
        <v>988</v>
      </c>
      <c r="G203" s="24">
        <v>831</v>
      </c>
      <c r="H203" s="24">
        <v>740</v>
      </c>
      <c r="I203" s="24">
        <v>844</v>
      </c>
      <c r="J203" s="24">
        <v>858</v>
      </c>
      <c r="K203" s="24">
        <v>836</v>
      </c>
      <c r="L203" s="24">
        <v>575</v>
      </c>
      <c r="M203" s="24">
        <v>473</v>
      </c>
      <c r="N203" s="24"/>
      <c r="O203" s="24"/>
      <c r="P203" s="24"/>
      <c r="Q203" s="24"/>
      <c r="R203" s="21"/>
      <c r="S203" s="64" t="str">
        <f t="shared" ref="S203:S208" si="50">IF(Q203="", "", Q203/P203-1)</f>
        <v/>
      </c>
      <c r="T203" s="66" t="str">
        <f t="shared" si="45"/>
        <v/>
      </c>
      <c r="U203" s="66" t="str">
        <f t="shared" si="46"/>
        <v/>
      </c>
      <c r="V203" s="76">
        <f t="shared" si="43"/>
        <v>0</v>
      </c>
      <c r="W203" s="65">
        <f t="shared" si="47"/>
        <v>0.52400000000000002</v>
      </c>
      <c r="X203" s="65">
        <f>IF(J203="", "", J203/GDP!M199/10)</f>
        <v>0.33128326161291416</v>
      </c>
      <c r="Y203" s="65">
        <f>IF(K203="", "", K203/GDP!N199/10)</f>
        <v>0.41016164288223261</v>
      </c>
      <c r="Z203" s="65">
        <f>IF(L203="", "", L203/GDP!O199/10)</f>
        <v>0.17769112573629675</v>
      </c>
      <c r="AA203" s="65">
        <f>IF(M203="", "", M203/GDP!P199/10)</f>
        <v>0.1693830313036874</v>
      </c>
      <c r="AB203" s="65" t="str">
        <f>IF(N203="", "", N203/GDP!Q199/10)</f>
        <v/>
      </c>
      <c r="AC203" s="65" t="str">
        <f>IF(O203="", "", O203/GDP!R199/10)</f>
        <v/>
      </c>
      <c r="AD203" s="65" t="str">
        <f>IF(P203="", "", P203/GDP!S199/10)</f>
        <v/>
      </c>
      <c r="AE203" s="65" t="str">
        <f>IF(Q203="", "", Q203/GDP!T199/10)</f>
        <v/>
      </c>
      <c r="AG203" s="65">
        <f t="shared" si="48"/>
        <v>0.17353707851999206</v>
      </c>
      <c r="AH203" s="65">
        <f>AVERAGE('Travel balance'!W203:AA203)</f>
        <v>-0.47553879869601812</v>
      </c>
      <c r="AI203" s="77" t="str">
        <f t="shared" si="49"/>
        <v/>
      </c>
      <c r="AJ203" s="77"/>
    </row>
    <row r="204" spans="1:38" ht="14.25" customHeight="1" x14ac:dyDescent="0.15">
      <c r="A204" s="27" t="s">
        <v>223</v>
      </c>
      <c r="B204" s="26"/>
      <c r="C204" s="72">
        <v>2900</v>
      </c>
      <c r="D204" s="72">
        <v>3800</v>
      </c>
      <c r="E204" s="72">
        <v>3900</v>
      </c>
      <c r="F204" s="72">
        <v>3100</v>
      </c>
      <c r="G204" s="72">
        <v>4500</v>
      </c>
      <c r="H204" s="72">
        <v>5700</v>
      </c>
      <c r="I204" s="72">
        <v>6900</v>
      </c>
      <c r="J204" s="72">
        <v>7300</v>
      </c>
      <c r="K204" s="72">
        <v>7400</v>
      </c>
      <c r="L204" s="72">
        <v>7400</v>
      </c>
      <c r="M204" s="72">
        <v>8500</v>
      </c>
      <c r="N204" s="72">
        <v>8900</v>
      </c>
      <c r="O204" s="72">
        <v>10100</v>
      </c>
      <c r="P204" s="92">
        <v>11792</v>
      </c>
      <c r="Q204" s="92">
        <f>2500</f>
        <v>2500</v>
      </c>
      <c r="R204" s="21"/>
      <c r="S204" s="64">
        <f t="shared" si="50"/>
        <v>-0.78799185888738132</v>
      </c>
      <c r="T204" s="66" t="str">
        <f t="shared" si="45"/>
        <v/>
      </c>
      <c r="U204" s="66" t="str">
        <f t="shared" si="46"/>
        <v/>
      </c>
      <c r="V204" s="76">
        <f t="shared" si="43"/>
        <v>1</v>
      </c>
      <c r="W204" s="65">
        <f t="shared" si="47"/>
        <v>9.3384</v>
      </c>
      <c r="X204" s="65">
        <f>IF(J204="", "", J204/GDP!M200/10)</f>
        <v>3.4314522945073795</v>
      </c>
      <c r="Y204" s="65">
        <f>IF(K204="", "", K204/GDP!N200/10)</f>
        <v>3.1774253922600812</v>
      </c>
      <c r="Z204" s="65">
        <f>IF(L204="", "", L204/GDP!O200/10)</f>
        <v>3.1244753917200567</v>
      </c>
      <c r="AA204" s="65">
        <f>IF(M204="", "", M204/GDP!P200/10)</f>
        <v>3.3710277337745014</v>
      </c>
      <c r="AB204" s="65">
        <f>IF(N204="", "", N204/GDP!Q200/10)</f>
        <v>3.2121345704916529</v>
      </c>
      <c r="AC204" s="65">
        <f>IF(O204="", "", O204/GDP!R200/10)</f>
        <v>3.3221909598576547</v>
      </c>
      <c r="AD204" s="65">
        <f>IF(P204="", "", P204/GDP!S200/10)</f>
        <v>3.5783545147116143</v>
      </c>
      <c r="AE204" s="65">
        <f>IF(Q204="", "", Q204/GDP!T200/10)</f>
        <v>0.73352189484798891</v>
      </c>
      <c r="AG204" s="65">
        <f t="shared" ref="AG204" si="51">AVERAGE(Z204:AD204)</f>
        <v>3.3216366341110954</v>
      </c>
      <c r="AH204" s="65">
        <f>AVERAGE('Travel balance'!W204:AA204)</f>
        <v>1.5100690965715449</v>
      </c>
      <c r="AI204" s="77" t="str">
        <f t="shared" si="49"/>
        <v/>
      </c>
      <c r="AJ204" s="77"/>
    </row>
    <row r="205" spans="1:38" ht="14.25" customHeight="1" x14ac:dyDescent="0.15">
      <c r="A205" s="27" t="s">
        <v>224</v>
      </c>
      <c r="B205" s="24">
        <v>52.0115821956933</v>
      </c>
      <c r="C205" s="24">
        <v>24.629153212955003</v>
      </c>
      <c r="D205" s="24">
        <v>98.990063779832099</v>
      </c>
      <c r="E205" s="24">
        <v>146.42377108689902</v>
      </c>
      <c r="F205" s="24">
        <v>193.37040053523199</v>
      </c>
      <c r="G205" s="24">
        <v>408.69844990496802</v>
      </c>
      <c r="H205" s="24">
        <v>614.849743977858</v>
      </c>
      <c r="I205" s="24">
        <v>469.289231681893</v>
      </c>
      <c r="J205" s="24">
        <v>509.86321484887804</v>
      </c>
      <c r="K205" s="24">
        <v>412.15659829291911</v>
      </c>
      <c r="L205" s="24">
        <v>308.338172523791</v>
      </c>
      <c r="M205" s="24">
        <v>234.3796161473625</v>
      </c>
      <c r="N205" s="24">
        <v>241.36511412731619</v>
      </c>
      <c r="O205" s="24">
        <v>301.24559848983739</v>
      </c>
      <c r="P205" s="24">
        <v>323.12769261362337</v>
      </c>
      <c r="Q205" s="24"/>
      <c r="R205" s="21"/>
      <c r="S205" s="64" t="str">
        <f t="shared" si="50"/>
        <v/>
      </c>
      <c r="T205" s="66" t="str">
        <f t="shared" si="45"/>
        <v/>
      </c>
      <c r="U205" s="66" t="str">
        <f t="shared" si="46"/>
        <v/>
      </c>
      <c r="V205" s="76">
        <f t="shared" si="43"/>
        <v>0</v>
      </c>
      <c r="W205" s="65">
        <f t="shared" si="47"/>
        <v>0.2816912387803861</v>
      </c>
      <c r="X205" s="65">
        <f>IF(J205="", "", J205/GDP!M201/10)</f>
        <v>3.7724332421950963</v>
      </c>
      <c r="Y205" s="65">
        <f>IF(K205="", "", K205/GDP!N201/10)</f>
        <v>2.9461432217482804</v>
      </c>
      <c r="Z205" s="65">
        <f>IF(L205="", "", L205/GDP!O201/10)</f>
        <v>2.2067659995690869</v>
      </c>
      <c r="AA205" s="65">
        <f>IF(M205="", "", M205/GDP!P201/10)</f>
        <v>1.5214120772415032</v>
      </c>
      <c r="AB205" s="65">
        <f>IF(N205="", "", N205/GDP!Q201/10)</f>
        <v>1.4965594873965531</v>
      </c>
      <c r="AC205" s="65">
        <f>IF(O205="", "", O205/GDP!R201/10)</f>
        <v>1.8507894676396623</v>
      </c>
      <c r="AD205" s="65">
        <f>IF(P205="", "", P205/GDP!S201/10)</f>
        <v>1.8859409496811697</v>
      </c>
      <c r="AE205" s="65" t="str">
        <f>IF(Q205="", "", Q205/GDP!T201/10)</f>
        <v/>
      </c>
      <c r="AG205" s="65">
        <f t="shared" si="48"/>
        <v>1.7922935963055948</v>
      </c>
      <c r="AH205" s="65">
        <f>AVERAGE('Travel balance'!W205:AA205)</f>
        <v>-2.8080380979592201</v>
      </c>
      <c r="AI205" s="77" t="str">
        <f t="shared" si="49"/>
        <v/>
      </c>
      <c r="AJ205" s="77"/>
    </row>
    <row r="206" spans="1:38" ht="14.25" customHeight="1" x14ac:dyDescent="0.15">
      <c r="A206" s="27" t="s">
        <v>227</v>
      </c>
      <c r="B206" s="26">
        <v>180.7</v>
      </c>
      <c r="C206" s="26">
        <v>180.72</v>
      </c>
      <c r="D206" s="26">
        <v>425</v>
      </c>
      <c r="E206" s="26">
        <v>886</v>
      </c>
      <c r="F206" s="26">
        <v>899</v>
      </c>
      <c r="G206" s="26">
        <v>1161</v>
      </c>
      <c r="H206" s="26">
        <v>780</v>
      </c>
      <c r="I206" s="26">
        <v>848</v>
      </c>
      <c r="J206" s="26">
        <v>940</v>
      </c>
      <c r="K206" s="26">
        <v>1026.08</v>
      </c>
      <c r="L206" s="26">
        <v>100</v>
      </c>
      <c r="M206" s="26">
        <v>100</v>
      </c>
      <c r="N206" s="26"/>
      <c r="O206" s="26"/>
      <c r="P206" s="26"/>
      <c r="Q206" s="26"/>
      <c r="R206" s="21"/>
      <c r="S206" s="64" t="str">
        <f t="shared" si="50"/>
        <v/>
      </c>
      <c r="T206" s="66" t="str">
        <f t="shared" si="45"/>
        <v/>
      </c>
      <c r="U206" s="66" t="str">
        <f t="shared" si="46"/>
        <v/>
      </c>
      <c r="V206" s="76">
        <f t="shared" si="43"/>
        <v>0</v>
      </c>
      <c r="W206" s="65">
        <f t="shared" si="47"/>
        <v>0.1</v>
      </c>
      <c r="X206" s="65">
        <f>IF(J206="", "", J206/GDP!M202/10)</f>
        <v>2.3258556739172378</v>
      </c>
      <c r="Y206" s="65">
        <f>IF(K206="", "", K206/GDP!N202/10)</f>
        <v>2.3736145709407341</v>
      </c>
      <c r="Z206" s="65">
        <f>IF(L206="", "", L206/GDP!O202/10)</f>
        <v>0.23559844217008172</v>
      </c>
      <c r="AA206" s="65">
        <f>IF(M206="", "", M206/GDP!P202/10)</f>
        <v>0.32327072320323924</v>
      </c>
      <c r="AB206" s="65" t="str">
        <f>IF(N206="", "", N206/GDP!Q202/10)</f>
        <v/>
      </c>
      <c r="AC206" s="65" t="str">
        <f>IF(O206="", "", O206/GDP!R202/10)</f>
        <v/>
      </c>
      <c r="AD206" s="65" t="str">
        <f>IF(P206="", "", P206/GDP!S202/10)</f>
        <v/>
      </c>
      <c r="AE206" s="65" t="str">
        <f>IF(Q206="", "", Q206/GDP!T202/10)</f>
        <v/>
      </c>
      <c r="AG206" s="65">
        <f t="shared" si="48"/>
        <v>0.27943458268666049</v>
      </c>
      <c r="AH206" s="65">
        <f>AVERAGE('Travel balance'!W206:AA206)</f>
        <v>0.11518171563309826</v>
      </c>
      <c r="AI206" s="77" t="str">
        <f t="shared" si="49"/>
        <v/>
      </c>
      <c r="AJ206" s="77"/>
    </row>
    <row r="207" spans="1:38" ht="14.25" customHeight="1" x14ac:dyDescent="0.15">
      <c r="A207" s="27" t="s">
        <v>229</v>
      </c>
      <c r="B207" s="26">
        <v>446.8</v>
      </c>
      <c r="C207" s="26">
        <v>505.58247999999998</v>
      </c>
      <c r="D207" s="26">
        <v>599.47188400000005</v>
      </c>
      <c r="E207" s="26">
        <v>542.26570000000004</v>
      </c>
      <c r="F207" s="26">
        <v>474.25127600000002</v>
      </c>
      <c r="G207" s="26">
        <v>491.70925761282052</v>
      </c>
      <c r="H207" s="26">
        <v>554.95951493337202</v>
      </c>
      <c r="I207" s="26">
        <v>518.04800370866599</v>
      </c>
      <c r="J207" s="26">
        <v>551.50842642413397</v>
      </c>
      <c r="K207" s="26">
        <v>641.54217703787492</v>
      </c>
      <c r="L207" s="26">
        <v>660.14690017197302</v>
      </c>
      <c r="M207" s="26">
        <v>682.59189477782002</v>
      </c>
      <c r="N207" s="26">
        <v>652.55218808242796</v>
      </c>
      <c r="O207" s="26">
        <v>742.19237320110403</v>
      </c>
      <c r="P207" s="26">
        <v>819.22241407081606</v>
      </c>
      <c r="Q207" s="26">
        <v>411.55640033981598</v>
      </c>
      <c r="R207" s="23"/>
      <c r="S207" s="64">
        <f t="shared" si="50"/>
        <v>-0.49762556142141912</v>
      </c>
      <c r="T207" s="66" t="str">
        <f t="shared" si="45"/>
        <v/>
      </c>
      <c r="U207" s="66" t="str">
        <f t="shared" si="46"/>
        <v/>
      </c>
      <c r="V207" s="76">
        <f t="shared" si="43"/>
        <v>1</v>
      </c>
      <c r="W207" s="65">
        <f t="shared" si="47"/>
        <v>0.71134115406082821</v>
      </c>
      <c r="X207" s="65">
        <f>IF(J207="", "", J207/GDP!M203/10)</f>
        <v>1.9666891127942194</v>
      </c>
      <c r="Y207" s="65">
        <f>IF(K207="", "", K207/GDP!N203/10)</f>
        <v>2.3634231601697007</v>
      </c>
      <c r="Z207" s="65">
        <f>IF(L207="", "", L207/GDP!O203/10)</f>
        <v>3.1072825198709806</v>
      </c>
      <c r="AA207" s="65">
        <f>IF(M207="", "", M207/GDP!P203/10)</f>
        <v>3.2558438650491164</v>
      </c>
      <c r="AB207" s="65">
        <f>IF(N207="", "", N207/GDP!Q203/10)</f>
        <v>2.5220794297231333</v>
      </c>
      <c r="AC207" s="65">
        <f>IF(O207="", "", O207/GDP!R203/10)</f>
        <v>2.8207901168184559</v>
      </c>
      <c r="AD207" s="65">
        <f>IF(P207="", "", P207/GDP!S203/10)</f>
        <v>3.5146685418830415</v>
      </c>
      <c r="AE207" s="65">
        <f>IF(Q207="", "", Q207/GDP!T203/10)</f>
        <v>2.1301984683688189</v>
      </c>
      <c r="AG207" s="65">
        <f t="shared" si="48"/>
        <v>3.0441328946689454</v>
      </c>
      <c r="AH207" s="65">
        <f>AVERAGE('Travel balance'!W207:AA207)</f>
        <v>1.9465091779829002</v>
      </c>
      <c r="AI207" s="77" t="str">
        <f t="shared" si="49"/>
        <v/>
      </c>
      <c r="AJ207" s="77" t="str">
        <f>IF(AE207="", 1, "")</f>
        <v/>
      </c>
    </row>
    <row r="208" spans="1:38" ht="14.25" customHeight="1" x14ac:dyDescent="0.15">
      <c r="A208" s="25" t="s">
        <v>230</v>
      </c>
      <c r="B208" s="24"/>
      <c r="C208" s="24"/>
      <c r="D208" s="24"/>
      <c r="E208" s="24"/>
      <c r="F208" s="24">
        <v>118.4</v>
      </c>
      <c r="G208" s="24">
        <v>123.54507954857399</v>
      </c>
      <c r="H208" s="24">
        <v>151.820242096697</v>
      </c>
      <c r="I208" s="24">
        <v>160.78775101092299</v>
      </c>
      <c r="J208" s="24">
        <v>169.86998755742601</v>
      </c>
      <c r="K208" s="24">
        <v>172.30800698506701</v>
      </c>
      <c r="L208" s="24">
        <v>174.78291130638002</v>
      </c>
      <c r="M208" s="24">
        <v>177.29534353047401</v>
      </c>
      <c r="N208" s="24">
        <v>149.154796</v>
      </c>
      <c r="O208" s="24"/>
      <c r="P208" s="24"/>
      <c r="Q208" s="24"/>
      <c r="R208" s="23"/>
      <c r="S208" s="64" t="str">
        <f t="shared" si="50"/>
        <v/>
      </c>
      <c r="T208" s="66" t="str">
        <f t="shared" si="45"/>
        <v/>
      </c>
      <c r="U208" s="66" t="str">
        <f t="shared" si="46"/>
        <v/>
      </c>
      <c r="V208" s="76">
        <f t="shared" si="43"/>
        <v>0</v>
      </c>
      <c r="W208" s="65">
        <f t="shared" si="47"/>
        <v>0.1670776836122847</v>
      </c>
      <c r="X208" s="65">
        <f>IF(J208="", "", J208/GDP!M204/10)</f>
        <v>0.88979093582015611</v>
      </c>
      <c r="Y208" s="65">
        <f>IF(K208="", "", K208/GDP!N204/10)</f>
        <v>0.8838120998413368</v>
      </c>
      <c r="Z208" s="65">
        <f>IF(L208="", "", L208/GDP!O204/10)</f>
        <v>0.8755342949776086</v>
      </c>
      <c r="AA208" s="65">
        <f>IF(M208="", "", M208/GDP!P204/10)</f>
        <v>0.88410149453033005</v>
      </c>
      <c r="AB208" s="65">
        <f>IF(N208="", "", N208/GDP!Q204/10)</f>
        <v>0.68137118662053608</v>
      </c>
      <c r="AC208" s="65" t="str">
        <f>IF(O208="", "", O208/GDP!R204/10)</f>
        <v/>
      </c>
      <c r="AD208" s="65" t="str">
        <f>IF(P208="", "", P208/GDP!S204/10)</f>
        <v/>
      </c>
      <c r="AE208" s="65" t="str">
        <f>IF(Q208="", "", Q208/GDP!T204/10)</f>
        <v/>
      </c>
      <c r="AG208" s="65">
        <f t="shared" si="48"/>
        <v>0.81366899204282495</v>
      </c>
      <c r="AH208" s="65">
        <f>AVERAGE('Travel balance'!W208:AA208)</f>
        <v>-1.0038786579058627</v>
      </c>
      <c r="AI208" s="77" t="str">
        <f t="shared" si="49"/>
        <v/>
      </c>
      <c r="AJ208" s="77"/>
    </row>
    <row r="209" spans="1:36" ht="13.5" customHeight="1" x14ac:dyDescent="0.1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57"/>
      <c r="V209" s="21"/>
      <c r="W209" s="84"/>
      <c r="X209" s="21"/>
      <c r="Y209" s="21"/>
      <c r="Z209" s="21"/>
      <c r="AA209" s="21"/>
    </row>
    <row r="210" spans="1:36" ht="14.25" customHeight="1" x14ac:dyDescent="0.15">
      <c r="A210" s="113" t="s">
        <v>231</v>
      </c>
      <c r="B210" s="113"/>
      <c r="C210" s="113"/>
      <c r="D210" s="113"/>
      <c r="E210" s="113"/>
      <c r="F210" s="113"/>
      <c r="G210" s="113"/>
      <c r="H210" s="113"/>
      <c r="I210" s="113"/>
      <c r="J210" s="21"/>
      <c r="K210" s="21"/>
      <c r="L210" s="21"/>
      <c r="M210" s="21"/>
      <c r="N210" s="21"/>
      <c r="O210" s="21"/>
      <c r="P210" s="21"/>
      <c r="Q210" s="21"/>
      <c r="R210" s="21"/>
      <c r="S210" s="67">
        <f>MEDIAN(S6:S208)</f>
        <v>-0.65666730336026002</v>
      </c>
      <c r="T210" s="67">
        <f>MEDIAN(T6:T208)</f>
        <v>-0.67457858454583364</v>
      </c>
      <c r="U210" s="67">
        <f>MEDIAN(U6:U208)</f>
        <v>-0.66246843390086063</v>
      </c>
      <c r="V210" s="21"/>
      <c r="W210" s="84"/>
      <c r="X210" s="21"/>
      <c r="Y210" s="21"/>
      <c r="Z210" s="21"/>
      <c r="AA210" s="21"/>
      <c r="AI210" s="20">
        <f>SUM(AI6:AI208)</f>
        <v>69</v>
      </c>
      <c r="AJ210" s="20">
        <f>SUM(AJ6:AJ208)</f>
        <v>13</v>
      </c>
    </row>
    <row r="211" spans="1:36" ht="14.25" customHeight="1" x14ac:dyDescent="0.15">
      <c r="A211" s="21" t="s">
        <v>232</v>
      </c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67">
        <f>AVERAGE(S6:S208)</f>
        <v>-0.62408427960442237</v>
      </c>
      <c r="T211" s="67">
        <f>AVERAGE(T6:T208)</f>
        <v>-0.66455665189504032</v>
      </c>
      <c r="U211" s="67">
        <f>AVERAGE(U6:U208)</f>
        <v>-0.6532160649384483</v>
      </c>
      <c r="V211" s="21"/>
      <c r="W211" s="84"/>
      <c r="X211" s="21"/>
      <c r="Y211" s="21"/>
      <c r="Z211" s="21"/>
      <c r="AA211" s="21"/>
    </row>
    <row r="212" spans="1:36" ht="14.25" customHeight="1" x14ac:dyDescent="0.15">
      <c r="A212" s="113" t="s">
        <v>233</v>
      </c>
      <c r="B212" s="113"/>
      <c r="C212" s="113"/>
      <c r="D212" s="113"/>
      <c r="E212" s="113"/>
      <c r="F212" s="113"/>
      <c r="G212" s="113"/>
      <c r="H212" s="113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57"/>
      <c r="V212" s="21"/>
      <c r="W212" s="84"/>
      <c r="X212" s="21"/>
      <c r="Y212" s="21"/>
      <c r="Z212" s="21"/>
      <c r="AA212" s="21"/>
    </row>
    <row r="213" spans="1:36" ht="14.25" customHeight="1" x14ac:dyDescent="0.15">
      <c r="A213" s="119" t="s">
        <v>234</v>
      </c>
      <c r="B213" s="119"/>
      <c r="C213" s="119"/>
      <c r="D213" s="119"/>
      <c r="E213" s="119"/>
      <c r="F213" s="119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57"/>
      <c r="V213" s="21"/>
      <c r="W213" s="84"/>
      <c r="X213" s="21"/>
      <c r="Y213" s="21"/>
      <c r="Z213" s="21"/>
      <c r="AA213" s="21"/>
    </row>
    <row r="214" spans="1:36" ht="14.25" customHeight="1" x14ac:dyDescent="0.15">
      <c r="A214" s="113" t="s">
        <v>242</v>
      </c>
      <c r="B214" s="113"/>
      <c r="C214" s="113"/>
      <c r="D214" s="113"/>
      <c r="E214" s="113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57"/>
      <c r="V214" s="21"/>
      <c r="W214" s="84"/>
      <c r="X214" s="21"/>
      <c r="Y214" s="21"/>
      <c r="Z214" s="21"/>
      <c r="AA214" s="21"/>
    </row>
    <row r="216" spans="1:36" ht="14.5" customHeight="1" x14ac:dyDescent="0.15">
      <c r="A216" s="25" t="s">
        <v>769</v>
      </c>
      <c r="B216" s="36">
        <f>(SUM(B6:B208)-B61-B68-B53)/1000</f>
        <v>679.28090728465293</v>
      </c>
      <c r="C216" s="36">
        <f t="shared" ref="C216:Q216" si="52">(SUM(C6:C208)-C61-C68-C53)/1000</f>
        <v>736.88244553936681</v>
      </c>
      <c r="D216" s="36">
        <f t="shared" si="52"/>
        <v>856.8557530504944</v>
      </c>
      <c r="E216" s="36">
        <f t="shared" si="52"/>
        <v>946.2884679395487</v>
      </c>
      <c r="F216" s="36">
        <f t="shared" si="52"/>
        <v>868.20035480217564</v>
      </c>
      <c r="G216" s="36">
        <f t="shared" si="52"/>
        <v>942.03020308670136</v>
      </c>
      <c r="H216" s="36">
        <f t="shared" si="52"/>
        <v>1058.9015607047938</v>
      </c>
      <c r="I216" s="36">
        <f t="shared" si="52"/>
        <v>1096.7642365266945</v>
      </c>
      <c r="J216" s="36">
        <f t="shared" si="52"/>
        <v>1184.4354146858518</v>
      </c>
      <c r="K216" s="36">
        <f t="shared" si="52"/>
        <v>1237.5409062765734</v>
      </c>
      <c r="L216" s="36">
        <f t="shared" si="52"/>
        <v>1190.4875266369208</v>
      </c>
      <c r="M216" s="36">
        <f t="shared" si="52"/>
        <v>1219.7291995645382</v>
      </c>
      <c r="N216" s="36">
        <f t="shared" si="52"/>
        <v>1315.5127440541228</v>
      </c>
      <c r="O216" s="36">
        <f t="shared" si="52"/>
        <v>1423.9921645122793</v>
      </c>
      <c r="P216" s="36">
        <f t="shared" si="52"/>
        <v>1458.6053209805796</v>
      </c>
      <c r="Q216" s="36">
        <f t="shared" si="52"/>
        <v>531.67170832253078</v>
      </c>
      <c r="S216" s="64">
        <f t="shared" ref="S216:S217" si="53">IF(Q216="", "", Q216/P216-1)</f>
        <v>-0.63549309695024103</v>
      </c>
    </row>
    <row r="217" spans="1:36" ht="14.5" customHeight="1" x14ac:dyDescent="0.15">
      <c r="A217" s="25" t="s">
        <v>770</v>
      </c>
      <c r="C217" s="36">
        <f t="shared" ref="C217:Q217" si="54">SUMPRODUCT(C6:C208,$V6:$V208)/1000</f>
        <v>722.97451270730028</v>
      </c>
      <c r="D217" s="36">
        <f t="shared" si="54"/>
        <v>839.90106566605027</v>
      </c>
      <c r="E217" s="36">
        <f t="shared" si="54"/>
        <v>927.33757685422756</v>
      </c>
      <c r="F217" s="36">
        <f t="shared" si="54"/>
        <v>848.362774081206</v>
      </c>
      <c r="G217" s="36">
        <f t="shared" si="54"/>
        <v>919.04783122113599</v>
      </c>
      <c r="H217" s="36">
        <f t="shared" si="54"/>
        <v>1041.7773243186641</v>
      </c>
      <c r="I217" s="36">
        <f t="shared" si="54"/>
        <v>1079.2583238137936</v>
      </c>
      <c r="J217" s="36">
        <f t="shared" si="54"/>
        <v>1165.9090928429705</v>
      </c>
      <c r="K217" s="36">
        <f t="shared" si="54"/>
        <v>1217.3506879001395</v>
      </c>
      <c r="L217" s="36">
        <f t="shared" si="54"/>
        <v>1170.7816406251309</v>
      </c>
      <c r="M217" s="36">
        <f t="shared" si="54"/>
        <v>1196.3124881412991</v>
      </c>
      <c r="N217" s="36">
        <f t="shared" si="54"/>
        <v>1293.2613794030999</v>
      </c>
      <c r="O217" s="36">
        <f t="shared" si="54"/>
        <v>1399.5783201292593</v>
      </c>
      <c r="P217" s="36">
        <f t="shared" si="54"/>
        <v>1433.425584413465</v>
      </c>
      <c r="Q217" s="36">
        <f t="shared" si="54"/>
        <v>531.67170832253089</v>
      </c>
      <c r="S217" s="64">
        <f t="shared" si="53"/>
        <v>-0.62909012221929705</v>
      </c>
    </row>
    <row r="219" spans="1:36" ht="14.5" customHeight="1" x14ac:dyDescent="0.15">
      <c r="B219" s="110">
        <f>100*B216/GDP!E217</f>
        <v>1.4545999479945393</v>
      </c>
      <c r="C219" s="110">
        <f>100*C216/GDP!F217</f>
        <v>1.4205257216076468</v>
      </c>
      <c r="D219" s="110">
        <f>100*D216/GDP!G217</f>
        <v>1.4635200051557609</v>
      </c>
      <c r="E219" s="110">
        <f>100*E216/GDP!H217</f>
        <v>1.4731830789903517</v>
      </c>
      <c r="F219" s="110">
        <f>100*F216/GDP!I217</f>
        <v>1.4274719594752423</v>
      </c>
      <c r="G219" s="110">
        <f>100*G216/GDP!J217</f>
        <v>1.4160264283658672</v>
      </c>
      <c r="H219" s="110">
        <f>100*H216/GDP!K217</f>
        <v>1.4335907811297772</v>
      </c>
      <c r="I219" s="110">
        <f>100*I216/GDP!L217</f>
        <v>1.4569272727240741</v>
      </c>
      <c r="J219" s="110">
        <f>100*J216/GDP!M217</f>
        <v>1.5290044530438773</v>
      </c>
      <c r="K219" s="110">
        <f>100*K216/GDP!N217</f>
        <v>1.555630796692941</v>
      </c>
      <c r="L219" s="110">
        <f>100*L216/GDP!O217</f>
        <v>1.5803300715770985</v>
      </c>
      <c r="M219" s="110">
        <f>100*M216/GDP!P217</f>
        <v>1.593265279600649</v>
      </c>
      <c r="N219" s="110">
        <f>100*N216/GDP!Q217</f>
        <v>1.6188507879913008</v>
      </c>
      <c r="O219" s="110">
        <f>100*O216/GDP!R217</f>
        <v>1.6490009427670729</v>
      </c>
      <c r="P219" s="110">
        <f>100*P216/GDP!S217</f>
        <v>1.6611219736323355</v>
      </c>
      <c r="Q219" s="110">
        <f>100*Q216/GDP!T217</f>
        <v>0.62364533910145281</v>
      </c>
    </row>
    <row r="220" spans="1:36" ht="14.5" customHeight="1" x14ac:dyDescent="0.15">
      <c r="P220" s="106">
        <f>(P216/G216)^(1/9)-1</f>
        <v>4.9776861874142986E-2</v>
      </c>
    </row>
    <row r="221" spans="1:36" ht="14.5" customHeight="1" x14ac:dyDescent="0.15">
      <c r="Q221" s="85"/>
    </row>
    <row r="222" spans="1:36" ht="14.5" customHeight="1" x14ac:dyDescent="0.15">
      <c r="Q222" s="85"/>
    </row>
  </sheetData>
  <mergeCells count="6">
    <mergeCell ref="A214:E214"/>
    <mergeCell ref="A213:F213"/>
    <mergeCell ref="A1:M1"/>
    <mergeCell ref="A210:I210"/>
    <mergeCell ref="A212:H212"/>
    <mergeCell ref="A4:B4"/>
  </mergeCells>
  <phoneticPr fontId="7" type="noConversion"/>
  <conditionalFormatting sqref="AG6:AH208">
    <cfRule type="cellIs" dxfId="21" priority="4" operator="greaterThan">
      <formula>5</formula>
    </cfRule>
  </conditionalFormatting>
  <pageMargins left="0.39" right="0.39" top="0.39" bottom="0.39" header="0.39" footer="0.39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6B248-D145-47B8-8305-0F17871DE37F}">
  <dimension ref="A1:AL220"/>
  <sheetViews>
    <sheetView showGridLines="0" workbookViewId="0">
      <pane xSplit="1" ySplit="5" topLeftCell="J100" activePane="bottomRight" state="frozen"/>
      <selection pane="topRight"/>
      <selection pane="bottomLeft"/>
      <selection pane="bottomRight" activeCell="J199" sqref="J199:Q203"/>
    </sheetView>
  </sheetViews>
  <sheetFormatPr baseColWidth="10" defaultColWidth="10.1640625" defaultRowHeight="14.5" customHeight="1" x14ac:dyDescent="0.15"/>
  <cols>
    <col min="1" max="1" width="34" style="20" customWidth="1"/>
    <col min="2" max="2" width="10.33203125" style="20" customWidth="1"/>
    <col min="3" max="4" width="9.5" style="20" customWidth="1"/>
    <col min="5" max="5" width="11.1640625" style="20" customWidth="1"/>
    <col min="6" max="6" width="9.6640625" style="20" customWidth="1"/>
    <col min="7" max="9" width="10.33203125" style="20" customWidth="1"/>
    <col min="10" max="17" width="9.6640625" style="20" customWidth="1"/>
    <col min="18" max="21" width="10.33203125" style="20" customWidth="1"/>
    <col min="22" max="22" width="11.5" style="20" customWidth="1"/>
    <col min="23" max="23" width="14.33203125" style="20" customWidth="1"/>
    <col min="24" max="27" width="11.5" style="20" customWidth="1"/>
    <col min="28" max="31" width="10.1640625" style="20"/>
    <col min="32" max="33" width="11.5" style="20" customWidth="1"/>
    <col min="34" max="16384" width="10.1640625" style="20"/>
  </cols>
  <sheetData>
    <row r="1" spans="1:33" ht="19.5" customHeight="1" x14ac:dyDescent="0.15">
      <c r="A1" s="112" t="s">
        <v>245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21"/>
      <c r="O1" s="21"/>
      <c r="P1" s="21"/>
      <c r="Q1" s="21"/>
      <c r="R1" s="21"/>
      <c r="S1" s="83"/>
      <c r="T1" s="83"/>
      <c r="U1" s="83"/>
      <c r="V1" s="83"/>
      <c r="W1" s="84"/>
      <c r="X1" s="83"/>
      <c r="Y1" s="83"/>
      <c r="Z1" s="83"/>
      <c r="AA1" s="83"/>
      <c r="AF1" s="21"/>
      <c r="AG1" s="21"/>
    </row>
    <row r="2" spans="1:33" ht="16.5" customHeight="1" x14ac:dyDescent="0.15">
      <c r="A2" s="35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83"/>
      <c r="T2" s="83"/>
      <c r="U2" s="83"/>
      <c r="V2" s="83"/>
      <c r="W2" s="84"/>
      <c r="X2" s="83"/>
      <c r="Y2" s="83"/>
      <c r="Z2" s="83"/>
      <c r="AA2" s="83"/>
      <c r="AF2" s="21"/>
      <c r="AG2" s="21"/>
    </row>
    <row r="3" spans="1:33" ht="24" customHeight="1" x14ac:dyDescent="0.15">
      <c r="A3" s="35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88" t="s">
        <v>773</v>
      </c>
      <c r="T3" s="87" t="s">
        <v>784</v>
      </c>
      <c r="U3" s="87" t="s">
        <v>785</v>
      </c>
      <c r="V3" s="83"/>
      <c r="W3" s="84"/>
      <c r="X3" s="83"/>
      <c r="Y3" s="83"/>
      <c r="Z3" s="83"/>
      <c r="AA3" s="83"/>
      <c r="AF3" s="21"/>
      <c r="AG3" s="21"/>
    </row>
    <row r="4" spans="1:33" ht="23" customHeight="1" x14ac:dyDescent="0.15">
      <c r="A4" s="114" t="s">
        <v>2</v>
      </c>
      <c r="B4" s="114"/>
      <c r="C4" s="34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87" t="s">
        <v>783</v>
      </c>
      <c r="T4" s="87" t="s">
        <v>783</v>
      </c>
      <c r="U4" s="87" t="s">
        <v>783</v>
      </c>
      <c r="V4" s="87" t="s">
        <v>776</v>
      </c>
      <c r="W4" s="87" t="s">
        <v>801</v>
      </c>
      <c r="X4" s="33" t="s">
        <v>782</v>
      </c>
      <c r="Y4" s="33" t="s">
        <v>782</v>
      </c>
      <c r="Z4" s="33" t="s">
        <v>782</v>
      </c>
      <c r="AA4" s="33" t="s">
        <v>782</v>
      </c>
      <c r="AB4" s="33" t="s">
        <v>782</v>
      </c>
      <c r="AC4" s="33" t="s">
        <v>782</v>
      </c>
      <c r="AD4" s="33" t="s">
        <v>782</v>
      </c>
      <c r="AE4" s="33" t="s">
        <v>782</v>
      </c>
      <c r="AF4" s="33"/>
      <c r="AG4" s="33" t="s">
        <v>806</v>
      </c>
    </row>
    <row r="5" spans="1:33" ht="14.25" customHeight="1" x14ac:dyDescent="0.15">
      <c r="A5" s="32"/>
      <c r="B5" s="31" t="s">
        <v>3</v>
      </c>
      <c r="C5" s="30" t="s">
        <v>4</v>
      </c>
      <c r="D5" s="30" t="s">
        <v>5</v>
      </c>
      <c r="E5" s="30" t="s">
        <v>6</v>
      </c>
      <c r="F5" s="30" t="s">
        <v>7</v>
      </c>
      <c r="G5" s="30" t="s">
        <v>8</v>
      </c>
      <c r="H5" s="30" t="s">
        <v>9</v>
      </c>
      <c r="I5" s="30" t="s">
        <v>10</v>
      </c>
      <c r="J5" s="30" t="s">
        <v>11</v>
      </c>
      <c r="K5" s="30" t="s">
        <v>12</v>
      </c>
      <c r="L5" s="30" t="s">
        <v>13</v>
      </c>
      <c r="M5" s="30" t="s">
        <v>14</v>
      </c>
      <c r="N5" s="30" t="s">
        <v>15</v>
      </c>
      <c r="O5" s="30" t="s">
        <v>16</v>
      </c>
      <c r="P5" s="30" t="s">
        <v>17</v>
      </c>
      <c r="Q5" s="29" t="s">
        <v>18</v>
      </c>
      <c r="R5" s="21"/>
      <c r="S5" s="30">
        <v>2020</v>
      </c>
      <c r="T5" s="30">
        <v>2020</v>
      </c>
      <c r="U5" s="30">
        <v>2020</v>
      </c>
      <c r="V5" s="30">
        <v>2020</v>
      </c>
      <c r="W5" s="30" t="s">
        <v>802</v>
      </c>
      <c r="X5" s="30" t="s">
        <v>11</v>
      </c>
      <c r="Y5" s="30" t="s">
        <v>12</v>
      </c>
      <c r="Z5" s="30" t="s">
        <v>13</v>
      </c>
      <c r="AA5" s="30" t="s">
        <v>14</v>
      </c>
      <c r="AB5" s="30" t="s">
        <v>15</v>
      </c>
      <c r="AC5" s="30" t="s">
        <v>16</v>
      </c>
      <c r="AD5" s="30" t="s">
        <v>17</v>
      </c>
      <c r="AE5" s="29" t="s">
        <v>18</v>
      </c>
      <c r="AF5" s="21"/>
      <c r="AG5" s="29" t="s">
        <v>517</v>
      </c>
    </row>
    <row r="6" spans="1:33" ht="14.25" customHeight="1" x14ac:dyDescent="0.15">
      <c r="A6" s="28" t="s">
        <v>19</v>
      </c>
      <c r="B6" s="26"/>
      <c r="C6" s="26"/>
      <c r="D6" s="26"/>
      <c r="E6" s="26">
        <v>35.799999999999997</v>
      </c>
      <c r="F6" s="26">
        <v>67.847597559999997</v>
      </c>
      <c r="G6" s="26">
        <v>103.0088232148</v>
      </c>
      <c r="H6" s="26">
        <v>246.29644475190003</v>
      </c>
      <c r="I6" s="26">
        <v>105.0007938731415</v>
      </c>
      <c r="J6" s="26">
        <v>132.42441261759521</v>
      </c>
      <c r="K6" s="26">
        <v>136.8149247163106</v>
      </c>
      <c r="L6" s="26">
        <v>147.23930769835471</v>
      </c>
      <c r="M6" s="26">
        <v>79.094178279744824</v>
      </c>
      <c r="N6" s="26">
        <v>118.31829820401666</v>
      </c>
      <c r="O6" s="26">
        <v>202.78252049438828</v>
      </c>
      <c r="P6" s="26">
        <v>129.2788216226046</v>
      </c>
      <c r="Q6" s="26">
        <v>30.021180083363465</v>
      </c>
      <c r="R6" s="21"/>
      <c r="S6" s="64">
        <f t="shared" ref="S6:S37" si="0">IF(Q6="", "", Q6/P6-1)</f>
        <v>-0.76777959679271846</v>
      </c>
      <c r="T6" s="66" t="str">
        <f t="shared" ref="T6:T37" si="1">IF(AD6&gt;10, S6, "")</f>
        <v/>
      </c>
      <c r="U6" s="66" t="str">
        <f t="shared" ref="U6:U69" si="2">IF(AD6&gt;5, S6, "")</f>
        <v/>
      </c>
      <c r="V6" s="83">
        <f t="shared" ref="V6:V37" si="3">IF(Q6="", 0, 1)</f>
        <v>1</v>
      </c>
      <c r="W6" s="65">
        <f>AVERAGE(L6:P6)/1000</f>
        <v>0.13534262525982182</v>
      </c>
      <c r="X6" s="65">
        <f>IF(J6="", "", J6/GDP!M2/10)</f>
        <v>0.65654969500690863</v>
      </c>
      <c r="Y6" s="65">
        <f>IF(K6="", "", K6/GDP!N2/10)</f>
        <v>0.66302423315086012</v>
      </c>
      <c r="Z6" s="65">
        <f>IF(L6="", "", L6/GDP!O2/10)</f>
        <v>0.72818862222712932</v>
      </c>
      <c r="AA6" s="65">
        <f>IF(M6="", "", M6/GDP!P2/10)</f>
        <v>0.43955762143541943</v>
      </c>
      <c r="AB6" s="65">
        <f>IF(N6="", "", N6/GDP!Q2/10)</f>
        <v>0.62569875013810772</v>
      </c>
      <c r="AC6" s="65">
        <f>IF(O6="", "", O6/GDP!R2/10)</f>
        <v>1.1019943162883776</v>
      </c>
      <c r="AD6" s="65">
        <f>IF(P6="", "", P6/GDP!S2/10)</f>
        <v>0.68489359028548891</v>
      </c>
      <c r="AE6" s="65">
        <f>IF(Q6="", "", Q6/GDP!T2/10)</f>
        <v>0.15173319729849535</v>
      </c>
      <c r="AF6" s="21"/>
      <c r="AG6" s="65">
        <f>AVERAGE(Z6:AD6)</f>
        <v>0.71606658007490454</v>
      </c>
    </row>
    <row r="7" spans="1:33" ht="14.25" customHeight="1" x14ac:dyDescent="0.15">
      <c r="A7" s="27" t="s">
        <v>20</v>
      </c>
      <c r="B7" s="24">
        <v>786.12526035620499</v>
      </c>
      <c r="C7" s="24">
        <v>964.60181938927906</v>
      </c>
      <c r="D7" s="24">
        <v>1268.0649436333781</v>
      </c>
      <c r="E7" s="24">
        <v>1555.4</v>
      </c>
      <c r="F7" s="24">
        <v>1585.3944456696231</v>
      </c>
      <c r="G7" s="24">
        <v>1359.8649809134188</v>
      </c>
      <c r="H7" s="24">
        <v>1564.8994024063841</v>
      </c>
      <c r="I7" s="24">
        <v>1283.8825942184892</v>
      </c>
      <c r="J7" s="24">
        <v>1479.3480404364514</v>
      </c>
      <c r="K7" s="24">
        <v>1590.2901085751598</v>
      </c>
      <c r="L7" s="24">
        <v>1237.6734970096086</v>
      </c>
      <c r="M7" s="24">
        <v>1262.0893792832508</v>
      </c>
      <c r="N7" s="24">
        <v>1433.0270286363673</v>
      </c>
      <c r="O7" s="24">
        <v>1679.343374750827</v>
      </c>
      <c r="P7" s="24">
        <v>1769.6640317364754</v>
      </c>
      <c r="Q7" s="24">
        <v>762.57131795964051</v>
      </c>
      <c r="R7" s="21"/>
      <c r="S7" s="64">
        <f t="shared" si="0"/>
        <v>-0.56908695419922695</v>
      </c>
      <c r="T7" s="66">
        <f t="shared" si="1"/>
        <v>-0.56908695419922695</v>
      </c>
      <c r="U7" s="66">
        <f t="shared" si="2"/>
        <v>-0.56908695419922695</v>
      </c>
      <c r="V7" s="83">
        <f t="shared" si="3"/>
        <v>1</v>
      </c>
      <c r="W7" s="65">
        <f t="shared" ref="W7:W70" si="4">AVERAGE(L7:P7)/1000</f>
        <v>1.4763594622833056</v>
      </c>
      <c r="X7" s="65">
        <f>IF(J7="", "", J7/GDP!M3/10)</f>
        <v>11.572261268452133</v>
      </c>
      <c r="Y7" s="65">
        <f>IF(K7="", "", K7/GDP!N3/10)</f>
        <v>12.005534066297262</v>
      </c>
      <c r="Z7" s="65">
        <f>IF(L7="", "", L7/GDP!O3/10)</f>
        <v>10.867101377388988</v>
      </c>
      <c r="AA7" s="65">
        <f>IF(M7="", "", M7/GDP!P3/10)</f>
        <v>10.639584538701291</v>
      </c>
      <c r="AB7" s="65">
        <f>IF(N7="", "", N7/GDP!Q3/10)</f>
        <v>10.978169456081142</v>
      </c>
      <c r="AC7" s="65">
        <f>IF(O7="", "", O7/GDP!R3/10)</f>
        <v>11.086825003649846</v>
      </c>
      <c r="AD7" s="65">
        <f>IF(P7="", "", P7/GDP!S3/10)</f>
        <v>11.584584170472111</v>
      </c>
      <c r="AE7" s="65">
        <f>IF(Q7="", "", Q7/GDP!T3/10)</f>
        <v>5.0344447544160733</v>
      </c>
      <c r="AF7" s="21"/>
      <c r="AG7" s="65">
        <f t="shared" ref="AG7:AG70" si="5">AVERAGE(Z7:AD7)</f>
        <v>11.031252909258674</v>
      </c>
    </row>
    <row r="8" spans="1:33" ht="14.25" customHeight="1" x14ac:dyDescent="0.15">
      <c r="A8" s="27" t="s">
        <v>21</v>
      </c>
      <c r="B8" s="26">
        <v>369.99999999998329</v>
      </c>
      <c r="C8" s="26">
        <v>349.00000000001683</v>
      </c>
      <c r="D8" s="26">
        <v>375.549473437605</v>
      </c>
      <c r="E8" s="26">
        <v>467.92777486792608</v>
      </c>
      <c r="F8" s="26">
        <v>456.29822032298671</v>
      </c>
      <c r="G8" s="26">
        <v>601.1</v>
      </c>
      <c r="H8" s="26">
        <v>527.38012543093203</v>
      </c>
      <c r="I8" s="26">
        <v>529.17750612405575</v>
      </c>
      <c r="J8" s="26">
        <v>470.76137667817551</v>
      </c>
      <c r="K8" s="26">
        <v>608.07357062305414</v>
      </c>
      <c r="L8" s="26">
        <v>684.75727367631202</v>
      </c>
      <c r="M8" s="26">
        <v>474.13439014115261</v>
      </c>
      <c r="N8" s="26">
        <v>580.21002886466579</v>
      </c>
      <c r="O8" s="26">
        <v>497.74223851808392</v>
      </c>
      <c r="P8" s="26">
        <v>637.87541690713067</v>
      </c>
      <c r="Q8" s="26">
        <v>233.77320333250475</v>
      </c>
      <c r="R8" s="21"/>
      <c r="S8" s="64">
        <f t="shared" si="0"/>
        <v>-0.6335127563529539</v>
      </c>
      <c r="T8" s="66" t="str">
        <f t="shared" si="1"/>
        <v/>
      </c>
      <c r="U8" s="66" t="str">
        <f t="shared" si="2"/>
        <v/>
      </c>
      <c r="V8" s="83">
        <f t="shared" si="3"/>
        <v>1</v>
      </c>
      <c r="W8" s="65">
        <f t="shared" si="4"/>
        <v>0.57494386962146904</v>
      </c>
      <c r="X8" s="65">
        <f>IF(J8="", "", J8/GDP!M4/10)</f>
        <v>0.22443417637506294</v>
      </c>
      <c r="Y8" s="65">
        <f>IF(K8="", "", K8/GDP!N4/10)</f>
        <v>0.28439902477156942</v>
      </c>
      <c r="Z8" s="65">
        <f>IF(L8="", "", L8/GDP!O4/10)</f>
        <v>0.41255601506480299</v>
      </c>
      <c r="AA8" s="65">
        <f>IF(M8="", "", M8/GDP!P4/10)</f>
        <v>0.29627123467951111</v>
      </c>
      <c r="AB8" s="65">
        <f>IF(N8="", "", N8/GDP!Q4/10)</f>
        <v>0.34088453253042755</v>
      </c>
      <c r="AC8" s="65">
        <f>IF(O8="", "", O8/GDP!R4/10)</f>
        <v>0.28382812661040846</v>
      </c>
      <c r="AD8" s="65">
        <f>IF(P8="", "", P8/GDP!S4/10)</f>
        <v>0.37287299326955087</v>
      </c>
      <c r="AE8" s="65">
        <f>IF(Q8="", "", Q8/GDP!T4/10)</f>
        <v>0.15997511032747638</v>
      </c>
      <c r="AF8" s="21"/>
      <c r="AG8" s="65">
        <f t="shared" si="5"/>
        <v>0.34128258043094023</v>
      </c>
    </row>
    <row r="9" spans="1:33" ht="14.25" customHeight="1" x14ac:dyDescent="0.15">
      <c r="A9" s="27" t="s">
        <v>22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>
        <v>180</v>
      </c>
      <c r="Q9" s="24"/>
      <c r="R9" s="21"/>
      <c r="S9" s="64" t="str">
        <f t="shared" si="0"/>
        <v/>
      </c>
      <c r="T9" s="66" t="str">
        <f t="shared" si="1"/>
        <v/>
      </c>
      <c r="U9" s="66" t="str">
        <f t="shared" si="2"/>
        <v/>
      </c>
      <c r="V9" s="83">
        <f t="shared" si="3"/>
        <v>0</v>
      </c>
      <c r="W9" s="65">
        <f t="shared" si="4"/>
        <v>0.18</v>
      </c>
      <c r="X9" s="65" t="str">
        <f>IF(J9="", "", J9/GDP!M5/10)</f>
        <v/>
      </c>
      <c r="Y9" s="65" t="str">
        <f>IF(K9="", "", K9/GDP!N5/10)</f>
        <v/>
      </c>
      <c r="Z9" s="65" t="str">
        <f>IF(L9="", "", L9/GDP!O5/10)</f>
        <v/>
      </c>
      <c r="AA9" s="65" t="str">
        <f>IF(M9="", "", M9/GDP!P5/10)</f>
        <v/>
      </c>
      <c r="AB9" s="65" t="str">
        <f>IF(N9="", "", N9/GDP!Q5/10)</f>
        <v/>
      </c>
      <c r="AC9" s="65" t="str">
        <f>IF(O9="", "", O9/GDP!R5/10)</f>
        <v/>
      </c>
      <c r="AD9" s="65">
        <f>IF(P9="", "", P9/GDP!S5/10)</f>
        <v>5.7050351400760588</v>
      </c>
      <c r="AE9" s="65" t="str">
        <f>IF(Q9="", "", Q9/GDP!T5/10)</f>
        <v/>
      </c>
      <c r="AF9" s="21"/>
      <c r="AG9" s="65">
        <f t="shared" si="5"/>
        <v>5.7050351400760588</v>
      </c>
    </row>
    <row r="10" spans="1:33" ht="14.25" customHeight="1" x14ac:dyDescent="0.15">
      <c r="A10" s="27" t="s">
        <v>23</v>
      </c>
      <c r="B10" s="26">
        <v>74.035804519999999</v>
      </c>
      <c r="C10" s="26">
        <v>147.71726049</v>
      </c>
      <c r="D10" s="26">
        <v>211.93125284000001</v>
      </c>
      <c r="E10" s="26">
        <v>254.09929187</v>
      </c>
      <c r="F10" s="26">
        <v>132.5</v>
      </c>
      <c r="G10" s="26">
        <v>148.10113619999998</v>
      </c>
      <c r="H10" s="26">
        <v>180.393801818127</v>
      </c>
      <c r="I10" s="26">
        <v>158.8585363192488</v>
      </c>
      <c r="J10" s="26">
        <v>166.35008964067069</v>
      </c>
      <c r="K10" s="26">
        <v>113.07142232516551</v>
      </c>
      <c r="L10" s="26">
        <v>146.29284369910448</v>
      </c>
      <c r="M10" s="26">
        <v>593.93924448275106</v>
      </c>
      <c r="N10" s="26">
        <v>976.53764195630902</v>
      </c>
      <c r="O10" s="26">
        <v>554.96215990330302</v>
      </c>
      <c r="P10" s="26">
        <v>469.38666423720798</v>
      </c>
      <c r="Q10" s="26">
        <v>614.97248239032604</v>
      </c>
      <c r="R10" s="21"/>
      <c r="S10" s="64">
        <f t="shared" si="0"/>
        <v>0.31016181166907897</v>
      </c>
      <c r="T10" s="66" t="str">
        <f t="shared" si="1"/>
        <v/>
      </c>
      <c r="U10" s="66" t="str">
        <f t="shared" si="2"/>
        <v/>
      </c>
      <c r="V10" s="83">
        <f t="shared" si="3"/>
        <v>1</v>
      </c>
      <c r="W10" s="65">
        <f t="shared" si="4"/>
        <v>0.54822371085573518</v>
      </c>
      <c r="X10" s="65">
        <f>IF(J10="", "", J10/GDP!M6/10)</f>
        <v>0.12168109222528203</v>
      </c>
      <c r="Y10" s="65">
        <f>IF(K10="", "", K10/GDP!N6/10)</f>
        <v>7.7599158801185356E-2</v>
      </c>
      <c r="Z10" s="65">
        <f>IF(L10="", "", L10/GDP!O6/10)</f>
        <v>0.12590433886037428</v>
      </c>
      <c r="AA10" s="65">
        <f>IF(M10="", "", M10/GDP!P6/10)</f>
        <v>0.58733903322859005</v>
      </c>
      <c r="AB10" s="65">
        <f>IF(N10="", "", N10/GDP!Q6/10)</f>
        <v>0.80029822979515097</v>
      </c>
      <c r="AC10" s="65">
        <f>IF(O10="", "", O10/GDP!R6/10)</f>
        <v>0.54755327896793271</v>
      </c>
      <c r="AD10" s="65">
        <f>IF(P10="", "", P10/GDP!S6/10)</f>
        <v>0.55538505480730549</v>
      </c>
      <c r="AE10" s="65">
        <f>IF(Q10="", "", Q10/GDP!T6/10)</f>
        <v>1.0509819989592537</v>
      </c>
      <c r="AF10" s="21"/>
      <c r="AG10" s="65">
        <f t="shared" si="5"/>
        <v>0.52329598713187075</v>
      </c>
    </row>
    <row r="11" spans="1:33" ht="14.25" customHeight="1" x14ac:dyDescent="0.15">
      <c r="A11" s="27" t="s">
        <v>24</v>
      </c>
      <c r="B11" s="24">
        <v>9.7876518518518516</v>
      </c>
      <c r="C11" s="24">
        <v>12.578018518518517</v>
      </c>
      <c r="D11" s="24">
        <v>15.391940740740738</v>
      </c>
      <c r="E11" s="24">
        <v>33.030370740740736</v>
      </c>
      <c r="F11" s="24">
        <v>16.109377777777777</v>
      </c>
      <c r="G11" s="24">
        <v>13.132252962962962</v>
      </c>
      <c r="H11" s="24">
        <v>13.012011111111111</v>
      </c>
      <c r="I11" s="24">
        <v>12.136247037037036</v>
      </c>
      <c r="J11" s="24">
        <v>11.986734074074073</v>
      </c>
      <c r="K11" s="24">
        <v>11.499837211851851</v>
      </c>
      <c r="L11" s="24">
        <v>13.062891411459255</v>
      </c>
      <c r="M11" s="24">
        <v>13.465153363305182</v>
      </c>
      <c r="N11" s="72">
        <v>10.974647610632593</v>
      </c>
      <c r="O11" s="72">
        <v>10.922837893039999</v>
      </c>
      <c r="P11" s="72">
        <v>13.307157899243562</v>
      </c>
      <c r="Q11" s="72">
        <v>2.8042898772080784</v>
      </c>
      <c r="R11" s="21"/>
      <c r="S11" s="64">
        <f t="shared" si="0"/>
        <v>-0.78926455232281523</v>
      </c>
      <c r="T11" s="66" t="str">
        <f t="shared" si="1"/>
        <v/>
      </c>
      <c r="U11" s="66" t="str">
        <f t="shared" si="2"/>
        <v/>
      </c>
      <c r="V11" s="83">
        <f t="shared" si="3"/>
        <v>1</v>
      </c>
      <c r="W11" s="65">
        <f t="shared" si="4"/>
        <v>1.234653763553612E-2</v>
      </c>
      <c r="X11" s="65">
        <f>IF(J11="", "", J11/GDP!M7/10)</f>
        <v>4.2535757750995575</v>
      </c>
      <c r="Y11" s="65">
        <f>IF(K11="", "", K11/GDP!N7/10)</f>
        <v>3.6940015313964829</v>
      </c>
      <c r="Z11" s="65">
        <f>IF(L11="", "", L11/GDP!O7/10)</f>
        <v>3.9520647674846474</v>
      </c>
      <c r="AA11" s="65">
        <f>IF(M11="", "", M11/GDP!P7/10)</f>
        <v>4.2038706413963585</v>
      </c>
      <c r="AB11" s="65">
        <f>IF(N11="", "", N11/GDP!Q7/10)</f>
        <v>3.8613918200510833</v>
      </c>
      <c r="AC11" s="65">
        <f>IF(O11="", "", O11/GDP!R7/10)</f>
        <v>3.4082192868692154</v>
      </c>
      <c r="AD11" s="65">
        <f>IF(P11="", "", P11/GDP!S7/10)</f>
        <v>3.5057105542070892</v>
      </c>
      <c r="AE11" s="65">
        <f>IF(Q11="", "", Q11/GDP!T7/10)</f>
        <v>1.0316632151272365</v>
      </c>
      <c r="AF11" s="21"/>
      <c r="AG11" s="65">
        <f t="shared" si="5"/>
        <v>3.7862514140016783</v>
      </c>
    </row>
    <row r="12" spans="1:33" ht="14.25" customHeight="1" x14ac:dyDescent="0.15">
      <c r="A12" s="27" t="s">
        <v>25</v>
      </c>
      <c r="B12" s="26">
        <v>40.053477777777779</v>
      </c>
      <c r="C12" s="26">
        <v>45.336495185185179</v>
      </c>
      <c r="D12" s="26">
        <v>51.800931481481477</v>
      </c>
      <c r="E12" s="26">
        <v>58.363343333333326</v>
      </c>
      <c r="F12" s="26">
        <v>53.567255925925927</v>
      </c>
      <c r="G12" s="26">
        <v>50.638832222222213</v>
      </c>
      <c r="H12" s="26">
        <v>49.035315925925929</v>
      </c>
      <c r="I12" s="26">
        <v>48.885632962962966</v>
      </c>
      <c r="J12" s="26">
        <v>50.353510370370365</v>
      </c>
      <c r="K12" s="26">
        <v>65.897206140740749</v>
      </c>
      <c r="L12" s="26">
        <v>69.922346824197021</v>
      </c>
      <c r="M12" s="26">
        <v>77.128797810184366</v>
      </c>
      <c r="N12" s="72">
        <v>82.085138871806961</v>
      </c>
      <c r="O12" s="72">
        <v>85.976267779343317</v>
      </c>
      <c r="P12" s="72">
        <v>92.231849242278344</v>
      </c>
      <c r="Q12" s="72">
        <v>26.514955508433967</v>
      </c>
      <c r="R12" s="21"/>
      <c r="S12" s="64">
        <f t="shared" si="0"/>
        <v>-0.71251844426556588</v>
      </c>
      <c r="T12" s="66" t="str">
        <f t="shared" si="1"/>
        <v/>
      </c>
      <c r="U12" s="66">
        <f t="shared" si="2"/>
        <v>-0.71251844426556588</v>
      </c>
      <c r="V12" s="83">
        <f t="shared" si="3"/>
        <v>1</v>
      </c>
      <c r="W12" s="65">
        <f t="shared" si="4"/>
        <v>8.1468880105562025E-2</v>
      </c>
      <c r="X12" s="65">
        <f>IF(J12="", "", J12/GDP!M8/10)</f>
        <v>4.2620561902015126</v>
      </c>
      <c r="Y12" s="65">
        <f>IF(K12="", "", K12/GDP!N8/10)</f>
        <v>5.2728701235811872</v>
      </c>
      <c r="Z12" s="65">
        <f>IF(L12="", "", L12/GDP!O8/10)</f>
        <v>5.2309533242451565</v>
      </c>
      <c r="AA12" s="65">
        <f>IF(M12="", "", M12/GDP!P8/10)</f>
        <v>5.3688706323475772</v>
      </c>
      <c r="AB12" s="65">
        <f>IF(N12="", "", N12/GDP!Q8/10)</f>
        <v>5.5917012515012754</v>
      </c>
      <c r="AC12" s="65">
        <f>IF(O12="", "", O12/GDP!R8/10)</f>
        <v>5.3556150968574254</v>
      </c>
      <c r="AD12" s="65">
        <f>IF(P12="", "", P12/GDP!S8/10)</f>
        <v>5.5495854503308575</v>
      </c>
      <c r="AE12" s="65">
        <f>IF(Q12="", "", Q12/GDP!T8/10)</f>
        <v>1.9078134083927023</v>
      </c>
      <c r="AF12" s="21"/>
      <c r="AG12" s="65">
        <f t="shared" si="5"/>
        <v>5.4193451510564588</v>
      </c>
    </row>
    <row r="13" spans="1:33" ht="14.25" customHeight="1" x14ac:dyDescent="0.15">
      <c r="A13" s="27" t="s">
        <v>26</v>
      </c>
      <c r="B13" s="24">
        <v>2789.7</v>
      </c>
      <c r="C13" s="24">
        <v>3107.6</v>
      </c>
      <c r="D13" s="24">
        <v>3935.24495839579</v>
      </c>
      <c r="E13" s="24">
        <v>4586.0108997090192</v>
      </c>
      <c r="F13" s="24">
        <v>4536.3543476697305</v>
      </c>
      <c r="G13" s="24">
        <v>4950.6726725697499</v>
      </c>
      <c r="H13" s="24">
        <v>5666.6917046254193</v>
      </c>
      <c r="I13" s="24">
        <v>6117.4349114850802</v>
      </c>
      <c r="J13" s="24">
        <v>5932.2902158716006</v>
      </c>
      <c r="K13" s="24">
        <v>5982.8927049039003</v>
      </c>
      <c r="L13" s="24">
        <v>6981.6524504362897</v>
      </c>
      <c r="M13" s="24">
        <v>9679.4760609166788</v>
      </c>
      <c r="N13" s="24">
        <v>11378.356757969801</v>
      </c>
      <c r="O13" s="24">
        <v>10669.893784128959</v>
      </c>
      <c r="P13" s="24">
        <v>7850.1552322790685</v>
      </c>
      <c r="Q13" s="24">
        <v>2345.9160214778899</v>
      </c>
      <c r="R13" s="21"/>
      <c r="S13" s="64">
        <f t="shared" si="0"/>
        <v>-0.70116310415981165</v>
      </c>
      <c r="T13" s="66" t="str">
        <f t="shared" si="1"/>
        <v/>
      </c>
      <c r="U13" s="66" t="str">
        <f t="shared" si="2"/>
        <v/>
      </c>
      <c r="V13" s="83">
        <f t="shared" si="3"/>
        <v>1</v>
      </c>
      <c r="W13" s="65">
        <f t="shared" si="4"/>
        <v>9.3119068571461572</v>
      </c>
      <c r="X13" s="65">
        <f>IF(J13="", "", J13/GDP!M9/10)</f>
        <v>0.97016688087878689</v>
      </c>
      <c r="Y13" s="65">
        <f>IF(K13="", "", K13/GDP!N9/10)</f>
        <v>1.0615226384217331</v>
      </c>
      <c r="Z13" s="65">
        <f>IF(L13="", "", L13/GDP!O9/10)</f>
        <v>1.0866989632866677</v>
      </c>
      <c r="AA13" s="65">
        <f>IF(M13="", "", M13/GDP!P9/10)</f>
        <v>1.7384927446183394</v>
      </c>
      <c r="AB13" s="65">
        <f>IF(N13="", "", N13/GDP!Q9/10)</f>
        <v>1.7672058181085135</v>
      </c>
      <c r="AC13" s="65">
        <f>IF(O13="", "", O13/GDP!R9/10)</f>
        <v>2.0628367070354736</v>
      </c>
      <c r="AD13" s="65">
        <f>IF(P13="", "", P13/GDP!S9/10)</f>
        <v>1.7662312473106918</v>
      </c>
      <c r="AE13" s="65">
        <f>IF(Q13="", "", Q13/GDP!T9/10)</f>
        <v>0.61323333451990636</v>
      </c>
      <c r="AF13" s="21"/>
      <c r="AG13" s="65">
        <f t="shared" si="5"/>
        <v>1.6842930960719371</v>
      </c>
    </row>
    <row r="14" spans="1:33" ht="14.25" customHeight="1" x14ac:dyDescent="0.15">
      <c r="A14" s="27" t="s">
        <v>27</v>
      </c>
      <c r="B14" s="26">
        <v>207.0766770101252</v>
      </c>
      <c r="C14" s="26">
        <v>264.70864380289044</v>
      </c>
      <c r="D14" s="26">
        <v>378.79776322696802</v>
      </c>
      <c r="E14" s="26">
        <v>434.55357935086136</v>
      </c>
      <c r="F14" s="26">
        <v>443.15663903602899</v>
      </c>
      <c r="G14" s="26">
        <v>578.71773208428795</v>
      </c>
      <c r="H14" s="26">
        <v>687.04562867039397</v>
      </c>
      <c r="I14" s="26">
        <v>802.69711147984697</v>
      </c>
      <c r="J14" s="26">
        <v>929.549881830564</v>
      </c>
      <c r="K14" s="26">
        <v>1023.9047154413901</v>
      </c>
      <c r="L14" s="26">
        <v>995.78390930251101</v>
      </c>
      <c r="M14" s="26">
        <v>980.77229752916401</v>
      </c>
      <c r="N14" s="26">
        <v>1163.4791714313249</v>
      </c>
      <c r="O14" s="26">
        <v>1281.7375469866761</v>
      </c>
      <c r="P14" s="26">
        <v>1488.6604989401651</v>
      </c>
      <c r="Q14" s="26">
        <v>307.0679996050153</v>
      </c>
      <c r="R14" s="21"/>
      <c r="S14" s="64">
        <f t="shared" si="0"/>
        <v>-0.79372865752558841</v>
      </c>
      <c r="T14" s="66">
        <f t="shared" si="1"/>
        <v>-0.79372865752558841</v>
      </c>
      <c r="U14" s="66">
        <f t="shared" si="2"/>
        <v>-0.79372865752558841</v>
      </c>
      <c r="V14" s="83">
        <f t="shared" si="3"/>
        <v>1</v>
      </c>
      <c r="W14" s="65">
        <f t="shared" si="4"/>
        <v>1.1820866848379681</v>
      </c>
      <c r="X14" s="65">
        <f>IF(J14="", "", J14/GDP!M10/10)</f>
        <v>8.3581608133182552</v>
      </c>
      <c r="Y14" s="65">
        <f>IF(K14="", "", K14/GDP!N10/10)</f>
        <v>8.8195318285932593</v>
      </c>
      <c r="Z14" s="65">
        <f>IF(L14="", "", L14/GDP!O10/10)</f>
        <v>9.4357250176238772</v>
      </c>
      <c r="AA14" s="65">
        <f>IF(M14="", "", M14/GDP!P10/10)</f>
        <v>9.2998257861725424</v>
      </c>
      <c r="AB14" s="65">
        <f>IF(N14="", "", N14/GDP!Q10/10)</f>
        <v>10.093186124122553</v>
      </c>
      <c r="AC14" s="65">
        <f>IF(O14="", "", O14/GDP!R10/10)</f>
        <v>10.288518602761368</v>
      </c>
      <c r="AD14" s="65">
        <f>IF(P14="", "", P14/GDP!S10/10)</f>
        <v>10.887750520272052</v>
      </c>
      <c r="AE14" s="65">
        <f>IF(Q14="", "", Q14/GDP!T10/10)</f>
        <v>2.4885761002557567</v>
      </c>
      <c r="AF14" s="21"/>
      <c r="AG14" s="65">
        <f t="shared" si="5"/>
        <v>10.001001210190477</v>
      </c>
    </row>
    <row r="15" spans="1:33" ht="14.25" customHeight="1" x14ac:dyDescent="0.15">
      <c r="A15" s="27" t="s">
        <v>28</v>
      </c>
      <c r="B15" s="24">
        <v>225.85450858954115</v>
      </c>
      <c r="C15" s="24">
        <v>217.74731861979049</v>
      </c>
      <c r="D15" s="24">
        <v>250.61452513966478</v>
      </c>
      <c r="E15" s="24">
        <v>250.27932960893855</v>
      </c>
      <c r="F15" s="24">
        <v>242.68156424581005</v>
      </c>
      <c r="G15" s="24">
        <v>242.68156424581005</v>
      </c>
      <c r="H15" s="24">
        <v>269.38547486033519</v>
      </c>
      <c r="I15" s="24">
        <v>275.47486033519556</v>
      </c>
      <c r="J15" s="24">
        <v>319.52090726256984</v>
      </c>
      <c r="K15" s="24">
        <v>328.91855139664807</v>
      </c>
      <c r="L15" s="24">
        <v>342.39991173184359</v>
      </c>
      <c r="M15" s="24">
        <v>319.3</v>
      </c>
      <c r="N15" s="24">
        <v>348.94599442539777</v>
      </c>
      <c r="O15" s="24">
        <v>380.81113867459442</v>
      </c>
      <c r="P15" s="24">
        <v>388.66826201332066</v>
      </c>
      <c r="Q15" s="24">
        <v>306.17854898847764</v>
      </c>
      <c r="R15" s="21"/>
      <c r="S15" s="64">
        <f t="shared" si="0"/>
        <v>-0.21223681243624637</v>
      </c>
      <c r="T15" s="66">
        <f t="shared" si="1"/>
        <v>-0.21223681243624637</v>
      </c>
      <c r="U15" s="66">
        <f t="shared" si="2"/>
        <v>-0.21223681243624637</v>
      </c>
      <c r="V15" s="83">
        <f t="shared" si="3"/>
        <v>1</v>
      </c>
      <c r="W15" s="65">
        <f t="shared" si="4"/>
        <v>0.35602506136903128</v>
      </c>
      <c r="X15" s="65">
        <f>IF(J15="", "", J15/GDP!M11/10)</f>
        <v>11.713288486582943</v>
      </c>
      <c r="Y15" s="65">
        <f>IF(K15="", "", K15/GDP!N11/10)</f>
        <v>11.785608332899622</v>
      </c>
      <c r="Z15" s="65">
        <f>IF(L15="", "", L15/GDP!O11/10)</f>
        <v>11.556222980616941</v>
      </c>
      <c r="AA15" s="65">
        <f>IF(M15="", "", M15/GDP!P11/10)</f>
        <v>10.701702451227936</v>
      </c>
      <c r="AB15" s="65">
        <f>IF(N15="", "", N15/GDP!Q11/10)</f>
        <v>11.28388036562645</v>
      </c>
      <c r="AC15" s="65">
        <f>IF(O15="", "", O15/GDP!R11/10)</f>
        <v>11.892215784484039</v>
      </c>
      <c r="AD15" s="65">
        <f>IF(P15="", "", P15/GDP!S11/10)</f>
        <v>11.631083529380778</v>
      </c>
      <c r="AE15" s="65">
        <f>IF(Q15="", "", Q15/GDP!T11/10)</f>
        <v>12.458397111500178</v>
      </c>
      <c r="AF15" s="21"/>
      <c r="AG15" s="65">
        <f t="shared" si="5"/>
        <v>11.413021022267227</v>
      </c>
    </row>
    <row r="16" spans="1:33" ht="14.25" customHeight="1" x14ac:dyDescent="0.15">
      <c r="A16" s="27" t="s">
        <v>29</v>
      </c>
      <c r="B16" s="26">
        <v>11749.264282900051</v>
      </c>
      <c r="C16" s="26">
        <v>12536.540786358806</v>
      </c>
      <c r="D16" s="26">
        <v>16453.472869958368</v>
      </c>
      <c r="E16" s="26">
        <v>19617.325830896647</v>
      </c>
      <c r="F16" s="26">
        <v>18737.769689832963</v>
      </c>
      <c r="G16" s="26">
        <v>22558.408798667402</v>
      </c>
      <c r="H16" s="26">
        <v>27371.292994692445</v>
      </c>
      <c r="I16" s="26">
        <v>28078.380970654092</v>
      </c>
      <c r="J16" s="26">
        <v>28574.832174241146</v>
      </c>
      <c r="K16" s="26">
        <v>30123.406693937399</v>
      </c>
      <c r="L16" s="26">
        <v>29190.411461676962</v>
      </c>
      <c r="M16" s="26">
        <v>30838.891839846947</v>
      </c>
      <c r="N16" s="26">
        <v>34470.031967554118</v>
      </c>
      <c r="O16" s="26">
        <v>36952.68154801787</v>
      </c>
      <c r="P16" s="26">
        <v>35968.436833747495</v>
      </c>
      <c r="Q16" s="26">
        <v>6488.1554850857565</v>
      </c>
      <c r="R16" s="21"/>
      <c r="S16" s="64">
        <f t="shared" si="0"/>
        <v>-0.81961530563379315</v>
      </c>
      <c r="T16" s="66" t="str">
        <f t="shared" si="1"/>
        <v/>
      </c>
      <c r="U16" s="66" t="str">
        <f t="shared" si="2"/>
        <v/>
      </c>
      <c r="V16" s="83">
        <f t="shared" si="3"/>
        <v>1</v>
      </c>
      <c r="W16" s="65">
        <f t="shared" si="4"/>
        <v>33.484090730168674</v>
      </c>
      <c r="X16" s="65">
        <f>IF(J16="", "", J16/GDP!M12/10)</f>
        <v>1.8818766122409443</v>
      </c>
      <c r="Y16" s="65">
        <f>IF(K16="", "", K16/GDP!N12/10)</f>
        <v>2.0669458033711754</v>
      </c>
      <c r="Z16" s="65">
        <f>IF(L16="", "", L16/GDP!O12/10)</f>
        <v>2.3639458985195043</v>
      </c>
      <c r="AA16" s="65">
        <f>IF(M16="", "", M16/GDP!P12/10)</f>
        <v>2.4354694049033916</v>
      </c>
      <c r="AB16" s="65">
        <f>IF(N16="", "", N16/GDP!Q12/10)</f>
        <v>2.488444213954947</v>
      </c>
      <c r="AC16" s="65">
        <f>IF(O16="", "", O16/GDP!R12/10)</f>
        <v>2.5999197875337221</v>
      </c>
      <c r="AD16" s="65">
        <f>IF(P16="", "", P16/GDP!S12/10)</f>
        <v>2.5832311122757878</v>
      </c>
      <c r="AE16" s="65">
        <f>IF(Q16="", "", Q16/GDP!T12/10)</f>
        <v>0.47737064340700924</v>
      </c>
      <c r="AF16" s="21"/>
      <c r="AG16" s="65">
        <f t="shared" si="5"/>
        <v>2.4942020834374707</v>
      </c>
    </row>
    <row r="17" spans="1:33" ht="14.25" customHeight="1" x14ac:dyDescent="0.15">
      <c r="A17" s="27" t="s">
        <v>30</v>
      </c>
      <c r="B17" s="24">
        <v>9313.9114863531559</v>
      </c>
      <c r="C17" s="24">
        <v>9631.9</v>
      </c>
      <c r="D17" s="24">
        <v>10558.839408265354</v>
      </c>
      <c r="E17" s="24">
        <v>11438.237590249271</v>
      </c>
      <c r="F17" s="24">
        <v>10825.713115841785</v>
      </c>
      <c r="G17" s="24">
        <v>10120.264658297247</v>
      </c>
      <c r="H17" s="24">
        <v>10555.979588771635</v>
      </c>
      <c r="I17" s="24">
        <v>9986.7836948821605</v>
      </c>
      <c r="J17" s="24">
        <v>10253.450041730026</v>
      </c>
      <c r="K17" s="24">
        <v>11094.787122736367</v>
      </c>
      <c r="L17" s="24">
        <v>9329.462572694094</v>
      </c>
      <c r="M17" s="24">
        <v>9771.9695808995748</v>
      </c>
      <c r="N17" s="24">
        <v>10768.482642318309</v>
      </c>
      <c r="O17" s="24">
        <v>11792.531332289398</v>
      </c>
      <c r="P17" s="24">
        <v>11589.29236350111</v>
      </c>
      <c r="Q17" s="24">
        <v>4903.0233920230667</v>
      </c>
      <c r="R17" s="21"/>
      <c r="S17" s="64">
        <f t="shared" si="0"/>
        <v>-0.57693505019646696</v>
      </c>
      <c r="T17" s="66" t="str">
        <f t="shared" si="1"/>
        <v/>
      </c>
      <c r="U17" s="66" t="str">
        <f t="shared" si="2"/>
        <v/>
      </c>
      <c r="V17" s="83">
        <f t="shared" si="3"/>
        <v>1</v>
      </c>
      <c r="W17" s="65">
        <f t="shared" si="4"/>
        <v>10.650347698340498</v>
      </c>
      <c r="X17" s="65">
        <f>IF(J17="", "", J17/GDP!M13/10)</f>
        <v>2.3834299406792177</v>
      </c>
      <c r="Y17" s="65">
        <f>IF(K17="", "", K17/GDP!N13/10)</f>
        <v>2.5061699158224413</v>
      </c>
      <c r="Z17" s="65">
        <f>IF(L17="", "", L17/GDP!O13/10)</f>
        <v>2.4422043962024715</v>
      </c>
      <c r="AA17" s="65">
        <f>IF(M17="", "", M17/GDP!P13/10)</f>
        <v>2.4693640970546373</v>
      </c>
      <c r="AB17" s="65">
        <f>IF(N17="", "", N17/GDP!Q13/10)</f>
        <v>2.5818085187151052</v>
      </c>
      <c r="AC17" s="65">
        <f>IF(O17="", "", O17/GDP!R13/10)</f>
        <v>2.5900503042702603</v>
      </c>
      <c r="AD17" s="65">
        <f>IF(P17="", "", P17/GDP!S13/10)</f>
        <v>2.6036060819631031</v>
      </c>
      <c r="AE17" s="65">
        <f>IF(Q17="", "", Q17/GDP!T13/10)</f>
        <v>1.1386427068974847</v>
      </c>
      <c r="AF17" s="21"/>
      <c r="AG17" s="65">
        <f t="shared" si="5"/>
        <v>2.5374066796411157</v>
      </c>
    </row>
    <row r="18" spans="1:33" ht="14.25" customHeight="1" x14ac:dyDescent="0.15">
      <c r="A18" s="27" t="s">
        <v>31</v>
      </c>
      <c r="B18" s="26">
        <v>163.96100000000001</v>
      </c>
      <c r="C18" s="26">
        <v>201.358</v>
      </c>
      <c r="D18" s="26">
        <v>263.57</v>
      </c>
      <c r="E18" s="26">
        <v>342.803</v>
      </c>
      <c r="F18" s="26">
        <v>405.58800000000002</v>
      </c>
      <c r="G18" s="26">
        <v>781.50599999999997</v>
      </c>
      <c r="H18" s="26">
        <v>1689.0119999999999</v>
      </c>
      <c r="I18" s="26">
        <v>2476.857</v>
      </c>
      <c r="J18" s="26">
        <v>2876.6</v>
      </c>
      <c r="K18" s="26">
        <v>3008.4079999999999</v>
      </c>
      <c r="L18" s="26">
        <v>2603.0619999999999</v>
      </c>
      <c r="M18" s="26">
        <v>2494.4110000000001</v>
      </c>
      <c r="N18" s="26">
        <v>2658.3690000000001</v>
      </c>
      <c r="O18" s="26">
        <v>2284.3609999999999</v>
      </c>
      <c r="P18" s="26">
        <v>1702.4929999999999</v>
      </c>
      <c r="Q18" s="26">
        <v>411.66300000000001</v>
      </c>
      <c r="R18" s="21"/>
      <c r="S18" s="64">
        <f t="shared" si="0"/>
        <v>-0.75819988687178153</v>
      </c>
      <c r="T18" s="66" t="str">
        <f t="shared" si="1"/>
        <v/>
      </c>
      <c r="U18" s="66" t="str">
        <f t="shared" si="2"/>
        <v/>
      </c>
      <c r="V18" s="83">
        <f t="shared" si="3"/>
        <v>1</v>
      </c>
      <c r="W18" s="65">
        <f t="shared" si="4"/>
        <v>2.3485392000000003</v>
      </c>
      <c r="X18" s="65">
        <f>IF(J18="", "", J18/GDP!M14/10)</f>
        <v>3.8788844631214707</v>
      </c>
      <c r="Y18" s="65">
        <f>IF(K18="", "", K18/GDP!N14/10)</f>
        <v>3.9983999497295302</v>
      </c>
      <c r="Z18" s="65">
        <f>IF(L18="", "", L18/GDP!O14/10)</f>
        <v>5.1196823646867866</v>
      </c>
      <c r="AA18" s="65">
        <f>IF(M18="", "", M18/GDP!P14/10)</f>
        <v>6.5938096858595419</v>
      </c>
      <c r="AB18" s="65">
        <f>IF(N18="", "", N18/GDP!Q14/10)</f>
        <v>6.4250336234570877</v>
      </c>
      <c r="AC18" s="65">
        <f>IF(O18="", "", O18/GDP!R14/10)</f>
        <v>4.8486911302002689</v>
      </c>
      <c r="AD18" s="65">
        <f>IF(P18="", "", P18/GDP!S14/10)</f>
        <v>3.5433431275327187</v>
      </c>
      <c r="AE18" s="65">
        <f>IF(Q18="", "", Q18/GDP!T14/10)</f>
        <v>0.96618230565963759</v>
      </c>
      <c r="AF18" s="21"/>
      <c r="AG18" s="65">
        <f t="shared" si="5"/>
        <v>5.3061119863472808</v>
      </c>
    </row>
    <row r="19" spans="1:33" ht="14.25" customHeight="1" x14ac:dyDescent="0.15">
      <c r="A19" s="27" t="s">
        <v>32</v>
      </c>
      <c r="B19" s="24">
        <v>344.29079999999999</v>
      </c>
      <c r="C19" s="24">
        <v>385.24</v>
      </c>
      <c r="D19" s="24">
        <v>377.44</v>
      </c>
      <c r="E19" s="24">
        <v>304.51319999999998</v>
      </c>
      <c r="F19" s="24">
        <v>240.45</v>
      </c>
      <c r="G19" s="24">
        <v>227.56</v>
      </c>
      <c r="H19" s="24">
        <v>246.255</v>
      </c>
      <c r="I19" s="24">
        <v>285.71199999999999</v>
      </c>
      <c r="J19" s="24">
        <v>262.48</v>
      </c>
      <c r="K19" s="24">
        <v>211.53952196640003</v>
      </c>
      <c r="L19" s="24">
        <v>238.10563813120001</v>
      </c>
      <c r="M19" s="24">
        <v>329.18048781599998</v>
      </c>
      <c r="N19" s="24">
        <v>370.57793484539997</v>
      </c>
      <c r="O19" s="24">
        <v>331.722143356</v>
      </c>
      <c r="P19" s="24">
        <v>335.26213155999994</v>
      </c>
      <c r="Q19" s="24">
        <v>110.3557</v>
      </c>
      <c r="R19" s="21"/>
      <c r="S19" s="64">
        <f t="shared" si="0"/>
        <v>-0.67083756376985781</v>
      </c>
      <c r="T19" s="66" t="str">
        <f t="shared" si="1"/>
        <v/>
      </c>
      <c r="U19" s="66" t="str">
        <f t="shared" si="2"/>
        <v/>
      </c>
      <c r="V19" s="83">
        <f t="shared" si="3"/>
        <v>1</v>
      </c>
      <c r="W19" s="65">
        <f t="shared" si="4"/>
        <v>0.32096966714171998</v>
      </c>
      <c r="X19" s="65">
        <f>IF(J19="", "", J19/GDP!M15/10)</f>
        <v>2.4836304454789753</v>
      </c>
      <c r="Y19" s="65">
        <f>IF(K19="", "", K19/GDP!N15/10)</f>
        <v>1.9037719317326041</v>
      </c>
      <c r="Z19" s="65">
        <f>IF(L19="", "", L19/GDP!O15/10)</f>
        <v>2.033214111172593</v>
      </c>
      <c r="AA19" s="65">
        <f>IF(M19="", "", M19/GDP!P15/10)</f>
        <v>2.7596134284780147</v>
      </c>
      <c r="AB19" s="65">
        <f>IF(N19="", "", N19/GDP!Q15/10)</f>
        <v>2.9668308008790536</v>
      </c>
      <c r="AC19" s="65">
        <f>IF(O19="", "", O19/GDP!R15/10)</f>
        <v>2.5473782520177237</v>
      </c>
      <c r="AD19" s="65">
        <f>IF(P19="", "", P19/GDP!S15/10)</f>
        <v>2.4690114852564289</v>
      </c>
      <c r="AE19" s="65">
        <f>IF(Q19="", "", Q19/GDP!T15/10)</f>
        <v>0.98096242808605072</v>
      </c>
      <c r="AF19" s="21"/>
      <c r="AG19" s="65">
        <f t="shared" si="5"/>
        <v>2.5552096155607629</v>
      </c>
    </row>
    <row r="20" spans="1:33" ht="14.25" customHeight="1" x14ac:dyDescent="0.15">
      <c r="A20" s="27" t="s">
        <v>33</v>
      </c>
      <c r="B20" s="26">
        <v>413.8297872340425</v>
      </c>
      <c r="C20" s="26">
        <v>455.31914893617022</v>
      </c>
      <c r="D20" s="26">
        <v>478.72340425531911</v>
      </c>
      <c r="E20" s="26">
        <v>503.19148936170217</v>
      </c>
      <c r="F20" s="26">
        <v>407.71276595744683</v>
      </c>
      <c r="G20" s="26">
        <v>505.58510638297872</v>
      </c>
      <c r="H20" s="26">
        <v>718.08510638297867</v>
      </c>
      <c r="I20" s="26">
        <v>814.09574468085111</v>
      </c>
      <c r="J20" s="26">
        <v>838.56382978723411</v>
      </c>
      <c r="K20" s="26">
        <v>611.17021276595744</v>
      </c>
      <c r="L20" s="26">
        <v>822.3</v>
      </c>
      <c r="M20" s="26">
        <v>1891.4893617021278</v>
      </c>
      <c r="N20" s="26">
        <v>1791.3297872340427</v>
      </c>
      <c r="O20" s="26">
        <v>2134.0425531914893</v>
      </c>
      <c r="P20" s="72">
        <v>1700</v>
      </c>
      <c r="Q20" s="26"/>
      <c r="R20" s="21"/>
      <c r="S20" s="64" t="str">
        <f t="shared" si="0"/>
        <v/>
      </c>
      <c r="T20" s="66" t="str">
        <f t="shared" si="1"/>
        <v/>
      </c>
      <c r="U20" s="66" t="str">
        <f t="shared" si="2"/>
        <v/>
      </c>
      <c r="V20" s="83">
        <f t="shared" si="3"/>
        <v>0</v>
      </c>
      <c r="W20" s="65">
        <f t="shared" si="4"/>
        <v>1.667832340425532</v>
      </c>
      <c r="X20" s="65">
        <f>IF(J20="", "", J20/GDP!M16/10)</f>
        <v>2.5770646963387374</v>
      </c>
      <c r="Y20" s="65">
        <f>IF(K20="", "", K20/GDP!N16/10)</f>
        <v>1.8305272683243903</v>
      </c>
      <c r="Z20" s="65">
        <f>IF(L20="", "", L20/GDP!O16/10)</f>
        <v>2.6482547383135304</v>
      </c>
      <c r="AA20" s="65">
        <f>IF(M20="", "", M20/GDP!P16/10)</f>
        <v>5.8678173485089129</v>
      </c>
      <c r="AB20" s="65">
        <f>IF(N20="", "", N20/GDP!Q16/10)</f>
        <v>5.0497333584243069</v>
      </c>
      <c r="AC20" s="65">
        <f>IF(O20="", "", O20/GDP!R16/10)</f>
        <v>5.6675111898736326</v>
      </c>
      <c r="AD20" s="65">
        <f>IF(P20="", "", P20/GDP!S16/10)</f>
        <v>4.4186001498674141</v>
      </c>
      <c r="AE20" s="65" t="str">
        <f>IF(Q20="", "", Q20/GDP!T16/10)</f>
        <v/>
      </c>
      <c r="AF20" s="21"/>
      <c r="AG20" s="65">
        <f t="shared" si="5"/>
        <v>4.7303833569975593</v>
      </c>
    </row>
    <row r="21" spans="1:33" ht="14.25" customHeight="1" x14ac:dyDescent="0.15">
      <c r="A21" s="27" t="s">
        <v>34</v>
      </c>
      <c r="B21" s="24">
        <v>136.30000000000001</v>
      </c>
      <c r="C21" s="24">
        <v>139.64204195702277</v>
      </c>
      <c r="D21" s="24">
        <v>155.76238999053081</v>
      </c>
      <c r="E21" s="24">
        <v>183.58417930131083</v>
      </c>
      <c r="F21" s="24">
        <v>249.10438588113948</v>
      </c>
      <c r="G21" s="24">
        <v>260.5945887344555</v>
      </c>
      <c r="H21" s="24">
        <v>331.67930079654661</v>
      </c>
      <c r="I21" s="24">
        <v>303.95824339682633</v>
      </c>
      <c r="J21" s="24">
        <v>349.93436843509755</v>
      </c>
      <c r="K21" s="24">
        <v>399.76617838530228</v>
      </c>
      <c r="L21" s="24">
        <v>427.09159517212703</v>
      </c>
      <c r="M21" s="24">
        <v>483.67517238866151</v>
      </c>
      <c r="N21" s="24">
        <v>602.96898009225333</v>
      </c>
      <c r="O21" s="24">
        <v>755.42881874002614</v>
      </c>
      <c r="P21" s="24">
        <v>919.87466885744288</v>
      </c>
      <c r="Q21" s="24">
        <v>394.45562342782944</v>
      </c>
      <c r="R21" s="21"/>
      <c r="S21" s="64">
        <f t="shared" si="0"/>
        <v>-0.57118547038829259</v>
      </c>
      <c r="T21" s="66" t="str">
        <f t="shared" si="1"/>
        <v/>
      </c>
      <c r="U21" s="66" t="str">
        <f t="shared" si="2"/>
        <v/>
      </c>
      <c r="V21" s="83">
        <f t="shared" si="3"/>
        <v>1</v>
      </c>
      <c r="W21" s="65">
        <f t="shared" si="4"/>
        <v>0.63780784705010218</v>
      </c>
      <c r="X21" s="65">
        <f>IF(J21="", "", J21/GDP!M17/10)</f>
        <v>0.23324935130461283</v>
      </c>
      <c r="Y21" s="65">
        <f>IF(K21="", "", K21/GDP!N17/10)</f>
        <v>0.23123022108398178</v>
      </c>
      <c r="Z21" s="65">
        <f>IF(L21="", "", L21/GDP!O17/10)</f>
        <v>0.21885676576897031</v>
      </c>
      <c r="AA21" s="65">
        <f>IF(M21="", "", M21/GDP!P17/10)</f>
        <v>0.21846459985372363</v>
      </c>
      <c r="AB21" s="65">
        <f>IF(N21="", "", N21/GDP!Q17/10)</f>
        <v>0.24148245258510181</v>
      </c>
      <c r="AC21" s="65">
        <f>IF(O21="", "", O21/GDP!R17/10)</f>
        <v>0.27641027225275028</v>
      </c>
      <c r="AD21" s="65">
        <f>IF(P21="", "", P21/GDP!S17/10)</f>
        <v>0.30419497015723085</v>
      </c>
      <c r="AE21" s="65">
        <f>IF(Q21="", "", Q21/GDP!T17/10)</f>
        <v>0.12053531659949683</v>
      </c>
      <c r="AF21" s="21"/>
      <c r="AG21" s="65">
        <f t="shared" si="5"/>
        <v>0.25188181212355537</v>
      </c>
    </row>
    <row r="22" spans="1:33" ht="14.25" customHeight="1" x14ac:dyDescent="0.15">
      <c r="A22" s="27" t="s">
        <v>35</v>
      </c>
      <c r="B22" s="26">
        <v>100.688056277934</v>
      </c>
      <c r="C22" s="26">
        <v>104.39302095000001</v>
      </c>
      <c r="D22" s="26">
        <v>98.906470430000013</v>
      </c>
      <c r="E22" s="26">
        <v>80.381434845000001</v>
      </c>
      <c r="F22" s="26">
        <v>70.593861515</v>
      </c>
      <c r="G22" s="26">
        <v>70.875559624999994</v>
      </c>
      <c r="H22" s="26">
        <v>70.74157815625</v>
      </c>
      <c r="I22" s="26">
        <v>58.122218400000001</v>
      </c>
      <c r="J22" s="26">
        <v>59.434220537377001</v>
      </c>
      <c r="K22" s="26">
        <v>49.026882126610005</v>
      </c>
      <c r="L22" s="26">
        <v>55.708333177749999</v>
      </c>
      <c r="M22" s="26">
        <v>52.977924331605003</v>
      </c>
      <c r="N22" s="26"/>
      <c r="O22" s="26"/>
      <c r="P22" s="26"/>
      <c r="Q22" s="26"/>
      <c r="R22" s="21"/>
      <c r="S22" s="64" t="str">
        <f t="shared" si="0"/>
        <v/>
      </c>
      <c r="T22" s="66" t="str">
        <f t="shared" si="1"/>
        <v/>
      </c>
      <c r="U22" s="66" t="str">
        <f t="shared" si="2"/>
        <v/>
      </c>
      <c r="V22" s="83">
        <f t="shared" si="3"/>
        <v>0</v>
      </c>
      <c r="W22" s="65">
        <f t="shared" si="4"/>
        <v>5.4343128754677499E-2</v>
      </c>
      <c r="X22" s="65">
        <f>IF(J22="", "", J22/GDP!M18/10)</f>
        <v>1.270709119103804</v>
      </c>
      <c r="Y22" s="65">
        <f>IF(K22="", "", K22/GDP!N18/10)</f>
        <v>1.0439371235203081</v>
      </c>
      <c r="Z22" s="65">
        <f>IF(L22="", "", L22/GDP!O18/10)</f>
        <v>1.1815119941896184</v>
      </c>
      <c r="AA22" s="65">
        <f>IF(M22="", "", M22/GDP!P18/10)</f>
        <v>1.0968497657318168</v>
      </c>
      <c r="AB22" s="65" t="str">
        <f>IF(N22="", "", N22/GDP!Q18/10)</f>
        <v/>
      </c>
      <c r="AC22" s="65" t="str">
        <f>IF(O22="", "", O22/GDP!R18/10)</f>
        <v/>
      </c>
      <c r="AD22" s="65" t="str">
        <f>IF(P22="", "", P22/GDP!S18/10)</f>
        <v/>
      </c>
      <c r="AE22" s="65" t="str">
        <f>IF(Q22="", "", Q22/GDP!T18/10)</f>
        <v/>
      </c>
      <c r="AF22" s="21"/>
      <c r="AG22" s="65">
        <f t="shared" si="5"/>
        <v>1.1391808799607177</v>
      </c>
    </row>
    <row r="23" spans="1:33" ht="14.25" customHeight="1" x14ac:dyDescent="0.15">
      <c r="A23" s="27" t="s">
        <v>36</v>
      </c>
      <c r="B23" s="24">
        <v>447.5</v>
      </c>
      <c r="C23" s="24">
        <v>586.4</v>
      </c>
      <c r="D23" s="24">
        <v>606</v>
      </c>
      <c r="E23" s="24">
        <v>716.4</v>
      </c>
      <c r="F23" s="24">
        <v>638.5</v>
      </c>
      <c r="G23" s="24">
        <v>621.5</v>
      </c>
      <c r="H23" s="24">
        <v>588.20000000000005</v>
      </c>
      <c r="I23" s="24">
        <v>788.6</v>
      </c>
      <c r="J23" s="24">
        <v>1153.3</v>
      </c>
      <c r="K23" s="24">
        <v>1158.7</v>
      </c>
      <c r="L23" s="24">
        <v>901.1</v>
      </c>
      <c r="M23" s="24">
        <v>799.5</v>
      </c>
      <c r="N23" s="24">
        <v>983.1</v>
      </c>
      <c r="O23" s="24">
        <v>1069.3</v>
      </c>
      <c r="P23" s="24">
        <v>1122.5</v>
      </c>
      <c r="Q23" s="24">
        <v>501.7</v>
      </c>
      <c r="R23" s="21"/>
      <c r="S23" s="64">
        <f t="shared" si="0"/>
        <v>-0.55305122494432069</v>
      </c>
      <c r="T23" s="66" t="str">
        <f t="shared" si="1"/>
        <v/>
      </c>
      <c r="U23" s="66" t="str">
        <f t="shared" si="2"/>
        <v/>
      </c>
      <c r="V23" s="83">
        <f t="shared" si="3"/>
        <v>1</v>
      </c>
      <c r="W23" s="65">
        <f t="shared" si="4"/>
        <v>0.97510000000000008</v>
      </c>
      <c r="X23" s="65">
        <f>IF(J23="", "", J23/GDP!M19/10)</f>
        <v>1.5276363648018374</v>
      </c>
      <c r="Y23" s="65">
        <f>IF(K23="", "", K23/GDP!N19/10)</f>
        <v>1.4716267313401954</v>
      </c>
      <c r="Z23" s="65">
        <f>IF(L23="", "", L23/GDP!O19/10)</f>
        <v>1.5997117396900173</v>
      </c>
      <c r="AA23" s="65">
        <f>IF(M23="", "", M23/GDP!P19/10)</f>
        <v>1.6759796506458895</v>
      </c>
      <c r="AB23" s="65">
        <f>IF(N23="", "", N23/GDP!Q19/10)</f>
        <v>1.7965023405209162</v>
      </c>
      <c r="AC23" s="65">
        <f>IF(O23="", "", O23/GDP!R19/10)</f>
        <v>1.7818271526281386</v>
      </c>
      <c r="AD23" s="65">
        <f>IF(P23="", "", P23/GDP!S19/10)</f>
        <v>1.7426238109648733</v>
      </c>
      <c r="AE23" s="65">
        <f>IF(Q23="", "", Q23/GDP!T19/10)</f>
        <v>0.83338086323753269</v>
      </c>
      <c r="AF23" s="21"/>
      <c r="AG23" s="65">
        <f t="shared" si="5"/>
        <v>1.7193289388899669</v>
      </c>
    </row>
    <row r="24" spans="1:33" ht="14.25" customHeight="1" x14ac:dyDescent="0.15">
      <c r="A24" s="27" t="s">
        <v>37</v>
      </c>
      <c r="B24" s="26">
        <v>14943.929707480003</v>
      </c>
      <c r="C24" s="26">
        <v>15580.642116524876</v>
      </c>
      <c r="D24" s="26">
        <v>17502.272034284269</v>
      </c>
      <c r="E24" s="26">
        <v>19523.099999999999</v>
      </c>
      <c r="F24" s="26">
        <v>19000.55332694239</v>
      </c>
      <c r="G24" s="26">
        <v>18862.395558297245</v>
      </c>
      <c r="H24" s="26">
        <v>20672.448936120109</v>
      </c>
      <c r="I24" s="26">
        <v>20166.061145632801</v>
      </c>
      <c r="J24" s="26">
        <v>22157.016765912307</v>
      </c>
      <c r="K24" s="26">
        <v>23820.023381488132</v>
      </c>
      <c r="L24" s="26">
        <v>13653.942597834122</v>
      </c>
      <c r="M24" s="26">
        <v>14439.199882726567</v>
      </c>
      <c r="N24" s="26">
        <v>15600.192347731274</v>
      </c>
      <c r="O24" s="26">
        <v>18441.662870091604</v>
      </c>
      <c r="P24" s="26">
        <v>18702.003574621249</v>
      </c>
      <c r="Q24" s="26">
        <v>13298.75689082729</v>
      </c>
      <c r="R24" s="21"/>
      <c r="S24" s="64">
        <f t="shared" si="0"/>
        <v>-0.2889127179467661</v>
      </c>
      <c r="T24" s="66" t="str">
        <f t="shared" si="1"/>
        <v/>
      </c>
      <c r="U24" s="66" t="str">
        <f t="shared" si="2"/>
        <v/>
      </c>
      <c r="V24" s="83">
        <f t="shared" si="3"/>
        <v>1</v>
      </c>
      <c r="W24" s="65">
        <f t="shared" si="4"/>
        <v>16.167400254600963</v>
      </c>
      <c r="X24" s="65">
        <f>IF(J24="", "", J24/GDP!M20/10)</f>
        <v>4.2462773815117503</v>
      </c>
      <c r="Y24" s="65">
        <f>IF(K24="", "", K24/GDP!N20/10)</f>
        <v>4.4479418292782658</v>
      </c>
      <c r="Z24" s="65">
        <f>IF(L24="", "", L24/GDP!O20/10)</f>
        <v>2.9529504947442922</v>
      </c>
      <c r="AA24" s="65">
        <f>IF(M24="", "", M24/GDP!P20/10)</f>
        <v>3.0338847662082644</v>
      </c>
      <c r="AB24" s="65">
        <f>IF(N24="", "", N24/GDP!Q20/10)</f>
        <v>3.1043888599702174</v>
      </c>
      <c r="AC24" s="65">
        <f>IF(O24="", "", O24/GDP!R20/10)</f>
        <v>3.3901333082486516</v>
      </c>
      <c r="AD24" s="65">
        <f>IF(P24="", "", P24/GDP!S20/10)</f>
        <v>3.5077849431065276</v>
      </c>
      <c r="AE24" s="65">
        <f>IF(Q24="", "", Q24/GDP!T20/10)</f>
        <v>2.5919095616510175</v>
      </c>
      <c r="AF24" s="21"/>
      <c r="AG24" s="65">
        <f t="shared" si="5"/>
        <v>3.1978284744555907</v>
      </c>
    </row>
    <row r="25" spans="1:33" ht="14.25" customHeight="1" x14ac:dyDescent="0.15">
      <c r="A25" s="27" t="s">
        <v>39</v>
      </c>
      <c r="B25" s="26">
        <v>41.639804351159498</v>
      </c>
      <c r="C25" s="26">
        <v>41.064239741022497</v>
      </c>
      <c r="D25" s="26">
        <v>42.749004246748051</v>
      </c>
      <c r="E25" s="26">
        <v>40.781111858983046</v>
      </c>
      <c r="F25" s="26">
        <v>40.708672277390853</v>
      </c>
      <c r="G25" s="26">
        <v>36.491941700385347</v>
      </c>
      <c r="H25" s="26">
        <v>33.799999999999997</v>
      </c>
      <c r="I25" s="26">
        <v>36.91899411675405</v>
      </c>
      <c r="J25" s="26">
        <v>40.126453442310996</v>
      </c>
      <c r="K25" s="26">
        <v>48.511550581317394</v>
      </c>
      <c r="L25" s="26">
        <v>47.302723290242206</v>
      </c>
      <c r="M25" s="26">
        <v>52.82527276561791</v>
      </c>
      <c r="N25" s="26">
        <v>50.502757468877093</v>
      </c>
      <c r="O25" s="26">
        <v>47.545935095495445</v>
      </c>
      <c r="P25" s="26">
        <v>43.465620662243197</v>
      </c>
      <c r="Q25" s="26">
        <v>20.548393796207851</v>
      </c>
      <c r="R25" s="21"/>
      <c r="S25" s="64">
        <f t="shared" si="0"/>
        <v>-0.52724950240829305</v>
      </c>
      <c r="T25" s="66" t="str">
        <f t="shared" si="1"/>
        <v/>
      </c>
      <c r="U25" s="66" t="str">
        <f t="shared" si="2"/>
        <v/>
      </c>
      <c r="V25" s="83">
        <f t="shared" si="3"/>
        <v>1</v>
      </c>
      <c r="W25" s="65">
        <f t="shared" si="4"/>
        <v>4.832846185649517E-2</v>
      </c>
      <c r="X25" s="65">
        <f>IF(J25="", "", J25/GDP!M21/10)</f>
        <v>2.5405956406833665</v>
      </c>
      <c r="Y25" s="65">
        <f>IF(K25="", "", K25/GDP!N21/10)</f>
        <v>2.9095262084495075</v>
      </c>
      <c r="Z25" s="65">
        <f>IF(L25="", "", L25/GDP!O21/10)</f>
        <v>2.7474412528437355</v>
      </c>
      <c r="AA25" s="65">
        <f>IF(M25="", "", M25/GDP!P21/10)</f>
        <v>2.9522803377145785</v>
      </c>
      <c r="AB25" s="65">
        <f>IF(N25="", "", N25/GDP!Q21/10)</f>
        <v>2.7173500698705566</v>
      </c>
      <c r="AC25" s="65">
        <f>IF(O25="", "", O25/GDP!R21/10)</f>
        <v>2.4816504192443496</v>
      </c>
      <c r="AD25" s="65">
        <f>IF(P25="", "", P25/GDP!S21/10)</f>
        <v>2.1924445987170813</v>
      </c>
      <c r="AE25" s="65">
        <f>IF(Q25="", "", Q25/GDP!T21/10)</f>
        <v>1.2045473877071575</v>
      </c>
      <c r="AF25" s="21"/>
      <c r="AG25" s="65">
        <f t="shared" si="5"/>
        <v>2.6182333356780605</v>
      </c>
    </row>
    <row r="26" spans="1:33" ht="14.25" customHeight="1" x14ac:dyDescent="0.15">
      <c r="A26" s="27" t="s">
        <v>40</v>
      </c>
      <c r="B26" s="24">
        <v>26.893836123795918</v>
      </c>
      <c r="C26" s="24">
        <v>34.265164545846716</v>
      </c>
      <c r="D26" s="24">
        <v>71.804385427344769</v>
      </c>
      <c r="E26" s="24">
        <v>64.067258622230625</v>
      </c>
      <c r="F26" s="24">
        <v>52.730909617670271</v>
      </c>
      <c r="G26" s="24">
        <v>57.504708870652784</v>
      </c>
      <c r="H26" s="24">
        <v>52.9</v>
      </c>
      <c r="I26" s="24">
        <v>42.764918101112663</v>
      </c>
      <c r="J26" s="24">
        <v>38.897984675824901</v>
      </c>
      <c r="K26" s="24">
        <v>54.294363603209405</v>
      </c>
      <c r="L26" s="24">
        <v>62.366661765688804</v>
      </c>
      <c r="M26" s="24">
        <v>63.90523315573472</v>
      </c>
      <c r="N26" s="24">
        <v>49.996198305807226</v>
      </c>
      <c r="O26" s="24">
        <v>31.11192760114859</v>
      </c>
      <c r="P26" s="24">
        <v>93.985243653614504</v>
      </c>
      <c r="Q26" s="24"/>
      <c r="R26" s="21"/>
      <c r="S26" s="64" t="str">
        <f t="shared" si="0"/>
        <v/>
      </c>
      <c r="T26" s="66" t="str">
        <f t="shared" si="1"/>
        <v/>
      </c>
      <c r="U26" s="66" t="str">
        <f t="shared" si="2"/>
        <v/>
      </c>
      <c r="V26" s="83">
        <f t="shared" si="3"/>
        <v>0</v>
      </c>
      <c r="W26" s="65">
        <f t="shared" si="4"/>
        <v>6.0273052896398761E-2</v>
      </c>
      <c r="X26" s="65">
        <f>IF(J26="", "", J26/GDP!M22/10)</f>
        <v>0.31073572482359973</v>
      </c>
      <c r="Y26" s="65">
        <f>IF(K26="", "", K26/GDP!N22/10)</f>
        <v>0.40859845919713422</v>
      </c>
      <c r="Z26" s="65">
        <f>IF(L26="", "", L26/GDP!O22/10)</f>
        <v>0.54758927203163021</v>
      </c>
      <c r="AA26" s="65">
        <f>IF(M26="", "", M26/GDP!P22/10)</f>
        <v>0.54075388050423723</v>
      </c>
      <c r="AB26" s="65">
        <f>IF(N26="", "", N26/GDP!Q22/10)</f>
        <v>0.39375848334859703</v>
      </c>
      <c r="AC26" s="65">
        <f>IF(O26="", "", O26/GDP!R22/10)</f>
        <v>0.21821524024395358</v>
      </c>
      <c r="AD26" s="65">
        <f>IF(P26="", "", P26/GDP!S22/10)</f>
        <v>0.65302462724252919</v>
      </c>
      <c r="AE26" s="65" t="str">
        <f>IF(Q26="", "", Q26/GDP!T22/10)</f>
        <v/>
      </c>
      <c r="AF26" s="21"/>
      <c r="AG26" s="65">
        <f t="shared" si="5"/>
        <v>0.47066830067418952</v>
      </c>
    </row>
    <row r="27" spans="1:33" ht="14.25" customHeight="1" x14ac:dyDescent="0.15">
      <c r="A27" s="27" t="s">
        <v>41</v>
      </c>
      <c r="B27" s="26"/>
      <c r="C27" s="26">
        <v>268.5</v>
      </c>
      <c r="D27" s="26">
        <v>288.38932778188831</v>
      </c>
      <c r="E27" s="26">
        <v>306.59267543105602</v>
      </c>
      <c r="F27" s="26">
        <v>294.58595160462352</v>
      </c>
      <c r="G27" s="26">
        <v>301.01185911978899</v>
      </c>
      <c r="H27" s="26">
        <v>216.25183299050158</v>
      </c>
      <c r="I27" s="26">
        <v>221.02241330191799</v>
      </c>
      <c r="J27" s="26">
        <v>221.8028201576893</v>
      </c>
      <c r="K27" s="26">
        <v>263.94032840879424</v>
      </c>
      <c r="L27" s="26">
        <v>244.27028391104622</v>
      </c>
      <c r="M27" s="26">
        <v>248.91548085383579</v>
      </c>
      <c r="N27" s="26">
        <v>254.976071606738</v>
      </c>
      <c r="O27" s="26">
        <v>254.12808653356547</v>
      </c>
      <c r="P27" s="26">
        <v>262.73580239889935</v>
      </c>
      <c r="Q27" s="72">
        <v>191</v>
      </c>
      <c r="R27" s="21"/>
      <c r="S27" s="64">
        <f t="shared" si="0"/>
        <v>-0.2730339822129999</v>
      </c>
      <c r="T27" s="66" t="str">
        <f t="shared" si="1"/>
        <v/>
      </c>
      <c r="U27" s="66" t="str">
        <f t="shared" si="2"/>
        <v/>
      </c>
      <c r="V27" s="83">
        <f t="shared" si="3"/>
        <v>1</v>
      </c>
      <c r="W27" s="65">
        <f t="shared" si="4"/>
        <v>0.25300514506081695</v>
      </c>
      <c r="X27" s="65">
        <f>IF(J27="", "", J27/GDP!M23/10)</f>
        <v>3.4304236064226559</v>
      </c>
      <c r="Y27" s="65">
        <f>IF(K27="", "", K27/GDP!N23/10)</f>
        <v>4.115073623598831</v>
      </c>
      <c r="Z27" s="65">
        <f>IF(L27="", "", L27/GDP!O23/10)</f>
        <v>3.6707307673218366</v>
      </c>
      <c r="AA27" s="65">
        <f>IF(M27="", "", M27/GDP!P23/10)</f>
        <v>3.607517268756594</v>
      </c>
      <c r="AB27" s="65">
        <f>IF(N27="", "", N27/GDP!Q23/10)</f>
        <v>3.5699354608048424</v>
      </c>
      <c r="AC27" s="65">
        <f>IF(O27="", "", O27/GDP!R23/10)</f>
        <v>3.5176704512428136</v>
      </c>
      <c r="AD27" s="65">
        <f>IF(P27="", "", P27/GDP!S23/10)</f>
        <v>3.5105803773793816</v>
      </c>
      <c r="AE27" s="65">
        <f>IF(Q27="", "", Q27/GDP!T23/10)</f>
        <v>2.7671534538711171</v>
      </c>
      <c r="AF27" s="21"/>
      <c r="AG27" s="65">
        <f t="shared" si="5"/>
        <v>3.5752868651010936</v>
      </c>
    </row>
    <row r="28" spans="1:33" ht="14.25" customHeight="1" x14ac:dyDescent="0.15">
      <c r="A28" s="27" t="s">
        <v>42</v>
      </c>
      <c r="B28" s="24"/>
      <c r="C28" s="24">
        <v>22.4</v>
      </c>
      <c r="D28" s="24">
        <v>26.06535019273845</v>
      </c>
      <c r="E28" s="24">
        <v>64.472300343905019</v>
      </c>
      <c r="F28" s="24">
        <v>32.873587154717171</v>
      </c>
      <c r="G28" s="24">
        <v>41.387605964451986</v>
      </c>
      <c r="H28" s="24">
        <v>56.164005245393952</v>
      </c>
      <c r="I28" s="24">
        <v>67.168094586381685</v>
      </c>
      <c r="J28" s="24">
        <v>63.514820321845022</v>
      </c>
      <c r="K28" s="24">
        <v>42.320938816946111</v>
      </c>
      <c r="L28" s="24">
        <v>39.821917677011939</v>
      </c>
      <c r="M28" s="24">
        <v>51.011514516314627</v>
      </c>
      <c r="N28" s="24">
        <v>60.84104726879044</v>
      </c>
      <c r="O28" s="24">
        <v>79.315031816360502</v>
      </c>
      <c r="P28" s="24">
        <v>66.899625905087859</v>
      </c>
      <c r="Q28" s="24">
        <v>49.649948929630874</v>
      </c>
      <c r="R28" s="21"/>
      <c r="S28" s="64">
        <f t="shared" si="0"/>
        <v>-0.25784414699014202</v>
      </c>
      <c r="T28" s="66" t="str">
        <f t="shared" si="1"/>
        <v/>
      </c>
      <c r="U28" s="66" t="str">
        <f t="shared" si="2"/>
        <v/>
      </c>
      <c r="V28" s="83">
        <f t="shared" si="3"/>
        <v>1</v>
      </c>
      <c r="W28" s="65">
        <f t="shared" si="4"/>
        <v>5.9577827436713075E-2</v>
      </c>
      <c r="X28" s="65">
        <f>IF(J28="", "", J28/GDP!M24/10)</f>
        <v>3.5179052470933128</v>
      </c>
      <c r="Y28" s="65">
        <f>IF(K28="", "", K28/GDP!N24/10)</f>
        <v>2.37253606362487</v>
      </c>
      <c r="Z28" s="65">
        <f>IF(L28="", "", L28/GDP!O24/10)</f>
        <v>2.0723567963665057</v>
      </c>
      <c r="AA28" s="65">
        <f>IF(M28="", "", M28/GDP!P24/10)</f>
        <v>2.5194519472823496</v>
      </c>
      <c r="AB28" s="65">
        <f>IF(N28="", "", N28/GDP!Q24/10)</f>
        <v>2.5727338734276399</v>
      </c>
      <c r="AC28" s="65">
        <f>IF(O28="", "", O28/GDP!R24/10)</f>
        <v>3.2894271282981835</v>
      </c>
      <c r="AD28" s="65">
        <f>IF(P28="", "", P28/GDP!S24/10)</f>
        <v>2.6890118736791142</v>
      </c>
      <c r="AE28" s="65">
        <f>IF(Q28="", "", Q28/GDP!T24/10)</f>
        <v>1.9832700909548691</v>
      </c>
      <c r="AF28" s="21"/>
      <c r="AG28" s="65">
        <f t="shared" si="5"/>
        <v>2.6285963238107586</v>
      </c>
    </row>
    <row r="29" spans="1:33" ht="14.25" customHeight="1" x14ac:dyDescent="0.15">
      <c r="A29" s="27" t="s">
        <v>43</v>
      </c>
      <c r="B29" s="26">
        <v>186.39099999999999</v>
      </c>
      <c r="C29" s="26">
        <v>272.58300000000003</v>
      </c>
      <c r="D29" s="26">
        <v>303.59500000000003</v>
      </c>
      <c r="E29" s="26">
        <v>281.14</v>
      </c>
      <c r="F29" s="26">
        <v>289.61</v>
      </c>
      <c r="G29" s="26">
        <v>312.80399999999997</v>
      </c>
      <c r="H29" s="26">
        <v>298.04140000000001</v>
      </c>
      <c r="I29" s="26">
        <v>360.68330025</v>
      </c>
      <c r="J29" s="26">
        <v>520.59841155557592</v>
      </c>
      <c r="K29" s="26">
        <v>806</v>
      </c>
      <c r="L29" s="26">
        <v>711.02522984328812</v>
      </c>
      <c r="M29" s="26">
        <v>818.345458950438</v>
      </c>
      <c r="N29" s="26">
        <v>829.04600000000005</v>
      </c>
      <c r="O29" s="26">
        <v>865.7</v>
      </c>
      <c r="P29" s="26">
        <v>936.81</v>
      </c>
      <c r="Q29" s="26">
        <v>258.62487315330327</v>
      </c>
      <c r="R29" s="21"/>
      <c r="S29" s="64">
        <f t="shared" si="0"/>
        <v>-0.72393028132353066</v>
      </c>
      <c r="T29" s="66" t="str">
        <f t="shared" si="1"/>
        <v/>
      </c>
      <c r="U29" s="66" t="str">
        <f t="shared" si="2"/>
        <v/>
      </c>
      <c r="V29" s="83">
        <f t="shared" si="3"/>
        <v>1</v>
      </c>
      <c r="W29" s="65">
        <f t="shared" si="4"/>
        <v>0.83218533775874526</v>
      </c>
      <c r="X29" s="65">
        <f>IF(J29="", "", J29/GDP!M25/10)</f>
        <v>1.6857226462830059</v>
      </c>
      <c r="Y29" s="65">
        <f>IF(K29="", "", K29/GDP!N25/10)</f>
        <v>2.4250312561674017</v>
      </c>
      <c r="Z29" s="65">
        <f>IF(L29="", "", L29/GDP!O25/10)</f>
        <v>2.1390184512683761</v>
      </c>
      <c r="AA29" s="65">
        <f>IF(M29="", "", M29/GDP!P25/10)</f>
        <v>2.393627118991057</v>
      </c>
      <c r="AB29" s="65">
        <f>IF(N29="", "", N29/GDP!Q25/10)</f>
        <v>2.1942866145330009</v>
      </c>
      <c r="AC29" s="65">
        <f>IF(O29="", "", O29/GDP!R25/10)</f>
        <v>2.1332491077602476</v>
      </c>
      <c r="AD29" s="65">
        <f>IF(P29="", "", P29/GDP!S25/10)</f>
        <v>2.2741753364514077</v>
      </c>
      <c r="AE29" s="65">
        <f>IF(Q29="", "", Q29/GDP!T25/10)</f>
        <v>0.70203467793366259</v>
      </c>
      <c r="AF29" s="21"/>
      <c r="AG29" s="65">
        <f t="shared" si="5"/>
        <v>2.2268713258008175</v>
      </c>
    </row>
    <row r="30" spans="1:33" ht="14.25" customHeight="1" x14ac:dyDescent="0.15">
      <c r="A30" s="27" t="s">
        <v>44</v>
      </c>
      <c r="B30" s="24">
        <v>122.45725636708059</v>
      </c>
      <c r="C30" s="24">
        <v>169.9951937645227</v>
      </c>
      <c r="D30" s="24">
        <v>203.3</v>
      </c>
      <c r="E30" s="24">
        <v>281.4536657381982</v>
      </c>
      <c r="F30" s="24">
        <v>231.08428716677818</v>
      </c>
      <c r="G30" s="24">
        <v>193.68066028130323</v>
      </c>
      <c r="H30" s="24">
        <v>159.72898457078867</v>
      </c>
      <c r="I30" s="24">
        <v>139.32707809346954</v>
      </c>
      <c r="J30" s="24">
        <v>133.18140169406303</v>
      </c>
      <c r="K30" s="24">
        <v>126.98742039089713</v>
      </c>
      <c r="L30" s="24">
        <v>205.73421356677991</v>
      </c>
      <c r="M30" s="24">
        <v>225.0446646107662</v>
      </c>
      <c r="N30" s="24">
        <v>249.00740527940988</v>
      </c>
      <c r="O30" s="24">
        <v>267.25745684492182</v>
      </c>
      <c r="P30" s="24">
        <v>276.6750135037866</v>
      </c>
      <c r="Q30" s="24">
        <v>104.3826557390509</v>
      </c>
      <c r="R30" s="21"/>
      <c r="S30" s="64">
        <f t="shared" si="0"/>
        <v>-0.62272467463845516</v>
      </c>
      <c r="T30" s="66" t="str">
        <f t="shared" si="1"/>
        <v/>
      </c>
      <c r="U30" s="66" t="str">
        <f t="shared" si="2"/>
        <v/>
      </c>
      <c r="V30" s="83">
        <f t="shared" si="3"/>
        <v>1</v>
      </c>
      <c r="W30" s="65">
        <f t="shared" si="4"/>
        <v>0.24474375076113286</v>
      </c>
      <c r="X30" s="65">
        <f>IF(J30="", "", J30/GDP!M26/10)</f>
        <v>0.73358417149302191</v>
      </c>
      <c r="Y30" s="65">
        <f>IF(K30="", "", K30/GDP!N26/10)</f>
        <v>0.68560826090614624</v>
      </c>
      <c r="Z30" s="65">
        <f>IF(L30="", "", L30/GDP!O26/10)</f>
        <v>1.2691981002885282</v>
      </c>
      <c r="AA30" s="65">
        <f>IF(M30="", "", M30/GDP!P26/10)</f>
        <v>1.3308453633947341</v>
      </c>
      <c r="AB30" s="65">
        <f>IF(N30="", "", N30/GDP!Q26/10)</f>
        <v>1.3772068123792967</v>
      </c>
      <c r="AC30" s="65">
        <f>IF(O30="", "", O30/GDP!R26/10)</f>
        <v>1.3241259690408744</v>
      </c>
      <c r="AD30" s="65">
        <f>IF(P30="", "", P30/GDP!S26/10)</f>
        <v>1.3694995640029397</v>
      </c>
      <c r="AE30" s="65">
        <f>IF(Q30="", "", Q30/GDP!T26/10)</f>
        <v>0.52748451371728655</v>
      </c>
      <c r="AF30" s="21"/>
      <c r="AG30" s="65">
        <f t="shared" si="5"/>
        <v>1.3341751618212747</v>
      </c>
    </row>
    <row r="31" spans="1:33" ht="14.25" customHeight="1" x14ac:dyDescent="0.15">
      <c r="A31" s="27" t="s">
        <v>45</v>
      </c>
      <c r="B31" s="26">
        <v>282.13221283040997</v>
      </c>
      <c r="C31" s="26">
        <v>276.81937464624457</v>
      </c>
      <c r="D31" s="26">
        <v>281.0535103255603</v>
      </c>
      <c r="E31" s="26">
        <v>228.53810906447023</v>
      </c>
      <c r="F31" s="26">
        <v>231.57166359550428</v>
      </c>
      <c r="G31" s="26">
        <v>297.60000000000002</v>
      </c>
      <c r="H31" s="26">
        <v>315.60451953080576</v>
      </c>
      <c r="I31" s="26">
        <v>330.97413556289473</v>
      </c>
      <c r="J31" s="26">
        <v>261.89009513775443</v>
      </c>
      <c r="K31" s="26">
        <v>275.6444187817458</v>
      </c>
      <c r="L31" s="26">
        <v>256.06461901694166</v>
      </c>
      <c r="M31" s="26">
        <v>237.41477977883056</v>
      </c>
      <c r="N31" s="26">
        <v>225.41410952661732</v>
      </c>
      <c r="O31" s="26">
        <v>230.34141326664624</v>
      </c>
      <c r="P31" s="72">
        <v>291.0411354588868</v>
      </c>
      <c r="Q31" s="72">
        <v>88.799263050898873</v>
      </c>
      <c r="R31" s="21"/>
      <c r="S31" s="64">
        <f t="shared" si="0"/>
        <v>-0.69489102318513019</v>
      </c>
      <c r="T31" s="66" t="str">
        <f t="shared" si="1"/>
        <v/>
      </c>
      <c r="U31" s="66" t="str">
        <f t="shared" si="2"/>
        <v/>
      </c>
      <c r="V31" s="83">
        <f t="shared" si="3"/>
        <v>1</v>
      </c>
      <c r="W31" s="65">
        <f t="shared" si="4"/>
        <v>0.24805521140958453</v>
      </c>
      <c r="X31" s="65">
        <f>IF(J31="", "", J31/GDP!M27/10)</f>
        <v>1.755884213306933</v>
      </c>
      <c r="Y31" s="65">
        <f>IF(K31="", "", K31/GDP!N27/10)</f>
        <v>1.6953047753221082</v>
      </c>
      <c r="Z31" s="65">
        <f>IF(L31="", "", L31/GDP!O27/10)</f>
        <v>1.7726742643377196</v>
      </c>
      <c r="AA31" s="65">
        <f>IF(M31="", "", M31/GDP!P27/10)</f>
        <v>1.5162426115538299</v>
      </c>
      <c r="AB31" s="65">
        <f>IF(N31="", "", N31/GDP!Q27/10)</f>
        <v>1.2967222780410179</v>
      </c>
      <c r="AC31" s="65">
        <f>IF(O31="", "", O31/GDP!R27/10)</f>
        <v>1.2341809486136215</v>
      </c>
      <c r="AD31" s="65">
        <f>IF(P31="", "", P31/GDP!S27/10)</f>
        <v>1.5870430787367307</v>
      </c>
      <c r="AE31" s="65">
        <f>IF(Q31="", "", Q31/GDP!T27/10)</f>
        <v>0.5581177568321104</v>
      </c>
      <c r="AF31" s="21"/>
      <c r="AG31" s="65">
        <f t="shared" si="5"/>
        <v>1.481372636256584</v>
      </c>
    </row>
    <row r="32" spans="1:33" ht="14.25" customHeight="1" x14ac:dyDescent="0.15">
      <c r="A32" s="27" t="s">
        <v>46</v>
      </c>
      <c r="B32" s="24">
        <v>4719.8580000000002</v>
      </c>
      <c r="C32" s="24">
        <v>5763.72</v>
      </c>
      <c r="D32" s="24">
        <v>8211.1830000000009</v>
      </c>
      <c r="E32" s="24">
        <v>10962.358</v>
      </c>
      <c r="F32" s="24">
        <v>10898.164199999999</v>
      </c>
      <c r="G32" s="24">
        <v>15965.4</v>
      </c>
      <c r="H32" s="24">
        <v>20801.820725349997</v>
      </c>
      <c r="I32" s="24">
        <v>22038.724559709997</v>
      </c>
      <c r="J32" s="24">
        <v>25028.314556860001</v>
      </c>
      <c r="K32" s="24">
        <v>25566.799219560002</v>
      </c>
      <c r="L32" s="24">
        <v>17356.829350479999</v>
      </c>
      <c r="M32" s="24">
        <v>14496.913550180001</v>
      </c>
      <c r="N32" s="24">
        <v>19001.62886828</v>
      </c>
      <c r="O32" s="24">
        <v>18265.504261860002</v>
      </c>
      <c r="P32" s="24">
        <v>17593.412700450001</v>
      </c>
      <c r="Q32" s="24">
        <v>5393.6519710500006</v>
      </c>
      <c r="R32" s="21"/>
      <c r="S32" s="64">
        <f t="shared" si="0"/>
        <v>-0.69342775828182313</v>
      </c>
      <c r="T32" s="66" t="str">
        <f t="shared" si="1"/>
        <v/>
      </c>
      <c r="U32" s="66" t="str">
        <f t="shared" si="2"/>
        <v/>
      </c>
      <c r="V32" s="83">
        <f t="shared" si="3"/>
        <v>1</v>
      </c>
      <c r="W32" s="65">
        <f t="shared" si="4"/>
        <v>17.342857746250004</v>
      </c>
      <c r="X32" s="65">
        <f>IF(J32="", "", J32/GDP!M28/10)</f>
        <v>1.0125878446092051</v>
      </c>
      <c r="Y32" s="65">
        <f>IF(K32="", "", K32/GDP!N28/10)</f>
        <v>1.0409703482101955</v>
      </c>
      <c r="Z32" s="65">
        <f>IF(L32="", "", L32/GDP!O28/10)</f>
        <v>0.96424369113381625</v>
      </c>
      <c r="AA32" s="65">
        <f>IF(M32="", "", M32/GDP!P28/10)</f>
        <v>0.80689816471533127</v>
      </c>
      <c r="AB32" s="65">
        <f>IF(N32="", "", N32/GDP!Q28/10)</f>
        <v>0.92083644765671246</v>
      </c>
      <c r="AC32" s="65">
        <f>IF(O32="", "", O32/GDP!R28/10)</f>
        <v>0.95284997988462283</v>
      </c>
      <c r="AD32" s="65">
        <f>IF(P32="", "", P32/GDP!S28/10)</f>
        <v>0.93725842032621531</v>
      </c>
      <c r="AE32" s="65">
        <f>IF(Q32="", "", Q32/GDP!T28/10)</f>
        <v>0.37610420037746939</v>
      </c>
      <c r="AF32" s="21"/>
      <c r="AG32" s="65">
        <f t="shared" si="5"/>
        <v>0.91641734074333969</v>
      </c>
    </row>
    <row r="33" spans="1:33" ht="14.25" customHeight="1" x14ac:dyDescent="0.15">
      <c r="A33" s="27" t="s">
        <v>47</v>
      </c>
      <c r="B33" s="26">
        <v>373.73857291710249</v>
      </c>
      <c r="C33" s="26">
        <v>408.44140137543752</v>
      </c>
      <c r="D33" s="26">
        <v>430.3538025418427</v>
      </c>
      <c r="E33" s="26">
        <v>458.94342553140802</v>
      </c>
      <c r="F33" s="26">
        <v>477.12521539254465</v>
      </c>
      <c r="G33" s="26"/>
      <c r="H33" s="26"/>
      <c r="I33" s="26"/>
      <c r="J33" s="26"/>
      <c r="K33" s="26">
        <v>615.51816852275067</v>
      </c>
      <c r="L33" s="26">
        <v>459.10622220981463</v>
      </c>
      <c r="M33" s="26">
        <v>499.24059874526142</v>
      </c>
      <c r="N33" s="26">
        <v>504.33110513577685</v>
      </c>
      <c r="O33" s="26">
        <v>585.30658160167195</v>
      </c>
      <c r="P33" s="26">
        <v>612.64678933378843</v>
      </c>
      <c r="Q33" s="26">
        <v>97.318306909708042</v>
      </c>
      <c r="R33" s="21"/>
      <c r="S33" s="64">
        <f t="shared" si="0"/>
        <v>-0.84115103742641817</v>
      </c>
      <c r="T33" s="66" t="str">
        <f t="shared" si="1"/>
        <v/>
      </c>
      <c r="U33" s="66" t="str">
        <f t="shared" si="2"/>
        <v/>
      </c>
      <c r="V33" s="83">
        <f t="shared" si="3"/>
        <v>1</v>
      </c>
      <c r="W33" s="65">
        <f t="shared" si="4"/>
        <v>0.5321262594052627</v>
      </c>
      <c r="X33" s="65" t="str">
        <f>IF(J33="", "", J33/GDP!M29/10)</f>
        <v/>
      </c>
      <c r="Y33" s="65">
        <f>IF(K33="", "", K33/GDP!N29/10)</f>
        <v>3.6000135750840889</v>
      </c>
      <c r="Z33" s="65">
        <f>IF(L33="", "", L33/GDP!O29/10)</f>
        <v>3.5504019016809552</v>
      </c>
      <c r="AA33" s="65">
        <f>IF(M33="", "", M33/GDP!P29/10)</f>
        <v>4.3798333256937756</v>
      </c>
      <c r="AB33" s="65">
        <f>IF(N33="", "", N33/GDP!Q29/10)</f>
        <v>4.1585077628000278</v>
      </c>
      <c r="AC33" s="65">
        <f>IF(O33="", "", O33/GDP!R29/10)</f>
        <v>4.3139749215664178</v>
      </c>
      <c r="AD33" s="65">
        <f>IF(P33="", "", P33/GDP!S29/10)</f>
        <v>4.5482874802479945</v>
      </c>
      <c r="AE33" s="65">
        <f>IF(Q33="", "", Q33/GDP!T29/10)</f>
        <v>0.80992665575519818</v>
      </c>
      <c r="AF33" s="21"/>
      <c r="AG33" s="65">
        <f t="shared" si="5"/>
        <v>4.1902010783978341</v>
      </c>
    </row>
    <row r="34" spans="1:33" ht="14.25" customHeight="1" x14ac:dyDescent="0.15">
      <c r="A34" s="27" t="s">
        <v>48</v>
      </c>
      <c r="B34" s="24">
        <v>1308.8809070658729</v>
      </c>
      <c r="C34" s="24">
        <v>1477.504953807482</v>
      </c>
      <c r="D34" s="24">
        <v>1879.7017343922034</v>
      </c>
      <c r="E34" s="24">
        <v>2310.8635588897901</v>
      </c>
      <c r="F34" s="24">
        <v>1755.1070819403569</v>
      </c>
      <c r="G34" s="24">
        <v>826.2</v>
      </c>
      <c r="H34" s="24">
        <v>904.49</v>
      </c>
      <c r="I34" s="24">
        <v>923.03</v>
      </c>
      <c r="J34" s="24">
        <v>1113.29</v>
      </c>
      <c r="K34" s="24">
        <v>1202.33</v>
      </c>
      <c r="L34" s="24">
        <v>1116.2</v>
      </c>
      <c r="M34" s="24">
        <v>1360.97</v>
      </c>
      <c r="N34" s="24">
        <v>1694.72</v>
      </c>
      <c r="O34" s="24">
        <v>1867.81</v>
      </c>
      <c r="P34" s="24">
        <v>1824.73</v>
      </c>
      <c r="Q34" s="24">
        <v>1048.19</v>
      </c>
      <c r="R34" s="21"/>
      <c r="S34" s="64">
        <f t="shared" si="0"/>
        <v>-0.42556433006526995</v>
      </c>
      <c r="T34" s="66" t="str">
        <f t="shared" si="1"/>
        <v/>
      </c>
      <c r="U34" s="66" t="str">
        <f t="shared" si="2"/>
        <v/>
      </c>
      <c r="V34" s="83">
        <f t="shared" si="3"/>
        <v>1</v>
      </c>
      <c r="W34" s="65">
        <f t="shared" si="4"/>
        <v>1.572886</v>
      </c>
      <c r="X34" s="65">
        <f>IF(J34="", "", J34/GDP!M30/10)</f>
        <v>2.001703521156267</v>
      </c>
      <c r="Y34" s="65">
        <f>IF(K34="", "", K34/GDP!N30/10)</f>
        <v>2.1129695797174319</v>
      </c>
      <c r="Z34" s="65">
        <f>IF(L34="", "", L34/GDP!O30/10)</f>
        <v>2.2038729126350431</v>
      </c>
      <c r="AA34" s="65">
        <f>IF(M34="", "", M34/GDP!P30/10)</f>
        <v>2.5295887634040746</v>
      </c>
      <c r="AB34" s="65">
        <f>IF(N34="", "", N34/GDP!Q30/10)</f>
        <v>2.8678702864663719</v>
      </c>
      <c r="AC34" s="65">
        <f>IF(O34="", "", O34/GDP!R30/10)</f>
        <v>2.8174450459977591</v>
      </c>
      <c r="AD34" s="65">
        <f>IF(P34="", "", P34/GDP!S30/10)</f>
        <v>2.6614074635519174</v>
      </c>
      <c r="AE34" s="65">
        <f>IF(Q34="", "", Q34/GDP!T30/10)</f>
        <v>1.514519579377243</v>
      </c>
      <c r="AF34" s="21"/>
      <c r="AG34" s="65">
        <f t="shared" si="5"/>
        <v>2.6160368944110335</v>
      </c>
    </row>
    <row r="35" spans="1:33" ht="14.25" customHeight="1" x14ac:dyDescent="0.15">
      <c r="A35" s="27" t="s">
        <v>49</v>
      </c>
      <c r="B35" s="26">
        <v>45.732797634209518</v>
      </c>
      <c r="C35" s="26">
        <v>54.815458192246929</v>
      </c>
      <c r="D35" s="26">
        <v>57.979617667430304</v>
      </c>
      <c r="E35" s="26">
        <v>62.939456036418967</v>
      </c>
      <c r="F35" s="26">
        <v>64.376830500608293</v>
      </c>
      <c r="G35" s="26">
        <v>68.871049245606258</v>
      </c>
      <c r="H35" s="26">
        <v>71.599999999999994</v>
      </c>
      <c r="I35" s="26">
        <v>76.967020170529452</v>
      </c>
      <c r="J35" s="26">
        <v>144.27929595127438</v>
      </c>
      <c r="K35" s="26">
        <v>132.30993455124496</v>
      </c>
      <c r="L35" s="26">
        <v>103.0307759603764</v>
      </c>
      <c r="M35" s="26">
        <v>114.99216049910861</v>
      </c>
      <c r="N35" s="26">
        <v>116.18482011598873</v>
      </c>
      <c r="O35" s="26">
        <v>119.05918023261125</v>
      </c>
      <c r="P35" s="26">
        <v>114.56176533643107</v>
      </c>
      <c r="Q35" s="26"/>
      <c r="R35" s="21"/>
      <c r="S35" s="64" t="str">
        <f t="shared" si="0"/>
        <v/>
      </c>
      <c r="T35" s="66" t="str">
        <f t="shared" si="1"/>
        <v/>
      </c>
      <c r="U35" s="66" t="str">
        <f t="shared" si="2"/>
        <v/>
      </c>
      <c r="V35" s="83">
        <f t="shared" si="3"/>
        <v>0</v>
      </c>
      <c r="W35" s="65">
        <f t="shared" si="4"/>
        <v>0.11356574042890323</v>
      </c>
      <c r="X35" s="65">
        <f>IF(J35="", "", J35/GDP!M31/10)</f>
        <v>1.0731476390023138</v>
      </c>
      <c r="Y35" s="65">
        <f>IF(K35="", "", K35/GDP!N31/10)</f>
        <v>0.94868888788015915</v>
      </c>
      <c r="Z35" s="65">
        <f>IF(L35="", "", L35/GDP!O31/10)</f>
        <v>0.87068085038238974</v>
      </c>
      <c r="AA35" s="65">
        <f>IF(M35="", "", M35/GDP!P31/10)</f>
        <v>0.89704336236809079</v>
      </c>
      <c r="AB35" s="65">
        <f>IF(N35="", "", N35/GDP!Q31/10)</f>
        <v>0.82023014036025665</v>
      </c>
      <c r="AC35" s="65">
        <f>IF(O35="", "", O35/GDP!R31/10)</f>
        <v>0.73462567319096084</v>
      </c>
      <c r="AD35" s="65">
        <f>IF(P35="", "", P35/GDP!S31/10)</f>
        <v>0.72753897937289413</v>
      </c>
      <c r="AE35" s="65" t="str">
        <f>IF(Q35="", "", Q35/GDP!T31/10)</f>
        <v/>
      </c>
      <c r="AF35" s="21"/>
      <c r="AG35" s="65">
        <f t="shared" si="5"/>
        <v>0.81002380113491834</v>
      </c>
    </row>
    <row r="36" spans="1:33" ht="14.25" customHeight="1" x14ac:dyDescent="0.15">
      <c r="A36" s="27" t="s">
        <v>50</v>
      </c>
      <c r="B36" s="24">
        <v>60.3</v>
      </c>
      <c r="C36" s="24">
        <v>125.18407592349247</v>
      </c>
      <c r="D36" s="24">
        <v>103.61368084644521</v>
      </c>
      <c r="E36" s="24">
        <v>144.16785151272612</v>
      </c>
      <c r="F36" s="24">
        <v>62.176715451339916</v>
      </c>
      <c r="G36" s="24">
        <v>19.840530625676301</v>
      </c>
      <c r="H36" s="24">
        <v>31.185815257902078</v>
      </c>
      <c r="I36" s="24">
        <v>24.789643367941803</v>
      </c>
      <c r="J36" s="24">
        <v>34.487374531712852</v>
      </c>
      <c r="K36" s="24">
        <v>38.422326435433945</v>
      </c>
      <c r="L36" s="24">
        <v>29.347699543757667</v>
      </c>
      <c r="M36" s="24">
        <v>27.690355125426024</v>
      </c>
      <c r="N36" s="24">
        <v>23.971996263855111</v>
      </c>
      <c r="O36" s="24">
        <v>22.786150053126917</v>
      </c>
      <c r="P36" s="24"/>
      <c r="Q36" s="24"/>
      <c r="R36" s="21"/>
      <c r="S36" s="64" t="str">
        <f t="shared" si="0"/>
        <v/>
      </c>
      <c r="T36" s="66" t="str">
        <f t="shared" si="1"/>
        <v/>
      </c>
      <c r="U36" s="66" t="str">
        <f t="shared" si="2"/>
        <v/>
      </c>
      <c r="V36" s="83">
        <f t="shared" si="3"/>
        <v>0</v>
      </c>
      <c r="W36" s="65">
        <f t="shared" si="4"/>
        <v>2.5949050246541427E-2</v>
      </c>
      <c r="X36" s="65">
        <f>IF(J36="", "", J36/GDP!M32/10)</f>
        <v>1.4043986253461727</v>
      </c>
      <c r="Y36" s="65">
        <f>IF(K36="", "", K36/GDP!N32/10)</f>
        <v>1.4199931753668231</v>
      </c>
      <c r="Z36" s="65">
        <f>IF(L36="", "", L36/GDP!O32/10)</f>
        <v>0.9453503522556066</v>
      </c>
      <c r="AA36" s="65">
        <f>IF(M36="", "", M36/GDP!P32/10)</f>
        <v>0.93558919731495505</v>
      </c>
      <c r="AB36" s="65">
        <f>IF(N36="", "", N36/GDP!Q32/10)</f>
        <v>0.755807124067437</v>
      </c>
      <c r="AC36" s="65">
        <f>IF(O36="", "", O36/GDP!R32/10)</f>
        <v>0.75037894949029815</v>
      </c>
      <c r="AD36" s="65" t="str">
        <f>IF(P36="", "", P36/GDP!S32/10)</f>
        <v/>
      </c>
      <c r="AE36" s="65" t="str">
        <f>IF(Q36="", "", Q36/GDP!T32/10)</f>
        <v/>
      </c>
      <c r="AF36" s="21"/>
      <c r="AG36" s="65">
        <f t="shared" si="5"/>
        <v>0.84678140578207417</v>
      </c>
    </row>
    <row r="37" spans="1:33" ht="14.25" customHeight="1" x14ac:dyDescent="0.15">
      <c r="A37" s="27" t="s">
        <v>51</v>
      </c>
      <c r="B37" s="26">
        <v>67.237991298022337</v>
      </c>
      <c r="C37" s="26">
        <v>82.358091829975621</v>
      </c>
      <c r="D37" s="26">
        <v>106.87903426158829</v>
      </c>
      <c r="E37" s="26">
        <v>132.70264520861525</v>
      </c>
      <c r="F37" s="26">
        <v>134.39055747661254</v>
      </c>
      <c r="G37" s="26">
        <v>129.34173832855959</v>
      </c>
      <c r="H37" s="26">
        <v>132.51916294028931</v>
      </c>
      <c r="I37" s="26">
        <v>127.3</v>
      </c>
      <c r="J37" s="26">
        <v>119.64315583296818</v>
      </c>
      <c r="K37" s="26">
        <v>109.62751350767719</v>
      </c>
      <c r="L37" s="26">
        <v>100.85415137818939</v>
      </c>
      <c r="M37" s="26">
        <v>70.866324390538452</v>
      </c>
      <c r="N37" s="26">
        <v>77.49650957591092</v>
      </c>
      <c r="O37" s="26">
        <v>85.461964277474195</v>
      </c>
      <c r="P37" s="26">
        <v>84.60828023656056</v>
      </c>
      <c r="Q37" s="26">
        <v>51.662113896845369</v>
      </c>
      <c r="R37" s="21"/>
      <c r="S37" s="64">
        <f t="shared" si="0"/>
        <v>-0.38939647807046007</v>
      </c>
      <c r="T37" s="66" t="str">
        <f t="shared" si="1"/>
        <v/>
      </c>
      <c r="U37" s="66" t="str">
        <f t="shared" si="2"/>
        <v/>
      </c>
      <c r="V37" s="83">
        <f t="shared" si="3"/>
        <v>1</v>
      </c>
      <c r="W37" s="65">
        <f t="shared" si="4"/>
        <v>8.3857445971734709E-2</v>
      </c>
      <c r="X37" s="65">
        <f>IF(J37="", "", J37/GDP!M33/10)</f>
        <v>6.4655548636689533</v>
      </c>
      <c r="Y37" s="65">
        <f>IF(K37="", "", K37/GDP!N33/10)</f>
        <v>5.8942739471984194</v>
      </c>
      <c r="Z37" s="65">
        <f>IF(L37="", "", L37/GDP!O33/10)</f>
        <v>6.3160149497282685</v>
      </c>
      <c r="AA37" s="65">
        <f>IF(M37="", "", M37/GDP!P33/10)</f>
        <v>4.2613327647471868</v>
      </c>
      <c r="AB37" s="65">
        <f>IF(N37="", "", N37/GDP!Q33/10)</f>
        <v>4.3788619807306288</v>
      </c>
      <c r="AC37" s="65">
        <f>IF(O37="", "", O37/GDP!R33/10)</f>
        <v>4.3458884516082117</v>
      </c>
      <c r="AD37" s="65">
        <f>IF(P37="", "", P37/GDP!S33/10)</f>
        <v>4.2691648557910762</v>
      </c>
      <c r="AE37" s="65">
        <f>IF(Q37="", "", Q37/GDP!T33/10)</f>
        <v>2.9476358029075374</v>
      </c>
      <c r="AF37" s="21"/>
      <c r="AG37" s="65">
        <f t="shared" si="5"/>
        <v>4.7142526005210739</v>
      </c>
    </row>
    <row r="38" spans="1:33" ht="14.25" customHeight="1" x14ac:dyDescent="0.15">
      <c r="A38" s="27" t="s">
        <v>52</v>
      </c>
      <c r="B38" s="24">
        <v>96.163200000000003</v>
      </c>
      <c r="C38" s="24">
        <v>122.17193899999999</v>
      </c>
      <c r="D38" s="24">
        <v>122.84663612038341</v>
      </c>
      <c r="E38" s="24">
        <v>97.045001103862091</v>
      </c>
      <c r="F38" s="24">
        <v>104.2387376926752</v>
      </c>
      <c r="G38" s="24">
        <v>60.6</v>
      </c>
      <c r="H38" s="24">
        <v>263.78088985413791</v>
      </c>
      <c r="I38" s="24">
        <v>313.97774694825461</v>
      </c>
      <c r="J38" s="24">
        <v>354.73564964532204</v>
      </c>
      <c r="K38" s="24">
        <v>401.44686100751767</v>
      </c>
      <c r="L38" s="24">
        <v>510.383415463777</v>
      </c>
      <c r="M38" s="24">
        <v>615.55030951454501</v>
      </c>
      <c r="N38" s="24">
        <v>741.45556457274699</v>
      </c>
      <c r="O38" s="24">
        <v>862.50512813577109</v>
      </c>
      <c r="P38" s="24">
        <v>910.51802046906994</v>
      </c>
      <c r="Q38" s="24">
        <v>168.66010171763668</v>
      </c>
      <c r="R38" s="21"/>
      <c r="S38" s="64">
        <f t="shared" ref="S38:S69" si="6">IF(Q38="", "", Q38/P38-1)</f>
        <v>-0.81476467469501768</v>
      </c>
      <c r="T38" s="66" t="str">
        <f t="shared" ref="T38:T68" si="7">IF(AD38&gt;10, S38, "")</f>
        <v/>
      </c>
      <c r="U38" s="66" t="str">
        <f t="shared" si="2"/>
        <v/>
      </c>
      <c r="V38" s="83">
        <f t="shared" ref="V38:V60" si="8">IF(Q38="", 0, 1)</f>
        <v>1</v>
      </c>
      <c r="W38" s="65">
        <f t="shared" si="4"/>
        <v>0.728082487631182</v>
      </c>
      <c r="X38" s="65">
        <f>IF(J38="", "", J38/GDP!M34/10)</f>
        <v>2.3295077780625046</v>
      </c>
      <c r="Y38" s="65">
        <f>IF(K38="", "", K38/GDP!N34/10)</f>
        <v>2.4035402853447385</v>
      </c>
      <c r="Z38" s="65">
        <f>IF(L38="", "", L38/GDP!O34/10)</f>
        <v>2.8224643875318614</v>
      </c>
      <c r="AA38" s="65">
        <f>IF(M38="", "", M38/GDP!P34/10)</f>
        <v>3.0711036856443767</v>
      </c>
      <c r="AB38" s="65">
        <f>IF(N38="", "", N38/GDP!Q34/10)</f>
        <v>3.3415929628176313</v>
      </c>
      <c r="AC38" s="65">
        <f>IF(O38="", "", O38/GDP!R34/10)</f>
        <v>3.5284528028185242</v>
      </c>
      <c r="AD38" s="65">
        <f>IF(P38="", "", P38/GDP!S34/10)</f>
        <v>3.4066591958041443</v>
      </c>
      <c r="AE38" s="65">
        <f>IF(Q38="", "", Q38/GDP!T34/10)</f>
        <v>0.6498639028647788</v>
      </c>
      <c r="AF38" s="21"/>
      <c r="AG38" s="65">
        <f t="shared" si="5"/>
        <v>3.2340546069233076</v>
      </c>
    </row>
    <row r="39" spans="1:33" ht="14.25" customHeight="1" x14ac:dyDescent="0.15">
      <c r="A39" s="27" t="s">
        <v>53</v>
      </c>
      <c r="B39" s="26">
        <v>355.21674622439082</v>
      </c>
      <c r="C39" s="26">
        <v>412.86068240484508</v>
      </c>
      <c r="D39" s="26">
        <v>368.54068819372401</v>
      </c>
      <c r="E39" s="26">
        <v>411.94166576705896</v>
      </c>
      <c r="F39" s="26">
        <v>390.23297135664012</v>
      </c>
      <c r="G39" s="26">
        <v>186.21274948916937</v>
      </c>
      <c r="H39" s="26">
        <v>529.48907727705466</v>
      </c>
      <c r="I39" s="26">
        <v>517.56286250411131</v>
      </c>
      <c r="J39" s="26">
        <v>612.61293871833664</v>
      </c>
      <c r="K39" s="26">
        <v>630.67418174559043</v>
      </c>
      <c r="L39" s="26">
        <v>568.49348743753387</v>
      </c>
      <c r="M39" s="26">
        <v>615.1</v>
      </c>
      <c r="N39" s="26">
        <v>635.19501810379927</v>
      </c>
      <c r="O39" s="26">
        <v>687.55199452155762</v>
      </c>
      <c r="P39" s="26">
        <v>749.31893560045353</v>
      </c>
      <c r="Q39" s="26"/>
      <c r="R39" s="21"/>
      <c r="S39" s="64" t="str">
        <f t="shared" si="6"/>
        <v/>
      </c>
      <c r="T39" s="66" t="str">
        <f t="shared" si="7"/>
        <v/>
      </c>
      <c r="U39" s="66" t="str">
        <f t="shared" si="2"/>
        <v/>
      </c>
      <c r="V39" s="83">
        <f t="shared" si="8"/>
        <v>0</v>
      </c>
      <c r="W39" s="65">
        <f t="shared" si="4"/>
        <v>0.6511318871326689</v>
      </c>
      <c r="X39" s="65">
        <f>IF(J39="", "", J39/GDP!M35/10)</f>
        <v>1.8932456629678687</v>
      </c>
      <c r="Y39" s="65">
        <f>IF(K39="", "", K39/GDP!N35/10)</f>
        <v>1.8019872355024489</v>
      </c>
      <c r="Z39" s="65">
        <f>IF(L39="", "", L39/GDP!O35/10)</f>
        <v>1.8378941931557122</v>
      </c>
      <c r="AA39" s="65">
        <f>IF(M39="", "", M39/GDP!P35/10)</f>
        <v>1.8848042384396311</v>
      </c>
      <c r="AB39" s="65">
        <f>IF(N39="", "", N39/GDP!Q35/10)</f>
        <v>1.8150033773669154</v>
      </c>
      <c r="AC39" s="65">
        <f>IF(O39="", "", O39/GDP!R35/10)</f>
        <v>1.7760828864151161</v>
      </c>
      <c r="AD39" s="65">
        <f>IF(P39="", "", P39/GDP!S35/10)</f>
        <v>1.9281066902340385</v>
      </c>
      <c r="AE39" s="65" t="str">
        <f>IF(Q39="", "", Q39/GDP!T35/10)</f>
        <v/>
      </c>
      <c r="AF39" s="21"/>
      <c r="AG39" s="65">
        <f t="shared" si="5"/>
        <v>1.8483782771222828</v>
      </c>
    </row>
    <row r="40" spans="1:33" ht="14.25" customHeight="1" x14ac:dyDescent="0.15">
      <c r="A40" s="27" t="s">
        <v>54</v>
      </c>
      <c r="B40" s="24">
        <v>18026.78177676144</v>
      </c>
      <c r="C40" s="24">
        <v>20615.639469152724</v>
      </c>
      <c r="D40" s="24">
        <v>24643.02376387456</v>
      </c>
      <c r="E40" s="24">
        <v>27225.279971841937</v>
      </c>
      <c r="F40" s="24">
        <v>24190.342773664946</v>
      </c>
      <c r="G40" s="24">
        <v>29977.359653118001</v>
      </c>
      <c r="H40" s="24">
        <v>33398.767527231117</v>
      </c>
      <c r="I40" s="24">
        <v>37152.359367244542</v>
      </c>
      <c r="J40" s="24">
        <v>37885.816867314301</v>
      </c>
      <c r="K40" s="24">
        <v>37669.721590115783</v>
      </c>
      <c r="L40" s="24">
        <v>33960.651483798356</v>
      </c>
      <c r="M40" s="24">
        <v>32712.023411193702</v>
      </c>
      <c r="N40" s="24">
        <v>34644.491441648795</v>
      </c>
      <c r="O40" s="24">
        <v>34585.382310557485</v>
      </c>
      <c r="P40" s="24">
        <v>35776.031069370925</v>
      </c>
      <c r="Q40" s="24">
        <v>12077.98967931588</v>
      </c>
      <c r="R40" s="21"/>
      <c r="S40" s="64">
        <f t="shared" si="6"/>
        <v>-0.66239995554855557</v>
      </c>
      <c r="T40" s="66" t="str">
        <f t="shared" si="7"/>
        <v/>
      </c>
      <c r="U40" s="66" t="str">
        <f t="shared" si="2"/>
        <v/>
      </c>
      <c r="V40" s="83">
        <f t="shared" si="8"/>
        <v>1</v>
      </c>
      <c r="W40" s="65">
        <f t="shared" si="4"/>
        <v>34.335715943313858</v>
      </c>
      <c r="X40" s="65">
        <f>IF(J40="", "", J40/GDP!M36/10)</f>
        <v>2.0516576191450837</v>
      </c>
      <c r="Y40" s="65">
        <f>IF(K40="", "", K40/GDP!N36/10)</f>
        <v>2.0860974798806979</v>
      </c>
      <c r="Z40" s="65">
        <f>IF(L40="", "", L40/GDP!O36/10)</f>
        <v>2.1818487754028659</v>
      </c>
      <c r="AA40" s="65">
        <f>IF(M40="", "", M40/GDP!P36/10)</f>
        <v>2.1408444816191521</v>
      </c>
      <c r="AB40" s="65">
        <f>IF(N40="", "", N40/GDP!Q36/10)</f>
        <v>2.1006010500829504</v>
      </c>
      <c r="AC40" s="65">
        <f>IF(O40="", "", O40/GDP!R36/10)</f>
        <v>2.0086501083484185</v>
      </c>
      <c r="AD40" s="65">
        <f>IF(P40="", "", P40/GDP!S36/10)</f>
        <v>2.0542326592480404</v>
      </c>
      <c r="AE40" s="65">
        <f>IF(Q40="", "", Q40/GDP!T36/10)</f>
        <v>0.7346542428588394</v>
      </c>
      <c r="AF40" s="21"/>
      <c r="AG40" s="65">
        <f t="shared" si="5"/>
        <v>2.0972354149402852</v>
      </c>
    </row>
    <row r="41" spans="1:33" ht="14.25" customHeight="1" x14ac:dyDescent="0.15">
      <c r="A41" s="27" t="s">
        <v>55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>
        <v>193.5</v>
      </c>
      <c r="N41" s="26">
        <v>205.51087051433765</v>
      </c>
      <c r="O41" s="26">
        <v>214.1171319987304</v>
      </c>
      <c r="P41" s="26">
        <v>227.35489340720844</v>
      </c>
      <c r="Q41" s="26"/>
      <c r="R41" s="21"/>
      <c r="S41" s="64" t="str">
        <f t="shared" si="6"/>
        <v/>
      </c>
      <c r="T41" s="66" t="str">
        <f t="shared" si="7"/>
        <v/>
      </c>
      <c r="U41" s="66" t="str">
        <f t="shared" si="2"/>
        <v/>
      </c>
      <c r="V41" s="83">
        <f t="shared" si="8"/>
        <v>0</v>
      </c>
      <c r="W41" s="65">
        <f t="shared" si="4"/>
        <v>0.21012072398006912</v>
      </c>
      <c r="X41" s="65" t="str">
        <f>IF(J41="", "", J41/GDP!M37/10)</f>
        <v/>
      </c>
      <c r="Y41" s="65" t="str">
        <f>IF(K41="", "", K41/GDP!N37/10)</f>
        <v/>
      </c>
      <c r="Z41" s="65" t="str">
        <f>IF(L41="", "", L41/GDP!O37/10)</f>
        <v/>
      </c>
      <c r="AA41" s="65">
        <f>IF(M41="", "", M41/GDP!P37/10)</f>
        <v>3.941339070636924</v>
      </c>
      <c r="AB41" s="65">
        <f>IF(N41="", "", N41/GDP!Q37/10)</f>
        <v>3.988108578369931</v>
      </c>
      <c r="AC41" s="65">
        <f>IF(O41="", "", O41/GDP!R37/10)</f>
        <v>3.8807887099765304</v>
      </c>
      <c r="AD41" s="65">
        <f>IF(P41="", "", P41/GDP!S37/10)</f>
        <v>3.7765439296740504</v>
      </c>
      <c r="AE41" s="65" t="str">
        <f>IF(Q41="", "", Q41/GDP!T37/10)</f>
        <v/>
      </c>
      <c r="AF41" s="21"/>
      <c r="AG41" s="65">
        <f t="shared" si="5"/>
        <v>3.8966950721643587</v>
      </c>
    </row>
    <row r="42" spans="1:33" ht="14.25" customHeight="1" x14ac:dyDescent="0.15">
      <c r="A42" s="27" t="s">
        <v>58</v>
      </c>
      <c r="B42" s="24">
        <v>810.38608987784596</v>
      </c>
      <c r="C42" s="24">
        <v>904.46392579004703</v>
      </c>
      <c r="D42" s="24">
        <v>1025.555337809848</v>
      </c>
      <c r="E42" s="24">
        <v>994.22564420210199</v>
      </c>
      <c r="F42" s="24">
        <v>1173.7196342771231</v>
      </c>
      <c r="G42" s="24">
        <v>1312.835859191704</v>
      </c>
      <c r="H42" s="24">
        <v>1662.67124346686</v>
      </c>
      <c r="I42" s="24">
        <v>1832.5385609759901</v>
      </c>
      <c r="J42" s="24">
        <v>1867.345903888787</v>
      </c>
      <c r="K42" s="24">
        <v>2088.7508117972702</v>
      </c>
      <c r="L42" s="24">
        <v>1963.2945763695782</v>
      </c>
      <c r="M42" s="24">
        <v>2124.3100176005923</v>
      </c>
      <c r="N42" s="24">
        <v>2304.369273025306</v>
      </c>
      <c r="O42" s="24">
        <v>2362.7099727402961</v>
      </c>
      <c r="P42" s="24">
        <v>2427.8464856838114</v>
      </c>
      <c r="Q42" s="24">
        <v>529.72551856619884</v>
      </c>
      <c r="R42" s="21"/>
      <c r="S42" s="64">
        <f t="shared" si="6"/>
        <v>-0.78181259742334996</v>
      </c>
      <c r="T42" s="66" t="str">
        <f t="shared" si="7"/>
        <v/>
      </c>
      <c r="U42" s="66" t="str">
        <f t="shared" si="2"/>
        <v/>
      </c>
      <c r="V42" s="83">
        <f t="shared" si="8"/>
        <v>1</v>
      </c>
      <c r="W42" s="65">
        <f t="shared" si="4"/>
        <v>2.2365060650839168</v>
      </c>
      <c r="X42" s="65">
        <f>IF(J42="", "", J42/GDP!M38/10)</f>
        <v>0.67086924285802474</v>
      </c>
      <c r="Y42" s="65">
        <f>IF(K42="", "", K42/GDP!N38/10)</f>
        <v>0.80190727737212486</v>
      </c>
      <c r="Z42" s="65">
        <f>IF(L42="", "", L42/GDP!O38/10)</f>
        <v>0.80499146263088739</v>
      </c>
      <c r="AA42" s="65">
        <f>IF(M42="", "", M42/GDP!P38/10)</f>
        <v>0.8485964641060153</v>
      </c>
      <c r="AB42" s="65">
        <f>IF(N42="", "", N42/GDP!Q38/10)</f>
        <v>0.83213966994402855</v>
      </c>
      <c r="AC42" s="65">
        <f>IF(O42="", "", O42/GDP!R38/10)</f>
        <v>0.79423217454778239</v>
      </c>
      <c r="AD42" s="65">
        <f>IF(P42="", "", P42/GDP!S38/10)</f>
        <v>0.86920917853743873</v>
      </c>
      <c r="AE42" s="65">
        <f>IF(Q42="", "", Q42/GDP!T38/10)</f>
        <v>0.20952353162706377</v>
      </c>
      <c r="AF42" s="21"/>
      <c r="AG42" s="65">
        <f t="shared" si="5"/>
        <v>0.82983378995323043</v>
      </c>
    </row>
    <row r="43" spans="1:33" ht="14.25" customHeight="1" x14ac:dyDescent="0.15">
      <c r="A43" s="27" t="s">
        <v>59</v>
      </c>
      <c r="B43" s="26">
        <v>13305.261952323821</v>
      </c>
      <c r="C43" s="26">
        <v>14042.771644175316</v>
      </c>
      <c r="D43" s="26">
        <v>15042.438074951209</v>
      </c>
      <c r="E43" s="26">
        <v>16092.560526123096</v>
      </c>
      <c r="F43" s="26">
        <v>15547.476216871482</v>
      </c>
      <c r="G43" s="26">
        <v>17357.046343294089</v>
      </c>
      <c r="H43" s="26">
        <v>19022.275847423207</v>
      </c>
      <c r="I43" s="26">
        <v>20075.947778952519</v>
      </c>
      <c r="J43" s="26">
        <v>21215.528329032182</v>
      </c>
      <c r="K43" s="26">
        <v>22011.04554630199</v>
      </c>
      <c r="L43" s="26">
        <v>23059.660082675018</v>
      </c>
      <c r="M43" s="26">
        <v>24140.99514464855</v>
      </c>
      <c r="N43" s="26">
        <v>25385.588636844659</v>
      </c>
      <c r="O43" s="26">
        <v>26437.703058795727</v>
      </c>
      <c r="P43" s="26">
        <v>26880.129625590103</v>
      </c>
      <c r="Q43" s="26">
        <v>5331.5823866539304</v>
      </c>
      <c r="R43" s="21"/>
      <c r="S43" s="64">
        <f t="shared" si="6"/>
        <v>-0.80165339747550102</v>
      </c>
      <c r="T43" s="66" t="str">
        <f t="shared" si="7"/>
        <v/>
      </c>
      <c r="U43" s="66">
        <f t="shared" si="2"/>
        <v>-0.80165339747550102</v>
      </c>
      <c r="V43" s="83">
        <f t="shared" si="8"/>
        <v>1</v>
      </c>
      <c r="W43" s="65">
        <f t="shared" si="4"/>
        <v>25.180815309710812</v>
      </c>
      <c r="X43" s="65">
        <f>IF(J43="", "", J43/GDP!M39/10)</f>
        <v>7.6952370087510245</v>
      </c>
      <c r="Y43" s="65">
        <f>IF(K43="", "", K43/GDP!N39/10)</f>
        <v>7.5519957442492869</v>
      </c>
      <c r="Z43" s="65">
        <f>IF(L43="", "", L43/GDP!O39/10)</f>
        <v>7.4533715848806681</v>
      </c>
      <c r="AA43" s="65">
        <f>IF(M43="", "", M43/GDP!P39/10)</f>
        <v>7.524316588549814</v>
      </c>
      <c r="AB43" s="65">
        <f>IF(N43="", "", N43/GDP!Q39/10)</f>
        <v>7.4391753369987041</v>
      </c>
      <c r="AC43" s="65">
        <f>IF(O43="", "", O43/GDP!R39/10)</f>
        <v>7.3094616284667522</v>
      </c>
      <c r="AD43" s="65">
        <f>IF(P43="", "", P43/GDP!S39/10)</f>
        <v>7.4046761444765448</v>
      </c>
      <c r="AE43" s="65">
        <f>IF(Q43="", "", Q43/GDP!T39/10)</f>
        <v>1.5383248529635163</v>
      </c>
      <c r="AF43" s="21"/>
      <c r="AG43" s="65">
        <f t="shared" si="5"/>
        <v>7.4262002566744965</v>
      </c>
    </row>
    <row r="44" spans="1:33" ht="14.25" customHeight="1" x14ac:dyDescent="0.15">
      <c r="A44" s="27" t="s">
        <v>60</v>
      </c>
      <c r="B44" s="24">
        <v>412.15001666124857</v>
      </c>
      <c r="C44" s="24">
        <v>432.95904312837087</v>
      </c>
      <c r="D44" s="24">
        <v>525.56802106393218</v>
      </c>
      <c r="E44" s="24">
        <v>620.90225308081858</v>
      </c>
      <c r="F44" s="24">
        <v>645.45923262826909</v>
      </c>
      <c r="G44" s="24">
        <v>799.81577562559562</v>
      </c>
      <c r="H44" s="24">
        <v>964.38403283835976</v>
      </c>
      <c r="I44" s="24">
        <v>1083.1252625142633</v>
      </c>
      <c r="J44" s="24">
        <v>1134.8287754295834</v>
      </c>
      <c r="K44" s="24">
        <v>1254.1338818767042</v>
      </c>
      <c r="L44" s="24">
        <v>1325.6997956326745</v>
      </c>
      <c r="M44" s="24">
        <v>1404.4462094635448</v>
      </c>
      <c r="N44" s="24">
        <v>1599.8129762779743</v>
      </c>
      <c r="O44" s="24">
        <v>1836.7570279028021</v>
      </c>
      <c r="P44" s="24">
        <v>1886.9548991700658</v>
      </c>
      <c r="Q44" s="24"/>
      <c r="R44" s="21"/>
      <c r="S44" s="64" t="str">
        <f t="shared" si="6"/>
        <v/>
      </c>
      <c r="T44" s="66" t="str">
        <f t="shared" si="7"/>
        <v/>
      </c>
      <c r="U44" s="66" t="str">
        <f t="shared" si="2"/>
        <v/>
      </c>
      <c r="V44" s="83">
        <f t="shared" si="8"/>
        <v>0</v>
      </c>
      <c r="W44" s="65">
        <f t="shared" si="4"/>
        <v>1.6107341816894125</v>
      </c>
      <c r="X44" s="65">
        <f>IF(J44="", "", J44/GDP!M40/10)</f>
        <v>2.2019917633351622</v>
      </c>
      <c r="Y44" s="65">
        <f>IF(K44="", "", K44/GDP!N40/10)</f>
        <v>2.2842784732033121</v>
      </c>
      <c r="Z44" s="65">
        <f>IF(L44="", "", L44/GDP!O40/10)</f>
        <v>2.942047086251967</v>
      </c>
      <c r="AA44" s="65">
        <f>IF(M44="", "", M44/GDP!P40/10)</f>
        <v>3.1150871286801491</v>
      </c>
      <c r="AB44" s="65">
        <f>IF(N44="", "", N44/GDP!Q40/10)</f>
        <v>3.1706613758735296</v>
      </c>
      <c r="AC44" s="65">
        <f>IF(O44="", "", O44/GDP!R40/10)</f>
        <v>3.3212800423894171</v>
      </c>
      <c r="AD44" s="65">
        <f>IF(P44="", "", P44/GDP!S40/10)</f>
        <v>3.4212454498886813</v>
      </c>
      <c r="AE44" s="65" t="str">
        <f>IF(Q44="", "", Q44/GDP!T40/10)</f>
        <v/>
      </c>
      <c r="AF44" s="21"/>
      <c r="AG44" s="65">
        <f t="shared" si="5"/>
        <v>3.194064216616749</v>
      </c>
    </row>
    <row r="45" spans="1:33" ht="14.25" customHeight="1" x14ac:dyDescent="0.15">
      <c r="A45" s="27" t="s">
        <v>61</v>
      </c>
      <c r="B45" s="26">
        <v>21759.1</v>
      </c>
      <c r="C45" s="26">
        <v>24321.704308</v>
      </c>
      <c r="D45" s="26">
        <v>29786.046742666673</v>
      </c>
      <c r="E45" s="26">
        <v>36157</v>
      </c>
      <c r="F45" s="26">
        <v>43701.672773999999</v>
      </c>
      <c r="G45" s="26">
        <v>54880.031199999998</v>
      </c>
      <c r="H45" s="26">
        <v>72585.053109999993</v>
      </c>
      <c r="I45" s="26">
        <v>101976.582284</v>
      </c>
      <c r="J45" s="26">
        <v>128576.3947425566</v>
      </c>
      <c r="K45" s="26">
        <v>227343.73295007067</v>
      </c>
      <c r="L45" s="26">
        <v>249830.54390499482</v>
      </c>
      <c r="M45" s="26">
        <v>250111.94505831398</v>
      </c>
      <c r="N45" s="26">
        <v>257875.091917521</v>
      </c>
      <c r="O45" s="26">
        <v>277264.51786389161</v>
      </c>
      <c r="P45" s="26">
        <v>254620.5782224983</v>
      </c>
      <c r="Q45" s="26">
        <v>130503.845653037</v>
      </c>
      <c r="R45" s="21"/>
      <c r="S45" s="64">
        <f t="shared" si="6"/>
        <v>-0.48745758664094629</v>
      </c>
      <c r="T45" s="66" t="str">
        <f t="shared" si="7"/>
        <v/>
      </c>
      <c r="U45" s="66" t="str">
        <f t="shared" si="2"/>
        <v/>
      </c>
      <c r="V45" s="83">
        <f t="shared" si="8"/>
        <v>1</v>
      </c>
      <c r="W45" s="65">
        <f t="shared" si="4"/>
        <v>257.94053539344395</v>
      </c>
      <c r="X45" s="65">
        <f>IF(J45="", "", J45/GDP!M41/10)</f>
        <v>1.3358686748099438</v>
      </c>
      <c r="Y45" s="65">
        <f>IF(K45="", "", K45/GDP!N41/10)</f>
        <v>2.1601912974071276</v>
      </c>
      <c r="Z45" s="65">
        <f>IF(L45="", "", L45/GDP!O41/10)</f>
        <v>2.2479899964426933</v>
      </c>
      <c r="AA45" s="65">
        <f>IF(M45="", "", M45/GDP!P41/10)</f>
        <v>2.2277923395456316</v>
      </c>
      <c r="AB45" s="65">
        <f>IF(N45="", "", N45/GDP!Q41/10)</f>
        <v>2.1024722747198106</v>
      </c>
      <c r="AC45" s="65">
        <f>IF(O45="", "", O45/GDP!R41/10)</f>
        <v>2.0030941468352994</v>
      </c>
      <c r="AD45" s="65">
        <f>IF(P45="", "", P45/GDP!S41/10)</f>
        <v>1.7755224995391223</v>
      </c>
      <c r="AE45" s="65">
        <f>IF(Q45="", "", Q45/GDP!T41/10)</f>
        <v>0.87782419437427495</v>
      </c>
      <c r="AF45" s="21"/>
      <c r="AG45" s="65">
        <f t="shared" si="5"/>
        <v>2.0713742514165112</v>
      </c>
    </row>
    <row r="46" spans="1:33" ht="14.25" customHeight="1" x14ac:dyDescent="0.15">
      <c r="A46" s="27" t="s">
        <v>62</v>
      </c>
      <c r="B46" s="24">
        <v>1498.6920399999999</v>
      </c>
      <c r="C46" s="24">
        <v>1689.75135</v>
      </c>
      <c r="D46" s="24">
        <v>1904.4472900000001</v>
      </c>
      <c r="E46" s="24">
        <v>2176.9462899999999</v>
      </c>
      <c r="F46" s="24">
        <v>2251.7328000000002</v>
      </c>
      <c r="G46" s="24">
        <v>2640.9616700000001</v>
      </c>
      <c r="H46" s="24">
        <v>3031.5459599999999</v>
      </c>
      <c r="I46" s="24">
        <v>3625.86067</v>
      </c>
      <c r="J46" s="24">
        <v>3940.7831200000001</v>
      </c>
      <c r="K46" s="24">
        <v>4682.7398800000001</v>
      </c>
      <c r="L46" s="24">
        <v>4317.7064</v>
      </c>
      <c r="M46" s="24">
        <v>4253.60383</v>
      </c>
      <c r="N46" s="24">
        <v>4474.5472</v>
      </c>
      <c r="O46" s="24">
        <v>4824.19481</v>
      </c>
      <c r="P46" s="24">
        <v>4976.0134699999999</v>
      </c>
      <c r="Q46" s="24">
        <v>1420.91474749287</v>
      </c>
      <c r="R46" s="21"/>
      <c r="S46" s="64">
        <f t="shared" si="6"/>
        <v>-0.71444716617841664</v>
      </c>
      <c r="T46" s="66" t="str">
        <f t="shared" si="7"/>
        <v/>
      </c>
      <c r="U46" s="66" t="str">
        <f t="shared" si="2"/>
        <v/>
      </c>
      <c r="V46" s="83">
        <f t="shared" si="8"/>
        <v>1</v>
      </c>
      <c r="W46" s="65">
        <f t="shared" si="4"/>
        <v>4.5692131420000006</v>
      </c>
      <c r="X46" s="65">
        <f>IF(J46="", "", J46/GDP!M42/10)</f>
        <v>1.0313656441181192</v>
      </c>
      <c r="Y46" s="65">
        <f>IF(K46="", "", K46/GDP!N42/10)</f>
        <v>1.2282890731282221</v>
      </c>
      <c r="Z46" s="65">
        <f>IF(L46="", "", L46/GDP!O42/10)</f>
        <v>1.4711468553672709</v>
      </c>
      <c r="AA46" s="65">
        <f>IF(M46="", "", M46/GDP!P42/10)</f>
        <v>1.5045289890685278</v>
      </c>
      <c r="AB46" s="65">
        <f>IF(N46="", "", N46/GDP!Q42/10)</f>
        <v>1.4346584509797513</v>
      </c>
      <c r="AC46" s="65">
        <f>IF(O46="", "", O46/GDP!R42/10)</f>
        <v>1.443831791122034</v>
      </c>
      <c r="AD46" s="65">
        <f>IF(P46="", "", P46/GDP!S42/10)</f>
        <v>1.5387763233653089</v>
      </c>
      <c r="AE46" s="65">
        <f>IF(Q46="", "", Q46/GDP!T42/10)</f>
        <v>0.52325406144668751</v>
      </c>
      <c r="AF46" s="21"/>
      <c r="AG46" s="65">
        <f t="shared" si="5"/>
        <v>1.4785884819805786</v>
      </c>
    </row>
    <row r="47" spans="1:33" ht="14.25" customHeight="1" x14ac:dyDescent="0.15">
      <c r="A47" s="27" t="s">
        <v>63</v>
      </c>
      <c r="B47" s="26">
        <v>9.5841691498999904</v>
      </c>
      <c r="C47" s="26">
        <v>11.025492865430818</v>
      </c>
      <c r="D47" s="26">
        <v>15.175417832635151</v>
      </c>
      <c r="E47" s="26">
        <v>15.324796425694736</v>
      </c>
      <c r="F47" s="26">
        <v>17.201150699767428</v>
      </c>
      <c r="G47" s="26">
        <v>19.118791804825545</v>
      </c>
      <c r="H47" s="26">
        <v>21.092429135292619</v>
      </c>
      <c r="I47" s="26">
        <v>19.667853068151548</v>
      </c>
      <c r="J47" s="26"/>
      <c r="K47" s="26">
        <v>23.637029979662898</v>
      </c>
      <c r="L47" s="26">
        <v>19.456063952111933</v>
      </c>
      <c r="M47" s="26">
        <v>21.286651282829474</v>
      </c>
      <c r="N47" s="26">
        <v>23.66964278074979</v>
      </c>
      <c r="O47" s="26">
        <v>27.621879206816605</v>
      </c>
      <c r="P47" s="26">
        <v>31.203135753413644</v>
      </c>
      <c r="Q47" s="26"/>
      <c r="R47" s="21"/>
      <c r="S47" s="64" t="str">
        <f t="shared" si="6"/>
        <v/>
      </c>
      <c r="T47" s="66" t="str">
        <f t="shared" si="7"/>
        <v/>
      </c>
      <c r="U47" s="66" t="str">
        <f t="shared" si="2"/>
        <v/>
      </c>
      <c r="V47" s="83">
        <f t="shared" si="8"/>
        <v>0</v>
      </c>
      <c r="W47" s="65">
        <f t="shared" si="4"/>
        <v>2.464747459518429E-2</v>
      </c>
      <c r="X47" s="65" t="str">
        <f>IF(J47="", "", J47/GDP!M43/10)</f>
        <v/>
      </c>
      <c r="Y47" s="65">
        <f>IF(K47="", "", K47/GDP!N43/10)</f>
        <v>2.0556014417069637</v>
      </c>
      <c r="Z47" s="65">
        <f>IF(L47="", "", L47/GDP!O43/10)</f>
        <v>2.0138196869888128</v>
      </c>
      <c r="AA47" s="65">
        <f>IF(M47="", "", M47/GDP!P43/10)</f>
        <v>2.1022690252294565</v>
      </c>
      <c r="AB47" s="65">
        <f>IF(N47="", "", N47/GDP!Q43/10)</f>
        <v>2.1976169197146822</v>
      </c>
      <c r="AC47" s="65">
        <f>IF(O47="", "", O47/GDP!R43/10)</f>
        <v>2.3426933772392848</v>
      </c>
      <c r="AD47" s="65">
        <f>IF(P47="", "", P47/GDP!S43/10)</f>
        <v>2.6212807963298879</v>
      </c>
      <c r="AE47" s="65" t="str">
        <f>IF(Q47="", "", Q47/GDP!T43/10)</f>
        <v/>
      </c>
      <c r="AF47" s="21"/>
      <c r="AG47" s="65">
        <f t="shared" si="5"/>
        <v>2.2555359611004251</v>
      </c>
    </row>
    <row r="48" spans="1:33" ht="14.25" customHeight="1" x14ac:dyDescent="0.15">
      <c r="A48" s="27" t="s">
        <v>64</v>
      </c>
      <c r="B48" s="24">
        <v>53.5</v>
      </c>
      <c r="C48" s="24">
        <v>92.7</v>
      </c>
      <c r="D48" s="24">
        <v>108.7</v>
      </c>
      <c r="E48" s="24">
        <v>126.7</v>
      </c>
      <c r="F48" s="24">
        <v>121.2</v>
      </c>
      <c r="G48" s="24">
        <v>149.6</v>
      </c>
      <c r="H48" s="24">
        <v>298.3</v>
      </c>
      <c r="I48" s="24">
        <v>107.500307038255</v>
      </c>
      <c r="J48" s="24">
        <v>170.042242383326</v>
      </c>
      <c r="K48" s="24">
        <v>282.55677498169604</v>
      </c>
      <c r="L48" s="24">
        <v>127.40508122516599</v>
      </c>
      <c r="M48" s="24">
        <v>59.765299295735502</v>
      </c>
      <c r="N48" s="24">
        <v>67.519881205464202</v>
      </c>
      <c r="O48" s="24">
        <v>114.82986178309469</v>
      </c>
      <c r="P48" s="24">
        <v>95.629426369272693</v>
      </c>
      <c r="Q48" s="24">
        <v>203.72486590058301</v>
      </c>
      <c r="R48" s="21"/>
      <c r="S48" s="64">
        <f t="shared" si="6"/>
        <v>1.1303575022389047</v>
      </c>
      <c r="T48" s="66" t="str">
        <f t="shared" si="7"/>
        <v/>
      </c>
      <c r="U48" s="66" t="str">
        <f t="shared" si="2"/>
        <v/>
      </c>
      <c r="V48" s="83">
        <f t="shared" si="8"/>
        <v>1</v>
      </c>
      <c r="W48" s="65">
        <f t="shared" si="4"/>
        <v>9.3029909975746616E-2</v>
      </c>
      <c r="X48" s="65">
        <f>IF(J48="", "", J48/GDP!M44/10)</f>
        <v>0.52008053283484279</v>
      </c>
      <c r="Y48" s="65">
        <f>IF(K48="", "", K48/GDP!N44/10)</f>
        <v>0.78682055857580691</v>
      </c>
      <c r="Z48" s="65">
        <f>IF(L48="", "", L48/GDP!O44/10)</f>
        <v>0.33603122467443991</v>
      </c>
      <c r="AA48" s="65">
        <f>IF(M48="", "", M48/GDP!P44/10)</f>
        <v>0.16311654875760531</v>
      </c>
      <c r="AB48" s="65">
        <f>IF(N48="", "", N48/GDP!Q44/10)</f>
        <v>0.17950186765474382</v>
      </c>
      <c r="AC48" s="65">
        <f>IF(O48="", "", O48/GDP!R44/10)</f>
        <v>0.24380316023271531</v>
      </c>
      <c r="AD48" s="65">
        <f>IF(P48="", "", P48/GDP!S44/10)</f>
        <v>0.18967213906949038</v>
      </c>
      <c r="AE48" s="65">
        <f>IF(Q48="", "", Q48/GDP!T44/10)</f>
        <v>0.41511004084583647</v>
      </c>
      <c r="AF48" s="21"/>
      <c r="AG48" s="65">
        <f t="shared" si="5"/>
        <v>0.22242498807779895</v>
      </c>
    </row>
    <row r="49" spans="1:33" ht="14.25" customHeight="1" x14ac:dyDescent="0.15">
      <c r="A49" s="27" t="s">
        <v>65</v>
      </c>
      <c r="B49" s="26">
        <v>111.85509646579132</v>
      </c>
      <c r="C49" s="26">
        <v>132.34138249718072</v>
      </c>
      <c r="D49" s="26">
        <v>90.9</v>
      </c>
      <c r="E49" s="26">
        <v>84.329068341796344</v>
      </c>
      <c r="F49" s="26">
        <v>377.55861085035662</v>
      </c>
      <c r="G49" s="26">
        <v>210.86986767209402</v>
      </c>
      <c r="H49" s="26">
        <v>222.71147866230834</v>
      </c>
      <c r="I49" s="26">
        <v>172.91147481130272</v>
      </c>
      <c r="J49" s="26">
        <v>203.64543837359585</v>
      </c>
      <c r="K49" s="26">
        <v>256.87734415001529</v>
      </c>
      <c r="L49" s="26">
        <v>323.85858398837183</v>
      </c>
      <c r="M49" s="26">
        <v>250.67276879757091</v>
      </c>
      <c r="N49" s="26"/>
      <c r="O49" s="26"/>
      <c r="P49" s="26"/>
      <c r="Q49" s="26"/>
      <c r="R49" s="21"/>
      <c r="S49" s="64" t="str">
        <f t="shared" si="6"/>
        <v/>
      </c>
      <c r="T49" s="66" t="str">
        <f t="shared" si="7"/>
        <v/>
      </c>
      <c r="U49" s="66" t="str">
        <f t="shared" si="2"/>
        <v/>
      </c>
      <c r="V49" s="83">
        <f t="shared" si="8"/>
        <v>0</v>
      </c>
      <c r="W49" s="65">
        <f t="shared" si="4"/>
        <v>0.2872656763929714</v>
      </c>
      <c r="X49" s="65">
        <f>IF(J49="", "", J49/GDP!M45/10)</f>
        <v>1.1339475338223859</v>
      </c>
      <c r="Y49" s="65">
        <f>IF(K49="", "", K49/GDP!N45/10)</f>
        <v>1.4336653930679353</v>
      </c>
      <c r="Z49" s="65">
        <f>IF(L49="", "", L49/GDP!O45/10)</f>
        <v>2.7234544886125804</v>
      </c>
      <c r="AA49" s="65">
        <f>IF(M49="", "", M49/GDP!P45/10)</f>
        <v>2.4674856815677595</v>
      </c>
      <c r="AB49" s="65" t="str">
        <f>IF(N49="", "", N49/GDP!Q45/10)</f>
        <v/>
      </c>
      <c r="AC49" s="65" t="str">
        <f>IF(O49="", "", O49/GDP!R45/10)</f>
        <v/>
      </c>
      <c r="AD49" s="65" t="str">
        <f>IF(P49="", "", P49/GDP!S45/10)</f>
        <v/>
      </c>
      <c r="AE49" s="65" t="str">
        <f>IF(Q49="", "", Q49/GDP!T45/10)</f>
        <v/>
      </c>
      <c r="AF49" s="21"/>
      <c r="AG49" s="65">
        <f t="shared" si="5"/>
        <v>2.5954700850901702</v>
      </c>
    </row>
    <row r="50" spans="1:33" ht="14.25" customHeight="1" x14ac:dyDescent="0.15">
      <c r="A50" s="27" t="s">
        <v>66</v>
      </c>
      <c r="B50" s="24">
        <v>463.376133628991</v>
      </c>
      <c r="C50" s="24">
        <v>478.95491609874199</v>
      </c>
      <c r="D50" s="24">
        <v>625.37546264825596</v>
      </c>
      <c r="E50" s="24">
        <v>586.29026656864198</v>
      </c>
      <c r="F50" s="24">
        <v>363.13643858373803</v>
      </c>
      <c r="G50" s="24">
        <v>418.00382508815449</v>
      </c>
      <c r="H50" s="24">
        <v>400.05181231744558</v>
      </c>
      <c r="I50" s="24">
        <v>422.04918325637198</v>
      </c>
      <c r="J50" s="24">
        <v>424.82580269716323</v>
      </c>
      <c r="K50" s="24">
        <v>450.061514508622</v>
      </c>
      <c r="L50" s="24">
        <v>690.14675976112994</v>
      </c>
      <c r="M50" s="24">
        <v>802.906100690117</v>
      </c>
      <c r="N50" s="24">
        <v>1043.864226425939</v>
      </c>
      <c r="O50" s="24">
        <v>837.81288479362001</v>
      </c>
      <c r="P50" s="24">
        <v>950.34195216349804</v>
      </c>
      <c r="Q50" s="24">
        <v>299.84997724470503</v>
      </c>
      <c r="R50" s="21"/>
      <c r="S50" s="64">
        <f t="shared" si="6"/>
        <v>-0.68448201559230082</v>
      </c>
      <c r="T50" s="66" t="str">
        <f t="shared" si="7"/>
        <v/>
      </c>
      <c r="U50" s="66" t="str">
        <f t="shared" si="2"/>
        <v/>
      </c>
      <c r="V50" s="83">
        <f t="shared" si="8"/>
        <v>1</v>
      </c>
      <c r="W50" s="65">
        <f t="shared" si="4"/>
        <v>0.86501438476686088</v>
      </c>
      <c r="X50" s="65">
        <f>IF(J50="", "", J50/GDP!M46/10)</f>
        <v>0.83382420075059649</v>
      </c>
      <c r="Y50" s="65">
        <f>IF(K50="", "", K50/GDP!N46/10)</f>
        <v>0.86521460198153155</v>
      </c>
      <c r="Z50" s="65">
        <f>IF(L50="", "", L50/GDP!O46/10)</f>
        <v>1.2227634230442339</v>
      </c>
      <c r="AA50" s="65">
        <f>IF(M50="", "", M50/GDP!P46/10)</f>
        <v>1.364388066806576</v>
      </c>
      <c r="AB50" s="65">
        <f>IF(N50="", "", N50/GDP!Q46/10)</f>
        <v>1.7249095721706915</v>
      </c>
      <c r="AC50" s="65">
        <f>IF(O50="", "", O50/GDP!R46/10)</f>
        <v>1.3439909674305937</v>
      </c>
      <c r="AD50" s="65">
        <f>IF(P50="", "", P50/GDP!S46/10)</f>
        <v>1.4861708734295291</v>
      </c>
      <c r="AE50" s="65">
        <f>IF(Q50="", "", Q50/GDP!T46/10)</f>
        <v>0.48616367083605161</v>
      </c>
      <c r="AF50" s="21"/>
      <c r="AG50" s="65">
        <f t="shared" si="5"/>
        <v>1.4284445805763248</v>
      </c>
    </row>
    <row r="51" spans="1:33" ht="14.25" customHeight="1" x14ac:dyDescent="0.15">
      <c r="A51" s="27" t="s">
        <v>67</v>
      </c>
      <c r="B51" s="26">
        <v>354.01429967273452</v>
      </c>
      <c r="C51" s="26">
        <v>372.97940743066954</v>
      </c>
      <c r="D51" s="26">
        <v>372.12230774870881</v>
      </c>
      <c r="E51" s="26">
        <v>357.8371217881085</v>
      </c>
      <c r="F51" s="26">
        <v>344.00176281894863</v>
      </c>
      <c r="G51" s="26">
        <v>352.38935354403088</v>
      </c>
      <c r="H51" s="26">
        <v>380.1</v>
      </c>
      <c r="I51" s="26">
        <v>363.78785936834458</v>
      </c>
      <c r="J51" s="26">
        <v>381.32135989215124</v>
      </c>
      <c r="K51" s="26">
        <v>402.04523151105468</v>
      </c>
      <c r="L51" s="26">
        <v>357.27946642593855</v>
      </c>
      <c r="M51" s="26">
        <v>371.75304182119731</v>
      </c>
      <c r="N51" s="26">
        <v>386.50722678978565</v>
      </c>
      <c r="O51" s="26">
        <v>416.46074950201142</v>
      </c>
      <c r="P51" s="26">
        <v>399.82157141648509</v>
      </c>
      <c r="Q51" s="26"/>
      <c r="R51" s="21"/>
      <c r="S51" s="64" t="str">
        <f t="shared" si="6"/>
        <v/>
      </c>
      <c r="T51" s="66" t="str">
        <f t="shared" si="7"/>
        <v/>
      </c>
      <c r="U51" s="66" t="str">
        <f t="shared" si="2"/>
        <v/>
      </c>
      <c r="V51" s="83">
        <f t="shared" si="8"/>
        <v>0</v>
      </c>
      <c r="W51" s="65">
        <f t="shared" si="4"/>
        <v>0.38636441119108361</v>
      </c>
      <c r="X51" s="65">
        <f>IF(J51="", "", J51/GDP!M47/10)</f>
        <v>0.88211659084887395</v>
      </c>
      <c r="Y51" s="65">
        <f>IF(K51="", "", K51/GDP!N47/10)</f>
        <v>0.82248114134252837</v>
      </c>
      <c r="Z51" s="65">
        <f>IF(L51="", "", L51/GDP!O47/10)</f>
        <v>0.77983692772874591</v>
      </c>
      <c r="AA51" s="65">
        <f>IF(M51="", "", M51/GDP!P47/10)</f>
        <v>0.77506303327969994</v>
      </c>
      <c r="AB51" s="65">
        <f>IF(N51="", "", N51/GDP!Q47/10)</f>
        <v>0.74921700910790556</v>
      </c>
      <c r="AC51" s="65">
        <f>IF(O51="", "", O51/GDP!R47/10)</f>
        <v>0.71789379546666088</v>
      </c>
      <c r="AD51" s="65">
        <f>IF(P51="", "", P51/GDP!S47/10)</f>
        <v>0.68299540163001882</v>
      </c>
      <c r="AE51" s="65" t="str">
        <f>IF(Q51="", "", Q51/GDP!T47/10)</f>
        <v/>
      </c>
      <c r="AF51" s="21"/>
      <c r="AG51" s="65">
        <f t="shared" si="5"/>
        <v>0.74100123344260616</v>
      </c>
    </row>
    <row r="52" spans="1:33" ht="14.25" customHeight="1" x14ac:dyDescent="0.15">
      <c r="A52" s="27" t="s">
        <v>68</v>
      </c>
      <c r="B52" s="24">
        <v>754.68451649619328</v>
      </c>
      <c r="C52" s="24">
        <v>736.31705259391265</v>
      </c>
      <c r="D52" s="24">
        <v>985.42389708723499</v>
      </c>
      <c r="E52" s="24">
        <v>1122.3611587048254</v>
      </c>
      <c r="F52" s="24">
        <v>1013.3165252417369</v>
      </c>
      <c r="G52" s="24">
        <v>832.37782954830561</v>
      </c>
      <c r="H52" s="24">
        <v>880.88280609091214</v>
      </c>
      <c r="I52" s="24">
        <v>926.15536066643847</v>
      </c>
      <c r="J52" s="24">
        <v>902.60222565506092</v>
      </c>
      <c r="K52" s="24">
        <v>845.86213797353435</v>
      </c>
      <c r="L52" s="24">
        <v>755.45080043689029</v>
      </c>
      <c r="M52" s="24">
        <v>944.53880425876525</v>
      </c>
      <c r="N52" s="24">
        <v>1368.7201489177958</v>
      </c>
      <c r="O52" s="24">
        <v>1692.9132709782875</v>
      </c>
      <c r="P52" s="24">
        <v>1764.474792336719</v>
      </c>
      <c r="Q52" s="24">
        <v>768.31349648885737</v>
      </c>
      <c r="R52" s="21"/>
      <c r="S52" s="64">
        <f t="shared" si="6"/>
        <v>-0.56456533138035425</v>
      </c>
      <c r="T52" s="66" t="str">
        <f t="shared" si="7"/>
        <v/>
      </c>
      <c r="U52" s="66" t="str">
        <f t="shared" si="2"/>
        <v/>
      </c>
      <c r="V52" s="83">
        <f t="shared" si="8"/>
        <v>1</v>
      </c>
      <c r="W52" s="65">
        <f t="shared" si="4"/>
        <v>1.3052195633856918</v>
      </c>
      <c r="X52" s="65">
        <f>IF(J52="", "", J52/GDP!M48/10)</f>
        <v>1.5510265507377505</v>
      </c>
      <c r="Y52" s="65">
        <f>IF(K52="", "", K52/GDP!N48/10)</f>
        <v>1.4674882634172495</v>
      </c>
      <c r="Z52" s="65">
        <f>IF(L52="", "", L52/GDP!O48/10)</f>
        <v>1.525372593218207</v>
      </c>
      <c r="AA52" s="65">
        <f>IF(M52="", "", M52/GDP!P48/10)</f>
        <v>1.8304499197948316</v>
      </c>
      <c r="AB52" s="65">
        <f>IF(N52="", "", N52/GDP!Q48/10)</f>
        <v>2.466978580391975</v>
      </c>
      <c r="AC52" s="65">
        <f>IF(O52="", "", O52/GDP!R48/10)</f>
        <v>2.7583263940475229</v>
      </c>
      <c r="AD52" s="65">
        <f>IF(P52="", "", P52/GDP!S48/10)</f>
        <v>2.9043814362432001</v>
      </c>
      <c r="AE52" s="65">
        <f>IF(Q52="", "", Q52/GDP!T48/10)</f>
        <v>1.3678194498154475</v>
      </c>
      <c r="AF52" s="21"/>
      <c r="AG52" s="65">
        <f t="shared" si="5"/>
        <v>2.2971017847391475</v>
      </c>
    </row>
    <row r="53" spans="1:33" ht="14.25" customHeight="1" x14ac:dyDescent="0.15">
      <c r="A53" s="27" t="s">
        <v>69</v>
      </c>
      <c r="B53" s="26"/>
      <c r="C53" s="26"/>
      <c r="D53" s="26"/>
      <c r="E53" s="26"/>
      <c r="F53" s="26"/>
      <c r="G53" s="26"/>
      <c r="H53" s="26">
        <v>356</v>
      </c>
      <c r="I53" s="26">
        <v>369.40223463687153</v>
      </c>
      <c r="J53" s="26">
        <v>388.18435754189943</v>
      </c>
      <c r="K53" s="26">
        <v>397.84357541899442</v>
      </c>
      <c r="L53" s="26">
        <v>437.19553072625695</v>
      </c>
      <c r="M53" s="26">
        <v>457.15083798882682</v>
      </c>
      <c r="N53" s="26">
        <v>457.91569688268157</v>
      </c>
      <c r="O53" s="26">
        <v>452.64077072067039</v>
      </c>
      <c r="P53" s="26">
        <v>408.0837364748603</v>
      </c>
      <c r="Q53" s="26">
        <v>120.53251608379887</v>
      </c>
      <c r="R53" s="21"/>
      <c r="S53" s="64">
        <f t="shared" si="6"/>
        <v>-0.70463778555599421</v>
      </c>
      <c r="T53" s="66" t="str">
        <f t="shared" si="7"/>
        <v/>
      </c>
      <c r="U53" s="66">
        <f t="shared" si="2"/>
        <v>-0.70463778555599421</v>
      </c>
      <c r="V53" s="83">
        <f t="shared" si="8"/>
        <v>1</v>
      </c>
      <c r="W53" s="65">
        <f t="shared" si="4"/>
        <v>0.44259731455865919</v>
      </c>
      <c r="X53" s="65">
        <f>IF(J53="", "", J53/GDP!M49/10)</f>
        <v>9.3077817176785285</v>
      </c>
      <c r="Y53" s="65">
        <f>IF(K53="", "", K53/GDP!N49/10)</f>
        <v>9.4357587483255063</v>
      </c>
      <c r="Z53" s="65">
        <f>IF(L53="", "", L53/GDP!O49/10)</f>
        <v>10.364172012533697</v>
      </c>
      <c r="AA53" s="65">
        <f>IF(M53="", "", M53/GDP!P49/10)</f>
        <v>10.899192811734119</v>
      </c>
      <c r="AB53" s="65">
        <f>IF(N53="", "", N53/GDP!Q49/10)</f>
        <v>11.085858465673017</v>
      </c>
      <c r="AC53" s="65">
        <f>IF(O53="", "", O53/GDP!R49/10)</f>
        <v>11.088950718833173</v>
      </c>
      <c r="AD53" s="65">
        <f>IF(P53="", "", P53/GDP!S49/10)</f>
        <v>9.9271420786838434</v>
      </c>
      <c r="AE53" s="65">
        <f>IF(Q53="", "", Q53/GDP!T49/10)</f>
        <v>3.3938481228719946</v>
      </c>
      <c r="AF53" s="21"/>
      <c r="AG53" s="65">
        <f t="shared" si="5"/>
        <v>10.67306321749157</v>
      </c>
    </row>
    <row r="54" spans="1:33" ht="14.25" customHeight="1" x14ac:dyDescent="0.15">
      <c r="A54" s="27" t="s">
        <v>70</v>
      </c>
      <c r="B54" s="24"/>
      <c r="C54" s="24"/>
      <c r="D54" s="24"/>
      <c r="E54" s="24"/>
      <c r="F54" s="24"/>
      <c r="G54" s="24"/>
      <c r="H54" s="24">
        <v>267.5</v>
      </c>
      <c r="I54" s="24">
        <v>277.51955307262568</v>
      </c>
      <c r="J54" s="24">
        <v>298.8882681564246</v>
      </c>
      <c r="K54" s="24">
        <v>310.27374301675974</v>
      </c>
      <c r="L54" s="24">
        <v>345.49720670391059</v>
      </c>
      <c r="M54" s="24">
        <v>359.17877094972067</v>
      </c>
      <c r="N54" s="24">
        <v>369.85704562011171</v>
      </c>
      <c r="O54" s="24">
        <v>384.108642972067</v>
      </c>
      <c r="P54" s="24">
        <v>340.80779427932958</v>
      </c>
      <c r="Q54" s="24">
        <v>101.65989240223465</v>
      </c>
      <c r="R54" s="21"/>
      <c r="S54" s="64">
        <f t="shared" si="6"/>
        <v>-0.70170901573068734</v>
      </c>
      <c r="T54" s="66">
        <f t="shared" si="7"/>
        <v>-0.70170901573068734</v>
      </c>
      <c r="U54" s="66">
        <f t="shared" si="2"/>
        <v>-0.70170901573068734</v>
      </c>
      <c r="V54" s="83">
        <f t="shared" si="8"/>
        <v>1</v>
      </c>
      <c r="W54" s="65">
        <f t="shared" si="4"/>
        <v>0.35988989210502786</v>
      </c>
      <c r="X54" s="65">
        <f>IF(J54="", "", J54/GDP!M50/10)</f>
        <v>9.4957024858330392</v>
      </c>
      <c r="Y54" s="65">
        <f>IF(K54="", "", K54/GDP!N50/10)</f>
        <v>9.8237446304764937</v>
      </c>
      <c r="Z54" s="65">
        <f>IF(L54="", "", L54/GDP!O50/10)</f>
        <v>10.961516143612005</v>
      </c>
      <c r="AA54" s="65">
        <f>IF(M54="", "", M54/GDP!P50/10)</f>
        <v>11.503704211632876</v>
      </c>
      <c r="AB54" s="65">
        <f>IF(N54="", "", N54/GDP!Q50/10)</f>
        <v>11.867213985352356</v>
      </c>
      <c r="AC54" s="65">
        <f>IF(O54="", "", O54/GDP!R50/10)</f>
        <v>12.280049103331084</v>
      </c>
      <c r="AD54" s="65">
        <f>IF(P54="", "", P54/GDP!S50/10)</f>
        <v>10.987463559670065</v>
      </c>
      <c r="AE54" s="65">
        <f>IF(Q54="", "", Q54/GDP!T50/10)</f>
        <v>3.938779248439932</v>
      </c>
      <c r="AF54" s="21"/>
      <c r="AG54" s="65">
        <f t="shared" si="5"/>
        <v>11.519989400719677</v>
      </c>
    </row>
    <row r="55" spans="1:33" ht="14.25" customHeight="1" x14ac:dyDescent="0.15">
      <c r="A55" s="27" t="s">
        <v>71</v>
      </c>
      <c r="B55" s="26">
        <v>931.81353962014134</v>
      </c>
      <c r="C55" s="26">
        <v>966.85560985341601</v>
      </c>
      <c r="D55" s="26">
        <v>1478.9175622726018</v>
      </c>
      <c r="E55" s="26">
        <v>1665.6</v>
      </c>
      <c r="F55" s="26">
        <v>1404.8996882557105</v>
      </c>
      <c r="G55" s="26">
        <v>1320.176762040343</v>
      </c>
      <c r="H55" s="26">
        <v>1365.7413166562399</v>
      </c>
      <c r="I55" s="26">
        <v>1317.6136053268694</v>
      </c>
      <c r="J55" s="26">
        <v>1253.9308455435346</v>
      </c>
      <c r="K55" s="26">
        <v>1342.691388642507</v>
      </c>
      <c r="L55" s="26">
        <v>1080.2820169869021</v>
      </c>
      <c r="M55" s="26">
        <v>1120.0728381450633</v>
      </c>
      <c r="N55" s="26">
        <v>1377.6615787388928</v>
      </c>
      <c r="O55" s="26">
        <v>1568.7458513900283</v>
      </c>
      <c r="P55" s="26">
        <v>1595.6111658212399</v>
      </c>
      <c r="Q55" s="26">
        <v>879.69364663790702</v>
      </c>
      <c r="R55" s="21"/>
      <c r="S55" s="64">
        <f t="shared" si="6"/>
        <v>-0.44867918608156621</v>
      </c>
      <c r="T55" s="66" t="str">
        <f t="shared" si="7"/>
        <v/>
      </c>
      <c r="U55" s="66">
        <f t="shared" si="2"/>
        <v>-0.44867918608156621</v>
      </c>
      <c r="V55" s="83">
        <f t="shared" si="8"/>
        <v>1</v>
      </c>
      <c r="W55" s="65">
        <f t="shared" si="4"/>
        <v>1.3484746902164255</v>
      </c>
      <c r="X55" s="65">
        <f>IF(J55="", "", J55/GDP!M51/10)</f>
        <v>5.2466093629122046</v>
      </c>
      <c r="Y55" s="65">
        <f>IF(K55="", "", K55/GDP!N51/10)</f>
        <v>5.7969906109307434</v>
      </c>
      <c r="Z55" s="65">
        <f>IF(L55="", "", L55/GDP!O51/10)</f>
        <v>5.4437857027803345</v>
      </c>
      <c r="AA55" s="65">
        <f>IF(M55="", "", M55/GDP!P51/10)</f>
        <v>5.3471449907000101</v>
      </c>
      <c r="AB55" s="65">
        <f>IF(N55="", "", N55/GDP!Q51/10)</f>
        <v>6.0633405439727754</v>
      </c>
      <c r="AC55" s="65">
        <f>IF(O55="", "", O55/GDP!R51/10)</f>
        <v>6.1951195668562669</v>
      </c>
      <c r="AD55" s="65">
        <f>IF(P55="", "", P55/GDP!S51/10)</f>
        <v>6.3945703264393012</v>
      </c>
      <c r="AE55" s="65">
        <f>IF(Q55="", "", Q55/GDP!T51/10)</f>
        <v>3.6985229936964243</v>
      </c>
      <c r="AF55" s="21"/>
      <c r="AG55" s="65">
        <f t="shared" si="5"/>
        <v>5.8887922261497376</v>
      </c>
    </row>
    <row r="56" spans="1:33" ht="14.25" customHeight="1" x14ac:dyDescent="0.15">
      <c r="A56" s="27" t="s">
        <v>72</v>
      </c>
      <c r="B56" s="24">
        <v>2530.230500527226</v>
      </c>
      <c r="C56" s="24">
        <v>2952.9528223884417</v>
      </c>
      <c r="D56" s="24">
        <v>3767.5948408582276</v>
      </c>
      <c r="E56" s="24">
        <v>4883.6277517282333</v>
      </c>
      <c r="F56" s="24">
        <v>4255.1591989348744</v>
      </c>
      <c r="G56" s="24">
        <v>4252.1907563543746</v>
      </c>
      <c r="H56" s="24">
        <v>4788.5467063465458</v>
      </c>
      <c r="I56" s="24">
        <v>4471.7182256876949</v>
      </c>
      <c r="J56" s="24">
        <v>4637.4551249862352</v>
      </c>
      <c r="K56" s="24">
        <v>5132.8980145327723</v>
      </c>
      <c r="L56" s="24">
        <v>4772.0335338360474</v>
      </c>
      <c r="M56" s="24">
        <v>4920.0119409625167</v>
      </c>
      <c r="N56" s="24">
        <v>5465.2795621447003</v>
      </c>
      <c r="O56" s="24">
        <v>5972.2277811712402</v>
      </c>
      <c r="P56" s="24">
        <v>5888.4952566867796</v>
      </c>
      <c r="Q56" s="24">
        <v>3429.676887388689</v>
      </c>
      <c r="R56" s="21"/>
      <c r="S56" s="64">
        <f t="shared" si="6"/>
        <v>-0.41756310604240332</v>
      </c>
      <c r="T56" s="66" t="str">
        <f t="shared" si="7"/>
        <v/>
      </c>
      <c r="U56" s="66" t="str">
        <f t="shared" si="2"/>
        <v/>
      </c>
      <c r="V56" s="83">
        <f t="shared" si="8"/>
        <v>1</v>
      </c>
      <c r="W56" s="65">
        <f t="shared" si="4"/>
        <v>5.4036096149602573</v>
      </c>
      <c r="X56" s="65">
        <f>IF(J56="", "", J56/GDP!M52/10)</f>
        <v>2.1907275513687856</v>
      </c>
      <c r="Y56" s="65">
        <f>IF(K56="", "", K56/GDP!N52/10)</f>
        <v>2.4517226775823646</v>
      </c>
      <c r="Z56" s="65">
        <f>IF(L56="", "", L56/GDP!O52/10)</f>
        <v>2.537869551211803</v>
      </c>
      <c r="AA56" s="65">
        <f>IF(M56="", "", M56/GDP!P52/10)</f>
        <v>2.5067305687711352</v>
      </c>
      <c r="AB56" s="65">
        <f>IF(N56="", "", N56/GDP!Q52/10)</f>
        <v>2.4997969337246735</v>
      </c>
      <c r="AC56" s="65">
        <f>IF(O56="", "", O56/GDP!R52/10)</f>
        <v>2.3989657769788484</v>
      </c>
      <c r="AD56" s="65">
        <f>IF(P56="", "", P56/GDP!S52/10)</f>
        <v>2.3489480918235253</v>
      </c>
      <c r="AE56" s="65">
        <f>IF(Q56="", "", Q56/GDP!T52/10)</f>
        <v>1.4083158285392936</v>
      </c>
      <c r="AF56" s="21"/>
      <c r="AG56" s="65">
        <f t="shared" si="5"/>
        <v>2.4584621845019972</v>
      </c>
    </row>
    <row r="57" spans="1:33" ht="14.25" customHeight="1" x14ac:dyDescent="0.15">
      <c r="A57" s="27" t="s">
        <v>74</v>
      </c>
      <c r="B57" s="24">
        <v>6868.6</v>
      </c>
      <c r="C57" s="24">
        <v>7500.9965775700848</v>
      </c>
      <c r="D57" s="24">
        <v>8840.7177225517898</v>
      </c>
      <c r="E57" s="24">
        <v>9782.9757180103807</v>
      </c>
      <c r="F57" s="24">
        <v>9135.4692786033211</v>
      </c>
      <c r="G57" s="24">
        <v>8990.9888471430531</v>
      </c>
      <c r="H57" s="24">
        <v>10042.018298830933</v>
      </c>
      <c r="I57" s="24">
        <v>9743.3404784193553</v>
      </c>
      <c r="J57" s="24">
        <v>10064.657359507519</v>
      </c>
      <c r="K57" s="24">
        <v>10473.242258196895</v>
      </c>
      <c r="L57" s="24">
        <v>8981.9709742456398</v>
      </c>
      <c r="M57" s="24">
        <v>9190.5568544651705</v>
      </c>
      <c r="N57" s="24">
        <v>9820.4161321534812</v>
      </c>
      <c r="O57" s="24">
        <v>10546.30595252055</v>
      </c>
      <c r="P57" s="24">
        <v>10036.436789022862</v>
      </c>
      <c r="Q57" s="24">
        <v>5632.725816232487</v>
      </c>
      <c r="R57" s="21"/>
      <c r="S57" s="64">
        <f t="shared" si="6"/>
        <v>-0.43877235171817552</v>
      </c>
      <c r="T57" s="66" t="str">
        <f t="shared" si="7"/>
        <v/>
      </c>
      <c r="U57" s="66" t="str">
        <f t="shared" si="2"/>
        <v/>
      </c>
      <c r="V57" s="83">
        <f t="shared" si="8"/>
        <v>1</v>
      </c>
      <c r="W57" s="65">
        <f t="shared" si="4"/>
        <v>9.7151373404815402</v>
      </c>
      <c r="X57" s="65">
        <f>IF(J57="", "", J57/GDP!M53/10)</f>
        <v>2.9293116280891351</v>
      </c>
      <c r="Y57" s="65">
        <f>IF(K57="", "", K57/GDP!N53/10)</f>
        <v>2.9669776654672742</v>
      </c>
      <c r="Z57" s="65">
        <f>IF(L57="", "", L57/GDP!O53/10)</f>
        <v>2.9675490865120007</v>
      </c>
      <c r="AA57" s="65">
        <f>IF(M57="", "", M57/GDP!P53/10)</f>
        <v>2.9351919159403983</v>
      </c>
      <c r="AB57" s="65">
        <f>IF(N57="", "", N57/GDP!Q53/10)</f>
        <v>2.9568784432277297</v>
      </c>
      <c r="AC57" s="65">
        <f>IF(O57="", "", O57/GDP!R53/10)</f>
        <v>2.9551447842798271</v>
      </c>
      <c r="AD57" s="65">
        <f>IF(P57="", "", P57/GDP!S53/10)</f>
        <v>2.8666990164980586</v>
      </c>
      <c r="AE57" s="65">
        <f>IF(Q57="", "", Q57/GDP!T53/10)</f>
        <v>1.5858612165822255</v>
      </c>
      <c r="AF57" s="21"/>
      <c r="AG57" s="65">
        <f t="shared" si="5"/>
        <v>2.9362926492916026</v>
      </c>
    </row>
    <row r="58" spans="1:33" ht="14.25" customHeight="1" x14ac:dyDescent="0.15">
      <c r="A58" s="27" t="s">
        <v>75</v>
      </c>
      <c r="B58" s="26">
        <v>2.8471593115051119</v>
      </c>
      <c r="C58" s="26">
        <v>3.4492265967443352</v>
      </c>
      <c r="D58" s="26">
        <v>2.5826998497645186</v>
      </c>
      <c r="E58" s="26">
        <v>3.6742984790767554</v>
      </c>
      <c r="F58" s="26">
        <v>5.7956009700598132</v>
      </c>
      <c r="G58" s="26">
        <v>8.59211910804013</v>
      </c>
      <c r="H58" s="26">
        <v>20.954192245148295</v>
      </c>
      <c r="I58" s="26">
        <v>18.405253177733638</v>
      </c>
      <c r="J58" s="26">
        <v>19.221138751188661</v>
      </c>
      <c r="K58" s="26">
        <v>21.454997303823923</v>
      </c>
      <c r="L58" s="26">
        <v>28.544741476809154</v>
      </c>
      <c r="M58" s="26">
        <v>23.520011703737882</v>
      </c>
      <c r="N58" s="26">
        <v>27.824511453345412</v>
      </c>
      <c r="O58" s="26">
        <v>22.332757524434367</v>
      </c>
      <c r="P58" s="26">
        <v>24.999859330073544</v>
      </c>
      <c r="Q58" s="26">
        <v>14.888505016289576</v>
      </c>
      <c r="R58" s="21"/>
      <c r="S58" s="64">
        <f t="shared" si="6"/>
        <v>-0.40445644834571248</v>
      </c>
      <c r="T58" s="66" t="str">
        <f t="shared" si="7"/>
        <v/>
      </c>
      <c r="U58" s="66" t="str">
        <f t="shared" si="2"/>
        <v/>
      </c>
      <c r="V58" s="83">
        <f t="shared" si="8"/>
        <v>1</v>
      </c>
      <c r="W58" s="65">
        <f t="shared" si="4"/>
        <v>2.5444376297680073E-2</v>
      </c>
      <c r="X58" s="65">
        <f>IF(J58="", "", J58/GDP!M54/10)</f>
        <v>0.94091331810219658</v>
      </c>
      <c r="Y58" s="65">
        <f>IF(K58="", "", K58/GDP!N54/10)</f>
        <v>0.96809916086044401</v>
      </c>
      <c r="Z58" s="65">
        <f>IF(L58="", "", L58/GDP!O54/10)</f>
        <v>1.1672497221852731</v>
      </c>
      <c r="AA58" s="65">
        <f>IF(M58="", "", M58/GDP!P54/10)</f>
        <v>0.89820127895645729</v>
      </c>
      <c r="AB58" s="65">
        <f>IF(N58="", "", N58/GDP!Q54/10)</f>
        <v>1.0056387576455756</v>
      </c>
      <c r="AC58" s="65">
        <f>IF(O58="", "", O58/GDP!R54/10)</f>
        <v>0.74126168006158033</v>
      </c>
      <c r="AD58" s="65">
        <f>IF(P58="", "", P58/GDP!S54/10)</f>
        <v>0.74709708014780418</v>
      </c>
      <c r="AE58" s="65">
        <f>IF(Q58="", "", Q58/GDP!T54/10)</f>
        <v>0.43684853313739225</v>
      </c>
      <c r="AF58" s="21"/>
      <c r="AG58" s="65">
        <f t="shared" si="5"/>
        <v>0.91188970379933809</v>
      </c>
    </row>
    <row r="59" spans="1:33" ht="14.25" customHeight="1" x14ac:dyDescent="0.15">
      <c r="A59" s="27" t="s">
        <v>76</v>
      </c>
      <c r="B59" s="24">
        <v>9.7366666666666664</v>
      </c>
      <c r="C59" s="24">
        <v>9.7877185185185187</v>
      </c>
      <c r="D59" s="24">
        <v>10.566666666666666</v>
      </c>
      <c r="E59" s="24">
        <v>11.141207407407407</v>
      </c>
      <c r="F59" s="24">
        <v>12.767007407407407</v>
      </c>
      <c r="G59" s="24">
        <v>12.524677777777777</v>
      </c>
      <c r="H59" s="24">
        <v>12.234196296296295</v>
      </c>
      <c r="I59" s="24">
        <v>12.425342592592591</v>
      </c>
      <c r="J59" s="24">
        <v>13.078963333333332</v>
      </c>
      <c r="K59" s="24">
        <v>26.203957032222217</v>
      </c>
      <c r="L59" s="24">
        <v>22.200095972842963</v>
      </c>
      <c r="M59" s="24">
        <v>23.439015758778986</v>
      </c>
      <c r="N59" s="72">
        <v>19.455306621874396</v>
      </c>
      <c r="O59" s="72">
        <v>20.399683443827147</v>
      </c>
      <c r="P59" s="72">
        <v>21.55838546343653</v>
      </c>
      <c r="Q59" s="72">
        <v>5.6034586129305692</v>
      </c>
      <c r="R59" s="22"/>
      <c r="S59" s="64">
        <f t="shared" si="6"/>
        <v>-0.74007985790799813</v>
      </c>
      <c r="T59" s="66" t="str">
        <f t="shared" si="7"/>
        <v/>
      </c>
      <c r="U59" s="66" t="str">
        <f t="shared" si="2"/>
        <v/>
      </c>
      <c r="V59" s="83">
        <f t="shared" si="8"/>
        <v>1</v>
      </c>
      <c r="W59" s="65">
        <f t="shared" si="4"/>
        <v>2.1410497452152004E-2</v>
      </c>
      <c r="X59" s="65">
        <f>IF(J59="", "", J59/GDP!M55/10)</f>
        <v>2.6054788304666561</v>
      </c>
      <c r="Y59" s="65">
        <f>IF(K59="", "", K59/GDP!N55/10)</f>
        <v>5.003941510889991</v>
      </c>
      <c r="Z59" s="65">
        <f>IF(L59="", "", L59/GDP!O55/10)</f>
        <v>4.1048145641722042</v>
      </c>
      <c r="AA59" s="65">
        <f>IF(M59="", "", M59/GDP!P55/10)</f>
        <v>4.0730338972093234</v>
      </c>
      <c r="AB59" s="65">
        <f>IF(N59="", "", N59/GDP!Q55/10)</f>
        <v>3.7258845811490291</v>
      </c>
      <c r="AC59" s="65">
        <f>IF(O59="", "", O59/GDP!R55/10)</f>
        <v>3.8479758584206065</v>
      </c>
      <c r="AD59" s="65">
        <f>IF(P59="", "", P59/GDP!S55/10)</f>
        <v>3.7264688379276714</v>
      </c>
      <c r="AE59" s="65">
        <f>IF(Q59="", "", Q59/GDP!T55/10)</f>
        <v>1.095714147534951</v>
      </c>
      <c r="AF59" s="21"/>
      <c r="AG59" s="65">
        <f t="shared" si="5"/>
        <v>3.8956355477757674</v>
      </c>
    </row>
    <row r="60" spans="1:33" ht="14.25" customHeight="1" x14ac:dyDescent="0.15">
      <c r="A60" s="27" t="s">
        <v>77</v>
      </c>
      <c r="B60" s="26">
        <v>352.2</v>
      </c>
      <c r="C60" s="26">
        <v>333</v>
      </c>
      <c r="D60" s="26">
        <v>325.89999999999998</v>
      </c>
      <c r="E60" s="26">
        <v>327</v>
      </c>
      <c r="F60" s="26">
        <v>358.7</v>
      </c>
      <c r="G60" s="26">
        <v>395.2</v>
      </c>
      <c r="H60" s="26">
        <v>395.8</v>
      </c>
      <c r="I60" s="26">
        <v>399.2</v>
      </c>
      <c r="J60" s="26">
        <v>381.5</v>
      </c>
      <c r="K60" s="26">
        <v>407.2</v>
      </c>
      <c r="L60" s="26">
        <v>462.8</v>
      </c>
      <c r="M60" s="26">
        <v>503</v>
      </c>
      <c r="N60" s="26">
        <v>530.29999999999995</v>
      </c>
      <c r="O60" s="26">
        <v>548.5</v>
      </c>
      <c r="P60" s="26">
        <v>623.6</v>
      </c>
      <c r="Q60" s="26">
        <v>214.1</v>
      </c>
      <c r="R60" s="22"/>
      <c r="S60" s="64">
        <f t="shared" si="6"/>
        <v>-0.65667094291212313</v>
      </c>
      <c r="T60" s="66" t="str">
        <f t="shared" si="7"/>
        <v/>
      </c>
      <c r="U60" s="66" t="str">
        <f t="shared" si="2"/>
        <v/>
      </c>
      <c r="V60" s="83">
        <f t="shared" si="8"/>
        <v>1</v>
      </c>
      <c r="W60" s="65">
        <f t="shared" si="4"/>
        <v>0.53364</v>
      </c>
      <c r="X60" s="65">
        <f>IF(J60="", "", J60/GDP!M56/10)</f>
        <v>0.60788782844054678</v>
      </c>
      <c r="Y60" s="65">
        <f>IF(K60="", "", K60/GDP!N56/10)</f>
        <v>0.60537886422424392</v>
      </c>
      <c r="Z60" s="65">
        <f>IF(L60="", "", L60/GDP!O56/10)</f>
        <v>0.649507235864624</v>
      </c>
      <c r="AA60" s="65">
        <f>IF(M60="", "", M60/GDP!P56/10)</f>
        <v>0.66378877760204436</v>
      </c>
      <c r="AB60" s="65">
        <f>IF(N60="", "", N60/GDP!Q56/10)</f>
        <v>0.6621993019030048</v>
      </c>
      <c r="AC60" s="65">
        <f>IF(O60="", "", O60/GDP!R56/10)</f>
        <v>0.64054992897170648</v>
      </c>
      <c r="AD60" s="65">
        <f>IF(P60="", "", P60/GDP!S56/10)</f>
        <v>0.70042531132329733</v>
      </c>
      <c r="AE60" s="65">
        <f>IF(Q60="", "", Q60/GDP!T56/10)</f>
        <v>0.27127764830199341</v>
      </c>
      <c r="AF60" s="21"/>
      <c r="AG60" s="65">
        <f t="shared" si="5"/>
        <v>0.66329411113293546</v>
      </c>
    </row>
    <row r="61" spans="1:33" ht="14.25" customHeight="1" x14ac:dyDescent="0.15">
      <c r="A61" s="27" t="s">
        <v>78</v>
      </c>
      <c r="B61" s="24">
        <v>137.02078888888886</v>
      </c>
      <c r="C61" s="24">
        <v>154.6375337037037</v>
      </c>
      <c r="D61" s="24">
        <v>171.34862333333331</v>
      </c>
      <c r="E61" s="24">
        <v>194.214757037037</v>
      </c>
      <c r="F61" s="24">
        <v>168.41311407407406</v>
      </c>
      <c r="G61" s="24">
        <v>165.74845740740741</v>
      </c>
      <c r="H61" s="24">
        <v>163.14493296296297</v>
      </c>
      <c r="I61" s="24">
        <v>160.99837465185183</v>
      </c>
      <c r="J61" s="24">
        <v>165.46882472222222</v>
      </c>
      <c r="K61" s="24">
        <v>164.10027634605893</v>
      </c>
      <c r="L61" s="24">
        <v>175.56874779528738</v>
      </c>
      <c r="M61" s="24">
        <v>188.67747170263084</v>
      </c>
      <c r="N61" s="72">
        <v>196.37037381133587</v>
      </c>
      <c r="O61" s="72">
        <v>200.47740283744608</v>
      </c>
      <c r="P61" s="72">
        <v>215.39618534015449</v>
      </c>
      <c r="Q61" s="72">
        <v>55.042968899907109</v>
      </c>
      <c r="R61" s="22"/>
      <c r="S61" s="64">
        <f t="shared" si="6"/>
        <v>-0.7444570858440086</v>
      </c>
      <c r="T61" s="66" t="str">
        <f t="shared" si="7"/>
        <v/>
      </c>
      <c r="U61" s="66" t="str">
        <f t="shared" si="2"/>
        <v/>
      </c>
      <c r="V61" s="58"/>
      <c r="W61" s="65">
        <f t="shared" si="4"/>
        <v>0.19529803629737094</v>
      </c>
      <c r="X61" s="65">
        <f>IF(J61="", "", J61/GDP!M57/10)</f>
        <v>2.8005462783672597</v>
      </c>
      <c r="Y61" s="65">
        <f>IF(K61="", "", K61/GDP!N57/10)</f>
        <v>2.623482315841462</v>
      </c>
      <c r="Z61" s="65">
        <f>IF(L61="", "", L61/GDP!O57/10)</f>
        <v>2.6585123715136341</v>
      </c>
      <c r="AA61" s="65">
        <f>IF(M61="", "", M61/GDP!P57/10)</f>
        <v>2.7303656926049236</v>
      </c>
      <c r="AB61" s="65">
        <f>IF(N61="", "", N61/GDP!Q57/10)</f>
        <v>2.7793723047800638</v>
      </c>
      <c r="AC61" s="65">
        <f>IF(O61="", "", O61/GDP!R57/10)</f>
        <v>2.7112533461148569</v>
      </c>
      <c r="AD61" s="65">
        <f>IF(P61="", "", P61/GDP!S57/10)</f>
        <v>2.8003918654317395</v>
      </c>
      <c r="AE61" s="65">
        <f>IF(Q61="", "", Q61/GDP!T57/10)</f>
        <v>0.84857345981243859</v>
      </c>
      <c r="AF61" s="21"/>
      <c r="AG61" s="65">
        <f t="shared" si="5"/>
        <v>2.7359791160890437</v>
      </c>
    </row>
    <row r="62" spans="1:33" ht="14.25" customHeight="1" x14ac:dyDescent="0.15">
      <c r="A62" s="27" t="s">
        <v>79</v>
      </c>
      <c r="B62" s="26">
        <v>428.62911937074756</v>
      </c>
      <c r="C62" s="26">
        <v>466.29934390256278</v>
      </c>
      <c r="D62" s="26">
        <v>503.96956843437795</v>
      </c>
      <c r="E62" s="26">
        <v>541.63979296619311</v>
      </c>
      <c r="F62" s="26">
        <v>548.70213099162413</v>
      </c>
      <c r="G62" s="26">
        <v>568.09436882682405</v>
      </c>
      <c r="H62" s="26">
        <v>593.65861542403104</v>
      </c>
      <c r="I62" s="26">
        <v>610.59047555153097</v>
      </c>
      <c r="J62" s="26">
        <v>622.47129018881003</v>
      </c>
      <c r="K62" s="26">
        <v>634.55116520760203</v>
      </c>
      <c r="L62" s="26">
        <v>638.61275374137495</v>
      </c>
      <c r="M62" s="26">
        <v>1081.0999999999999</v>
      </c>
      <c r="N62" s="26">
        <v>1064.1376853000011</v>
      </c>
      <c r="O62" s="26">
        <v>1134.0580639000002</v>
      </c>
      <c r="P62" s="26">
        <v>1215.9203559</v>
      </c>
      <c r="Q62" s="26">
        <v>407.9015483</v>
      </c>
      <c r="R62" s="22"/>
      <c r="S62" s="64">
        <f t="shared" si="6"/>
        <v>-0.66453267574578978</v>
      </c>
      <c r="T62" s="66" t="str">
        <f t="shared" si="7"/>
        <v/>
      </c>
      <c r="U62" s="66" t="str">
        <f t="shared" si="2"/>
        <v/>
      </c>
      <c r="V62" s="83">
        <f t="shared" ref="V62:V67" si="9">IF(Q62="", 0, 1)</f>
        <v>1</v>
      </c>
      <c r="W62" s="65">
        <f t="shared" si="4"/>
        <v>1.0267657717682752</v>
      </c>
      <c r="X62" s="65">
        <f>IF(J62="", "", J62/GDP!M58/10)</f>
        <v>0.65433987331838328</v>
      </c>
      <c r="Y62" s="65">
        <f>IF(K62="", "", K62/GDP!N58/10)</f>
        <v>0.62378261259378553</v>
      </c>
      <c r="Z62" s="65">
        <f>IF(L62="", "", L62/GDP!O58/10)</f>
        <v>0.64317685893598786</v>
      </c>
      <c r="AA62" s="65">
        <f>IF(M62="", "", M62/GDP!P58/10)</f>
        <v>1.0817739884657738</v>
      </c>
      <c r="AB62" s="65">
        <f>IF(N62="", "", N62/GDP!Q58/10)</f>
        <v>1.0203067167707967</v>
      </c>
      <c r="AC62" s="65">
        <f>IF(O62="", "", O62/GDP!R58/10)</f>
        <v>1.0543295769450494</v>
      </c>
      <c r="AD62" s="65">
        <f>IF(P62="", "", P62/GDP!S58/10)</f>
        <v>1.1247273603013075</v>
      </c>
      <c r="AE62" s="65">
        <f>IF(Q62="", "", Q62/GDP!T58/10)</f>
        <v>0.42197414869966526</v>
      </c>
      <c r="AF62" s="21"/>
      <c r="AG62" s="65">
        <f t="shared" si="5"/>
        <v>0.98486290028378287</v>
      </c>
    </row>
    <row r="63" spans="1:33" ht="14.25" customHeight="1" x14ac:dyDescent="0.15">
      <c r="A63" s="27" t="s">
        <v>80</v>
      </c>
      <c r="B63" s="24">
        <v>1628.7</v>
      </c>
      <c r="C63" s="24">
        <v>1783.9</v>
      </c>
      <c r="D63" s="24">
        <v>2445.9</v>
      </c>
      <c r="E63" s="24">
        <v>2915.3</v>
      </c>
      <c r="F63" s="24">
        <v>2538.1</v>
      </c>
      <c r="G63" s="24">
        <v>2239.5</v>
      </c>
      <c r="H63" s="24">
        <v>2202.5</v>
      </c>
      <c r="I63" s="24">
        <v>2618.3000000000002</v>
      </c>
      <c r="J63" s="24">
        <v>3013.6</v>
      </c>
      <c r="K63" s="24">
        <v>3139.6</v>
      </c>
      <c r="L63" s="24">
        <v>3441.7</v>
      </c>
      <c r="M63" s="24">
        <v>4110.3999999999996</v>
      </c>
      <c r="N63" s="24">
        <v>2159.6999999999998</v>
      </c>
      <c r="O63" s="24">
        <v>2666.8</v>
      </c>
      <c r="P63" s="24">
        <v>3518</v>
      </c>
      <c r="Q63" s="24">
        <v>2509.1</v>
      </c>
      <c r="R63" s="22"/>
      <c r="S63" s="64">
        <f t="shared" si="6"/>
        <v>-0.28678226264923257</v>
      </c>
      <c r="T63" s="66" t="str">
        <f t="shared" si="7"/>
        <v/>
      </c>
      <c r="U63" s="66" t="str">
        <f t="shared" si="2"/>
        <v/>
      </c>
      <c r="V63" s="83">
        <f t="shared" si="9"/>
        <v>1</v>
      </c>
      <c r="W63" s="65">
        <f t="shared" si="4"/>
        <v>3.1793199999999997</v>
      </c>
      <c r="X63" s="65">
        <f>IF(J63="", "", J63/GDP!M59/10)</f>
        <v>1.0463626524189498</v>
      </c>
      <c r="Y63" s="65">
        <f>IF(K63="", "", K63/GDP!N59/10)</f>
        <v>1.0274669641225724</v>
      </c>
      <c r="Z63" s="65">
        <f>IF(L63="", "", L63/GDP!O59/10)</f>
        <v>1.0364232808422802</v>
      </c>
      <c r="AA63" s="65">
        <f>IF(M63="", "", M63/GDP!P59/10)</f>
        <v>1.2362717764766411</v>
      </c>
      <c r="AB63" s="65">
        <f>IF(N63="", "", N63/GDP!Q59/10)</f>
        <v>0.91308475007204604</v>
      </c>
      <c r="AC63" s="65">
        <f>IF(O63="", "", O63/GDP!R59/10)</f>
        <v>1.0656422379471484</v>
      </c>
      <c r="AD63" s="65">
        <f>IF(P63="", "", P63/GDP!S59/10)</f>
        <v>1.1636107301002716</v>
      </c>
      <c r="AE63" s="65">
        <f>IF(Q63="", "", Q63/GDP!T59/10)</f>
        <v>0.69222611635220277</v>
      </c>
      <c r="AF63" s="21"/>
      <c r="AG63" s="65">
        <f t="shared" si="5"/>
        <v>1.0830065550876775</v>
      </c>
    </row>
    <row r="64" spans="1:33" ht="14.25" customHeight="1" x14ac:dyDescent="0.15">
      <c r="A64" s="27" t="s">
        <v>81</v>
      </c>
      <c r="B64" s="26">
        <v>206.1</v>
      </c>
      <c r="C64" s="26">
        <v>224</v>
      </c>
      <c r="D64" s="26">
        <v>278.45999999999998</v>
      </c>
      <c r="E64" s="26">
        <v>240.77</v>
      </c>
      <c r="F64" s="26">
        <v>186.71</v>
      </c>
      <c r="G64" s="26">
        <v>218.93</v>
      </c>
      <c r="H64" s="26">
        <v>202.592543249351</v>
      </c>
      <c r="I64" s="26">
        <v>260.94200882790147</v>
      </c>
      <c r="J64" s="26">
        <v>242.06592594262958</v>
      </c>
      <c r="K64" s="26">
        <v>248.23805632477749</v>
      </c>
      <c r="L64" s="26">
        <v>294.09905175070764</v>
      </c>
      <c r="M64" s="26">
        <v>411.76070529816798</v>
      </c>
      <c r="N64" s="26">
        <v>418.49453002588052</v>
      </c>
      <c r="O64" s="26">
        <v>442.94637978096569</v>
      </c>
      <c r="P64" s="26">
        <v>471.47396710455848</v>
      </c>
      <c r="Q64" s="26">
        <v>142.02210732008896</v>
      </c>
      <c r="R64" s="21"/>
      <c r="S64" s="64">
        <f t="shared" si="6"/>
        <v>-0.6987699910722901</v>
      </c>
      <c r="T64" s="66" t="str">
        <f t="shared" si="7"/>
        <v/>
      </c>
      <c r="U64" s="66" t="str">
        <f t="shared" si="2"/>
        <v/>
      </c>
      <c r="V64" s="83">
        <f t="shared" si="9"/>
        <v>1</v>
      </c>
      <c r="W64" s="65">
        <f t="shared" si="4"/>
        <v>0.4077549267920561</v>
      </c>
      <c r="X64" s="65">
        <f>IF(J64="", "", J64/GDP!M60/10)</f>
        <v>1.1007514718206135</v>
      </c>
      <c r="Y64" s="65">
        <f>IF(K64="", "", K64/GDP!N60/10)</f>
        <v>1.0987164264560518</v>
      </c>
      <c r="Z64" s="65">
        <f>IF(L64="", "", L64/GDP!O60/10)</f>
        <v>1.2547830031210006</v>
      </c>
      <c r="AA64" s="65">
        <f>IF(M64="", "", M64/GDP!P60/10)</f>
        <v>1.7020932838536951</v>
      </c>
      <c r="AB64" s="65">
        <f>IF(N64="", "", N64/GDP!Q60/10)</f>
        <v>1.6753720296321764</v>
      </c>
      <c r="AC64" s="65">
        <f>IF(O64="", "", O64/GDP!R60/10)</f>
        <v>1.7022748287660305</v>
      </c>
      <c r="AD64" s="65">
        <f>IF(P64="", "", P64/GDP!S60/10)</f>
        <v>1.7529089749603053</v>
      </c>
      <c r="AE64" s="65">
        <f>IF(Q64="", "", Q64/GDP!T60/10)</f>
        <v>0.57641836637653643</v>
      </c>
      <c r="AF64" s="21"/>
      <c r="AG64" s="65">
        <f t="shared" si="5"/>
        <v>1.6174864240666416</v>
      </c>
    </row>
    <row r="65" spans="1:33" ht="14.25" customHeight="1" x14ac:dyDescent="0.15">
      <c r="A65" s="27" t="s">
        <v>84</v>
      </c>
      <c r="B65" s="24"/>
      <c r="C65" s="24"/>
      <c r="D65" s="24"/>
      <c r="E65" s="24">
        <v>808.57178860291447</v>
      </c>
      <c r="F65" s="24">
        <v>605.89369026511986</v>
      </c>
      <c r="G65" s="24">
        <v>637.55555005627684</v>
      </c>
      <c r="H65" s="24">
        <v>812.57532043417132</v>
      </c>
      <c r="I65" s="24">
        <v>801.83693545884785</v>
      </c>
      <c r="J65" s="24">
        <v>1066.6407270229215</v>
      </c>
      <c r="K65" s="24">
        <v>1180.638983667576</v>
      </c>
      <c r="L65" s="24">
        <v>1026.0900589589562</v>
      </c>
      <c r="M65" s="24">
        <v>1161.9922616846009</v>
      </c>
      <c r="N65" s="24">
        <v>1249.8847401777396</v>
      </c>
      <c r="O65" s="24">
        <v>1467.5801288354239</v>
      </c>
      <c r="P65" s="24">
        <v>1550.5025220930763</v>
      </c>
      <c r="Q65" s="24">
        <v>593.54667463490659</v>
      </c>
      <c r="R65" s="21"/>
      <c r="S65" s="64">
        <f t="shared" si="6"/>
        <v>-0.61719077126449451</v>
      </c>
      <c r="T65" s="66" t="str">
        <f t="shared" si="7"/>
        <v/>
      </c>
      <c r="U65" s="66" t="str">
        <f t="shared" si="2"/>
        <v/>
      </c>
      <c r="V65" s="83">
        <f t="shared" si="9"/>
        <v>1</v>
      </c>
      <c r="W65" s="65">
        <f t="shared" si="4"/>
        <v>1.2912099423499594</v>
      </c>
      <c r="X65" s="65">
        <f>IF(J65="", "", J65/GDP!M61/10)</f>
        <v>4.2194807584872063</v>
      </c>
      <c r="Y65" s="65">
        <f>IF(K65="", "", K65/GDP!N61/10)</f>
        <v>4.4027339707995132</v>
      </c>
      <c r="Z65" s="65">
        <f>IF(L65="", "", L65/GDP!O61/10)</f>
        <v>4.4495615691096582</v>
      </c>
      <c r="AA65" s="65">
        <f>IF(M65="", "", M65/GDP!P61/10)</f>
        <v>4.7879052197726892</v>
      </c>
      <c r="AB65" s="65">
        <f>IF(N65="", "", N65/GDP!Q61/10)</f>
        <v>4.6391442097457158</v>
      </c>
      <c r="AC65" s="65">
        <f>IF(O65="", "", O65/GDP!R61/10)</f>
        <v>4.7889665290357781</v>
      </c>
      <c r="AD65" s="65">
        <f>IF(P65="", "", P65/GDP!S61/10)</f>
        <v>4.9262077752186659</v>
      </c>
      <c r="AE65" s="65">
        <f>IF(Q65="", "", Q65/GDP!T61/10)</f>
        <v>1.9143502451279424</v>
      </c>
      <c r="AF65" s="21"/>
      <c r="AG65" s="65">
        <f t="shared" si="5"/>
        <v>4.7183570605765013</v>
      </c>
    </row>
    <row r="66" spans="1:33" ht="14.25" customHeight="1" x14ac:dyDescent="0.15">
      <c r="A66" s="27" t="s">
        <v>85</v>
      </c>
      <c r="B66" s="26">
        <v>49.221007690277588</v>
      </c>
      <c r="C66" s="26">
        <v>48.779864038497323</v>
      </c>
      <c r="D66" s="26">
        <v>51.383977425612443</v>
      </c>
      <c r="E66" s="26">
        <v>46.140793290952651</v>
      </c>
      <c r="F66" s="26">
        <v>71.551098602861131</v>
      </c>
      <c r="G66" s="26">
        <v>61.301242112502074</v>
      </c>
      <c r="H66" s="26">
        <v>29.9</v>
      </c>
      <c r="I66" s="26">
        <v>44.218508496018131</v>
      </c>
      <c r="J66" s="26">
        <v>38.235540939075676</v>
      </c>
      <c r="K66" s="26">
        <v>54.448143017725961</v>
      </c>
      <c r="L66" s="26">
        <v>49.856753614865845</v>
      </c>
      <c r="M66" s="26">
        <v>29.800866105176887</v>
      </c>
      <c r="N66" s="26">
        <v>65.115530099152053</v>
      </c>
      <c r="O66" s="26">
        <v>40.694043747162233</v>
      </c>
      <c r="P66" s="26">
        <v>31.677451080094226</v>
      </c>
      <c r="Q66" s="26">
        <v>36.162086076959405</v>
      </c>
      <c r="R66" s="21"/>
      <c r="S66" s="64">
        <f t="shared" si="6"/>
        <v>0.14157183876714363</v>
      </c>
      <c r="T66" s="66" t="str">
        <f t="shared" si="7"/>
        <v/>
      </c>
      <c r="U66" s="66" t="str">
        <f t="shared" si="2"/>
        <v/>
      </c>
      <c r="V66" s="83">
        <f t="shared" si="9"/>
        <v>1</v>
      </c>
      <c r="W66" s="65">
        <f t="shared" si="4"/>
        <v>4.3428928929290241E-2</v>
      </c>
      <c r="X66" s="65">
        <f>IF(J66="", "", J66/GDP!M62/10)</f>
        <v>0.83121930104788644</v>
      </c>
      <c r="Y66" s="65">
        <f>IF(K66="", "", K66/GDP!N62/10)</f>
        <v>1.2302861450477562</v>
      </c>
      <c r="Z66" s="65">
        <f>IF(L66="", "", L66/GDP!O62/10)</f>
        <v>1.2277834237740164</v>
      </c>
      <c r="AA66" s="65">
        <f>IF(M66="", "", M66/GDP!P62/10)</f>
        <v>0.781121839117356</v>
      </c>
      <c r="AB66" s="65">
        <f>IF(N66="", "", N66/GDP!Q62/10)</f>
        <v>1.4775788675818768</v>
      </c>
      <c r="AC66" s="65">
        <f>IF(O66="", "", O66/GDP!R62/10)</f>
        <v>0.87220242614930732</v>
      </c>
      <c r="AD66" s="65">
        <f>IF(P66="", "", P66/GDP!S62/10)</f>
        <v>0.7084920633806715</v>
      </c>
      <c r="AE66" s="65">
        <f>IF(Q66="", "", Q66/GDP!T62/10)</f>
        <v>0.91567143274389395</v>
      </c>
      <c r="AF66" s="21"/>
      <c r="AG66" s="65">
        <f t="shared" si="5"/>
        <v>1.0134357240006455</v>
      </c>
    </row>
    <row r="67" spans="1:33" ht="14.25" customHeight="1" x14ac:dyDescent="0.15">
      <c r="A67" s="27" t="s">
        <v>86</v>
      </c>
      <c r="B67" s="24">
        <v>76.663098025049862</v>
      </c>
      <c r="C67" s="24">
        <v>96.78797874814569</v>
      </c>
      <c r="D67" s="24">
        <v>106.89307831458277</v>
      </c>
      <c r="E67" s="24">
        <v>155.81534109040911</v>
      </c>
      <c r="F67" s="24">
        <v>138.23175215477497</v>
      </c>
      <c r="G67" s="24">
        <v>146.73591905028115</v>
      </c>
      <c r="H67" s="24">
        <v>171.65467769031375</v>
      </c>
      <c r="I67" s="24">
        <v>181.25145902228573</v>
      </c>
      <c r="J67" s="24">
        <v>214.14597236551901</v>
      </c>
      <c r="K67" s="24">
        <v>283.31633608887205</v>
      </c>
      <c r="L67" s="24">
        <v>372.34959332309427</v>
      </c>
      <c r="M67" s="24">
        <v>461.32068599973496</v>
      </c>
      <c r="N67" s="24">
        <v>355.87902299807172</v>
      </c>
      <c r="O67" s="24">
        <v>612.15203467175797</v>
      </c>
      <c r="P67" s="24">
        <v>661.1451130814628</v>
      </c>
      <c r="Q67" s="24">
        <v>322.30225478957817</v>
      </c>
      <c r="R67" s="21"/>
      <c r="S67" s="64">
        <f t="shared" si="6"/>
        <v>-0.51250905676759384</v>
      </c>
      <c r="T67" s="66" t="str">
        <f t="shared" si="7"/>
        <v/>
      </c>
      <c r="U67" s="66" t="str">
        <f t="shared" si="2"/>
        <v/>
      </c>
      <c r="V67" s="83">
        <f t="shared" si="9"/>
        <v>1</v>
      </c>
      <c r="W67" s="65">
        <f t="shared" si="4"/>
        <v>0.49256929001482441</v>
      </c>
      <c r="X67" s="65">
        <f>IF(J67="", "", J67/GDP!M63/10)</f>
        <v>0.46009257323800556</v>
      </c>
      <c r="Y67" s="65">
        <f>IF(K67="", "", K67/GDP!N63/10)</f>
        <v>0.52305689376599296</v>
      </c>
      <c r="Z67" s="65">
        <f>IF(L67="", "", L67/GDP!O63/10)</f>
        <v>0.59027616154268492</v>
      </c>
      <c r="AA67" s="65">
        <f>IF(M67="", "", M67/GDP!P63/10)</f>
        <v>0.63965752055576552</v>
      </c>
      <c r="AB67" s="65">
        <f>IF(N67="", "", N67/GDP!Q63/10)</f>
        <v>0.46313984364639926</v>
      </c>
      <c r="AC67" s="65">
        <f>IF(O67="", "", O67/GDP!R63/10)</f>
        <v>0.76321813069541045</v>
      </c>
      <c r="AD67" s="65">
        <f>IF(P67="", "", P67/GDP!S63/10)</f>
        <v>0.71391889767326211</v>
      </c>
      <c r="AE67" s="65">
        <f>IF(Q67="", "", Q67/GDP!T63/10)</f>
        <v>0.33360919317851956</v>
      </c>
      <c r="AF67" s="21"/>
      <c r="AG67" s="65">
        <f t="shared" si="5"/>
        <v>0.63404211082270456</v>
      </c>
    </row>
    <row r="68" spans="1:33" ht="14.25" customHeight="1" x14ac:dyDescent="0.15">
      <c r="A68" s="27" t="s">
        <v>87</v>
      </c>
      <c r="B68" s="26"/>
      <c r="C68" s="26"/>
      <c r="D68" s="26"/>
      <c r="E68" s="26">
        <v>131865.4</v>
      </c>
      <c r="F68" s="26">
        <v>119974.13575626705</v>
      </c>
      <c r="G68" s="26">
        <v>115642.00322842704</v>
      </c>
      <c r="H68" s="26">
        <v>125153.37991875665</v>
      </c>
      <c r="I68" s="26">
        <v>115747.89455831912</v>
      </c>
      <c r="J68" s="26">
        <v>124498.13761046462</v>
      </c>
      <c r="K68" s="26">
        <v>132279.68932532275</v>
      </c>
      <c r="L68" s="26">
        <v>110276.51817482825</v>
      </c>
      <c r="M68" s="26">
        <v>112261.22243504501</v>
      </c>
      <c r="N68" s="26">
        <v>125582.2826049271</v>
      </c>
      <c r="O68" s="26">
        <v>137766.30293117239</v>
      </c>
      <c r="P68" s="26">
        <v>137074.19195957819</v>
      </c>
      <c r="Q68" s="26">
        <v>52759.2928798188</v>
      </c>
      <c r="R68" s="21"/>
      <c r="S68" s="64">
        <f t="shared" si="6"/>
        <v>-0.61510411168152657</v>
      </c>
      <c r="T68" s="66" t="str">
        <f t="shared" si="7"/>
        <v/>
      </c>
      <c r="U68" s="66" t="str">
        <f t="shared" si="2"/>
        <v/>
      </c>
      <c r="V68" s="58"/>
      <c r="W68" s="65">
        <f t="shared" si="4"/>
        <v>124.59210362111017</v>
      </c>
      <c r="X68" s="65">
        <f>IF(J68="", "", J68/GDP!M64/10)</f>
        <v>0.94363275686598302</v>
      </c>
      <c r="Y68" s="65">
        <f>IF(K68="", "", K68/GDP!N64/10)</f>
        <v>0.9790120938700746</v>
      </c>
      <c r="Z68" s="65">
        <f>IF(L68="", "", L68/GDP!O64/10)</f>
        <v>0.94430968809600757</v>
      </c>
      <c r="AA68" s="65">
        <f>IF(M68="", "", M68/GDP!P64/10)</f>
        <v>0.93783331065284159</v>
      </c>
      <c r="AB68" s="65">
        <f>IF(N68="", "", N68/GDP!Q64/10)</f>
        <v>0.99282110695460657</v>
      </c>
      <c r="AC68" s="65">
        <f>IF(O68="", "", O68/GDP!R64/10)</f>
        <v>1.0084913286522779</v>
      </c>
      <c r="AD68" s="65">
        <f>IF(P68="", "", P68/GDP!S64/10)</f>
        <v>1.0283685473070943</v>
      </c>
      <c r="AE68" s="65">
        <f>IF(Q68="", "", Q68/GDP!T64/10)</f>
        <v>0.40813363528004476</v>
      </c>
      <c r="AF68" s="21"/>
      <c r="AG68" s="65">
        <f t="shared" si="5"/>
        <v>0.98236479633256546</v>
      </c>
    </row>
    <row r="69" spans="1:33" ht="14.25" customHeight="1" x14ac:dyDescent="0.15">
      <c r="A69" s="27" t="s">
        <v>88</v>
      </c>
      <c r="B69" s="24">
        <v>88.800165548657603</v>
      </c>
      <c r="C69" s="24">
        <v>98.476088561733008</v>
      </c>
      <c r="D69" s="24">
        <v>108.270787015211</v>
      </c>
      <c r="E69" s="24">
        <v>116.67543663085499</v>
      </c>
      <c r="F69" s="24">
        <v>84.479022976575195</v>
      </c>
      <c r="G69" s="24">
        <v>72.540732670751709</v>
      </c>
      <c r="H69" s="24">
        <v>96.337562587504195</v>
      </c>
      <c r="I69" s="24"/>
      <c r="J69" s="24"/>
      <c r="K69" s="24"/>
      <c r="L69" s="24"/>
      <c r="M69" s="24"/>
      <c r="N69" s="24"/>
      <c r="O69" s="24"/>
      <c r="P69" s="24"/>
      <c r="Q69" s="24"/>
      <c r="R69" s="21"/>
      <c r="S69" s="64" t="str">
        <f t="shared" si="6"/>
        <v/>
      </c>
      <c r="T69" s="66"/>
      <c r="U69" s="66" t="str">
        <f t="shared" si="2"/>
        <v/>
      </c>
      <c r="V69" s="83">
        <f t="shared" ref="V69:V100" si="10">IF(Q69="", 0, 1)</f>
        <v>0</v>
      </c>
      <c r="W69" s="65" t="e">
        <f t="shared" si="4"/>
        <v>#DIV/0!</v>
      </c>
      <c r="X69" s="65" t="str">
        <f>IF(J69="", "", J69/GDP!M65/10)</f>
        <v/>
      </c>
      <c r="Y69" s="65" t="str">
        <f>IF(K69="", "", K69/GDP!N65/10)</f>
        <v/>
      </c>
      <c r="Z69" s="65" t="str">
        <f>IF(L69="", "", L69/GDP!O65/10)</f>
        <v/>
      </c>
      <c r="AA69" s="65" t="str">
        <f>IF(M69="", "", M69/GDP!P65/10)</f>
        <v/>
      </c>
      <c r="AB69" s="65" t="str">
        <f>IF(N69="", "", N69/GDP!Q65/10)</f>
        <v/>
      </c>
      <c r="AC69" s="65" t="str">
        <f>IF(O69="", "", O69/GDP!R65/10)</f>
        <v/>
      </c>
      <c r="AD69" s="65" t="str">
        <f>IF(P69="", "", P69/GDP!S65/10)</f>
        <v/>
      </c>
      <c r="AE69" s="65" t="str">
        <f>IF(Q69="", "", Q69/GDP!T65/10)</f>
        <v/>
      </c>
      <c r="AF69" s="21"/>
      <c r="AG69" s="65"/>
    </row>
    <row r="70" spans="1:33" ht="14.25" customHeight="1" x14ac:dyDescent="0.15">
      <c r="A70" s="27" t="s">
        <v>89</v>
      </c>
      <c r="B70" s="26">
        <v>106</v>
      </c>
      <c r="C70" s="26">
        <v>101.36021183019054</v>
      </c>
      <c r="D70" s="26">
        <v>92.37539166421243</v>
      </c>
      <c r="E70" s="26">
        <v>92.657373146083629</v>
      </c>
      <c r="F70" s="26">
        <v>94.430931713303167</v>
      </c>
      <c r="G70" s="26">
        <v>87.632910559531027</v>
      </c>
      <c r="H70" s="26">
        <v>98.173566706857798</v>
      </c>
      <c r="I70" s="26">
        <v>91.441855822981026</v>
      </c>
      <c r="J70" s="26">
        <v>91.378779049609079</v>
      </c>
      <c r="K70" s="26">
        <v>88.676413067022509</v>
      </c>
      <c r="L70" s="26">
        <v>104.42848083855402</v>
      </c>
      <c r="M70" s="26">
        <v>108.96585269928536</v>
      </c>
      <c r="N70" s="26">
        <v>127.79364357690409</v>
      </c>
      <c r="O70" s="26">
        <v>148.54334973990811</v>
      </c>
      <c r="P70" s="26">
        <v>165.00438615193315</v>
      </c>
      <c r="Q70" s="26">
        <v>74.652899315871963</v>
      </c>
      <c r="R70" s="21"/>
      <c r="S70" s="64">
        <f t="shared" ref="S70:S101" si="11">IF(Q70="", "", Q70/P70-1)</f>
        <v>-0.54757021278735651</v>
      </c>
      <c r="T70" s="66" t="str">
        <f t="shared" ref="T70:T101" si="12">IF(AD70&gt;10, S70, "")</f>
        <v/>
      </c>
      <c r="U70" s="66" t="str">
        <f t="shared" ref="U70:U133" si="13">IF(AD70&gt;5, S70, "")</f>
        <v/>
      </c>
      <c r="V70" s="83">
        <f t="shared" si="10"/>
        <v>1</v>
      </c>
      <c r="W70" s="65">
        <f t="shared" si="4"/>
        <v>0.13094714260131696</v>
      </c>
      <c r="X70" s="65">
        <f>IF(J70="", "", J70/GDP!M66/10)</f>
        <v>2.0132575371780792</v>
      </c>
      <c r="Y70" s="65">
        <f>IF(K70="", "", K70/GDP!N66/10)</f>
        <v>1.8257055121973198</v>
      </c>
      <c r="Z70" s="65">
        <f>IF(L70="", "", L70/GDP!O66/10)</f>
        <v>2.2301958290517598</v>
      </c>
      <c r="AA70" s="65">
        <f>IF(M70="", "", M70/GDP!P66/10)</f>
        <v>2.210151250632352</v>
      </c>
      <c r="AB70" s="65">
        <f>IF(N70="", "", N70/GDP!Q66/10)</f>
        <v>2.3871186753513252</v>
      </c>
      <c r="AC70" s="65">
        <f>IF(O70="", "", O70/GDP!R66/10)</f>
        <v>2.6613769769331532</v>
      </c>
      <c r="AD70" s="65">
        <f>IF(P70="", "", P70/GDP!S66/10)</f>
        <v>3.0015761680565296</v>
      </c>
      <c r="AE70" s="65">
        <f>IF(Q70="", "", Q70/GDP!T66/10)</f>
        <v>1.7296321152068281</v>
      </c>
      <c r="AF70" s="21"/>
      <c r="AG70" s="65">
        <f t="shared" si="5"/>
        <v>2.498083780005024</v>
      </c>
    </row>
    <row r="71" spans="1:33" ht="14.25" customHeight="1" x14ac:dyDescent="0.15">
      <c r="A71" s="27" t="s">
        <v>90</v>
      </c>
      <c r="B71" s="24">
        <v>3055.6</v>
      </c>
      <c r="C71" s="24"/>
      <c r="D71" s="24"/>
      <c r="E71" s="24">
        <v>4544.2185279004771</v>
      </c>
      <c r="F71" s="24">
        <v>4404.3369792648682</v>
      </c>
      <c r="G71" s="24">
        <v>4305.2062536796511</v>
      </c>
      <c r="H71" s="24">
        <v>4882.1626292275378</v>
      </c>
      <c r="I71" s="24">
        <v>4886.7405976147757</v>
      </c>
      <c r="J71" s="24">
        <v>5296.5833658916381</v>
      </c>
      <c r="K71" s="24">
        <v>5304.6233397241458</v>
      </c>
      <c r="L71" s="24">
        <v>4796.422616763567</v>
      </c>
      <c r="M71" s="24">
        <v>5190.6893845395325</v>
      </c>
      <c r="N71" s="24">
        <v>5610.2602946791812</v>
      </c>
      <c r="O71" s="24">
        <v>6072.1775367857244</v>
      </c>
      <c r="P71" s="24">
        <v>5677.548115936157</v>
      </c>
      <c r="Q71" s="24">
        <v>1646.0133866261569</v>
      </c>
      <c r="R71" s="21"/>
      <c r="S71" s="64">
        <f t="shared" si="11"/>
        <v>-0.71008376274152463</v>
      </c>
      <c r="T71" s="66" t="str">
        <f t="shared" si="12"/>
        <v/>
      </c>
      <c r="U71" s="66" t="str">
        <f t="shared" si="13"/>
        <v/>
      </c>
      <c r="V71" s="83">
        <f t="shared" si="10"/>
        <v>1</v>
      </c>
      <c r="W71" s="65">
        <f t="shared" ref="W71:W134" si="14">AVERAGE(L71:P71)/1000</f>
        <v>5.4694195897408324</v>
      </c>
      <c r="X71" s="65">
        <f>IF(J71="", "", J71/GDP!M67/10)</f>
        <v>1.9518201714083934</v>
      </c>
      <c r="Y71" s="65">
        <f>IF(K71="", "", K71/GDP!N67/10)</f>
        <v>1.9294193534446258</v>
      </c>
      <c r="Z71" s="65">
        <f>IF(L71="", "", L71/GDP!O67/10)</f>
        <v>2.0448758892871344</v>
      </c>
      <c r="AA71" s="65">
        <f>IF(M71="", "", M71/GDP!P67/10)</f>
        <v>2.1564534540293971</v>
      </c>
      <c r="AB71" s="65">
        <f>IF(N71="", "", N71/GDP!Q67/10)</f>
        <v>2.1953002599530356</v>
      </c>
      <c r="AC71" s="65">
        <f>IF(O71="", "", O71/GDP!R67/10)</f>
        <v>2.199191846713251</v>
      </c>
      <c r="AD71" s="65">
        <f>IF(P71="", "", P71/GDP!S67/10)</f>
        <v>2.1106460342493518</v>
      </c>
      <c r="AE71" s="65">
        <f>IF(Q71="", "", Q71/GDP!T67/10)</f>
        <v>0.60715053691012488</v>
      </c>
      <c r="AF71" s="21"/>
      <c r="AG71" s="65">
        <f t="shared" ref="AG71:AG133" si="15">AVERAGE(Z71:AD71)</f>
        <v>2.1412934968464343</v>
      </c>
    </row>
    <row r="72" spans="1:33" ht="14.25" customHeight="1" x14ac:dyDescent="0.15">
      <c r="A72" s="27" t="s">
        <v>91</v>
      </c>
      <c r="B72" s="26">
        <v>31346.646537270764</v>
      </c>
      <c r="C72" s="26">
        <v>32347.365401523497</v>
      </c>
      <c r="D72" s="26">
        <v>37897.723621164165</v>
      </c>
      <c r="E72" s="26">
        <v>40928.349460789468</v>
      </c>
      <c r="F72" s="26">
        <v>36991.083505653027</v>
      </c>
      <c r="G72" s="26">
        <v>38296.634395324792</v>
      </c>
      <c r="H72" s="26">
        <v>44724.545512102719</v>
      </c>
      <c r="I72" s="26">
        <v>39835.50125070729</v>
      </c>
      <c r="J72" s="26">
        <v>42183.28353310383</v>
      </c>
      <c r="K72" s="26">
        <v>48777.439354287861</v>
      </c>
      <c r="L72" s="26">
        <v>39520.780648337532</v>
      </c>
      <c r="M72" s="26">
        <v>40436.345914647776</v>
      </c>
      <c r="N72" s="26">
        <v>44192.329804826222</v>
      </c>
      <c r="O72" s="26">
        <v>49463.512688807779</v>
      </c>
      <c r="P72" s="26">
        <v>50507.197727161903</v>
      </c>
      <c r="Q72" s="26">
        <v>27757.947920351617</v>
      </c>
      <c r="R72" s="21"/>
      <c r="S72" s="64">
        <f t="shared" si="11"/>
        <v>-0.45041599673973065</v>
      </c>
      <c r="T72" s="66" t="str">
        <f t="shared" si="12"/>
        <v/>
      </c>
      <c r="U72" s="66" t="str">
        <f t="shared" si="13"/>
        <v/>
      </c>
      <c r="V72" s="83">
        <f t="shared" si="10"/>
        <v>1</v>
      </c>
      <c r="W72" s="65">
        <f t="shared" si="14"/>
        <v>44.824033356756239</v>
      </c>
      <c r="X72" s="65">
        <f>IF(J72="", "", J72/GDP!M68/10)</f>
        <v>1.5001605768145176</v>
      </c>
      <c r="Y72" s="65">
        <f>IF(K72="", "", K72/GDP!N68/10)</f>
        <v>1.7074747176002325</v>
      </c>
      <c r="Z72" s="65">
        <f>IF(L72="", "", L72/GDP!O68/10)</f>
        <v>1.6200788636047612</v>
      </c>
      <c r="AA72" s="65">
        <f>IF(M72="", "", M72/GDP!P68/10)</f>
        <v>1.6355879640959956</v>
      </c>
      <c r="AB72" s="65">
        <f>IF(N72="", "", N72/GDP!Q68/10)</f>
        <v>1.7034819680971247</v>
      </c>
      <c r="AC72" s="65">
        <f>IF(O72="", "", O72/GDP!R68/10)</f>
        <v>1.7714746101372381</v>
      </c>
      <c r="AD72" s="65">
        <f>IF(P72="", "", P72/GDP!S68/10)</f>
        <v>1.8506421927151728</v>
      </c>
      <c r="AE72" s="65">
        <f>IF(Q72="", "", Q72/GDP!T68/10)</f>
        <v>1.0561531680710448</v>
      </c>
      <c r="AF72" s="21"/>
      <c r="AG72" s="65">
        <f t="shared" si="15"/>
        <v>1.7162531197300583</v>
      </c>
    </row>
    <row r="73" spans="1:33" ht="14.25" customHeight="1" x14ac:dyDescent="0.15">
      <c r="A73" s="27" t="s">
        <v>92</v>
      </c>
      <c r="B73" s="24">
        <v>311.5977753494617</v>
      </c>
      <c r="C73" s="24">
        <v>121.94751534493108</v>
      </c>
      <c r="D73" s="24">
        <v>153.27341197801249</v>
      </c>
      <c r="E73" s="24">
        <v>158.80000000000001</v>
      </c>
      <c r="F73" s="24">
        <v>163.95227982253627</v>
      </c>
      <c r="G73" s="24">
        <v>160.09856524248724</v>
      </c>
      <c r="H73" s="24">
        <v>167.78017924227771</v>
      </c>
      <c r="I73" s="24">
        <v>157.97997955498971</v>
      </c>
      <c r="J73" s="24">
        <v>156.15092092522593</v>
      </c>
      <c r="K73" s="24">
        <v>168.84956238725309</v>
      </c>
      <c r="L73" s="24">
        <v>146.27799678272211</v>
      </c>
      <c r="M73" s="24">
        <v>151.90019100664941</v>
      </c>
      <c r="N73" s="24"/>
      <c r="O73" s="24"/>
      <c r="P73" s="24"/>
      <c r="Q73" s="24"/>
      <c r="R73" s="21"/>
      <c r="S73" s="64" t="str">
        <f t="shared" si="11"/>
        <v/>
      </c>
      <c r="T73" s="66" t="str">
        <f t="shared" si="12"/>
        <v/>
      </c>
      <c r="U73" s="66" t="str">
        <f t="shared" si="13"/>
        <v/>
      </c>
      <c r="V73" s="83">
        <f t="shared" si="10"/>
        <v>0</v>
      </c>
      <c r="W73" s="65">
        <f t="shared" si="14"/>
        <v>0.14908909389468575</v>
      </c>
      <c r="X73" s="65">
        <f>IF(J73="", "", J73/GDP!M69/10)</f>
        <v>2.5895190904880621</v>
      </c>
      <c r="Y73" s="65">
        <f>IF(K73="", "", K73/GDP!N69/10)</f>
        <v>2.7482858275168827</v>
      </c>
      <c r="Z73" s="65">
        <f>IF(L73="", "", L73/GDP!O69/10)</f>
        <v>2.7476728839479629</v>
      </c>
      <c r="AA73" s="65">
        <f>IF(M73="", "", M73/GDP!P69/10)</f>
        <v>2.7651876925776842</v>
      </c>
      <c r="AB73" s="65" t="str">
        <f>IF(N73="", "", N73/GDP!Q69/10)</f>
        <v/>
      </c>
      <c r="AC73" s="65" t="str">
        <f>IF(O73="", "", O73/GDP!R69/10)</f>
        <v/>
      </c>
      <c r="AD73" s="65" t="str">
        <f>IF(P73="", "", P73/GDP!S69/10)</f>
        <v/>
      </c>
      <c r="AE73" s="65" t="str">
        <f>IF(Q73="", "", Q73/GDP!T69/10)</f>
        <v/>
      </c>
      <c r="AF73" s="21"/>
      <c r="AG73" s="65">
        <f t="shared" si="15"/>
        <v>2.7564302882628233</v>
      </c>
    </row>
    <row r="74" spans="1:33" ht="14.25" customHeight="1" x14ac:dyDescent="0.15">
      <c r="A74" s="27" t="s">
        <v>93</v>
      </c>
      <c r="B74" s="26">
        <v>274.25163389228652</v>
      </c>
      <c r="C74" s="26"/>
      <c r="D74" s="26">
        <v>228.62423180766837</v>
      </c>
      <c r="E74" s="26">
        <v>381.33764148470328</v>
      </c>
      <c r="F74" s="26">
        <v>359.81137810752807</v>
      </c>
      <c r="G74" s="26">
        <v>375.74931178751899</v>
      </c>
      <c r="H74" s="26">
        <v>542.50769944088847</v>
      </c>
      <c r="I74" s="26">
        <v>314.40248463270893</v>
      </c>
      <c r="J74" s="26">
        <v>278.24465545416399</v>
      </c>
      <c r="K74" s="26">
        <v>397.35650967188315</v>
      </c>
      <c r="L74" s="26">
        <v>232.33766916221748</v>
      </c>
      <c r="M74" s="26"/>
      <c r="N74" s="26"/>
      <c r="O74" s="26"/>
      <c r="P74" s="26"/>
      <c r="Q74" s="26"/>
      <c r="R74" s="21"/>
      <c r="S74" s="64" t="str">
        <f t="shared" si="11"/>
        <v/>
      </c>
      <c r="T74" s="66" t="str">
        <f t="shared" si="12"/>
        <v/>
      </c>
      <c r="U74" s="66" t="str">
        <f t="shared" si="13"/>
        <v/>
      </c>
      <c r="V74" s="83">
        <f t="shared" si="10"/>
        <v>0</v>
      </c>
      <c r="W74" s="65">
        <f t="shared" si="14"/>
        <v>0.23233766916221749</v>
      </c>
      <c r="X74" s="65">
        <f>IF(J74="", "", J74/GDP!M70/10)</f>
        <v>1.5812974167128471</v>
      </c>
      <c r="Y74" s="65">
        <f>IF(K74="", "", K74/GDP!N70/10)</f>
        <v>2.1822434575488625</v>
      </c>
      <c r="Z74" s="65">
        <f>IF(L74="", "", L74/GDP!O70/10)</f>
        <v>1.6151905840634466</v>
      </c>
      <c r="AA74" s="65" t="str">
        <f>IF(M74="", "", M74/GDP!P70/10)</f>
        <v/>
      </c>
      <c r="AB74" s="65" t="str">
        <f>IF(N74="", "", N74/GDP!Q70/10)</f>
        <v/>
      </c>
      <c r="AC74" s="65" t="str">
        <f>IF(O74="", "", O74/GDP!R70/10)</f>
        <v/>
      </c>
      <c r="AD74" s="65" t="str">
        <f>IF(P74="", "", P74/GDP!S70/10)</f>
        <v/>
      </c>
      <c r="AE74" s="65" t="str">
        <f>IF(Q74="", "", Q74/GDP!T70/10)</f>
        <v/>
      </c>
      <c r="AF74" s="21"/>
      <c r="AG74" s="65">
        <f t="shared" si="15"/>
        <v>1.6151905840634466</v>
      </c>
    </row>
    <row r="75" spans="1:33" ht="14.25" customHeight="1" x14ac:dyDescent="0.15">
      <c r="A75" s="27" t="s">
        <v>94</v>
      </c>
      <c r="B75" s="24">
        <v>5.4679835709694755</v>
      </c>
      <c r="C75" s="24">
        <v>6.4031839548060852</v>
      </c>
      <c r="D75" s="24">
        <v>12.594027519420699</v>
      </c>
      <c r="E75" s="24">
        <v>11.877411018472783</v>
      </c>
      <c r="F75" s="24">
        <v>12.052608315963884</v>
      </c>
      <c r="G75" s="24">
        <v>14.255727852427409</v>
      </c>
      <c r="H75" s="24">
        <v>16.101662743417247</v>
      </c>
      <c r="I75" s="24">
        <v>13.119173627827712</v>
      </c>
      <c r="J75" s="24">
        <v>9.5492237640679924</v>
      </c>
      <c r="K75" s="24">
        <v>53.775754142559911</v>
      </c>
      <c r="L75" s="24">
        <v>55.644898318403797</v>
      </c>
      <c r="M75" s="24">
        <v>75.273150613110502</v>
      </c>
      <c r="N75" s="24">
        <v>44.033355222711009</v>
      </c>
      <c r="O75" s="24">
        <v>8.6559493408486006</v>
      </c>
      <c r="P75" s="24"/>
      <c r="Q75" s="24"/>
      <c r="R75" s="21"/>
      <c r="S75" s="64" t="str">
        <f t="shared" si="11"/>
        <v/>
      </c>
      <c r="T75" s="66" t="str">
        <f t="shared" si="12"/>
        <v/>
      </c>
      <c r="U75" s="66" t="str">
        <f t="shared" si="13"/>
        <v/>
      </c>
      <c r="V75" s="83">
        <f t="shared" si="10"/>
        <v>0</v>
      </c>
      <c r="W75" s="65">
        <f t="shared" si="14"/>
        <v>4.5901838373768475E-2</v>
      </c>
      <c r="X75" s="65">
        <f>IF(J75="", "", J75/GDP!M71/10)</f>
        <v>0.69418130994979887</v>
      </c>
      <c r="Y75" s="65">
        <f>IF(K75="", "", K75/GDP!N71/10)</f>
        <v>4.3739266310630844</v>
      </c>
      <c r="Z75" s="65">
        <f>IF(L75="", "", L75/GDP!O71/10)</f>
        <v>4.1072751799354119</v>
      </c>
      <c r="AA75" s="65">
        <f>IF(M75="", "", M75/GDP!P71/10)</f>
        <v>5.1206014746438715</v>
      </c>
      <c r="AB75" s="65">
        <f>IF(N75="", "", N75/GDP!Q71/10)</f>
        <v>2.9393890132192517</v>
      </c>
      <c r="AC75" s="65">
        <f>IF(O75="", "", O75/GDP!R71/10)</f>
        <v>0.52072907306565641</v>
      </c>
      <c r="AD75" s="65" t="str">
        <f>IF(P75="", "", P75/GDP!S71/10)</f>
        <v/>
      </c>
      <c r="AE75" s="65" t="str">
        <f>IF(Q75="", "", Q75/GDP!T71/10)</f>
        <v/>
      </c>
      <c r="AF75" s="21"/>
      <c r="AG75" s="65">
        <f t="shared" si="15"/>
        <v>3.1719986852160478</v>
      </c>
    </row>
    <row r="76" spans="1:33" ht="14.25" customHeight="1" x14ac:dyDescent="0.15">
      <c r="A76" s="27" t="s">
        <v>95</v>
      </c>
      <c r="B76" s="26">
        <v>168.84009291999999</v>
      </c>
      <c r="C76" s="26">
        <v>166.64420299</v>
      </c>
      <c r="D76" s="26">
        <v>175.77079209999999</v>
      </c>
      <c r="E76" s="26">
        <v>203.49060781</v>
      </c>
      <c r="F76" s="26">
        <v>181.47741797999998</v>
      </c>
      <c r="G76" s="26">
        <v>199.09424928000001</v>
      </c>
      <c r="H76" s="26">
        <v>213.42848712</v>
      </c>
      <c r="I76" s="26">
        <v>256.39947724000001</v>
      </c>
      <c r="J76" s="26">
        <v>294.06478601999999</v>
      </c>
      <c r="K76" s="26">
        <v>299.16123112000002</v>
      </c>
      <c r="L76" s="26">
        <v>329.57176453</v>
      </c>
      <c r="M76" s="26">
        <v>386.29166950999996</v>
      </c>
      <c r="N76" s="26">
        <v>463.58668175000003</v>
      </c>
      <c r="O76" s="26">
        <v>524.73064405000002</v>
      </c>
      <c r="P76" s="26">
        <v>657.15024563999998</v>
      </c>
      <c r="Q76" s="26">
        <v>180.47086547000001</v>
      </c>
      <c r="R76" s="21"/>
      <c r="S76" s="64">
        <f t="shared" si="11"/>
        <v>-0.72537350983679683</v>
      </c>
      <c r="T76" s="66" t="str">
        <f t="shared" si="12"/>
        <v/>
      </c>
      <c r="U76" s="66" t="str">
        <f t="shared" si="13"/>
        <v/>
      </c>
      <c r="V76" s="83">
        <f t="shared" si="10"/>
        <v>1</v>
      </c>
      <c r="W76" s="65">
        <f t="shared" si="14"/>
        <v>0.47226620109599998</v>
      </c>
      <c r="X76" s="65">
        <f>IF(J76="", "", J76/GDP!M72/10)</f>
        <v>1.7106698365748234</v>
      </c>
      <c r="Y76" s="65">
        <f>IF(K76="", "", K76/GDP!N72/10)</f>
        <v>1.6971385393341578</v>
      </c>
      <c r="Z76" s="65">
        <f>IF(L76="", "", L76/GDP!O72/10)</f>
        <v>2.2040233146784032</v>
      </c>
      <c r="AA76" s="65">
        <f>IF(M76="", "", M76/GDP!P72/10)</f>
        <v>2.5512204133566501</v>
      </c>
      <c r="AB76" s="65">
        <f>IF(N76="", "", N76/GDP!Q72/10)</f>
        <v>2.8542702717036077</v>
      </c>
      <c r="AC76" s="65">
        <f>IF(O76="", "", O76/GDP!R72/10)</f>
        <v>2.9815571805034056</v>
      </c>
      <c r="AD76" s="65">
        <f>IF(P76="", "", P76/GDP!S72/10)</f>
        <v>3.7601200592607418</v>
      </c>
      <c r="AE76" s="65">
        <f>IF(Q76="", "", Q76/GDP!T72/10)</f>
        <v>1.1470843935285728</v>
      </c>
      <c r="AF76" s="21"/>
      <c r="AG76" s="65">
        <f t="shared" si="15"/>
        <v>2.8702382479005615</v>
      </c>
    </row>
    <row r="77" spans="1:33" ht="14.25" customHeight="1" x14ac:dyDescent="0.15">
      <c r="A77" s="27" t="s">
        <v>96</v>
      </c>
      <c r="B77" s="24">
        <v>74167.305705893159</v>
      </c>
      <c r="C77" s="24">
        <v>74153.05936290363</v>
      </c>
      <c r="D77" s="24">
        <v>83137.925704007444</v>
      </c>
      <c r="E77" s="24">
        <v>91640.845569519821</v>
      </c>
      <c r="F77" s="24">
        <v>81461.117272252683</v>
      </c>
      <c r="G77" s="24">
        <v>77565.940474891715</v>
      </c>
      <c r="H77" s="24">
        <v>86226.778031987196</v>
      </c>
      <c r="I77" s="24">
        <v>83202.174308288042</v>
      </c>
      <c r="J77" s="24">
        <v>91310.888281890118</v>
      </c>
      <c r="K77" s="24">
        <v>93284.475358609372</v>
      </c>
      <c r="L77" s="24">
        <v>77467.512611673272</v>
      </c>
      <c r="M77" s="24">
        <v>79922.753279506825</v>
      </c>
      <c r="N77" s="24">
        <v>89735.774803140564</v>
      </c>
      <c r="O77" s="24">
        <v>95199.371043406747</v>
      </c>
      <c r="P77" s="24">
        <v>93097.181428625743</v>
      </c>
      <c r="Q77" s="24">
        <v>40951.708703185155</v>
      </c>
      <c r="R77" s="21"/>
      <c r="S77" s="64">
        <f t="shared" si="11"/>
        <v>-0.5601187052630443</v>
      </c>
      <c r="T77" s="66" t="str">
        <f t="shared" si="12"/>
        <v/>
      </c>
      <c r="U77" s="66" t="str">
        <f t="shared" si="13"/>
        <v/>
      </c>
      <c r="V77" s="83">
        <f t="shared" si="10"/>
        <v>1</v>
      </c>
      <c r="W77" s="65">
        <f t="shared" si="14"/>
        <v>87.084518633270605</v>
      </c>
      <c r="X77" s="65">
        <f>IF(J77="", "", J77/GDP!M73/10)</f>
        <v>2.4454829892556549</v>
      </c>
      <c r="Y77" s="65">
        <f>IF(K77="", "", K77/GDP!N73/10)</f>
        <v>2.397999710764827</v>
      </c>
      <c r="Z77" s="65">
        <f>IF(L77="", "", L77/GDP!O73/10)</f>
        <v>2.3070049864828337</v>
      </c>
      <c r="AA77" s="65">
        <f>IF(M77="", "", M77/GDP!P73/10)</f>
        <v>2.3039824139912519</v>
      </c>
      <c r="AB77" s="65">
        <f>IF(N77="", "", N77/GDP!Q73/10)</f>
        <v>2.4376090777745931</v>
      </c>
      <c r="AC77" s="65">
        <f>IF(O77="", "", O77/GDP!R73/10)</f>
        <v>2.4006508866589393</v>
      </c>
      <c r="AD77" s="65">
        <f>IF(P77="", "", P77/GDP!S73/10)</f>
        <v>2.4108761761537698</v>
      </c>
      <c r="AE77" s="65">
        <f>IF(Q77="", "", Q77/GDP!T73/10)</f>
        <v>1.0755476077140995</v>
      </c>
      <c r="AF77" s="21"/>
      <c r="AG77" s="65">
        <f t="shared" si="15"/>
        <v>2.3720247082122774</v>
      </c>
    </row>
    <row r="78" spans="1:33" ht="14.25" customHeight="1" x14ac:dyDescent="0.15">
      <c r="A78" s="27" t="s">
        <v>97</v>
      </c>
      <c r="B78" s="26">
        <v>302.78800000000001</v>
      </c>
      <c r="C78" s="26">
        <v>344.53199999999998</v>
      </c>
      <c r="D78" s="26">
        <v>557.98477812500005</v>
      </c>
      <c r="E78" s="26">
        <v>542.07000000000005</v>
      </c>
      <c r="F78" s="26">
        <v>684.44</v>
      </c>
      <c r="G78" s="26">
        <v>574.42999999999995</v>
      </c>
      <c r="H78" s="26">
        <v>464.2</v>
      </c>
      <c r="I78" s="26">
        <v>463.77</v>
      </c>
      <c r="J78" s="26">
        <v>472.89</v>
      </c>
      <c r="K78" s="26">
        <v>458.47198981735198</v>
      </c>
      <c r="L78" s="26">
        <v>737</v>
      </c>
      <c r="M78" s="26">
        <v>791.82</v>
      </c>
      <c r="N78" s="26">
        <v>692.8</v>
      </c>
      <c r="O78" s="26">
        <v>450</v>
      </c>
      <c r="P78" s="26">
        <v>327.57025515788001</v>
      </c>
      <c r="Q78" s="26">
        <v>105</v>
      </c>
      <c r="R78" s="21"/>
      <c r="S78" s="64">
        <f t="shared" si="11"/>
        <v>-0.67945807549164428</v>
      </c>
      <c r="T78" s="66" t="str">
        <f t="shared" si="12"/>
        <v/>
      </c>
      <c r="U78" s="66" t="str">
        <f t="shared" si="13"/>
        <v/>
      </c>
      <c r="V78" s="83">
        <f t="shared" si="10"/>
        <v>1</v>
      </c>
      <c r="W78" s="65">
        <f t="shared" si="14"/>
        <v>0.59983805103157606</v>
      </c>
      <c r="X78" s="65">
        <f>IF(J78="", "", J78/GDP!M74/10)</f>
        <v>0.74234057785311458</v>
      </c>
      <c r="Y78" s="65">
        <f>IF(K78="", "", K78/GDP!N74/10)</f>
        <v>0.84456708831745098</v>
      </c>
      <c r="Z78" s="65">
        <f>IF(L78="", "", L78/GDP!O74/10)</f>
        <v>1.4907889835110777</v>
      </c>
      <c r="AA78" s="65">
        <f>IF(M78="", "", M78/GDP!P74/10)</f>
        <v>1.4103306506281863</v>
      </c>
      <c r="AB78" s="65">
        <f>IF(N78="", "", N78/GDP!Q74/10)</f>
        <v>1.1472967955899567</v>
      </c>
      <c r="AC78" s="65">
        <f>IF(O78="", "", O78/GDP!R74/10)</f>
        <v>0.66905283455379427</v>
      </c>
      <c r="AD78" s="65">
        <f>IF(P78="", "", P78/GDP!S74/10)</f>
        <v>0.47923611587938619</v>
      </c>
      <c r="AE78" s="65">
        <f>IF(Q78="", "", Q78/GDP!T74/10)</f>
        <v>0.15328901436781375</v>
      </c>
      <c r="AF78" s="21"/>
      <c r="AG78" s="65">
        <f t="shared" si="15"/>
        <v>1.0393410760324802</v>
      </c>
    </row>
    <row r="79" spans="1:33" ht="14.25" customHeight="1" x14ac:dyDescent="0.15">
      <c r="A79" s="27" t="s">
        <v>98</v>
      </c>
      <c r="B79" s="24">
        <v>3037.5826966631048</v>
      </c>
      <c r="C79" s="24">
        <v>2998.2098039593134</v>
      </c>
      <c r="D79" s="24">
        <v>3422.6246862357316</v>
      </c>
      <c r="E79" s="24">
        <v>3930.3427231656347</v>
      </c>
      <c r="F79" s="24">
        <v>3383.2</v>
      </c>
      <c r="G79" s="24">
        <v>2853.0967400620475</v>
      </c>
      <c r="H79" s="24">
        <v>3161.4108213032973</v>
      </c>
      <c r="I79" s="24">
        <v>2364.2364548996024</v>
      </c>
      <c r="J79" s="24">
        <v>2434.8917122846287</v>
      </c>
      <c r="K79" s="24">
        <v>2754.9089514382313</v>
      </c>
      <c r="L79" s="24">
        <v>2259.3255634151251</v>
      </c>
      <c r="M79" s="24">
        <v>2220.2507315621992</v>
      </c>
      <c r="N79" s="24">
        <v>2156.1053067677403</v>
      </c>
      <c r="O79" s="24">
        <v>2582.4085006085938</v>
      </c>
      <c r="P79" s="24">
        <v>3070.1976135946434</v>
      </c>
      <c r="Q79" s="24">
        <v>898.25884858398035</v>
      </c>
      <c r="R79" s="21"/>
      <c r="S79" s="64">
        <f t="shared" si="11"/>
        <v>-0.70742637392246466</v>
      </c>
      <c r="T79" s="66" t="str">
        <f t="shared" si="12"/>
        <v/>
      </c>
      <c r="U79" s="66" t="str">
        <f t="shared" si="13"/>
        <v/>
      </c>
      <c r="V79" s="83">
        <f t="shared" si="10"/>
        <v>1</v>
      </c>
      <c r="W79" s="65">
        <f t="shared" si="14"/>
        <v>2.457657543189661</v>
      </c>
      <c r="X79" s="65">
        <f>IF(J79="", "", J79/GDP!M75/10)</f>
        <v>1.0206847501200353</v>
      </c>
      <c r="Y79" s="65">
        <f>IF(K79="", "", K79/GDP!N75/10)</f>
        <v>1.1689738021903182</v>
      </c>
      <c r="Z79" s="65">
        <f>IF(L79="", "", L79/GDP!O75/10)</f>
        <v>1.1561614313536832</v>
      </c>
      <c r="AA79" s="65">
        <f>IF(M79="", "", M79/GDP!P75/10)</f>
        <v>1.1515210620294904</v>
      </c>
      <c r="AB79" s="65">
        <f>IF(N79="", "", N79/GDP!Q75/10)</f>
        <v>1.0777581093287947</v>
      </c>
      <c r="AC79" s="65">
        <f>IF(O79="", "", O79/GDP!R75/10)</f>
        <v>1.2161343413921892</v>
      </c>
      <c r="AD79" s="65">
        <f>IF(P79="", "", P79/GDP!S75/10)</f>
        <v>1.4951132085834786</v>
      </c>
      <c r="AE79" s="65">
        <f>IF(Q79="", "", Q79/GDP!T75/10)</f>
        <v>0.47461940341642234</v>
      </c>
      <c r="AF79" s="21"/>
      <c r="AG79" s="65">
        <f t="shared" si="15"/>
        <v>1.2193376305375272</v>
      </c>
    </row>
    <row r="80" spans="1:33" ht="14.25" customHeight="1" x14ac:dyDescent="0.15">
      <c r="A80" s="27" t="s">
        <v>99</v>
      </c>
      <c r="B80" s="26">
        <v>10.040792592592592</v>
      </c>
      <c r="C80" s="26">
        <v>15.518199999999998</v>
      </c>
      <c r="D80" s="26">
        <v>15.787206666666666</v>
      </c>
      <c r="E80" s="26">
        <v>11.060957037037035</v>
      </c>
      <c r="F80" s="26">
        <v>10.371802962962963</v>
      </c>
      <c r="G80" s="26">
        <v>10.487327037037035</v>
      </c>
      <c r="H80" s="26">
        <v>10.461529629629629</v>
      </c>
      <c r="I80" s="26">
        <v>10.738243333333331</v>
      </c>
      <c r="J80" s="26">
        <v>11.174702592592592</v>
      </c>
      <c r="K80" s="26">
        <v>18.376939310090446</v>
      </c>
      <c r="L80" s="26">
        <v>20.012728100346283</v>
      </c>
      <c r="M80" s="26">
        <v>21.200993682516309</v>
      </c>
      <c r="N80" s="72">
        <v>22.466796775609257</v>
      </c>
      <c r="O80" s="72">
        <v>23.524862288181236</v>
      </c>
      <c r="P80" s="72">
        <v>24.010360084148143</v>
      </c>
      <c r="Q80" s="72">
        <v>5.4418075378532418</v>
      </c>
      <c r="R80" s="21"/>
      <c r="S80" s="64">
        <f t="shared" si="11"/>
        <v>-0.77335585477345792</v>
      </c>
      <c r="T80" s="66" t="str">
        <f t="shared" si="12"/>
        <v/>
      </c>
      <c r="U80" s="66" t="str">
        <f t="shared" si="13"/>
        <v/>
      </c>
      <c r="V80" s="83">
        <f t="shared" si="10"/>
        <v>1</v>
      </c>
      <c r="W80" s="65">
        <f t="shared" si="14"/>
        <v>2.2243148186160248E-2</v>
      </c>
      <c r="X80" s="65">
        <f>IF(J80="", "", J80/GDP!M76/10)</f>
        <v>1.3261875401018282</v>
      </c>
      <c r="Y80" s="65">
        <f>IF(K80="", "", K80/GDP!N76/10)</f>
        <v>2.0161286542324079</v>
      </c>
      <c r="Z80" s="65">
        <f>IF(L80="", "", L80/GDP!O76/10)</f>
        <v>2.0072796388380807</v>
      </c>
      <c r="AA80" s="65">
        <f>IF(M80="", "", M80/GDP!P76/10)</f>
        <v>1.997002504823961</v>
      </c>
      <c r="AB80" s="65">
        <f>IF(N80="", "", N80/GDP!Q76/10)</f>
        <v>1.9958328921954909</v>
      </c>
      <c r="AC80" s="65">
        <f>IF(O80="", "", O80/GDP!R76/10)</f>
        <v>2.0129147923953887</v>
      </c>
      <c r="AD80" s="65">
        <f>IF(P80="", "", P80/GDP!S76/10)</f>
        <v>1.9925328933667945</v>
      </c>
      <c r="AE80" s="65">
        <f>IF(Q80="", "", Q80/GDP!T76/10)</f>
        <v>0.52176651806272556</v>
      </c>
      <c r="AF80" s="21"/>
      <c r="AG80" s="65">
        <f t="shared" si="15"/>
        <v>2.0011125443239433</v>
      </c>
    </row>
    <row r="81" spans="1:33" ht="14.25" customHeight="1" x14ac:dyDescent="0.15">
      <c r="A81" s="27" t="s">
        <v>100</v>
      </c>
      <c r="B81" s="24">
        <v>420.8</v>
      </c>
      <c r="C81" s="24">
        <v>528.5</v>
      </c>
      <c r="D81" s="24">
        <v>597.20000000000005</v>
      </c>
      <c r="E81" s="24">
        <v>686.6</v>
      </c>
      <c r="F81" s="24">
        <v>603.56859999999995</v>
      </c>
      <c r="G81" s="24">
        <v>620.9597</v>
      </c>
      <c r="H81" s="24">
        <v>656.12189999999998</v>
      </c>
      <c r="I81" s="24">
        <v>711.82719999999995</v>
      </c>
      <c r="J81" s="24">
        <v>767.89710000000002</v>
      </c>
      <c r="K81" s="24">
        <v>782.13373999999999</v>
      </c>
      <c r="L81" s="24">
        <v>754.14202</v>
      </c>
      <c r="M81" s="24">
        <v>753.81723999999997</v>
      </c>
      <c r="N81" s="24">
        <v>774.68259999999998</v>
      </c>
      <c r="O81" s="24">
        <v>806.99198000000001</v>
      </c>
      <c r="P81" s="24">
        <v>814.23416999999995</v>
      </c>
      <c r="Q81" s="24">
        <v>256.35100999999997</v>
      </c>
      <c r="R81" s="21"/>
      <c r="S81" s="64">
        <f t="shared" si="11"/>
        <v>-0.68516304099593373</v>
      </c>
      <c r="T81" s="66" t="str">
        <f t="shared" si="12"/>
        <v/>
      </c>
      <c r="U81" s="66" t="str">
        <f t="shared" si="13"/>
        <v/>
      </c>
      <c r="V81" s="83">
        <f t="shared" si="10"/>
        <v>1</v>
      </c>
      <c r="W81" s="65">
        <f t="shared" si="14"/>
        <v>0.78077360200000001</v>
      </c>
      <c r="X81" s="65">
        <f>IF(J81="", "", J81/GDP!M77/10)</f>
        <v>1.4491698816576357</v>
      </c>
      <c r="Y81" s="65">
        <f>IF(K81="", "", K81/GDP!N77/10)</f>
        <v>1.3523582499929483</v>
      </c>
      <c r="Z81" s="65">
        <f>IF(L81="", "", L81/GDP!O77/10)</f>
        <v>1.2128396063953057</v>
      </c>
      <c r="AA81" s="65">
        <f>IF(M81="", "", M81/GDP!P77/10)</f>
        <v>1.1415567314070572</v>
      </c>
      <c r="AB81" s="65">
        <f>IF(N81="", "", N81/GDP!Q77/10)</f>
        <v>1.0815899207382291</v>
      </c>
      <c r="AC81" s="65">
        <f>IF(O81="", "", O81/GDP!R77/10)</f>
        <v>1.1022710299408252</v>
      </c>
      <c r="AD81" s="65">
        <f>IF(P81="", "", P81/GDP!S77/10)</f>
        <v>1.057391941469813</v>
      </c>
      <c r="AE81" s="65">
        <f>IF(Q81="", "", Q81/GDP!T77/10)</f>
        <v>0.33033511781063152</v>
      </c>
      <c r="AF81" s="21"/>
      <c r="AG81" s="65">
        <f t="shared" si="15"/>
        <v>1.1191298459902461</v>
      </c>
    </row>
    <row r="82" spans="1:33" ht="14.25" customHeight="1" x14ac:dyDescent="0.15">
      <c r="A82" s="27" t="s">
        <v>101</v>
      </c>
      <c r="B82" s="26">
        <v>28.83</v>
      </c>
      <c r="C82" s="26">
        <v>28</v>
      </c>
      <c r="D82" s="26">
        <v>28.95</v>
      </c>
      <c r="E82" s="26">
        <v>9.24</v>
      </c>
      <c r="F82" s="26">
        <v>13.1</v>
      </c>
      <c r="G82" s="26">
        <v>7.52</v>
      </c>
      <c r="H82" s="26">
        <v>33.090000000000003</v>
      </c>
      <c r="I82" s="26">
        <v>23.41</v>
      </c>
      <c r="J82" s="26">
        <v>49.95</v>
      </c>
      <c r="K82" s="26">
        <v>18.160345702989972</v>
      </c>
      <c r="L82" s="26">
        <v>30.396053954411048</v>
      </c>
      <c r="M82" s="26">
        <v>11.86005449132505</v>
      </c>
      <c r="N82" s="26">
        <v>11.51</v>
      </c>
      <c r="O82" s="26">
        <v>9.2200000000000006</v>
      </c>
      <c r="P82" s="26">
        <v>2.88</v>
      </c>
      <c r="Q82" s="26"/>
      <c r="R82" s="21"/>
      <c r="S82" s="64" t="str">
        <f t="shared" si="11"/>
        <v/>
      </c>
      <c r="T82" s="66" t="str">
        <f t="shared" si="12"/>
        <v/>
      </c>
      <c r="U82" s="66" t="str">
        <f t="shared" si="13"/>
        <v/>
      </c>
      <c r="V82" s="83">
        <f t="shared" si="10"/>
        <v>0</v>
      </c>
      <c r="W82" s="65">
        <f t="shared" si="14"/>
        <v>1.3173221689147217E-2</v>
      </c>
      <c r="X82" s="65">
        <f>IF(J82="", "", J82/GDP!M78/10)</f>
        <v>0.59648142841347962</v>
      </c>
      <c r="Y82" s="65">
        <f>IF(K82="", "", K82/GDP!N78/10)</f>
        <v>0.20660956587947582</v>
      </c>
      <c r="Z82" s="65">
        <f>IF(L82="", "", L82/GDP!O78/10)</f>
        <v>0.34579110212099201</v>
      </c>
      <c r="AA82" s="65">
        <f>IF(M82="", "", M82/GDP!P78/10)</f>
        <v>0.13784564494638402</v>
      </c>
      <c r="AB82" s="65">
        <f>IF(N82="", "", N82/GDP!Q78/10)</f>
        <v>0.11135176441248489</v>
      </c>
      <c r="AC82" s="65">
        <f>IF(O82="", "", O82/GDP!R78/10)</f>
        <v>7.5694386611752679E-2</v>
      </c>
      <c r="AD82" s="65">
        <f>IF(P82="", "", P82/GDP!S78/10)</f>
        <v>2.0874178058375468E-2</v>
      </c>
      <c r="AE82" s="65" t="str">
        <f>IF(Q82="", "", Q82/GDP!T78/10)</f>
        <v/>
      </c>
      <c r="AF82" s="21"/>
      <c r="AG82" s="65">
        <f t="shared" si="15"/>
        <v>0.13831141522999779</v>
      </c>
    </row>
    <row r="83" spans="1:33" ht="14.25" customHeight="1" x14ac:dyDescent="0.15">
      <c r="A83" s="27" t="s">
        <v>102</v>
      </c>
      <c r="B83" s="24">
        <v>9.7977481107662605</v>
      </c>
      <c r="C83" s="24">
        <v>15.538637757075001</v>
      </c>
      <c r="D83" s="24">
        <v>40.200000000000003</v>
      </c>
      <c r="E83" s="24">
        <v>45.570508815220997</v>
      </c>
      <c r="F83" s="24">
        <v>25.7502181343792</v>
      </c>
      <c r="G83" s="24">
        <v>29.450178385024902</v>
      </c>
      <c r="H83" s="24">
        <v>31.5433542598218</v>
      </c>
      <c r="I83" s="24">
        <v>19.826370212657199</v>
      </c>
      <c r="J83" s="24">
        <v>27.176117282682</v>
      </c>
      <c r="K83" s="24">
        <v>53.221408146181702</v>
      </c>
      <c r="L83" s="24">
        <v>52.829361769195202</v>
      </c>
      <c r="M83" s="24">
        <v>33.287930000000003</v>
      </c>
      <c r="N83" s="24">
        <v>63.439545008554703</v>
      </c>
      <c r="O83" s="24">
        <v>74.541874151829575</v>
      </c>
      <c r="P83" s="24">
        <v>87.11437206640673</v>
      </c>
      <c r="Q83" s="24"/>
      <c r="R83" s="21"/>
      <c r="S83" s="64" t="str">
        <f t="shared" si="11"/>
        <v/>
      </c>
      <c r="T83" s="66" t="str">
        <f t="shared" si="12"/>
        <v/>
      </c>
      <c r="U83" s="66" t="str">
        <f t="shared" si="13"/>
        <v/>
      </c>
      <c r="V83" s="83">
        <f t="shared" si="10"/>
        <v>0</v>
      </c>
      <c r="W83" s="65">
        <f t="shared" si="14"/>
        <v>6.2242616599197241E-2</v>
      </c>
      <c r="X83" s="65">
        <f>IF(J83="", "", J83/GDP!M79/10)</f>
        <v>2.4489629496419916</v>
      </c>
      <c r="Y83" s="65">
        <f>IF(K83="", "", K83/GDP!N79/10)</f>
        <v>4.686867347190935</v>
      </c>
      <c r="Z83" s="65">
        <f>IF(L83="", "", L83/GDP!O79/10)</f>
        <v>4.583889206492775</v>
      </c>
      <c r="AA83" s="65">
        <f>IF(M83="", "", M83/GDP!P79/10)</f>
        <v>2.6743077996017268</v>
      </c>
      <c r="AB83" s="65">
        <f>IF(N83="", "", N83/GDP!Q79/10)</f>
        <v>4.3172015862366155</v>
      </c>
      <c r="AC83" s="65">
        <f>IF(O83="", "", O83/GDP!R79/10)</f>
        <v>4.9503118038513225</v>
      </c>
      <c r="AD83" s="65">
        <f>IF(P83="", "", P83/GDP!S79/10)</f>
        <v>6.0510537663097539</v>
      </c>
      <c r="AE83" s="65" t="str">
        <f>IF(Q83="", "", Q83/GDP!T79/10)</f>
        <v/>
      </c>
      <c r="AF83" s="21"/>
      <c r="AG83" s="65">
        <f t="shared" si="15"/>
        <v>4.5153528324984382</v>
      </c>
    </row>
    <row r="84" spans="1:33" ht="14.25" customHeight="1" x14ac:dyDescent="0.15">
      <c r="A84" s="27" t="s">
        <v>103</v>
      </c>
      <c r="B84" s="26">
        <v>39.554000000000002</v>
      </c>
      <c r="C84" s="26">
        <v>49.008000000000003</v>
      </c>
      <c r="D84" s="26">
        <v>57.527000000000001</v>
      </c>
      <c r="E84" s="26">
        <v>52.415999999999997</v>
      </c>
      <c r="F84" s="26">
        <v>52.37</v>
      </c>
      <c r="G84" s="26">
        <v>73.420636999999999</v>
      </c>
      <c r="H84" s="26">
        <v>79</v>
      </c>
      <c r="I84" s="26">
        <v>82.323999999999998</v>
      </c>
      <c r="J84" s="26">
        <v>80.53</v>
      </c>
      <c r="K84" s="26">
        <v>76.902000000000001</v>
      </c>
      <c r="L84" s="26">
        <v>92.6</v>
      </c>
      <c r="M84" s="26">
        <v>103.2591333333333</v>
      </c>
      <c r="N84" s="26">
        <v>94.14297059259259</v>
      </c>
      <c r="O84" s="26">
        <v>80.06</v>
      </c>
      <c r="P84" s="26">
        <v>46.758135555555498</v>
      </c>
      <c r="Q84" s="26"/>
      <c r="R84" s="21"/>
      <c r="S84" s="64" t="str">
        <f t="shared" si="11"/>
        <v/>
      </c>
      <c r="T84" s="66" t="str">
        <f t="shared" si="12"/>
        <v/>
      </c>
      <c r="U84" s="66" t="str">
        <f t="shared" si="13"/>
        <v/>
      </c>
      <c r="V84" s="83">
        <f t="shared" si="10"/>
        <v>0</v>
      </c>
      <c r="W84" s="65">
        <f t="shared" si="14"/>
        <v>8.3364047896296284E-2</v>
      </c>
      <c r="X84" s="65">
        <f>IF(J84="", "", J84/GDP!M80/10)</f>
        <v>1.9321932937616979</v>
      </c>
      <c r="Y84" s="65">
        <f>IF(K84="", "", K84/GDP!N80/10)</f>
        <v>1.8630872407889227</v>
      </c>
      <c r="Z84" s="65">
        <f>IF(L84="", "", L84/GDP!O80/10)</f>
        <v>2.1636321024735299</v>
      </c>
      <c r="AA84" s="65">
        <f>IF(M84="", "", M84/GDP!P80/10)</f>
        <v>2.303504465740569</v>
      </c>
      <c r="AB84" s="65">
        <f>IF(N84="", "", N84/GDP!Q80/10)</f>
        <v>1.9827193351915704</v>
      </c>
      <c r="AC84" s="65">
        <f>IF(O84="", "", O84/GDP!R80/10)</f>
        <v>1.6722238310920521</v>
      </c>
      <c r="AD84" s="65">
        <f>IF(P84="", "", P84/GDP!S80/10)</f>
        <v>0.90375548586978227</v>
      </c>
      <c r="AE84" s="65" t="str">
        <f>IF(Q84="", "", Q84/GDP!T80/10)</f>
        <v/>
      </c>
      <c r="AF84" s="21"/>
      <c r="AG84" s="65">
        <f t="shared" si="15"/>
        <v>1.8051670440735008</v>
      </c>
    </row>
    <row r="85" spans="1:33" ht="14.25" customHeight="1" x14ac:dyDescent="0.15">
      <c r="A85" s="27" t="s">
        <v>104</v>
      </c>
      <c r="B85" s="24">
        <v>55.37</v>
      </c>
      <c r="C85" s="24">
        <v>55.64</v>
      </c>
      <c r="D85" s="24">
        <v>56.47</v>
      </c>
      <c r="E85" s="24">
        <v>63.753399999999999</v>
      </c>
      <c r="F85" s="24">
        <v>62.635800000000003</v>
      </c>
      <c r="G85" s="24">
        <v>63.293399999999998</v>
      </c>
      <c r="H85" s="24">
        <v>61.6768</v>
      </c>
      <c r="I85" s="24">
        <v>63.789200000000001</v>
      </c>
      <c r="J85" s="24">
        <v>62.314399999999999</v>
      </c>
      <c r="K85" s="24">
        <v>71.230931510499488</v>
      </c>
      <c r="L85" s="24">
        <v>70.969628374952492</v>
      </c>
      <c r="M85" s="24">
        <v>61.892566879999997</v>
      </c>
      <c r="N85" s="24">
        <v>62.441280040000002</v>
      </c>
      <c r="O85" s="24">
        <v>102.52987766083831</v>
      </c>
      <c r="P85" s="24">
        <v>216.89</v>
      </c>
      <c r="Q85" s="24"/>
      <c r="R85" s="21"/>
      <c r="S85" s="64" t="str">
        <f t="shared" si="11"/>
        <v/>
      </c>
      <c r="T85" s="66" t="str">
        <f t="shared" si="12"/>
        <v/>
      </c>
      <c r="U85" s="66" t="str">
        <f t="shared" si="13"/>
        <v/>
      </c>
      <c r="V85" s="83">
        <f t="shared" si="10"/>
        <v>0</v>
      </c>
      <c r="W85" s="65">
        <f t="shared" si="14"/>
        <v>0.10294467059115815</v>
      </c>
      <c r="X85" s="65">
        <f>IF(J85="", "", J85/GDP!M81/10)</f>
        <v>0.42976468199082846</v>
      </c>
      <c r="Y85" s="65">
        <f>IF(K85="", "", K85/GDP!N81/10)</f>
        <v>0.48165975558576779</v>
      </c>
      <c r="Z85" s="65">
        <f>IF(L85="", "", L85/GDP!O81/10)</f>
        <v>0.47772782786172668</v>
      </c>
      <c r="AA85" s="65">
        <f>IF(M85="", "", M85/GDP!P81/10)</f>
        <v>0.44220476895789762</v>
      </c>
      <c r="AB85" s="65">
        <f>IF(N85="", "", N85/GDP!Q81/10)</f>
        <v>0.41527677000910035</v>
      </c>
      <c r="AC85" s="65">
        <f>IF(O85="", "", O85/GDP!R81/10)</f>
        <v>0.62313552677966544</v>
      </c>
      <c r="AD85" s="65">
        <f>IF(P85="", "", P85/GDP!S81/10)</f>
        <v>1.4667328833690532</v>
      </c>
      <c r="AE85" s="65" t="str">
        <f>IF(Q85="", "", Q85/GDP!T81/10)</f>
        <v/>
      </c>
      <c r="AF85" s="21"/>
      <c r="AG85" s="65">
        <f t="shared" si="15"/>
        <v>0.68501555539548864</v>
      </c>
    </row>
    <row r="86" spans="1:33" ht="14.25" customHeight="1" x14ac:dyDescent="0.15">
      <c r="A86" s="27" t="s">
        <v>105</v>
      </c>
      <c r="B86" s="26">
        <v>262.14231100000001</v>
      </c>
      <c r="C86" s="26">
        <v>355.00107839240002</v>
      </c>
      <c r="D86" s="26">
        <v>212.02</v>
      </c>
      <c r="E86" s="26">
        <v>290.54000000000002</v>
      </c>
      <c r="F86" s="26">
        <v>296</v>
      </c>
      <c r="G86" s="26">
        <v>320.73198162930333</v>
      </c>
      <c r="H86" s="26">
        <v>354.40256134195937</v>
      </c>
      <c r="I86" s="26">
        <v>454.20000000000101</v>
      </c>
      <c r="J86" s="26">
        <v>404.04335234752114</v>
      </c>
      <c r="K86" s="26">
        <v>337.8</v>
      </c>
      <c r="L86" s="26">
        <v>358.24714147916444</v>
      </c>
      <c r="M86" s="26">
        <v>370.06929714797695</v>
      </c>
      <c r="N86" s="26">
        <v>401.39462192636154</v>
      </c>
      <c r="O86" s="26">
        <v>407.95580291483174</v>
      </c>
      <c r="P86" s="26">
        <v>499.11390638510204</v>
      </c>
      <c r="Q86" s="26">
        <v>162.80000000000001</v>
      </c>
      <c r="R86" s="21"/>
      <c r="S86" s="64">
        <f t="shared" si="11"/>
        <v>-0.67382195142768042</v>
      </c>
      <c r="T86" s="66" t="str">
        <f t="shared" si="12"/>
        <v/>
      </c>
      <c r="U86" s="66" t="str">
        <f t="shared" si="13"/>
        <v/>
      </c>
      <c r="V86" s="83">
        <f t="shared" si="10"/>
        <v>1</v>
      </c>
      <c r="W86" s="65">
        <f t="shared" si="14"/>
        <v>0.40735615397068736</v>
      </c>
      <c r="X86" s="65">
        <f>IF(J86="", "", J86/GDP!M82/10)</f>
        <v>2.1843464326065485</v>
      </c>
      <c r="Y86" s="65">
        <f>IF(K86="", "", K86/GDP!N82/10)</f>
        <v>1.7099332558126636</v>
      </c>
      <c r="Z86" s="65">
        <f>IF(L86="", "", L86/GDP!O82/10)</f>
        <v>1.7077039328883561</v>
      </c>
      <c r="AA86" s="65">
        <f>IF(M86="", "", M86/GDP!P82/10)</f>
        <v>1.7042695327502078</v>
      </c>
      <c r="AB86" s="65">
        <f>IF(N86="", "", N86/GDP!Q82/10)</f>
        <v>1.7348906306662428</v>
      </c>
      <c r="AC86" s="65">
        <f>IF(O86="", "", O86/GDP!R82/10)</f>
        <v>1.7099936983055233</v>
      </c>
      <c r="AD86" s="65">
        <f>IF(P86="", "", P86/GDP!S82/10)</f>
        <v>2.0027922082611673</v>
      </c>
      <c r="AE86" s="65">
        <f>IF(Q86="", "", Q86/GDP!T82/10)</f>
        <v>0.68719359078787345</v>
      </c>
      <c r="AF86" s="21"/>
      <c r="AG86" s="65">
        <f t="shared" si="15"/>
        <v>1.7719300005742995</v>
      </c>
    </row>
    <row r="87" spans="1:33" ht="14.25" customHeight="1" x14ac:dyDescent="0.15">
      <c r="A87" s="27" t="s">
        <v>106</v>
      </c>
      <c r="B87" s="24">
        <v>2277.1689205338689</v>
      </c>
      <c r="C87" s="24">
        <v>1879.3493135008271</v>
      </c>
      <c r="D87" s="24">
        <v>2545.6829940260509</v>
      </c>
      <c r="E87" s="24">
        <v>3225.0391647845136</v>
      </c>
      <c r="F87" s="24">
        <v>2750.2086219561911</v>
      </c>
      <c r="G87" s="24">
        <v>2404.143100599455</v>
      </c>
      <c r="H87" s="24">
        <v>2485.1892349875202</v>
      </c>
      <c r="I87" s="24">
        <v>1885.590706844753</v>
      </c>
      <c r="J87" s="24">
        <v>1905.8292866654126</v>
      </c>
      <c r="K87" s="24">
        <v>2035.7627865573063</v>
      </c>
      <c r="L87" s="24">
        <v>1830.3495476949508</v>
      </c>
      <c r="M87" s="24">
        <v>2165.8186735051377</v>
      </c>
      <c r="N87" s="24">
        <v>2469.4000813510361</v>
      </c>
      <c r="O87" s="24">
        <v>2638.6133672750207</v>
      </c>
      <c r="P87" s="24">
        <v>2741.3460691382152</v>
      </c>
      <c r="Q87" s="24">
        <v>1159.4101472571876</v>
      </c>
      <c r="R87" s="21"/>
      <c r="S87" s="64">
        <f t="shared" si="11"/>
        <v>-0.57706538393320539</v>
      </c>
      <c r="T87" s="66" t="str">
        <f t="shared" si="12"/>
        <v/>
      </c>
      <c r="U87" s="66" t="str">
        <f t="shared" si="13"/>
        <v/>
      </c>
      <c r="V87" s="83">
        <f t="shared" si="10"/>
        <v>1</v>
      </c>
      <c r="W87" s="65">
        <f t="shared" si="14"/>
        <v>2.3691055477928722</v>
      </c>
      <c r="X87" s="65">
        <f>IF(J87="", "", J87/GDP!M83/10)</f>
        <v>1.4074332581533326</v>
      </c>
      <c r="Y87" s="65">
        <f>IF(K87="", "", K87/GDP!N83/10)</f>
        <v>1.446213556994308</v>
      </c>
      <c r="Z87" s="65">
        <f>IF(L87="", "", L87/GDP!O83/10)</f>
        <v>1.4634099509355507</v>
      </c>
      <c r="AA87" s="65">
        <f>IF(M87="", "", M87/GDP!P83/10)</f>
        <v>1.6858485787228201</v>
      </c>
      <c r="AB87" s="65">
        <f>IF(N87="", "", N87/GDP!Q83/10)</f>
        <v>1.7273169734554652</v>
      </c>
      <c r="AC87" s="65">
        <f>IF(O87="", "", O87/GDP!R83/10)</f>
        <v>1.6448276496204888</v>
      </c>
      <c r="AD87" s="65">
        <f>IF(P87="", "", P87/GDP!S83/10)</f>
        <v>1.677082750020507</v>
      </c>
      <c r="AE87" s="65">
        <f>IF(Q87="", "", Q87/GDP!T83/10)</f>
        <v>0.74794416503855199</v>
      </c>
      <c r="AF87" s="21"/>
      <c r="AG87" s="65">
        <f t="shared" si="15"/>
        <v>1.6396971805509661</v>
      </c>
    </row>
    <row r="88" spans="1:33" ht="14.25" customHeight="1" x14ac:dyDescent="0.15">
      <c r="A88" s="27" t="s">
        <v>107</v>
      </c>
      <c r="B88" s="26"/>
      <c r="C88" s="26"/>
      <c r="D88" s="26"/>
      <c r="E88" s="26"/>
      <c r="F88" s="26">
        <v>545.89625313470151</v>
      </c>
      <c r="G88" s="26">
        <v>612.30148114776591</v>
      </c>
      <c r="H88" s="26">
        <v>754.35753442783437</v>
      </c>
      <c r="I88" s="26">
        <v>792.0493271489272</v>
      </c>
      <c r="J88" s="26">
        <v>854.24923668729571</v>
      </c>
      <c r="K88" s="26">
        <v>964.25473300891497</v>
      </c>
      <c r="L88" s="26">
        <v>963.01113124992617</v>
      </c>
      <c r="M88" s="26">
        <v>1216.9208639023004</v>
      </c>
      <c r="N88" s="26">
        <v>1554.0318601430654</v>
      </c>
      <c r="O88" s="26">
        <v>1691.087177185083</v>
      </c>
      <c r="P88" s="26">
        <v>1508.5943526134874</v>
      </c>
      <c r="Q88" s="26">
        <v>518.83297022961665</v>
      </c>
      <c r="R88" s="21"/>
      <c r="S88" s="64">
        <f t="shared" si="11"/>
        <v>-0.65608185571502975</v>
      </c>
      <c r="T88" s="66" t="str">
        <f t="shared" si="12"/>
        <v/>
      </c>
      <c r="U88" s="66">
        <f t="shared" si="13"/>
        <v>-0.65608185571502975</v>
      </c>
      <c r="V88" s="83">
        <f t="shared" si="10"/>
        <v>1</v>
      </c>
      <c r="W88" s="65">
        <f t="shared" si="14"/>
        <v>1.3867290770187723</v>
      </c>
      <c r="X88" s="65">
        <f>IF(J88="", "", J88/GDP!M84/10)</f>
        <v>5.2976490639336244</v>
      </c>
      <c r="Y88" s="65">
        <f>IF(K88="", "", K88/GDP!N84/10)</f>
        <v>5.396646423229825</v>
      </c>
      <c r="Z88" s="65">
        <f>IF(L88="", "", L88/GDP!O84/10)</f>
        <v>5.4975136676917966</v>
      </c>
      <c r="AA88" s="65">
        <f>IF(M88="", "", M88/GDP!P84/10)</f>
        <v>5.8525006385576166</v>
      </c>
      <c r="AB88" s="65">
        <f>IF(N88="", "", N88/GDP!Q84/10)</f>
        <v>6.2844313191009169</v>
      </c>
      <c r="AC88" s="65">
        <f>IF(O88="", "", O88/GDP!R84/10)</f>
        <v>6.4485669089602116</v>
      </c>
      <c r="AD88" s="65">
        <f>IF(P88="", "", P88/GDP!S84/10)</f>
        <v>6.0740504404873885</v>
      </c>
      <c r="AE88" s="65">
        <f>IF(Q88="", "", Q88/GDP!T84/10)</f>
        <v>2.3893207110622301</v>
      </c>
      <c r="AF88" s="21"/>
      <c r="AG88" s="65">
        <f t="shared" si="15"/>
        <v>6.031412594959586</v>
      </c>
    </row>
    <row r="89" spans="1:33" ht="14.25" customHeight="1" x14ac:dyDescent="0.15">
      <c r="A89" s="27" t="s">
        <v>108</v>
      </c>
      <c r="B89" s="24">
        <v>6186.6326969292195</v>
      </c>
      <c r="C89" s="24">
        <v>6844.9626146441105</v>
      </c>
      <c r="D89" s="24">
        <v>8218.9376624215456</v>
      </c>
      <c r="E89" s="24">
        <v>9605.9979384984836</v>
      </c>
      <c r="F89" s="24">
        <v>9309.5</v>
      </c>
      <c r="G89" s="24">
        <v>10489.627626609503</v>
      </c>
      <c r="H89" s="24">
        <v>13699.22225567352</v>
      </c>
      <c r="I89" s="24">
        <v>12341.640645271282</v>
      </c>
      <c r="J89" s="24">
        <v>11614.651479043652</v>
      </c>
      <c r="K89" s="24">
        <v>14594.984531269483</v>
      </c>
      <c r="L89" s="24">
        <v>14837.562408762215</v>
      </c>
      <c r="M89" s="24">
        <v>16376.481929871963</v>
      </c>
      <c r="N89" s="24">
        <v>18443.273456827799</v>
      </c>
      <c r="O89" s="24">
        <v>21318.877145594208</v>
      </c>
      <c r="P89" s="24">
        <v>22914.957241890403</v>
      </c>
      <c r="Q89" s="24">
        <v>12574.225000303468</v>
      </c>
      <c r="R89" s="21"/>
      <c r="S89" s="64">
        <f t="shared" si="11"/>
        <v>-0.4512656136526948</v>
      </c>
      <c r="T89" s="66" t="str">
        <f t="shared" si="12"/>
        <v/>
      </c>
      <c r="U89" s="66" t="str">
        <f t="shared" si="13"/>
        <v/>
      </c>
      <c r="V89" s="83">
        <f t="shared" si="10"/>
        <v>1</v>
      </c>
      <c r="W89" s="65">
        <f t="shared" si="14"/>
        <v>18.778230436589315</v>
      </c>
      <c r="X89" s="65">
        <f>IF(J89="", "", J89/GDP!M85/10)</f>
        <v>0.62554632871301075</v>
      </c>
      <c r="Y89" s="65">
        <f>IF(K89="", "", K89/GDP!N85/10)</f>
        <v>0.71574686112487118</v>
      </c>
      <c r="Z89" s="65">
        <f>IF(L89="", "", L89/GDP!O85/10)</f>
        <v>0.70534554002595118</v>
      </c>
      <c r="AA89" s="65">
        <f>IF(M89="", "", M89/GDP!P85/10)</f>
        <v>0.71384638658250599</v>
      </c>
      <c r="AB89" s="65">
        <f>IF(N89="", "", N89/GDP!Q85/10)</f>
        <v>0.69558570718547608</v>
      </c>
      <c r="AC89" s="65">
        <f>IF(O89="", "", O89/GDP!R85/10)</f>
        <v>0.78926294034989919</v>
      </c>
      <c r="AD89" s="65">
        <f>IF(P89="", "", P89/GDP!S85/10)</f>
        <v>0.79829027764949878</v>
      </c>
      <c r="AE89" s="65">
        <f>IF(Q89="", "", Q89/GDP!T85/10)</f>
        <v>0.4726718993158382</v>
      </c>
      <c r="AF89" s="21"/>
      <c r="AG89" s="65">
        <f t="shared" si="15"/>
        <v>0.74046617035866613</v>
      </c>
    </row>
    <row r="90" spans="1:33" ht="14.25" customHeight="1" x14ac:dyDescent="0.15">
      <c r="A90" s="27" t="s">
        <v>109</v>
      </c>
      <c r="B90" s="26">
        <v>3584.26350612023</v>
      </c>
      <c r="C90" s="26">
        <v>4030.45533616991</v>
      </c>
      <c r="D90" s="26">
        <v>4903.8999999999996</v>
      </c>
      <c r="E90" s="26">
        <v>5554.2671908497196</v>
      </c>
      <c r="F90" s="26">
        <v>5316.1406663038306</v>
      </c>
      <c r="G90" s="26">
        <v>6394.5</v>
      </c>
      <c r="H90" s="26">
        <v>6255.2632414490099</v>
      </c>
      <c r="I90" s="26">
        <v>6770.5112598556407</v>
      </c>
      <c r="J90" s="26">
        <v>7674.8698959950198</v>
      </c>
      <c r="K90" s="26">
        <v>7681.9469522191202</v>
      </c>
      <c r="L90" s="26">
        <v>7292.1932046547199</v>
      </c>
      <c r="M90" s="26">
        <v>7566.4096757775305</v>
      </c>
      <c r="N90" s="26">
        <v>8288.8944397565501</v>
      </c>
      <c r="O90" s="26">
        <v>10313.53106825935</v>
      </c>
      <c r="P90" s="26">
        <v>11307.680287268238</v>
      </c>
      <c r="Q90" s="26">
        <v>1653.3297098806047</v>
      </c>
      <c r="R90" s="21"/>
      <c r="S90" s="64">
        <f t="shared" si="11"/>
        <v>-0.85378701308506633</v>
      </c>
      <c r="T90" s="66" t="str">
        <f t="shared" si="12"/>
        <v/>
      </c>
      <c r="U90" s="66" t="str">
        <f t="shared" si="13"/>
        <v/>
      </c>
      <c r="V90" s="83">
        <f t="shared" si="10"/>
        <v>1</v>
      </c>
      <c r="W90" s="65">
        <f t="shared" si="14"/>
        <v>8.9537417351432786</v>
      </c>
      <c r="X90" s="65">
        <f>IF(J90="", "", J90/GDP!M86/10)</f>
        <v>0.83727748026832693</v>
      </c>
      <c r="Y90" s="65">
        <f>IF(K90="", "", K90/GDP!N86/10)</f>
        <v>0.86212186934411039</v>
      </c>
      <c r="Z90" s="65">
        <f>IF(L90="", "", L90/GDP!O86/10)</f>
        <v>0.8471993084172007</v>
      </c>
      <c r="AA90" s="65">
        <f>IF(M90="", "", M90/GDP!P86/10)</f>
        <v>0.81178881635684641</v>
      </c>
      <c r="AB90" s="65">
        <f>IF(N90="", "", N90/GDP!Q86/10)</f>
        <v>0.81624767747281002</v>
      </c>
      <c r="AC90" s="65">
        <f>IF(O90="", "", O90/GDP!R86/10)</f>
        <v>0.98910701563019088</v>
      </c>
      <c r="AD90" s="65">
        <f>IF(P90="", "", P90/GDP!S86/10)</f>
        <v>1.0095767688228998</v>
      </c>
      <c r="AE90" s="65">
        <f>IF(Q90="", "", Q90/GDP!T86/10)</f>
        <v>0.15602784138267933</v>
      </c>
      <c r="AF90" s="21"/>
      <c r="AG90" s="65">
        <f t="shared" si="15"/>
        <v>0.89478391733998952</v>
      </c>
    </row>
    <row r="91" spans="1:33" ht="14.25" customHeight="1" x14ac:dyDescent="0.15">
      <c r="A91" s="27" t="s">
        <v>111</v>
      </c>
      <c r="B91" s="26">
        <v>438.6</v>
      </c>
      <c r="C91" s="26">
        <v>394.8</v>
      </c>
      <c r="D91" s="26">
        <v>639.1</v>
      </c>
      <c r="E91" s="26">
        <v>793.5</v>
      </c>
      <c r="F91" s="26">
        <v>1206.7</v>
      </c>
      <c r="G91" s="26">
        <v>1620</v>
      </c>
      <c r="H91" s="26">
        <v>1836</v>
      </c>
      <c r="I91" s="26">
        <v>2281</v>
      </c>
      <c r="J91" s="26">
        <v>4834.5</v>
      </c>
      <c r="K91" s="26">
        <v>6114.8</v>
      </c>
      <c r="L91" s="26">
        <v>7933.7</v>
      </c>
      <c r="M91" s="26">
        <v>7646.56</v>
      </c>
      <c r="N91" s="26">
        <v>8092.9</v>
      </c>
      <c r="O91" s="26">
        <v>7854.6</v>
      </c>
      <c r="P91" s="26">
        <v>10924.9</v>
      </c>
      <c r="Q91" s="26">
        <v>4172.2</v>
      </c>
      <c r="R91" s="21"/>
      <c r="S91" s="64">
        <f t="shared" si="11"/>
        <v>-0.61810176752189949</v>
      </c>
      <c r="T91" s="66" t="str">
        <f t="shared" si="12"/>
        <v/>
      </c>
      <c r="U91" s="66" t="str">
        <f t="shared" si="13"/>
        <v/>
      </c>
      <c r="V91" s="83">
        <f t="shared" si="10"/>
        <v>1</v>
      </c>
      <c r="W91" s="65">
        <f t="shared" si="14"/>
        <v>8.4905320000000017</v>
      </c>
      <c r="X91" s="65">
        <f>IF(J91="", "", J91/GDP!M87/10)</f>
        <v>2.0604108003326345</v>
      </c>
      <c r="Y91" s="65">
        <f>IF(K91="", "", K91/GDP!N87/10)</f>
        <v>2.6059130452310795</v>
      </c>
      <c r="Z91" s="65">
        <f>IF(L91="", "", L91/GDP!O87/10)</f>
        <v>4.4663101226232023</v>
      </c>
      <c r="AA91" s="65">
        <f>IF(M91="", "", M91/GDP!P87/10)</f>
        <v>4.5592212966320469</v>
      </c>
      <c r="AB91" s="65">
        <f>IF(N91="", "", N91/GDP!Q87/10)</f>
        <v>4.2075438799084202</v>
      </c>
      <c r="AC91" s="65">
        <f>IF(O91="", "", O91/GDP!R87/10)</f>
        <v>3.6205341510453706</v>
      </c>
      <c r="AD91" s="65">
        <f>IF(P91="", "", P91/GDP!S87/10)</f>
        <v>4.911521291022666</v>
      </c>
      <c r="AE91" s="65">
        <f>IF(Q91="", "", Q91/GDP!T87/10)</f>
        <v>2.4240232089492784</v>
      </c>
      <c r="AF91" s="21"/>
      <c r="AG91" s="65">
        <f t="shared" si="15"/>
        <v>4.3530261482463413</v>
      </c>
    </row>
    <row r="92" spans="1:33" ht="14.25" customHeight="1" x14ac:dyDescent="0.15">
      <c r="A92" s="27" t="s">
        <v>112</v>
      </c>
      <c r="B92" s="24">
        <v>6072.7199146982612</v>
      </c>
      <c r="C92" s="24">
        <v>6865.2565404159277</v>
      </c>
      <c r="D92" s="24">
        <v>8654.7269367858244</v>
      </c>
      <c r="E92" s="24">
        <v>10417.071594854291</v>
      </c>
      <c r="F92" s="24">
        <v>7825.5620989573354</v>
      </c>
      <c r="G92" s="24">
        <v>7069.015433189028</v>
      </c>
      <c r="H92" s="24">
        <v>6727.8136228693111</v>
      </c>
      <c r="I92" s="24">
        <v>5894.9245937407095</v>
      </c>
      <c r="J92" s="24">
        <v>6197.9152958774139</v>
      </c>
      <c r="K92" s="24">
        <v>6411.6</v>
      </c>
      <c r="L92" s="24">
        <v>5704.0788495391789</v>
      </c>
      <c r="M92" s="24">
        <v>6234.3157859662606</v>
      </c>
      <c r="N92" s="24">
        <v>6615.7917864090623</v>
      </c>
      <c r="O92" s="24">
        <v>7540.9840697161308</v>
      </c>
      <c r="P92" s="72">
        <v>8158.7302274509675</v>
      </c>
      <c r="Q92" s="72">
        <v>2376.9101027237421</v>
      </c>
      <c r="R92" s="21"/>
      <c r="S92" s="64">
        <f t="shared" si="11"/>
        <v>-0.70866666301499226</v>
      </c>
      <c r="T92" s="66" t="str">
        <f t="shared" si="12"/>
        <v/>
      </c>
      <c r="U92" s="66" t="str">
        <f t="shared" si="13"/>
        <v/>
      </c>
      <c r="V92" s="83">
        <f t="shared" si="10"/>
        <v>1</v>
      </c>
      <c r="W92" s="65">
        <f t="shared" si="14"/>
        <v>6.8507801438163209</v>
      </c>
      <c r="X92" s="65">
        <f>IF(J92="", "", J92/GDP!M88/10)</f>
        <v>2.5981104593362252</v>
      </c>
      <c r="Y92" s="65">
        <f>IF(K92="", "", K92/GDP!N88/10)</f>
        <v>2.4724434218264313</v>
      </c>
      <c r="Z92" s="65">
        <f>IF(L92="", "", L92/GDP!O88/10)</f>
        <v>1.9556730931277719</v>
      </c>
      <c r="AA92" s="65">
        <f>IF(M92="", "", M92/GDP!P88/10)</f>
        <v>2.0803401382152567</v>
      </c>
      <c r="AB92" s="65">
        <f>IF(N92="", "", N92/GDP!Q88/10)</f>
        <v>1.950285022525565</v>
      </c>
      <c r="AC92" s="65">
        <f>IF(O92="", "", O92/GDP!R88/10)</f>
        <v>1.9519504976303577</v>
      </c>
      <c r="AD92" s="65">
        <f>IF(P92="", "", P92/GDP!S88/10)</f>
        <v>2.0466718971484172</v>
      </c>
      <c r="AE92" s="65">
        <f>IF(Q92="", "", Q92/GDP!T88/10)</f>
        <v>0.56824909606482499</v>
      </c>
      <c r="AF92" s="21"/>
      <c r="AG92" s="65">
        <f t="shared" si="15"/>
        <v>1.9969841297294735</v>
      </c>
    </row>
    <row r="93" spans="1:33" ht="14.25" customHeight="1" x14ac:dyDescent="0.15">
      <c r="A93" s="27" t="s">
        <v>113</v>
      </c>
      <c r="B93" s="26">
        <v>3261</v>
      </c>
      <c r="C93" s="26">
        <v>3398.6</v>
      </c>
      <c r="D93" s="26">
        <v>3930.1</v>
      </c>
      <c r="E93" s="26">
        <v>3961.3</v>
      </c>
      <c r="F93" s="26">
        <v>3539.6</v>
      </c>
      <c r="G93" s="26">
        <v>3665.1</v>
      </c>
      <c r="H93" s="26">
        <v>3775.1</v>
      </c>
      <c r="I93" s="26">
        <v>3908.8</v>
      </c>
      <c r="J93" s="26">
        <v>4542.1000000000004</v>
      </c>
      <c r="K93" s="26">
        <v>5189.2</v>
      </c>
      <c r="L93" s="26">
        <v>6012.1</v>
      </c>
      <c r="M93" s="26">
        <v>6446.6</v>
      </c>
      <c r="N93" s="26">
        <v>7057</v>
      </c>
      <c r="O93" s="26">
        <v>7877.5</v>
      </c>
      <c r="P93" s="26">
        <v>8153.3</v>
      </c>
      <c r="Q93" s="26">
        <v>1804.1</v>
      </c>
      <c r="R93" s="21"/>
      <c r="S93" s="64">
        <f t="shared" si="11"/>
        <v>-0.77872763175646675</v>
      </c>
      <c r="T93" s="66" t="str">
        <f t="shared" si="12"/>
        <v/>
      </c>
      <c r="U93" s="66" t="str">
        <f t="shared" si="13"/>
        <v/>
      </c>
      <c r="V93" s="83">
        <f t="shared" si="10"/>
        <v>1</v>
      </c>
      <c r="W93" s="65">
        <f t="shared" si="14"/>
        <v>7.1093000000000002</v>
      </c>
      <c r="X93" s="65">
        <f>IF(J93="", "", J93/GDP!M89/10)</f>
        <v>1.5518317693198818</v>
      </c>
      <c r="Y93" s="65">
        <f>IF(K93="", "", K93/GDP!N89/10)</f>
        <v>1.6736785826000808</v>
      </c>
      <c r="Z93" s="65">
        <f>IF(L93="", "", L93/GDP!O89/10)</f>
        <v>2.0032138718892334</v>
      </c>
      <c r="AA93" s="65">
        <f>IF(M93="", "", M93/GDP!P89/10)</f>
        <v>2.0233100051103201</v>
      </c>
      <c r="AB93" s="65">
        <f>IF(N93="", "", N93/GDP!Q89/10)</f>
        <v>2.0010322205511133</v>
      </c>
      <c r="AC93" s="65">
        <f>IF(O93="", "", O93/GDP!R89/10)</f>
        <v>2.1264346498571798</v>
      </c>
      <c r="AD93" s="65">
        <f>IF(P93="", "", P93/GDP!S89/10)</f>
        <v>2.0659450132982426</v>
      </c>
      <c r="AE93" s="65">
        <f>IF(Q93="", "", Q93/GDP!T89/10)</f>
        <v>0.44782584913685453</v>
      </c>
      <c r="AF93" s="21"/>
      <c r="AG93" s="65">
        <f t="shared" si="15"/>
        <v>2.0439871521412178</v>
      </c>
    </row>
    <row r="94" spans="1:33" ht="14.25" customHeight="1" x14ac:dyDescent="0.15">
      <c r="A94" s="27" t="s">
        <v>114</v>
      </c>
      <c r="B94" s="24">
        <v>22362.348347573243</v>
      </c>
      <c r="C94" s="24">
        <v>23160.518605680412</v>
      </c>
      <c r="D94" s="24">
        <v>27323.782652262715</v>
      </c>
      <c r="E94" s="24">
        <v>30940.051692457855</v>
      </c>
      <c r="F94" s="24">
        <v>27967.460759017402</v>
      </c>
      <c r="G94" s="24">
        <v>26902.034592496369</v>
      </c>
      <c r="H94" s="24">
        <v>28748.636695231304</v>
      </c>
      <c r="I94" s="24">
        <v>26239.195300273019</v>
      </c>
      <c r="J94" s="24">
        <v>26947.946299160983</v>
      </c>
      <c r="K94" s="24">
        <v>28866.112551384536</v>
      </c>
      <c r="L94" s="24">
        <v>24425.108437433573</v>
      </c>
      <c r="M94" s="24">
        <v>24987.372293345623</v>
      </c>
      <c r="N94" s="24">
        <v>27900.884151882259</v>
      </c>
      <c r="O94" s="24">
        <v>30003.531839816904</v>
      </c>
      <c r="P94" s="24">
        <v>30306.928290665648</v>
      </c>
      <c r="Q94" s="24">
        <v>10857.64341719569</v>
      </c>
      <c r="R94" s="21"/>
      <c r="S94" s="64">
        <f t="shared" si="11"/>
        <v>-0.64174385100783116</v>
      </c>
      <c r="T94" s="66" t="str">
        <f t="shared" si="12"/>
        <v/>
      </c>
      <c r="U94" s="66" t="str">
        <f t="shared" si="13"/>
        <v/>
      </c>
      <c r="V94" s="83">
        <f t="shared" si="10"/>
        <v>1</v>
      </c>
      <c r="W94" s="65">
        <f t="shared" si="14"/>
        <v>27.524765002628801</v>
      </c>
      <c r="X94" s="65">
        <f>IF(J94="", "", J94/GDP!M90/10)</f>
        <v>1.2581013195120048</v>
      </c>
      <c r="Y94" s="65">
        <f>IF(K94="", "", K94/GDP!N90/10)</f>
        <v>1.3348075668349915</v>
      </c>
      <c r="Z94" s="65">
        <f>IF(L94="", "", L94/GDP!O90/10)</f>
        <v>1.3297470451594686</v>
      </c>
      <c r="AA94" s="65">
        <f>IF(M94="", "", M94/GDP!P90/10)</f>
        <v>1.3315563032596385</v>
      </c>
      <c r="AB94" s="65">
        <f>IF(N94="", "", N94/GDP!Q90/10)</f>
        <v>1.4227130341761351</v>
      </c>
      <c r="AC94" s="65">
        <f>IF(O94="", "", O94/GDP!R90/10)</f>
        <v>1.4334580189284638</v>
      </c>
      <c r="AD94" s="65">
        <f>IF(P94="", "", P94/GDP!S90/10)</f>
        <v>1.5114664287475932</v>
      </c>
      <c r="AE94" s="65">
        <f>IF(Q94="", "", Q94/GDP!T90/10)</f>
        <v>0.57602204007576796</v>
      </c>
      <c r="AF94" s="21"/>
      <c r="AG94" s="65">
        <f t="shared" si="15"/>
        <v>1.4057881660542599</v>
      </c>
    </row>
    <row r="95" spans="1:33" ht="14.25" customHeight="1" x14ac:dyDescent="0.15">
      <c r="A95" s="27" t="s">
        <v>115</v>
      </c>
      <c r="B95" s="26">
        <v>249.46471633055899</v>
      </c>
      <c r="C95" s="26">
        <v>273.42567664140199</v>
      </c>
      <c r="D95" s="26">
        <v>298.16850169125098</v>
      </c>
      <c r="E95" s="26">
        <v>268.178835009294</v>
      </c>
      <c r="F95" s="26">
        <v>216.42971180066601</v>
      </c>
      <c r="G95" s="26">
        <v>192.530770921776</v>
      </c>
      <c r="H95" s="26">
        <v>158.9</v>
      </c>
      <c r="I95" s="26">
        <v>184.16547916023771</v>
      </c>
      <c r="J95" s="26">
        <v>178.1287445900841</v>
      </c>
      <c r="K95" s="26">
        <v>197.86175901294931</v>
      </c>
      <c r="L95" s="26">
        <v>234.53270326875239</v>
      </c>
      <c r="M95" s="26">
        <v>256.23486330447878</v>
      </c>
      <c r="N95" s="26">
        <v>271.17375625049681</v>
      </c>
      <c r="O95" s="26">
        <v>286.38470021322087</v>
      </c>
      <c r="P95" s="26">
        <v>283.566085835617</v>
      </c>
      <c r="Q95" s="26">
        <v>130.6028217777982</v>
      </c>
      <c r="R95" s="21"/>
      <c r="S95" s="64">
        <f t="shared" si="11"/>
        <v>-0.53942721537755212</v>
      </c>
      <c r="T95" s="66" t="str">
        <f t="shared" si="12"/>
        <v/>
      </c>
      <c r="U95" s="66" t="str">
        <f t="shared" si="13"/>
        <v/>
      </c>
      <c r="V95" s="83">
        <f t="shared" si="10"/>
        <v>1</v>
      </c>
      <c r="W95" s="65">
        <f t="shared" si="14"/>
        <v>0.26637842177451321</v>
      </c>
      <c r="X95" s="65">
        <f>IF(J95="", "", J95/GDP!M91/10)</f>
        <v>1.253272612749067</v>
      </c>
      <c r="Y95" s="65">
        <f>IF(K95="", "", K95/GDP!N91/10)</f>
        <v>1.4270780842163115</v>
      </c>
      <c r="Z95" s="65">
        <f>IF(L95="", "", L95/GDP!O91/10)</f>
        <v>1.6569637915492994</v>
      </c>
      <c r="AA95" s="65">
        <f>IF(M95="", "", M95/GDP!P91/10)</f>
        <v>1.8162840030425826</v>
      </c>
      <c r="AB95" s="65">
        <f>IF(N95="", "", N95/GDP!Q91/10)</f>
        <v>1.837808090269635</v>
      </c>
      <c r="AC95" s="65">
        <f>IF(O95="", "", O95/GDP!R91/10)</f>
        <v>1.8301840292506029</v>
      </c>
      <c r="AD95" s="65">
        <f>IF(P95="", "", P95/GDP!S91/10)</f>
        <v>1.7938214175586076</v>
      </c>
      <c r="AE95" s="65">
        <f>IF(Q95="", "", Q95/GDP!T91/10)</f>
        <v>0.93636840067970417</v>
      </c>
      <c r="AF95" s="21"/>
      <c r="AG95" s="65">
        <f t="shared" si="15"/>
        <v>1.7870122663341454</v>
      </c>
    </row>
    <row r="96" spans="1:33" ht="14.25" customHeight="1" x14ac:dyDescent="0.15">
      <c r="A96" s="27" t="s">
        <v>116</v>
      </c>
      <c r="B96" s="24">
        <v>37564.821079548099</v>
      </c>
      <c r="C96" s="24">
        <v>26875.63375617066</v>
      </c>
      <c r="D96" s="24">
        <v>26511.209758669316</v>
      </c>
      <c r="E96" s="24">
        <v>27900.89209924448</v>
      </c>
      <c r="F96" s="24">
        <v>25199.217496056215</v>
      </c>
      <c r="G96" s="24">
        <v>27949.572311333977</v>
      </c>
      <c r="H96" s="24">
        <v>27262.236364327568</v>
      </c>
      <c r="I96" s="24">
        <v>27906.036151027558</v>
      </c>
      <c r="J96" s="24">
        <v>21861.305970254798</v>
      </c>
      <c r="K96" s="24">
        <v>19313.737231605028</v>
      </c>
      <c r="L96" s="24">
        <v>15973.54485519166</v>
      </c>
      <c r="M96" s="24">
        <v>18562.193503573755</v>
      </c>
      <c r="N96" s="24">
        <v>18188.356431211974</v>
      </c>
      <c r="O96" s="24">
        <v>20197.614709121412</v>
      </c>
      <c r="P96" s="24">
        <v>21276.705441788799</v>
      </c>
      <c r="Q96" s="24">
        <v>5447.7251086432516</v>
      </c>
      <c r="R96" s="21"/>
      <c r="S96" s="64">
        <f t="shared" si="11"/>
        <v>-0.74395823998467481</v>
      </c>
      <c r="T96" s="66" t="str">
        <f t="shared" si="12"/>
        <v/>
      </c>
      <c r="U96" s="66" t="str">
        <f t="shared" si="13"/>
        <v/>
      </c>
      <c r="V96" s="83">
        <f t="shared" si="10"/>
        <v>1</v>
      </c>
      <c r="W96" s="65">
        <f t="shared" si="14"/>
        <v>18.839682988177518</v>
      </c>
      <c r="X96" s="65">
        <f>IF(J96="", "", J96/GDP!M92/10)</f>
        <v>0.41941537851063815</v>
      </c>
      <c r="Y96" s="65">
        <f>IF(K96="", "", K96/GDP!N92/10)</f>
        <v>0.39439974625659924</v>
      </c>
      <c r="Z96" s="65">
        <f>IF(L96="", "", L96/GDP!O92/10)</f>
        <v>0.35936544585083857</v>
      </c>
      <c r="AA96" s="65">
        <f>IF(M96="", "", M96/GDP!P92/10)</f>
        <v>0.3709710114295256</v>
      </c>
      <c r="AB96" s="65">
        <f>IF(N96="", "", N96/GDP!Q92/10)</f>
        <v>0.36886952599578682</v>
      </c>
      <c r="AC96" s="65">
        <f>IF(O96="", "", O96/GDP!R92/10)</f>
        <v>0.40099362362887503</v>
      </c>
      <c r="AD96" s="65">
        <f>IF(P96="", "", P96/GDP!S92/10)</f>
        <v>0.41430080981855111</v>
      </c>
      <c r="AE96" s="65">
        <f>IF(Q96="", "", Q96/GDP!T92/10)</f>
        <v>0.10799644505679859</v>
      </c>
      <c r="AF96" s="21"/>
      <c r="AG96" s="65">
        <f t="shared" si="15"/>
        <v>0.38290008334471548</v>
      </c>
    </row>
    <row r="97" spans="1:33" ht="14.25" customHeight="1" x14ac:dyDescent="0.15">
      <c r="A97" s="27" t="s">
        <v>117</v>
      </c>
      <c r="B97" s="26">
        <v>585.19040902679842</v>
      </c>
      <c r="C97" s="26">
        <v>836.9534555712271</v>
      </c>
      <c r="D97" s="26">
        <v>882.65185650572653</v>
      </c>
      <c r="E97" s="26">
        <v>1003.5994636352748</v>
      </c>
      <c r="F97" s="26">
        <v>1063.943661971831</v>
      </c>
      <c r="G97" s="26">
        <v>1571.5</v>
      </c>
      <c r="H97" s="26">
        <v>1160.5633802816901</v>
      </c>
      <c r="I97" s="26">
        <v>1143.5211267605634</v>
      </c>
      <c r="J97" s="26">
        <v>1096.1971830985915</v>
      </c>
      <c r="K97" s="26">
        <v>1141.8309859154931</v>
      </c>
      <c r="L97" s="26">
        <v>1159.5774647887326</v>
      </c>
      <c r="M97" s="26">
        <v>1257.7464788732395</v>
      </c>
      <c r="N97" s="26">
        <v>1385.7746478873241</v>
      </c>
      <c r="O97" s="26">
        <v>1386.7605633802816</v>
      </c>
      <c r="P97" s="26">
        <v>1461.4084507042255</v>
      </c>
      <c r="Q97" s="72">
        <f>270.8/0.71</f>
        <v>381.4084507042254</v>
      </c>
      <c r="R97" s="21"/>
      <c r="S97" s="64">
        <f t="shared" si="11"/>
        <v>-0.73901310717039315</v>
      </c>
      <c r="T97" s="66" t="str">
        <f t="shared" si="12"/>
        <v/>
      </c>
      <c r="U97" s="66" t="str">
        <f t="shared" si="13"/>
        <v/>
      </c>
      <c r="V97" s="83">
        <f t="shared" si="10"/>
        <v>1</v>
      </c>
      <c r="W97" s="65">
        <f t="shared" si="14"/>
        <v>1.3302535211267608</v>
      </c>
      <c r="X97" s="65">
        <f>IF(J97="", "", J97/GDP!M93/10)</f>
        <v>3.1770973266384512</v>
      </c>
      <c r="Y97" s="65">
        <f>IF(K97="", "", K97/GDP!N93/10)</f>
        <v>3.0944191471226654</v>
      </c>
      <c r="Z97" s="65">
        <f>IF(L97="", "", L97/GDP!O93/10)</f>
        <v>3.0008589655618731</v>
      </c>
      <c r="AA97" s="65">
        <f>IF(M97="", "", M97/GDP!P93/10)</f>
        <v>3.1483886266571375</v>
      </c>
      <c r="AB97" s="65">
        <f>IF(N97="", "", N97/GDP!Q93/10)</f>
        <v>3.3418785701632863</v>
      </c>
      <c r="AC97" s="65">
        <f>IF(O97="", "", O97/GDP!R93/10)</f>
        <v>3.2255632588815324</v>
      </c>
      <c r="AD97" s="65">
        <f>IF(P97="", "", P97/GDP!S93/10)</f>
        <v>3.279218667382275</v>
      </c>
      <c r="AE97" s="65">
        <f>IF(Q97="", "", Q97/GDP!T93/10)</f>
        <v>0.87717790638059667</v>
      </c>
      <c r="AF97" s="21"/>
      <c r="AG97" s="65">
        <f t="shared" si="15"/>
        <v>3.1991816177292209</v>
      </c>
    </row>
    <row r="98" spans="1:33" ht="14.25" customHeight="1" x14ac:dyDescent="0.15">
      <c r="A98" s="27" t="s">
        <v>118</v>
      </c>
      <c r="B98" s="24">
        <v>752.96071084129903</v>
      </c>
      <c r="C98" s="24">
        <v>820.71883690531604</v>
      </c>
      <c r="D98" s="24">
        <v>1081.86500210286</v>
      </c>
      <c r="E98" s="24">
        <v>1077.79184806234</v>
      </c>
      <c r="F98" s="24">
        <v>1132.050623549474</v>
      </c>
      <c r="G98" s="24">
        <v>1272.562581102824</v>
      </c>
      <c r="H98" s="24">
        <v>1610.7046141148121</v>
      </c>
      <c r="I98" s="24">
        <v>3271.9910792725354</v>
      </c>
      <c r="J98" s="24">
        <v>3468.4123021215578</v>
      </c>
      <c r="K98" s="24">
        <v>3514.5922694274627</v>
      </c>
      <c r="L98" s="24">
        <v>2867.2785824079961</v>
      </c>
      <c r="M98" s="24">
        <v>2446.4963807302843</v>
      </c>
      <c r="N98" s="24">
        <v>2559.8410633481571</v>
      </c>
      <c r="O98" s="24">
        <v>2686.9048547793959</v>
      </c>
      <c r="P98" s="24">
        <v>2763.0623075531139</v>
      </c>
      <c r="Q98" s="24">
        <v>825.99831914466984</v>
      </c>
      <c r="R98" s="21"/>
      <c r="S98" s="64">
        <f t="shared" si="11"/>
        <v>-0.70105693350210785</v>
      </c>
      <c r="T98" s="66" t="str">
        <f t="shared" si="12"/>
        <v/>
      </c>
      <c r="U98" s="66" t="str">
        <f t="shared" si="13"/>
        <v/>
      </c>
      <c r="V98" s="83">
        <f t="shared" si="10"/>
        <v>1</v>
      </c>
      <c r="W98" s="65">
        <f t="shared" si="14"/>
        <v>2.6647166377637892</v>
      </c>
      <c r="X98" s="65">
        <f>IF(J98="", "", J98/GDP!M94/10)</f>
        <v>1.4657246964103439</v>
      </c>
      <c r="Y98" s="65">
        <f>IF(K98="", "", K98/GDP!N94/10)</f>
        <v>1.5873282207643562</v>
      </c>
      <c r="Z98" s="65">
        <f>IF(L98="", "", L98/GDP!O94/10)</f>
        <v>1.5550212301929542</v>
      </c>
      <c r="AA98" s="65">
        <f>IF(M98="", "", M98/GDP!P94/10)</f>
        <v>1.7820000638268467</v>
      </c>
      <c r="AB98" s="65">
        <f>IF(N98="", "", N98/GDP!Q94/10)</f>
        <v>1.5346226821459379</v>
      </c>
      <c r="AC98" s="65">
        <f>IF(O98="", "", O98/GDP!R94/10)</f>
        <v>1.4982184873166471</v>
      </c>
      <c r="AD98" s="65">
        <f>IF(P98="", "", P98/GDP!S94/10)</f>
        <v>1.5209480650454115</v>
      </c>
      <c r="AE98" s="65">
        <f>IF(Q98="", "", Q98/GDP!T94/10)</f>
        <v>0.48236328496180902</v>
      </c>
      <c r="AF98" s="21"/>
      <c r="AG98" s="65">
        <f t="shared" si="15"/>
        <v>1.5781621057055595</v>
      </c>
    </row>
    <row r="99" spans="1:33" ht="14.25" customHeight="1" x14ac:dyDescent="0.15">
      <c r="A99" s="27" t="s">
        <v>119</v>
      </c>
      <c r="B99" s="26">
        <v>123.86870903449886</v>
      </c>
      <c r="C99" s="26">
        <v>177.8090364254999</v>
      </c>
      <c r="D99" s="26">
        <v>264.5359742510521</v>
      </c>
      <c r="E99" s="26">
        <v>265.62282107190629</v>
      </c>
      <c r="F99" s="26">
        <v>226.7065427004666</v>
      </c>
      <c r="G99" s="26">
        <v>211.87269667648303</v>
      </c>
      <c r="H99" s="26">
        <v>197.1</v>
      </c>
      <c r="I99" s="26">
        <v>174.02957529871051</v>
      </c>
      <c r="J99" s="26">
        <v>233.15597786120685</v>
      </c>
      <c r="K99" s="26">
        <v>205.73687053939548</v>
      </c>
      <c r="L99" s="26">
        <v>217.4748546449942</v>
      </c>
      <c r="M99" s="26">
        <v>144.49845244448045</v>
      </c>
      <c r="N99" s="26">
        <v>261.96743171727439</v>
      </c>
      <c r="O99" s="26">
        <v>228.62470023213336</v>
      </c>
      <c r="P99" s="26">
        <v>196.05842180442349</v>
      </c>
      <c r="Q99" s="26"/>
      <c r="R99" s="21"/>
      <c r="S99" s="64" t="str">
        <f t="shared" si="11"/>
        <v/>
      </c>
      <c r="T99" s="66" t="str">
        <f t="shared" si="12"/>
        <v/>
      </c>
      <c r="U99" s="66" t="str">
        <f t="shared" si="13"/>
        <v/>
      </c>
      <c r="V99" s="83">
        <f t="shared" si="10"/>
        <v>0</v>
      </c>
      <c r="W99" s="65">
        <f t="shared" si="14"/>
        <v>0.2097247721686612</v>
      </c>
      <c r="X99" s="65">
        <f>IF(J99="", "", J99/GDP!M95/10)</f>
        <v>0.42295828331414825</v>
      </c>
      <c r="Y99" s="65">
        <f>IF(K99="", "", K99/GDP!N95/10)</f>
        <v>0.3342793278242856</v>
      </c>
      <c r="Z99" s="65">
        <f>IF(L99="", "", L99/GDP!O95/10)</f>
        <v>0.33856196638211139</v>
      </c>
      <c r="AA99" s="65">
        <f>IF(M99="", "", M99/GDP!P95/10)</f>
        <v>0.20884224228805004</v>
      </c>
      <c r="AB99" s="65">
        <f>IF(N99="", "", N99/GDP!Q95/10)</f>
        <v>0.33204011907934106</v>
      </c>
      <c r="AC99" s="65">
        <f>IF(O99="", "", O99/GDP!R95/10)</f>
        <v>0.26038878367488877</v>
      </c>
      <c r="AD99" s="65">
        <f>IF(P99="", "", P99/GDP!S95/10)</f>
        <v>0.20548957049816177</v>
      </c>
      <c r="AE99" s="65" t="str">
        <f>IF(Q99="", "", Q99/GDP!T95/10)</f>
        <v/>
      </c>
      <c r="AF99" s="21"/>
      <c r="AG99" s="65">
        <f t="shared" si="15"/>
        <v>0.26906453638451061</v>
      </c>
    </row>
    <row r="100" spans="1:33" ht="14.25" customHeight="1" x14ac:dyDescent="0.15">
      <c r="A100" s="27" t="s">
        <v>120</v>
      </c>
      <c r="B100" s="24"/>
      <c r="C100" s="24">
        <v>3.1</v>
      </c>
      <c r="D100" s="24">
        <v>5.4953641635704873</v>
      </c>
      <c r="E100" s="24">
        <v>6.611906699676191</v>
      </c>
      <c r="F100" s="24">
        <v>11.729358054974472</v>
      </c>
      <c r="G100" s="24">
        <v>10.090364177609283</v>
      </c>
      <c r="H100" s="24">
        <v>12.312334516177508</v>
      </c>
      <c r="I100" s="24">
        <v>7.9218432199269637</v>
      </c>
      <c r="J100" s="24">
        <v>13.381799671597983</v>
      </c>
      <c r="K100" s="24">
        <v>13.256655702170342</v>
      </c>
      <c r="L100" s="24">
        <v>12.423609030427196</v>
      </c>
      <c r="M100" s="24">
        <v>15.20874865030518</v>
      </c>
      <c r="N100" s="24">
        <v>13.936244860751783</v>
      </c>
      <c r="O100" s="24">
        <v>13.206639133871093</v>
      </c>
      <c r="P100" s="24">
        <v>14.258281698780571</v>
      </c>
      <c r="Q100" s="24"/>
      <c r="R100" s="21"/>
      <c r="S100" s="64" t="str">
        <f t="shared" si="11"/>
        <v/>
      </c>
      <c r="T100" s="66" t="str">
        <f t="shared" si="12"/>
        <v/>
      </c>
      <c r="U100" s="66" t="str">
        <f t="shared" si="13"/>
        <v/>
      </c>
      <c r="V100" s="83">
        <f t="shared" si="10"/>
        <v>0</v>
      </c>
      <c r="W100" s="65">
        <f t="shared" si="14"/>
        <v>1.3806704674827164E-2</v>
      </c>
      <c r="X100" s="65">
        <f>IF(J100="", "", J100/GDP!M96/10)</f>
        <v>7.2066400587423605</v>
      </c>
      <c r="Y100" s="65">
        <f>IF(K100="", "", K100/GDP!N96/10)</f>
        <v>7.3662790410107677</v>
      </c>
      <c r="Z100" s="65">
        <f>IF(L100="", "", L100/GDP!O96/10)</f>
        <v>7.2472014307837807</v>
      </c>
      <c r="AA100" s="65">
        <f>IF(M100="", "", M100/GDP!P96/10)</f>
        <v>8.5226942421066951</v>
      </c>
      <c r="AB100" s="65">
        <f>IF(N100="", "", N100/GDP!Q96/10)</f>
        <v>7.43793690494405</v>
      </c>
      <c r="AC100" s="65">
        <f>IF(O100="", "", O100/GDP!R96/10)</f>
        <v>6.5894990447723218</v>
      </c>
      <c r="AD100" s="65">
        <f>IF(P100="", "", P100/GDP!S96/10)</f>
        <v>7.2153269501450623</v>
      </c>
      <c r="AE100" s="65" t="str">
        <f>IF(Q100="", "", Q100/GDP!T96/10)</f>
        <v/>
      </c>
      <c r="AF100" s="21"/>
      <c r="AG100" s="65">
        <f t="shared" si="15"/>
        <v>7.4025317145503822</v>
      </c>
    </row>
    <row r="101" spans="1:33" ht="14.25" customHeight="1" x14ac:dyDescent="0.15">
      <c r="A101" s="27" t="s">
        <v>121</v>
      </c>
      <c r="B101" s="26">
        <v>15405.9</v>
      </c>
      <c r="C101" s="26">
        <v>18809.099999999999</v>
      </c>
      <c r="D101" s="26">
        <v>21956.799999999999</v>
      </c>
      <c r="E101" s="26">
        <v>19056.2</v>
      </c>
      <c r="F101" s="26">
        <v>15034.9</v>
      </c>
      <c r="G101" s="26">
        <v>18765.7</v>
      </c>
      <c r="H101" s="26">
        <v>19920.3</v>
      </c>
      <c r="I101" s="26">
        <v>20644.900000000001</v>
      </c>
      <c r="J101" s="26">
        <v>21647.599999999999</v>
      </c>
      <c r="K101" s="26">
        <v>23192</v>
      </c>
      <c r="L101" s="26">
        <v>25269.9</v>
      </c>
      <c r="M101" s="26">
        <v>27243.200000000001</v>
      </c>
      <c r="N101" s="26">
        <v>31691.4</v>
      </c>
      <c r="O101" s="26">
        <v>35133.1</v>
      </c>
      <c r="P101" s="26">
        <v>32739.4</v>
      </c>
      <c r="Q101" s="26">
        <v>16157.4</v>
      </c>
      <c r="R101" s="21"/>
      <c r="S101" s="64">
        <f t="shared" si="11"/>
        <v>-0.50648454156154354</v>
      </c>
      <c r="T101" s="66" t="str">
        <f t="shared" si="12"/>
        <v/>
      </c>
      <c r="U101" s="66" t="str">
        <f t="shared" si="13"/>
        <v/>
      </c>
      <c r="V101" s="83">
        <f t="shared" ref="V101:V132" si="16">IF(Q101="", 0, 1)</f>
        <v>1</v>
      </c>
      <c r="W101" s="65">
        <f t="shared" si="14"/>
        <v>30.415400000000002</v>
      </c>
      <c r="X101" s="65">
        <f>IF(J101="", "", J101/GDP!M97/10)</f>
        <v>1.579386988585967</v>
      </c>
      <c r="Y101" s="65">
        <f>IF(K101="", "", K101/GDP!N97/10)</f>
        <v>1.5622888358972162</v>
      </c>
      <c r="Z101" s="65">
        <f>IF(L101="", "", L101/GDP!O97/10)</f>
        <v>1.7236854612735768</v>
      </c>
      <c r="AA101" s="65">
        <f>IF(M101="", "", M101/GDP!P97/10)</f>
        <v>1.8169863277071745</v>
      </c>
      <c r="AB101" s="65">
        <f>IF(N101="", "", N101/GDP!Q97/10)</f>
        <v>1.9525539577772608</v>
      </c>
      <c r="AC101" s="65">
        <f>IF(O101="", "", O101/GDP!R97/10)</f>
        <v>2.0362606200410438</v>
      </c>
      <c r="AD101" s="65">
        <f>IF(P101="", "", P101/GDP!S97/10)</f>
        <v>1.9824964918383912</v>
      </c>
      <c r="AE101" s="65">
        <f>IF(Q101="", "", Q101/GDP!T97/10)</f>
        <v>0.98625520515068954</v>
      </c>
      <c r="AF101" s="21"/>
      <c r="AG101" s="65">
        <f t="shared" si="15"/>
        <v>1.9023965717274893</v>
      </c>
    </row>
    <row r="102" spans="1:33" ht="14.25" customHeight="1" x14ac:dyDescent="0.15">
      <c r="A102" s="27" t="s">
        <v>122</v>
      </c>
      <c r="B102" s="24">
        <v>63.835156484436979</v>
      </c>
      <c r="C102" s="24">
        <v>65.957410101036515</v>
      </c>
      <c r="D102" s="24">
        <v>68.180532312707996</v>
      </c>
      <c r="E102" s="24">
        <v>77.420696687301401</v>
      </c>
      <c r="F102" s="24">
        <v>115.25444230521911</v>
      </c>
      <c r="G102" s="24">
        <v>136.90043815973368</v>
      </c>
      <c r="H102" s="24">
        <v>220.69208550650131</v>
      </c>
      <c r="I102" s="24">
        <v>192.40166975725708</v>
      </c>
      <c r="J102" s="24">
        <v>179.7</v>
      </c>
      <c r="K102" s="24">
        <v>216.671111089536</v>
      </c>
      <c r="L102" s="24">
        <v>214.29308426094428</v>
      </c>
      <c r="M102" s="24">
        <v>244.13825025781853</v>
      </c>
      <c r="N102" s="24">
        <v>269.01457096491316</v>
      </c>
      <c r="O102" s="24">
        <v>354.72888706060348</v>
      </c>
      <c r="P102" s="24">
        <v>365.74703489006237</v>
      </c>
      <c r="Q102" s="24">
        <v>236.78237369666559</v>
      </c>
      <c r="R102" s="21"/>
      <c r="S102" s="64">
        <f t="shared" ref="S102:S133" si="17">IF(Q102="", "", Q102/P102-1)</f>
        <v>-0.3526061700873705</v>
      </c>
      <c r="T102" s="66" t="str">
        <f t="shared" ref="T102:T133" si="18">IF(AD102&gt;10, S102, "")</f>
        <v/>
      </c>
      <c r="U102" s="66" t="str">
        <f t="shared" si="13"/>
        <v/>
      </c>
      <c r="V102" s="83">
        <f t="shared" si="16"/>
        <v>1</v>
      </c>
      <c r="W102" s="65">
        <f t="shared" si="14"/>
        <v>0.28958436548686839</v>
      </c>
      <c r="X102" s="65">
        <f>IF(J102="", "", J102/GDP!M98/10)</f>
        <v>2.5401165179932681</v>
      </c>
      <c r="Y102" s="65">
        <f>IF(K102="", "", K102/GDP!N98/10)</f>
        <v>2.928650257918842</v>
      </c>
      <c r="Z102" s="65">
        <f>IF(L102="", "", L102/GDP!O98/10)</f>
        <v>3.3254179588853687</v>
      </c>
      <c r="AA102" s="65">
        <f>IF(M102="", "", M102/GDP!P98/10)</f>
        <v>3.6345386515594287</v>
      </c>
      <c r="AB102" s="65">
        <f>IF(N102="", "", N102/GDP!Q98/10)</f>
        <v>3.7141000643282203</v>
      </c>
      <c r="AC102" s="65">
        <f>IF(O102="", "", O102/GDP!R98/10)</f>
        <v>4.4637911345030874</v>
      </c>
      <c r="AD102" s="65">
        <f>IF(P102="", "", P102/GDP!S98/10)</f>
        <v>4.5986508228622629</v>
      </c>
      <c r="AE102" s="65">
        <f>IF(Q102="", "", Q102/GDP!T98/10)</f>
        <v>3.0400622819644392</v>
      </c>
      <c r="AF102" s="21"/>
      <c r="AG102" s="65">
        <f t="shared" si="15"/>
        <v>3.9472997264276728</v>
      </c>
    </row>
    <row r="103" spans="1:33" ht="14.25" customHeight="1" x14ac:dyDescent="0.15">
      <c r="A103" s="27" t="s">
        <v>123</v>
      </c>
      <c r="B103" s="26">
        <v>4531.8493150684935</v>
      </c>
      <c r="C103" s="26">
        <v>5572.8204472988791</v>
      </c>
      <c r="D103" s="26">
        <v>6636.1976415948448</v>
      </c>
      <c r="E103" s="26">
        <v>7570.2576526212233</v>
      </c>
      <c r="F103" s="26">
        <v>6188.7</v>
      </c>
      <c r="G103" s="26">
        <v>6433.6368917590817</v>
      </c>
      <c r="H103" s="26">
        <v>8064.4281145188143</v>
      </c>
      <c r="I103" s="26">
        <v>9249.2191324866635</v>
      </c>
      <c r="J103" s="26">
        <v>9652.79827736886</v>
      </c>
      <c r="K103" s="26">
        <v>11267.75372047316</v>
      </c>
      <c r="L103" s="26">
        <v>12381.022675506483</v>
      </c>
      <c r="M103" s="26">
        <v>12336.678357705869</v>
      </c>
      <c r="N103" s="26">
        <v>12548.333738666552</v>
      </c>
      <c r="O103" s="26">
        <v>14318.470863396349</v>
      </c>
      <c r="P103" s="26">
        <v>15838.904985118712</v>
      </c>
      <c r="Q103" s="26">
        <v>6696.246225872942</v>
      </c>
      <c r="R103" s="21"/>
      <c r="S103" s="64">
        <f t="shared" si="17"/>
        <v>-0.57722795659394799</v>
      </c>
      <c r="T103" s="66">
        <f t="shared" si="18"/>
        <v>-0.57722795659394799</v>
      </c>
      <c r="U103" s="66">
        <f t="shared" si="13"/>
        <v>-0.57722795659394799</v>
      </c>
      <c r="V103" s="83">
        <f t="shared" si="16"/>
        <v>1</v>
      </c>
      <c r="W103" s="65">
        <f t="shared" si="14"/>
        <v>13.484682124078795</v>
      </c>
      <c r="X103" s="65">
        <f>IF(J103="", "", J103/GDP!M99/10)</f>
        <v>5.5418707513654502</v>
      </c>
      <c r="Y103" s="65">
        <f>IF(K103="", "", K103/GDP!N99/10)</f>
        <v>6.9256869664621252</v>
      </c>
      <c r="Z103" s="65">
        <f>IF(L103="", "", L103/GDP!O99/10)</f>
        <v>10.803101907500887</v>
      </c>
      <c r="AA103" s="65">
        <f>IF(M103="", "", M103/GDP!P99/10)</f>
        <v>11.278580911740946</v>
      </c>
      <c r="AB103" s="65">
        <f>IF(N103="", "", N103/GDP!Q99/10)</f>
        <v>10.397461489895633</v>
      </c>
      <c r="AC103" s="65">
        <f>IF(O103="", "", O103/GDP!R99/10)</f>
        <v>10.179130763817655</v>
      </c>
      <c r="AD103" s="65">
        <f>IF(P103="", "", P103/GDP!S99/10)</f>
        <v>11.76532631262514</v>
      </c>
      <c r="AE103" s="65">
        <f>IF(Q103="", "", Q103/GDP!T99/10)</f>
        <v>6.2038757053947808</v>
      </c>
      <c r="AF103" s="21"/>
      <c r="AG103" s="65">
        <f t="shared" si="15"/>
        <v>10.884720277116053</v>
      </c>
    </row>
    <row r="104" spans="1:33" ht="14.25" customHeight="1" x14ac:dyDescent="0.15">
      <c r="A104" s="27" t="s">
        <v>124</v>
      </c>
      <c r="B104" s="24">
        <v>58.371828000000001</v>
      </c>
      <c r="C104" s="24">
        <v>91.646681000000001</v>
      </c>
      <c r="D104" s="24">
        <v>112.3805</v>
      </c>
      <c r="E104" s="24">
        <v>304.42575499999998</v>
      </c>
      <c r="F104" s="24">
        <v>146.83945299999999</v>
      </c>
      <c r="G104" s="24">
        <v>148.19999999999999</v>
      </c>
      <c r="H104" s="24">
        <v>246.72995299999999</v>
      </c>
      <c r="I104" s="24">
        <v>349.94137799999999</v>
      </c>
      <c r="J104" s="24">
        <v>350.33124800000002</v>
      </c>
      <c r="K104" s="24">
        <v>390.01937600000002</v>
      </c>
      <c r="L104" s="24">
        <v>399.175659</v>
      </c>
      <c r="M104" s="24">
        <v>461.00147900000002</v>
      </c>
      <c r="N104" s="24">
        <v>292.34625599999998</v>
      </c>
      <c r="O104" s="24">
        <v>314.23073499999998</v>
      </c>
      <c r="P104" s="24">
        <v>391.06228299999998</v>
      </c>
      <c r="Q104" s="24"/>
      <c r="R104" s="21"/>
      <c r="S104" s="64" t="str">
        <f t="shared" si="17"/>
        <v/>
      </c>
      <c r="T104" s="66" t="str">
        <f t="shared" si="18"/>
        <v/>
      </c>
      <c r="U104" s="66" t="str">
        <f t="shared" si="13"/>
        <v/>
      </c>
      <c r="V104" s="83">
        <f t="shared" si="16"/>
        <v>0</v>
      </c>
      <c r="W104" s="65">
        <f t="shared" si="14"/>
        <v>0.37156328239999997</v>
      </c>
      <c r="X104" s="65">
        <f>IF(J104="", "", J104/GDP!M100/10)</f>
        <v>4.7761367921064277</v>
      </c>
      <c r="Y104" s="65">
        <f>IF(K104="", "", K104/GDP!N100/10)</f>
        <v>5.2232995994394535</v>
      </c>
      <c r="Z104" s="65">
        <f>IF(L104="", "", L104/GDP!O100/10)</f>
        <v>5.9773143195201275</v>
      </c>
      <c r="AA104" s="65">
        <f>IF(M104="", "", M104/GDP!P100/10)</f>
        <v>6.7664028197956627</v>
      </c>
      <c r="AB104" s="65">
        <f>IF(N104="", "", N104/GDP!Q100/10)</f>
        <v>3.7952541701778406</v>
      </c>
      <c r="AC104" s="65">
        <f>IF(O104="", "", O104/GDP!R100/10)</f>
        <v>3.7991379575122588</v>
      </c>
      <c r="AD104" s="65">
        <f>IF(P104="", "", P104/GDP!S100/10)</f>
        <v>4.6250397257736164</v>
      </c>
      <c r="AE104" s="65" t="str">
        <f>IF(Q104="", "", Q104/GDP!T100/10)</f>
        <v/>
      </c>
      <c r="AF104" s="21"/>
      <c r="AG104" s="65">
        <f t="shared" si="15"/>
        <v>4.9926297985559014</v>
      </c>
    </row>
    <row r="105" spans="1:33" ht="14.25" customHeight="1" x14ac:dyDescent="0.15">
      <c r="A105" s="27" t="s">
        <v>125</v>
      </c>
      <c r="B105" s="26">
        <v>5</v>
      </c>
      <c r="C105" s="26">
        <v>8.8548393499999989</v>
      </c>
      <c r="D105" s="26">
        <v>8.4182797833333307</v>
      </c>
      <c r="E105" s="26">
        <v>41.327358553930907</v>
      </c>
      <c r="F105" s="26">
        <v>82.5</v>
      </c>
      <c r="G105" s="26">
        <v>202.66849999999999</v>
      </c>
      <c r="H105" s="26">
        <v>237.12347500000001</v>
      </c>
      <c r="I105" s="26">
        <v>604.79999999999995</v>
      </c>
      <c r="J105" s="26">
        <v>903.91160333398204</v>
      </c>
      <c r="K105" s="26">
        <v>1051.096411491334</v>
      </c>
      <c r="L105" s="26">
        <v>997.99613353904601</v>
      </c>
      <c r="M105" s="26">
        <v>911.52205232461597</v>
      </c>
      <c r="N105" s="26">
        <v>921.97292308238195</v>
      </c>
      <c r="O105" s="26">
        <v>991.72326606945398</v>
      </c>
      <c r="P105" s="26">
        <v>1010.52481349375</v>
      </c>
      <c r="Q105" s="26"/>
      <c r="R105" s="21"/>
      <c r="S105" s="64" t="str">
        <f t="shared" si="17"/>
        <v/>
      </c>
      <c r="T105" s="66" t="str">
        <f t="shared" si="18"/>
        <v/>
      </c>
      <c r="U105" s="66" t="str">
        <f t="shared" si="13"/>
        <v/>
      </c>
      <c r="V105" s="83">
        <f t="shared" si="16"/>
        <v>0</v>
      </c>
      <c r="W105" s="65">
        <f t="shared" si="14"/>
        <v>0.96674783770184947</v>
      </c>
      <c r="X105" s="65">
        <f>IF(J105="", "", J105/GDP!M101/10)</f>
        <v>7.5490021710247293</v>
      </c>
      <c r="Y105" s="65">
        <f>IF(K105="", "", K105/GDP!N101/10)</f>
        <v>7.9231514232873952</v>
      </c>
      <c r="Z105" s="65">
        <f>IF(L105="", "", L105/GDP!O101/10)</f>
        <v>6.9484248073652211</v>
      </c>
      <c r="AA105" s="65">
        <f>IF(M105="", "", M105/GDP!P101/10)</f>
        <v>5.7309134384521281</v>
      </c>
      <c r="AB105" s="65">
        <f>IF(N105="", "", N105/GDP!Q101/10)</f>
        <v>5.4056852245708029</v>
      </c>
      <c r="AC105" s="65">
        <f>IF(O105="", "", O105/GDP!R101/10)</f>
        <v>5.4691193164645844</v>
      </c>
      <c r="AD105" s="65">
        <f>IF(P105="", "", P105/GDP!S101/10)</f>
        <v>5.3731699760690077</v>
      </c>
      <c r="AE105" s="65" t="str">
        <f>IF(Q105="", "", Q105/GDP!T101/10)</f>
        <v/>
      </c>
      <c r="AF105" s="21"/>
      <c r="AG105" s="65">
        <f t="shared" si="15"/>
        <v>5.7854625525843488</v>
      </c>
    </row>
    <row r="106" spans="1:33" ht="14.25" customHeight="1" x14ac:dyDescent="0.15">
      <c r="A106" s="27" t="s">
        <v>126</v>
      </c>
      <c r="B106" s="24"/>
      <c r="C106" s="24"/>
      <c r="D106" s="24"/>
      <c r="E106" s="24">
        <v>1139.0805024376837</v>
      </c>
      <c r="F106" s="24">
        <v>798.44330494974758</v>
      </c>
      <c r="G106" s="24">
        <v>647.7096721500717</v>
      </c>
      <c r="H106" s="24">
        <v>765.38588791937161</v>
      </c>
      <c r="I106" s="24">
        <v>679.68633908188747</v>
      </c>
      <c r="J106" s="24">
        <v>714.82761386052391</v>
      </c>
      <c r="K106" s="24">
        <v>715.02664217579047</v>
      </c>
      <c r="L106" s="24">
        <v>617.56986473236532</v>
      </c>
      <c r="M106" s="24">
        <v>698.69514168569992</v>
      </c>
      <c r="N106" s="24">
        <v>727.8642977029408</v>
      </c>
      <c r="O106" s="24">
        <v>777.59574156593533</v>
      </c>
      <c r="P106" s="24">
        <v>748.35275129870274</v>
      </c>
      <c r="Q106" s="24">
        <v>315.22803903669956</v>
      </c>
      <c r="R106" s="21"/>
      <c r="S106" s="64">
        <f t="shared" si="17"/>
        <v>-0.57877078892320766</v>
      </c>
      <c r="T106" s="66" t="str">
        <f t="shared" si="18"/>
        <v/>
      </c>
      <c r="U106" s="66" t="str">
        <f t="shared" si="13"/>
        <v/>
      </c>
      <c r="V106" s="83">
        <f t="shared" si="16"/>
        <v>1</v>
      </c>
      <c r="W106" s="65">
        <f t="shared" si="14"/>
        <v>0.71401555939712891</v>
      </c>
      <c r="X106" s="65">
        <f>IF(J106="", "", J106/GDP!M102/10)</f>
        <v>2.3481570469302024</v>
      </c>
      <c r="Y106" s="65">
        <f>IF(K106="", "", K106/GDP!N102/10)</f>
        <v>2.2786659677549976</v>
      </c>
      <c r="Z106" s="65">
        <f>IF(L106="", "", L106/GDP!O102/10)</f>
        <v>2.2660312059428986</v>
      </c>
      <c r="AA106" s="65">
        <f>IF(M106="", "", M106/GDP!P102/10)</f>
        <v>2.4896819843523028</v>
      </c>
      <c r="AB106" s="65">
        <f>IF(N106="", "", N106/GDP!Q102/10)</f>
        <v>2.3905147019807154</v>
      </c>
      <c r="AC106" s="65">
        <f>IF(O106="", "", O106/GDP!R102/10)</f>
        <v>2.2583769728100518</v>
      </c>
      <c r="AD106" s="65">
        <f>IF(P106="", "", P106/GDP!S102/10)</f>
        <v>2.1972102769508011</v>
      </c>
      <c r="AE106" s="65">
        <f>IF(Q106="", "", Q106/GDP!T102/10)</f>
        <v>0.94158727199798409</v>
      </c>
      <c r="AF106" s="21"/>
      <c r="AG106" s="65">
        <f t="shared" si="15"/>
        <v>2.3203630284073542</v>
      </c>
    </row>
    <row r="107" spans="1:33" ht="14.25" customHeight="1" x14ac:dyDescent="0.15">
      <c r="A107" s="27" t="s">
        <v>127</v>
      </c>
      <c r="B107" s="26">
        <v>2908.1361043800002</v>
      </c>
      <c r="C107" s="26">
        <v>3005.9306041</v>
      </c>
      <c r="D107" s="26">
        <v>3113.9440047799999</v>
      </c>
      <c r="E107" s="26">
        <v>3564.2216886699998</v>
      </c>
      <c r="F107" s="26">
        <v>4011.9105778499993</v>
      </c>
      <c r="G107" s="26">
        <v>4514.5316967491644</v>
      </c>
      <c r="H107" s="26">
        <v>4209.2590024000001</v>
      </c>
      <c r="I107" s="26">
        <v>4199.4517809999998</v>
      </c>
      <c r="J107" s="26">
        <v>4387.7481051000004</v>
      </c>
      <c r="K107" s="26">
        <v>4994.591179</v>
      </c>
      <c r="L107" s="26">
        <v>4741.4079259999999</v>
      </c>
      <c r="M107" s="26">
        <v>5040.063682</v>
      </c>
      <c r="N107" s="26">
        <v>5586.5714820000003</v>
      </c>
      <c r="O107" s="26">
        <v>6254.221602027721</v>
      </c>
      <c r="P107" s="26">
        <v>6668.5673894711053</v>
      </c>
      <c r="Q107" s="26"/>
      <c r="R107" s="21"/>
      <c r="S107" s="64" t="str">
        <f t="shared" si="17"/>
        <v/>
      </c>
      <c r="T107" s="66" t="str">
        <f t="shared" si="18"/>
        <v/>
      </c>
      <c r="U107" s="66" t="str">
        <f t="shared" si="13"/>
        <v/>
      </c>
      <c r="V107" s="83">
        <f t="shared" si="16"/>
        <v>0</v>
      </c>
      <c r="W107" s="65">
        <f t="shared" si="14"/>
        <v>5.6581664162997649</v>
      </c>
      <c r="X107" s="65">
        <f>IF(J107="", "", J107/GDP!M103/10)</f>
        <v>9.3536778819428683</v>
      </c>
      <c r="Y107" s="65">
        <f>IF(K107="", "", K107/GDP!N103/10)</f>
        <v>10.376325851260857</v>
      </c>
      <c r="Z107" s="65">
        <f>IF(L107="", "", L107/GDP!O103/10)</f>
        <v>9.4943277561707458</v>
      </c>
      <c r="AA107" s="65">
        <f>IF(M107="", "", M107/GDP!P103/10)</f>
        <v>9.8428896085976483</v>
      </c>
      <c r="AB107" s="65">
        <f>IF(N107="", "", N107/GDP!Q103/10)</f>
        <v>10.512804633066718</v>
      </c>
      <c r="AC107" s="65">
        <f>IF(O107="", "", O107/GDP!R103/10)</f>
        <v>11.379323928797188</v>
      </c>
      <c r="AD107" s="65">
        <f>IF(P107="", "", P107/GDP!S103/10)</f>
        <v>12.684666223356157</v>
      </c>
      <c r="AE107" s="65" t="str">
        <f>IF(Q107="", "", Q107/GDP!T103/10)</f>
        <v/>
      </c>
      <c r="AF107" s="21"/>
      <c r="AG107" s="65">
        <f t="shared" si="15"/>
        <v>10.782802429997691</v>
      </c>
    </row>
    <row r="108" spans="1:33" ht="14.25" customHeight="1" x14ac:dyDescent="0.15">
      <c r="A108" s="27" t="s">
        <v>128</v>
      </c>
      <c r="B108" s="24">
        <v>262.10000000000002</v>
      </c>
      <c r="C108" s="24">
        <v>259.54257442749741</v>
      </c>
      <c r="D108" s="24">
        <v>267.95598779926564</v>
      </c>
      <c r="E108" s="24">
        <v>243.23089888420333</v>
      </c>
      <c r="F108" s="24">
        <v>239.01242250912514</v>
      </c>
      <c r="G108" s="24">
        <v>270.17370668792711</v>
      </c>
      <c r="H108" s="24">
        <v>290.38975352447773</v>
      </c>
      <c r="I108" s="24">
        <v>245.4538203979096</v>
      </c>
      <c r="J108" s="24">
        <v>206.48995962893048</v>
      </c>
      <c r="K108" s="24">
        <v>169.94799040135715</v>
      </c>
      <c r="L108" s="24">
        <v>173.96381005724206</v>
      </c>
      <c r="M108" s="24">
        <v>257.89925760694149</v>
      </c>
      <c r="N108" s="24">
        <v>303.04139865637023</v>
      </c>
      <c r="O108" s="24">
        <v>304.61447917172586</v>
      </c>
      <c r="P108" s="24">
        <v>283.1320029868748</v>
      </c>
      <c r="Q108" s="24">
        <v>240.22690516231233</v>
      </c>
      <c r="R108" s="21"/>
      <c r="S108" s="64">
        <f t="shared" si="17"/>
        <v>-0.15153743614970794</v>
      </c>
      <c r="T108" s="66">
        <f t="shared" si="18"/>
        <v>-0.15153743614970794</v>
      </c>
      <c r="U108" s="66">
        <f t="shared" si="13"/>
        <v>-0.15153743614970794</v>
      </c>
      <c r="V108" s="83">
        <f t="shared" si="16"/>
        <v>1</v>
      </c>
      <c r="W108" s="65">
        <f t="shared" si="14"/>
        <v>0.26453018969583092</v>
      </c>
      <c r="X108" s="65">
        <f>IF(J108="", "", J108/GDP!M104/10)</f>
        <v>8.8063806555934736</v>
      </c>
      <c r="Y108" s="65">
        <f>IF(K108="", "", K108/GDP!N104/10)</f>
        <v>6.8618274601292599</v>
      </c>
      <c r="Z108" s="65">
        <f>IF(L108="", "", L108/GDP!O104/10)</f>
        <v>7.8833021065453739</v>
      </c>
      <c r="AA108" s="65">
        <f>IF(M108="", "", M108/GDP!P104/10)</f>
        <v>11.619737654372974</v>
      </c>
      <c r="AB108" s="65">
        <f>IF(N108="", "", N108/GDP!Q104/10)</f>
        <v>12.860744586392864</v>
      </c>
      <c r="AC108" s="65">
        <f>IF(O108="", "", O108/GDP!R104/10)</f>
        <v>13.128554198391736</v>
      </c>
      <c r="AD108" s="65">
        <f>IF(P108="", "", P108/GDP!S104/10)</f>
        <v>12.371756166534494</v>
      </c>
      <c r="AE108" s="65">
        <f>IF(Q108="", "", Q108/GDP!T104/10)</f>
        <v>11.61592612981114</v>
      </c>
      <c r="AF108" s="21"/>
      <c r="AG108" s="65">
        <f t="shared" si="15"/>
        <v>11.572818942447489</v>
      </c>
    </row>
    <row r="109" spans="1:33" ht="14.25" customHeight="1" x14ac:dyDescent="0.15">
      <c r="A109" s="27" t="s">
        <v>129</v>
      </c>
      <c r="B109" s="26">
        <v>15.663202441410847</v>
      </c>
      <c r="C109" s="26">
        <v>17.299162280181232</v>
      </c>
      <c r="D109" s="26">
        <v>20.933375234032138</v>
      </c>
      <c r="E109" s="26">
        <v>30.33</v>
      </c>
      <c r="F109" s="26">
        <v>28.731488489158529</v>
      </c>
      <c r="G109" s="26">
        <v>1.7</v>
      </c>
      <c r="H109" s="26">
        <v>1.9165155625291499</v>
      </c>
      <c r="I109" s="26">
        <v>2.1294617361435</v>
      </c>
      <c r="J109" s="26">
        <v>2.3660685957149998</v>
      </c>
      <c r="K109" s="26">
        <v>2.1509714506500002</v>
      </c>
      <c r="L109" s="26">
        <v>2.4552477323500002</v>
      </c>
      <c r="M109" s="26">
        <v>3.5090310985249999</v>
      </c>
      <c r="N109" s="26">
        <v>5.9730112833795799</v>
      </c>
      <c r="O109" s="26">
        <v>7.6624106129274301</v>
      </c>
      <c r="P109" s="26">
        <v>5.7276289505645295</v>
      </c>
      <c r="Q109" s="26"/>
      <c r="R109" s="21"/>
      <c r="S109" s="64" t="str">
        <f t="shared" si="17"/>
        <v/>
      </c>
      <c r="T109" s="66" t="str">
        <f t="shared" si="18"/>
        <v/>
      </c>
      <c r="U109" s="66" t="str">
        <f t="shared" si="13"/>
        <v/>
      </c>
      <c r="V109" s="83">
        <f t="shared" si="16"/>
        <v>0</v>
      </c>
      <c r="W109" s="65">
        <f t="shared" si="14"/>
        <v>5.0654659355493081E-3</v>
      </c>
      <c r="X109" s="65">
        <f>IF(J109="", "", J109/GDP!M105/10)</f>
        <v>7.7689413390410259E-2</v>
      </c>
      <c r="Y109" s="65">
        <f>IF(K109="", "", K109/GDP!N105/10)</f>
        <v>6.9601591904916271E-2</v>
      </c>
      <c r="Z109" s="65">
        <f>IF(L109="", "", L109/GDP!O105/10)</f>
        <v>7.9511446696823238E-2</v>
      </c>
      <c r="AA109" s="65">
        <f>IF(M109="", "", M109/GDP!P105/10)</f>
        <v>0.10770216320354462</v>
      </c>
      <c r="AB109" s="65">
        <f>IF(N109="", "", N109/GDP!Q105/10)</f>
        <v>0.17911773777829515</v>
      </c>
      <c r="AC109" s="65">
        <f>IF(O109="", "", O109/GDP!R105/10)</f>
        <v>0.23474233544321899</v>
      </c>
      <c r="AD109" s="65">
        <f>IF(P109="", "", P109/GDP!S105/10)</f>
        <v>0.1869520581079927</v>
      </c>
      <c r="AE109" s="65" t="str">
        <f>IF(Q109="", "", Q109/GDP!T105/10)</f>
        <v/>
      </c>
      <c r="AF109" s="21"/>
      <c r="AG109" s="65">
        <f t="shared" si="15"/>
        <v>0.15760514824597491</v>
      </c>
    </row>
    <row r="110" spans="1:33" ht="14.25" customHeight="1" x14ac:dyDescent="0.15">
      <c r="A110" s="27" t="s">
        <v>130</v>
      </c>
      <c r="B110" s="24">
        <v>680</v>
      </c>
      <c r="C110" s="24">
        <v>668</v>
      </c>
      <c r="D110" s="24">
        <v>889.4</v>
      </c>
      <c r="E110" s="24">
        <v>1277.3</v>
      </c>
      <c r="F110" s="24">
        <v>1586.7</v>
      </c>
      <c r="G110" s="24">
        <v>2047.2</v>
      </c>
      <c r="H110" s="24">
        <v>2269.1</v>
      </c>
      <c r="I110" s="24">
        <v>2556.8000000000002</v>
      </c>
      <c r="J110" s="24">
        <v>2425.1</v>
      </c>
      <c r="K110" s="24">
        <v>1142.8</v>
      </c>
      <c r="L110" s="24">
        <v>967.3</v>
      </c>
      <c r="M110" s="24">
        <v>714</v>
      </c>
      <c r="N110" s="24">
        <v>2004.9</v>
      </c>
      <c r="O110" s="24">
        <v>2041.6</v>
      </c>
      <c r="P110" s="24"/>
      <c r="Q110" s="24"/>
      <c r="R110" s="21"/>
      <c r="S110" s="64" t="str">
        <f t="shared" si="17"/>
        <v/>
      </c>
      <c r="T110" s="66" t="str">
        <f t="shared" si="18"/>
        <v/>
      </c>
      <c r="U110" s="66" t="str">
        <f t="shared" si="13"/>
        <v/>
      </c>
      <c r="V110" s="83">
        <f t="shared" si="16"/>
        <v>0</v>
      </c>
      <c r="W110" s="65">
        <f t="shared" si="14"/>
        <v>1.4319499999999998</v>
      </c>
      <c r="X110" s="65">
        <f>IF(J110="", "", J110/GDP!M106/10)</f>
        <v>4.6730135195764806</v>
      </c>
      <c r="Y110" s="65">
        <f>IF(K110="", "", K110/GDP!N106/10)</f>
        <v>4.7101696113499116</v>
      </c>
      <c r="Z110" s="65">
        <f>IF(L110="", "", L110/GDP!O106/10)</f>
        <v>5.6186815525064349</v>
      </c>
      <c r="AA110" s="65">
        <f>IF(M110="", "", M110/GDP!P106/10)</f>
        <v>3.8463336595283257</v>
      </c>
      <c r="AB110" s="65">
        <f>IF(N110="", "", N110/GDP!Q106/10)</f>
        <v>6.6362315716916767</v>
      </c>
      <c r="AC110" s="65">
        <f>IF(O110="", "", O110/GDP!R106/10)</f>
        <v>4.9275795330450931</v>
      </c>
      <c r="AD110" s="65" t="str">
        <f>IF(P110="", "", P110/GDP!S106/10)</f>
        <v/>
      </c>
      <c r="AE110" s="65" t="str">
        <f>IF(Q110="", "", Q110/GDP!T106/10)</f>
        <v/>
      </c>
      <c r="AF110" s="21"/>
      <c r="AG110" s="65">
        <f t="shared" si="15"/>
        <v>5.257206579192883</v>
      </c>
    </row>
    <row r="111" spans="1:33" ht="14.25" customHeight="1" x14ac:dyDescent="0.15">
      <c r="A111" s="27" t="s">
        <v>131</v>
      </c>
      <c r="B111" s="26">
        <v>743.07036864672898</v>
      </c>
      <c r="C111" s="26">
        <v>909.40447822706676</v>
      </c>
      <c r="D111" s="26">
        <v>1143.8862267491236</v>
      </c>
      <c r="E111" s="26">
        <v>1530.3274804797932</v>
      </c>
      <c r="F111" s="26">
        <v>1120.1130323994701</v>
      </c>
      <c r="G111" s="26">
        <v>849.14098203607432</v>
      </c>
      <c r="H111" s="26">
        <v>859.3443771753914</v>
      </c>
      <c r="I111" s="26">
        <v>924.99656172543644</v>
      </c>
      <c r="J111" s="26">
        <v>1068.8835630671711</v>
      </c>
      <c r="K111" s="26">
        <v>1058.5588410859605</v>
      </c>
      <c r="L111" s="26">
        <v>950.63787786721184</v>
      </c>
      <c r="M111" s="26">
        <v>1012.390651212768</v>
      </c>
      <c r="N111" s="26">
        <v>1114.8875363756804</v>
      </c>
      <c r="O111" s="26">
        <v>1399.5657642185922</v>
      </c>
      <c r="P111" s="26">
        <v>1388.3541885432928</v>
      </c>
      <c r="Q111" s="26">
        <v>437.94619257027841</v>
      </c>
      <c r="R111" s="21"/>
      <c r="S111" s="64">
        <f t="shared" si="17"/>
        <v>-0.68455730087882971</v>
      </c>
      <c r="T111" s="66" t="str">
        <f t="shared" si="18"/>
        <v/>
      </c>
      <c r="U111" s="66" t="str">
        <f t="shared" si="13"/>
        <v/>
      </c>
      <c r="V111" s="83">
        <f t="shared" si="16"/>
        <v>1</v>
      </c>
      <c r="W111" s="65">
        <f t="shared" si="14"/>
        <v>1.173167203643509</v>
      </c>
      <c r="X111" s="65">
        <f>IF(J111="", "", J111/GDP!M107/10)</f>
        <v>2.2968268375995002</v>
      </c>
      <c r="Y111" s="65">
        <f>IF(K111="", "", K111/GDP!N107/10)</f>
        <v>2.1776202217868361</v>
      </c>
      <c r="Z111" s="65">
        <f>IF(L111="", "", L111/GDP!O107/10)</f>
        <v>2.2940252238657122</v>
      </c>
      <c r="AA111" s="65">
        <f>IF(M111="", "", M111/GDP!P107/10)</f>
        <v>2.3524562130732125</v>
      </c>
      <c r="AB111" s="65">
        <f>IF(N111="", "", N111/GDP!Q107/10)</f>
        <v>2.335239778813905</v>
      </c>
      <c r="AC111" s="65">
        <f>IF(O111="", "", O111/GDP!R107/10)</f>
        <v>2.6039807023455692</v>
      </c>
      <c r="AD111" s="65">
        <f>IF(P111="", "", P111/GDP!S107/10)</f>
        <v>2.5406321356920518</v>
      </c>
      <c r="AE111" s="65">
        <f>IF(Q111="", "", Q111/GDP!T107/10)</f>
        <v>0.7842513731682238</v>
      </c>
      <c r="AF111" s="21"/>
      <c r="AG111" s="65">
        <f t="shared" si="15"/>
        <v>2.4252668107580897</v>
      </c>
    </row>
    <row r="112" spans="1:33" ht="14.25" customHeight="1" x14ac:dyDescent="0.15">
      <c r="A112" s="27" t="s">
        <v>132</v>
      </c>
      <c r="B112" s="24">
        <v>2267.3122998421645</v>
      </c>
      <c r="C112" s="24">
        <v>2248.6803677855642</v>
      </c>
      <c r="D112" s="24">
        <v>2571.201357548091</v>
      </c>
      <c r="E112" s="24">
        <v>2742.4908943555047</v>
      </c>
      <c r="F112" s="24">
        <v>2576.8087526123477</v>
      </c>
      <c r="G112" s="24">
        <v>2438.5352029219034</v>
      </c>
      <c r="H112" s="24">
        <v>2633.9435843842848</v>
      </c>
      <c r="I112" s="24">
        <v>2337.990818169591</v>
      </c>
      <c r="J112" s="24">
        <v>2518.2417767669426</v>
      </c>
      <c r="K112" s="24">
        <v>3281.8530063432272</v>
      </c>
      <c r="L112" s="24">
        <v>2817.0791475799588</v>
      </c>
      <c r="M112" s="24">
        <v>2857.4257203789457</v>
      </c>
      <c r="N112" s="24">
        <v>3007.582336302773</v>
      </c>
      <c r="O112" s="24">
        <v>3217.4565730777763</v>
      </c>
      <c r="P112" s="24">
        <v>3140.8902885951084</v>
      </c>
      <c r="Q112" s="24">
        <v>2803.1504202477217</v>
      </c>
      <c r="R112" s="21"/>
      <c r="S112" s="64">
        <f t="shared" si="17"/>
        <v>-0.10752997950095688</v>
      </c>
      <c r="T112" s="66" t="str">
        <f t="shared" si="18"/>
        <v/>
      </c>
      <c r="U112" s="66" t="str">
        <f t="shared" si="13"/>
        <v/>
      </c>
      <c r="V112" s="83">
        <f t="shared" si="16"/>
        <v>1</v>
      </c>
      <c r="W112" s="65">
        <f t="shared" si="14"/>
        <v>3.0080868131869125</v>
      </c>
      <c r="X112" s="65">
        <f>IF(J112="", "", J112/GDP!M108/10)</f>
        <v>4.0776230030846241</v>
      </c>
      <c r="Y112" s="65">
        <f>IF(K112="", "", K112/GDP!N108/10)</f>
        <v>4.9568219565275076</v>
      </c>
      <c r="Z112" s="65">
        <f>IF(L112="", "", L112/GDP!O108/10)</f>
        <v>4.8760634405792747</v>
      </c>
      <c r="AA112" s="65">
        <f>IF(M112="", "", M112/GDP!P108/10)</f>
        <v>4.7062133259240273</v>
      </c>
      <c r="AB112" s="65">
        <f>IF(N112="", "", N112/GDP!Q108/10)</f>
        <v>4.687680679944445</v>
      </c>
      <c r="AC112" s="65">
        <f>IF(O112="", "", O112/GDP!R108/10)</f>
        <v>4.5346857650177821</v>
      </c>
      <c r="AD112" s="65">
        <f>IF(P112="", "", P112/GDP!S108/10)</f>
        <v>4.416776652425102</v>
      </c>
      <c r="AE112" s="65">
        <f>IF(Q112="", "", Q112/GDP!T108/10)</f>
        <v>3.8291662345508364</v>
      </c>
      <c r="AF112" s="21"/>
      <c r="AG112" s="65">
        <f t="shared" si="15"/>
        <v>4.6442839727781271</v>
      </c>
    </row>
    <row r="113" spans="1:33" ht="14.25" customHeight="1" x14ac:dyDescent="0.15">
      <c r="A113" s="27" t="s">
        <v>133</v>
      </c>
      <c r="B113" s="26">
        <v>74.7</v>
      </c>
      <c r="C113" s="26">
        <v>85.560284008085532</v>
      </c>
      <c r="D113" s="26">
        <v>96.696635648082705</v>
      </c>
      <c r="E113" s="26">
        <v>140.81643878370525</v>
      </c>
      <c r="F113" s="26">
        <v>111.07062324040419</v>
      </c>
      <c r="G113" s="26">
        <v>104.08987699640706</v>
      </c>
      <c r="H113" s="26">
        <v>150.41412053978709</v>
      </c>
      <c r="I113" s="26">
        <v>108.21820282984748</v>
      </c>
      <c r="J113" s="26">
        <v>133.47094163070722</v>
      </c>
      <c r="K113" s="26">
        <v>156.46814889205902</v>
      </c>
      <c r="L113" s="26">
        <v>141.02821146343297</v>
      </c>
      <c r="M113" s="26">
        <v>140.8732327477604</v>
      </c>
      <c r="N113" s="26">
        <v>164.24942026487082</v>
      </c>
      <c r="O113" s="26">
        <v>183.10606438680648</v>
      </c>
      <c r="P113" s="26">
        <v>177.22022968289644</v>
      </c>
      <c r="Q113" s="26"/>
      <c r="R113" s="21"/>
      <c r="S113" s="64" t="str">
        <f t="shared" si="17"/>
        <v/>
      </c>
      <c r="T113" s="66" t="str">
        <f t="shared" si="18"/>
        <v/>
      </c>
      <c r="U113" s="66" t="str">
        <f t="shared" si="13"/>
        <v/>
      </c>
      <c r="V113" s="83">
        <f t="shared" si="16"/>
        <v>0</v>
      </c>
      <c r="W113" s="65">
        <f t="shared" si="14"/>
        <v>0.16129543170915345</v>
      </c>
      <c r="X113" s="65">
        <f>IF(J113="", "", J113/GDP!M109/10)</f>
        <v>1.0743374854032588</v>
      </c>
      <c r="Y113" s="65">
        <f>IF(K113="", "", K113/GDP!N109/10)</f>
        <v>1.2494502678444965</v>
      </c>
      <c r="Z113" s="65">
        <f>IF(L113="", "", L113/GDP!O109/10)</f>
        <v>1.245499574356846</v>
      </c>
      <c r="AA113" s="65">
        <f>IF(M113="", "", M113/GDP!P109/10)</f>
        <v>1.1889425983605655</v>
      </c>
      <c r="AB113" s="65">
        <f>IF(N113="", "", N113/GDP!Q109/10)</f>
        <v>1.2465506652576643</v>
      </c>
      <c r="AC113" s="65">
        <f>IF(O113="", "", O113/GDP!R109/10)</f>
        <v>1.3103096563653116</v>
      </c>
      <c r="AD113" s="65">
        <f>IF(P113="", "", P113/GDP!S109/10)</f>
        <v>1.2206471595703572</v>
      </c>
      <c r="AE113" s="65" t="str">
        <f>IF(Q113="", "", Q113/GDP!T109/10)</f>
        <v/>
      </c>
      <c r="AF113" s="21"/>
      <c r="AG113" s="65">
        <f t="shared" si="15"/>
        <v>1.2423899307821489</v>
      </c>
    </row>
    <row r="114" spans="1:33" ht="14.25" customHeight="1" x14ac:dyDescent="0.15">
      <c r="A114" s="27" t="s">
        <v>134</v>
      </c>
      <c r="B114" s="24">
        <v>53.912889908799187</v>
      </c>
      <c r="C114" s="24">
        <v>54.691720462879303</v>
      </c>
      <c r="D114" s="24">
        <v>57.01918413555272</v>
      </c>
      <c r="E114" s="24">
        <v>60.651034990965073</v>
      </c>
      <c r="F114" s="24">
        <v>63.280875633721735</v>
      </c>
      <c r="G114" s="24">
        <v>61.317775702698292</v>
      </c>
      <c r="H114" s="24">
        <v>61.124225342599864</v>
      </c>
      <c r="I114" s="24">
        <v>64.862917383188503</v>
      </c>
      <c r="J114" s="24">
        <v>61.467875914360093</v>
      </c>
      <c r="K114" s="24">
        <v>74.05961069432233</v>
      </c>
      <c r="L114" s="24">
        <v>86.116477615888996</v>
      </c>
      <c r="M114" s="24">
        <v>72.231196336542197</v>
      </c>
      <c r="N114" s="24">
        <v>86.347724902093603</v>
      </c>
      <c r="O114" s="24">
        <v>96.303971913794996</v>
      </c>
      <c r="P114" s="24">
        <v>107.19346889941899</v>
      </c>
      <c r="Q114" s="24"/>
      <c r="R114" s="21"/>
      <c r="S114" s="64" t="str">
        <f t="shared" si="17"/>
        <v/>
      </c>
      <c r="T114" s="66" t="str">
        <f t="shared" si="18"/>
        <v/>
      </c>
      <c r="U114" s="66" t="str">
        <f t="shared" si="13"/>
        <v/>
      </c>
      <c r="V114" s="83">
        <f t="shared" si="16"/>
        <v>0</v>
      </c>
      <c r="W114" s="65">
        <f t="shared" si="14"/>
        <v>8.9638567933547755E-2</v>
      </c>
      <c r="X114" s="65">
        <f>IF(J114="", "", J114/GDP!M110/10)</f>
        <v>1.1315529748464512</v>
      </c>
      <c r="Y114" s="65">
        <f>IF(K114="", "", K114/GDP!N110/10)</f>
        <v>1.2230638334104795</v>
      </c>
      <c r="Z114" s="65">
        <f>IF(L114="", "", L114/GDP!O110/10)</f>
        <v>1.3451081115588774</v>
      </c>
      <c r="AA114" s="65">
        <f>IF(M114="", "", M114/GDP!P110/10)</f>
        <v>1.3152260972180259</v>
      </c>
      <c r="AB114" s="65">
        <f>IF(N114="", "", N114/GDP!Q110/10)</f>
        <v>1.3859921786608298</v>
      </c>
      <c r="AC114" s="65">
        <f>IF(O114="", "", O114/GDP!R110/10)</f>
        <v>1.3934939951690326</v>
      </c>
      <c r="AD114" s="65">
        <f>IF(P114="", "", P114/GDP!S110/10)</f>
        <v>1.3987566535470266</v>
      </c>
      <c r="AE114" s="65" t="str">
        <f>IF(Q114="", "", Q114/GDP!T110/10)</f>
        <v/>
      </c>
      <c r="AF114" s="21"/>
      <c r="AG114" s="65">
        <f t="shared" si="15"/>
        <v>1.3677154072307585</v>
      </c>
    </row>
    <row r="115" spans="1:33" ht="14.25" customHeight="1" x14ac:dyDescent="0.15">
      <c r="A115" s="27" t="s">
        <v>135</v>
      </c>
      <c r="B115" s="26">
        <v>3711.2056662665909</v>
      </c>
      <c r="C115" s="26">
        <v>4256.9502784311289</v>
      </c>
      <c r="D115" s="26">
        <v>5600.9698080553726</v>
      </c>
      <c r="E115" s="26">
        <v>6708.7124810125415</v>
      </c>
      <c r="F115" s="26">
        <v>6508.4379542117958</v>
      </c>
      <c r="G115" s="26">
        <v>8324.1</v>
      </c>
      <c r="H115" s="26">
        <v>10179.891601279225</v>
      </c>
      <c r="I115" s="26">
        <v>12217.096048312382</v>
      </c>
      <c r="J115" s="26">
        <v>12235.878394021522</v>
      </c>
      <c r="K115" s="26">
        <v>12441.935079788685</v>
      </c>
      <c r="L115" s="26">
        <v>10707.859440940196</v>
      </c>
      <c r="M115" s="26">
        <v>10471.643262035837</v>
      </c>
      <c r="N115" s="26">
        <v>10829.405454620768</v>
      </c>
      <c r="O115" s="26">
        <v>12126.907334286076</v>
      </c>
      <c r="P115" s="26">
        <v>12384.968014203396</v>
      </c>
      <c r="Q115" s="26">
        <v>4819.5365735001715</v>
      </c>
      <c r="R115" s="21"/>
      <c r="S115" s="64">
        <f t="shared" si="17"/>
        <v>-0.61085595312212315</v>
      </c>
      <c r="T115" s="66" t="str">
        <f t="shared" si="18"/>
        <v/>
      </c>
      <c r="U115" s="66" t="str">
        <f t="shared" si="13"/>
        <v/>
      </c>
      <c r="V115" s="83">
        <f t="shared" si="16"/>
        <v>1</v>
      </c>
      <c r="W115" s="65">
        <f t="shared" si="14"/>
        <v>11.304156701217256</v>
      </c>
      <c r="X115" s="65">
        <f>IF(J115="", "", J115/GDP!M111/10)</f>
        <v>3.7319420812104149</v>
      </c>
      <c r="Y115" s="65">
        <f>IF(K115="", "", K115/GDP!N111/10)</f>
        <v>3.6287791839257828</v>
      </c>
      <c r="Z115" s="65">
        <f>IF(L115="", "", L115/GDP!O111/10)</f>
        <v>3.5532408050238167</v>
      </c>
      <c r="AA115" s="65">
        <f>IF(M115="", "", M115/GDP!P111/10)</f>
        <v>3.4760045583316179</v>
      </c>
      <c r="AB115" s="65">
        <f>IF(N115="", "", N115/GDP!Q111/10)</f>
        <v>3.3936368529907446</v>
      </c>
      <c r="AC115" s="65">
        <f>IF(O115="", "", O115/GDP!R111/10)</f>
        <v>3.3799558803951926</v>
      </c>
      <c r="AD115" s="65">
        <f>IF(P115="", "", P115/GDP!S111/10)</f>
        <v>3.390548454055478</v>
      </c>
      <c r="AE115" s="65">
        <f>IF(Q115="", "", Q115/GDP!T111/10)</f>
        <v>1.4236477682412505</v>
      </c>
      <c r="AF115" s="21"/>
      <c r="AG115" s="65">
        <f t="shared" si="15"/>
        <v>3.4386773101593695</v>
      </c>
    </row>
    <row r="116" spans="1:33" ht="14.25" customHeight="1" x14ac:dyDescent="0.15">
      <c r="A116" s="27" t="s">
        <v>136</v>
      </c>
      <c r="B116" s="24">
        <v>69.939204298135209</v>
      </c>
      <c r="C116" s="24">
        <v>78.331908813911497</v>
      </c>
      <c r="D116" s="24">
        <v>122.122484534747</v>
      </c>
      <c r="E116" s="24">
        <v>166.86509273474402</v>
      </c>
      <c r="F116" s="24">
        <v>174.47202692379798</v>
      </c>
      <c r="G116" s="24">
        <v>204.88313462135099</v>
      </c>
      <c r="H116" s="24">
        <v>183.5</v>
      </c>
      <c r="I116" s="24">
        <v>164.42158098867898</v>
      </c>
      <c r="J116" s="24">
        <v>204.35656567237999</v>
      </c>
      <c r="K116" s="24">
        <v>207.57087081276302</v>
      </c>
      <c r="L116" s="24">
        <v>253.046092743907</v>
      </c>
      <c r="M116" s="24">
        <v>284.4822543458597</v>
      </c>
      <c r="N116" s="24">
        <v>307.96830098200297</v>
      </c>
      <c r="O116" s="24">
        <v>337.78232423556295</v>
      </c>
      <c r="P116" s="24">
        <v>349.00073631364398</v>
      </c>
      <c r="Q116" s="24">
        <v>91.499748218001599</v>
      </c>
      <c r="R116" s="21"/>
      <c r="S116" s="64">
        <f t="shared" si="17"/>
        <v>-0.7378236241433842</v>
      </c>
      <c r="T116" s="66" t="str">
        <f t="shared" si="18"/>
        <v/>
      </c>
      <c r="U116" s="66">
        <f t="shared" si="13"/>
        <v>-0.7378236241433842</v>
      </c>
      <c r="V116" s="83">
        <f t="shared" si="16"/>
        <v>1</v>
      </c>
      <c r="W116" s="65">
        <f t="shared" si="14"/>
        <v>0.30645594172419532</v>
      </c>
      <c r="X116" s="65">
        <f>IF(J116="", "", J116/GDP!M112/10)</f>
        <v>6.219474657250049</v>
      </c>
      <c r="Y116" s="65">
        <f>IF(K116="", "", K116/GDP!N112/10)</f>
        <v>5.62484636163608</v>
      </c>
      <c r="Z116" s="65">
        <f>IF(L116="", "", L116/GDP!O112/10)</f>
        <v>6.1752128134291251</v>
      </c>
      <c r="AA116" s="65">
        <f>IF(M116="", "", M116/GDP!P112/10)</f>
        <v>6.5138939681405628</v>
      </c>
      <c r="AB116" s="65">
        <f>IF(N116="", "", N116/GDP!Q112/10)</f>
        <v>6.487290438017804</v>
      </c>
      <c r="AC116" s="65">
        <f>IF(O116="", "", O116/GDP!R112/10)</f>
        <v>6.3814751673618115</v>
      </c>
      <c r="AD116" s="65">
        <f>IF(P116="", "", P116/GDP!S112/10)</f>
        <v>6.1968365818018132</v>
      </c>
      <c r="AE116" s="65">
        <f>IF(Q116="", "", Q116/GDP!T112/10)</f>
        <v>2.4366068950835955</v>
      </c>
      <c r="AF116" s="21"/>
      <c r="AG116" s="65">
        <f t="shared" si="15"/>
        <v>6.3509417937502235</v>
      </c>
    </row>
    <row r="117" spans="1:33" ht="14.25" customHeight="1" x14ac:dyDescent="0.15">
      <c r="A117" s="27" t="s">
        <v>137</v>
      </c>
      <c r="B117" s="26">
        <v>76.900000000000006</v>
      </c>
      <c r="C117" s="26">
        <v>120.17821497287336</v>
      </c>
      <c r="D117" s="26">
        <v>137.18872742447152</v>
      </c>
      <c r="E117" s="26">
        <v>147.16218530636812</v>
      </c>
      <c r="F117" s="26">
        <v>101.61243758960788</v>
      </c>
      <c r="G117" s="26">
        <v>110.84705651335193</v>
      </c>
      <c r="H117" s="26">
        <v>119.11853451946929</v>
      </c>
      <c r="I117" s="26">
        <v>101.995675328801</v>
      </c>
      <c r="J117" s="26">
        <v>117.77954333558137</v>
      </c>
      <c r="K117" s="26">
        <v>143.91019039312297</v>
      </c>
      <c r="L117" s="26">
        <v>149.7839610590953</v>
      </c>
      <c r="M117" s="26">
        <v>156.99427873529601</v>
      </c>
      <c r="N117" s="26">
        <v>159.67229031109548</v>
      </c>
      <c r="O117" s="26">
        <v>178.61616914863708</v>
      </c>
      <c r="P117" s="26"/>
      <c r="Q117" s="26"/>
      <c r="R117" s="21"/>
      <c r="S117" s="64" t="str">
        <f t="shared" si="17"/>
        <v/>
      </c>
      <c r="T117" s="66" t="str">
        <f t="shared" si="18"/>
        <v/>
      </c>
      <c r="U117" s="66" t="str">
        <f t="shared" si="13"/>
        <v/>
      </c>
      <c r="V117" s="83">
        <f t="shared" si="16"/>
        <v>0</v>
      </c>
      <c r="W117" s="65">
        <f t="shared" si="14"/>
        <v>0.16126667481353099</v>
      </c>
      <c r="X117" s="65">
        <f>IF(J117="", "", J117/GDP!M113/10)</f>
        <v>0.88937987598987012</v>
      </c>
      <c r="Y117" s="65">
        <f>IF(K117="", "", K117/GDP!N113/10)</f>
        <v>1.001523652477339</v>
      </c>
      <c r="Z117" s="65">
        <f>IF(L117="", "", L117/GDP!O113/10)</f>
        <v>1.1428517123834783</v>
      </c>
      <c r="AA117" s="65">
        <f>IF(M117="", "", M117/GDP!P113/10)</f>
        <v>1.1196126033176514</v>
      </c>
      <c r="AB117" s="65">
        <f>IF(N117="", "", N117/GDP!Q113/10)</f>
        <v>1.039532871549772</v>
      </c>
      <c r="AC117" s="65">
        <f>IF(O117="", "", O117/GDP!R113/10)</f>
        <v>1.045846999535248</v>
      </c>
      <c r="AD117" s="65" t="str">
        <f>IF(P117="", "", P117/GDP!S113/10)</f>
        <v/>
      </c>
      <c r="AE117" s="65" t="str">
        <f>IF(Q117="", "", Q117/GDP!T113/10)</f>
        <v/>
      </c>
      <c r="AF117" s="21"/>
      <c r="AG117" s="65">
        <f t="shared" si="15"/>
        <v>1.0869610466965374</v>
      </c>
    </row>
    <row r="118" spans="1:33" ht="14.25" customHeight="1" x14ac:dyDescent="0.15">
      <c r="A118" s="27" t="s">
        <v>138</v>
      </c>
      <c r="B118" s="24">
        <v>267.88120289607173</v>
      </c>
      <c r="C118" s="24">
        <v>319.8123676711715</v>
      </c>
      <c r="D118" s="24">
        <v>237.42389358904853</v>
      </c>
      <c r="E118" s="24">
        <v>307.50158747374002</v>
      </c>
      <c r="F118" s="24">
        <v>290.89251085645424</v>
      </c>
      <c r="G118" s="24">
        <v>309.37367215396807</v>
      </c>
      <c r="H118" s="24">
        <v>333.54238139912042</v>
      </c>
      <c r="I118" s="24">
        <v>339.34367291282643</v>
      </c>
      <c r="J118" s="24">
        <v>383.73205920455615</v>
      </c>
      <c r="K118" s="24">
        <v>397.32591374636803</v>
      </c>
      <c r="L118" s="24">
        <v>367.92747625567148</v>
      </c>
      <c r="M118" s="24">
        <v>407.92518541705061</v>
      </c>
      <c r="N118" s="24">
        <v>472.41602414632695</v>
      </c>
      <c r="O118" s="24">
        <v>517.88490498245233</v>
      </c>
      <c r="P118" s="24">
        <v>529.64604085522558</v>
      </c>
      <c r="Q118" s="24">
        <v>127.35747338535226</v>
      </c>
      <c r="R118" s="21"/>
      <c r="S118" s="64">
        <f t="shared" si="17"/>
        <v>-0.75954229133912399</v>
      </c>
      <c r="T118" s="66" t="str">
        <f t="shared" si="18"/>
        <v/>
      </c>
      <c r="U118" s="66" t="str">
        <f t="shared" si="13"/>
        <v/>
      </c>
      <c r="V118" s="83">
        <f t="shared" si="16"/>
        <v>1</v>
      </c>
      <c r="W118" s="65">
        <f t="shared" si="14"/>
        <v>0.45915992633134539</v>
      </c>
      <c r="X118" s="65">
        <f>IF(J118="", "", J118/GDP!M114/10)</f>
        <v>3.6368633496449738</v>
      </c>
      <c r="Y118" s="65">
        <f>IF(K118="", "", K118/GDP!N114/10)</f>
        <v>3.416727691306233</v>
      </c>
      <c r="Z118" s="65">
        <f>IF(L118="", "", L118/GDP!O114/10)</f>
        <v>3.3168727187827529</v>
      </c>
      <c r="AA118" s="65">
        <f>IF(M118="", "", M118/GDP!P114/10)</f>
        <v>3.4883683224179278</v>
      </c>
      <c r="AB118" s="65">
        <f>IF(N118="", "", N118/GDP!Q114/10)</f>
        <v>3.570451294805701</v>
      </c>
      <c r="AC118" s="65">
        <f>IF(O118="", "", O118/GDP!R114/10)</f>
        <v>3.4802545942501775</v>
      </c>
      <c r="AD118" s="65">
        <f>IF(P118="", "", P118/GDP!S114/10)</f>
        <v>3.4810964517612724</v>
      </c>
      <c r="AE118" s="65">
        <f>IF(Q118="", "", Q118/GDP!T114/10)</f>
        <v>0.87857954863678367</v>
      </c>
      <c r="AF118" s="21"/>
      <c r="AG118" s="65">
        <f t="shared" si="15"/>
        <v>3.4674086764035659</v>
      </c>
    </row>
    <row r="119" spans="1:33" ht="14.25" customHeight="1" x14ac:dyDescent="0.15">
      <c r="A119" s="27" t="s">
        <v>139</v>
      </c>
      <c r="B119" s="26">
        <v>14.4</v>
      </c>
      <c r="C119" s="26">
        <v>10.943622791297599</v>
      </c>
      <c r="D119" s="26">
        <v>11.372180513057099</v>
      </c>
      <c r="E119" s="26">
        <v>11.6210275030279</v>
      </c>
      <c r="F119" s="26">
        <v>12.3531093713622</v>
      </c>
      <c r="G119" s="26">
        <v>11.076252868305</v>
      </c>
      <c r="H119" s="26">
        <v>12.716517295099999</v>
      </c>
      <c r="I119" s="26">
        <v>12.882900857915699</v>
      </c>
      <c r="J119" s="26">
        <v>12.695089695883899</v>
      </c>
      <c r="K119" s="26">
        <v>12.3349980530813</v>
      </c>
      <c r="L119" s="26">
        <v>14.713668210306199</v>
      </c>
      <c r="M119" s="26">
        <v>15.460841606883301</v>
      </c>
      <c r="N119" s="26">
        <v>16.070841606883299</v>
      </c>
      <c r="O119" s="26">
        <v>19.895012606883299</v>
      </c>
      <c r="P119" s="26"/>
      <c r="Q119" s="26"/>
      <c r="R119" s="21"/>
      <c r="S119" s="64" t="str">
        <f t="shared" si="17"/>
        <v/>
      </c>
      <c r="T119" s="66" t="str">
        <f t="shared" si="18"/>
        <v/>
      </c>
      <c r="U119" s="66" t="str">
        <f t="shared" si="13"/>
        <v/>
      </c>
      <c r="V119" s="83">
        <f t="shared" si="16"/>
        <v>0</v>
      </c>
      <c r="W119" s="65">
        <f t="shared" si="14"/>
        <v>1.6535091007739026E-2</v>
      </c>
      <c r="X119" s="65">
        <f>IF(J119="", "", J119/GDP!M115/10)</f>
        <v>6.8687076193256491</v>
      </c>
      <c r="Y119" s="65">
        <f>IF(K119="", "", K119/GDP!N115/10)</f>
        <v>6.7724714054884902</v>
      </c>
      <c r="Z119" s="65">
        <f>IF(L119="", "", L119/GDP!O115/10)</f>
        <v>8.0057904201054981</v>
      </c>
      <c r="AA119" s="65">
        <f>IF(M119="", "", M119/GDP!P115/10)</f>
        <v>7.6735483076531592</v>
      </c>
      <c r="AB119" s="65">
        <f>IF(N119="", "", N119/GDP!Q115/10)</f>
        <v>7.584036071120634</v>
      </c>
      <c r="AC119" s="65">
        <f>IF(O119="", "", O119/GDP!R115/10)</f>
        <v>8.9783423596383294</v>
      </c>
      <c r="AD119" s="65" t="str">
        <f>IF(P119="", "", P119/GDP!S115/10)</f>
        <v/>
      </c>
      <c r="AE119" s="65" t="str">
        <f>IF(Q119="", "", Q119/GDP!T115/10)</f>
        <v/>
      </c>
      <c r="AF119" s="21"/>
      <c r="AG119" s="65">
        <f t="shared" si="15"/>
        <v>8.0604292896294041</v>
      </c>
    </row>
    <row r="120" spans="1:33" ht="14.25" customHeight="1" x14ac:dyDescent="0.15">
      <c r="A120" s="27" t="s">
        <v>140</v>
      </c>
      <c r="B120" s="24"/>
      <c r="C120" s="24"/>
      <c r="D120" s="24"/>
      <c r="E120" s="24"/>
      <c r="F120" s="24"/>
      <c r="G120" s="24"/>
      <c r="H120" s="24"/>
      <c r="I120" s="24">
        <v>59.162956544433001</v>
      </c>
      <c r="J120" s="24">
        <v>57.985735609581617</v>
      </c>
      <c r="K120" s="24">
        <v>61.987686512198806</v>
      </c>
      <c r="L120" s="24">
        <v>42.587886402333652</v>
      </c>
      <c r="M120" s="24">
        <v>40.519412517491638</v>
      </c>
      <c r="N120" s="24">
        <v>28.7</v>
      </c>
      <c r="O120" s="24">
        <v>13.40721900331445</v>
      </c>
      <c r="P120" s="24">
        <v>31.367739036863099</v>
      </c>
      <c r="Q120" s="24"/>
      <c r="R120" s="21"/>
      <c r="S120" s="64" t="str">
        <f t="shared" si="17"/>
        <v/>
      </c>
      <c r="T120" s="66" t="str">
        <f t="shared" si="18"/>
        <v/>
      </c>
      <c r="U120" s="66" t="str">
        <f t="shared" si="13"/>
        <v/>
      </c>
      <c r="V120" s="83">
        <f t="shared" si="16"/>
        <v>0</v>
      </c>
      <c r="W120" s="65">
        <f t="shared" si="14"/>
        <v>3.1316451392000566E-2</v>
      </c>
      <c r="X120" s="65">
        <f>IF(J120="", "", J120/GDP!M116/10)</f>
        <v>0.79094816220822572</v>
      </c>
      <c r="Y120" s="65">
        <f>IF(K120="", "", K120/GDP!N116/10)</f>
        <v>0.93701060358094657</v>
      </c>
      <c r="Z120" s="65">
        <f>IF(L120="", "", L120/GDP!O116/10)</f>
        <v>0.68892851498648533</v>
      </c>
      <c r="AA120" s="65">
        <f>IF(M120="", "", M120/GDP!P116/10)</f>
        <v>0.63172200154289793</v>
      </c>
      <c r="AB120" s="65">
        <f>IF(N120="", "", N120/GDP!Q116/10)</f>
        <v>0.42306130691728139</v>
      </c>
      <c r="AC120" s="65">
        <f>IF(O120="", "", O120/GDP!R116/10)</f>
        <v>0.19023471276776899</v>
      </c>
      <c r="AD120" s="65">
        <f>IF(P120="", "", P120/GDP!S116/10)</f>
        <v>0.39557170097999578</v>
      </c>
      <c r="AE120" s="65" t="str">
        <f>IF(Q120="", "", Q120/GDP!T116/10)</f>
        <v/>
      </c>
      <c r="AF120" s="21"/>
      <c r="AG120" s="65">
        <f t="shared" si="15"/>
        <v>0.4659036474388859</v>
      </c>
    </row>
    <row r="121" spans="1:33" ht="14.25" customHeight="1" x14ac:dyDescent="0.15">
      <c r="A121" s="27" t="s">
        <v>141</v>
      </c>
      <c r="B121" s="26">
        <v>274.95135554130434</v>
      </c>
      <c r="C121" s="26">
        <v>326.82024815799997</v>
      </c>
      <c r="D121" s="26">
        <v>356.83958782709942</v>
      </c>
      <c r="E121" s="26">
        <v>451.66159922142077</v>
      </c>
      <c r="F121" s="26">
        <v>354.2636672150357</v>
      </c>
      <c r="G121" s="26">
        <v>397.98592378331318</v>
      </c>
      <c r="H121" s="26">
        <v>400.4224024236878</v>
      </c>
      <c r="I121" s="26">
        <v>365.68681131152329</v>
      </c>
      <c r="J121" s="26">
        <v>438</v>
      </c>
      <c r="K121" s="26">
        <v>480.65000773020296</v>
      </c>
      <c r="L121" s="26">
        <v>547.01119033301677</v>
      </c>
      <c r="M121" s="26">
        <v>615.86029254391769</v>
      </c>
      <c r="N121" s="26">
        <v>668.82753962170614</v>
      </c>
      <c r="O121" s="26">
        <v>587.69905284353786</v>
      </c>
      <c r="P121" s="26">
        <v>620.34612800090565</v>
      </c>
      <c r="Q121" s="26">
        <v>199.58353382898136</v>
      </c>
      <c r="R121" s="21"/>
      <c r="S121" s="64">
        <f t="shared" si="17"/>
        <v>-0.67827068660499479</v>
      </c>
      <c r="T121" s="66" t="str">
        <f t="shared" si="18"/>
        <v/>
      </c>
      <c r="U121" s="66" t="str">
        <f t="shared" si="13"/>
        <v/>
      </c>
      <c r="V121" s="83">
        <f t="shared" si="16"/>
        <v>1</v>
      </c>
      <c r="W121" s="65">
        <f t="shared" si="14"/>
        <v>0.60794884066861676</v>
      </c>
      <c r="X121" s="65">
        <f>IF(J121="", "", J121/GDP!M117/10)</f>
        <v>3.6109836948203089</v>
      </c>
      <c r="Y121" s="65">
        <f>IF(K121="", "", K121/GDP!N117/10)</f>
        <v>3.7540695827559576</v>
      </c>
      <c r="Z121" s="65">
        <f>IF(L121="", "", L121/GDP!O117/10)</f>
        <v>4.6783934334442083</v>
      </c>
      <c r="AA121" s="65">
        <f>IF(M121="", "", M121/GDP!P117/10)</f>
        <v>5.0346358762155274</v>
      </c>
      <c r="AB121" s="65">
        <f>IF(N121="", "", N121/GDP!Q117/10)</f>
        <v>5.0441962065425718</v>
      </c>
      <c r="AC121" s="65">
        <f>IF(O121="", "", O121/GDP!R117/10)</f>
        <v>4.1439990615735471</v>
      </c>
      <c r="AD121" s="65">
        <f>IF(P121="", "", P121/GDP!S117/10)</f>
        <v>4.4157702786898039</v>
      </c>
      <c r="AE121" s="65">
        <f>IF(Q121="", "", Q121/GDP!T117/10)</f>
        <v>1.7514082435009275</v>
      </c>
      <c r="AF121" s="21"/>
      <c r="AG121" s="65">
        <f t="shared" si="15"/>
        <v>4.6633989712931321</v>
      </c>
    </row>
    <row r="122" spans="1:33" ht="14.25" customHeight="1" x14ac:dyDescent="0.15">
      <c r="A122" s="27" t="s">
        <v>142</v>
      </c>
      <c r="B122" s="24">
        <v>7600.3890000000001</v>
      </c>
      <c r="C122" s="24">
        <v>8108.3</v>
      </c>
      <c r="D122" s="24">
        <v>8461.5503410000001</v>
      </c>
      <c r="E122" s="24">
        <v>8567.6810590000005</v>
      </c>
      <c r="F122" s="24">
        <v>7207.3147980000003</v>
      </c>
      <c r="G122" s="24">
        <v>7254.9174419999999</v>
      </c>
      <c r="H122" s="24">
        <v>7831.9270299999998</v>
      </c>
      <c r="I122" s="24">
        <v>8448.7260399999996</v>
      </c>
      <c r="J122" s="24">
        <v>9122.3738279999998</v>
      </c>
      <c r="K122" s="24">
        <v>9605.816605</v>
      </c>
      <c r="L122" s="24">
        <v>10098.106687</v>
      </c>
      <c r="M122" s="24">
        <v>10302.968408999999</v>
      </c>
      <c r="N122" s="24">
        <v>10839.981961</v>
      </c>
      <c r="O122" s="24">
        <v>11229.532362</v>
      </c>
      <c r="P122" s="24">
        <v>9880.8657600000006</v>
      </c>
      <c r="Q122" s="24">
        <v>3580.6706559999998</v>
      </c>
      <c r="R122" s="21"/>
      <c r="S122" s="64">
        <f t="shared" si="17"/>
        <v>-0.63761569654195971</v>
      </c>
      <c r="T122" s="66" t="str">
        <f t="shared" si="18"/>
        <v/>
      </c>
      <c r="U122" s="66" t="str">
        <f t="shared" si="13"/>
        <v/>
      </c>
      <c r="V122" s="83">
        <f t="shared" si="16"/>
        <v>1</v>
      </c>
      <c r="W122" s="65">
        <f t="shared" si="14"/>
        <v>10.470291035799999</v>
      </c>
      <c r="X122" s="65">
        <f>IF(J122="", "", J122/GDP!M118/10)</f>
        <v>0.71579248795041617</v>
      </c>
      <c r="Y122" s="65">
        <f>IF(K122="", "", K122/GDP!N118/10)</f>
        <v>0.73028257371074556</v>
      </c>
      <c r="Z122" s="65">
        <f>IF(L122="", "", L122/GDP!O118/10)</f>
        <v>0.861708726465926</v>
      </c>
      <c r="AA122" s="65">
        <f>IF(M122="", "", M122/GDP!P118/10)</f>
        <v>0.9553115183114459</v>
      </c>
      <c r="AB122" s="65">
        <f>IF(N122="", "", N122/GDP!Q118/10)</f>
        <v>0.9353584928614842</v>
      </c>
      <c r="AC122" s="65">
        <f>IF(O122="", "", O122/GDP!R118/10)</f>
        <v>0.91864212387056343</v>
      </c>
      <c r="AD122" s="65">
        <f>IF(P122="", "", P122/GDP!S118/10)</f>
        <v>0.77836920894630734</v>
      </c>
      <c r="AE122" s="65">
        <f>IF(Q122="", "", Q122/GDP!T118/10)</f>
        <v>0.33342202201995702</v>
      </c>
      <c r="AF122" s="21"/>
      <c r="AG122" s="65">
        <f t="shared" si="15"/>
        <v>0.88987801409114531</v>
      </c>
    </row>
    <row r="123" spans="1:33" ht="14.25" customHeight="1" x14ac:dyDescent="0.15">
      <c r="A123" s="27" t="s">
        <v>143</v>
      </c>
      <c r="B123" s="26"/>
      <c r="C123" s="26"/>
      <c r="D123" s="26"/>
      <c r="E123" s="26"/>
      <c r="F123" s="26">
        <v>10.5</v>
      </c>
      <c r="G123" s="26">
        <v>11.7859</v>
      </c>
      <c r="H123" s="26">
        <v>11.9817</v>
      </c>
      <c r="I123" s="26">
        <v>12.529500000000001</v>
      </c>
      <c r="J123" s="26">
        <v>11.5398</v>
      </c>
      <c r="K123" s="26">
        <v>11.819599999999999</v>
      </c>
      <c r="L123" s="26"/>
      <c r="M123" s="26"/>
      <c r="N123" s="26"/>
      <c r="O123" s="26"/>
      <c r="P123" s="26"/>
      <c r="Q123" s="26"/>
      <c r="R123" s="21"/>
      <c r="S123" s="64" t="str">
        <f t="shared" si="17"/>
        <v/>
      </c>
      <c r="T123" s="66" t="str">
        <f t="shared" si="18"/>
        <v/>
      </c>
      <c r="U123" s="66" t="str">
        <f t="shared" si="13"/>
        <v/>
      </c>
      <c r="V123" s="83">
        <f t="shared" si="16"/>
        <v>0</v>
      </c>
      <c r="W123" s="65" t="e">
        <f t="shared" si="14"/>
        <v>#DIV/0!</v>
      </c>
      <c r="X123" s="65">
        <f>IF(J123="", "", J123/GDP!M119/10)</f>
        <v>3.6378556003331779</v>
      </c>
      <c r="Y123" s="65">
        <f>IF(K123="", "", K123/GDP!N119/10)</f>
        <v>3.7020569396255589</v>
      </c>
      <c r="Z123" s="65" t="str">
        <f>IF(L123="", "", L123/GDP!O119/10)</f>
        <v/>
      </c>
      <c r="AA123" s="65" t="str">
        <f>IF(M123="", "", M123/GDP!P119/10)</f>
        <v/>
      </c>
      <c r="AB123" s="65" t="str">
        <f>IF(N123="", "", N123/GDP!Q119/10)</f>
        <v/>
      </c>
      <c r="AC123" s="65" t="str">
        <f>IF(O123="", "", O123/GDP!R119/10)</f>
        <v/>
      </c>
      <c r="AD123" s="65" t="str">
        <f>IF(P123="", "", P123/GDP!S119/10)</f>
        <v/>
      </c>
      <c r="AE123" s="65" t="str">
        <f>IF(Q123="", "", Q123/GDP!T119/10)</f>
        <v/>
      </c>
      <c r="AF123" s="21"/>
      <c r="AG123" s="65"/>
    </row>
    <row r="124" spans="1:33" ht="14.25" customHeight="1" x14ac:dyDescent="0.15">
      <c r="A124" s="27" t="s">
        <v>144</v>
      </c>
      <c r="B124" s="24">
        <v>141.22</v>
      </c>
      <c r="C124" s="24">
        <v>189.55</v>
      </c>
      <c r="D124" s="24">
        <v>232.59</v>
      </c>
      <c r="E124" s="24">
        <v>287.69</v>
      </c>
      <c r="F124" s="24">
        <v>243</v>
      </c>
      <c r="G124" s="24">
        <v>241.37</v>
      </c>
      <c r="H124" s="24">
        <v>276.70999999999998</v>
      </c>
      <c r="I124" s="24">
        <v>307.63</v>
      </c>
      <c r="J124" s="24">
        <v>334.53</v>
      </c>
      <c r="K124" s="24">
        <v>345.16</v>
      </c>
      <c r="L124" s="24">
        <v>283.85000000000002</v>
      </c>
      <c r="M124" s="24">
        <v>256.67</v>
      </c>
      <c r="N124" s="24">
        <v>301.76</v>
      </c>
      <c r="O124" s="24">
        <v>352.28</v>
      </c>
      <c r="P124" s="24">
        <v>385.79</v>
      </c>
      <c r="Q124" s="24">
        <v>276.38</v>
      </c>
      <c r="R124" s="21"/>
      <c r="S124" s="64">
        <f t="shared" si="17"/>
        <v>-0.28359988594831387</v>
      </c>
      <c r="T124" s="66" t="str">
        <f t="shared" si="18"/>
        <v/>
      </c>
      <c r="U124" s="66" t="str">
        <f t="shared" si="13"/>
        <v/>
      </c>
      <c r="V124" s="83">
        <f t="shared" si="16"/>
        <v>1</v>
      </c>
      <c r="W124" s="65">
        <f t="shared" si="14"/>
        <v>0.31607000000000002</v>
      </c>
      <c r="X124" s="65">
        <f>IF(J124="", "", J124/GDP!M120/10)</f>
        <v>3.5227983107627168</v>
      </c>
      <c r="Y124" s="65">
        <f>IF(K124="", "", K124/GDP!N120/10)</f>
        <v>3.6293654550134682</v>
      </c>
      <c r="Z124" s="65">
        <f>IF(L124="", "", L124/GDP!O120/10)</f>
        <v>3.6741898159584445</v>
      </c>
      <c r="AA124" s="65">
        <f>IF(M124="", "", M124/GDP!P120/10)</f>
        <v>3.1798527694466778</v>
      </c>
      <c r="AB124" s="65">
        <f>IF(N124="", "", N124/GDP!Q120/10)</f>
        <v>3.1205384833406549</v>
      </c>
      <c r="AC124" s="65">
        <f>IF(O124="", "", O124/GDP!R120/10)</f>
        <v>3.1151187986383682</v>
      </c>
      <c r="AD124" s="65">
        <f>IF(P124="", "", P124/GDP!S120/10)</f>
        <v>3.2268331133850672</v>
      </c>
      <c r="AE124" s="65">
        <f>IF(Q124="", "", Q124/GDP!T120/10)</f>
        <v>2.4034079927708922</v>
      </c>
      <c r="AF124" s="21"/>
      <c r="AG124" s="65">
        <f t="shared" si="15"/>
        <v>3.2633065961538428</v>
      </c>
    </row>
    <row r="125" spans="1:33" ht="14.25" customHeight="1" x14ac:dyDescent="0.15">
      <c r="A125" s="27" t="s">
        <v>145</v>
      </c>
      <c r="B125" s="26">
        <v>125.68515808724969</v>
      </c>
      <c r="C125" s="26">
        <v>171.915615277634</v>
      </c>
      <c r="D125" s="26">
        <v>195.78574577770399</v>
      </c>
      <c r="E125" s="26">
        <v>217.28460728600001</v>
      </c>
      <c r="F125" s="26">
        <v>210.39976774712321</v>
      </c>
      <c r="G125" s="26">
        <v>265.27776200032622</v>
      </c>
      <c r="H125" s="26">
        <v>396.25257191906144</v>
      </c>
      <c r="I125" s="26">
        <v>485.07782482132501</v>
      </c>
      <c r="J125" s="26">
        <v>579.73913593099405</v>
      </c>
      <c r="K125" s="26">
        <v>472.66569671324999</v>
      </c>
      <c r="L125" s="26">
        <v>421.71303873008446</v>
      </c>
      <c r="M125" s="26">
        <v>482.49161795099496</v>
      </c>
      <c r="N125" s="26">
        <v>532.76153218246498</v>
      </c>
      <c r="O125" s="26">
        <v>719.38552763756798</v>
      </c>
      <c r="P125" s="26">
        <v>925.15018648381795</v>
      </c>
      <c r="Q125" s="26">
        <v>549.90829156646612</v>
      </c>
      <c r="R125" s="21"/>
      <c r="S125" s="64">
        <f t="shared" si="17"/>
        <v>-0.40560105850869355</v>
      </c>
      <c r="T125" s="66" t="str">
        <f t="shared" si="18"/>
        <v/>
      </c>
      <c r="U125" s="66">
        <f t="shared" si="13"/>
        <v>-0.40560105850869355</v>
      </c>
      <c r="V125" s="83">
        <f t="shared" si="16"/>
        <v>1</v>
      </c>
      <c r="W125" s="65">
        <f t="shared" si="14"/>
        <v>0.61630038059698611</v>
      </c>
      <c r="X125" s="65">
        <f>IF(J125="", "", J125/GDP!M121/10)</f>
        <v>4.6076417749688847</v>
      </c>
      <c r="Y125" s="65">
        <f>IF(K125="", "", K125/GDP!N121/10)</f>
        <v>3.865908055998255</v>
      </c>
      <c r="Z125" s="65">
        <f>IF(L125="", "", L125/GDP!O121/10)</f>
        <v>3.5891629637164306</v>
      </c>
      <c r="AA125" s="65">
        <f>IF(M125="", "", M125/GDP!P121/10)</f>
        <v>4.3236203028598386</v>
      </c>
      <c r="AB125" s="65">
        <f>IF(N125="", "", N125/GDP!Q121/10)</f>
        <v>4.6628129617024747</v>
      </c>
      <c r="AC125" s="65">
        <f>IF(O125="", "", O125/GDP!R121/10)</f>
        <v>5.4757631459593066</v>
      </c>
      <c r="AD125" s="65">
        <f>IF(P125="", "", P125/GDP!S121/10)</f>
        <v>6.6097651691522428</v>
      </c>
      <c r="AE125" s="65">
        <f>IF(Q125="", "", Q125/GDP!T121/10)</f>
        <v>4.1859096025009475</v>
      </c>
      <c r="AF125" s="21"/>
      <c r="AG125" s="65">
        <f t="shared" si="15"/>
        <v>4.9322249086780587</v>
      </c>
    </row>
    <row r="126" spans="1:33" ht="14.25" customHeight="1" x14ac:dyDescent="0.15">
      <c r="A126" s="27" t="s">
        <v>146</v>
      </c>
      <c r="B126" s="24"/>
      <c r="C126" s="24"/>
      <c r="D126" s="24">
        <v>37.149239711328747</v>
      </c>
      <c r="E126" s="24">
        <v>43.231368334584594</v>
      </c>
      <c r="F126" s="24">
        <v>49.260420862278046</v>
      </c>
      <c r="G126" s="24">
        <v>46</v>
      </c>
      <c r="H126" s="24">
        <v>39.17676154900002</v>
      </c>
      <c r="I126" s="24">
        <v>38.99996405347634</v>
      </c>
      <c r="J126" s="24">
        <v>47.832290021939869</v>
      </c>
      <c r="K126" s="24">
        <v>46.937933267788338</v>
      </c>
      <c r="L126" s="24">
        <v>45.221307615648072</v>
      </c>
      <c r="M126" s="24">
        <v>66.469701356699147</v>
      </c>
      <c r="N126" s="24">
        <v>67.392360138748927</v>
      </c>
      <c r="O126" s="24">
        <v>68.412780260060941</v>
      </c>
      <c r="P126" s="24">
        <v>58.10564774539408</v>
      </c>
      <c r="Q126" s="24">
        <v>29.734138598018387</v>
      </c>
      <c r="R126" s="21"/>
      <c r="S126" s="64">
        <f t="shared" si="17"/>
        <v>-0.48827455244442475</v>
      </c>
      <c r="T126" s="66" t="str">
        <f t="shared" si="18"/>
        <v/>
      </c>
      <c r="U126" s="66" t="str">
        <f t="shared" si="13"/>
        <v/>
      </c>
      <c r="V126" s="83">
        <f t="shared" si="16"/>
        <v>1</v>
      </c>
      <c r="W126" s="65">
        <f t="shared" si="14"/>
        <v>6.1120359423310233E-2</v>
      </c>
      <c r="X126" s="65">
        <f>IF(J126="", "", J126/GDP!M122/10)</f>
        <v>1.0710711707055933</v>
      </c>
      <c r="Y126" s="65">
        <f>IF(K126="", "", K126/GDP!N122/10)</f>
        <v>1.0214921714563068</v>
      </c>
      <c r="Z126" s="65">
        <f>IF(L126="", "", L126/GDP!O122/10)</f>
        <v>1.1151605627111347</v>
      </c>
      <c r="AA126" s="65">
        <f>IF(M126="", "", M126/GDP!P122/10)</f>
        <v>1.5190568472959409</v>
      </c>
      <c r="AB126" s="65">
        <f>IF(N126="", "", N126/GDP!Q122/10)</f>
        <v>1.3881340858509887</v>
      </c>
      <c r="AC126" s="65">
        <f>IF(O126="", "", O126/GDP!R122/10)</f>
        <v>1.2417370861833537</v>
      </c>
      <c r="AD126" s="65">
        <f>IF(P126="", "", P126/GDP!S122/10)</f>
        <v>1.0483060896452026</v>
      </c>
      <c r="AE126" s="65">
        <f>IF(Q126="", "", Q126/GDP!T122/10)</f>
        <v>0.62075665888178133</v>
      </c>
      <c r="AF126" s="21"/>
      <c r="AG126" s="65">
        <f t="shared" si="15"/>
        <v>1.2624789343373242</v>
      </c>
    </row>
    <row r="127" spans="1:33" ht="14.25" customHeight="1" x14ac:dyDescent="0.15">
      <c r="A127" s="27" t="s">
        <v>147</v>
      </c>
      <c r="B127" s="26">
        <v>2.6075037037037032</v>
      </c>
      <c r="C127" s="26">
        <v>2.836322222222222</v>
      </c>
      <c r="D127" s="26">
        <v>2.8798148148148148</v>
      </c>
      <c r="E127" s="26">
        <v>3.2174370370370369</v>
      </c>
      <c r="F127" s="26">
        <v>2.9636111111111112</v>
      </c>
      <c r="G127" s="26">
        <v>2.9007814814814812</v>
      </c>
      <c r="H127" s="26">
        <v>3.1458192518518517</v>
      </c>
      <c r="I127" s="26">
        <v>3.0178776148148145</v>
      </c>
      <c r="J127" s="26">
        <v>3.0504328703703703</v>
      </c>
      <c r="K127" s="26">
        <v>6.1007199185185179</v>
      </c>
      <c r="L127" s="26">
        <v>5.0945865285185192</v>
      </c>
      <c r="M127" s="26">
        <v>6.9963790177185174</v>
      </c>
      <c r="N127" s="26">
        <v>7.3929738923703701</v>
      </c>
      <c r="O127" s="26">
        <v>7.3380710819814805</v>
      </c>
      <c r="P127" s="26">
        <v>7.3511809676919837</v>
      </c>
      <c r="Q127" s="26">
        <v>1.7844451892126203</v>
      </c>
      <c r="R127" s="21"/>
      <c r="S127" s="64">
        <f t="shared" si="17"/>
        <v>-0.75725734449265314</v>
      </c>
      <c r="T127" s="66">
        <f t="shared" si="18"/>
        <v>-0.75725734449265314</v>
      </c>
      <c r="U127" s="66">
        <f t="shared" si="13"/>
        <v>-0.75725734449265314</v>
      </c>
      <c r="V127" s="83">
        <f t="shared" si="16"/>
        <v>1</v>
      </c>
      <c r="W127" s="65">
        <f t="shared" si="14"/>
        <v>6.8346382976561745E-3</v>
      </c>
      <c r="X127" s="65">
        <f>IF(J127="", "", J127/GDP!M123/10)</f>
        <v>5.1280547599775854</v>
      </c>
      <c r="Y127" s="65">
        <f>IF(K127="", "", K127/GDP!N123/10)</f>
        <v>10.347998354064581</v>
      </c>
      <c r="Z127" s="65">
        <f>IF(L127="", "", L127/GDP!O123/10)</f>
        <v>8.2998754763772418</v>
      </c>
      <c r="AA127" s="65">
        <f>IF(M127="", "", M127/GDP!P123/10)</f>
        <v>11.134164415796299</v>
      </c>
      <c r="AB127" s="65">
        <f>IF(N127="", "", N127/GDP!Q123/10)</f>
        <v>12.390459037492242</v>
      </c>
      <c r="AC127" s="65">
        <f>IF(O127="", "", O127/GDP!R123/10)</f>
        <v>11.81794925222189</v>
      </c>
      <c r="AD127" s="65">
        <f>IF(P127="", "", P127/GDP!S123/10)</f>
        <v>10.924806590031018</v>
      </c>
      <c r="AE127" s="65">
        <f>IF(Q127="", "", Q127/GDP!T123/10)</f>
        <v>2.7398362302383141</v>
      </c>
      <c r="AF127" s="21"/>
      <c r="AG127" s="65">
        <f t="shared" si="15"/>
        <v>10.913450954383737</v>
      </c>
    </row>
    <row r="128" spans="1:33" ht="14.25" customHeight="1" x14ac:dyDescent="0.15">
      <c r="A128" s="27" t="s">
        <v>148</v>
      </c>
      <c r="B128" s="24">
        <v>611.85666300682226</v>
      </c>
      <c r="C128" s="24">
        <v>692.50177638767389</v>
      </c>
      <c r="D128" s="24">
        <v>880.36747992003848</v>
      </c>
      <c r="E128" s="24">
        <v>1090.3500898916134</v>
      </c>
      <c r="F128" s="24">
        <v>1105.8212550199271</v>
      </c>
      <c r="G128" s="24">
        <v>1202.8209862906656</v>
      </c>
      <c r="H128" s="24">
        <v>1363.0381902899126</v>
      </c>
      <c r="I128" s="24">
        <v>1253.4653334513025</v>
      </c>
      <c r="J128" s="24">
        <v>1317.9096891431288</v>
      </c>
      <c r="K128" s="24">
        <v>1456.3</v>
      </c>
      <c r="L128" s="24">
        <v>1402.056533607667</v>
      </c>
      <c r="M128" s="24">
        <v>1459.7189856901321</v>
      </c>
      <c r="N128" s="24">
        <v>1793.3081495882682</v>
      </c>
      <c r="O128" s="24">
        <v>1976.351982527992</v>
      </c>
      <c r="P128" s="24">
        <v>2176.2657750914345</v>
      </c>
      <c r="Q128" s="24">
        <v>1112.7789842542795</v>
      </c>
      <c r="R128" s="21"/>
      <c r="S128" s="64">
        <f t="shared" si="17"/>
        <v>-0.48867505201310868</v>
      </c>
      <c r="T128" s="66" t="str">
        <f t="shared" si="18"/>
        <v/>
      </c>
      <c r="U128" s="66" t="str">
        <f t="shared" si="13"/>
        <v/>
      </c>
      <c r="V128" s="83">
        <f t="shared" si="16"/>
        <v>1</v>
      </c>
      <c r="W128" s="65">
        <f t="shared" si="14"/>
        <v>1.7615402853010986</v>
      </c>
      <c r="X128" s="65">
        <f>IF(J128="", "", J128/GDP!M124/10)</f>
        <v>1.2337021163293325</v>
      </c>
      <c r="Y128" s="65">
        <f>IF(K128="", "", K128/GDP!N124/10)</f>
        <v>1.3229377160327533</v>
      </c>
      <c r="Z128" s="65">
        <f>IF(L128="", "", L128/GDP!O124/10)</f>
        <v>1.3857146922106698</v>
      </c>
      <c r="AA128" s="65">
        <f>IF(M128="", "", M128/GDP!P124/10)</f>
        <v>1.4129243206506239</v>
      </c>
      <c r="AB128" s="65">
        <f>IF(N128="", "", N128/GDP!Q124/10)</f>
        <v>1.6349955834258338</v>
      </c>
      <c r="AC128" s="65">
        <f>IF(O128="", "", O128/GDP!R124/10)</f>
        <v>1.6735102685245671</v>
      </c>
      <c r="AD128" s="65">
        <f>IF(P128="", "", P128/GDP!S124/10)</f>
        <v>1.8155104650572487</v>
      </c>
      <c r="AE128" s="65">
        <f>IF(Q128="", "", Q128/GDP!T124/10)</f>
        <v>0.97099701734750798</v>
      </c>
      <c r="AF128" s="21"/>
      <c r="AG128" s="65">
        <f t="shared" si="15"/>
        <v>1.5845310659737888</v>
      </c>
    </row>
    <row r="129" spans="1:33" ht="14.25" customHeight="1" x14ac:dyDescent="0.15">
      <c r="A129" s="27" t="s">
        <v>149</v>
      </c>
      <c r="B129" s="26">
        <v>176.01982796749999</v>
      </c>
      <c r="C129" s="26">
        <v>179.47039975080003</v>
      </c>
      <c r="D129" s="26">
        <v>180.03410637592</v>
      </c>
      <c r="E129" s="26">
        <v>208.29484380916358</v>
      </c>
      <c r="F129" s="26">
        <v>211.79981797549999</v>
      </c>
      <c r="G129" s="26">
        <v>216.31176989769946</v>
      </c>
      <c r="H129" s="26">
        <v>230.16629238800002</v>
      </c>
      <c r="I129" s="26">
        <v>186.47439772713361</v>
      </c>
      <c r="J129" s="26">
        <v>241.2002654343145</v>
      </c>
      <c r="K129" s="26">
        <v>252.75136277998919</v>
      </c>
      <c r="L129" s="26">
        <v>223.46462165218438</v>
      </c>
      <c r="M129" s="26">
        <v>245.1432673509978</v>
      </c>
      <c r="N129" s="26">
        <v>191.3286850607968</v>
      </c>
      <c r="O129" s="26">
        <v>131.90280815706811</v>
      </c>
      <c r="P129" s="26">
        <v>95.057190743323105</v>
      </c>
      <c r="Q129" s="26">
        <v>89.982781713554715</v>
      </c>
      <c r="R129" s="21"/>
      <c r="S129" s="64">
        <f t="shared" si="17"/>
        <v>-5.3382695092162979E-2</v>
      </c>
      <c r="T129" s="66" t="str">
        <f t="shared" si="18"/>
        <v/>
      </c>
      <c r="U129" s="66" t="str">
        <f t="shared" si="13"/>
        <v/>
      </c>
      <c r="V129" s="83">
        <f t="shared" si="16"/>
        <v>1</v>
      </c>
      <c r="W129" s="65">
        <f t="shared" si="14"/>
        <v>0.17737931459287404</v>
      </c>
      <c r="X129" s="65">
        <f>IF(J129="", "", J129/GDP!M125/10)</f>
        <v>1.4215253837066411</v>
      </c>
      <c r="Y129" s="65">
        <f>IF(K129="", "", K129/GDP!N125/10)</f>
        <v>1.4342522908740527</v>
      </c>
      <c r="Z129" s="65">
        <f>IF(L129="", "", L129/GDP!O125/10)</f>
        <v>1.4009460922266717</v>
      </c>
      <c r="AA129" s="65">
        <f>IF(M129="", "", M129/GDP!P125/10)</f>
        <v>2.0536433721700416</v>
      </c>
      <c r="AB129" s="65">
        <f>IF(N129="", "", N129/GDP!Q125/10)</f>
        <v>1.4549656572674265</v>
      </c>
      <c r="AC129" s="65">
        <f>IF(O129="", "", O129/GDP!R125/10)</f>
        <v>0.89665896503130593</v>
      </c>
      <c r="AD129" s="65">
        <f>IF(P129="", "", P129/GDP!S125/10)</f>
        <v>0.62559240342972611</v>
      </c>
      <c r="AE129" s="65">
        <f>IF(Q129="", "", Q129/GDP!T125/10)</f>
        <v>0.6255317131346918</v>
      </c>
      <c r="AF129" s="21"/>
      <c r="AG129" s="65">
        <f t="shared" si="15"/>
        <v>1.2863612980250345</v>
      </c>
    </row>
    <row r="130" spans="1:33" ht="14.25" customHeight="1" x14ac:dyDescent="0.15">
      <c r="A130" s="27" t="s">
        <v>150</v>
      </c>
      <c r="B130" s="24">
        <v>30.832585512848123</v>
      </c>
      <c r="C130" s="24">
        <v>36.598291060998591</v>
      </c>
      <c r="D130" s="24">
        <v>36.232173399348525</v>
      </c>
      <c r="E130" s="24">
        <v>48.707805306977228</v>
      </c>
      <c r="F130" s="24">
        <v>51.911567812738731</v>
      </c>
      <c r="G130" s="24">
        <v>53.324344364884091</v>
      </c>
      <c r="H130" s="24">
        <v>123.37392100592598</v>
      </c>
      <c r="I130" s="24">
        <v>256.81929502582653</v>
      </c>
      <c r="J130" s="24">
        <v>114.5</v>
      </c>
      <c r="K130" s="24">
        <v>37.322804959152208</v>
      </c>
      <c r="L130" s="24">
        <v>25.218065898829664</v>
      </c>
      <c r="M130" s="24">
        <v>36.496221046178057</v>
      </c>
      <c r="N130" s="24">
        <v>105.07956982660345</v>
      </c>
      <c r="O130" s="24">
        <v>88.741581159849105</v>
      </c>
      <c r="P130" s="24">
        <v>185.98303152682129</v>
      </c>
      <c r="Q130" s="24"/>
      <c r="R130" s="21"/>
      <c r="S130" s="64" t="str">
        <f t="shared" si="17"/>
        <v/>
      </c>
      <c r="T130" s="66" t="str">
        <f t="shared" si="18"/>
        <v/>
      </c>
      <c r="U130" s="66" t="str">
        <f t="shared" si="13"/>
        <v/>
      </c>
      <c r="V130" s="83">
        <f t="shared" si="16"/>
        <v>0</v>
      </c>
      <c r="W130" s="65">
        <f t="shared" si="14"/>
        <v>8.8303693891656307E-2</v>
      </c>
      <c r="X130" s="65">
        <f>IF(J130="", "", J130/GDP!M126/10)</f>
        <v>0.18800522765144684</v>
      </c>
      <c r="Y130" s="65">
        <f>IF(K130="", "", K130/GDP!N126/10)</f>
        <v>5.9099470809153141E-2</v>
      </c>
      <c r="Z130" s="65">
        <f>IF(L130="", "", L130/GDP!O126/10)</f>
        <v>4.0249274045327674E-2</v>
      </c>
      <c r="AA130" s="65">
        <f>IF(M130="", "", M130/GDP!P126/10)</f>
        <v>6.0736268143992377E-2</v>
      </c>
      <c r="AB130" s="65">
        <f>IF(N130="", "", N130/GDP!Q126/10)</f>
        <v>0.17151132470085115</v>
      </c>
      <c r="AC130" s="65">
        <f>IF(O130="", "", O130/GDP!R126/10)</f>
        <v>0.13304851803086751</v>
      </c>
      <c r="AD130" s="65">
        <f>IF(P130="", "", P130/GDP!S126/10)</f>
        <v>0.27031621024140201</v>
      </c>
      <c r="AE130" s="65" t="str">
        <f>IF(Q130="", "", Q130/GDP!T126/10)</f>
        <v/>
      </c>
      <c r="AF130" s="21"/>
      <c r="AG130" s="65">
        <f t="shared" si="15"/>
        <v>0.13517231903248814</v>
      </c>
    </row>
    <row r="131" spans="1:33" ht="14.25" customHeight="1" x14ac:dyDescent="0.15">
      <c r="A131" s="27" t="s">
        <v>151</v>
      </c>
      <c r="B131" s="26">
        <v>107.78274506180587</v>
      </c>
      <c r="C131" s="26">
        <v>118.34776990208451</v>
      </c>
      <c r="D131" s="26">
        <v>132.03813764553684</v>
      </c>
      <c r="E131" s="26">
        <v>114.41131819265463</v>
      </c>
      <c r="F131" s="26">
        <v>23.2</v>
      </c>
      <c r="G131" s="26">
        <v>25.602670812169798</v>
      </c>
      <c r="H131" s="26">
        <v>26.726117229795609</v>
      </c>
      <c r="I131" s="26">
        <v>28.356313440626927</v>
      </c>
      <c r="J131" s="26">
        <v>25.220888746454357</v>
      </c>
      <c r="K131" s="26">
        <v>31.72372224585261</v>
      </c>
      <c r="L131" s="26">
        <v>43.330220470529618</v>
      </c>
      <c r="M131" s="26">
        <v>53.922080789076475</v>
      </c>
      <c r="N131" s="26">
        <v>89.763130778200434</v>
      </c>
      <c r="O131" s="26">
        <v>56.40571950887793</v>
      </c>
      <c r="P131" s="26">
        <v>106.544264419198</v>
      </c>
      <c r="Q131" s="26">
        <v>71.927849547712981</v>
      </c>
      <c r="R131" s="21"/>
      <c r="S131" s="64">
        <f t="shared" si="17"/>
        <v>-0.32490172099069425</v>
      </c>
      <c r="T131" s="66" t="str">
        <f t="shared" si="18"/>
        <v/>
      </c>
      <c r="U131" s="66" t="str">
        <f t="shared" si="13"/>
        <v/>
      </c>
      <c r="V131" s="83">
        <f t="shared" si="16"/>
        <v>1</v>
      </c>
      <c r="W131" s="65">
        <f t="shared" si="14"/>
        <v>6.9993083193176486E-2</v>
      </c>
      <c r="X131" s="65">
        <f>IF(J131="", "", J131/GDP!M127/10)</f>
        <v>0.20727776991099348</v>
      </c>
      <c r="Y131" s="65">
        <f>IF(K131="", "", K131/GDP!N127/10)</f>
        <v>0.25514549217522775</v>
      </c>
      <c r="Z131" s="65">
        <f>IF(L131="", "", L131/GDP!O127/10)</f>
        <v>0.37842085674600101</v>
      </c>
      <c r="AA131" s="65">
        <f>IF(M131="", "", M131/GDP!P127/10)</f>
        <v>0.50305451093048847</v>
      </c>
      <c r="AB131" s="65">
        <f>IF(N131="", "", N131/GDP!Q127/10)</f>
        <v>0.69675374689184877</v>
      </c>
      <c r="AC131" s="65">
        <f>IF(O131="", "", O131/GDP!R127/10)</f>
        <v>0.41256416723491512</v>
      </c>
      <c r="AD131" s="65">
        <f>IF(P131="", "", P131/GDP!S127/10)</f>
        <v>0.84958470211200299</v>
      </c>
      <c r="AE131" s="65">
        <f>IF(Q131="", "", Q131/GDP!T127/10)</f>
        <v>0.68086181829239634</v>
      </c>
      <c r="AF131" s="21"/>
      <c r="AG131" s="65">
        <f t="shared" si="15"/>
        <v>0.56807559678305131</v>
      </c>
    </row>
    <row r="132" spans="1:33" ht="14.25" customHeight="1" x14ac:dyDescent="0.15">
      <c r="A132" s="27" t="s">
        <v>152</v>
      </c>
      <c r="B132" s="24"/>
      <c r="C132" s="24"/>
      <c r="D132" s="24"/>
      <c r="E132" s="24">
        <v>1.5</v>
      </c>
      <c r="F132" s="24">
        <v>2.4533984193736948</v>
      </c>
      <c r="G132" s="24">
        <v>2.9322355214234213</v>
      </c>
      <c r="H132" s="24">
        <v>2.9233244324349368</v>
      </c>
      <c r="I132" s="24">
        <v>1.9065295687323958</v>
      </c>
      <c r="J132" s="24">
        <v>4.2952953678029884</v>
      </c>
      <c r="K132" s="24">
        <v>10.651190126750318</v>
      </c>
      <c r="L132" s="24">
        <v>6.3954220890319711</v>
      </c>
      <c r="M132" s="24">
        <v>9.9565754741735191</v>
      </c>
      <c r="N132" s="24">
        <v>9.0014485883053332</v>
      </c>
      <c r="O132" s="24">
        <v>7.1253767385097166</v>
      </c>
      <c r="P132" s="24"/>
      <c r="Q132" s="24"/>
      <c r="R132" s="21"/>
      <c r="S132" s="64" t="str">
        <f t="shared" si="17"/>
        <v/>
      </c>
      <c r="T132" s="66" t="str">
        <f t="shared" si="18"/>
        <v/>
      </c>
      <c r="U132" s="66" t="str">
        <f t="shared" si="13"/>
        <v/>
      </c>
      <c r="V132" s="83">
        <f t="shared" si="16"/>
        <v>0</v>
      </c>
      <c r="W132" s="65">
        <f t="shared" si="14"/>
        <v>8.1197057225051352E-3</v>
      </c>
      <c r="X132" s="65">
        <f>IF(J132="", "", J132/GDP!M128/10)</f>
        <v>4.3602996921124149</v>
      </c>
      <c r="Y132" s="65">
        <f>IF(K132="", "", K132/GDP!N128/10)</f>
        <v>10.135886990946565</v>
      </c>
      <c r="Z132" s="65">
        <f>IF(L132="", "", L132/GDP!O128/10)</f>
        <v>7.3299274330749693</v>
      </c>
      <c r="AA132" s="65">
        <f>IF(M132="", "", M132/GDP!P128/10)</f>
        <v>9.9422334467089488</v>
      </c>
      <c r="AB132" s="65">
        <f>IF(N132="", "", N132/GDP!Q128/10)</f>
        <v>8.2105351197145513</v>
      </c>
      <c r="AC132" s="65">
        <f>IF(O132="", "", O132/GDP!R128/10)</f>
        <v>5.7431580985956048</v>
      </c>
      <c r="AD132" s="65" t="str">
        <f>IF(P132="", "", P132/GDP!S128/10)</f>
        <v/>
      </c>
      <c r="AE132" s="65" t="str">
        <f>IF(Q132="", "", Q132/GDP!T128/10)</f>
        <v/>
      </c>
      <c r="AF132" s="21"/>
      <c r="AG132" s="65">
        <f t="shared" si="15"/>
        <v>7.8064635245235179</v>
      </c>
    </row>
    <row r="133" spans="1:33" ht="14.25" customHeight="1" x14ac:dyDescent="0.15">
      <c r="A133" s="27" t="s">
        <v>153</v>
      </c>
      <c r="B133" s="26">
        <v>163.19882311339489</v>
      </c>
      <c r="C133" s="26">
        <v>185.26881611683143</v>
      </c>
      <c r="D133" s="26">
        <v>273.63348620794324</v>
      </c>
      <c r="E133" s="26">
        <v>380.72670583478498</v>
      </c>
      <c r="F133" s="26">
        <v>433.5778816316739</v>
      </c>
      <c r="G133" s="26">
        <v>401.72777089925569</v>
      </c>
      <c r="H133" s="26">
        <v>320.09979925285921</v>
      </c>
      <c r="I133" s="26">
        <v>412.95706668526412</v>
      </c>
      <c r="J133" s="26">
        <v>421.62978641861145</v>
      </c>
      <c r="K133" s="26">
        <v>503.74237404821406</v>
      </c>
      <c r="L133" s="26">
        <v>527.05516010929409</v>
      </c>
      <c r="M133" s="26">
        <v>586.92487438254102</v>
      </c>
      <c r="N133" s="26">
        <v>783.48063436323332</v>
      </c>
      <c r="O133" s="26">
        <v>836.26426735883399</v>
      </c>
      <c r="P133" s="26">
        <v>702.64488534736824</v>
      </c>
      <c r="Q133" s="26">
        <v>262.68922572979614</v>
      </c>
      <c r="R133" s="21"/>
      <c r="S133" s="64">
        <f t="shared" si="17"/>
        <v>-0.62614226445278987</v>
      </c>
      <c r="T133" s="66" t="str">
        <f t="shared" si="18"/>
        <v/>
      </c>
      <c r="U133" s="66" t="str">
        <f t="shared" si="13"/>
        <v/>
      </c>
      <c r="V133" s="83">
        <f t="shared" ref="V133:V164" si="19">IF(Q133="", 0, 1)</f>
        <v>1</v>
      </c>
      <c r="W133" s="65">
        <f t="shared" si="14"/>
        <v>0.68727396431225407</v>
      </c>
      <c r="X133" s="65">
        <f>IF(J133="", "", J133/GDP!M129/10)</f>
        <v>1.9025626940224847</v>
      </c>
      <c r="Y133" s="65">
        <f>IF(K133="", "", K133/GDP!N129/10)</f>
        <v>2.2169828119038852</v>
      </c>
      <c r="Z133" s="65">
        <f>IF(L133="", "", L133/GDP!O129/10)</f>
        <v>2.1635378606623368</v>
      </c>
      <c r="AA133" s="65">
        <f>IF(M133="", "", M133/GDP!P129/10)</f>
        <v>2.3932566226213092</v>
      </c>
      <c r="AB133" s="65">
        <f>IF(N133="", "", N133/GDP!Q129/10)</f>
        <v>2.7043067523355937</v>
      </c>
      <c r="AC133" s="65">
        <f>IF(O133="", "", O133/GDP!R129/10)</f>
        <v>2.5255987537386266</v>
      </c>
      <c r="AD133" s="65">
        <f>IF(P133="", "", P133/GDP!S129/10)</f>
        <v>2.0553477196462953</v>
      </c>
      <c r="AE133" s="65">
        <f>IF(Q133="", "", Q133/GDP!T129/10)</f>
        <v>0.77299195230564011</v>
      </c>
      <c r="AF133" s="21"/>
      <c r="AG133" s="65">
        <f t="shared" si="15"/>
        <v>2.3684095418008324</v>
      </c>
    </row>
    <row r="134" spans="1:33" ht="14.25" customHeight="1" x14ac:dyDescent="0.15">
      <c r="A134" s="27" t="s">
        <v>154</v>
      </c>
      <c r="B134" s="24">
        <v>263.32960893854749</v>
      </c>
      <c r="C134" s="24">
        <v>281.56983240223462</v>
      </c>
      <c r="D134" s="24">
        <v>295.40223463687147</v>
      </c>
      <c r="E134" s="24">
        <v>298.97206703910615</v>
      </c>
      <c r="F134" s="24">
        <v>296.50279329608941</v>
      </c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1"/>
      <c r="S134" s="64" t="str">
        <f t="shared" ref="S134:S165" si="20">IF(Q134="", "", Q134/P134-1)</f>
        <v/>
      </c>
      <c r="T134" s="66"/>
      <c r="U134" s="66" t="str">
        <f t="shared" ref="U134:U197" si="21">IF(AD134&gt;5, S134, "")</f>
        <v/>
      </c>
      <c r="V134" s="83">
        <f t="shared" si="19"/>
        <v>0</v>
      </c>
      <c r="W134" s="65" t="e">
        <f t="shared" si="14"/>
        <v>#DIV/0!</v>
      </c>
      <c r="X134" s="65" t="str">
        <f>IF(J134="", "", J134/GDP!M130/10)</f>
        <v/>
      </c>
      <c r="Y134" s="65" t="str">
        <f>IF(K134="", "", K134/GDP!N130/10)</f>
        <v/>
      </c>
      <c r="Z134" s="65" t="str">
        <f>IF(L134="", "", L134/GDP!O130/10)</f>
        <v/>
      </c>
      <c r="AA134" s="65" t="str">
        <f>IF(M134="", "", M134/GDP!P130/10)</f>
        <v/>
      </c>
      <c r="AB134" s="65" t="str">
        <f>IF(N134="", "", N134/GDP!Q130/10)</f>
        <v/>
      </c>
      <c r="AC134" s="65" t="str">
        <f>IF(O134="", "", O134/GDP!R130/10)</f>
        <v/>
      </c>
      <c r="AD134" s="65" t="str">
        <f>IF(P134="", "", P134/GDP!S130/10)</f>
        <v/>
      </c>
      <c r="AE134" s="65" t="str">
        <f>IF(Q134="", "", Q134/GDP!T130/10)</f>
        <v/>
      </c>
      <c r="AF134" s="21"/>
      <c r="AG134" s="65"/>
    </row>
    <row r="135" spans="1:33" ht="14.25" customHeight="1" x14ac:dyDescent="0.15">
      <c r="A135" s="27" t="s">
        <v>155</v>
      </c>
      <c r="B135" s="26">
        <v>13720.917566074493</v>
      </c>
      <c r="C135" s="26">
        <v>14594.652027018787</v>
      </c>
      <c r="D135" s="26">
        <v>17273.457602417027</v>
      </c>
      <c r="E135" s="26">
        <v>19813.899811707302</v>
      </c>
      <c r="F135" s="26">
        <v>18643.363988059871</v>
      </c>
      <c r="G135" s="26">
        <v>19040.47730808079</v>
      </c>
      <c r="H135" s="26">
        <v>20755.333454437205</v>
      </c>
      <c r="I135" s="26">
        <v>19670.18555887722</v>
      </c>
      <c r="J135" s="26">
        <v>20670.962495326774</v>
      </c>
      <c r="K135" s="26">
        <v>21156.317337863959</v>
      </c>
      <c r="L135" s="26">
        <v>18301.214095062067</v>
      </c>
      <c r="M135" s="26">
        <v>17958.874231961752</v>
      </c>
      <c r="N135" s="26">
        <v>20108.195487337787</v>
      </c>
      <c r="O135" s="26">
        <v>20749.883733672195</v>
      </c>
      <c r="P135" s="26">
        <v>20461.127307846367</v>
      </c>
      <c r="Q135" s="26">
        <v>6997.9935251014949</v>
      </c>
      <c r="R135" s="21"/>
      <c r="S135" s="64">
        <f t="shared" si="20"/>
        <v>-0.65798592522231525</v>
      </c>
      <c r="T135" s="66" t="str">
        <f t="shared" ref="T135:T180" si="22">IF(AD135&gt;10, S135, "")</f>
        <v/>
      </c>
      <c r="U135" s="66" t="str">
        <f t="shared" si="21"/>
        <v/>
      </c>
      <c r="V135" s="83">
        <f t="shared" si="19"/>
        <v>1</v>
      </c>
      <c r="W135" s="65">
        <f t="shared" ref="W135:W198" si="23">AVERAGE(L135:P135)/1000</f>
        <v>19.515858971176037</v>
      </c>
      <c r="X135" s="65">
        <f>IF(J135="", "", J135/GDP!M131/10)</f>
        <v>2.3565095346732994</v>
      </c>
      <c r="Y135" s="65">
        <f>IF(K135="", "", K135/GDP!N131/10)</f>
        <v>2.3707268826723999</v>
      </c>
      <c r="Z135" s="65">
        <f>IF(L135="", "", L135/GDP!O131/10)</f>
        <v>2.3902837224980695</v>
      </c>
      <c r="AA135" s="65">
        <f>IF(M135="", "", M135/GDP!P131/10)</f>
        <v>2.2911284076053309</v>
      </c>
      <c r="AB135" s="65">
        <f>IF(N135="", "", N135/GDP!Q131/10)</f>
        <v>2.4122827907282627</v>
      </c>
      <c r="AC135" s="65">
        <f>IF(O135="", "", O135/GDP!R131/10)</f>
        <v>2.269091119716514</v>
      </c>
      <c r="AD135" s="65">
        <f>IF(P135="", "", P135/GDP!S131/10)</f>
        <v>2.2555371719617163</v>
      </c>
      <c r="AE135" s="65">
        <f>IF(Q135="", "", Q135/GDP!T131/10)</f>
        <v>0.76773453238856437</v>
      </c>
      <c r="AF135" s="21"/>
      <c r="AG135" s="65">
        <f t="shared" ref="AG135:AG198" si="24">AVERAGE(Z135:AD135)</f>
        <v>2.3236646425019787</v>
      </c>
    </row>
    <row r="136" spans="1:33" ht="14.25" customHeight="1" x14ac:dyDescent="0.15">
      <c r="A136" s="27" t="s">
        <v>156</v>
      </c>
      <c r="B136" s="24">
        <v>122.20059359908375</v>
      </c>
      <c r="C136" s="24">
        <v>128.8146748443115</v>
      </c>
      <c r="D136" s="24">
        <v>149.23990244732209</v>
      </c>
      <c r="E136" s="24">
        <v>167.6</v>
      </c>
      <c r="F136" s="24">
        <v>169.49851388179829</v>
      </c>
      <c r="G136" s="24">
        <v>178.63008024701006</v>
      </c>
      <c r="H136" s="24">
        <v>176.06789441036696</v>
      </c>
      <c r="I136" s="24">
        <v>159.49377422316607</v>
      </c>
      <c r="J136" s="24">
        <v>164.14881043056243</v>
      </c>
      <c r="K136" s="24">
        <v>169.1942214004884</v>
      </c>
      <c r="L136" s="24">
        <v>144.77237155374942</v>
      </c>
      <c r="M136" s="24">
        <v>153.42966751339847</v>
      </c>
      <c r="N136" s="24"/>
      <c r="O136" s="24"/>
      <c r="P136" s="24"/>
      <c r="Q136" s="24"/>
      <c r="R136" s="21"/>
      <c r="S136" s="64" t="str">
        <f t="shared" si="20"/>
        <v/>
      </c>
      <c r="T136" s="66" t="str">
        <f t="shared" si="22"/>
        <v/>
      </c>
      <c r="U136" s="66" t="str">
        <f t="shared" si="21"/>
        <v/>
      </c>
      <c r="V136" s="83">
        <f t="shared" si="19"/>
        <v>0</v>
      </c>
      <c r="W136" s="65">
        <f t="shared" si="23"/>
        <v>0.14910101953357394</v>
      </c>
      <c r="X136" s="65">
        <f>IF(J136="", "", J136/GDP!M132/10)</f>
        <v>1.6174690605457425</v>
      </c>
      <c r="Y136" s="65">
        <f>IF(K136="", "", K136/GDP!N132/10)</f>
        <v>1.5930324458146103</v>
      </c>
      <c r="Z136" s="65">
        <f>IF(L136="", "", L136/GDP!O132/10)</f>
        <v>1.6470700192441909</v>
      </c>
      <c r="AA136" s="65">
        <f>IF(M136="", "", M136/GDP!P132/10)</f>
        <v>1.7044181247866177</v>
      </c>
      <c r="AB136" s="65" t="str">
        <f>IF(N136="", "", N136/GDP!Q132/10)</f>
        <v/>
      </c>
      <c r="AC136" s="65" t="str">
        <f>IF(O136="", "", O136/GDP!R132/10)</f>
        <v/>
      </c>
      <c r="AD136" s="65" t="str">
        <f>IF(P136="", "", P136/GDP!S132/10)</f>
        <v/>
      </c>
      <c r="AE136" s="65" t="str">
        <f>IF(Q136="", "", Q136/GDP!T132/10)</f>
        <v/>
      </c>
      <c r="AF136" s="21"/>
      <c r="AG136" s="65">
        <f t="shared" si="24"/>
        <v>1.6757440720154042</v>
      </c>
    </row>
    <row r="137" spans="1:33" ht="14.25" customHeight="1" x14ac:dyDescent="0.15">
      <c r="A137" s="27" t="s">
        <v>157</v>
      </c>
      <c r="B137" s="26">
        <v>2671.3369544944294</v>
      </c>
      <c r="C137" s="26">
        <v>2535.0123016236189</v>
      </c>
      <c r="D137" s="26">
        <v>3077.1426871760004</v>
      </c>
      <c r="E137" s="26">
        <v>3005.923334764097</v>
      </c>
      <c r="F137" s="26">
        <v>2579.6384667634047</v>
      </c>
      <c r="G137" s="26">
        <v>3038.6483848217094</v>
      </c>
      <c r="H137" s="26">
        <v>3460.6381155605982</v>
      </c>
      <c r="I137" s="26">
        <v>3714.551142602475</v>
      </c>
      <c r="J137" s="26">
        <v>3861.1032439167889</v>
      </c>
      <c r="K137" s="26">
        <v>4108.4889682056364</v>
      </c>
      <c r="L137" s="26">
        <v>3721.3810718317004</v>
      </c>
      <c r="M137" s="26">
        <v>4009.9881385102253</v>
      </c>
      <c r="N137" s="26">
        <v>4462.9076621139639</v>
      </c>
      <c r="O137" s="26">
        <v>4603.1800569163779</v>
      </c>
      <c r="P137" s="26">
        <v>4408.0050333170429</v>
      </c>
      <c r="Q137" s="26">
        <v>1466.3143466859915</v>
      </c>
      <c r="R137" s="21"/>
      <c r="S137" s="64">
        <f t="shared" si="20"/>
        <v>-0.66735193458193864</v>
      </c>
      <c r="T137" s="66" t="str">
        <f t="shared" si="22"/>
        <v/>
      </c>
      <c r="U137" s="66" t="str">
        <f t="shared" si="21"/>
        <v/>
      </c>
      <c r="V137" s="83">
        <f t="shared" si="19"/>
        <v>1</v>
      </c>
      <c r="W137" s="65">
        <f t="shared" si="23"/>
        <v>4.2410923925378619</v>
      </c>
      <c r="X137" s="65">
        <f>IF(J137="", "", J137/GDP!M133/10)</f>
        <v>2.0635993778876331</v>
      </c>
      <c r="Y137" s="65">
        <f>IF(K137="", "", K137/GDP!N133/10)</f>
        <v>2.0528142837002488</v>
      </c>
      <c r="Z137" s="65">
        <f>IF(L137="", "", L137/GDP!O133/10)</f>
        <v>2.1121091403858552</v>
      </c>
      <c r="AA137" s="65">
        <f>IF(M137="", "", M137/GDP!P133/10)</f>
        <v>2.1563435939379008</v>
      </c>
      <c r="AB137" s="65">
        <f>IF(N137="", "", N137/GDP!Q133/10)</f>
        <v>2.1896597572111292</v>
      </c>
      <c r="AC137" s="65">
        <f>IF(O137="", "", O137/GDP!R133/10)</f>
        <v>2.1937979483349066</v>
      </c>
      <c r="AD137" s="65">
        <f>IF(P137="", "", P137/GDP!S133/10)</f>
        <v>2.0968091573435812</v>
      </c>
      <c r="AE137" s="65">
        <f>IF(Q137="", "", Q137/GDP!T133/10)</f>
        <v>0.70048308401875092</v>
      </c>
      <c r="AF137" s="21"/>
      <c r="AG137" s="65">
        <f t="shared" si="24"/>
        <v>2.1497439194426748</v>
      </c>
    </row>
    <row r="138" spans="1:33" ht="14.25" customHeight="1" x14ac:dyDescent="0.15">
      <c r="A138" s="27" t="s">
        <v>158</v>
      </c>
      <c r="B138" s="24">
        <v>90.8</v>
      </c>
      <c r="C138" s="24">
        <v>135.69999999999999</v>
      </c>
      <c r="D138" s="24">
        <v>126.5</v>
      </c>
      <c r="E138" s="24">
        <v>144.1</v>
      </c>
      <c r="F138" s="24">
        <v>133.9</v>
      </c>
      <c r="G138" s="24">
        <v>120.6</v>
      </c>
      <c r="H138" s="24">
        <v>137.80000000000001</v>
      </c>
      <c r="I138" s="24">
        <v>135.6</v>
      </c>
      <c r="J138" s="24">
        <v>151.69999999999999</v>
      </c>
      <c r="K138" s="24">
        <v>167.7</v>
      </c>
      <c r="L138" s="24">
        <v>156.4</v>
      </c>
      <c r="M138" s="24">
        <v>181.3</v>
      </c>
      <c r="N138" s="24">
        <v>234.6</v>
      </c>
      <c r="O138" s="24">
        <v>218.8</v>
      </c>
      <c r="P138" s="24">
        <v>181.3</v>
      </c>
      <c r="Q138" s="24">
        <v>63.3</v>
      </c>
      <c r="R138" s="21"/>
      <c r="S138" s="64">
        <f t="shared" si="20"/>
        <v>-0.65085493656922233</v>
      </c>
      <c r="T138" s="66" t="str">
        <f t="shared" si="22"/>
        <v/>
      </c>
      <c r="U138" s="66" t="str">
        <f t="shared" si="21"/>
        <v/>
      </c>
      <c r="V138" s="83">
        <f t="shared" si="19"/>
        <v>1</v>
      </c>
      <c r="W138" s="65">
        <f t="shared" si="23"/>
        <v>0.19448000000000001</v>
      </c>
      <c r="X138" s="65">
        <f>IF(J138="", "", J138/GDP!M134/10)</f>
        <v>1.3812271576413964</v>
      </c>
      <c r="Y138" s="65">
        <f>IF(K138="", "", K138/GDP!N134/10)</f>
        <v>1.4115640864008445</v>
      </c>
      <c r="Z138" s="65">
        <f>IF(L138="", "", L138/GDP!O134/10)</f>
        <v>1.2260229580054107</v>
      </c>
      <c r="AA138" s="65">
        <f>IF(M138="", "", M138/GDP!P134/10)</f>
        <v>1.3645924837242076</v>
      </c>
      <c r="AB138" s="65">
        <f>IF(N138="", "", N138/GDP!Q134/10)</f>
        <v>1.7017246116945319</v>
      </c>
      <c r="AC138" s="65">
        <f>IF(O138="", "", O138/GDP!R134/10)</f>
        <v>1.6798177259378284</v>
      </c>
      <c r="AD138" s="65">
        <f>IF(P138="", "", P138/GDP!S134/10)</f>
        <v>1.4359843139618358</v>
      </c>
      <c r="AE138" s="65">
        <f>IF(Q138="", "", Q138/GDP!T134/10)</f>
        <v>0.50157781912279353</v>
      </c>
      <c r="AF138" s="21"/>
      <c r="AG138" s="65">
        <f t="shared" si="24"/>
        <v>1.4816284186647628</v>
      </c>
    </row>
    <row r="139" spans="1:33" ht="14.25" customHeight="1" x14ac:dyDescent="0.15">
      <c r="A139" s="27" t="s">
        <v>159</v>
      </c>
      <c r="B139" s="26">
        <v>30.400655798894554</v>
      </c>
      <c r="C139" s="26">
        <v>27.640298086253647</v>
      </c>
      <c r="D139" s="26">
        <v>29.481834344892402</v>
      </c>
      <c r="E139" s="26">
        <v>68.477572113863843</v>
      </c>
      <c r="F139" s="26">
        <v>53.919529258634732</v>
      </c>
      <c r="G139" s="26">
        <v>91.706803139027187</v>
      </c>
      <c r="H139" s="26">
        <v>39.6</v>
      </c>
      <c r="I139" s="26">
        <v>36.315600460734274</v>
      </c>
      <c r="J139" s="26">
        <v>46.786834579394942</v>
      </c>
      <c r="K139" s="26">
        <v>84.748108976057281</v>
      </c>
      <c r="L139" s="26">
        <v>70.252111285561355</v>
      </c>
      <c r="M139" s="26">
        <v>74.536283283955342</v>
      </c>
      <c r="N139" s="26">
        <v>79.961629711452659</v>
      </c>
      <c r="O139" s="26">
        <v>95.095466361098858</v>
      </c>
      <c r="P139" s="26">
        <v>102.50327890920116</v>
      </c>
      <c r="Q139" s="26"/>
      <c r="R139" s="21"/>
      <c r="S139" s="64" t="str">
        <f t="shared" si="20"/>
        <v/>
      </c>
      <c r="T139" s="66" t="str">
        <f t="shared" si="22"/>
        <v/>
      </c>
      <c r="U139" s="66" t="str">
        <f t="shared" si="21"/>
        <v/>
      </c>
      <c r="V139" s="83">
        <f t="shared" si="19"/>
        <v>0</v>
      </c>
      <c r="W139" s="65">
        <f t="shared" si="23"/>
        <v>8.4469753910253867E-2</v>
      </c>
      <c r="X139" s="65">
        <f>IF(J139="", "", J139/GDP!M135/10)</f>
        <v>0.4584194330784489</v>
      </c>
      <c r="Y139" s="65">
        <f>IF(K139="", "", K139/GDP!N135/10)</f>
        <v>0.7825299428913961</v>
      </c>
      <c r="Z139" s="65">
        <f>IF(L139="", "", L139/GDP!O135/10)</f>
        <v>0.72542840927548402</v>
      </c>
      <c r="AA139" s="65">
        <f>IF(M139="", "", M139/GDP!P135/10)</f>
        <v>0.72013136003212652</v>
      </c>
      <c r="AB139" s="65">
        <f>IF(N139="", "", N139/GDP!Q135/10)</f>
        <v>0.71489550645463951</v>
      </c>
      <c r="AC139" s="65">
        <f>IF(O139="", "", O139/GDP!R135/10)</f>
        <v>0.74004569052168334</v>
      </c>
      <c r="AD139" s="65">
        <f>IF(P139="", "", P139/GDP!S135/10)</f>
        <v>0.79386518163148534</v>
      </c>
      <c r="AE139" s="65" t="str">
        <f>IF(Q139="", "", Q139/GDP!T135/10)</f>
        <v/>
      </c>
      <c r="AF139" s="21"/>
      <c r="AG139" s="65">
        <f t="shared" si="24"/>
        <v>0.73887322958308377</v>
      </c>
    </row>
    <row r="140" spans="1:33" ht="14.25" customHeight="1" x14ac:dyDescent="0.15">
      <c r="A140" s="27" t="s">
        <v>160</v>
      </c>
      <c r="B140" s="24">
        <v>239.61740274184146</v>
      </c>
      <c r="C140" s="24">
        <v>3279.0163620111066</v>
      </c>
      <c r="D140" s="24">
        <v>5590.0183169169222</v>
      </c>
      <c r="E140" s="24">
        <v>9775.7090441073669</v>
      </c>
      <c r="F140" s="24">
        <v>5012.7787923159603</v>
      </c>
      <c r="G140" s="24">
        <v>5566.3772080004646</v>
      </c>
      <c r="H140" s="24">
        <v>6598.3781711248675</v>
      </c>
      <c r="I140" s="24">
        <v>6141.1369489206354</v>
      </c>
      <c r="J140" s="24">
        <v>5863.8971117961037</v>
      </c>
      <c r="K140" s="24">
        <v>5811.4</v>
      </c>
      <c r="L140" s="24">
        <v>5605.2010740839996</v>
      </c>
      <c r="M140" s="24">
        <v>1079.10976456198</v>
      </c>
      <c r="N140" s="24">
        <v>5797.26111047226</v>
      </c>
      <c r="O140" s="24">
        <v>9568.8276801670709</v>
      </c>
      <c r="P140" s="24">
        <v>13508.942037126</v>
      </c>
      <c r="Q140" s="24">
        <v>5548.27579173718</v>
      </c>
      <c r="R140" s="21"/>
      <c r="S140" s="64">
        <f t="shared" si="20"/>
        <v>-0.58928865217652793</v>
      </c>
      <c r="T140" s="66" t="str">
        <f t="shared" si="22"/>
        <v/>
      </c>
      <c r="U140" s="66" t="str">
        <f t="shared" si="21"/>
        <v/>
      </c>
      <c r="V140" s="83">
        <f t="shared" si="19"/>
        <v>1</v>
      </c>
      <c r="W140" s="65">
        <f t="shared" si="23"/>
        <v>7.1118683332822616</v>
      </c>
      <c r="X140" s="65">
        <f>IF(J140="", "", J140/GDP!M136/10)</f>
        <v>1.1386955105023444</v>
      </c>
      <c r="Y140" s="65">
        <f>IF(K140="", "", K140/GDP!N136/10)</f>
        <v>1.0222361228960926</v>
      </c>
      <c r="Z140" s="65">
        <f>IF(L140="", "", L140/GDP!O136/10)</f>
        <v>1.1382584197383312</v>
      </c>
      <c r="AA140" s="65">
        <f>IF(M140="", "", M140/GDP!P136/10)</f>
        <v>0.26667788866885428</v>
      </c>
      <c r="AB140" s="65">
        <f>IF(N140="", "", N140/GDP!Q136/10)</f>
        <v>1.5428691563453274</v>
      </c>
      <c r="AC140" s="65">
        <f>IF(O140="", "", O140/GDP!R136/10)</f>
        <v>2.2689072206068639</v>
      </c>
      <c r="AD140" s="65">
        <f>IF(P140="", "", P140/GDP!S136/10)</f>
        <v>3.0145784663533544</v>
      </c>
      <c r="AE140" s="65">
        <f>IF(Q140="", "", Q140/GDP!T136/10)</f>
        <v>1.292030424690995</v>
      </c>
      <c r="AF140" s="21"/>
      <c r="AG140" s="65">
        <f t="shared" si="24"/>
        <v>1.6462582303425464</v>
      </c>
    </row>
    <row r="141" spans="1:33" ht="14.25" customHeight="1" x14ac:dyDescent="0.15">
      <c r="A141" s="27" t="s">
        <v>161</v>
      </c>
      <c r="B141" s="26">
        <v>61.940608099999999</v>
      </c>
      <c r="C141" s="26">
        <v>70.716865200000001</v>
      </c>
      <c r="D141" s="26">
        <v>101.59553129999999</v>
      </c>
      <c r="E141" s="26">
        <v>136.312915</v>
      </c>
      <c r="F141" s="26">
        <v>100.182568</v>
      </c>
      <c r="G141" s="26">
        <v>91.873879000000002</v>
      </c>
      <c r="H141" s="26">
        <v>113.069267</v>
      </c>
      <c r="I141" s="26">
        <v>111.36654900000001</v>
      </c>
      <c r="J141" s="26">
        <v>130.586671</v>
      </c>
      <c r="K141" s="26">
        <v>148.764813</v>
      </c>
      <c r="L141" s="26">
        <v>159.48898700000001</v>
      </c>
      <c r="M141" s="26">
        <v>180.05225899999999</v>
      </c>
      <c r="N141" s="26">
        <v>207.29867999999999</v>
      </c>
      <c r="O141" s="26">
        <v>259.01605999999998</v>
      </c>
      <c r="P141" s="26">
        <v>282.39053100000001</v>
      </c>
      <c r="Q141" s="26">
        <v>146.85337100000001</v>
      </c>
      <c r="R141" s="21"/>
      <c r="S141" s="64">
        <f t="shared" si="20"/>
        <v>-0.47996354382010065</v>
      </c>
      <c r="T141" s="66" t="str">
        <f t="shared" si="22"/>
        <v/>
      </c>
      <c r="U141" s="66" t="str">
        <f t="shared" si="21"/>
        <v/>
      </c>
      <c r="V141" s="83">
        <f t="shared" si="19"/>
        <v>1</v>
      </c>
      <c r="W141" s="65">
        <f t="shared" si="23"/>
        <v>0.21764930340000002</v>
      </c>
      <c r="X141" s="65">
        <f>IF(J141="", "", J141/GDP!M137/10)</f>
        <v>1.206465370151582</v>
      </c>
      <c r="Y141" s="65">
        <f>IF(K141="", "", K141/GDP!N137/10)</f>
        <v>1.3075266133888488</v>
      </c>
      <c r="Z141" s="65">
        <f>IF(L141="", "", L141/GDP!O137/10)</f>
        <v>1.5842304526656099</v>
      </c>
      <c r="AA141" s="65">
        <f>IF(M141="", "", M141/GDP!P137/10)</f>
        <v>1.6849807012763236</v>
      </c>
      <c r="AB141" s="65">
        <f>IF(N141="", "", N141/GDP!Q137/10)</f>
        <v>1.8286627784494507</v>
      </c>
      <c r="AC141" s="65">
        <f>IF(O141="", "", O141/GDP!R137/10)</f>
        <v>2.0405022285449408</v>
      </c>
      <c r="AD141" s="65">
        <f>IF(P141="", "", P141/GDP!S137/10)</f>
        <v>2.2501602454487246</v>
      </c>
      <c r="AE141" s="65">
        <f>IF(Q141="", "", Q141/GDP!T137/10)</f>
        <v>1.1951439374175286</v>
      </c>
      <c r="AF141" s="21"/>
      <c r="AG141" s="65">
        <f t="shared" si="24"/>
        <v>1.8777072812770101</v>
      </c>
    </row>
    <row r="142" spans="1:33" ht="14.25" customHeight="1" x14ac:dyDescent="0.15">
      <c r="A142" s="27" t="s">
        <v>162</v>
      </c>
      <c r="B142" s="24">
        <v>9678.278644966671</v>
      </c>
      <c r="C142" s="24">
        <v>10720.682961094046</v>
      </c>
      <c r="D142" s="24">
        <v>12120.96810673598</v>
      </c>
      <c r="E142" s="24">
        <v>14099.912583684667</v>
      </c>
      <c r="F142" s="24">
        <v>12100.500211972874</v>
      </c>
      <c r="G142" s="24">
        <v>13472.088172526692</v>
      </c>
      <c r="H142" s="24">
        <v>15823.306032233239</v>
      </c>
      <c r="I142" s="24">
        <v>16602.8</v>
      </c>
      <c r="J142" s="24">
        <v>18464.910255497056</v>
      </c>
      <c r="K142" s="24">
        <v>18538.793406462439</v>
      </c>
      <c r="L142" s="24">
        <v>15298.289092979312</v>
      </c>
      <c r="M142" s="24">
        <v>15068.995573338625</v>
      </c>
      <c r="N142" s="24">
        <v>16268.669122684814</v>
      </c>
      <c r="O142" s="24">
        <v>17052.474907798496</v>
      </c>
      <c r="P142" s="24">
        <v>16510.558314397942</v>
      </c>
      <c r="Q142" s="24">
        <v>3660.2235642781843</v>
      </c>
      <c r="R142" s="21"/>
      <c r="S142" s="64">
        <f t="shared" si="20"/>
        <v>-0.77831012770256791</v>
      </c>
      <c r="T142" s="66" t="str">
        <f t="shared" si="22"/>
        <v/>
      </c>
      <c r="U142" s="66" t="str">
        <f t="shared" si="21"/>
        <v/>
      </c>
      <c r="V142" s="83">
        <f t="shared" si="19"/>
        <v>1</v>
      </c>
      <c r="W142" s="65">
        <f t="shared" si="23"/>
        <v>16.039797402239838</v>
      </c>
      <c r="X142" s="65">
        <f>IF(J142="", "", J142/GDP!M138/10)</f>
        <v>3.5321861170349416</v>
      </c>
      <c r="Y142" s="65">
        <f>IF(K142="", "", K142/GDP!N138/10)</f>
        <v>3.7195865928298906</v>
      </c>
      <c r="Z142" s="65">
        <f>IF(L142="", "", L142/GDP!O138/10)</f>
        <v>3.9653259792024746</v>
      </c>
      <c r="AA142" s="65">
        <f>IF(M142="", "", M142/GDP!P138/10)</f>
        <v>4.0856525516548752</v>
      </c>
      <c r="AB142" s="65">
        <f>IF(N142="", "", N142/GDP!Q138/10)</f>
        <v>4.0835632437496256</v>
      </c>
      <c r="AC142" s="65">
        <f>IF(O142="", "", O142/GDP!R138/10)</f>
        <v>3.9021709161110687</v>
      </c>
      <c r="AD142" s="65">
        <f>IF(P142="", "", P142/GDP!S138/10)</f>
        <v>4.071552782331735</v>
      </c>
      <c r="AE142" s="65">
        <f>IF(Q142="", "", Q142/GDP!T138/10)</f>
        <v>1.011086169082144</v>
      </c>
      <c r="AF142" s="21"/>
      <c r="AG142" s="65">
        <f t="shared" si="24"/>
        <v>4.021653094609956</v>
      </c>
    </row>
    <row r="143" spans="1:33" ht="14.25" customHeight="1" x14ac:dyDescent="0.15">
      <c r="A143" s="27" t="s">
        <v>163</v>
      </c>
      <c r="B143" s="26">
        <v>668.4005201560467</v>
      </c>
      <c r="C143" s="26">
        <v>712.35370611183362</v>
      </c>
      <c r="D143" s="26">
        <v>751.62548764629389</v>
      </c>
      <c r="E143" s="26">
        <v>855.65669700910269</v>
      </c>
      <c r="F143" s="26">
        <v>902.47074122236666</v>
      </c>
      <c r="G143" s="26">
        <v>1001.300390117035</v>
      </c>
      <c r="H143" s="26">
        <v>1167.7503250975292</v>
      </c>
      <c r="I143" s="26">
        <v>1282.3716843862287</v>
      </c>
      <c r="J143" s="26">
        <v>1426.0219598137505</v>
      </c>
      <c r="K143" s="26">
        <v>1654.9523520281896</v>
      </c>
      <c r="L143" s="26">
        <v>1768.5672964805565</v>
      </c>
      <c r="M143" s="26">
        <v>2137.8476997565331</v>
      </c>
      <c r="N143" s="26">
        <v>2335.121659285654</v>
      </c>
      <c r="O143" s="26">
        <v>2541.5434837833054</v>
      </c>
      <c r="P143" s="26">
        <v>2615.8678068636927</v>
      </c>
      <c r="Q143" s="72">
        <v>1037.7113133940181</v>
      </c>
      <c r="R143" s="21"/>
      <c r="S143" s="64">
        <f t="shared" si="20"/>
        <v>-0.60330131718766511</v>
      </c>
      <c r="T143" s="66" t="str">
        <f t="shared" si="22"/>
        <v/>
      </c>
      <c r="U143" s="66" t="str">
        <f t="shared" si="21"/>
        <v/>
      </c>
      <c r="V143" s="83">
        <f t="shared" si="19"/>
        <v>1</v>
      </c>
      <c r="W143" s="65">
        <f t="shared" si="23"/>
        <v>2.2797895892339484</v>
      </c>
      <c r="X143" s="65">
        <f>IF(J143="", "", J143/GDP!M139/10)</f>
        <v>1.8100309763717444</v>
      </c>
      <c r="Y143" s="65">
        <f>IF(K143="", "", K143/GDP!N139/10)</f>
        <v>2.0412176151755914</v>
      </c>
      <c r="Z143" s="65">
        <f>IF(L143="", "", L143/GDP!O139/10)</f>
        <v>2.5661394573360781</v>
      </c>
      <c r="AA143" s="65">
        <f>IF(M143="", "", M143/GDP!P139/10)</f>
        <v>3.2648554076743217</v>
      </c>
      <c r="AB143" s="65">
        <f>IF(N143="", "", N143/GDP!Q139/10)</f>
        <v>3.3076352390148203</v>
      </c>
      <c r="AC143" s="65">
        <f>IF(O143="", "", O143/GDP!R139/10)</f>
        <v>3.1853379842584486</v>
      </c>
      <c r="AD143" s="65">
        <f>IF(P143="", "", P143/GDP!S139/10)</f>
        <v>3.426990574727558</v>
      </c>
      <c r="AE143" s="65">
        <f>IF(Q143="", "", Q143/GDP!T139/10)</f>
        <v>1.6421562365795119</v>
      </c>
      <c r="AF143" s="21"/>
      <c r="AG143" s="65">
        <f t="shared" si="24"/>
        <v>3.1501917326022451</v>
      </c>
    </row>
    <row r="144" spans="1:33" ht="14.25" customHeight="1" x14ac:dyDescent="0.15">
      <c r="A144" s="27" t="s">
        <v>164</v>
      </c>
      <c r="B144" s="24">
        <v>1280</v>
      </c>
      <c r="C144" s="24">
        <v>1545</v>
      </c>
      <c r="D144" s="24">
        <v>1593</v>
      </c>
      <c r="E144" s="24">
        <v>1518</v>
      </c>
      <c r="F144" s="24">
        <v>684.59</v>
      </c>
      <c r="G144" s="24">
        <v>925</v>
      </c>
      <c r="H144" s="24">
        <v>1130</v>
      </c>
      <c r="I144" s="24">
        <v>1414</v>
      </c>
      <c r="J144" s="24">
        <v>1083</v>
      </c>
      <c r="K144" s="24">
        <v>1365</v>
      </c>
      <c r="L144" s="24">
        <v>1658</v>
      </c>
      <c r="M144" s="24">
        <v>1909</v>
      </c>
      <c r="N144" s="24">
        <v>2197</v>
      </c>
      <c r="O144" s="24">
        <v>1885</v>
      </c>
      <c r="P144" s="24">
        <v>1652</v>
      </c>
      <c r="Q144" s="24">
        <v>848</v>
      </c>
      <c r="R144" s="21"/>
      <c r="S144" s="64">
        <f t="shared" si="20"/>
        <v>-0.48668280871670699</v>
      </c>
      <c r="T144" s="66" t="str">
        <f t="shared" si="22"/>
        <v/>
      </c>
      <c r="U144" s="66" t="str">
        <f t="shared" si="21"/>
        <v/>
      </c>
      <c r="V144" s="83">
        <f t="shared" si="19"/>
        <v>1</v>
      </c>
      <c r="W144" s="65">
        <f t="shared" si="23"/>
        <v>1.8602000000000001</v>
      </c>
      <c r="X144" s="65">
        <f>IF(J144="", "", J144/GDP!M140/10)</f>
        <v>0.46955537601599096</v>
      </c>
      <c r="Y144" s="65">
        <f>IF(K144="", "", K144/GDP!N140/10)</f>
        <v>0.55956462424417652</v>
      </c>
      <c r="Z144" s="65">
        <f>IF(L144="", "", L144/GDP!O140/10)</f>
        <v>0.61368686301417785</v>
      </c>
      <c r="AA144" s="65">
        <f>IF(M144="", "", M144/GDP!P140/10)</f>
        <v>0.68663281793383502</v>
      </c>
      <c r="AB144" s="65">
        <f>IF(N144="", "", N144/GDP!Q140/10)</f>
        <v>0.72126698641588793</v>
      </c>
      <c r="AC144" s="65">
        <f>IF(O144="", "", O144/GDP!R140/10)</f>
        <v>0.60209558129577212</v>
      </c>
      <c r="AD144" s="65">
        <f>IF(P144="", "", P144/GDP!S140/10)</f>
        <v>0.59651460690571867</v>
      </c>
      <c r="AE144" s="65">
        <f>IF(Q144="", "", Q144/GDP!T140/10)</f>
        <v>0.32400242440424981</v>
      </c>
      <c r="AF144" s="21"/>
      <c r="AG144" s="65">
        <f t="shared" si="24"/>
        <v>0.6440393711130783</v>
      </c>
    </row>
    <row r="145" spans="1:33" ht="14.25" customHeight="1" x14ac:dyDescent="0.15">
      <c r="A145" s="27" t="s">
        <v>165</v>
      </c>
      <c r="B145" s="26">
        <v>8</v>
      </c>
      <c r="C145" s="26">
        <v>8.1089211066771192</v>
      </c>
      <c r="D145" s="26">
        <v>8.4447003507487608</v>
      </c>
      <c r="E145" s="26">
        <v>8.1071313874145794</v>
      </c>
      <c r="F145" s="26">
        <v>6.3949853691894196</v>
      </c>
      <c r="G145" s="26">
        <v>6.0099007514757998</v>
      </c>
      <c r="H145" s="26">
        <v>8.2636230509607707</v>
      </c>
      <c r="I145" s="26">
        <v>10.239155058931301</v>
      </c>
      <c r="J145" s="26">
        <v>10.171034162418401</v>
      </c>
      <c r="K145" s="26">
        <v>9.3829677142585606</v>
      </c>
      <c r="L145" s="26">
        <v>12.7736901631578</v>
      </c>
      <c r="M145" s="26">
        <v>14.265940194482001</v>
      </c>
      <c r="N145" s="26">
        <v>13.740404576539399</v>
      </c>
      <c r="O145" s="72">
        <v>15.466830089533833</v>
      </c>
      <c r="P145" s="72">
        <v>14.10779261583105</v>
      </c>
      <c r="Q145" s="26"/>
      <c r="R145" s="21"/>
      <c r="S145" s="64" t="str">
        <f t="shared" si="20"/>
        <v/>
      </c>
      <c r="T145" s="66" t="str">
        <f t="shared" si="22"/>
        <v/>
      </c>
      <c r="U145" s="66" t="str">
        <f t="shared" si="21"/>
        <v/>
      </c>
      <c r="V145" s="83">
        <f t="shared" si="19"/>
        <v>0</v>
      </c>
      <c r="W145" s="65">
        <f t="shared" si="23"/>
        <v>1.4070931527908816E-2</v>
      </c>
      <c r="X145" s="65">
        <f>IF(J145="", "", J145/GDP!M141/10)</f>
        <v>4.5398434984120923</v>
      </c>
      <c r="Y145" s="65">
        <f>IF(K145="", "", K145/GDP!N141/10)</f>
        <v>3.8507052330542137</v>
      </c>
      <c r="Z145" s="65">
        <f>IF(L145="", "", L145/GDP!O141/10)</f>
        <v>4.5812607135893888</v>
      </c>
      <c r="AA145" s="65">
        <f>IF(M145="", "", M145/GDP!P141/10)</f>
        <v>4.8073970381341269</v>
      </c>
      <c r="AB145" s="65">
        <f>IF(N145="", "", N145/GDP!Q141/10)</f>
        <v>4.7782064480117015</v>
      </c>
      <c r="AC145" s="65">
        <f>IF(O145="", "", O145/GDP!R141/10)</f>
        <v>5.4206581941128134</v>
      </c>
      <c r="AD145" s="65">
        <f>IF(P145="", "", P145/GDP!S141/10)</f>
        <v>5.0307821866777029</v>
      </c>
      <c r="AE145" s="65" t="str">
        <f>IF(Q145="", "", Q145/GDP!T141/10)</f>
        <v/>
      </c>
      <c r="AF145" s="21"/>
      <c r="AG145" s="65">
        <f t="shared" si="24"/>
        <v>4.9236609161051463</v>
      </c>
    </row>
    <row r="146" spans="1:33" ht="14.25" customHeight="1" x14ac:dyDescent="0.15">
      <c r="A146" s="27" t="s">
        <v>166</v>
      </c>
      <c r="B146" s="24">
        <v>271.10000000000002</v>
      </c>
      <c r="C146" s="24">
        <v>271.2</v>
      </c>
      <c r="D146" s="24">
        <v>307</v>
      </c>
      <c r="E146" s="24">
        <v>365.8</v>
      </c>
      <c r="F146" s="24">
        <v>337.9</v>
      </c>
      <c r="G146" s="24">
        <v>397.8</v>
      </c>
      <c r="H146" s="24">
        <v>505.2</v>
      </c>
      <c r="I146" s="24">
        <v>415.2</v>
      </c>
      <c r="J146" s="24">
        <v>862.1</v>
      </c>
      <c r="K146" s="24">
        <v>941.7</v>
      </c>
      <c r="L146" s="24">
        <v>1054.7</v>
      </c>
      <c r="M146" s="24">
        <v>1143.5467960000001</v>
      </c>
      <c r="N146" s="24">
        <v>920.67999799999996</v>
      </c>
      <c r="O146" s="24">
        <v>1184.2671740000001</v>
      </c>
      <c r="P146" s="24">
        <v>1412.121965</v>
      </c>
      <c r="Q146" s="24">
        <v>465.01486399999999</v>
      </c>
      <c r="R146" s="21"/>
      <c r="S146" s="64">
        <f t="shared" si="20"/>
        <v>-0.6706978040668039</v>
      </c>
      <c r="T146" s="66" t="str">
        <f t="shared" si="22"/>
        <v/>
      </c>
      <c r="U146" s="66" t="str">
        <f t="shared" si="21"/>
        <v/>
      </c>
      <c r="V146" s="83">
        <f t="shared" si="19"/>
        <v>1</v>
      </c>
      <c r="W146" s="65">
        <f t="shared" si="23"/>
        <v>1.1430631866000001</v>
      </c>
      <c r="X146" s="65">
        <f>IF(J146="", "", J146/GDP!M142/10)</f>
        <v>1.8905705900374101</v>
      </c>
      <c r="Y146" s="65">
        <f>IF(K146="", "", K146/GDP!N142/10)</f>
        <v>1.8863629857963098</v>
      </c>
      <c r="Z146" s="65">
        <f>IF(L146="", "", L146/GDP!O142/10)</f>
        <v>1.9498363150589406</v>
      </c>
      <c r="AA146" s="65">
        <f>IF(M146="", "", M146/GDP!P142/10)</f>
        <v>1.9747751795756507</v>
      </c>
      <c r="AB146" s="65">
        <f>IF(N146="", "", N146/GDP!Q142/10)</f>
        <v>1.480128073124868</v>
      </c>
      <c r="AC146" s="65">
        <f>IF(O146="", "", O146/GDP!R142/10)</f>
        <v>1.8239622195029113</v>
      </c>
      <c r="AD146" s="65">
        <f>IF(P146="", "", P146/GDP!S142/10)</f>
        <v>2.1143390735322898</v>
      </c>
      <c r="AE146" s="65">
        <f>IF(Q146="", "", Q146/GDP!T142/10)</f>
        <v>0.87841288230818448</v>
      </c>
      <c r="AF146" s="21"/>
      <c r="AG146" s="65">
        <f t="shared" si="24"/>
        <v>1.8686081721589325</v>
      </c>
    </row>
    <row r="147" spans="1:33" ht="14.25" customHeight="1" x14ac:dyDescent="0.15">
      <c r="A147" s="27" t="s">
        <v>167</v>
      </c>
      <c r="B147" s="26">
        <v>55.537641052422124</v>
      </c>
      <c r="C147" s="26">
        <v>59.438546576157258</v>
      </c>
      <c r="D147" s="26">
        <v>63.293091667460381</v>
      </c>
      <c r="E147" s="26">
        <v>78.578778388325986</v>
      </c>
      <c r="F147" s="26">
        <v>113.2827657920954</v>
      </c>
      <c r="G147" s="26">
        <v>118.77147477540773</v>
      </c>
      <c r="H147" s="26">
        <v>160.32435440131337</v>
      </c>
      <c r="I147" s="26">
        <v>155.37963011664803</v>
      </c>
      <c r="J147" s="26">
        <v>154.58790218264471</v>
      </c>
      <c r="K147" s="26">
        <v>125.38109838391451</v>
      </c>
      <c r="L147" s="26">
        <v>124.94028711735713</v>
      </c>
      <c r="M147" s="26">
        <v>119.5695378514733</v>
      </c>
      <c r="N147" s="26">
        <v>154.61746716140493</v>
      </c>
      <c r="O147" s="26">
        <v>112.99668759783168</v>
      </c>
      <c r="P147" s="26"/>
      <c r="Q147" s="26"/>
      <c r="R147" s="21"/>
      <c r="S147" s="64" t="str">
        <f t="shared" si="20"/>
        <v/>
      </c>
      <c r="T147" s="66" t="str">
        <f t="shared" si="22"/>
        <v/>
      </c>
      <c r="U147" s="66" t="str">
        <f t="shared" si="21"/>
        <v/>
      </c>
      <c r="V147" s="83">
        <f t="shared" si="19"/>
        <v>0</v>
      </c>
      <c r="W147" s="65">
        <f t="shared" si="23"/>
        <v>0.12803099493201678</v>
      </c>
      <c r="X147" s="65">
        <f>IF(J147="", "", J147/GDP!M143/10)</f>
        <v>0.72708454111788212</v>
      </c>
      <c r="Y147" s="65">
        <f>IF(K147="", "", K147/GDP!N143/10)</f>
        <v>0.54018374557010507</v>
      </c>
      <c r="Z147" s="65">
        <f>IF(L147="", "", L147/GDP!O143/10)</f>
        <v>0.57514044377304374</v>
      </c>
      <c r="AA147" s="65">
        <f>IF(M147="", "", M147/GDP!P143/10)</f>
        <v>0.5759923797230424</v>
      </c>
      <c r="AB147" s="65">
        <f>IF(N147="", "", N147/GDP!Q143/10)</f>
        <v>0.67985547720513195</v>
      </c>
      <c r="AC147" s="65">
        <f>IF(O147="", "", O147/GDP!R143/10)</f>
        <v>0.46867572848443506</v>
      </c>
      <c r="AD147" s="65" t="str">
        <f>IF(P147="", "", P147/GDP!S143/10)</f>
        <v/>
      </c>
      <c r="AE147" s="65" t="str">
        <f>IF(Q147="", "", Q147/GDP!T143/10)</f>
        <v/>
      </c>
      <c r="AF147" s="21"/>
      <c r="AG147" s="65">
        <f t="shared" si="24"/>
        <v>0.57491600729641323</v>
      </c>
    </row>
    <row r="148" spans="1:33" ht="14.25" customHeight="1" x14ac:dyDescent="0.15">
      <c r="A148" s="27" t="s">
        <v>168</v>
      </c>
      <c r="B148" s="24">
        <v>78.599999999999994</v>
      </c>
      <c r="C148" s="24">
        <v>92.2</v>
      </c>
      <c r="D148" s="24">
        <v>108.8</v>
      </c>
      <c r="E148" s="24">
        <v>127.6</v>
      </c>
      <c r="F148" s="24">
        <v>130.6</v>
      </c>
      <c r="G148" s="24">
        <v>145</v>
      </c>
      <c r="H148" s="24">
        <v>173.7</v>
      </c>
      <c r="I148" s="24">
        <v>206.8</v>
      </c>
      <c r="J148" s="24">
        <v>243</v>
      </c>
      <c r="K148" s="24">
        <v>255.49</v>
      </c>
      <c r="L148" s="24">
        <v>281.03899999999999</v>
      </c>
      <c r="M148" s="24">
        <v>299.16688603799554</v>
      </c>
      <c r="N148" s="24">
        <v>331.50194494805567</v>
      </c>
      <c r="O148" s="24">
        <v>335.90860921948467</v>
      </c>
      <c r="P148" s="24">
        <v>339.17771249209846</v>
      </c>
      <c r="Q148" s="24">
        <v>96.406185932407979</v>
      </c>
      <c r="R148" s="21"/>
      <c r="S148" s="64">
        <f t="shared" si="20"/>
        <v>-0.71576497398939831</v>
      </c>
      <c r="T148" s="66" t="str">
        <f t="shared" si="22"/>
        <v/>
      </c>
      <c r="U148" s="66" t="str">
        <f t="shared" si="21"/>
        <v/>
      </c>
      <c r="V148" s="83">
        <f t="shared" si="19"/>
        <v>1</v>
      </c>
      <c r="W148" s="65">
        <f t="shared" si="23"/>
        <v>0.31735883053952685</v>
      </c>
      <c r="X148" s="65">
        <f>IF(J148="", "", J148/GDP!M144/10)</f>
        <v>0.62869756648427377</v>
      </c>
      <c r="Y148" s="65">
        <f>IF(K148="", "", K148/GDP!N144/10)</f>
        <v>0.6327457532963231</v>
      </c>
      <c r="Z148" s="65">
        <f>IF(L148="", "", L148/GDP!O144/10)</f>
        <v>0.77610700578634884</v>
      </c>
      <c r="AA148" s="65">
        <f>IF(M148="", "", M148/GDP!P144/10)</f>
        <v>0.82895708167242321</v>
      </c>
      <c r="AB148" s="65">
        <f>IF(N148="", "", N148/GDP!Q144/10)</f>
        <v>0.85006754745848101</v>
      </c>
      <c r="AC148" s="65">
        <f>IF(O148="", "", O148/GDP!R144/10)</f>
        <v>0.83506491656883264</v>
      </c>
      <c r="AD148" s="65">
        <f>IF(P148="", "", P148/GDP!S144/10)</f>
        <v>0.89476405867201037</v>
      </c>
      <c r="AE148" s="65">
        <f>IF(Q148="", "", Q148/GDP!T144/10)</f>
        <v>0.27027017504093648</v>
      </c>
      <c r="AF148" s="21"/>
      <c r="AG148" s="65">
        <f t="shared" si="24"/>
        <v>0.83699212203161932</v>
      </c>
    </row>
    <row r="149" spans="1:33" ht="14.25" customHeight="1" x14ac:dyDescent="0.15">
      <c r="A149" s="27" t="s">
        <v>169</v>
      </c>
      <c r="B149" s="26">
        <v>751.58702460698407</v>
      </c>
      <c r="C149" s="26">
        <v>798.49204463961996</v>
      </c>
      <c r="D149" s="26">
        <v>968.29352979328485</v>
      </c>
      <c r="E149" s="26">
        <v>1121.4985272060471</v>
      </c>
      <c r="F149" s="26">
        <v>1087.5969727159099</v>
      </c>
      <c r="G149" s="26">
        <v>1275.6303510379428</v>
      </c>
      <c r="H149" s="26">
        <v>1355.9468472391773</v>
      </c>
      <c r="I149" s="26">
        <v>1438.8801789269039</v>
      </c>
      <c r="J149" s="26">
        <v>1591.851868295759</v>
      </c>
      <c r="K149" s="26">
        <v>1589.182777237143</v>
      </c>
      <c r="L149" s="26">
        <v>1878.9725679930229</v>
      </c>
      <c r="M149" s="26">
        <v>2041.5612208686409</v>
      </c>
      <c r="N149" s="26">
        <v>2214.3983372196399</v>
      </c>
      <c r="O149" s="26">
        <v>2603.648976457062</v>
      </c>
      <c r="P149" s="26">
        <v>2818.0024450140281</v>
      </c>
      <c r="Q149" s="72">
        <v>733</v>
      </c>
      <c r="R149" s="21"/>
      <c r="S149" s="64">
        <f t="shared" si="20"/>
        <v>-0.73988666997187402</v>
      </c>
      <c r="T149" s="66" t="str">
        <f t="shared" si="22"/>
        <v/>
      </c>
      <c r="U149" s="66" t="str">
        <f t="shared" si="21"/>
        <v/>
      </c>
      <c r="V149" s="83">
        <f t="shared" si="19"/>
        <v>1</v>
      </c>
      <c r="W149" s="65">
        <f t="shared" si="23"/>
        <v>2.311316709510479</v>
      </c>
      <c r="X149" s="65">
        <f>IF(J149="", "", J149/GDP!M145/10)</f>
        <v>0.78769158939542261</v>
      </c>
      <c r="Y149" s="65">
        <f>IF(K149="", "", K149/GDP!N145/10)</f>
        <v>0.78552755591265555</v>
      </c>
      <c r="Z149" s="65">
        <f>IF(L149="", "", L149/GDP!O145/10)</f>
        <v>0.9821326006506419</v>
      </c>
      <c r="AA149" s="65">
        <f>IF(M149="", "", M149/GDP!P145/10)</f>
        <v>1.0472245358987933</v>
      </c>
      <c r="AB149" s="65">
        <f>IF(N149="", "", N149/GDP!Q145/10)</f>
        <v>1.0344694657772684</v>
      </c>
      <c r="AC149" s="65">
        <f>IF(O149="", "", O149/GDP!R145/10)</f>
        <v>1.156455127824775</v>
      </c>
      <c r="AD149" s="65">
        <f>IF(P149="", "", P149/GDP!S145/10)</f>
        <v>1.2212585819074377</v>
      </c>
      <c r="AE149" s="65">
        <f>IF(Q149="", "", Q149/GDP!T145/10)</f>
        <v>0.35971602159036647</v>
      </c>
      <c r="AF149" s="21"/>
      <c r="AG149" s="65">
        <f t="shared" si="24"/>
        <v>1.0883080624117834</v>
      </c>
    </row>
    <row r="150" spans="1:33" ht="14.25" customHeight="1" x14ac:dyDescent="0.15">
      <c r="A150" s="27" t="s">
        <v>170</v>
      </c>
      <c r="B150" s="24">
        <v>3018.3</v>
      </c>
      <c r="C150" s="24">
        <v>2754.2950489099999</v>
      </c>
      <c r="D150" s="24">
        <v>3029.73732961</v>
      </c>
      <c r="E150" s="24">
        <v>3788.9317043200003</v>
      </c>
      <c r="F150" s="24">
        <v>3670.9011267399997</v>
      </c>
      <c r="G150" s="24">
        <v>5486.8202039553298</v>
      </c>
      <c r="H150" s="24">
        <v>5616.4423249731699</v>
      </c>
      <c r="I150" s="24">
        <v>6547.9703488135401</v>
      </c>
      <c r="J150" s="24">
        <v>7832.8065724084099</v>
      </c>
      <c r="K150" s="24">
        <v>10597.611061809401</v>
      </c>
      <c r="L150" s="24">
        <v>11342.643945688718</v>
      </c>
      <c r="M150" s="24">
        <v>11135.141289343121</v>
      </c>
      <c r="N150" s="24">
        <v>11849.58510827602</v>
      </c>
      <c r="O150" s="24">
        <v>11863.024696049579</v>
      </c>
      <c r="P150" s="24">
        <v>12037.623929908539</v>
      </c>
      <c r="Q150" s="24">
        <v>4567.8803136368533</v>
      </c>
      <c r="R150" s="21"/>
      <c r="S150" s="64">
        <f t="shared" si="20"/>
        <v>-0.6205330603253395</v>
      </c>
      <c r="T150" s="66" t="str">
        <f t="shared" si="22"/>
        <v/>
      </c>
      <c r="U150" s="66" t="str">
        <f t="shared" si="21"/>
        <v/>
      </c>
      <c r="V150" s="83">
        <f t="shared" si="19"/>
        <v>1</v>
      </c>
      <c r="W150" s="65">
        <f t="shared" si="23"/>
        <v>11.645603793853196</v>
      </c>
      <c r="X150" s="65">
        <f>IF(J150="", "", J150/GDP!M146/10)</f>
        <v>2.7589741333641045</v>
      </c>
      <c r="Y150" s="65">
        <f>IF(K150="", "", K150/GDP!N146/10)</f>
        <v>3.5624195381670205</v>
      </c>
      <c r="Z150" s="65">
        <f>IF(L150="", "", L150/GDP!O146/10)</f>
        <v>3.7013522079030787</v>
      </c>
      <c r="AA150" s="65">
        <f>IF(M150="", "", M150/GDP!P146/10)</f>
        <v>3.4947268665673112</v>
      </c>
      <c r="AB150" s="65">
        <f>IF(N150="", "", N150/GDP!Q146/10)</f>
        <v>3.6073909537327173</v>
      </c>
      <c r="AC150" s="65">
        <f>IF(O150="", "", O150/GDP!R146/10)</f>
        <v>3.4202975712802646</v>
      </c>
      <c r="AD150" s="65">
        <f>IF(P150="", "", P150/GDP!S146/10)</f>
        <v>3.1944999766454503</v>
      </c>
      <c r="AE150" s="65">
        <f>IF(Q150="", "", Q150/GDP!T146/10)</f>
        <v>1.2636278842964783</v>
      </c>
      <c r="AF150" s="21"/>
      <c r="AG150" s="65">
        <f t="shared" si="24"/>
        <v>3.4836535152257646</v>
      </c>
    </row>
    <row r="151" spans="1:33" ht="14.25" customHeight="1" x14ac:dyDescent="0.15">
      <c r="A151" s="27" t="s">
        <v>171</v>
      </c>
      <c r="B151" s="26">
        <v>5540</v>
      </c>
      <c r="C151" s="26">
        <v>7215</v>
      </c>
      <c r="D151" s="26">
        <v>7751</v>
      </c>
      <c r="E151" s="26">
        <v>9898</v>
      </c>
      <c r="F151" s="26">
        <v>7366</v>
      </c>
      <c r="G151" s="26">
        <v>8358</v>
      </c>
      <c r="H151" s="26">
        <v>8251</v>
      </c>
      <c r="I151" s="26">
        <v>8540</v>
      </c>
      <c r="J151" s="26">
        <v>8605</v>
      </c>
      <c r="K151" s="26">
        <v>8507</v>
      </c>
      <c r="L151" s="26">
        <v>7701</v>
      </c>
      <c r="M151" s="26">
        <v>7876</v>
      </c>
      <c r="N151" s="26">
        <v>8729</v>
      </c>
      <c r="O151" s="26">
        <v>9481</v>
      </c>
      <c r="P151" s="26">
        <v>9220</v>
      </c>
      <c r="Q151" s="26">
        <v>5202</v>
      </c>
      <c r="R151" s="21"/>
      <c r="S151" s="64">
        <f t="shared" si="20"/>
        <v>-0.43579175704989159</v>
      </c>
      <c r="T151" s="66" t="str">
        <f t="shared" si="22"/>
        <v/>
      </c>
      <c r="U151" s="66" t="str">
        <f t="shared" si="21"/>
        <v/>
      </c>
      <c r="V151" s="83">
        <f t="shared" si="19"/>
        <v>1</v>
      </c>
      <c r="W151" s="65">
        <f t="shared" si="23"/>
        <v>8.6013999999999999</v>
      </c>
      <c r="X151" s="65">
        <f>IF(J151="", "", J151/GDP!M147/10)</f>
        <v>1.6515887342539144</v>
      </c>
      <c r="Y151" s="65">
        <f>IF(K151="", "", K151/GDP!N147/10)</f>
        <v>1.5678162079380604</v>
      </c>
      <c r="Z151" s="65">
        <f>IF(L151="", "", L151/GDP!O147/10)</f>
        <v>1.6128158388919811</v>
      </c>
      <c r="AA151" s="65">
        <f>IF(M151="", "", M151/GDP!P147/10)</f>
        <v>1.6677394924396567</v>
      </c>
      <c r="AB151" s="65">
        <f>IF(N151="", "", N151/GDP!Q147/10)</f>
        <v>1.6574780470028334</v>
      </c>
      <c r="AC151" s="65">
        <f>IF(O151="", "", O151/GDP!R147/10)</f>
        <v>1.613970109974368</v>
      </c>
      <c r="AD151" s="65">
        <f>IF(P151="", "", P151/GDP!S147/10)</f>
        <v>1.5438874341769291</v>
      </c>
      <c r="AE151" s="65">
        <f>IF(Q151="", "", Q151/GDP!T147/10)</f>
        <v>0.87294177271512674</v>
      </c>
      <c r="AF151" s="21"/>
      <c r="AG151" s="65">
        <f t="shared" si="24"/>
        <v>1.6191781844971538</v>
      </c>
    </row>
    <row r="152" spans="1:33" ht="14.25" customHeight="1" x14ac:dyDescent="0.15">
      <c r="A152" s="27" t="s">
        <v>172</v>
      </c>
      <c r="B152" s="24">
        <v>3048.7576535317507</v>
      </c>
      <c r="C152" s="24">
        <v>3341.7562325069916</v>
      </c>
      <c r="D152" s="24">
        <v>3938.0994995060478</v>
      </c>
      <c r="E152" s="24">
        <v>4328.8022539039603</v>
      </c>
      <c r="F152" s="24">
        <v>3780.3486810035574</v>
      </c>
      <c r="G152" s="24">
        <v>3904.7842184704159</v>
      </c>
      <c r="H152" s="24">
        <v>4146.4884153138482</v>
      </c>
      <c r="I152" s="24">
        <v>3782.6277430831346</v>
      </c>
      <c r="J152" s="24">
        <v>3901.9383295225471</v>
      </c>
      <c r="K152" s="24">
        <v>4150.5322038446111</v>
      </c>
      <c r="L152" s="24">
        <v>3694.5996519638493</v>
      </c>
      <c r="M152" s="24">
        <v>3933.6471551048949</v>
      </c>
      <c r="N152" s="24">
        <v>4601.3749651116541</v>
      </c>
      <c r="O152" s="24">
        <v>5395.5314262820593</v>
      </c>
      <c r="P152" s="24">
        <v>5793.8549399080202</v>
      </c>
      <c r="Q152" s="24">
        <v>3200.1287517991054</v>
      </c>
      <c r="R152" s="21"/>
      <c r="S152" s="64">
        <f t="shared" si="20"/>
        <v>-0.44766847202945181</v>
      </c>
      <c r="T152" s="66" t="str">
        <f t="shared" si="22"/>
        <v/>
      </c>
      <c r="U152" s="66" t="str">
        <f t="shared" si="21"/>
        <v/>
      </c>
      <c r="V152" s="83">
        <f t="shared" si="19"/>
        <v>1</v>
      </c>
      <c r="W152" s="65">
        <f t="shared" si="23"/>
        <v>4.6838016276740966</v>
      </c>
      <c r="X152" s="65">
        <f>IF(J152="", "", J152/GDP!M148/10)</f>
        <v>1.7231878612467137</v>
      </c>
      <c r="Y152" s="65">
        <f>IF(K152="", "", K152/GDP!N148/10)</f>
        <v>1.804883483827711</v>
      </c>
      <c r="Z152" s="65">
        <f>IF(L152="", "", L152/GDP!O148/10)</f>
        <v>1.8527255300922518</v>
      </c>
      <c r="AA152" s="65">
        <f>IF(M152="", "", M152/GDP!P148/10)</f>
        <v>1.9061214437083389</v>
      </c>
      <c r="AB152" s="65">
        <f>IF(N152="", "", N152/GDP!Q148/10)</f>
        <v>2.0794389547918737</v>
      </c>
      <c r="AC152" s="65">
        <f>IF(O152="", "", O152/GDP!R148/10)</f>
        <v>2.2256683890296376</v>
      </c>
      <c r="AD152" s="65">
        <f>IF(P152="", "", P152/GDP!S148/10)</f>
        <v>2.4187713381678324</v>
      </c>
      <c r="AE152" s="65">
        <f>IF(Q152="", "", Q152/GDP!T148/10)</f>
        <v>1.3849866958230446</v>
      </c>
      <c r="AF152" s="21"/>
      <c r="AG152" s="65">
        <f t="shared" si="24"/>
        <v>2.096545131157987</v>
      </c>
    </row>
    <row r="153" spans="1:33" ht="14.25" customHeight="1" x14ac:dyDescent="0.15">
      <c r="A153" s="27" t="s">
        <v>173</v>
      </c>
      <c r="B153" s="26"/>
      <c r="C153" s="26"/>
      <c r="D153" s="26"/>
      <c r="E153" s="26"/>
      <c r="F153" s="26"/>
      <c r="G153" s="26"/>
      <c r="H153" s="26">
        <v>1807.4175824175825</v>
      </c>
      <c r="I153" s="26">
        <v>5648.3516483516487</v>
      </c>
      <c r="J153" s="26">
        <v>6615.934065934066</v>
      </c>
      <c r="K153" s="26">
        <v>8681.868131868132</v>
      </c>
      <c r="L153" s="26">
        <v>8170.604395604395</v>
      </c>
      <c r="M153" s="26">
        <v>9089.0109890109907</v>
      </c>
      <c r="N153" s="26">
        <v>9638.461538461539</v>
      </c>
      <c r="O153" s="26">
        <v>9271.9780219780223</v>
      </c>
      <c r="P153" s="26">
        <v>9485.7142857142862</v>
      </c>
      <c r="Q153" s="26">
        <v>6742.0329670329666</v>
      </c>
      <c r="R153" s="21"/>
      <c r="S153" s="64">
        <f t="shared" si="20"/>
        <v>-0.28924351251158487</v>
      </c>
      <c r="T153" s="66" t="str">
        <f t="shared" si="22"/>
        <v/>
      </c>
      <c r="U153" s="66">
        <f t="shared" si="21"/>
        <v>-0.28924351251158487</v>
      </c>
      <c r="V153" s="83">
        <f t="shared" si="19"/>
        <v>1</v>
      </c>
      <c r="W153" s="65">
        <f t="shared" si="23"/>
        <v>9.1311538461538468</v>
      </c>
      <c r="X153" s="65">
        <f>IF(J153="", "", J153/GDP!M149/10)</f>
        <v>3.3291445997824072</v>
      </c>
      <c r="Y153" s="65">
        <f>IF(K153="", "", K153/GDP!N149/10)</f>
        <v>4.2099065086897101</v>
      </c>
      <c r="Z153" s="65">
        <f>IF(L153="", "", L153/GDP!O149/10)</f>
        <v>5.0516957602172798</v>
      </c>
      <c r="AA153" s="65">
        <f>IF(M153="", "", M153/GDP!P149/10)</f>
        <v>5.9901684757516236</v>
      </c>
      <c r="AB153" s="65">
        <f>IF(N153="", "", N153/GDP!Q149/10)</f>
        <v>5.982936591172253</v>
      </c>
      <c r="AC153" s="65">
        <f>IF(O153="", "", O153/GDP!R149/10)</f>
        <v>5.0573920340456144</v>
      </c>
      <c r="AD153" s="65">
        <f>IF(P153="", "", P153/GDP!S149/10)</f>
        <v>5.394586976934578</v>
      </c>
      <c r="AE153" s="65">
        <f>IF(Q153="", "", Q153/GDP!T149/10)</f>
        <v>4.5913938260056124</v>
      </c>
      <c r="AF153" s="21"/>
      <c r="AG153" s="65">
        <f t="shared" si="24"/>
        <v>5.4953559676242687</v>
      </c>
    </row>
    <row r="154" spans="1:33" ht="14.25" customHeight="1" x14ac:dyDescent="0.15">
      <c r="A154" s="27" t="s">
        <v>174</v>
      </c>
      <c r="B154" s="24">
        <v>923.5</v>
      </c>
      <c r="C154" s="24">
        <v>1307.5088747438704</v>
      </c>
      <c r="D154" s="24">
        <v>1541.4648851147576</v>
      </c>
      <c r="E154" s="24">
        <v>2173.6887639059651</v>
      </c>
      <c r="F154" s="24">
        <v>1468.9114095564414</v>
      </c>
      <c r="G154" s="24">
        <v>1637.1436127016664</v>
      </c>
      <c r="H154" s="24">
        <v>1964.6969461317228</v>
      </c>
      <c r="I154" s="24">
        <v>1831.9478949350791</v>
      </c>
      <c r="J154" s="24">
        <v>2005.5878343779923</v>
      </c>
      <c r="K154" s="24">
        <v>2505.4999432174795</v>
      </c>
      <c r="L154" s="24">
        <v>2236.6113186340067</v>
      </c>
      <c r="M154" s="24">
        <v>2568.2549939884757</v>
      </c>
      <c r="N154" s="24">
        <v>4376.946920137887</v>
      </c>
      <c r="O154" s="24">
        <v>5327.7540185581893</v>
      </c>
      <c r="P154" s="24">
        <v>5995.8222766216822</v>
      </c>
      <c r="Q154" s="24">
        <v>3022.1002530242104</v>
      </c>
      <c r="R154" s="21"/>
      <c r="S154" s="64">
        <f t="shared" si="20"/>
        <v>-0.4959656718299198</v>
      </c>
      <c r="T154" s="66" t="str">
        <f t="shared" si="22"/>
        <v/>
      </c>
      <c r="U154" s="66" t="str">
        <f t="shared" si="21"/>
        <v/>
      </c>
      <c r="V154" s="83">
        <f t="shared" si="19"/>
        <v>1</v>
      </c>
      <c r="W154" s="65">
        <f t="shared" si="23"/>
        <v>4.1010779055880482</v>
      </c>
      <c r="X154" s="65">
        <f>IF(J154="", "", J154/GDP!M150/10)</f>
        <v>1.0511445116571938</v>
      </c>
      <c r="Y154" s="65">
        <f>IF(K154="", "", K154/GDP!N150/10)</f>
        <v>1.2529952076321196</v>
      </c>
      <c r="Z154" s="65">
        <f>IF(L154="", "", L154/GDP!O150/10)</f>
        <v>1.258427185786356</v>
      </c>
      <c r="AA154" s="65">
        <f>IF(M154="", "", M154/GDP!P150/10)</f>
        <v>1.3651520642370869</v>
      </c>
      <c r="AB154" s="65">
        <f>IF(N154="", "", N154/GDP!Q150/10)</f>
        <v>2.0675637981751303</v>
      </c>
      <c r="AC154" s="65">
        <f>IF(O154="", "", O154/GDP!R150/10)</f>
        <v>2.2065078470855153</v>
      </c>
      <c r="AD154" s="65">
        <f>IF(P154="", "", P154/GDP!S150/10)</f>
        <v>2.4012547763527925</v>
      </c>
      <c r="AE154" s="65">
        <f>IF(Q154="", "", Q154/GDP!T150/10)</f>
        <v>1.2150805618523726</v>
      </c>
      <c r="AF154" s="21"/>
      <c r="AG154" s="65">
        <f t="shared" si="24"/>
        <v>1.8597811343273762</v>
      </c>
    </row>
    <row r="155" spans="1:33" ht="14.25" customHeight="1" x14ac:dyDescent="0.15">
      <c r="A155" s="27" t="s">
        <v>175</v>
      </c>
      <c r="B155" s="26">
        <v>16972.04</v>
      </c>
      <c r="C155" s="26">
        <v>17484.28</v>
      </c>
      <c r="D155" s="26">
        <v>20424.05</v>
      </c>
      <c r="E155" s="26">
        <v>23169.03</v>
      </c>
      <c r="F155" s="26">
        <v>21018.95</v>
      </c>
      <c r="G155" s="26">
        <v>26693.09</v>
      </c>
      <c r="H155" s="26">
        <v>32902.22</v>
      </c>
      <c r="I155" s="26">
        <v>42797.7</v>
      </c>
      <c r="J155" s="26">
        <v>53452.56</v>
      </c>
      <c r="K155" s="26">
        <v>50427.58</v>
      </c>
      <c r="L155" s="26">
        <v>34931.699999999997</v>
      </c>
      <c r="M155" s="26">
        <v>23952.41</v>
      </c>
      <c r="N155" s="26">
        <v>31057.91</v>
      </c>
      <c r="O155" s="26">
        <v>34270.730000000003</v>
      </c>
      <c r="P155" s="26">
        <v>36151.910000000003</v>
      </c>
      <c r="Q155" s="26">
        <v>9139.99</v>
      </c>
      <c r="R155" s="21"/>
      <c r="S155" s="64">
        <f t="shared" si="20"/>
        <v>-0.74717822654460031</v>
      </c>
      <c r="T155" s="66" t="str">
        <f t="shared" si="22"/>
        <v/>
      </c>
      <c r="U155" s="66" t="str">
        <f t="shared" si="21"/>
        <v/>
      </c>
      <c r="V155" s="83">
        <f t="shared" si="19"/>
        <v>1</v>
      </c>
      <c r="W155" s="65">
        <f t="shared" si="23"/>
        <v>32.072932000000002</v>
      </c>
      <c r="X155" s="65">
        <f>IF(J155="", "", J155/GDP!M151/10)</f>
        <v>2.3357759948718124</v>
      </c>
      <c r="Y155" s="65">
        <f>IF(K155="", "", K155/GDP!N151/10)</f>
        <v>2.461279096082631</v>
      </c>
      <c r="Z155" s="65">
        <f>IF(L155="", "", L155/GDP!O151/10)</f>
        <v>2.5747471909890747</v>
      </c>
      <c r="AA155" s="65">
        <f>IF(M155="", "", M155/GDP!P151/10)</f>
        <v>1.8703351271676323</v>
      </c>
      <c r="AB155" s="65">
        <f>IF(N155="", "", N155/GDP!Q151/10)</f>
        <v>1.9717549473097062</v>
      </c>
      <c r="AC155" s="65">
        <f>IF(O155="", "", O155/GDP!R151/10)</f>
        <v>2.0732380267923327</v>
      </c>
      <c r="AD155" s="65">
        <f>IF(P155="", "", P155/GDP!S151/10)</f>
        <v>2.1391029013304985</v>
      </c>
      <c r="AE155" s="65">
        <f>IF(Q155="", "", Q155/GDP!T151/10)</f>
        <v>0.61816383209152281</v>
      </c>
      <c r="AF155" s="21"/>
      <c r="AG155" s="65">
        <f t="shared" si="24"/>
        <v>2.1258356387178488</v>
      </c>
    </row>
    <row r="156" spans="1:33" ht="14.25" customHeight="1" x14ac:dyDescent="0.15">
      <c r="A156" s="27" t="s">
        <v>176</v>
      </c>
      <c r="B156" s="24"/>
      <c r="C156" s="24"/>
      <c r="D156" s="24"/>
      <c r="E156" s="24"/>
      <c r="F156" s="24"/>
      <c r="G156" s="24">
        <v>77</v>
      </c>
      <c r="H156" s="24">
        <v>89.19</v>
      </c>
      <c r="I156" s="24">
        <v>78.573036652924898</v>
      </c>
      <c r="J156" s="24">
        <v>79.063470102012687</v>
      </c>
      <c r="K156" s="24">
        <v>83.8255259759826</v>
      </c>
      <c r="L156" s="24">
        <v>308.21539372371603</v>
      </c>
      <c r="M156" s="24">
        <v>321.14238381699698</v>
      </c>
      <c r="N156" s="24">
        <v>370.78115077929124</v>
      </c>
      <c r="O156" s="24">
        <v>345.16587098198499</v>
      </c>
      <c r="P156" s="24">
        <v>336.11373298563802</v>
      </c>
      <c r="Q156" s="24"/>
      <c r="R156" s="21"/>
      <c r="S156" s="64" t="str">
        <f t="shared" si="20"/>
        <v/>
      </c>
      <c r="T156" s="66" t="str">
        <f t="shared" si="22"/>
        <v/>
      </c>
      <c r="U156" s="66" t="str">
        <f t="shared" si="21"/>
        <v/>
      </c>
      <c r="V156" s="83">
        <f t="shared" si="19"/>
        <v>0</v>
      </c>
      <c r="W156" s="65">
        <f t="shared" si="23"/>
        <v>0.33628370645752548</v>
      </c>
      <c r="X156" s="65">
        <f>IF(J156="", "", J156/GDP!M152/10)</f>
        <v>1.0069799517965865</v>
      </c>
      <c r="Y156" s="65">
        <f>IF(K156="", "", K156/GDP!N152/10)</f>
        <v>1.0133800590683131</v>
      </c>
      <c r="Z156" s="65">
        <f>IF(L156="", "", L156/GDP!O152/10)</f>
        <v>3.5900241409282487</v>
      </c>
      <c r="AA156" s="65">
        <f>IF(M156="", "", M156/GDP!P152/10)</f>
        <v>3.6768547679182491</v>
      </c>
      <c r="AB156" s="65">
        <f>IF(N156="", "", N156/GDP!Q152/10)</f>
        <v>4.0072206065681133</v>
      </c>
      <c r="AC156" s="65">
        <f>IF(O156="", "", O156/GDP!R152/10)</f>
        <v>3.5847846160886538</v>
      </c>
      <c r="AD156" s="65">
        <f>IF(P156="", "", P156/GDP!S152/10)</f>
        <v>3.3203506598925414</v>
      </c>
      <c r="AE156" s="65" t="str">
        <f>IF(Q156="", "", Q156/GDP!T152/10)</f>
        <v/>
      </c>
      <c r="AF156" s="21"/>
      <c r="AG156" s="65">
        <f t="shared" si="24"/>
        <v>3.6358469582791613</v>
      </c>
    </row>
    <row r="157" spans="1:33" ht="14.25" customHeight="1" x14ac:dyDescent="0.15">
      <c r="A157" s="27" t="s">
        <v>177</v>
      </c>
      <c r="B157" s="26">
        <v>12.5</v>
      </c>
      <c r="C157" s="26">
        <v>9.8018958357408863</v>
      </c>
      <c r="D157" s="26">
        <v>10.215186771314642</v>
      </c>
      <c r="E157" s="26">
        <v>10.877023908261593</v>
      </c>
      <c r="F157" s="26">
        <v>10.694989902708642</v>
      </c>
      <c r="G157" s="26">
        <v>14.973717451478072</v>
      </c>
      <c r="H157" s="26">
        <v>12.978944951287579</v>
      </c>
      <c r="I157" s="26">
        <v>9.957526998767932</v>
      </c>
      <c r="J157" s="26">
        <v>2.3992516543334026</v>
      </c>
      <c r="K157" s="26">
        <v>1.4922135461092763</v>
      </c>
      <c r="L157" s="26">
        <v>1.7051221401990326</v>
      </c>
      <c r="M157" s="26">
        <v>1.431985771293727</v>
      </c>
      <c r="N157" s="26">
        <v>3.1564055070863768</v>
      </c>
      <c r="O157" s="26">
        <v>1.6744303024144633</v>
      </c>
      <c r="P157" s="72">
        <v>3.416607546252576</v>
      </c>
      <c r="Q157" s="26"/>
      <c r="R157" s="21"/>
      <c r="S157" s="64" t="str">
        <f t="shared" si="20"/>
        <v/>
      </c>
      <c r="T157" s="66" t="str">
        <f t="shared" si="22"/>
        <v/>
      </c>
      <c r="U157" s="66" t="str">
        <f t="shared" si="21"/>
        <v/>
      </c>
      <c r="V157" s="83">
        <f t="shared" si="19"/>
        <v>0</v>
      </c>
      <c r="W157" s="65">
        <f t="shared" si="23"/>
        <v>2.2769102534492347E-3</v>
      </c>
      <c r="X157" s="65">
        <f>IF(J157="", "", J157/GDP!M153/10)</f>
        <v>0.31157939247102079</v>
      </c>
      <c r="Y157" s="65">
        <f>IF(K157="", "", K157/GDP!N153/10)</f>
        <v>0.19714646418798407</v>
      </c>
      <c r="Z157" s="65">
        <f>IF(L157="", "", L157/GDP!O153/10)</f>
        <v>0.21630420358519792</v>
      </c>
      <c r="AA157" s="65">
        <f>IF(M157="", "", M157/GDP!P153/10)</f>
        <v>0.17913673310072445</v>
      </c>
      <c r="AB157" s="65">
        <f>IF(N157="", "", N157/GDP!Q153/10)</f>
        <v>0.3793067843349105</v>
      </c>
      <c r="AC157" s="65">
        <f>IF(O157="", "", O157/GDP!R153/10)</f>
        <v>0.20010404106369858</v>
      </c>
      <c r="AD157" s="65">
        <f>IF(P157="", "", P157/GDP!S153/10)</f>
        <v>0.40088954465279736</v>
      </c>
      <c r="AE157" s="65" t="str">
        <f>IF(Q157="", "", Q157/GDP!T153/10)</f>
        <v/>
      </c>
      <c r="AF157" s="21"/>
      <c r="AG157" s="65">
        <f t="shared" si="24"/>
        <v>0.27514826134746578</v>
      </c>
    </row>
    <row r="158" spans="1:33" ht="14.25" customHeight="1" x14ac:dyDescent="0.15">
      <c r="A158" s="27" t="s">
        <v>178</v>
      </c>
      <c r="B158" s="24">
        <v>5.1644910993306495E-2</v>
      </c>
      <c r="C158" s="24">
        <v>0.24258695037466499</v>
      </c>
      <c r="D158" s="24">
        <v>0.10480835000398901</v>
      </c>
      <c r="E158" s="24">
        <v>1.4873624848745999E-2</v>
      </c>
      <c r="F158" s="24">
        <v>1.22789316683581E-2</v>
      </c>
      <c r="G158" s="24">
        <v>5.2103255002749101E-2</v>
      </c>
      <c r="H158" s="24">
        <v>0.35411080898855241</v>
      </c>
      <c r="I158" s="24">
        <v>2.3956270697644251</v>
      </c>
      <c r="J158" s="24">
        <v>1.3203440516979519</v>
      </c>
      <c r="K158" s="24">
        <v>16.692932602856462</v>
      </c>
      <c r="L158" s="24">
        <v>16.600497866873351</v>
      </c>
      <c r="M158" s="24">
        <v>15.376424419149741</v>
      </c>
      <c r="N158" s="24">
        <v>17.197816237819797</v>
      </c>
      <c r="O158" s="24">
        <v>16.722379202626133</v>
      </c>
      <c r="P158" s="24">
        <v>18.185962960950949</v>
      </c>
      <c r="Q158" s="24">
        <v>9.4823936611437496</v>
      </c>
      <c r="R158" s="21"/>
      <c r="S158" s="64">
        <f t="shared" si="20"/>
        <v>-0.4785872113836136</v>
      </c>
      <c r="T158" s="66" t="str">
        <f t="shared" si="22"/>
        <v/>
      </c>
      <c r="U158" s="66" t="str">
        <f t="shared" si="21"/>
        <v/>
      </c>
      <c r="V158" s="83">
        <f t="shared" si="19"/>
        <v>1</v>
      </c>
      <c r="W158" s="65">
        <f t="shared" si="23"/>
        <v>1.6816616137483992E-2</v>
      </c>
      <c r="X158" s="65">
        <f>IF(J158="", "", J158/GDP!M154/10)</f>
        <v>0.43592211223459998</v>
      </c>
      <c r="Y158" s="65">
        <f>IF(K158="", "", K158/GDP!N154/10)</f>
        <v>4.7838749636310922</v>
      </c>
      <c r="Z158" s="65">
        <f>IF(L158="", "", L158/GDP!O154/10)</f>
        <v>5.21592202649268</v>
      </c>
      <c r="AA158" s="65">
        <f>IF(M158="", "", M158/GDP!P154/10)</f>
        <v>4.4242924016912468</v>
      </c>
      <c r="AB158" s="65">
        <f>IF(N158="", "", N158/GDP!Q154/10)</f>
        <v>4.5759019095550242</v>
      </c>
      <c r="AC158" s="65">
        <f>IF(O158="", "", O158/GDP!R154/10)</f>
        <v>4.0232562157310952</v>
      </c>
      <c r="AD158" s="65">
        <f>IF(P158="", "", P158/GDP!S154/10)</f>
        <v>4.3113693466869618</v>
      </c>
      <c r="AE158" s="65">
        <f>IF(Q158="", "", Q158/GDP!T154/10)</f>
        <v>2.2678257380364935</v>
      </c>
      <c r="AF158" s="21"/>
      <c r="AG158" s="65">
        <f t="shared" si="24"/>
        <v>4.5101483800314019</v>
      </c>
    </row>
    <row r="159" spans="1:33" ht="14.25" customHeight="1" x14ac:dyDescent="0.15">
      <c r="A159" s="27" t="s">
        <v>179</v>
      </c>
      <c r="B159" s="26">
        <v>9079.7000000000007</v>
      </c>
      <c r="C159" s="26">
        <v>12961.2</v>
      </c>
      <c r="D159" s="26">
        <v>20157.759999999998</v>
      </c>
      <c r="E159" s="26">
        <v>15128.533333333335</v>
      </c>
      <c r="F159" s="26">
        <v>20419.013333333332</v>
      </c>
      <c r="G159" s="26">
        <v>21134.957333333332</v>
      </c>
      <c r="H159" s="26">
        <v>17271.339333333333</v>
      </c>
      <c r="I159" s="26">
        <v>17023.294666666665</v>
      </c>
      <c r="J159" s="26">
        <v>17660.274666666668</v>
      </c>
      <c r="K159" s="26">
        <v>24117.776666666668</v>
      </c>
      <c r="L159" s="26">
        <v>19345.741333333332</v>
      </c>
      <c r="M159" s="26">
        <v>16657.598333333335</v>
      </c>
      <c r="N159" s="26">
        <v>17552.160536397332</v>
      </c>
      <c r="O159" s="26">
        <v>16651.449875394828</v>
      </c>
      <c r="P159" s="26">
        <v>15139.544896666801</v>
      </c>
      <c r="Q159" s="26">
        <v>8532.8324244017476</v>
      </c>
      <c r="R159" s="21"/>
      <c r="S159" s="64">
        <f t="shared" si="20"/>
        <v>-0.43638778558790237</v>
      </c>
      <c r="T159" s="66" t="str">
        <f t="shared" si="22"/>
        <v/>
      </c>
      <c r="U159" s="66" t="str">
        <f t="shared" si="21"/>
        <v/>
      </c>
      <c r="V159" s="83">
        <f t="shared" si="19"/>
        <v>1</v>
      </c>
      <c r="W159" s="65">
        <f t="shared" si="23"/>
        <v>17.069298995025129</v>
      </c>
      <c r="X159" s="65">
        <f>IF(J159="", "", J159/GDP!M155/10)</f>
        <v>2.3652772532566586</v>
      </c>
      <c r="Y159" s="65">
        <f>IF(K159="", "", K159/GDP!N155/10)</f>
        <v>3.1887043817870628</v>
      </c>
      <c r="Z159" s="65">
        <f>IF(L159="", "", L159/GDP!O155/10)</f>
        <v>2.9568441476397647</v>
      </c>
      <c r="AA159" s="65">
        <f>IF(M159="", "", M159/GDP!P155/10)</f>
        <v>2.5828315021953792</v>
      </c>
      <c r="AB159" s="65">
        <f>IF(N159="", "", N159/GDP!Q155/10)</f>
        <v>2.54901411145444</v>
      </c>
      <c r="AC159" s="65">
        <f>IF(O159="", "", O159/GDP!R155/10)</f>
        <v>2.1170995142137286</v>
      </c>
      <c r="AD159" s="65">
        <f>IF(P159="", "", P159/GDP!S155/10)</f>
        <v>1.9092279989620913</v>
      </c>
      <c r="AE159" s="65">
        <f>IF(Q159="", "", Q159/GDP!T155/10)</f>
        <v>1.2187708313745227</v>
      </c>
      <c r="AF159" s="21"/>
      <c r="AG159" s="65">
        <f t="shared" si="24"/>
        <v>2.4230034548930806</v>
      </c>
    </row>
    <row r="160" spans="1:33" ht="14.25" customHeight="1" x14ac:dyDescent="0.15">
      <c r="A160" s="27" t="s">
        <v>180</v>
      </c>
      <c r="B160" s="24">
        <v>64.7</v>
      </c>
      <c r="C160" s="24">
        <v>53.940692525666741</v>
      </c>
      <c r="D160" s="24">
        <v>252.9491661920575</v>
      </c>
      <c r="E160" s="24">
        <v>176.07621682661758</v>
      </c>
      <c r="F160" s="24">
        <v>156.51930549444364</v>
      </c>
      <c r="G160" s="24">
        <v>159.98568706993549</v>
      </c>
      <c r="H160" s="24">
        <v>150.98611670527526</v>
      </c>
      <c r="I160" s="24">
        <v>144.02814040587833</v>
      </c>
      <c r="J160" s="24">
        <v>149.73838089442603</v>
      </c>
      <c r="K160" s="24">
        <v>148.45738091323292</v>
      </c>
      <c r="L160" s="24">
        <v>133.4234425150367</v>
      </c>
      <c r="M160" s="24">
        <v>146.52189886990169</v>
      </c>
      <c r="N160" s="24">
        <v>154.48834455755681</v>
      </c>
      <c r="O160" s="24">
        <v>170.51706526877459</v>
      </c>
      <c r="P160" s="24"/>
      <c r="Q160" s="24"/>
      <c r="R160" s="21"/>
      <c r="S160" s="64" t="str">
        <f t="shared" si="20"/>
        <v/>
      </c>
      <c r="T160" s="66" t="str">
        <f t="shared" si="22"/>
        <v/>
      </c>
      <c r="U160" s="66" t="str">
        <f t="shared" si="21"/>
        <v/>
      </c>
      <c r="V160" s="83">
        <f t="shared" si="19"/>
        <v>0</v>
      </c>
      <c r="W160" s="65">
        <f t="shared" si="23"/>
        <v>0.15123768780281746</v>
      </c>
      <c r="X160" s="65">
        <f>IF(J160="", "", J160/GDP!M156/10)</f>
        <v>0.79147327288409497</v>
      </c>
      <c r="Y160" s="65">
        <f>IF(K160="", "", K160/GDP!N156/10)</f>
        <v>0.74969555997174342</v>
      </c>
      <c r="Z160" s="65">
        <f>IF(L160="", "", L160/GDP!O156/10)</f>
        <v>0.75055800897570857</v>
      </c>
      <c r="AA160" s="65">
        <f>IF(M160="", "", M160/GDP!P156/10)</f>
        <v>0.76974757227512658</v>
      </c>
      <c r="AB160" s="65">
        <f>IF(N160="", "", N160/GDP!Q156/10)</f>
        <v>0.73603894435473283</v>
      </c>
      <c r="AC160" s="65">
        <f>IF(O160="", "", O160/GDP!R156/10)</f>
        <v>0.7373014490668568</v>
      </c>
      <c r="AD160" s="65" t="str">
        <f>IF(P160="", "", P160/GDP!S156/10)</f>
        <v/>
      </c>
      <c r="AE160" s="65" t="str">
        <f>IF(Q160="", "", Q160/GDP!T156/10)</f>
        <v/>
      </c>
      <c r="AF160" s="21"/>
      <c r="AG160" s="65">
        <f t="shared" si="24"/>
        <v>0.74841149366810611</v>
      </c>
    </row>
    <row r="161" spans="1:33" ht="14.25" customHeight="1" x14ac:dyDescent="0.15">
      <c r="A161" s="27" t="s">
        <v>181</v>
      </c>
      <c r="B161" s="26"/>
      <c r="C161" s="26"/>
      <c r="D161" s="26">
        <v>1041.8</v>
      </c>
      <c r="E161" s="26">
        <v>1251.6722903498462</v>
      </c>
      <c r="F161" s="26">
        <v>959.94716853525381</v>
      </c>
      <c r="G161" s="26">
        <v>953.77375957405968</v>
      </c>
      <c r="H161" s="26">
        <v>1105.2477391749085</v>
      </c>
      <c r="I161" s="26">
        <v>1030.5434901095205</v>
      </c>
      <c r="J161" s="26">
        <v>1116.6948784742933</v>
      </c>
      <c r="K161" s="26">
        <v>1178.7483283959095</v>
      </c>
      <c r="L161" s="26">
        <v>1101.925428003047</v>
      </c>
      <c r="M161" s="26">
        <v>1202.1094457011156</v>
      </c>
      <c r="N161" s="26">
        <v>1381.2748761083812</v>
      </c>
      <c r="O161" s="26">
        <v>1643.2967542759361</v>
      </c>
      <c r="P161" s="26">
        <v>1805.6952484834424</v>
      </c>
      <c r="Q161" s="26">
        <v>1114.7435775106037</v>
      </c>
      <c r="R161" s="21"/>
      <c r="S161" s="64">
        <f t="shared" si="20"/>
        <v>-0.38265132034497595</v>
      </c>
      <c r="T161" s="66" t="str">
        <f t="shared" si="22"/>
        <v/>
      </c>
      <c r="U161" s="66" t="str">
        <f t="shared" si="21"/>
        <v/>
      </c>
      <c r="V161" s="83">
        <f t="shared" si="19"/>
        <v>1</v>
      </c>
      <c r="W161" s="65">
        <f t="shared" si="23"/>
        <v>1.4268603505143844</v>
      </c>
      <c r="X161" s="65" t="e">
        <f>IF(J161="", "", J161/GDP!M157/10)</f>
        <v>#DIV/0!</v>
      </c>
      <c r="Y161" s="65" t="e">
        <f>IF(K161="", "", K161/GDP!N157/10)</f>
        <v>#DIV/0!</v>
      </c>
      <c r="Z161" s="65">
        <f>IF(L161="", "", L161/GDP!O157/10)</f>
        <v>2.7787139380854957</v>
      </c>
      <c r="AA161" s="65">
        <f>IF(M161="", "", M161/GDP!P157/10)</f>
        <v>2.954118368395013</v>
      </c>
      <c r="AB161" s="65">
        <f>IF(N161="", "", N161/GDP!Q157/10)</f>
        <v>3.1265363132676693</v>
      </c>
      <c r="AC161" s="65">
        <f>IF(O161="", "", O161/GDP!R157/10)</f>
        <v>3.245014241700968</v>
      </c>
      <c r="AD161" s="65">
        <f>IF(P161="", "", P161/GDP!S157/10)</f>
        <v>3.5079045887263698</v>
      </c>
      <c r="AE161" s="65">
        <f>IF(Q161="", "", Q161/GDP!T157/10)</f>
        <v>2.1048728573977198</v>
      </c>
      <c r="AF161" s="21"/>
      <c r="AG161" s="65">
        <f t="shared" si="24"/>
        <v>3.122457490035103</v>
      </c>
    </row>
    <row r="162" spans="1:33" ht="14.25" customHeight="1" x14ac:dyDescent="0.15">
      <c r="A162" s="27" t="s">
        <v>182</v>
      </c>
      <c r="B162" s="24">
        <v>38.673575636363658</v>
      </c>
      <c r="C162" s="24">
        <v>35.927839394524099</v>
      </c>
      <c r="D162" s="24">
        <v>42.8</v>
      </c>
      <c r="E162" s="24">
        <v>39.045400111677701</v>
      </c>
      <c r="F162" s="24">
        <v>34.573400150662799</v>
      </c>
      <c r="G162" s="24">
        <v>38.439668117610502</v>
      </c>
      <c r="H162" s="24">
        <v>39.835521528278932</v>
      </c>
      <c r="I162" s="24">
        <v>34.604080729162</v>
      </c>
      <c r="J162" s="24">
        <v>37.157171578603879</v>
      </c>
      <c r="K162" s="24">
        <v>37.270097580015033</v>
      </c>
      <c r="L162" s="24">
        <v>30.303928741085997</v>
      </c>
      <c r="M162" s="24">
        <v>53.493593029333098</v>
      </c>
      <c r="N162" s="24">
        <v>61.8379398421188</v>
      </c>
      <c r="O162" s="24">
        <v>67.738292115969699</v>
      </c>
      <c r="P162" s="24">
        <v>67.1076679190638</v>
      </c>
      <c r="Q162" s="24">
        <v>25.595322379751931</v>
      </c>
      <c r="R162" s="21"/>
      <c r="S162" s="64">
        <f t="shared" si="20"/>
        <v>-0.6185931775989959</v>
      </c>
      <c r="T162" s="66" t="str">
        <f t="shared" si="22"/>
        <v/>
      </c>
      <c r="U162" s="66" t="str">
        <f t="shared" si="21"/>
        <v/>
      </c>
      <c r="V162" s="83">
        <f t="shared" si="19"/>
        <v>1</v>
      </c>
      <c r="W162" s="65">
        <f t="shared" si="23"/>
        <v>5.6096284329514273E-2</v>
      </c>
      <c r="X162" s="65">
        <f>IF(J162="", "", J162/GDP!M158/10)</f>
        <v>2.7983018465887572</v>
      </c>
      <c r="Y162" s="65">
        <f>IF(K162="", "", K162/GDP!N158/10)</f>
        <v>2.7749262875295506</v>
      </c>
      <c r="Z162" s="65">
        <f>IF(L162="", "", L162/GDP!O158/10)</f>
        <v>2.2003404042150123</v>
      </c>
      <c r="AA162" s="65">
        <f>IF(M162="", "", M162/GDP!P158/10)</f>
        <v>3.7522910240006055</v>
      </c>
      <c r="AB162" s="65">
        <f>IF(N162="", "", N162/GDP!Q158/10)</f>
        <v>4.0461068054216698</v>
      </c>
      <c r="AC162" s="65">
        <f>IF(O162="", "", O162/GDP!R158/10)</f>
        <v>4.3938858770058591</v>
      </c>
      <c r="AD162" s="65">
        <f>IF(P162="", "", P162/GDP!S158/10)</f>
        <v>4.2471142062805729</v>
      </c>
      <c r="AE162" s="65">
        <f>IF(Q162="", "", Q162/GDP!T158/10)</f>
        <v>2.2622314430089712</v>
      </c>
      <c r="AF162" s="21"/>
      <c r="AG162" s="65">
        <f t="shared" si="24"/>
        <v>3.7279476633847439</v>
      </c>
    </row>
    <row r="163" spans="1:33" ht="14.25" customHeight="1" x14ac:dyDescent="0.15">
      <c r="A163" s="27" t="s">
        <v>183</v>
      </c>
      <c r="B163" s="26">
        <v>32.227701462809414</v>
      </c>
      <c r="C163" s="26">
        <v>12.46216639946255</v>
      </c>
      <c r="D163" s="26">
        <v>14.236980284356283</v>
      </c>
      <c r="E163" s="26">
        <v>24.280244474089915</v>
      </c>
      <c r="F163" s="26">
        <v>13.199521158138525</v>
      </c>
      <c r="G163" s="26">
        <v>13.093324454652258</v>
      </c>
      <c r="H163" s="26">
        <v>13.985137839769243</v>
      </c>
      <c r="I163" s="26">
        <v>14.906895070287426</v>
      </c>
      <c r="J163" s="26">
        <v>20.320059148926298</v>
      </c>
      <c r="K163" s="26">
        <v>39.715936264457895</v>
      </c>
      <c r="L163" s="26">
        <v>28.525092275197402</v>
      </c>
      <c r="M163" s="26">
        <v>29.6</v>
      </c>
      <c r="N163" s="26">
        <v>53.653071502250192</v>
      </c>
      <c r="O163" s="26">
        <v>54.042115646623024</v>
      </c>
      <c r="P163" s="26">
        <v>76.95590839744564</v>
      </c>
      <c r="Q163" s="26"/>
      <c r="R163" s="21"/>
      <c r="S163" s="64" t="str">
        <f t="shared" si="20"/>
        <v/>
      </c>
      <c r="T163" s="66" t="str">
        <f t="shared" si="22"/>
        <v/>
      </c>
      <c r="U163" s="66" t="str">
        <f t="shared" si="21"/>
        <v/>
      </c>
      <c r="V163" s="83">
        <f t="shared" si="19"/>
        <v>0</v>
      </c>
      <c r="W163" s="65">
        <f t="shared" si="23"/>
        <v>4.8555237564303258E-2</v>
      </c>
      <c r="X163" s="65">
        <f>IF(J163="", "", J163/GDP!M159/10)</f>
        <v>0.41337707962673093</v>
      </c>
      <c r="Y163" s="65">
        <f>IF(K163="", "", K163/GDP!N159/10)</f>
        <v>0.79321690042167736</v>
      </c>
      <c r="Z163" s="65">
        <f>IF(L163="", "", L163/GDP!O159/10)</f>
        <v>0.67082361376805344</v>
      </c>
      <c r="AA163" s="65">
        <f>IF(M163="", "", M163/GDP!P159/10)</f>
        <v>0.7679157481719836</v>
      </c>
      <c r="AB163" s="65">
        <f>IF(N163="", "", N163/GDP!Q159/10)</f>
        <v>1.445062230736752</v>
      </c>
      <c r="AC163" s="65">
        <f>IF(O163="", "", O163/GDP!R159/10)</f>
        <v>1.3229500727580874</v>
      </c>
      <c r="AD163" s="65">
        <f>IF(P163="", "", P163/GDP!S159/10)</f>
        <v>1.8683608233618183</v>
      </c>
      <c r="AE163" s="65" t="str">
        <f>IF(Q163="", "", Q163/GDP!T159/10)</f>
        <v/>
      </c>
      <c r="AF163" s="21"/>
      <c r="AG163" s="65">
        <f t="shared" si="24"/>
        <v>1.2150224977593389</v>
      </c>
    </row>
    <row r="164" spans="1:33" ht="14.25" customHeight="1" x14ac:dyDescent="0.15">
      <c r="A164" s="27" t="s">
        <v>184</v>
      </c>
      <c r="B164" s="24">
        <v>10070.310728056249</v>
      </c>
      <c r="C164" s="24">
        <v>11267.936561215096</v>
      </c>
      <c r="D164" s="24">
        <v>13503.335873160486</v>
      </c>
      <c r="E164" s="24">
        <v>16340.19364684281</v>
      </c>
      <c r="F164" s="24">
        <v>15703.450634748186</v>
      </c>
      <c r="G164" s="24">
        <v>18699.7757011631</v>
      </c>
      <c r="H164" s="24">
        <v>21420.032367075175</v>
      </c>
      <c r="I164" s="24">
        <v>23138.633763131158</v>
      </c>
      <c r="J164" s="24">
        <v>24406.856868856386</v>
      </c>
      <c r="K164" s="24">
        <v>25546.505662759952</v>
      </c>
      <c r="L164" s="24">
        <v>23657.483679741057</v>
      </c>
      <c r="M164" s="24">
        <v>23964.957580471484</v>
      </c>
      <c r="N164" s="24">
        <v>24998.533591614319</v>
      </c>
      <c r="O164" s="24">
        <v>26514.008933591103</v>
      </c>
      <c r="P164" s="24">
        <v>27323.954330814548</v>
      </c>
      <c r="Q164" s="24">
        <v>6827.6549354045583</v>
      </c>
      <c r="R164" s="21"/>
      <c r="S164" s="64">
        <f t="shared" si="20"/>
        <v>-0.7501220045700091</v>
      </c>
      <c r="T164" s="66" t="str">
        <f t="shared" si="22"/>
        <v/>
      </c>
      <c r="U164" s="66">
        <f t="shared" si="21"/>
        <v>-0.7501220045700091</v>
      </c>
      <c r="V164" s="83">
        <f t="shared" si="19"/>
        <v>1</v>
      </c>
      <c r="W164" s="65">
        <f t="shared" si="23"/>
        <v>25.291787623246503</v>
      </c>
      <c r="X164" s="65">
        <f>IF(J164="", "", J164/GDP!M160/10)</f>
        <v>7.9352186957528286</v>
      </c>
      <c r="Y164" s="65">
        <f>IF(K164="", "", K164/GDP!N160/10)</f>
        <v>8.1135155743394058</v>
      </c>
      <c r="Z164" s="65">
        <f>IF(L164="", "", L164/GDP!O160/10)</f>
        <v>7.6810374734232925</v>
      </c>
      <c r="AA164" s="65">
        <f>IF(M164="", "", M164/GDP!P160/10)</f>
        <v>7.5183440909097925</v>
      </c>
      <c r="AB164" s="65">
        <f>IF(N164="", "", N164/GDP!Q160/10)</f>
        <v>7.2811538807628819</v>
      </c>
      <c r="AC164" s="65">
        <f>IF(O164="", "", O164/GDP!R160/10)</f>
        <v>7.0522907326433497</v>
      </c>
      <c r="AD164" s="65">
        <f>IF(P164="", "", P164/GDP!S160/10)</f>
        <v>7.2982647747372669</v>
      </c>
      <c r="AE164" s="65">
        <f>IF(Q164="", "", Q164/GDP!T160/10)</f>
        <v>2.0082488026958751</v>
      </c>
      <c r="AF164" s="21"/>
      <c r="AG164" s="65">
        <f t="shared" si="24"/>
        <v>7.3662181904953172</v>
      </c>
    </row>
    <row r="165" spans="1:33" ht="14.25" customHeight="1" x14ac:dyDescent="0.15">
      <c r="A165" s="27" t="s">
        <v>185</v>
      </c>
      <c r="B165" s="26"/>
      <c r="C165" s="26"/>
      <c r="D165" s="26"/>
      <c r="E165" s="26"/>
      <c r="F165" s="26"/>
      <c r="G165" s="26"/>
      <c r="H165" s="26">
        <v>88.5</v>
      </c>
      <c r="I165" s="26">
        <v>91.8826815642458</v>
      </c>
      <c r="J165" s="26">
        <v>89.296089385474858</v>
      </c>
      <c r="K165" s="26">
        <v>87.569832402234624</v>
      </c>
      <c r="L165" s="26">
        <v>91.698324022346355</v>
      </c>
      <c r="M165" s="26">
        <v>97.97206703910615</v>
      </c>
      <c r="N165" s="26">
        <v>88.068361167597772</v>
      </c>
      <c r="O165" s="26">
        <v>68.532127748603358</v>
      </c>
      <c r="P165" s="26">
        <v>67.275942195530732</v>
      </c>
      <c r="Q165" s="26">
        <v>18.872623681564246</v>
      </c>
      <c r="R165" s="21"/>
      <c r="S165" s="64">
        <f t="shared" si="20"/>
        <v>-0.71947440547598918</v>
      </c>
      <c r="T165" s="66" t="str">
        <f t="shared" si="22"/>
        <v/>
      </c>
      <c r="U165" s="66">
        <f t="shared" si="21"/>
        <v>-0.71947440547598918</v>
      </c>
      <c r="V165" s="83">
        <f t="shared" ref="V165:V196" si="25">IF(Q165="", 0, 1)</f>
        <v>1</v>
      </c>
      <c r="W165" s="65">
        <f t="shared" si="23"/>
        <v>8.2709364434636862E-2</v>
      </c>
      <c r="X165" s="65">
        <f>IF(J165="", "", J165/GDP!M161/10)</f>
        <v>8.7295324488471753</v>
      </c>
      <c r="Y165" s="65">
        <f>IF(K165="", "", K165/GDP!N161/10)</f>
        <v>8.2774462692084647</v>
      </c>
      <c r="Z165" s="65">
        <f>IF(L165="", "", L165/GDP!O161/10)</f>
        <v>8.5986693907486504</v>
      </c>
      <c r="AA165" s="65">
        <f>IF(M165="", "", M165/GDP!P161/10)</f>
        <v>9.1386138613861814</v>
      </c>
      <c r="AB165" s="65">
        <f>IF(N165="", "", N165/GDP!Q161/10)</f>
        <v>8.6852427186980048</v>
      </c>
      <c r="AC165" s="65">
        <f>IF(O165="", "", O165/GDP!R161/10)</f>
        <v>7.1836611895810645</v>
      </c>
      <c r="AD165" s="65">
        <f>IF(P165="", "", P165/GDP!S161/10)</f>
        <v>6.6675859460387255</v>
      </c>
      <c r="AE165" s="65">
        <f>IF(Q165="", "", Q165/GDP!T161/10)</f>
        <v>1.9446289213358317</v>
      </c>
      <c r="AF165" s="21"/>
      <c r="AG165" s="65">
        <f t="shared" si="24"/>
        <v>8.0547546212905257</v>
      </c>
    </row>
    <row r="166" spans="1:33" ht="14.25" customHeight="1" x14ac:dyDescent="0.15">
      <c r="A166" s="27" t="s">
        <v>186</v>
      </c>
      <c r="B166" s="24"/>
      <c r="C166" s="24"/>
      <c r="D166" s="24"/>
      <c r="E166" s="24">
        <v>2240.4177999774247</v>
      </c>
      <c r="F166" s="24">
        <v>2100.1739176459901</v>
      </c>
      <c r="G166" s="24">
        <v>1943.7696388679815</v>
      </c>
      <c r="H166" s="24">
        <v>2187.2370551436907</v>
      </c>
      <c r="I166" s="24">
        <v>2139.7068232312399</v>
      </c>
      <c r="J166" s="24">
        <v>2367.0569741613367</v>
      </c>
      <c r="K166" s="24">
        <v>2428.2004073037706</v>
      </c>
      <c r="L166" s="24">
        <v>2126.2254737671074</v>
      </c>
      <c r="M166" s="24">
        <v>2240.154435634774</v>
      </c>
      <c r="N166" s="24">
        <v>2411.489432480676</v>
      </c>
      <c r="O166" s="24">
        <v>2622.4113892782098</v>
      </c>
      <c r="P166" s="24">
        <v>2587.0436643695934</v>
      </c>
      <c r="Q166" s="24">
        <v>1224.3565274834352</v>
      </c>
      <c r="R166" s="21"/>
      <c r="S166" s="64">
        <f t="shared" ref="S166:S202" si="26">IF(Q166="", "", Q166/P166-1)</f>
        <v>-0.52673526761606304</v>
      </c>
      <c r="T166" s="66" t="str">
        <f t="shared" si="22"/>
        <v/>
      </c>
      <c r="U166" s="66" t="str">
        <f t="shared" si="21"/>
        <v/>
      </c>
      <c r="V166" s="83">
        <f t="shared" si="25"/>
        <v>1</v>
      </c>
      <c r="W166" s="65">
        <f t="shared" si="23"/>
        <v>2.3974648791060722</v>
      </c>
      <c r="X166" s="65">
        <f>IF(J166="", "", J166/GDP!M162/10)</f>
        <v>2.3939142388153027</v>
      </c>
      <c r="Y166" s="65">
        <f>IF(K166="", "", K166/GDP!N162/10)</f>
        <v>2.3958421005488808</v>
      </c>
      <c r="Z166" s="65">
        <f>IF(L166="", "", L166/GDP!O162/10)</f>
        <v>2.4021881176682021</v>
      </c>
      <c r="AA166" s="65">
        <f>IF(M166="", "", M166/GDP!P162/10)</f>
        <v>2.4976214522762428</v>
      </c>
      <c r="AB166" s="65">
        <f>IF(N166="", "", N166/GDP!Q162/10)</f>
        <v>2.5274620297977353</v>
      </c>
      <c r="AC166" s="65">
        <f>IF(O166="", "", O166/GDP!R162/10)</f>
        <v>2.4839517158127662</v>
      </c>
      <c r="AD166" s="65">
        <f>IF(P166="", "", P166/GDP!S162/10)</f>
        <v>2.4607878822778262</v>
      </c>
      <c r="AE166" s="65">
        <f>IF(Q166="", "", Q166/GDP!T162/10)</f>
        <v>1.1717393701606762</v>
      </c>
      <c r="AF166" s="21"/>
      <c r="AG166" s="65">
        <f t="shared" si="24"/>
        <v>2.4744022395665546</v>
      </c>
    </row>
    <row r="167" spans="1:33" ht="14.25" customHeight="1" x14ac:dyDescent="0.15">
      <c r="A167" s="27" t="s">
        <v>187</v>
      </c>
      <c r="B167" s="26">
        <v>949.6</v>
      </c>
      <c r="C167" s="26">
        <v>974.71711746138647</v>
      </c>
      <c r="D167" s="26">
        <v>1143.5442842120046</v>
      </c>
      <c r="E167" s="26">
        <v>1357.6</v>
      </c>
      <c r="F167" s="26">
        <v>1593.0928532866035</v>
      </c>
      <c r="G167" s="26">
        <v>1479.3437089751787</v>
      </c>
      <c r="H167" s="26">
        <v>1554.9019744298553</v>
      </c>
      <c r="I167" s="26">
        <v>1358.7663734658718</v>
      </c>
      <c r="J167" s="26">
        <v>1417.4135743294321</v>
      </c>
      <c r="K167" s="26">
        <v>1488.4546134086804</v>
      </c>
      <c r="L167" s="26">
        <v>1230.8826407783818</v>
      </c>
      <c r="M167" s="26">
        <v>1305.8089130689661</v>
      </c>
      <c r="N167" s="26">
        <v>1508.1504424310076</v>
      </c>
      <c r="O167" s="26">
        <v>1743.5398990805527</v>
      </c>
      <c r="P167" s="26">
        <v>1677.3692155987321</v>
      </c>
      <c r="Q167" s="26">
        <v>817.89493374821564</v>
      </c>
      <c r="R167" s="21"/>
      <c r="S167" s="64">
        <f t="shared" si="26"/>
        <v>-0.51239421461763834</v>
      </c>
      <c r="T167" s="66" t="str">
        <f t="shared" si="22"/>
        <v/>
      </c>
      <c r="U167" s="66" t="str">
        <f t="shared" si="21"/>
        <v/>
      </c>
      <c r="V167" s="83">
        <f t="shared" si="25"/>
        <v>1</v>
      </c>
      <c r="W167" s="65">
        <f t="shared" si="23"/>
        <v>1.493150222191528</v>
      </c>
      <c r="X167" s="65">
        <f>IF(J167="", "", J167/GDP!M163/10)</f>
        <v>2.9275453284925539</v>
      </c>
      <c r="Y167" s="65">
        <f>IF(K167="", "", K167/GDP!N163/10)</f>
        <v>2.9763169666571203</v>
      </c>
      <c r="Z167" s="65">
        <f>IF(L167="", "", L167/GDP!O163/10)</f>
        <v>2.8551002110530126</v>
      </c>
      <c r="AA167" s="65">
        <f>IF(M167="", "", M167/GDP!P163/10)</f>
        <v>2.9177178518502975</v>
      </c>
      <c r="AB167" s="65">
        <f>IF(N167="", "", N167/GDP!Q163/10)</f>
        <v>3.105136469051625</v>
      </c>
      <c r="AC167" s="65">
        <f>IF(O167="", "", O167/GDP!R163/10)</f>
        <v>3.2176752232885635</v>
      </c>
      <c r="AD167" s="65">
        <f>IF(P167="", "", P167/GDP!S163/10)</f>
        <v>3.0959110371400844</v>
      </c>
      <c r="AE167" s="65">
        <f>IF(Q167="", "", Q167/GDP!T163/10)</f>
        <v>1.5479282123443261</v>
      </c>
      <c r="AF167" s="21"/>
      <c r="AG167" s="65">
        <f t="shared" si="24"/>
        <v>3.038308158476716</v>
      </c>
    </row>
    <row r="168" spans="1:33" ht="14.25" customHeight="1" x14ac:dyDescent="0.15">
      <c r="A168" s="27" t="s">
        <v>188</v>
      </c>
      <c r="B168" s="24">
        <v>4.7346131710868606</v>
      </c>
      <c r="C168" s="24">
        <v>22.2</v>
      </c>
      <c r="D168" s="24">
        <v>29.024949245772891</v>
      </c>
      <c r="E168" s="24">
        <v>34.009319308085828</v>
      </c>
      <c r="F168" s="24">
        <v>31.752700725077435</v>
      </c>
      <c r="G168" s="24">
        <v>47.238758023319974</v>
      </c>
      <c r="H168" s="24">
        <v>64.911432198641833</v>
      </c>
      <c r="I168" s="24">
        <v>67.932906289964009</v>
      </c>
      <c r="J168" s="24">
        <v>67.741558712153989</v>
      </c>
      <c r="K168" s="24">
        <v>64.440340229978844</v>
      </c>
      <c r="L168" s="24">
        <v>60.352917355470389</v>
      </c>
      <c r="M168" s="24">
        <v>74.667424145771719</v>
      </c>
      <c r="N168" s="24">
        <v>72.584434991500288</v>
      </c>
      <c r="O168" s="24">
        <v>52.856979789236497</v>
      </c>
      <c r="P168" s="24">
        <v>62.375365352704591</v>
      </c>
      <c r="Q168" s="24">
        <v>30.853999499325795</v>
      </c>
      <c r="R168" s="21"/>
      <c r="S168" s="64">
        <f t="shared" si="26"/>
        <v>-0.50534959875809426</v>
      </c>
      <c r="T168" s="66" t="str">
        <f t="shared" si="22"/>
        <v/>
      </c>
      <c r="U168" s="66" t="str">
        <f t="shared" si="21"/>
        <v/>
      </c>
      <c r="V168" s="83">
        <f t="shared" si="25"/>
        <v>1</v>
      </c>
      <c r="W168" s="65">
        <f t="shared" si="23"/>
        <v>6.4567424326936698E-2</v>
      </c>
      <c r="X168" s="65">
        <f>IF(J168="", "", J168/GDP!M164/10)</f>
        <v>5.2727132469350675</v>
      </c>
      <c r="Y168" s="65">
        <f>IF(K168="", "", K168/GDP!N164/10)</f>
        <v>4.8175589907195997</v>
      </c>
      <c r="Z168" s="65">
        <f>IF(L168="", "", L168/GDP!O164/10)</f>
        <v>4.6022923269382661</v>
      </c>
      <c r="AA168" s="65">
        <f>IF(M168="", "", M168/GDP!P164/10)</f>
        <v>5.4064557390944668</v>
      </c>
      <c r="AB168" s="65">
        <f>IF(N168="", "", N168/GDP!Q164/10)</f>
        <v>4.9797470083323265</v>
      </c>
      <c r="AC168" s="65">
        <f>IF(O168="", "", O168/GDP!R164/10)</f>
        <v>3.3751061408345793</v>
      </c>
      <c r="AD168" s="65">
        <f>IF(P168="", "", P168/GDP!S164/10)</f>
        <v>3.9514997974573709</v>
      </c>
      <c r="AE168" s="65">
        <f>IF(Q168="", "", Q168/GDP!T164/10)</f>
        <v>1.9687485118057015</v>
      </c>
      <c r="AF168" s="21"/>
      <c r="AG168" s="65">
        <f t="shared" si="24"/>
        <v>4.4630202025314016</v>
      </c>
    </row>
    <row r="169" spans="1:33" ht="14.25" customHeight="1" x14ac:dyDescent="0.15">
      <c r="A169" s="27" t="s">
        <v>189</v>
      </c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1"/>
      <c r="S169" s="64" t="str">
        <f t="shared" si="26"/>
        <v/>
      </c>
      <c r="T169" s="66" t="str">
        <f t="shared" si="22"/>
        <v/>
      </c>
      <c r="U169" s="66" t="str">
        <f t="shared" si="21"/>
        <v/>
      </c>
      <c r="V169" s="83">
        <f t="shared" si="25"/>
        <v>0</v>
      </c>
      <c r="W169" s="65" t="e">
        <f t="shared" si="23"/>
        <v>#DIV/0!</v>
      </c>
      <c r="X169" s="65" t="str">
        <f>IF(J169="", "", J169/GDP!M165/10)</f>
        <v/>
      </c>
      <c r="Y169" s="65" t="str">
        <f>IF(K169="", "", K169/GDP!N165/10)</f>
        <v/>
      </c>
      <c r="Z169" s="65" t="str">
        <f>IF(L169="", "", L169/GDP!O165/10)</f>
        <v/>
      </c>
      <c r="AA169" s="65" t="str">
        <f>IF(M169="", "", M169/GDP!P165/10)</f>
        <v/>
      </c>
      <c r="AB169" s="65" t="str">
        <f>IF(N169="", "", N169/GDP!Q165/10)</f>
        <v/>
      </c>
      <c r="AC169" s="65" t="str">
        <f>IF(O169="", "", O169/GDP!R165/10)</f>
        <v/>
      </c>
      <c r="AD169" s="65" t="str">
        <f>IF(P169="", "", P169/GDP!S165/10)</f>
        <v/>
      </c>
      <c r="AE169" s="65" t="str">
        <f>IF(Q169="", "", Q169/GDP!T165/10)</f>
        <v/>
      </c>
      <c r="AF169" s="21"/>
      <c r="AG169" s="65"/>
    </row>
    <row r="170" spans="1:33" ht="14.25" customHeight="1" x14ac:dyDescent="0.15">
      <c r="A170" s="27" t="s">
        <v>190</v>
      </c>
      <c r="B170" s="24">
        <v>3373.5204918132727</v>
      </c>
      <c r="C170" s="24">
        <v>3384.2045170529727</v>
      </c>
      <c r="D170" s="24">
        <v>3926.9909219337637</v>
      </c>
      <c r="E170" s="24">
        <v>4404.3458465485173</v>
      </c>
      <c r="F170" s="24">
        <v>4151.4973372801724</v>
      </c>
      <c r="G170" s="24">
        <v>5594.7671566217405</v>
      </c>
      <c r="H170" s="24">
        <v>5283.4242067185942</v>
      </c>
      <c r="I170" s="24">
        <v>4069.1010288610528</v>
      </c>
      <c r="J170" s="24">
        <v>3428.7824538985351</v>
      </c>
      <c r="K170" s="24">
        <v>3168.5419209128963</v>
      </c>
      <c r="L170" s="24">
        <v>2998.2496392055227</v>
      </c>
      <c r="M170" s="24">
        <v>2857.9733859529751</v>
      </c>
      <c r="N170" s="24">
        <v>3257.8800182392833</v>
      </c>
      <c r="O170" s="24">
        <v>3401.8952693903889</v>
      </c>
      <c r="P170" s="24">
        <v>3141.0498587345978</v>
      </c>
      <c r="Q170" s="24">
        <v>928.11202504643347</v>
      </c>
      <c r="R170" s="21"/>
      <c r="S170" s="64">
        <f t="shared" si="26"/>
        <v>-0.70452171509931638</v>
      </c>
      <c r="T170" s="66" t="str">
        <f t="shared" si="22"/>
        <v/>
      </c>
      <c r="U170" s="66" t="str">
        <f t="shared" si="21"/>
        <v/>
      </c>
      <c r="V170" s="83">
        <f t="shared" si="25"/>
        <v>1</v>
      </c>
      <c r="W170" s="65">
        <f t="shared" si="23"/>
        <v>3.1314096343045534</v>
      </c>
      <c r="X170" s="65">
        <f>IF(J170="", "", J170/GDP!M166/10)</f>
        <v>0.93472865330697541</v>
      </c>
      <c r="Y170" s="65">
        <f>IF(K170="", "", K170/GDP!N166/10)</f>
        <v>0.90297244382420383</v>
      </c>
      <c r="Z170" s="65">
        <f>IF(L170="", "", L170/GDP!O166/10)</f>
        <v>0.94409958682341999</v>
      </c>
      <c r="AA170" s="65">
        <f>IF(M170="", "", M170/GDP!P166/10)</f>
        <v>0.96464289152996552</v>
      </c>
      <c r="AB170" s="65">
        <f>IF(N170="", "", N170/GDP!Q166/10)</f>
        <v>0.93233243630818396</v>
      </c>
      <c r="AC170" s="65">
        <f>IF(O170="", "", O170/GDP!R166/10)</f>
        <v>0.92408785918259129</v>
      </c>
      <c r="AD170" s="65">
        <f>IF(P170="", "", P170/GDP!S166/10)</f>
        <v>0.89398377760582615</v>
      </c>
      <c r="AE170" s="65">
        <f>IF(Q170="", "", Q170/GDP!T166/10)</f>
        <v>0.30726796409987506</v>
      </c>
      <c r="AF170" s="21"/>
      <c r="AG170" s="65">
        <f t="shared" si="24"/>
        <v>0.93182931028999738</v>
      </c>
    </row>
    <row r="171" spans="1:33" ht="14.25" customHeight="1" x14ac:dyDescent="0.15">
      <c r="A171" s="27" t="s">
        <v>191</v>
      </c>
      <c r="B171" s="26"/>
      <c r="C171" s="26"/>
      <c r="D171" s="26"/>
      <c r="E171" s="26"/>
      <c r="F171" s="26"/>
      <c r="G171" s="26"/>
      <c r="H171" s="26"/>
      <c r="I171" s="26"/>
      <c r="J171" s="26"/>
      <c r="K171" s="26">
        <v>38</v>
      </c>
      <c r="L171" s="26">
        <v>26.84</v>
      </c>
      <c r="M171" s="26">
        <v>10.41</v>
      </c>
      <c r="N171" s="26">
        <v>7.31</v>
      </c>
      <c r="O171" s="26">
        <v>8.16</v>
      </c>
      <c r="P171" s="26"/>
      <c r="Q171" s="26"/>
      <c r="R171" s="21"/>
      <c r="S171" s="64" t="str">
        <f t="shared" si="26"/>
        <v/>
      </c>
      <c r="T171" s="66" t="str">
        <f t="shared" si="22"/>
        <v/>
      </c>
      <c r="U171" s="66" t="str">
        <f t="shared" si="21"/>
        <v/>
      </c>
      <c r="V171" s="83">
        <f t="shared" si="25"/>
        <v>0</v>
      </c>
      <c r="W171" s="65">
        <f t="shared" si="23"/>
        <v>1.3179999999999999E-2</v>
      </c>
      <c r="X171" s="65" t="str">
        <f>IF(J171="", "", J171/GDP!M167/10)</f>
        <v/>
      </c>
      <c r="Y171" s="65">
        <f>IF(K171="", "", K171/GDP!N167/10)</f>
        <v>0.24702048444747468</v>
      </c>
      <c r="Z171" s="65">
        <f>IF(L171="", "", L171/GDP!O167/10)</f>
        <v>0.18133439751565714</v>
      </c>
      <c r="AA171" s="65">
        <f>IF(M171="", "", M171/GDP!P167/10)</f>
        <v>0.29738371531954555</v>
      </c>
      <c r="AB171" s="65">
        <f>IF(N171="", "", N171/GDP!Q167/10)</f>
        <v>0.2091637228649153</v>
      </c>
      <c r="AC171" s="65">
        <f>IF(O171="", "", O171/GDP!R167/10)</f>
        <v>0.17514360146790725</v>
      </c>
      <c r="AD171" s="65" t="str">
        <f>IF(P171="", "", P171/GDP!S167/10)</f>
        <v/>
      </c>
      <c r="AE171" s="65" t="str">
        <f>IF(Q171="", "", Q171/GDP!T167/10)</f>
        <v/>
      </c>
      <c r="AF171" s="21"/>
      <c r="AG171" s="65">
        <f t="shared" si="24"/>
        <v>0.21575635929200632</v>
      </c>
    </row>
    <row r="172" spans="1:33" ht="14.25" customHeight="1" x14ac:dyDescent="0.15">
      <c r="A172" s="27" t="s">
        <v>192</v>
      </c>
      <c r="B172" s="24">
        <v>15169.049588570615</v>
      </c>
      <c r="C172" s="24">
        <v>16829.892892303757</v>
      </c>
      <c r="D172" s="24">
        <v>19866.19694905862</v>
      </c>
      <c r="E172" s="24">
        <v>20543.435316014486</v>
      </c>
      <c r="F172" s="24">
        <v>17145.895217991121</v>
      </c>
      <c r="G172" s="24">
        <v>16925.772963780655</v>
      </c>
      <c r="H172" s="24">
        <v>17386.825200730502</v>
      </c>
      <c r="I172" s="24">
        <v>15394.918249782913</v>
      </c>
      <c r="J172" s="24">
        <v>16432.573582754689</v>
      </c>
      <c r="K172" s="24">
        <v>17975.689063370024</v>
      </c>
      <c r="L172" s="24">
        <v>17429.019327812857</v>
      </c>
      <c r="M172" s="24">
        <v>18802.727545609167</v>
      </c>
      <c r="N172" s="24">
        <v>22346.298667348412</v>
      </c>
      <c r="O172" s="24">
        <v>26329.305727307732</v>
      </c>
      <c r="P172" s="24">
        <v>27857.943883901575</v>
      </c>
      <c r="Q172" s="24">
        <v>8741.5593827812536</v>
      </c>
      <c r="R172" s="21"/>
      <c r="S172" s="64">
        <f t="shared" si="26"/>
        <v>-0.68620945539944223</v>
      </c>
      <c r="T172" s="66" t="str">
        <f t="shared" si="22"/>
        <v/>
      </c>
      <c r="U172" s="66" t="str">
        <f t="shared" si="21"/>
        <v/>
      </c>
      <c r="V172" s="83">
        <f t="shared" si="25"/>
        <v>1</v>
      </c>
      <c r="W172" s="65">
        <f t="shared" si="23"/>
        <v>22.55305903039595</v>
      </c>
      <c r="X172" s="65">
        <f>IF(J172="", "", J172/GDP!M168/10)</f>
        <v>1.2125907843594146</v>
      </c>
      <c r="Y172" s="65">
        <f>IF(K172="", "", K172/GDP!N168/10)</f>
        <v>1.3105863377779672</v>
      </c>
      <c r="Z172" s="65">
        <f>IF(L172="", "", L172/GDP!O168/10)</f>
        <v>1.4576158341651515</v>
      </c>
      <c r="AA172" s="65">
        <f>IF(M172="", "", M172/GDP!P168/10)</f>
        <v>1.5254862302365939</v>
      </c>
      <c r="AB172" s="65">
        <f>IF(N172="", "", N172/GDP!Q168/10)</f>
        <v>1.7031251913087702</v>
      </c>
      <c r="AC172" s="65">
        <f>IF(O172="", "", O172/GDP!R168/10)</f>
        <v>1.8505291601996627</v>
      </c>
      <c r="AD172" s="65">
        <f>IF(P172="", "", P172/GDP!S168/10)</f>
        <v>1.9989278162441575</v>
      </c>
      <c r="AE172" s="65">
        <f>IF(Q172="", "", Q172/GDP!T168/10)</f>
        <v>0.68284172753381689</v>
      </c>
      <c r="AF172" s="21"/>
      <c r="AG172" s="65">
        <f t="shared" si="24"/>
        <v>1.7071368464308669</v>
      </c>
    </row>
    <row r="173" spans="1:33" ht="14.25" customHeight="1" x14ac:dyDescent="0.15">
      <c r="A173" s="27" t="s">
        <v>193</v>
      </c>
      <c r="B173" s="26">
        <v>314.45999999999998</v>
      </c>
      <c r="C173" s="26">
        <v>373.1</v>
      </c>
      <c r="D173" s="26">
        <v>392.9</v>
      </c>
      <c r="E173" s="26">
        <v>428.4</v>
      </c>
      <c r="F173" s="26">
        <v>410.9</v>
      </c>
      <c r="G173" s="26">
        <v>452.63</v>
      </c>
      <c r="H173" s="26">
        <v>501.34</v>
      </c>
      <c r="I173" s="26">
        <v>710.4</v>
      </c>
      <c r="J173" s="26">
        <v>1188.1001076174</v>
      </c>
      <c r="K173" s="26">
        <v>1262.5270189181349</v>
      </c>
      <c r="L173" s="26">
        <v>1419.630003959074</v>
      </c>
      <c r="M173" s="26">
        <v>1541.7754462851017</v>
      </c>
      <c r="N173" s="26">
        <v>1598.8013001159829</v>
      </c>
      <c r="O173" s="26">
        <v>1660</v>
      </c>
      <c r="P173" s="26">
        <v>1638</v>
      </c>
      <c r="Q173" s="72">
        <v>448.80000307294836</v>
      </c>
      <c r="R173" s="21"/>
      <c r="S173" s="64">
        <f t="shared" si="26"/>
        <v>-0.72600732413128921</v>
      </c>
      <c r="T173" s="66" t="str">
        <f t="shared" si="22"/>
        <v/>
      </c>
      <c r="U173" s="66" t="str">
        <f t="shared" si="21"/>
        <v/>
      </c>
      <c r="V173" s="83">
        <f t="shared" si="25"/>
        <v>1</v>
      </c>
      <c r="W173" s="65">
        <f t="shared" si="23"/>
        <v>1.5716413500720319</v>
      </c>
      <c r="X173" s="65">
        <f>IF(J173="", "", J173/GDP!M169/10)</f>
        <v>1.60006529459089</v>
      </c>
      <c r="Y173" s="65">
        <f>IF(K173="", "", K173/GDP!N169/10)</f>
        <v>1.5918408517106009</v>
      </c>
      <c r="Z173" s="65">
        <f>IF(L173="", "", L173/GDP!O169/10)</f>
        <v>1.7622754169392245</v>
      </c>
      <c r="AA173" s="65">
        <f>IF(M173="", "", M173/GDP!P169/10)</f>
        <v>1.8713187721911986</v>
      </c>
      <c r="AB173" s="65">
        <f>IF(N173="", "", N173/GDP!Q169/10)</f>
        <v>1.8288367760395645</v>
      </c>
      <c r="AC173" s="65">
        <f>IF(O173="", "", O173/GDP!R169/10)</f>
        <v>1.8880318731322039</v>
      </c>
      <c r="AD173" s="65">
        <f>IF(P173="", "", P173/GDP!S169/10)</f>
        <v>1.9505137884993484</v>
      </c>
      <c r="AE173" s="65">
        <f>IF(Q173="", "", Q173/GDP!T169/10)</f>
        <v>0.55613695277080077</v>
      </c>
      <c r="AF173" s="21"/>
      <c r="AG173" s="65">
        <f t="shared" si="24"/>
        <v>1.8601953253603078</v>
      </c>
    </row>
    <row r="174" spans="1:33" ht="14.25" customHeight="1" x14ac:dyDescent="0.15">
      <c r="A174" s="27" t="s">
        <v>194</v>
      </c>
      <c r="B174" s="24">
        <v>10.963607407407407</v>
      </c>
      <c r="C174" s="24">
        <v>13.529916296296294</v>
      </c>
      <c r="D174" s="24">
        <v>12.490600000000001</v>
      </c>
      <c r="E174" s="24">
        <v>14.507033333333332</v>
      </c>
      <c r="F174" s="24">
        <v>11.489497037037035</v>
      </c>
      <c r="G174" s="24">
        <v>13.018942592592591</v>
      </c>
      <c r="H174" s="24">
        <v>14.202691851851851</v>
      </c>
      <c r="I174" s="24">
        <v>14.907375555555554</v>
      </c>
      <c r="J174" s="24">
        <v>15.508607037037036</v>
      </c>
      <c r="K174" s="24">
        <v>38.627765179885102</v>
      </c>
      <c r="L174" s="24">
        <v>37.447932614210643</v>
      </c>
      <c r="M174" s="24">
        <v>37.482370761247687</v>
      </c>
      <c r="N174" s="24">
        <v>41.499972733745324</v>
      </c>
      <c r="O174" s="72">
        <v>40.635621956391034</v>
      </c>
      <c r="P174" s="72">
        <v>42.174131544976035</v>
      </c>
      <c r="Q174" s="72">
        <v>13.433028153063361</v>
      </c>
      <c r="R174" s="21"/>
      <c r="S174" s="64">
        <f t="shared" si="26"/>
        <v>-0.68148654966995847</v>
      </c>
      <c r="T174" s="66" t="str">
        <f t="shared" si="22"/>
        <v/>
      </c>
      <c r="U174" s="66" t="str">
        <f t="shared" si="21"/>
        <v/>
      </c>
      <c r="V174" s="83">
        <f t="shared" si="25"/>
        <v>1</v>
      </c>
      <c r="W174" s="65">
        <f t="shared" si="23"/>
        <v>3.9848005922114148E-2</v>
      </c>
      <c r="X174" s="65">
        <f>IF(J174="", "", J174/GDP!M170/10)</f>
        <v>1.7716442916556907</v>
      </c>
      <c r="Y174" s="65">
        <f>IF(K174="", "", K174/GDP!N170/10)</f>
        <v>4.0487980971058093</v>
      </c>
      <c r="Z174" s="65">
        <f>IF(L174="", "", L174/GDP!O170/10)</f>
        <v>3.9073097548449716</v>
      </c>
      <c r="AA174" s="65">
        <f>IF(M174="", "", M174/GDP!P170/10)</f>
        <v>3.7162549164853003</v>
      </c>
      <c r="AB174" s="65">
        <f>IF(N174="", "", N174/GDP!Q170/10)</f>
        <v>3.9163656747861966</v>
      </c>
      <c r="AC174" s="65">
        <f>IF(O174="", "", O174/GDP!R170/10)</f>
        <v>3.7677648689288525</v>
      </c>
      <c r="AD174" s="65">
        <f>IF(P174="", "", P174/GDP!S170/10)</f>
        <v>3.6234917818917225</v>
      </c>
      <c r="AE174" s="65">
        <f>IF(Q174="", "", Q174/GDP!T170/10)</f>
        <v>1.3623625879048376</v>
      </c>
      <c r="AF174" s="21"/>
      <c r="AG174" s="65">
        <f t="shared" si="24"/>
        <v>3.7862373993874088</v>
      </c>
    </row>
    <row r="175" spans="1:33" ht="14.25" customHeight="1" x14ac:dyDescent="0.15">
      <c r="A175" s="27" t="s">
        <v>195</v>
      </c>
      <c r="B175" s="26">
        <v>38.921088888888889</v>
      </c>
      <c r="C175" s="26">
        <v>39.336666666666666</v>
      </c>
      <c r="D175" s="26">
        <v>42.269296296296289</v>
      </c>
      <c r="E175" s="26">
        <v>45.290248148148144</v>
      </c>
      <c r="F175" s="26">
        <v>46.73216296296296</v>
      </c>
      <c r="G175" s="26">
        <v>48.27598888888889</v>
      </c>
      <c r="H175" s="26">
        <v>47.931129629629623</v>
      </c>
      <c r="I175" s="26">
        <v>45.173459629629626</v>
      </c>
      <c r="J175" s="26">
        <v>46.076928888888887</v>
      </c>
      <c r="K175" s="26">
        <v>45.17467783025036</v>
      </c>
      <c r="L175" s="26">
        <v>46.471227542908082</v>
      </c>
      <c r="M175" s="26">
        <v>50.560528501921738</v>
      </c>
      <c r="N175" s="26">
        <v>54.358715331352684</v>
      </c>
      <c r="O175" s="72">
        <v>55.169851957662047</v>
      </c>
      <c r="P175" s="72">
        <v>61.475425191140864</v>
      </c>
      <c r="Q175" s="72">
        <v>18.774839180464941</v>
      </c>
      <c r="R175" s="21"/>
      <c r="S175" s="64">
        <f t="shared" si="26"/>
        <v>-0.69459602561365363</v>
      </c>
      <c r="T175" s="66" t="str">
        <f t="shared" si="22"/>
        <v/>
      </c>
      <c r="U175" s="66" t="str">
        <f t="shared" si="21"/>
        <v/>
      </c>
      <c r="V175" s="83">
        <f t="shared" si="25"/>
        <v>1</v>
      </c>
      <c r="W175" s="65">
        <f t="shared" si="23"/>
        <v>5.3607149704997081E-2</v>
      </c>
      <c r="X175" s="65">
        <f>IF(J175="", "", J175/GDP!M171/10)</f>
        <v>2.7660363520438564</v>
      </c>
      <c r="Y175" s="65">
        <f>IF(K175="", "", K175/GDP!N171/10)</f>
        <v>2.5724952774021448</v>
      </c>
      <c r="Z175" s="65">
        <f>IF(L175="", "", L175/GDP!O171/10)</f>
        <v>2.5675014579203093</v>
      </c>
      <c r="AA175" s="65">
        <f>IF(M175="", "", M175/GDP!P171/10)</f>
        <v>2.7102741617544073</v>
      </c>
      <c r="AB175" s="65">
        <f>IF(N175="", "", N175/GDP!Q171/10)</f>
        <v>2.7223303684384077</v>
      </c>
      <c r="AC175" s="65">
        <f>IF(O175="", "", O175/GDP!R171/10)</f>
        <v>2.6714988903112595</v>
      </c>
      <c r="AD175" s="65">
        <f>IF(P175="", "", P175/GDP!S171/10)</f>
        <v>2.9014381001115397</v>
      </c>
      <c r="AE175" s="65">
        <f>IF(Q175="", "", Q175/GDP!T171/10)</f>
        <v>1.1612540607228523</v>
      </c>
      <c r="AF175" s="21"/>
      <c r="AG175" s="65">
        <f t="shared" si="24"/>
        <v>2.7146085957071846</v>
      </c>
    </row>
    <row r="176" spans="1:33" ht="14.25" customHeight="1" x14ac:dyDescent="0.15">
      <c r="A176" s="27" t="s">
        <v>196</v>
      </c>
      <c r="B176" s="24">
        <v>14.909999999999998</v>
      </c>
      <c r="C176" s="24">
        <v>15.714196296296295</v>
      </c>
      <c r="D176" s="24">
        <v>20.162166666666664</v>
      </c>
      <c r="E176" s="24">
        <v>17.60416</v>
      </c>
      <c r="F176" s="24">
        <v>14.412398888888887</v>
      </c>
      <c r="G176" s="24">
        <v>14.769654444444445</v>
      </c>
      <c r="H176" s="24">
        <v>13.122238148148147</v>
      </c>
      <c r="I176" s="24">
        <v>13.714195925925925</v>
      </c>
      <c r="J176" s="24">
        <v>14.238945555555555</v>
      </c>
      <c r="K176" s="24">
        <v>20.976879109629628</v>
      </c>
      <c r="L176" s="24">
        <v>23.325038025925924</v>
      </c>
      <c r="M176" s="24">
        <v>22.581187353777779</v>
      </c>
      <c r="N176" s="24">
        <v>24.295915894518519</v>
      </c>
      <c r="O176" s="72">
        <v>24.723235297328149</v>
      </c>
      <c r="P176" s="72">
        <v>25.132196719624389</v>
      </c>
      <c r="Q176" s="72">
        <v>8.6732563811435952</v>
      </c>
      <c r="R176" s="21"/>
      <c r="S176" s="64">
        <f t="shared" si="26"/>
        <v>-0.6548946167379347</v>
      </c>
      <c r="T176" s="66" t="str">
        <f t="shared" si="22"/>
        <v/>
      </c>
      <c r="U176" s="66" t="str">
        <f t="shared" si="21"/>
        <v/>
      </c>
      <c r="V176" s="83">
        <f t="shared" si="25"/>
        <v>1</v>
      </c>
      <c r="W176" s="65">
        <f t="shared" si="23"/>
        <v>2.401151465823495E-2</v>
      </c>
      <c r="X176" s="65">
        <f>IF(J176="", "", J176/GDP!M172/10)</f>
        <v>1.974320481086244</v>
      </c>
      <c r="Y176" s="65">
        <f>IF(K176="", "", K176/GDP!N172/10)</f>
        <v>2.8825686495014837</v>
      </c>
      <c r="Z176" s="65">
        <f>IF(L176="", "", L176/GDP!O172/10)</f>
        <v>3.0877731037762675</v>
      </c>
      <c r="AA176" s="65">
        <f>IF(M176="", "", M176/GDP!P172/10)</f>
        <v>2.9158475463519151</v>
      </c>
      <c r="AB176" s="65">
        <f>IF(N176="", "", N176/GDP!Q172/10)</f>
        <v>3.0669777133453029</v>
      </c>
      <c r="AC176" s="65">
        <f>IF(O176="", "", O176/GDP!R172/10)</f>
        <v>3.0473604458681312</v>
      </c>
      <c r="AD176" s="65">
        <f>IF(P176="", "", P176/GDP!S172/10)</f>
        <v>3.0473666051261423</v>
      </c>
      <c r="AE176" s="65">
        <f>IF(Q176="", "", Q176/GDP!T172/10)</f>
        <v>1.0985167827836377</v>
      </c>
      <c r="AF176" s="21"/>
      <c r="AG176" s="65">
        <f t="shared" si="24"/>
        <v>3.0330650828935517</v>
      </c>
    </row>
    <row r="177" spans="1:33" ht="14.25" customHeight="1" x14ac:dyDescent="0.15">
      <c r="A177" s="27" t="s">
        <v>197</v>
      </c>
      <c r="B177" s="26">
        <v>667.46838593840505</v>
      </c>
      <c r="C177" s="26">
        <v>1414.1270202261301</v>
      </c>
      <c r="D177" s="26">
        <v>1476.794265807353</v>
      </c>
      <c r="E177" s="26">
        <v>1267.5327689050259</v>
      </c>
      <c r="F177" s="26">
        <v>868.2</v>
      </c>
      <c r="G177" s="26">
        <v>1126.5999999999999</v>
      </c>
      <c r="H177" s="26">
        <v>936.95999074175199</v>
      </c>
      <c r="I177" s="26">
        <v>699.26743175063098</v>
      </c>
      <c r="J177" s="26">
        <v>459.61688935933898</v>
      </c>
      <c r="K177" s="26">
        <v>438.71906269058002</v>
      </c>
      <c r="L177" s="26">
        <v>194.64239804248299</v>
      </c>
      <c r="M177" s="26">
        <v>202.90353079552332</v>
      </c>
      <c r="N177" s="26">
        <v>28.708055158818201</v>
      </c>
      <c r="O177" s="26">
        <v>13.18995023045299</v>
      </c>
      <c r="P177" s="26">
        <v>11.387182360548429</v>
      </c>
      <c r="Q177" s="26"/>
      <c r="R177" s="21"/>
      <c r="S177" s="64" t="str">
        <f t="shared" si="26"/>
        <v/>
      </c>
      <c r="T177" s="66" t="str">
        <f t="shared" si="22"/>
        <v/>
      </c>
      <c r="U177" s="66" t="str">
        <f t="shared" si="21"/>
        <v/>
      </c>
      <c r="V177" s="83">
        <f t="shared" si="25"/>
        <v>0</v>
      </c>
      <c r="W177" s="65">
        <f t="shared" si="23"/>
        <v>9.0166223317565186E-2</v>
      </c>
      <c r="X177" s="65">
        <f>IF(J177="", "", J177/GDP!M173/10)</f>
        <v>0.86896430358242083</v>
      </c>
      <c r="Y177" s="65">
        <f>IF(K177="", "", K177/GDP!N173/10)</f>
        <v>0.72246036812017522</v>
      </c>
      <c r="Z177" s="65">
        <f>IF(L177="", "", L177/GDP!O173/10)</f>
        <v>0.30160458830244652</v>
      </c>
      <c r="AA177" s="65">
        <f>IF(M177="", "", M177/GDP!P173/10)</f>
        <v>0.31272199438229342</v>
      </c>
      <c r="AB177" s="65">
        <f>IF(N177="", "", N177/GDP!Q173/10)</f>
        <v>6.0012366943254916E-2</v>
      </c>
      <c r="AC177" s="65">
        <f>IF(O177="", "", O177/GDP!R173/10)</f>
        <v>3.6749644297930949E-2</v>
      </c>
      <c r="AD177" s="65">
        <f>IF(P177="", "", P177/GDP!S173/10)</f>
        <v>3.3926998293133268E-2</v>
      </c>
      <c r="AE177" s="65" t="str">
        <f>IF(Q177="", "", Q177/GDP!T173/10)</f>
        <v/>
      </c>
      <c r="AF177" s="21"/>
      <c r="AG177" s="65">
        <f t="shared" si="24"/>
        <v>0.14900311844381181</v>
      </c>
    </row>
    <row r="178" spans="1:33" ht="14.25" customHeight="1" x14ac:dyDescent="0.15">
      <c r="A178" s="27" t="s">
        <v>198</v>
      </c>
      <c r="B178" s="24">
        <v>16.899999999999999</v>
      </c>
      <c r="C178" s="24">
        <v>18.3</v>
      </c>
      <c r="D178" s="24">
        <v>22</v>
      </c>
      <c r="E178" s="24">
        <v>30.3</v>
      </c>
      <c r="F178" s="24">
        <v>32</v>
      </c>
      <c r="G178" s="24">
        <v>39.200000000000003</v>
      </c>
      <c r="H178" s="24">
        <v>41.691561223137001</v>
      </c>
      <c r="I178" s="24">
        <v>50.77440266</v>
      </c>
      <c r="J178" s="24">
        <v>70.2341257458488</v>
      </c>
      <c r="K178" s="24">
        <v>87.205449605022508</v>
      </c>
      <c r="L178" s="24">
        <v>115.96566287920631</v>
      </c>
      <c r="M178" s="24">
        <v>110.74538857615092</v>
      </c>
      <c r="N178" s="24">
        <v>92.567727545262002</v>
      </c>
      <c r="O178" s="24">
        <v>93.884678286510095</v>
      </c>
      <c r="P178" s="24">
        <v>86.536916537123503</v>
      </c>
      <c r="Q178" s="24">
        <v>59.596607709016176</v>
      </c>
      <c r="R178" s="21"/>
      <c r="S178" s="64">
        <f t="shared" si="26"/>
        <v>-0.31131579337646254</v>
      </c>
      <c r="T178" s="66" t="str">
        <f t="shared" si="22"/>
        <v/>
      </c>
      <c r="U178" s="66" t="str">
        <f t="shared" si="21"/>
        <v/>
      </c>
      <c r="V178" s="83">
        <f t="shared" si="25"/>
        <v>1</v>
      </c>
      <c r="W178" s="65">
        <f t="shared" si="23"/>
        <v>9.9940074764850562E-2</v>
      </c>
      <c r="X178" s="65">
        <f>IF(J178="", "", J178/GDP!M174/10)</f>
        <v>1.3649208806587882</v>
      </c>
      <c r="Y178" s="65">
        <f>IF(K178="", "", K178/GDP!N174/10)</f>
        <v>1.6639931669095731</v>
      </c>
      <c r="Z178" s="65">
        <f>IF(L178="", "", L178/GDP!O174/10)</f>
        <v>2.4222756649650607</v>
      </c>
      <c r="AA178" s="65">
        <f>IF(M178="", "", M178/GDP!P174/10)</f>
        <v>3.5393263046876178</v>
      </c>
      <c r="AB178" s="65">
        <f>IF(N178="", "", N178/GDP!Q174/10)</f>
        <v>2.878191627265974</v>
      </c>
      <c r="AC178" s="65">
        <f>IF(O178="", "", O178/GDP!R174/10)</f>
        <v>2.7098324097794064</v>
      </c>
      <c r="AD178" s="65">
        <f>IF(P178="", "", P178/GDP!S174/10)</f>
        <v>2.3405349224325644</v>
      </c>
      <c r="AE178" s="65">
        <f>IF(Q178="", "", Q178/GDP!T174/10)</f>
        <v>2.4724665060581041</v>
      </c>
      <c r="AF178" s="21"/>
      <c r="AG178" s="65">
        <f t="shared" si="24"/>
        <v>2.7780321858261248</v>
      </c>
    </row>
    <row r="179" spans="1:33" ht="14.25" customHeight="1" x14ac:dyDescent="0.15">
      <c r="A179" s="27" t="s">
        <v>199</v>
      </c>
      <c r="B179" s="26">
        <v>10013.651456750447</v>
      </c>
      <c r="C179" s="26">
        <v>9852.468654783519</v>
      </c>
      <c r="D179" s="26">
        <v>11821.485419092154</v>
      </c>
      <c r="E179" s="26">
        <v>12804.660183364062</v>
      </c>
      <c r="F179" s="26">
        <v>10551.623275206448</v>
      </c>
      <c r="G179" s="26">
        <v>12126.30472288045</v>
      </c>
      <c r="H179" s="26">
        <v>13998.1</v>
      </c>
      <c r="I179" s="26">
        <v>13953.547089875761</v>
      </c>
      <c r="J179" s="26">
        <v>14151.69712637221</v>
      </c>
      <c r="K179" s="26">
        <v>14505.459666962772</v>
      </c>
      <c r="L179" s="26">
        <v>13123.097325482022</v>
      </c>
      <c r="M179" s="26">
        <v>13506.766872262089</v>
      </c>
      <c r="N179" s="26">
        <v>15063.312793662502</v>
      </c>
      <c r="O179" s="26">
        <v>15703.595275100559</v>
      </c>
      <c r="P179" s="26">
        <v>14348.694291022346</v>
      </c>
      <c r="Q179" s="26">
        <v>6143.647800525112</v>
      </c>
      <c r="R179" s="21"/>
      <c r="S179" s="64">
        <f t="shared" si="26"/>
        <v>-0.57183227435760098</v>
      </c>
      <c r="T179" s="66" t="str">
        <f t="shared" si="22"/>
        <v/>
      </c>
      <c r="U179" s="66" t="str">
        <f t="shared" si="21"/>
        <v/>
      </c>
      <c r="V179" s="83">
        <f t="shared" si="25"/>
        <v>1</v>
      </c>
      <c r="W179" s="65">
        <f t="shared" si="23"/>
        <v>14.349093311505905</v>
      </c>
      <c r="X179" s="65">
        <f>IF(J179="", "", J179/GDP!M175/10)</f>
        <v>2.4115011235975206</v>
      </c>
      <c r="Y179" s="65">
        <f>IF(K179="", "", K179/GDP!N175/10)</f>
        <v>2.4925011233217167</v>
      </c>
      <c r="Z179" s="65">
        <f>IF(L179="", "", L179/GDP!O175/10)</f>
        <v>2.5980992045662377</v>
      </c>
      <c r="AA179" s="65">
        <f>IF(M179="", "", M179/GDP!P175/10)</f>
        <v>2.6193434520373091</v>
      </c>
      <c r="AB179" s="65">
        <f>IF(N179="", "", N179/GDP!Q175/10)</f>
        <v>2.7842496771306751</v>
      </c>
      <c r="AC179" s="65">
        <f>IF(O179="", "", O179/GDP!R175/10)</f>
        <v>2.8271569744763125</v>
      </c>
      <c r="AD179" s="65">
        <f>IF(P179="", "", P179/GDP!S175/10)</f>
        <v>2.700761377324941</v>
      </c>
      <c r="AE179" s="65">
        <f>IF(Q179="", "", Q179/GDP!T175/10)</f>
        <v>1.1427706581069483</v>
      </c>
      <c r="AF179" s="21"/>
      <c r="AG179" s="65">
        <f t="shared" si="24"/>
        <v>2.7059221371070956</v>
      </c>
    </row>
    <row r="180" spans="1:33" ht="14.25" customHeight="1" x14ac:dyDescent="0.15">
      <c r="A180" s="27" t="s">
        <v>200</v>
      </c>
      <c r="B180" s="24">
        <v>9287.0138021389412</v>
      </c>
      <c r="C180" s="24">
        <v>9728.2915973440249</v>
      </c>
      <c r="D180" s="24">
        <v>10633.626974841964</v>
      </c>
      <c r="E180" s="24">
        <v>11464.304963902729</v>
      </c>
      <c r="F180" s="24">
        <v>11528.978458487363</v>
      </c>
      <c r="G180" s="24">
        <v>11804.923604032329</v>
      </c>
      <c r="H180" s="24">
        <v>14533.461110951517</v>
      </c>
      <c r="I180" s="24">
        <v>16017.773948539474</v>
      </c>
      <c r="J180" s="24">
        <v>17024.404472943013</v>
      </c>
      <c r="K180" s="24">
        <v>17780.532935059899</v>
      </c>
      <c r="L180" s="24">
        <v>17206.945286667444</v>
      </c>
      <c r="M180" s="24">
        <v>17618.57181693838</v>
      </c>
      <c r="N180" s="24">
        <v>19098.757322366182</v>
      </c>
      <c r="O180" s="24">
        <v>19054.406077406642</v>
      </c>
      <c r="P180" s="24">
        <v>18754.326695030715</v>
      </c>
      <c r="Q180" s="24">
        <v>9546.1932077964557</v>
      </c>
      <c r="R180" s="21"/>
      <c r="S180" s="64">
        <f t="shared" si="26"/>
        <v>-0.49098715389628544</v>
      </c>
      <c r="T180" s="66" t="str">
        <f t="shared" si="22"/>
        <v/>
      </c>
      <c r="U180" s="66" t="str">
        <f t="shared" si="21"/>
        <v/>
      </c>
      <c r="V180" s="83">
        <f t="shared" si="25"/>
        <v>1</v>
      </c>
      <c r="W180" s="65">
        <f t="shared" si="23"/>
        <v>18.346601439681873</v>
      </c>
      <c r="X180" s="65">
        <f>IF(J180="", "", J180/GDP!M176/10)</f>
        <v>2.3868666067342033</v>
      </c>
      <c r="Y180" s="65">
        <f>IF(K180="", "", K180/GDP!N176/10)</f>
        <v>2.4200078840920742</v>
      </c>
      <c r="Z180" s="65">
        <f>IF(L180="", "", L180/GDP!O176/10)</f>
        <v>2.4503871511535622</v>
      </c>
      <c r="AA180" s="65">
        <f>IF(M180="", "", M180/GDP!P176/10)</f>
        <v>2.5333794693053546</v>
      </c>
      <c r="AB180" s="65">
        <f>IF(N180="", "", N180/GDP!Q176/10)</f>
        <v>2.7099056032511051</v>
      </c>
      <c r="AC180" s="65">
        <f>IF(O180="", "", O180/GDP!R176/10)</f>
        <v>2.5873713922383619</v>
      </c>
      <c r="AD180" s="65">
        <f>IF(P180="", "", P180/GDP!S176/10)</f>
        <v>2.5613848076360766</v>
      </c>
      <c r="AE180" s="65">
        <f>IF(Q180="", "", Q180/GDP!T176/10)</f>
        <v>1.2753336610279755</v>
      </c>
      <c r="AF180" s="21"/>
      <c r="AG180" s="65">
        <f t="shared" si="24"/>
        <v>2.5684856847168924</v>
      </c>
    </row>
    <row r="181" spans="1:33" ht="14.25" customHeight="1" x14ac:dyDescent="0.15">
      <c r="A181" s="27" t="s">
        <v>201</v>
      </c>
      <c r="B181" s="26">
        <v>550</v>
      </c>
      <c r="C181" s="26">
        <v>540</v>
      </c>
      <c r="D181" s="26">
        <v>645.12242000000003</v>
      </c>
      <c r="E181" s="26">
        <v>799.98525700000005</v>
      </c>
      <c r="F181" s="26">
        <v>882.40673000000004</v>
      </c>
      <c r="G181" s="26">
        <v>1509.77318639636</v>
      </c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1"/>
      <c r="S181" s="64" t="str">
        <f t="shared" si="26"/>
        <v/>
      </c>
      <c r="T181" s="66"/>
      <c r="U181" s="66" t="str">
        <f t="shared" si="21"/>
        <v/>
      </c>
      <c r="V181" s="83">
        <f t="shared" si="25"/>
        <v>0</v>
      </c>
      <c r="W181" s="65" t="e">
        <f t="shared" si="23"/>
        <v>#DIV/0!</v>
      </c>
      <c r="X181" s="65" t="str">
        <f>IF(J181="", "", J181/GDP!M177/10)</f>
        <v/>
      </c>
      <c r="Y181" s="65" t="str">
        <f>IF(K181="", "", K181/GDP!N177/10)</f>
        <v/>
      </c>
      <c r="Z181" s="65" t="str">
        <f>IF(L181="", "", L181/GDP!O177/10)</f>
        <v/>
      </c>
      <c r="AA181" s="65" t="str">
        <f>IF(M181="", "", M181/GDP!P177/10)</f>
        <v/>
      </c>
      <c r="AB181" s="65" t="str">
        <f>IF(N181="", "", N181/GDP!Q177/10)</f>
        <v/>
      </c>
      <c r="AC181" s="65" t="str">
        <f>IF(O181="", "", O181/GDP!R177/10)</f>
        <v/>
      </c>
      <c r="AD181" s="65" t="str">
        <f>IF(P181="", "", P181/GDP!S177/10)</f>
        <v/>
      </c>
      <c r="AE181" s="65" t="str">
        <f>IF(Q181="", "", Q181/GDP!T177/10)</f>
        <v/>
      </c>
      <c r="AF181" s="21"/>
      <c r="AG181" s="65" t="e">
        <f t="shared" si="24"/>
        <v>#DIV/0!</v>
      </c>
    </row>
    <row r="182" spans="1:33" ht="14.25" customHeight="1" x14ac:dyDescent="0.15">
      <c r="A182" s="27" t="s">
        <v>202</v>
      </c>
      <c r="B182" s="44">
        <v>8682</v>
      </c>
      <c r="C182" s="44">
        <v>8746</v>
      </c>
      <c r="D182" s="44">
        <v>9070</v>
      </c>
      <c r="E182" s="44">
        <v>9116</v>
      </c>
      <c r="F182" s="44">
        <v>7800</v>
      </c>
      <c r="G182" s="44">
        <v>9357</v>
      </c>
      <c r="H182" s="44">
        <v>10112</v>
      </c>
      <c r="I182" s="44">
        <v>10630</v>
      </c>
      <c r="J182" s="44">
        <v>12310</v>
      </c>
      <c r="K182" s="44">
        <v>13997</v>
      </c>
      <c r="L182" s="44">
        <v>15502</v>
      </c>
      <c r="M182" s="44">
        <v>16574</v>
      </c>
      <c r="N182" s="44">
        <v>18018</v>
      </c>
      <c r="O182" s="44">
        <v>19428</v>
      </c>
      <c r="P182" s="44">
        <v>20500</v>
      </c>
      <c r="Q182" s="44">
        <v>3150</v>
      </c>
      <c r="R182" s="21"/>
      <c r="S182" s="64">
        <f t="shared" si="26"/>
        <v>-0.84634146341463412</v>
      </c>
      <c r="T182" s="66" t="str">
        <f t="shared" ref="T182:T208" si="27">IF(AD182&gt;10, S182, "")</f>
        <v/>
      </c>
      <c r="U182" s="66" t="str">
        <f t="shared" si="21"/>
        <v/>
      </c>
      <c r="V182" s="83">
        <f t="shared" si="25"/>
        <v>1</v>
      </c>
      <c r="W182" s="65">
        <f t="shared" si="23"/>
        <v>18.0044</v>
      </c>
      <c r="X182" s="65">
        <f>IF(J182="", "", J182/GDP!M178/10)</f>
        <v>2.3998787636930792</v>
      </c>
      <c r="Y182" s="65">
        <f>IF(K182="", "", K182/GDP!N178/10)</f>
        <v>2.6146583857827452</v>
      </c>
      <c r="Z182" s="65">
        <f>IF(L182="", "", L182/GDP!O178/10)</f>
        <v>2.9001995700596703</v>
      </c>
      <c r="AA182" s="65">
        <f>IF(M182="", "", M182/GDP!P178/10)</f>
        <v>3.0518478821665731</v>
      </c>
      <c r="AB182" s="65">
        <f>IF(N182="", "", N182/GDP!Q178/10)</f>
        <v>3.0501077663685217</v>
      </c>
      <c r="AC182" s="65">
        <f>IF(O182="", "", O182/GDP!R178/10)</f>
        <v>3.1891133953472304</v>
      </c>
      <c r="AD182" s="65">
        <f>IF(P182="", "", P182/GDP!S178/10)</f>
        <v>3.3487530057401216</v>
      </c>
      <c r="AE182" s="65">
        <f>IF(Q182="", "", Q182/GDP!T178/10)</f>
        <v>0.47119723367997396</v>
      </c>
      <c r="AF182" s="21"/>
      <c r="AG182" s="65">
        <f t="shared" si="24"/>
        <v>3.1080043239364237</v>
      </c>
    </row>
    <row r="183" spans="1:33" ht="14.25" customHeight="1" x14ac:dyDescent="0.15">
      <c r="A183" s="27" t="s">
        <v>203</v>
      </c>
      <c r="B183" s="26">
        <v>3.7490999999999999</v>
      </c>
      <c r="C183" s="26">
        <v>6.0049000000000001</v>
      </c>
      <c r="D183" s="26">
        <v>6.5736999999999997</v>
      </c>
      <c r="E183" s="26">
        <v>10.7629</v>
      </c>
      <c r="F183" s="26">
        <v>5.0094000000000003</v>
      </c>
      <c r="G183" s="26">
        <v>0</v>
      </c>
      <c r="H183" s="26">
        <v>3.0901079999999999</v>
      </c>
      <c r="I183" s="26">
        <v>3.8866990000000001</v>
      </c>
      <c r="J183" s="26">
        <v>2.34198</v>
      </c>
      <c r="K183" s="26">
        <v>0</v>
      </c>
      <c r="L183" s="26">
        <v>1.4160000000000001E-2</v>
      </c>
      <c r="M183" s="26">
        <v>3.5828600000000002</v>
      </c>
      <c r="N183" s="26">
        <v>4.1478223040350404</v>
      </c>
      <c r="O183" s="26">
        <v>10.19214</v>
      </c>
      <c r="P183" s="26">
        <v>5.14771</v>
      </c>
      <c r="Q183" s="26">
        <v>3.51891</v>
      </c>
      <c r="R183" s="21"/>
      <c r="S183" s="64">
        <f t="shared" si="26"/>
        <v>-0.31641254072199099</v>
      </c>
      <c r="T183" s="66" t="str">
        <f t="shared" si="27"/>
        <v/>
      </c>
      <c r="U183" s="66" t="str">
        <f t="shared" si="21"/>
        <v/>
      </c>
      <c r="V183" s="83">
        <f t="shared" si="25"/>
        <v>1</v>
      </c>
      <c r="W183" s="65">
        <f t="shared" si="23"/>
        <v>4.6169384608070081E-3</v>
      </c>
      <c r="X183" s="65">
        <f>IF(J183="", "", J183/GDP!M179/10)</f>
        <v>2.7532799711881904E-2</v>
      </c>
      <c r="Y183" s="65">
        <f>IF(K183="", "", K183/GDP!N179/10)</f>
        <v>0</v>
      </c>
      <c r="Z183" s="65">
        <f>IF(L183="", "", L183/GDP!O179/10)</f>
        <v>1.8022535306823158E-4</v>
      </c>
      <c r="AA183" s="65">
        <f>IF(M183="", "", M183/GDP!P179/10)</f>
        <v>5.1530778012504094E-2</v>
      </c>
      <c r="AB183" s="65">
        <f>IF(N183="", "", N183/GDP!Q179/10)</f>
        <v>5.8058365005896152E-2</v>
      </c>
      <c r="AC183" s="65">
        <f>IF(O183="", "", O183/GDP!R179/10)</f>
        <v>0.13552550196489094</v>
      </c>
      <c r="AD183" s="65">
        <f>IF(P183="", "", P183/GDP!S179/10)</f>
        <v>6.3422353196594686E-2</v>
      </c>
      <c r="AE183" s="65">
        <f>IF(Q183="", "", Q183/GDP!T179/10)</f>
        <v>4.4003629095174003E-2</v>
      </c>
      <c r="AF183" s="21"/>
      <c r="AG183" s="65">
        <f t="shared" si="24"/>
        <v>6.1743444706590822E-2</v>
      </c>
    </row>
    <row r="184" spans="1:33" ht="14.25" customHeight="1" x14ac:dyDescent="0.15">
      <c r="A184" s="27" t="s">
        <v>204</v>
      </c>
      <c r="B184" s="24">
        <v>553.76743333333297</v>
      </c>
      <c r="C184" s="24">
        <v>534.46740311111103</v>
      </c>
      <c r="D184" s="24">
        <v>595.29852125322498</v>
      </c>
      <c r="E184" s="24">
        <v>720.70058297611104</v>
      </c>
      <c r="F184" s="24">
        <v>766.20279392016801</v>
      </c>
      <c r="G184" s="24">
        <v>830.4</v>
      </c>
      <c r="H184" s="24">
        <v>898.6</v>
      </c>
      <c r="I184" s="24">
        <v>967.02308128153209</v>
      </c>
      <c r="J184" s="24">
        <v>1033.9249265939191</v>
      </c>
      <c r="K184" s="24">
        <v>1101.5953510909651</v>
      </c>
      <c r="L184" s="24">
        <v>1195.2898472160562</v>
      </c>
      <c r="M184" s="24">
        <v>922.33270324809007</v>
      </c>
      <c r="N184" s="24">
        <v>808.92100000000005</v>
      </c>
      <c r="O184" s="24">
        <v>738.07100000000003</v>
      </c>
      <c r="P184" s="24">
        <v>651.10863907940791</v>
      </c>
      <c r="Q184" s="24"/>
      <c r="R184" s="21"/>
      <c r="S184" s="64" t="str">
        <f t="shared" si="26"/>
        <v/>
      </c>
      <c r="T184" s="66" t="str">
        <f t="shared" si="27"/>
        <v/>
      </c>
      <c r="U184" s="66" t="str">
        <f t="shared" si="21"/>
        <v/>
      </c>
      <c r="V184" s="83">
        <f t="shared" si="25"/>
        <v>0</v>
      </c>
      <c r="W184" s="65">
        <f t="shared" si="23"/>
        <v>0.86314463790871077</v>
      </c>
      <c r="X184" s="65">
        <f>IF(J184="", "", J184/GDP!M180/10)</f>
        <v>2.2633819318821127</v>
      </c>
      <c r="Y184" s="65">
        <f>IF(K184="", "", K184/GDP!N180/10)</f>
        <v>2.2030923737186323</v>
      </c>
      <c r="Z184" s="65">
        <f>IF(L184="", "", L184/GDP!O180/10)</f>
        <v>2.5225431014806263</v>
      </c>
      <c r="AA184" s="65">
        <f>IF(M184="", "", M184/GDP!P180/10)</f>
        <v>1.8530541226020678</v>
      </c>
      <c r="AB184" s="65">
        <f>IF(N184="", "", N184/GDP!Q180/10)</f>
        <v>1.5197649890706897</v>
      </c>
      <c r="AC184" s="65">
        <f>IF(O184="", "", O184/GDP!R180/10)</f>
        <v>1.3017389153818217</v>
      </c>
      <c r="AD184" s="65">
        <f>IF(P184="", "", P184/GDP!S180/10)</f>
        <v>1.0707180722251872</v>
      </c>
      <c r="AE184" s="65" t="str">
        <f>IF(Q184="", "", Q184/GDP!T180/10)</f>
        <v/>
      </c>
      <c r="AF184" s="21"/>
      <c r="AG184" s="65">
        <f t="shared" si="24"/>
        <v>1.6535638401520785</v>
      </c>
    </row>
    <row r="185" spans="1:33" ht="14.25" customHeight="1" x14ac:dyDescent="0.15">
      <c r="A185" s="27" t="s">
        <v>205</v>
      </c>
      <c r="B185" s="26">
        <v>3803.3</v>
      </c>
      <c r="C185" s="26">
        <v>4599.49</v>
      </c>
      <c r="D185" s="26">
        <v>5143.79</v>
      </c>
      <c r="E185" s="26">
        <v>5011.88</v>
      </c>
      <c r="F185" s="26">
        <v>4429.3200812448395</v>
      </c>
      <c r="G185" s="26">
        <v>5627.2401099943099</v>
      </c>
      <c r="H185" s="26">
        <v>5717.2812761991199</v>
      </c>
      <c r="I185" s="26">
        <v>6247.5460511405108</v>
      </c>
      <c r="J185" s="26">
        <v>6481.3543934374902</v>
      </c>
      <c r="K185" s="26">
        <v>7070.6297277690901</v>
      </c>
      <c r="L185" s="26">
        <v>7718.2109564540897</v>
      </c>
      <c r="M185" s="26">
        <v>9072.1943673908409</v>
      </c>
      <c r="N185" s="26">
        <v>10503.961255766109</v>
      </c>
      <c r="O185" s="26">
        <v>12083.259898027201</v>
      </c>
      <c r="P185" s="26">
        <v>12355.005585350669</v>
      </c>
      <c r="Q185" s="26">
        <v>2865.4163144003101</v>
      </c>
      <c r="R185" s="21"/>
      <c r="S185" s="64">
        <f t="shared" si="26"/>
        <v>-0.7680764857121688</v>
      </c>
      <c r="T185" s="66" t="str">
        <f t="shared" si="27"/>
        <v/>
      </c>
      <c r="U185" s="66" t="str">
        <f t="shared" si="21"/>
        <v/>
      </c>
      <c r="V185" s="83">
        <f t="shared" si="25"/>
        <v>1</v>
      </c>
      <c r="W185" s="65">
        <f t="shared" si="23"/>
        <v>10.346526412597782</v>
      </c>
      <c r="X185" s="65">
        <f>IF(J185="", "", J185/GDP!M181/10)</f>
        <v>1.5418448003733076</v>
      </c>
      <c r="Y185" s="65">
        <f>IF(K185="", "", K185/GDP!N181/10)</f>
        <v>1.7356638230213517</v>
      </c>
      <c r="Z185" s="65">
        <f>IF(L185="", "", L185/GDP!O181/10)</f>
        <v>1.9240591122845874</v>
      </c>
      <c r="AA185" s="65">
        <f>IF(M185="", "", M185/GDP!P181/10)</f>
        <v>2.1940162145481166</v>
      </c>
      <c r="AB185" s="65">
        <f>IF(N185="", "", N185/GDP!Q181/10)</f>
        <v>2.3008591154665456</v>
      </c>
      <c r="AC185" s="65">
        <f>IF(O185="", "", O185/GDP!R181/10)</f>
        <v>2.3860947552157654</v>
      </c>
      <c r="AD185" s="65">
        <f>IF(P185="", "", P185/GDP!S181/10)</f>
        <v>2.2702662230090329</v>
      </c>
      <c r="AE185" s="65">
        <f>IF(Q185="", "", Q185/GDP!T181/10)</f>
        <v>0.57112761806458112</v>
      </c>
      <c r="AF185" s="21"/>
      <c r="AG185" s="65">
        <f t="shared" si="24"/>
        <v>2.2150590841048095</v>
      </c>
    </row>
    <row r="186" spans="1:33" ht="14.25" customHeight="1" x14ac:dyDescent="0.15">
      <c r="A186" s="27" t="s">
        <v>206</v>
      </c>
      <c r="B186" s="24"/>
      <c r="C186" s="24">
        <v>1.6458024899999999</v>
      </c>
      <c r="D186" s="24">
        <v>2.5986868199999997</v>
      </c>
      <c r="E186" s="24">
        <v>39.590671819999997</v>
      </c>
      <c r="F186" s="24">
        <v>58.12355278455</v>
      </c>
      <c r="G186" s="24">
        <v>51.589161289725993</v>
      </c>
      <c r="H186" s="24">
        <v>48.531822151</v>
      </c>
      <c r="I186" s="24">
        <v>72.519380646789998</v>
      </c>
      <c r="J186" s="24">
        <v>40.343148458442499</v>
      </c>
      <c r="K186" s="24">
        <v>65.513562651457505</v>
      </c>
      <c r="L186" s="24">
        <v>83.3</v>
      </c>
      <c r="M186" s="24">
        <v>102.1223</v>
      </c>
      <c r="N186" s="24">
        <v>121.20169603122001</v>
      </c>
      <c r="O186" s="24">
        <v>115.0608766244525</v>
      </c>
      <c r="P186" s="24">
        <v>92.266807413558098</v>
      </c>
      <c r="Q186" s="24">
        <v>53.889021613001098</v>
      </c>
      <c r="R186" s="21"/>
      <c r="S186" s="64">
        <f t="shared" si="26"/>
        <v>-0.41594357577086383</v>
      </c>
      <c r="T186" s="66" t="str">
        <f t="shared" si="27"/>
        <v/>
      </c>
      <c r="U186" s="66" t="str">
        <f t="shared" si="21"/>
        <v/>
      </c>
      <c r="V186" s="83">
        <f t="shared" si="25"/>
        <v>1</v>
      </c>
      <c r="W186" s="65">
        <f t="shared" si="23"/>
        <v>0.10279033601384613</v>
      </c>
      <c r="X186" s="65">
        <f>IF(J186="", "", J186/GDP!M182/10)</f>
        <v>2.8908948022863767</v>
      </c>
      <c r="Y186" s="65">
        <f>IF(K186="", "", K186/GDP!N182/10)</f>
        <v>4.5265700011744272</v>
      </c>
      <c r="Z186" s="65">
        <f>IF(L186="", "", L186/GDP!O182/10)</f>
        <v>5.2245005406762122</v>
      </c>
      <c r="AA186" s="65">
        <f>IF(M186="", "", M186/GDP!P182/10)</f>
        <v>6.1869483156159815</v>
      </c>
      <c r="AB186" s="65">
        <f>IF(N186="", "", N186/GDP!Q182/10)</f>
        <v>7.5782411998688515</v>
      </c>
      <c r="AC186" s="65">
        <f>IF(O186="", "", O186/GDP!R182/10)</f>
        <v>7.3761939467477475</v>
      </c>
      <c r="AD186" s="65">
        <f>IF(P186="", "", P186/GDP!S182/10)</f>
        <v>4.5723607604164913</v>
      </c>
      <c r="AE186" s="65">
        <f>IF(Q186="", "", Q186/GDP!T182/10)</f>
        <v>3.0081970223391012</v>
      </c>
      <c r="AF186" s="21"/>
      <c r="AG186" s="65">
        <f t="shared" si="24"/>
        <v>6.1876489526650564</v>
      </c>
    </row>
    <row r="187" spans="1:33" ht="14.25" customHeight="1" x14ac:dyDescent="0.15">
      <c r="A187" s="27" t="s">
        <v>207</v>
      </c>
      <c r="B187" s="26">
        <v>7.7252449435434087</v>
      </c>
      <c r="C187" s="26">
        <v>5.3538721431614578</v>
      </c>
      <c r="D187" s="26">
        <v>16.724688819421988</v>
      </c>
      <c r="E187" s="26">
        <v>19.098652934281528</v>
      </c>
      <c r="F187" s="26">
        <v>47.133978277873034</v>
      </c>
      <c r="G187" s="26">
        <v>45.99083242753224</v>
      </c>
      <c r="H187" s="26">
        <v>57.5</v>
      </c>
      <c r="I187" s="26">
        <v>33.536024744768184</v>
      </c>
      <c r="J187" s="26">
        <v>45.221256235556332</v>
      </c>
      <c r="K187" s="26">
        <v>40.952658475949114</v>
      </c>
      <c r="L187" s="26">
        <v>37.334037893380525</v>
      </c>
      <c r="M187" s="26">
        <v>38.401440297399247</v>
      </c>
      <c r="N187" s="26">
        <v>38.673092298904479</v>
      </c>
      <c r="O187" s="26">
        <v>41.799598771326245</v>
      </c>
      <c r="P187" s="26">
        <v>42.835856359425932</v>
      </c>
      <c r="Q187" s="26"/>
      <c r="R187" s="21"/>
      <c r="S187" s="64" t="str">
        <f t="shared" si="26"/>
        <v/>
      </c>
      <c r="T187" s="66" t="str">
        <f t="shared" si="27"/>
        <v/>
      </c>
      <c r="U187" s="66" t="str">
        <f t="shared" si="21"/>
        <v/>
      </c>
      <c r="V187" s="83">
        <f t="shared" si="25"/>
        <v>0</v>
      </c>
      <c r="W187" s="65">
        <f t="shared" si="23"/>
        <v>3.9808805124087278E-2</v>
      </c>
      <c r="X187" s="65">
        <f>IF(J187="", "", J187/GDP!M183/10)</f>
        <v>0.77559274874666084</v>
      </c>
      <c r="Y187" s="65">
        <f>IF(K187="", "", K187/GDP!N183/10)</f>
        <v>0.6632716823011201</v>
      </c>
      <c r="Z187" s="65">
        <f>IF(L187="", "", L187/GDP!O183/10)</f>
        <v>0.66178025914382055</v>
      </c>
      <c r="AA187" s="65">
        <f>IF(M187="", "", M187/GDP!P183/10)</f>
        <v>0.63683948413631286</v>
      </c>
      <c r="AB187" s="65">
        <f>IF(N187="", "", N187/GDP!Q183/10)</f>
        <v>0.60490411379684417</v>
      </c>
      <c r="AC187" s="65">
        <f>IF(O187="", "", O187/GDP!R183/10)</f>
        <v>0.58730868527106816</v>
      </c>
      <c r="AD187" s="65">
        <f>IF(P187="", "", P187/GDP!S183/10)</f>
        <v>0.5932240130400358</v>
      </c>
      <c r="AE187" s="65" t="str">
        <f>IF(Q187="", "", Q187/GDP!T183/10)</f>
        <v/>
      </c>
      <c r="AF187" s="21"/>
      <c r="AG187" s="65">
        <f t="shared" si="24"/>
        <v>0.61681131107761633</v>
      </c>
    </row>
    <row r="188" spans="1:33" ht="14.25" customHeight="1" x14ac:dyDescent="0.15">
      <c r="A188" s="27" t="s">
        <v>208</v>
      </c>
      <c r="B188" s="24">
        <v>5.1759962046873644</v>
      </c>
      <c r="C188" s="24">
        <v>3.9620536873764278</v>
      </c>
      <c r="D188" s="24">
        <v>11.030839095273951</v>
      </c>
      <c r="E188" s="24">
        <v>9.9479733156619599</v>
      </c>
      <c r="F188" s="24">
        <v>7.1319903125529178</v>
      </c>
      <c r="G188" s="24">
        <v>7.7106745887186703</v>
      </c>
      <c r="H188" s="24">
        <v>11.8</v>
      </c>
      <c r="I188" s="24">
        <v>14.224320463668747</v>
      </c>
      <c r="J188" s="24">
        <v>17.918876375857938</v>
      </c>
      <c r="K188" s="24">
        <v>20.684993776939262</v>
      </c>
      <c r="L188" s="24">
        <v>11.998028434602739</v>
      </c>
      <c r="M188" s="24">
        <v>20.486094939120463</v>
      </c>
      <c r="N188" s="24">
        <v>34.288333770761994</v>
      </c>
      <c r="O188" s="24">
        <v>35.775271334028822</v>
      </c>
      <c r="P188" s="24">
        <v>39.296922976631301</v>
      </c>
      <c r="Q188" s="24">
        <v>31.64588413727687</v>
      </c>
      <c r="R188" s="21"/>
      <c r="S188" s="64">
        <f t="shared" si="26"/>
        <v>-0.19469816616187163</v>
      </c>
      <c r="T188" s="66" t="str">
        <f t="shared" si="27"/>
        <v/>
      </c>
      <c r="U188" s="66">
        <f t="shared" si="21"/>
        <v>-0.19469816616187163</v>
      </c>
      <c r="V188" s="83">
        <f t="shared" si="25"/>
        <v>1</v>
      </c>
      <c r="W188" s="65">
        <f t="shared" si="23"/>
        <v>2.8368930291029062E-2</v>
      </c>
      <c r="X188" s="65">
        <f>IF(J188="", "", J188/GDP!M184/10)</f>
        <v>3.9762228558171722</v>
      </c>
      <c r="Y188" s="65">
        <f>IF(K188="", "", K188/GDP!N184/10)</f>
        <v>4.7024420047992699</v>
      </c>
      <c r="Z188" s="65">
        <f>IF(L188="", "", L188/GDP!O184/10)</f>
        <v>2.745524636653855</v>
      </c>
      <c r="AA188" s="65">
        <f>IF(M188="", "", M188/GDP!P184/10)</f>
        <v>4.8712749656782188</v>
      </c>
      <c r="AB188" s="65">
        <f>IF(N188="", "", N188/GDP!Q184/10)</f>
        <v>7.4479258929656922</v>
      </c>
      <c r="AC188" s="65">
        <f>IF(O188="", "", O188/GDP!R184/10)</f>
        <v>7.363302416248767</v>
      </c>
      <c r="AD188" s="65">
        <f>IF(P188="", "", P188/GDP!S184/10)</f>
        <v>7.6044215216732765</v>
      </c>
      <c r="AE188" s="65">
        <f>IF(Q188="", "", Q188/GDP!T184/10)</f>
        <v>6.1619838908301627</v>
      </c>
      <c r="AF188" s="21"/>
      <c r="AG188" s="65">
        <f t="shared" si="24"/>
        <v>6.006489886643962</v>
      </c>
    </row>
    <row r="189" spans="1:33" ht="14.25" customHeight="1" x14ac:dyDescent="0.15">
      <c r="A189" s="27" t="s">
        <v>209</v>
      </c>
      <c r="B189" s="26">
        <v>180</v>
      </c>
      <c r="C189" s="26">
        <v>92.8</v>
      </c>
      <c r="D189" s="26">
        <v>93.7</v>
      </c>
      <c r="E189" s="26">
        <v>75.3</v>
      </c>
      <c r="F189" s="26">
        <v>105.2</v>
      </c>
      <c r="G189" s="26">
        <v>70.599999999999994</v>
      </c>
      <c r="H189" s="26">
        <v>149.9</v>
      </c>
      <c r="I189" s="26">
        <v>195.59555542105002</v>
      </c>
      <c r="J189" s="26">
        <v>88.863929069653096</v>
      </c>
      <c r="K189" s="26">
        <v>123.67542149552099</v>
      </c>
      <c r="L189" s="26">
        <v>206.97458183202002</v>
      </c>
      <c r="M189" s="26">
        <v>187.39612605502532</v>
      </c>
      <c r="N189" s="26">
        <v>96.510950826385795</v>
      </c>
      <c r="O189" s="26">
        <v>97.766495588328596</v>
      </c>
      <c r="P189" s="26">
        <v>86.156336642690306</v>
      </c>
      <c r="Q189" s="26">
        <v>32.58769264581526</v>
      </c>
      <c r="R189" s="21"/>
      <c r="S189" s="64">
        <f t="shared" si="26"/>
        <v>-0.62176093000606847</v>
      </c>
      <c r="T189" s="66" t="str">
        <f t="shared" si="27"/>
        <v/>
      </c>
      <c r="U189" s="66" t="str">
        <f t="shared" si="21"/>
        <v/>
      </c>
      <c r="V189" s="83">
        <f t="shared" si="25"/>
        <v>1</v>
      </c>
      <c r="W189" s="65">
        <f t="shared" si="23"/>
        <v>0.13496089818889001</v>
      </c>
      <c r="X189" s="65">
        <f>IF(J189="", "", J189/GDP!M185/10)</f>
        <v>0.32588658455064728</v>
      </c>
      <c r="Y189" s="65">
        <f>IF(K189="", "", K189/GDP!N185/10)</f>
        <v>0.4478419555880257</v>
      </c>
      <c r="Z189" s="65">
        <f>IF(L189="", "", L189/GDP!O185/10)</f>
        <v>0.82923417262835508</v>
      </c>
      <c r="AA189" s="65">
        <f>IF(M189="", "", M189/GDP!P185/10)</f>
        <v>0.83680306903991575</v>
      </c>
      <c r="AB189" s="65">
        <f>IF(N189="", "", N189/GDP!Q185/10)</f>
        <v>0.43113511029974383</v>
      </c>
      <c r="AC189" s="65">
        <f>IF(O189="", "", O189/GDP!R185/10)</f>
        <v>0.41286444778109715</v>
      </c>
      <c r="AD189" s="65">
        <f>IF(P189="", "", P189/GDP!S185/10)</f>
        <v>0.37123151410596944</v>
      </c>
      <c r="AE189" s="65">
        <f>IF(Q189="", "", Q189/GDP!T185/10)</f>
        <v>0.15139263217771634</v>
      </c>
      <c r="AF189" s="21"/>
      <c r="AG189" s="65">
        <f t="shared" si="24"/>
        <v>0.5762536627710162</v>
      </c>
    </row>
    <row r="190" spans="1:33" ht="14.25" customHeight="1" x14ac:dyDescent="0.15">
      <c r="A190" s="27" t="s">
        <v>210</v>
      </c>
      <c r="B190" s="24">
        <v>373.8149680137717</v>
      </c>
      <c r="C190" s="24">
        <v>409.98478616104131</v>
      </c>
      <c r="D190" s="24">
        <v>437.11426025767042</v>
      </c>
      <c r="E190" s="24">
        <v>458.3076891861719</v>
      </c>
      <c r="F190" s="24">
        <v>415.02656866193928</v>
      </c>
      <c r="G190" s="24">
        <v>547.22649154673741</v>
      </c>
      <c r="H190" s="24">
        <v>606.55640664401631</v>
      </c>
      <c r="I190" s="24">
        <v>593.06289915540322</v>
      </c>
      <c r="J190" s="24">
        <v>675.34199498356202</v>
      </c>
      <c r="K190" s="24">
        <v>680.93127365367343</v>
      </c>
      <c r="L190" s="24">
        <v>695.54578474479069</v>
      </c>
      <c r="M190" s="24">
        <v>748.77795192501787</v>
      </c>
      <c r="N190" s="24">
        <v>795.35426805955956</v>
      </c>
      <c r="O190" s="24">
        <v>864.26718384001106</v>
      </c>
      <c r="P190" s="24">
        <v>797.90533095543799</v>
      </c>
      <c r="Q190" s="72">
        <v>368.65856946868479</v>
      </c>
      <c r="R190" s="21"/>
      <c r="S190" s="64">
        <f t="shared" si="26"/>
        <v>-0.53796703046558048</v>
      </c>
      <c r="T190" s="66" t="str">
        <f t="shared" si="27"/>
        <v/>
      </c>
      <c r="U190" s="66" t="str">
        <f t="shared" si="21"/>
        <v/>
      </c>
      <c r="V190" s="83">
        <f t="shared" si="25"/>
        <v>1</v>
      </c>
      <c r="W190" s="65">
        <f t="shared" si="23"/>
        <v>0.78037010390496342</v>
      </c>
      <c r="X190" s="65">
        <f>IF(J190="", "", J190/GDP!M186/10)</f>
        <v>1.4602473024058376</v>
      </c>
      <c r="Y190" s="65">
        <f>IF(K190="", "", K190/GDP!N186/10)</f>
        <v>1.4294989356015244</v>
      </c>
      <c r="Z190" s="65">
        <f>IF(L190="", "", L190/GDP!O186/10)</f>
        <v>1.6110879157082363</v>
      </c>
      <c r="AA190" s="65">
        <f>IF(M190="", "", M190/GDP!P186/10)</f>
        <v>1.7913076238971564</v>
      </c>
      <c r="AB190" s="65">
        <f>IF(N190="", "", N190/GDP!Q186/10)</f>
        <v>2.0071155015892286</v>
      </c>
      <c r="AC190" s="65">
        <f>IF(O190="", "", O190/GDP!R186/10)</f>
        <v>2.1531880684212257</v>
      </c>
      <c r="AD190" s="65">
        <f>IF(P190="", "", P190/GDP!S186/10)</f>
        <v>2.037096673719005</v>
      </c>
      <c r="AE190" s="65">
        <f>IF(Q190="", "", Q190/GDP!T186/10)</f>
        <v>0.93205538629895135</v>
      </c>
      <c r="AF190" s="21"/>
      <c r="AG190" s="65">
        <f t="shared" si="24"/>
        <v>1.9199591566669703</v>
      </c>
    </row>
    <row r="191" spans="1:33" ht="14.25" customHeight="1" x14ac:dyDescent="0.15">
      <c r="A191" s="27" t="s">
        <v>211</v>
      </c>
      <c r="B191" s="26">
        <v>3104</v>
      </c>
      <c r="C191" s="26">
        <v>2989</v>
      </c>
      <c r="D191" s="26">
        <v>3649</v>
      </c>
      <c r="E191" s="26">
        <v>3824</v>
      </c>
      <c r="F191" s="26">
        <v>4575</v>
      </c>
      <c r="G191" s="26">
        <v>5194</v>
      </c>
      <c r="H191" s="26">
        <v>4883</v>
      </c>
      <c r="I191" s="26">
        <v>4094</v>
      </c>
      <c r="J191" s="26">
        <v>4817</v>
      </c>
      <c r="K191" s="26">
        <v>5072</v>
      </c>
      <c r="L191" s="26">
        <v>5368</v>
      </c>
      <c r="M191" s="26">
        <v>4783</v>
      </c>
      <c r="N191" s="26">
        <v>4823</v>
      </c>
      <c r="O191" s="26">
        <v>4595</v>
      </c>
      <c r="P191" s="26">
        <v>4110</v>
      </c>
      <c r="Q191" s="26">
        <v>1040</v>
      </c>
      <c r="R191" s="21"/>
      <c r="S191" s="64">
        <f t="shared" si="26"/>
        <v>-0.74695863746958635</v>
      </c>
      <c r="T191" s="66" t="str">
        <f t="shared" si="27"/>
        <v/>
      </c>
      <c r="U191" s="66" t="str">
        <f t="shared" si="21"/>
        <v/>
      </c>
      <c r="V191" s="83">
        <f t="shared" si="25"/>
        <v>1</v>
      </c>
      <c r="W191" s="65">
        <f t="shared" si="23"/>
        <v>4.7358000000000002</v>
      </c>
      <c r="X191" s="65">
        <f>IF(J191="", "", J191/GDP!M187/10)</f>
        <v>0.50307875084145581</v>
      </c>
      <c r="Y191" s="65">
        <f>IF(K191="", "", K191/GDP!N187/10)</f>
        <v>0.54042979330343466</v>
      </c>
      <c r="Z191" s="65">
        <f>IF(L191="", "", L191/GDP!O187/10)</f>
        <v>0.62124512900462769</v>
      </c>
      <c r="AA191" s="65">
        <f>IF(M191="", "", M191/GDP!P187/10)</f>
        <v>0.5502252462693098</v>
      </c>
      <c r="AB191" s="65">
        <f>IF(N191="", "", N191/GDP!Q187/10)</f>
        <v>0.5615113318140057</v>
      </c>
      <c r="AC191" s="65">
        <f>IF(O191="", "", O191/GDP!R187/10)</f>
        <v>0.58940580714610757</v>
      </c>
      <c r="AD191" s="65">
        <f>IF(P191="", "", P191/GDP!S187/10)</f>
        <v>0.54012150653881075</v>
      </c>
      <c r="AE191" s="65">
        <f>IF(Q191="", "", Q191/GDP!T187/10)</f>
        <v>0.14526552165374473</v>
      </c>
      <c r="AF191" s="21"/>
      <c r="AG191" s="65">
        <f t="shared" si="24"/>
        <v>0.57250180415457241</v>
      </c>
    </row>
    <row r="192" spans="1:33" ht="14.25" customHeight="1" x14ac:dyDescent="0.15">
      <c r="A192" s="27" t="s">
        <v>212</v>
      </c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1"/>
      <c r="S192" s="64" t="str">
        <f t="shared" si="26"/>
        <v/>
      </c>
      <c r="T192" s="66" t="str">
        <f t="shared" si="27"/>
        <v/>
      </c>
      <c r="U192" s="66" t="str">
        <f t="shared" si="21"/>
        <v/>
      </c>
      <c r="V192" s="83">
        <f t="shared" si="25"/>
        <v>0</v>
      </c>
      <c r="W192" s="65"/>
      <c r="X192" s="65" t="str">
        <f>IF(J192="", "", J192/GDP!M188/10)</f>
        <v/>
      </c>
      <c r="Y192" s="65" t="str">
        <f>IF(K192="", "", K192/GDP!N188/10)</f>
        <v/>
      </c>
      <c r="Z192" s="65" t="str">
        <f>IF(L192="", "", L192/GDP!O188/10)</f>
        <v/>
      </c>
      <c r="AA192" s="65" t="str">
        <f>IF(M192="", "", M192/GDP!P188/10)</f>
        <v/>
      </c>
      <c r="AB192" s="65" t="str">
        <f>IF(N192="", "", N192/GDP!Q188/10)</f>
        <v/>
      </c>
      <c r="AC192" s="65" t="str">
        <f>IF(O192="", "", O192/GDP!R188/10)</f>
        <v/>
      </c>
      <c r="AD192" s="65" t="str">
        <f>IF(P192="", "", P192/GDP!S188/10)</f>
        <v/>
      </c>
      <c r="AE192" s="65" t="str">
        <f>IF(Q192="", "", Q192/GDP!T188/10)</f>
        <v/>
      </c>
      <c r="AF192" s="21"/>
      <c r="AG192" s="65"/>
    </row>
    <row r="193" spans="1:38" ht="14.25" customHeight="1" x14ac:dyDescent="0.15">
      <c r="A193" s="27" t="s">
        <v>213</v>
      </c>
      <c r="B193" s="26"/>
      <c r="C193" s="26"/>
      <c r="D193" s="26"/>
      <c r="E193" s="26"/>
      <c r="F193" s="26"/>
      <c r="G193" s="26"/>
      <c r="H193" s="26"/>
      <c r="I193" s="26"/>
      <c r="J193" s="26"/>
      <c r="K193" s="26">
        <v>4.5</v>
      </c>
      <c r="L193" s="26">
        <v>4.4835000000000003</v>
      </c>
      <c r="M193" s="26">
        <v>4.4835000000000003</v>
      </c>
      <c r="N193" s="26">
        <v>4.1585000000000001</v>
      </c>
      <c r="O193" s="26">
        <v>4.1585000000000001</v>
      </c>
      <c r="P193" s="26"/>
      <c r="Q193" s="26"/>
      <c r="R193" s="21"/>
      <c r="S193" s="64" t="str">
        <f t="shared" si="26"/>
        <v/>
      </c>
      <c r="T193" s="66" t="str">
        <f t="shared" si="27"/>
        <v/>
      </c>
      <c r="U193" s="66" t="str">
        <f t="shared" si="21"/>
        <v/>
      </c>
      <c r="V193" s="83">
        <f t="shared" si="25"/>
        <v>0</v>
      </c>
      <c r="W193" s="65">
        <f t="shared" si="23"/>
        <v>4.3209999999999993E-3</v>
      </c>
      <c r="X193" s="65" t="str">
        <f>IF(J193="", "", J193/GDP!M189/10)</f>
        <v/>
      </c>
      <c r="Y193" s="65">
        <f>IF(K193="", "", K193/GDP!N189/10)</f>
        <v>0.53463229179042415</v>
      </c>
      <c r="Z193" s="65">
        <f>IF(L193="", "", L193/GDP!O189/10)</f>
        <v>0.47592004840404634</v>
      </c>
      <c r="AA193" s="65">
        <f>IF(M193="", "", M193/GDP!P189/10)</f>
        <v>0.43425831759407235</v>
      </c>
      <c r="AB193" s="65">
        <f>IF(N193="", "", N193/GDP!Q189/10)</f>
        <v>0.40675098056476616</v>
      </c>
      <c r="AC193" s="65">
        <f>IF(O193="", "", O193/GDP!R189/10)</f>
        <v>0.37356941375159453</v>
      </c>
      <c r="AD193" s="65" t="str">
        <f>IF(P193="", "", P193/GDP!S189/10)</f>
        <v/>
      </c>
      <c r="AE193" s="65" t="str">
        <f>IF(Q193="", "", Q193/GDP!T189/10)</f>
        <v/>
      </c>
      <c r="AF193" s="21"/>
      <c r="AG193" s="65">
        <f t="shared" si="24"/>
        <v>0.42262469007861986</v>
      </c>
    </row>
    <row r="194" spans="1:38" ht="14.25" customHeight="1" x14ac:dyDescent="0.15">
      <c r="A194" s="27" t="s">
        <v>214</v>
      </c>
      <c r="B194" s="24">
        <v>4.0405404717418305</v>
      </c>
      <c r="C194" s="24">
        <v>4.9611203801782651</v>
      </c>
      <c r="D194" s="24">
        <v>5.8880594775630763</v>
      </c>
      <c r="E194" s="24">
        <v>7.2250902060234479</v>
      </c>
      <c r="F194" s="24">
        <v>6.2801686172258897</v>
      </c>
      <c r="G194" s="24">
        <v>7.4081832560758611</v>
      </c>
      <c r="H194" s="24">
        <v>9.6529442460714332</v>
      </c>
      <c r="I194" s="24">
        <v>9.4993346183638074</v>
      </c>
      <c r="J194" s="24">
        <v>4.5570037799217973</v>
      </c>
      <c r="K194" s="24">
        <v>5.0755656185473184</v>
      </c>
      <c r="L194" s="24">
        <v>6.3933601011430836</v>
      </c>
      <c r="M194" s="24">
        <v>7.7618239076701929</v>
      </c>
      <c r="N194" s="24">
        <v>6.2564058009485848</v>
      </c>
      <c r="O194" s="24">
        <v>7.0453001154454462</v>
      </c>
      <c r="P194" s="24">
        <v>6.2645056508415324</v>
      </c>
      <c r="Q194" s="24"/>
      <c r="R194" s="21"/>
      <c r="S194" s="64" t="str">
        <f t="shared" si="26"/>
        <v/>
      </c>
      <c r="T194" s="66" t="str">
        <f t="shared" si="27"/>
        <v/>
      </c>
      <c r="U194" s="66" t="str">
        <f t="shared" si="21"/>
        <v/>
      </c>
      <c r="V194" s="83">
        <f t="shared" si="25"/>
        <v>0</v>
      </c>
      <c r="W194" s="65">
        <f t="shared" si="23"/>
        <v>6.7442791152097685E-3</v>
      </c>
      <c r="X194" s="65">
        <f>IF(J194="", "", J194/GDP!M190/10)</f>
        <v>11.721861246398955</v>
      </c>
      <c r="Y194" s="65">
        <f>IF(K194="", "", K194/GDP!N190/10)</f>
        <v>13.120143121702023</v>
      </c>
      <c r="Z194" s="65">
        <f>IF(L194="", "", L194/GDP!O190/10)</f>
        <v>17.368517730814411</v>
      </c>
      <c r="AA194" s="65">
        <f>IF(M194="", "", M194/GDP!P190/10)</f>
        <v>18.783508523766308</v>
      </c>
      <c r="AB194" s="65">
        <f>IF(N194="", "", N194/GDP!Q190/10)</f>
        <v>13.811922597913082</v>
      </c>
      <c r="AC194" s="65">
        <f>IF(O194="", "", O194/GDP!R190/10)</f>
        <v>14.625535024286894</v>
      </c>
      <c r="AD194" s="65">
        <f>IF(P194="", "", P194/GDP!S190/10)</f>
        <v>11.558124669828416</v>
      </c>
      <c r="AE194" s="65" t="str">
        <f>IF(Q194="", "", Q194/GDP!T190/10)</f>
        <v/>
      </c>
      <c r="AF194" s="21"/>
      <c r="AG194" s="65">
        <f t="shared" si="24"/>
        <v>15.229521709321821</v>
      </c>
    </row>
    <row r="195" spans="1:38" ht="14.25" customHeight="1" x14ac:dyDescent="0.15">
      <c r="A195" s="27" t="s">
        <v>215</v>
      </c>
      <c r="B195" s="26">
        <v>124.42199538626801</v>
      </c>
      <c r="C195" s="26">
        <v>122.9227787508875</v>
      </c>
      <c r="D195" s="26">
        <v>131.9834710621256</v>
      </c>
      <c r="E195" s="26">
        <v>155.54278969720301</v>
      </c>
      <c r="F195" s="26">
        <v>191.51198539749461</v>
      </c>
      <c r="G195" s="26">
        <v>319.96501270614397</v>
      </c>
      <c r="H195" s="26">
        <v>404.65601645612503</v>
      </c>
      <c r="I195" s="26">
        <v>484.19575526509601</v>
      </c>
      <c r="J195" s="26">
        <v>207.74904000000001</v>
      </c>
      <c r="K195" s="26">
        <v>188.70212999999998</v>
      </c>
      <c r="L195" s="26">
        <v>185.62667999999999</v>
      </c>
      <c r="M195" s="26">
        <v>208.47244499999999</v>
      </c>
      <c r="N195" s="26">
        <v>213.95099999999999</v>
      </c>
      <c r="O195" s="26">
        <v>333.45400000000001</v>
      </c>
      <c r="P195" s="26">
        <v>449.86200000000002</v>
      </c>
      <c r="Q195" s="26">
        <v>140.7508333314112</v>
      </c>
      <c r="R195" s="21"/>
      <c r="S195" s="64">
        <f t="shared" si="26"/>
        <v>-0.68712442186401335</v>
      </c>
      <c r="T195" s="66" t="str">
        <f t="shared" si="27"/>
        <v/>
      </c>
      <c r="U195" s="66" t="str">
        <f t="shared" si="21"/>
        <v/>
      </c>
      <c r="V195" s="83">
        <f t="shared" si="25"/>
        <v>1</v>
      </c>
      <c r="W195" s="65">
        <f t="shared" si="23"/>
        <v>0.27827322500000001</v>
      </c>
      <c r="X195" s="65">
        <f>IF(J195="", "", J195/GDP!M191/10)</f>
        <v>0.64256707492559462</v>
      </c>
      <c r="Y195" s="65">
        <f>IF(K195="", "", K195/GDP!N191/10)</f>
        <v>0.56971575338676184</v>
      </c>
      <c r="Z195" s="65">
        <f>IF(L195="", "", L195/GDP!O191/10)</f>
        <v>0.67635446478271266</v>
      </c>
      <c r="AA195" s="65">
        <f>IF(M195="", "", M195/GDP!P191/10)</f>
        <v>0.70539710111307308</v>
      </c>
      <c r="AB195" s="65">
        <f>IF(N195="", "", N195/GDP!Q191/10)</f>
        <v>0.68166476316246527</v>
      </c>
      <c r="AC195" s="65">
        <f>IF(O195="", "", O195/GDP!R191/10)</f>
        <v>0.97539059572947551</v>
      </c>
      <c r="AD195" s="65">
        <f>IF(P195="", "", P195/GDP!S191/10)</f>
        <v>1.1841415467038146</v>
      </c>
      <c r="AE195" s="65">
        <f>IF(Q195="", "", Q195/GDP!T191/10)</f>
        <v>0.3709707520300829</v>
      </c>
      <c r="AF195" s="21"/>
      <c r="AG195" s="65">
        <f t="shared" si="24"/>
        <v>0.84458969429830832</v>
      </c>
    </row>
    <row r="196" spans="1:38" ht="14.25" customHeight="1" x14ac:dyDescent="0.15">
      <c r="A196" s="27" t="s">
        <v>216</v>
      </c>
      <c r="B196" s="24">
        <v>2805</v>
      </c>
      <c r="C196" s="24">
        <v>2834</v>
      </c>
      <c r="D196" s="24">
        <v>3569</v>
      </c>
      <c r="E196" s="24">
        <v>4023</v>
      </c>
      <c r="F196" s="24">
        <v>3330</v>
      </c>
      <c r="G196" s="24">
        <v>3742</v>
      </c>
      <c r="H196" s="24">
        <v>4461</v>
      </c>
      <c r="I196" s="24">
        <v>5104</v>
      </c>
      <c r="J196" s="24">
        <v>5763</v>
      </c>
      <c r="K196" s="24">
        <v>5061</v>
      </c>
      <c r="L196" s="24">
        <v>5101</v>
      </c>
      <c r="M196" s="24">
        <v>5970</v>
      </c>
      <c r="N196" s="24">
        <v>7121</v>
      </c>
      <c r="O196" s="24">
        <v>7899</v>
      </c>
      <c r="P196" s="24">
        <v>8517</v>
      </c>
      <c r="Q196" s="24">
        <v>4638</v>
      </c>
      <c r="R196" s="21"/>
      <c r="S196" s="64">
        <f t="shared" si="26"/>
        <v>-0.45544205706234586</v>
      </c>
      <c r="T196" s="66" t="str">
        <f t="shared" si="27"/>
        <v/>
      </c>
      <c r="U196" s="66">
        <f t="shared" si="21"/>
        <v>-0.45544205706234586</v>
      </c>
      <c r="V196" s="83">
        <f t="shared" si="25"/>
        <v>1</v>
      </c>
      <c r="W196" s="65">
        <f t="shared" si="23"/>
        <v>6.9216000000000006</v>
      </c>
      <c r="X196" s="65">
        <f>IF(J196="", "", J196/GDP!M192/10)</f>
        <v>3.2093015910808815</v>
      </c>
      <c r="Y196" s="65">
        <f>IF(K196="", "", K196/GDP!N192/10)</f>
        <v>3.8760412857654538</v>
      </c>
      <c r="Z196" s="65">
        <f>IF(L196="", "", L196/GDP!O192/10)</f>
        <v>5.6371232706826309</v>
      </c>
      <c r="AA196" s="65">
        <f>IF(M196="", "", M196/GDP!P192/10)</f>
        <v>6.3978309169964849</v>
      </c>
      <c r="AB196" s="65">
        <f>IF(N196="", "", N196/GDP!Q192/10)</f>
        <v>6.3509339718575015</v>
      </c>
      <c r="AC196" s="65">
        <f>IF(O196="", "", O196/GDP!R192/10)</f>
        <v>6.0331368939820837</v>
      </c>
      <c r="AD196" s="65">
        <f>IF(P196="", "", P196/GDP!S192/10)</f>
        <v>5.5342932510182843</v>
      </c>
      <c r="AE196" s="65">
        <f>IF(Q196="", "", Q196/GDP!T192/10)</f>
        <v>3.0605215918170621</v>
      </c>
      <c r="AF196" s="21"/>
      <c r="AG196" s="65">
        <f t="shared" si="24"/>
        <v>5.9906636609073969</v>
      </c>
    </row>
    <row r="197" spans="1:38" ht="14.25" customHeight="1" x14ac:dyDescent="0.15">
      <c r="A197" s="27" t="s">
        <v>303</v>
      </c>
      <c r="B197" s="24"/>
      <c r="C197" s="24"/>
      <c r="D197" s="92">
        <v>11300</v>
      </c>
      <c r="E197" s="92">
        <v>13300</v>
      </c>
      <c r="F197" s="92">
        <v>10300</v>
      </c>
      <c r="G197" s="92">
        <v>11800</v>
      </c>
      <c r="H197" s="92">
        <v>13200</v>
      </c>
      <c r="I197" s="72">
        <v>15085.091899251192</v>
      </c>
      <c r="J197" s="72">
        <v>16201.497617426821</v>
      </c>
      <c r="K197" s="72">
        <v>15847.515316541865</v>
      </c>
      <c r="L197" s="72">
        <v>16637.16814159292</v>
      </c>
      <c r="M197" s="72">
        <v>17127.297481279784</v>
      </c>
      <c r="N197" s="72">
        <v>17644.656228727024</v>
      </c>
      <c r="O197" s="72">
        <v>17998.638529611981</v>
      </c>
      <c r="P197" s="72">
        <v>33383.253914227367</v>
      </c>
      <c r="Q197" s="72">
        <v>15085.091899251192</v>
      </c>
      <c r="R197" s="83"/>
      <c r="S197" s="64">
        <f t="shared" si="26"/>
        <v>-0.54812398042414356</v>
      </c>
      <c r="T197" s="66" t="str">
        <f t="shared" si="27"/>
        <v/>
      </c>
      <c r="U197" s="66">
        <f t="shared" si="21"/>
        <v>-0.54812398042414356</v>
      </c>
      <c r="V197" s="83">
        <f t="shared" ref="V197:V208" si="28">IF(Q197="", 0, 1)</f>
        <v>1</v>
      </c>
      <c r="W197" s="65">
        <f t="shared" si="23"/>
        <v>20.558202859087817</v>
      </c>
      <c r="X197" s="65">
        <f>IF(J197="", "", J197/GDP!M193/10)</f>
        <v>4.1530847997096334</v>
      </c>
      <c r="Y197" s="65">
        <f>IF(K197="", "", K197/GDP!N193/10)</f>
        <v>3.9310485970817028</v>
      </c>
      <c r="Z197" s="65">
        <f>IF(L197="", "", L197/GDP!O193/10)</f>
        <v>4.6455011248803455</v>
      </c>
      <c r="AA197" s="65">
        <f>IF(M197="", "", M197/GDP!P193/10)</f>
        <v>4.7969567923077872</v>
      </c>
      <c r="AB197" s="65">
        <f>IF(N197="", "", N197/GDP!Q193/10)</f>
        <v>4.5758316997802471</v>
      </c>
      <c r="AC197" s="65">
        <f>IF(O197="", "", O197/GDP!R193/10)</f>
        <v>4.2629072253375337</v>
      </c>
      <c r="AD197" s="65">
        <f>IF(P197="", "", P197/GDP!S193/10)</f>
        <v>7.9268351819583671</v>
      </c>
      <c r="AE197" s="65">
        <f>IF(Q197="", "", Q197/GDP!T193/10)</f>
        <v>4.2579655057012733</v>
      </c>
      <c r="AF197" s="83"/>
      <c r="AG197" s="65">
        <f t="shared" si="24"/>
        <v>5.2416064048528561</v>
      </c>
      <c r="AH197" s="83"/>
      <c r="AI197" s="83"/>
      <c r="AJ197" s="83"/>
      <c r="AK197" s="83"/>
      <c r="AL197" s="83"/>
    </row>
    <row r="198" spans="1:38" ht="14.25" customHeight="1" x14ac:dyDescent="0.15">
      <c r="A198" s="27" t="s">
        <v>217</v>
      </c>
      <c r="B198" s="26">
        <v>65797.672600641323</v>
      </c>
      <c r="C198" s="26">
        <v>69017.589468601072</v>
      </c>
      <c r="D198" s="26">
        <v>79462.802021015639</v>
      </c>
      <c r="E198" s="26">
        <v>77739.362184018712</v>
      </c>
      <c r="F198" s="26">
        <v>60554.102567772905</v>
      </c>
      <c r="G198" s="26">
        <v>60353.460555243051</v>
      </c>
      <c r="H198" s="26">
        <v>60445.881752618472</v>
      </c>
      <c r="I198" s="26">
        <v>61168.710424627992</v>
      </c>
      <c r="J198" s="26">
        <v>60427.366648792799</v>
      </c>
      <c r="K198" s="26">
        <v>67131.932111705144</v>
      </c>
      <c r="L198" s="26">
        <v>68394.562916016803</v>
      </c>
      <c r="M198" s="26">
        <v>67108.136575105382</v>
      </c>
      <c r="N198" s="26">
        <v>66638.911268036609</v>
      </c>
      <c r="O198" s="26">
        <v>70728.57660417947</v>
      </c>
      <c r="P198" s="26">
        <v>71514.495434018376</v>
      </c>
      <c r="Q198" s="26">
        <v>21697.907896384262</v>
      </c>
      <c r="R198" s="21"/>
      <c r="S198" s="64">
        <f t="shared" si="26"/>
        <v>-0.69659426715240591</v>
      </c>
      <c r="T198" s="66" t="str">
        <f t="shared" si="27"/>
        <v/>
      </c>
      <c r="U198" s="66" t="str">
        <f t="shared" ref="U198:U208" si="29">IF(AD198&gt;5, S198, "")</f>
        <v/>
      </c>
      <c r="V198" s="83">
        <f t="shared" si="28"/>
        <v>1</v>
      </c>
      <c r="W198" s="65">
        <f t="shared" si="23"/>
        <v>68.876936559471332</v>
      </c>
      <c r="X198" s="65">
        <f>IF(J198="", "", J198/GDP!M194/10)</f>
        <v>2.1696959061710133</v>
      </c>
      <c r="Y198" s="65">
        <f>IF(K198="", "", K198/GDP!N194/10)</f>
        <v>2.1887631245433101</v>
      </c>
      <c r="Z198" s="65">
        <f>IF(L198="", "", L198/GDP!O194/10)</f>
        <v>2.3315539315055118</v>
      </c>
      <c r="AA198" s="65">
        <f>IF(M198="", "", M198/GDP!P194/10)</f>
        <v>2.4825056620809329</v>
      </c>
      <c r="AB198" s="65">
        <f>IF(N198="", "", N198/GDP!Q194/10)</f>
        <v>2.5007987684062098</v>
      </c>
      <c r="AC198" s="65">
        <f>IF(O198="", "", O198/GDP!R194/10)</f>
        <v>2.4721779071221244</v>
      </c>
      <c r="AD198" s="65">
        <f>IF(P198="", "", P198/GDP!S194/10)</f>
        <v>2.5240693858387271</v>
      </c>
      <c r="AE198" s="65">
        <f>IF(Q198="", "", Q198/GDP!T194/10)</f>
        <v>0.80075583063259592</v>
      </c>
      <c r="AF198" s="21"/>
      <c r="AG198" s="65">
        <f t="shared" si="24"/>
        <v>2.4622211309907014</v>
      </c>
    </row>
    <row r="199" spans="1:38" ht="14.25" customHeight="1" x14ac:dyDescent="0.15">
      <c r="A199" s="27" t="s">
        <v>218</v>
      </c>
      <c r="B199" s="24">
        <v>74111</v>
      </c>
      <c r="C199" s="24">
        <v>78374</v>
      </c>
      <c r="D199" s="24">
        <v>82605</v>
      </c>
      <c r="E199" s="24">
        <v>84318</v>
      </c>
      <c r="F199" s="24">
        <v>82510</v>
      </c>
      <c r="G199" s="24">
        <v>85165</v>
      </c>
      <c r="H199" s="24">
        <v>86623</v>
      </c>
      <c r="I199" s="24">
        <v>90340</v>
      </c>
      <c r="J199" s="24">
        <v>91117</v>
      </c>
      <c r="K199" s="24">
        <v>96248</v>
      </c>
      <c r="L199" s="24">
        <v>102666</v>
      </c>
      <c r="M199" s="24">
        <v>109156</v>
      </c>
      <c r="N199" s="24">
        <v>117929</v>
      </c>
      <c r="O199" s="24">
        <v>126140</v>
      </c>
      <c r="P199" s="24">
        <v>133285</v>
      </c>
      <c r="Q199" s="24">
        <v>35806</v>
      </c>
      <c r="R199" s="21"/>
      <c r="S199" s="64">
        <f t="shared" si="26"/>
        <v>-0.73135761713621195</v>
      </c>
      <c r="T199" s="66" t="str">
        <f t="shared" si="27"/>
        <v/>
      </c>
      <c r="U199" s="66" t="str">
        <f t="shared" si="29"/>
        <v/>
      </c>
      <c r="V199" s="83">
        <f t="shared" si="28"/>
        <v>1</v>
      </c>
      <c r="W199" s="65">
        <f t="shared" ref="W199:W208" si="30">AVERAGE(L199:P199)/1000</f>
        <v>117.8352</v>
      </c>
      <c r="X199" s="65">
        <f>IF(J199="", "", J199/GDP!M195/10)</f>
        <v>0.54285344053333895</v>
      </c>
      <c r="Y199" s="65">
        <f>IF(K199="", "", K199/GDP!N195/10)</f>
        <v>0.54913270887802013</v>
      </c>
      <c r="Z199" s="65">
        <f>IF(L199="", "", L199/GDP!O195/10)</f>
        <v>0.56291430670621723</v>
      </c>
      <c r="AA199" s="65">
        <f>IF(M199="", "", M199/GDP!P195/10)</f>
        <v>0.58231751230988371</v>
      </c>
      <c r="AB199" s="65">
        <f>IF(N199="", "", N199/GDP!Q195/10)</f>
        <v>0.60343422636522848</v>
      </c>
      <c r="AC199" s="65">
        <f>IF(O199="", "", O199/GDP!R195/10)</f>
        <v>0.61197731889990603</v>
      </c>
      <c r="AD199" s="65">
        <f>IF(P199="", "", P199/GDP!S195/10)</f>
        <v>0.62186161905172932</v>
      </c>
      <c r="AE199" s="65">
        <f>IF(Q199="", "", Q199/GDP!T195/10)</f>
        <v>0.17102149112437343</v>
      </c>
      <c r="AF199" s="21"/>
      <c r="AG199" s="65">
        <f t="shared" ref="AG199:AG208" si="31">AVERAGE(Z199:AD199)</f>
        <v>0.59650099666659295</v>
      </c>
    </row>
    <row r="200" spans="1:38" ht="14.25" customHeight="1" x14ac:dyDescent="0.15">
      <c r="A200" s="27" t="s">
        <v>219</v>
      </c>
      <c r="B200" s="26">
        <v>251.68053699999999</v>
      </c>
      <c r="C200" s="26">
        <v>213.22500400000001</v>
      </c>
      <c r="D200" s="26">
        <v>239.30922200000001</v>
      </c>
      <c r="E200" s="26">
        <v>357.52016600000002</v>
      </c>
      <c r="F200" s="26">
        <v>336.08346799999998</v>
      </c>
      <c r="G200" s="26">
        <v>418.96419800000001</v>
      </c>
      <c r="H200" s="26">
        <v>643.668815</v>
      </c>
      <c r="I200" s="26">
        <v>878.1</v>
      </c>
      <c r="J200" s="26">
        <v>1293.7312957102361</v>
      </c>
      <c r="K200" s="26">
        <v>1310.9796342365401</v>
      </c>
      <c r="L200" s="26">
        <v>1158.2964737373318</v>
      </c>
      <c r="M200" s="26">
        <v>854.91008853133803</v>
      </c>
      <c r="N200" s="26">
        <v>996.46739555108798</v>
      </c>
      <c r="O200" s="26">
        <v>1033.2061845477099</v>
      </c>
      <c r="P200" s="26">
        <v>1210.3456698756718</v>
      </c>
      <c r="Q200" s="26">
        <v>340.74281878032167</v>
      </c>
      <c r="R200" s="21"/>
      <c r="S200" s="64">
        <f t="shared" si="26"/>
        <v>-0.71847479008594028</v>
      </c>
      <c r="T200" s="66" t="str">
        <f t="shared" si="27"/>
        <v/>
      </c>
      <c r="U200" s="66" t="str">
        <f t="shared" si="29"/>
        <v/>
      </c>
      <c r="V200" s="83">
        <f t="shared" si="28"/>
        <v>1</v>
      </c>
      <c r="W200" s="65">
        <f t="shared" si="30"/>
        <v>1.0506451624486279</v>
      </c>
      <c r="X200" s="65">
        <f>IF(J200="", "", J200/GDP!M196/10)</f>
        <v>2.0700190262282718</v>
      </c>
      <c r="Y200" s="65">
        <f>IF(K200="", "", K200/GDP!N196/10)</f>
        <v>2.108445690337498</v>
      </c>
      <c r="Z200" s="65">
        <f>IF(L200="", "", L200/GDP!O196/10)</f>
        <v>2.0013998147627698</v>
      </c>
      <c r="AA200" s="65">
        <f>IF(M200="", "", M200/GDP!P196/10)</f>
        <v>1.4936442662126594</v>
      </c>
      <c r="AB200" s="65">
        <f>IF(N200="", "", N200/GDP!Q196/10)</f>
        <v>1.5513055282729074</v>
      </c>
      <c r="AC200" s="65">
        <f>IF(O200="", "", O200/GDP!R196/10)</f>
        <v>1.5953044427085383</v>
      </c>
      <c r="AD200" s="65">
        <f>IF(P200="", "", P200/GDP!S196/10)</f>
        <v>1.9455100537729564</v>
      </c>
      <c r="AE200" s="65">
        <f>IF(Q200="", "", Q200/GDP!T196/10)</f>
        <v>0.61163030849361066</v>
      </c>
      <c r="AF200" s="21"/>
      <c r="AG200" s="65">
        <f t="shared" si="31"/>
        <v>1.7174328211459664</v>
      </c>
    </row>
    <row r="201" spans="1:38" ht="14.25" customHeight="1" x14ac:dyDescent="0.15">
      <c r="A201" s="27" t="s">
        <v>220</v>
      </c>
      <c r="B201" s="24"/>
      <c r="C201" s="24"/>
      <c r="D201" s="24"/>
      <c r="E201" s="24"/>
      <c r="F201" s="24"/>
      <c r="G201" s="24">
        <v>1033.6272443246269</v>
      </c>
      <c r="H201" s="24">
        <v>1425.3750120954498</v>
      </c>
      <c r="I201" s="24">
        <v>1644.031856684546</v>
      </c>
      <c r="J201" s="24">
        <v>1508.6466011038799</v>
      </c>
      <c r="K201" s="24">
        <v>1114.474856842904</v>
      </c>
      <c r="L201" s="24">
        <v>1593.9524590347428</v>
      </c>
      <c r="M201" s="24">
        <v>1381.8</v>
      </c>
      <c r="N201" s="24">
        <v>1631.4308619071321</v>
      </c>
      <c r="O201" s="24">
        <v>2243.1374164941203</v>
      </c>
      <c r="P201" s="24">
        <v>2313.0049749530049</v>
      </c>
      <c r="Q201" s="24">
        <v>888.18679116241594</v>
      </c>
      <c r="R201" s="21"/>
      <c r="S201" s="64">
        <f t="shared" si="26"/>
        <v>-0.61600307790930631</v>
      </c>
      <c r="T201" s="66" t="str">
        <f t="shared" si="27"/>
        <v/>
      </c>
      <c r="U201" s="66" t="str">
        <f t="shared" si="29"/>
        <v/>
      </c>
      <c r="V201" s="83">
        <f t="shared" si="28"/>
        <v>1</v>
      </c>
      <c r="W201" s="65">
        <f t="shared" si="30"/>
        <v>1.8326651424778</v>
      </c>
      <c r="X201" s="65">
        <f>IF(J201="", "", J201/GDP!M197/10)</f>
        <v>2.1861908780197661</v>
      </c>
      <c r="Y201" s="65">
        <f>IF(K201="", "", K201/GDP!N197/10)</f>
        <v>1.4537703093396956</v>
      </c>
      <c r="Z201" s="65">
        <f>IF(L201="", "", L201/GDP!O197/10)</f>
        <v>1.9596169892239277</v>
      </c>
      <c r="AA201" s="65">
        <f>IF(M201="", "", M201/GDP!P197/10)</f>
        <v>1.6991503018826162</v>
      </c>
      <c r="AB201" s="65">
        <f>IF(N201="", "", N201/GDP!Q197/10)</f>
        <v>2.8057008304936319</v>
      </c>
      <c r="AC201" s="65">
        <f>IF(O201="", "", O201/GDP!R197/10)</f>
        <v>4.4526130781176709</v>
      </c>
      <c r="AD201" s="65">
        <f>IF(P201="", "", P201/GDP!S197/10)</f>
        <v>4.0068686119824779</v>
      </c>
      <c r="AE201" s="65">
        <f>IF(Q201="", "", Q201/GDP!T197/10)</f>
        <v>1.5391584777361382</v>
      </c>
      <c r="AF201" s="21"/>
      <c r="AG201" s="65">
        <f t="shared" si="31"/>
        <v>2.9847899623400647</v>
      </c>
    </row>
    <row r="202" spans="1:38" ht="14.25" customHeight="1" x14ac:dyDescent="0.15">
      <c r="A202" s="27" t="s">
        <v>221</v>
      </c>
      <c r="B202" s="26">
        <v>11.187842190679387</v>
      </c>
      <c r="C202" s="26">
        <v>8.5453156416448586</v>
      </c>
      <c r="D202" s="26">
        <v>10.621247735911439</v>
      </c>
      <c r="E202" s="26">
        <v>28.662229978402266</v>
      </c>
      <c r="F202" s="26">
        <v>24.484084223497288</v>
      </c>
      <c r="G202" s="26">
        <v>29.8</v>
      </c>
      <c r="H202" s="26">
        <v>35.217851186898528</v>
      </c>
      <c r="I202" s="26">
        <v>37.077835676408057</v>
      </c>
      <c r="J202" s="26">
        <v>41.280971704648884</v>
      </c>
      <c r="K202" s="26">
        <v>36.772461548047986</v>
      </c>
      <c r="L202" s="26">
        <v>30.034421344781556</v>
      </c>
      <c r="M202" s="26">
        <v>24.697059485504941</v>
      </c>
      <c r="N202" s="26">
        <v>16.325367268210133</v>
      </c>
      <c r="O202" s="26">
        <v>17.052146066646866</v>
      </c>
      <c r="P202" s="26">
        <v>26.225744124083114</v>
      </c>
      <c r="Q202" s="26">
        <v>17.623199024739833</v>
      </c>
      <c r="R202" s="21"/>
      <c r="S202" s="64">
        <f t="shared" si="26"/>
        <v>-0.3280191043823828</v>
      </c>
      <c r="T202" s="66" t="str">
        <f t="shared" si="27"/>
        <v/>
      </c>
      <c r="U202" s="66" t="str">
        <f t="shared" si="29"/>
        <v/>
      </c>
      <c r="V202" s="83">
        <f t="shared" si="28"/>
        <v>1</v>
      </c>
      <c r="W202" s="65">
        <f t="shared" si="30"/>
        <v>2.2866947657845322E-2</v>
      </c>
      <c r="X202" s="65">
        <f>IF(J202="", "", J202/GDP!M198/10)</f>
        <v>5.4704451102406981</v>
      </c>
      <c r="Y202" s="65">
        <f>IF(K202="", "", K202/GDP!N198/10)</f>
        <v>4.7508931820709073</v>
      </c>
      <c r="Z202" s="65">
        <f>IF(L202="", "", L202/GDP!O198/10)</f>
        <v>4.034382226657538</v>
      </c>
      <c r="AA202" s="65">
        <f>IF(M202="", "", M202/GDP!P198/10)</f>
        <v>3.1870895380798405</v>
      </c>
      <c r="AB202" s="65">
        <f>IF(N202="", "", N202/GDP!Q198/10)</f>
        <v>1.854208599856112</v>
      </c>
      <c r="AC202" s="65">
        <f>IF(O202="", "", O202/GDP!R198/10)</f>
        <v>1.8365375513294246</v>
      </c>
      <c r="AD202" s="65">
        <f>IF(P202="", "", P202/GDP!S198/10)</f>
        <v>2.8395252467868515</v>
      </c>
      <c r="AE202" s="65">
        <f>IF(Q202="", "", Q202/GDP!T198/10)</f>
        <v>2.0397119715536087</v>
      </c>
      <c r="AF202" s="21"/>
      <c r="AG202" s="65">
        <f t="shared" si="31"/>
        <v>2.7503486325419528</v>
      </c>
    </row>
    <row r="203" spans="1:38" ht="14.25" customHeight="1" x14ac:dyDescent="0.15">
      <c r="A203" s="27" t="s">
        <v>222</v>
      </c>
      <c r="B203" s="24">
        <v>1276</v>
      </c>
      <c r="C203" s="24">
        <v>1229</v>
      </c>
      <c r="D203" s="24">
        <v>1542</v>
      </c>
      <c r="E203" s="24">
        <v>1810</v>
      </c>
      <c r="F203" s="24">
        <v>1895</v>
      </c>
      <c r="G203" s="24">
        <v>2013</v>
      </c>
      <c r="H203" s="24">
        <v>2584</v>
      </c>
      <c r="I203" s="24">
        <v>2637</v>
      </c>
      <c r="J203" s="24">
        <v>3230</v>
      </c>
      <c r="K203" s="24">
        <v>2428</v>
      </c>
      <c r="L203" s="24">
        <v>2101</v>
      </c>
      <c r="M203" s="24">
        <v>1812</v>
      </c>
      <c r="N203" s="24"/>
      <c r="O203" s="24"/>
      <c r="P203" s="24"/>
      <c r="Q203" s="24"/>
      <c r="R203" s="21"/>
      <c r="S203" s="64" t="str">
        <f t="shared" ref="S203:S208" si="32">IF(Q203="", "", Q203/P203-1)</f>
        <v/>
      </c>
      <c r="T203" s="66" t="str">
        <f t="shared" si="27"/>
        <v/>
      </c>
      <c r="U203" s="66" t="str">
        <f t="shared" si="29"/>
        <v/>
      </c>
      <c r="V203" s="83">
        <f t="shared" si="28"/>
        <v>0</v>
      </c>
      <c r="W203" s="65">
        <f t="shared" si="30"/>
        <v>1.9564999999999999</v>
      </c>
      <c r="X203" s="65">
        <f>IF(J203="", "", J203/GDP!M199/10)</f>
        <v>1.2471386188924392</v>
      </c>
      <c r="Y203" s="65">
        <f>IF(K203="", "", K203/GDP!N199/10)</f>
        <v>1.1912350106675369</v>
      </c>
      <c r="Z203" s="65">
        <f>IF(L203="", "", L203/GDP!O199/10)</f>
        <v>0.64926792203819039</v>
      </c>
      <c r="AA203" s="65">
        <f>IF(M203="", "", M203/GDP!P199/10)</f>
        <v>0.64888383239382996</v>
      </c>
      <c r="AB203" s="65" t="str">
        <f>IF(N203="", "", N203/GDP!Q199/10)</f>
        <v/>
      </c>
      <c r="AC203" s="65" t="str">
        <f>IF(O203="", "", O203/GDP!R199/10)</f>
        <v/>
      </c>
      <c r="AD203" s="65" t="str">
        <f>IF(P203="", "", P203/GDP!S199/10)</f>
        <v/>
      </c>
      <c r="AE203" s="65" t="str">
        <f>IF(Q203="", "", Q203/GDP!T199/10)</f>
        <v/>
      </c>
      <c r="AF203" s="21"/>
      <c r="AG203" s="65">
        <f t="shared" si="31"/>
        <v>0.64907587721601012</v>
      </c>
    </row>
    <row r="204" spans="1:38" ht="14.25" customHeight="1" x14ac:dyDescent="0.15">
      <c r="A204" s="27" t="s">
        <v>223</v>
      </c>
      <c r="B204" s="26"/>
      <c r="C204" s="72">
        <v>1100</v>
      </c>
      <c r="D204" s="72">
        <v>1200</v>
      </c>
      <c r="E204" s="72">
        <v>1300</v>
      </c>
      <c r="F204" s="72">
        <v>1100</v>
      </c>
      <c r="G204" s="72">
        <v>1500</v>
      </c>
      <c r="H204" s="72">
        <v>1700</v>
      </c>
      <c r="I204" s="72">
        <v>1900</v>
      </c>
      <c r="J204" s="72">
        <v>2100</v>
      </c>
      <c r="K204" s="72">
        <v>2700</v>
      </c>
      <c r="L204" s="72">
        <v>3600</v>
      </c>
      <c r="M204" s="92">
        <v>4500</v>
      </c>
      <c r="N204" s="92">
        <v>5000</v>
      </c>
      <c r="O204" s="92">
        <v>6100</v>
      </c>
      <c r="P204" s="92">
        <v>6400</v>
      </c>
      <c r="Q204" s="92">
        <v>4000</v>
      </c>
      <c r="R204" s="21"/>
      <c r="S204" s="64">
        <f t="shared" si="32"/>
        <v>-0.375</v>
      </c>
      <c r="T204" s="66" t="str">
        <f t="shared" si="27"/>
        <v/>
      </c>
      <c r="U204" s="66" t="str">
        <f t="shared" si="29"/>
        <v/>
      </c>
      <c r="V204" s="83">
        <f t="shared" si="28"/>
        <v>1</v>
      </c>
      <c r="W204" s="65">
        <f t="shared" si="30"/>
        <v>5.12</v>
      </c>
      <c r="X204" s="65">
        <f>IF(J204="", "", J204/GDP!M200/10)</f>
        <v>0.98713011211856116</v>
      </c>
      <c r="Y204" s="65">
        <f>IF(K204="", "", K204/GDP!N200/10)</f>
        <v>1.1593308863651648</v>
      </c>
      <c r="Z204" s="65">
        <f>IF(L204="", "", L204/GDP!O200/10)</f>
        <v>1.5200150554313789</v>
      </c>
      <c r="AA204" s="65">
        <f>IF(M204="", "", M204/GDP!P200/10)</f>
        <v>1.7846617414100301</v>
      </c>
      <c r="AB204" s="65">
        <f>IF(N204="", "", N204/GDP!Q200/10)</f>
        <v>1.804569983422277</v>
      </c>
      <c r="AC204" s="65">
        <f>IF(O204="", "", O204/GDP!R200/10)</f>
        <v>2.006471767834821</v>
      </c>
      <c r="AD204" s="65">
        <f>IF(P204="", "", P204/GDP!S200/10)</f>
        <v>1.9421191395992476</v>
      </c>
      <c r="AE204" s="65">
        <f>IF(Q204="", "", Q204/GDP!T200/10)</f>
        <v>1.1736350317567825</v>
      </c>
      <c r="AF204" s="21"/>
      <c r="AG204" s="65">
        <f t="shared" si="31"/>
        <v>1.8115675375395512</v>
      </c>
    </row>
    <row r="205" spans="1:38" ht="14.25" customHeight="1" x14ac:dyDescent="0.15">
      <c r="A205" s="27" t="s">
        <v>224</v>
      </c>
      <c r="B205" s="24">
        <v>213.73634807003998</v>
      </c>
      <c r="C205" s="24">
        <v>208.434853348811</v>
      </c>
      <c r="D205" s="24">
        <v>384.10074448123999</v>
      </c>
      <c r="E205" s="24">
        <v>466.77537750417696</v>
      </c>
      <c r="F205" s="24">
        <v>471.34344936562297</v>
      </c>
      <c r="G205" s="24">
        <v>514.63005905129899</v>
      </c>
      <c r="H205" s="24">
        <v>594.70625588873008</v>
      </c>
      <c r="I205" s="24">
        <v>642.45191943826001</v>
      </c>
      <c r="J205" s="24">
        <v>624.75905019681898</v>
      </c>
      <c r="K205" s="24">
        <v>507.405516831037</v>
      </c>
      <c r="L205" s="24">
        <v>596.22284492167398</v>
      </c>
      <c r="M205" s="24">
        <v>606.35836201370705</v>
      </c>
      <c r="N205" s="24">
        <v>792.43710250049492</v>
      </c>
      <c r="O205" s="24">
        <v>805.50980214311801</v>
      </c>
      <c r="P205" s="24">
        <v>845.74258234405693</v>
      </c>
      <c r="Q205" s="24"/>
      <c r="R205" s="21"/>
      <c r="S205" s="64" t="str">
        <f t="shared" si="32"/>
        <v/>
      </c>
      <c r="T205" s="66" t="str">
        <f t="shared" si="27"/>
        <v/>
      </c>
      <c r="U205" s="66" t="str">
        <f t="shared" si="29"/>
        <v/>
      </c>
      <c r="V205" s="83">
        <f t="shared" si="28"/>
        <v>0</v>
      </c>
      <c r="W205" s="65">
        <f t="shared" si="30"/>
        <v>0.72925413878461021</v>
      </c>
      <c r="X205" s="65">
        <f>IF(J205="", "", J205/GDP!M201/10)</f>
        <v>4.6225374584500702</v>
      </c>
      <c r="Y205" s="65">
        <f>IF(K205="", "", K205/GDP!N201/10)</f>
        <v>3.6269935511914979</v>
      </c>
      <c r="Z205" s="65">
        <f>IF(L205="", "", L205/GDP!O201/10)</f>
        <v>4.2671469820623091</v>
      </c>
      <c r="AA205" s="65">
        <f>IF(M205="", "", M205/GDP!P201/10)</f>
        <v>3.9360118011457486</v>
      </c>
      <c r="AB205" s="65">
        <f>IF(N205="", "", N205/GDP!Q201/10)</f>
        <v>4.9134244946707257</v>
      </c>
      <c r="AC205" s="65">
        <f>IF(O205="", "", O205/GDP!R201/10)</f>
        <v>4.9488824579034798</v>
      </c>
      <c r="AD205" s="65">
        <f>IF(P205="", "", P205/GDP!S201/10)</f>
        <v>4.9361927355418125</v>
      </c>
      <c r="AE205" s="65" t="str">
        <f>IF(Q205="", "", Q205/GDP!T201/10)</f>
        <v/>
      </c>
      <c r="AF205" s="21"/>
      <c r="AG205" s="65">
        <f t="shared" si="31"/>
        <v>4.6003316942648151</v>
      </c>
    </row>
    <row r="206" spans="1:38" ht="14.25" customHeight="1" x14ac:dyDescent="0.15">
      <c r="A206" s="27" t="s">
        <v>227</v>
      </c>
      <c r="B206" s="26">
        <v>167.16242299999999</v>
      </c>
      <c r="C206" s="26">
        <v>162.15</v>
      </c>
      <c r="D206" s="26">
        <v>183.59</v>
      </c>
      <c r="E206" s="26">
        <v>182.55</v>
      </c>
      <c r="F206" s="26">
        <v>214.09</v>
      </c>
      <c r="G206" s="26">
        <v>182.8</v>
      </c>
      <c r="H206" s="26">
        <v>182.1</v>
      </c>
      <c r="I206" s="26">
        <v>72.627522038419698</v>
      </c>
      <c r="J206" s="26">
        <v>86.0052868171245</v>
      </c>
      <c r="K206" s="26">
        <v>76.625603065721904</v>
      </c>
      <c r="L206" s="26">
        <v>72.363298685395108</v>
      </c>
      <c r="M206" s="26">
        <v>48.881299282429723</v>
      </c>
      <c r="N206" s="26"/>
      <c r="O206" s="26"/>
      <c r="P206" s="26"/>
      <c r="Q206" s="26"/>
      <c r="R206" s="21"/>
      <c r="S206" s="64" t="str">
        <f t="shared" si="32"/>
        <v/>
      </c>
      <c r="T206" s="66" t="str">
        <f t="shared" si="27"/>
        <v/>
      </c>
      <c r="U206" s="66" t="str">
        <f t="shared" si="29"/>
        <v/>
      </c>
      <c r="V206" s="83">
        <f t="shared" si="28"/>
        <v>0</v>
      </c>
      <c r="W206" s="65">
        <f t="shared" si="30"/>
        <v>6.0622298983912415E-2</v>
      </c>
      <c r="X206" s="65">
        <f>IF(J206="", "", J206/GDP!M202/10)</f>
        <v>0.21280413226647704</v>
      </c>
      <c r="Y206" s="65">
        <f>IF(K206="", "", K206/GDP!N202/10)</f>
        <v>0.17725679083884155</v>
      </c>
      <c r="Z206" s="65">
        <f>IF(L206="", "", L206/GDP!O202/10)</f>
        <v>0.17048680440567412</v>
      </c>
      <c r="AA206" s="65">
        <f>IF(M206="", "", M206/GDP!P202/10)</f>
        <v>0.15801892970145037</v>
      </c>
      <c r="AB206" s="65" t="str">
        <f>IF(N206="", "", N206/GDP!Q202/10)</f>
        <v/>
      </c>
      <c r="AC206" s="65" t="str">
        <f>IF(O206="", "", O206/GDP!R202/10)</f>
        <v/>
      </c>
      <c r="AD206" s="65" t="str">
        <f>IF(P206="", "", P206/GDP!S202/10)</f>
        <v/>
      </c>
      <c r="AE206" s="65" t="str">
        <f>IF(Q206="", "", Q206/GDP!T202/10)</f>
        <v/>
      </c>
      <c r="AF206" s="21"/>
      <c r="AG206" s="65">
        <f t="shared" si="31"/>
        <v>0.16425286705356223</v>
      </c>
    </row>
    <row r="207" spans="1:38" ht="14.25" customHeight="1" x14ac:dyDescent="0.15">
      <c r="A207" s="27" t="s">
        <v>229</v>
      </c>
      <c r="B207" s="26">
        <v>56.6</v>
      </c>
      <c r="C207" s="26">
        <v>63.308565817916708</v>
      </c>
      <c r="D207" s="26">
        <v>72.716103969696192</v>
      </c>
      <c r="E207" s="26">
        <v>117.64988302149969</v>
      </c>
      <c r="F207" s="26">
        <v>95.811742384490799</v>
      </c>
      <c r="G207" s="26">
        <v>104.50897613856371</v>
      </c>
      <c r="H207" s="26">
        <v>110.93918716791678</v>
      </c>
      <c r="I207" s="26">
        <v>164.99891744579929</v>
      </c>
      <c r="J207" s="26">
        <v>209.65606902851931</v>
      </c>
      <c r="K207" s="26">
        <v>222.23545521226001</v>
      </c>
      <c r="L207" s="26">
        <v>234.4584052489343</v>
      </c>
      <c r="M207" s="26">
        <v>247.35361753762558</v>
      </c>
      <c r="N207" s="26">
        <v>223.28782832621818</v>
      </c>
      <c r="O207" s="26">
        <v>279.29277819217003</v>
      </c>
      <c r="P207" s="26">
        <v>298.40194935669001</v>
      </c>
      <c r="Q207" s="26">
        <v>233.92820076302166</v>
      </c>
      <c r="R207" s="23"/>
      <c r="S207" s="64">
        <f t="shared" si="32"/>
        <v>-0.21606342965474623</v>
      </c>
      <c r="T207" s="66" t="str">
        <f t="shared" si="27"/>
        <v/>
      </c>
      <c r="U207" s="66" t="str">
        <f t="shared" si="29"/>
        <v/>
      </c>
      <c r="V207" s="83">
        <f t="shared" si="28"/>
        <v>1</v>
      </c>
      <c r="W207" s="65">
        <f t="shared" si="30"/>
        <v>0.25655891573232759</v>
      </c>
      <c r="X207" s="65">
        <f>IF(J207="", "", J207/GDP!M203/10)</f>
        <v>0.74763736805088055</v>
      </c>
      <c r="Y207" s="65">
        <f>IF(K207="", "", K207/GDP!N203/10)</f>
        <v>0.81870910543189912</v>
      </c>
      <c r="Z207" s="65">
        <f>IF(L207="", "", L207/GDP!O203/10)</f>
        <v>1.1035854354190762</v>
      </c>
      <c r="AA207" s="65">
        <f>IF(M207="", "", M207/GDP!P203/10)</f>
        <v>1.1798334617197865</v>
      </c>
      <c r="AB207" s="65">
        <f>IF(N207="", "", N207/GDP!Q203/10)</f>
        <v>0.86299555654538751</v>
      </c>
      <c r="AC207" s="65">
        <f>IF(O207="", "", O207/GDP!R203/10)</f>
        <v>1.06148531953423</v>
      </c>
      <c r="AD207" s="65">
        <f>IF(P207="", "", P207/GDP!S203/10)</f>
        <v>1.2802188102117467</v>
      </c>
      <c r="AE207" s="65">
        <f>IF(Q207="", "", Q207/GDP!T203/10)</f>
        <v>1.2108024430241211</v>
      </c>
      <c r="AF207" s="23"/>
      <c r="AG207" s="65">
        <f t="shared" si="31"/>
        <v>1.0976237166860454</v>
      </c>
    </row>
    <row r="208" spans="1:38" ht="14.25" customHeight="1" x14ac:dyDescent="0.15">
      <c r="A208" s="25" t="s">
        <v>230</v>
      </c>
      <c r="B208" s="24"/>
      <c r="C208" s="24"/>
      <c r="D208" s="24"/>
      <c r="E208" s="24"/>
      <c r="F208" s="24">
        <v>110.4</v>
      </c>
      <c r="G208" s="24">
        <v>130.56589059360002</v>
      </c>
      <c r="H208" s="24">
        <v>227.98207395199998</v>
      </c>
      <c r="I208" s="24">
        <v>272.21710409799999</v>
      </c>
      <c r="J208" s="24">
        <v>337.43707139999998</v>
      </c>
      <c r="K208" s="24">
        <v>342.12375155810997</v>
      </c>
      <c r="L208" s="24">
        <v>476.23730319999999</v>
      </c>
      <c r="M208" s="24">
        <v>326.85412456</v>
      </c>
      <c r="N208" s="24">
        <v>314.597997174</v>
      </c>
      <c r="O208" s="24"/>
      <c r="P208" s="24"/>
      <c r="Q208" s="24"/>
      <c r="R208" s="23"/>
      <c r="S208" s="64" t="str">
        <f t="shared" si="32"/>
        <v/>
      </c>
      <c r="T208" s="66" t="str">
        <f t="shared" si="27"/>
        <v/>
      </c>
      <c r="U208" s="66" t="str">
        <f t="shared" si="29"/>
        <v/>
      </c>
      <c r="V208" s="83">
        <f t="shared" si="28"/>
        <v>0</v>
      </c>
      <c r="W208" s="65">
        <f t="shared" si="30"/>
        <v>0.3725631416446667</v>
      </c>
      <c r="X208" s="65">
        <f>IF(J208="", "", J208/GDP!M204/10)</f>
        <v>1.767519100099523</v>
      </c>
      <c r="Y208" s="65">
        <f>IF(K208="", "", K208/GDP!N204/10)</f>
        <v>1.754840744553293</v>
      </c>
      <c r="Z208" s="65">
        <f>IF(L208="", "", L208/GDP!O204/10)</f>
        <v>2.3855998757701746</v>
      </c>
      <c r="AA208" s="65">
        <f>IF(M208="", "", M208/GDP!P204/10)</f>
        <v>1.6298917628777392</v>
      </c>
      <c r="AB208" s="65">
        <f>IF(N208="", "", N208/GDP!Q204/10)</f>
        <v>1.4371513111981491</v>
      </c>
      <c r="AC208" s="65" t="str">
        <f>IF(O208="", "", O208/GDP!R204/10)</f>
        <v/>
      </c>
      <c r="AD208" s="65" t="str">
        <f>IF(P208="", "", P208/GDP!S204/10)</f>
        <v/>
      </c>
      <c r="AE208" s="65" t="str">
        <f>IF(Q208="", "", Q208/GDP!T204/10)</f>
        <v/>
      </c>
      <c r="AF208" s="23"/>
      <c r="AG208" s="65">
        <f t="shared" si="31"/>
        <v>1.8175476499486878</v>
      </c>
    </row>
    <row r="209" spans="1:33" ht="13.5" customHeight="1" x14ac:dyDescent="0.1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83"/>
      <c r="T209" s="83"/>
      <c r="U209" s="83"/>
      <c r="V209" s="83"/>
      <c r="W209" s="84"/>
      <c r="X209" s="83"/>
      <c r="Y209" s="83"/>
      <c r="Z209" s="83"/>
      <c r="AA209" s="83"/>
      <c r="AF209" s="21"/>
      <c r="AG209" s="21"/>
    </row>
    <row r="210" spans="1:33" ht="14.25" customHeight="1" x14ac:dyDescent="0.15">
      <c r="A210" s="113" t="s">
        <v>231</v>
      </c>
      <c r="B210" s="113"/>
      <c r="C210" s="113"/>
      <c r="D210" s="113"/>
      <c r="E210" s="113"/>
      <c r="F210" s="113"/>
      <c r="G210" s="113"/>
      <c r="H210" s="113"/>
      <c r="I210" s="113"/>
      <c r="J210" s="21"/>
      <c r="K210" s="21"/>
      <c r="L210" s="21"/>
      <c r="M210" s="21"/>
      <c r="N210" s="21"/>
      <c r="O210" s="21"/>
      <c r="P210" s="21"/>
      <c r="Q210" s="21"/>
      <c r="R210" s="21"/>
      <c r="S210" s="67">
        <f>MEDIAN(S6:S208)</f>
        <v>-0.62114699516570404</v>
      </c>
      <c r="T210" s="67">
        <f>MEDIAN(T6:T208)</f>
        <v>-0.57722795659394799</v>
      </c>
      <c r="U210" s="67">
        <f>MEDIAN(U6:U208)</f>
        <v>-0.61665490615448881</v>
      </c>
      <c r="V210" s="83"/>
      <c r="W210" s="84"/>
      <c r="X210" s="83"/>
      <c r="Y210" s="83"/>
      <c r="Z210" s="83"/>
      <c r="AA210" s="83"/>
      <c r="AF210" s="21"/>
      <c r="AG210" s="21"/>
    </row>
    <row r="211" spans="1:33" ht="14.25" customHeight="1" x14ac:dyDescent="0.15">
      <c r="A211" s="21" t="s">
        <v>232</v>
      </c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67">
        <f>AVERAGE(S6:S208)</f>
        <v>-0.56253400107537355</v>
      </c>
      <c r="T211" s="67">
        <f>AVERAGE(T6:T208)</f>
        <v>-0.5375405967325797</v>
      </c>
      <c r="U211" s="67">
        <f>AVERAGE(U6:U208)</f>
        <v>-0.55934418275398678</v>
      </c>
      <c r="V211" s="83"/>
      <c r="W211" s="84"/>
      <c r="X211" s="83"/>
      <c r="Y211" s="83"/>
      <c r="Z211" s="83"/>
      <c r="AA211" s="83"/>
      <c r="AF211" s="21"/>
      <c r="AG211" s="21"/>
    </row>
    <row r="212" spans="1:33" ht="14.25" customHeight="1" x14ac:dyDescent="0.15">
      <c r="A212" s="113" t="s">
        <v>233</v>
      </c>
      <c r="B212" s="113"/>
      <c r="C212" s="113"/>
      <c r="D212" s="113"/>
      <c r="E212" s="113"/>
      <c r="F212" s="113"/>
      <c r="G212" s="113"/>
      <c r="H212" s="113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83"/>
      <c r="T212" s="83"/>
      <c r="U212" s="83"/>
      <c r="V212" s="83"/>
      <c r="W212" s="84"/>
      <c r="X212" s="83"/>
      <c r="Y212" s="83"/>
      <c r="Z212" s="83"/>
      <c r="AA212" s="83"/>
      <c r="AF212" s="21"/>
      <c r="AG212" s="21"/>
    </row>
    <row r="213" spans="1:33" ht="14.25" customHeight="1" x14ac:dyDescent="0.15">
      <c r="A213" s="119" t="s">
        <v>234</v>
      </c>
      <c r="B213" s="119"/>
      <c r="C213" s="119"/>
      <c r="D213" s="119"/>
      <c r="E213" s="119"/>
      <c r="F213" s="119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83"/>
      <c r="T213" s="83"/>
      <c r="U213" s="83"/>
      <c r="V213" s="83"/>
      <c r="W213" s="84"/>
      <c r="X213" s="83"/>
      <c r="Y213" s="83"/>
      <c r="Z213" s="83"/>
      <c r="AA213" s="83"/>
      <c r="AF213" s="21"/>
      <c r="AG213" s="21"/>
    </row>
    <row r="214" spans="1:33" ht="14.25" customHeight="1" x14ac:dyDescent="0.15">
      <c r="A214" s="113" t="s">
        <v>244</v>
      </c>
      <c r="B214" s="113"/>
      <c r="C214" s="113"/>
      <c r="D214" s="113"/>
      <c r="E214" s="113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83"/>
      <c r="T214" s="83"/>
      <c r="U214" s="83"/>
      <c r="V214" s="83"/>
      <c r="W214" s="84"/>
      <c r="X214" s="83"/>
      <c r="Y214" s="83"/>
      <c r="Z214" s="83"/>
      <c r="AA214" s="83"/>
      <c r="AF214" s="21"/>
      <c r="AG214" s="21"/>
    </row>
    <row r="215" spans="1:33" ht="14.5" customHeight="1" x14ac:dyDescent="0.15">
      <c r="A215" s="25" t="s">
        <v>247</v>
      </c>
      <c r="B215" s="36">
        <f>Trav_cr!B216</f>
        <v>679.28090728465293</v>
      </c>
      <c r="C215" s="36">
        <f>Trav_cr!C216</f>
        <v>736.88244553936681</v>
      </c>
      <c r="D215" s="36">
        <f>Trav_cr!D216</f>
        <v>856.8557530504944</v>
      </c>
      <c r="E215" s="36">
        <f>Trav_cr!E216</f>
        <v>946.2884679395487</v>
      </c>
      <c r="F215" s="36">
        <f>Trav_cr!F216</f>
        <v>868.20035480217564</v>
      </c>
      <c r="G215" s="36">
        <f>Trav_cr!G216</f>
        <v>942.03020308670136</v>
      </c>
      <c r="H215" s="36">
        <f>Trav_cr!H216</f>
        <v>1058.9015607047938</v>
      </c>
      <c r="I215" s="36">
        <f>Trav_cr!I216</f>
        <v>1096.7642365266945</v>
      </c>
      <c r="J215" s="36">
        <f>Trav_cr!J216</f>
        <v>1184.4354146858518</v>
      </c>
      <c r="K215" s="36">
        <f>Trav_cr!K216</f>
        <v>1237.5409062765734</v>
      </c>
      <c r="L215" s="36">
        <f>Trav_cr!L216</f>
        <v>1190.4875266369208</v>
      </c>
      <c r="M215" s="36">
        <f>Trav_cr!M216</f>
        <v>1219.7291995645382</v>
      </c>
      <c r="N215" s="36">
        <f>Trav_cr!N216</f>
        <v>1315.5127440541228</v>
      </c>
      <c r="O215" s="36">
        <f>Trav_cr!O216</f>
        <v>1423.9921645122793</v>
      </c>
      <c r="P215" s="36">
        <f>Trav_cr!P216</f>
        <v>1458.6053209805796</v>
      </c>
      <c r="Q215" s="36">
        <f>Trav_cr!Q216</f>
        <v>531.67170832253078</v>
      </c>
    </row>
    <row r="216" spans="1:33" ht="14.5" customHeight="1" x14ac:dyDescent="0.15">
      <c r="A216" s="25" t="s">
        <v>246</v>
      </c>
      <c r="B216" s="36">
        <f>(SUM(B6:B208)-B53-B61-B68)/1000</f>
        <v>638.77828994914933</v>
      </c>
      <c r="C216" s="36">
        <f t="shared" ref="C216:Q216" si="33">(SUM(C6:C208)-C53-C61-C68)/1000</f>
        <v>671.66160538101371</v>
      </c>
      <c r="D216" s="36">
        <f t="shared" si="33"/>
        <v>788.35203541124315</v>
      </c>
      <c r="E216" s="36">
        <f t="shared" si="33"/>
        <v>864.89905491095897</v>
      </c>
      <c r="F216" s="36">
        <f t="shared" si="33"/>
        <v>792.14354470832961</v>
      </c>
      <c r="G216" s="36">
        <f t="shared" si="33"/>
        <v>854.87157050613621</v>
      </c>
      <c r="H216" s="36">
        <f t="shared" si="33"/>
        <v>945.56334931473896</v>
      </c>
      <c r="I216" s="36">
        <f t="shared" si="33"/>
        <v>998.67895497346672</v>
      </c>
      <c r="J216" s="36">
        <f t="shared" si="33"/>
        <v>1074.605656404832</v>
      </c>
      <c r="K216" s="36">
        <f t="shared" si="33"/>
        <v>1227.645402079497</v>
      </c>
      <c r="L216" s="36">
        <f t="shared" si="33"/>
        <v>1172.0581407434543</v>
      </c>
      <c r="M216" s="36">
        <f t="shared" si="33"/>
        <v>1185.9605286794483</v>
      </c>
      <c r="N216" s="36">
        <f t="shared" si="33"/>
        <v>1283.2831738772572</v>
      </c>
      <c r="O216" s="36">
        <f t="shared" si="33"/>
        <v>1378.8532305393408</v>
      </c>
      <c r="P216" s="36">
        <f t="shared" si="33"/>
        <v>1388.497726208629</v>
      </c>
      <c r="Q216" s="36">
        <f t="shared" si="33"/>
        <v>543.51984243499237</v>
      </c>
      <c r="S216" s="64">
        <f t="shared" ref="S216:S217" si="34">IF(Q216="", "", Q216/P216-1)</f>
        <v>-0.60855546813237948</v>
      </c>
    </row>
    <row r="217" spans="1:33" ht="14.5" customHeight="1" x14ac:dyDescent="0.15">
      <c r="A217" s="25" t="s">
        <v>786</v>
      </c>
      <c r="B217" s="36">
        <f>SUMPRODUCT(B6:B208,$V6:$V208)/1000</f>
        <v>628.00377394134682</v>
      </c>
      <c r="C217" s="36">
        <f t="shared" ref="C217:Q217" si="35">SUMPRODUCT(C6:C208,$V6:$V208)/1000</f>
        <v>660.18956532508321</v>
      </c>
      <c r="D217" s="36">
        <f t="shared" si="35"/>
        <v>775.0563937635909</v>
      </c>
      <c r="E217" s="36">
        <f t="shared" si="35"/>
        <v>849.70716733167876</v>
      </c>
      <c r="F217" s="36">
        <f t="shared" si="35"/>
        <v>776.40797963308057</v>
      </c>
      <c r="G217" s="36">
        <f t="shared" si="35"/>
        <v>837.27118262112822</v>
      </c>
      <c r="H217" s="36">
        <f t="shared" si="35"/>
        <v>928.03093157895296</v>
      </c>
      <c r="I217" s="36">
        <f t="shared" si="35"/>
        <v>980.74374294933762</v>
      </c>
      <c r="J217" s="36">
        <f t="shared" si="35"/>
        <v>1055.6033879153968</v>
      </c>
      <c r="K217" s="36">
        <f t="shared" si="35"/>
        <v>1209.7977570982896</v>
      </c>
      <c r="L217" s="36">
        <f t="shared" si="35"/>
        <v>1154.807248574414</v>
      </c>
      <c r="M217" s="36">
        <f t="shared" si="35"/>
        <v>1168.3691730995458</v>
      </c>
      <c r="N217" s="36">
        <f t="shared" si="35"/>
        <v>1266.1450946157174</v>
      </c>
      <c r="O217" s="36">
        <f t="shared" si="35"/>
        <v>1360.6899976491557</v>
      </c>
      <c r="P217" s="36">
        <f t="shared" si="35"/>
        <v>1372.2905676193311</v>
      </c>
      <c r="Q217" s="36">
        <f t="shared" si="35"/>
        <v>543.64037495107618</v>
      </c>
      <c r="S217" s="64">
        <f t="shared" si="34"/>
        <v>-0.60384455903228196</v>
      </c>
    </row>
    <row r="219" spans="1:33" ht="14.5" customHeight="1" x14ac:dyDescent="0.15">
      <c r="Q219" s="85"/>
    </row>
    <row r="220" spans="1:33" ht="14.5" customHeight="1" x14ac:dyDescent="0.15">
      <c r="Q220" s="85"/>
    </row>
  </sheetData>
  <mergeCells count="6">
    <mergeCell ref="A214:E214"/>
    <mergeCell ref="A213:F213"/>
    <mergeCell ref="A1:M1"/>
    <mergeCell ref="A210:I210"/>
    <mergeCell ref="A212:H212"/>
    <mergeCell ref="A4:B4"/>
  </mergeCells>
  <conditionalFormatting sqref="AH197">
    <cfRule type="cellIs" dxfId="20" priority="1" operator="greaterThan">
      <formula>5</formula>
    </cfRule>
  </conditionalFormatting>
  <pageMargins left="0.39" right="0.39" top="0.39" bottom="0.39" header="0.39" footer="0.39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D2FC-72EB-439E-A18B-823422250288}">
  <dimension ref="A1:AK217"/>
  <sheetViews>
    <sheetView showGridLines="0" workbookViewId="0">
      <pane xSplit="1" ySplit="5" topLeftCell="F193" activePane="bottomRight" state="frozen"/>
      <selection pane="topRight"/>
      <selection pane="bottomLeft"/>
      <selection pane="bottomRight" activeCell="G197" sqref="G197:Q197"/>
    </sheetView>
  </sheetViews>
  <sheetFormatPr baseColWidth="10" defaultColWidth="10.1640625" defaultRowHeight="14.5" customHeight="1" x14ac:dyDescent="0.15"/>
  <cols>
    <col min="1" max="1" width="34" style="20" customWidth="1"/>
    <col min="2" max="3" width="10.83203125" style="20" customWidth="1"/>
    <col min="4" max="4" width="10" style="20" customWidth="1"/>
    <col min="5" max="5" width="11.6640625" style="20" customWidth="1"/>
    <col min="6" max="6" width="10" style="20" customWidth="1"/>
    <col min="7" max="7" width="10.83203125" style="20" customWidth="1"/>
    <col min="8" max="8" width="10.33203125" style="20" customWidth="1"/>
    <col min="9" max="10" width="10" style="20" customWidth="1"/>
    <col min="11" max="11" width="10.83203125" style="20" customWidth="1"/>
    <col min="12" max="13" width="10" style="20" customWidth="1"/>
    <col min="14" max="16" width="9.6640625" style="20" customWidth="1"/>
    <col min="17" max="17" width="10.33203125" style="20" customWidth="1"/>
    <col min="18" max="18" width="9.5" style="20" customWidth="1"/>
    <col min="19" max="21" width="10.33203125" style="20" customWidth="1"/>
    <col min="22" max="22" width="11.5" style="20" customWidth="1"/>
    <col min="23" max="25" width="10.33203125" style="20" customWidth="1"/>
    <col min="26" max="28" width="11.5" style="20" customWidth="1"/>
    <col min="29" max="29" width="10.33203125" style="20" customWidth="1"/>
    <col min="30" max="33" width="11.5" style="20" customWidth="1"/>
    <col min="34" max="16384" width="10.1640625" style="20"/>
  </cols>
  <sheetData>
    <row r="1" spans="1:33" ht="19.5" customHeight="1" x14ac:dyDescent="0.15">
      <c r="A1" s="112" t="s">
        <v>510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21"/>
      <c r="O1" s="21"/>
      <c r="P1" s="21"/>
      <c r="Q1" s="21"/>
      <c r="R1" s="21"/>
      <c r="S1" s="21"/>
      <c r="T1" s="21"/>
      <c r="U1" s="21"/>
      <c r="V1" s="83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customHeight="1" x14ac:dyDescent="0.15">
      <c r="A2" s="35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83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3" spans="1:33" ht="11.25" customHeight="1" x14ac:dyDescent="0.15">
      <c r="A3" s="35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83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</row>
    <row r="4" spans="1:33" ht="17.25" customHeight="1" x14ac:dyDescent="0.15">
      <c r="A4" s="114" t="s">
        <v>2</v>
      </c>
      <c r="B4" s="114"/>
      <c r="C4" s="34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87" t="s">
        <v>776</v>
      </c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</row>
    <row r="5" spans="1:33" ht="14.25" customHeight="1" x14ac:dyDescent="0.15">
      <c r="A5" s="32"/>
      <c r="B5" s="31" t="s">
        <v>3</v>
      </c>
      <c r="C5" s="30" t="s">
        <v>4</v>
      </c>
      <c r="D5" s="30" t="s">
        <v>5</v>
      </c>
      <c r="E5" s="30" t="s">
        <v>6</v>
      </c>
      <c r="F5" s="30" t="s">
        <v>7</v>
      </c>
      <c r="G5" s="30" t="s">
        <v>8</v>
      </c>
      <c r="H5" s="30" t="s">
        <v>9</v>
      </c>
      <c r="I5" s="30" t="s">
        <v>10</v>
      </c>
      <c r="J5" s="30" t="s">
        <v>11</v>
      </c>
      <c r="K5" s="30" t="s">
        <v>12</v>
      </c>
      <c r="L5" s="30" t="s">
        <v>13</v>
      </c>
      <c r="M5" s="30" t="s">
        <v>14</v>
      </c>
      <c r="N5" s="30" t="s">
        <v>15</v>
      </c>
      <c r="O5" s="30" t="s">
        <v>16</v>
      </c>
      <c r="P5" s="30" t="s">
        <v>17</v>
      </c>
      <c r="Q5" s="29" t="s">
        <v>18</v>
      </c>
      <c r="R5" s="21"/>
      <c r="S5" s="21"/>
      <c r="T5" s="21"/>
      <c r="U5" s="21"/>
      <c r="V5" s="83">
        <v>2020</v>
      </c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spans="1:33" ht="14.25" customHeight="1" x14ac:dyDescent="0.15">
      <c r="A6" s="28" t="s">
        <v>19</v>
      </c>
      <c r="B6" s="26"/>
      <c r="C6" s="26"/>
      <c r="D6" s="26"/>
      <c r="E6" s="26">
        <v>-2.1</v>
      </c>
      <c r="F6" s="26">
        <v>-35.470045595184281</v>
      </c>
      <c r="G6" s="26">
        <v>27.931206519324398</v>
      </c>
      <c r="H6" s="26">
        <v>-19.413354229751931</v>
      </c>
      <c r="I6" s="26">
        <v>31.495312311445481</v>
      </c>
      <c r="J6" s="26">
        <v>71.736629897057099</v>
      </c>
      <c r="K6" s="26">
        <v>-2.3705538388997298</v>
      </c>
      <c r="L6" s="26">
        <v>179.96604003546599</v>
      </c>
      <c r="M6" s="26">
        <v>179.55001789463</v>
      </c>
      <c r="N6" s="26">
        <v>248.31750898573981</v>
      </c>
      <c r="O6" s="26">
        <v>190.7339099277828</v>
      </c>
      <c r="P6" s="26">
        <v>306.90471861495911</v>
      </c>
      <c r="Q6" s="26">
        <v>189.22708869912421</v>
      </c>
      <c r="R6" s="21"/>
      <c r="S6" s="21"/>
      <c r="T6" s="21"/>
      <c r="U6" s="21"/>
      <c r="V6" s="83">
        <f t="shared" ref="V6:V37" si="0">IF(Q6="", 0, 1)</f>
        <v>1</v>
      </c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33" ht="14.25" customHeight="1" x14ac:dyDescent="0.15">
      <c r="A7" s="27" t="s">
        <v>20</v>
      </c>
      <c r="B7" s="24">
        <v>174.05871193872349</v>
      </c>
      <c r="C7" s="24">
        <v>263.02119467588199</v>
      </c>
      <c r="D7" s="24">
        <v>297.32</v>
      </c>
      <c r="E7" s="24">
        <v>54.8</v>
      </c>
      <c r="F7" s="24">
        <v>-192.36935173799759</v>
      </c>
      <c r="G7" s="24">
        <v>-119.70745737085137</v>
      </c>
      <c r="H7" s="24">
        <v>3.1159748321835528</v>
      </c>
      <c r="I7" s="24">
        <v>-91.061111067928408</v>
      </c>
      <c r="J7" s="24">
        <v>220.34969191675989</v>
      </c>
      <c r="K7" s="24">
        <v>122.30956540137106</v>
      </c>
      <c r="L7" s="24">
        <v>134.17842253821351</v>
      </c>
      <c r="M7" s="24">
        <v>193.13736912588371</v>
      </c>
      <c r="N7" s="24">
        <v>34.040152115632729</v>
      </c>
      <c r="O7" s="24">
        <v>-17.188923629578806</v>
      </c>
      <c r="P7" s="24">
        <v>-201.63427806628823</v>
      </c>
      <c r="Q7" s="24">
        <v>-259.36415675945887</v>
      </c>
      <c r="R7" s="21"/>
      <c r="S7" s="21"/>
      <c r="T7" s="21"/>
      <c r="U7" s="21"/>
      <c r="V7" s="83">
        <f t="shared" si="0"/>
        <v>1</v>
      </c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1:33" ht="14.25" customHeight="1" x14ac:dyDescent="0.15">
      <c r="A8" s="27" t="s">
        <v>21</v>
      </c>
      <c r="B8" s="26">
        <v>-5087.9999999997835</v>
      </c>
      <c r="C8" s="26">
        <v>-4635.0000000002174</v>
      </c>
      <c r="D8" s="26">
        <v>-1977.1476304079956</v>
      </c>
      <c r="E8" s="26">
        <v>-1230.6159010958181</v>
      </c>
      <c r="F8" s="26">
        <v>-1312.6553075272825</v>
      </c>
      <c r="G8" s="26">
        <v>-387.4</v>
      </c>
      <c r="H8" s="26">
        <v>-2113.6473371365732</v>
      </c>
      <c r="I8" s="26">
        <v>-3872.1305665972418</v>
      </c>
      <c r="J8" s="26">
        <v>-4526.572907585437</v>
      </c>
      <c r="K8" s="26">
        <v>-4795.9186218694877</v>
      </c>
      <c r="L8" s="26">
        <v>-4402.4646693285667</v>
      </c>
      <c r="M8" s="26">
        <v>-1573.0548332293242</v>
      </c>
      <c r="N8" s="26">
        <v>-2609.8619410481292</v>
      </c>
      <c r="O8" s="26">
        <v>-4597.615099489004</v>
      </c>
      <c r="P8" s="26">
        <v>-4253.1207794482925</v>
      </c>
      <c r="Q8" s="26">
        <v>-2982.2180744156581</v>
      </c>
      <c r="R8" s="21"/>
      <c r="S8" s="21"/>
      <c r="T8" s="21"/>
      <c r="U8" s="21"/>
      <c r="V8" s="83">
        <f t="shared" si="0"/>
        <v>1</v>
      </c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33" ht="14.25" customHeight="1" x14ac:dyDescent="0.15">
      <c r="A9" s="27" t="s">
        <v>22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>
        <v>307.2</v>
      </c>
      <c r="Q9" s="24"/>
      <c r="R9" s="21"/>
      <c r="S9" s="21"/>
      <c r="T9" s="21"/>
      <c r="U9" s="21"/>
      <c r="V9" s="83">
        <f t="shared" si="0"/>
        <v>0</v>
      </c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3" ht="14.25" customHeight="1" x14ac:dyDescent="0.15">
      <c r="A10" s="27" t="s">
        <v>23</v>
      </c>
      <c r="B10" s="26">
        <v>-4030.8886770599997</v>
      </c>
      <c r="C10" s="26">
        <v>-6177.8675054799996</v>
      </c>
      <c r="D10" s="26">
        <v>-7599.0273439499997</v>
      </c>
      <c r="E10" s="26">
        <v>-13717.5476855</v>
      </c>
      <c r="F10" s="26">
        <v>-6823.1</v>
      </c>
      <c r="G10" s="26">
        <v>-8086.8618688500001</v>
      </c>
      <c r="H10" s="26">
        <v>-9697.3266895055694</v>
      </c>
      <c r="I10" s="26">
        <v>-10421.75367391502</v>
      </c>
      <c r="J10" s="26">
        <v>-9900.0589008031002</v>
      </c>
      <c r="K10" s="26">
        <v>-8849.9019289605603</v>
      </c>
      <c r="L10" s="26">
        <v>-5907.5392177184694</v>
      </c>
      <c r="M10" s="26">
        <v>-5273.6832982433598</v>
      </c>
      <c r="N10" s="26">
        <v>-7505.6156326135706</v>
      </c>
      <c r="O10" s="26">
        <v>-7829.5475010723403</v>
      </c>
      <c r="P10" s="26">
        <v>-7516.29927966577</v>
      </c>
      <c r="Q10" s="26">
        <v>-4924.156920245</v>
      </c>
      <c r="R10" s="21"/>
      <c r="S10" s="21"/>
      <c r="T10" s="21"/>
      <c r="U10" s="21"/>
      <c r="V10" s="83">
        <f t="shared" si="0"/>
        <v>1</v>
      </c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 spans="1:33" ht="14.25" customHeight="1" x14ac:dyDescent="0.15">
      <c r="A11" s="27" t="s">
        <v>24</v>
      </c>
      <c r="B11" s="24">
        <v>3.9731359259259258</v>
      </c>
      <c r="C11" s="24">
        <v>7.8042159259259254</v>
      </c>
      <c r="D11" s="24">
        <v>1.6786107407407407</v>
      </c>
      <c r="E11" s="24">
        <v>-8.3110662962962945</v>
      </c>
      <c r="F11" s="24">
        <v>-6.4731537037037041</v>
      </c>
      <c r="G11" s="24">
        <v>2.6959793333333324</v>
      </c>
      <c r="H11" s="24">
        <v>-0.33423703703703639</v>
      </c>
      <c r="I11" s="24">
        <v>-2.1748580740740735</v>
      </c>
      <c r="J11" s="24">
        <v>-2.1991291851851846</v>
      </c>
      <c r="K11" s="24">
        <v>-9.0657247211939609</v>
      </c>
      <c r="L11" s="24">
        <v>-5.903737349290207</v>
      </c>
      <c r="M11" s="24">
        <v>8.5234989074076756E-2</v>
      </c>
      <c r="N11" s="72">
        <v>-12.552011950331853</v>
      </c>
      <c r="O11" s="72">
        <v>-7.1009539466666647</v>
      </c>
      <c r="P11" s="72">
        <v>-37.328578182039259</v>
      </c>
      <c r="Q11" s="72">
        <v>2.0425386562226135</v>
      </c>
      <c r="R11" s="21"/>
      <c r="S11" s="21"/>
      <c r="T11" s="21"/>
      <c r="U11" s="21"/>
      <c r="V11" s="83">
        <f t="shared" si="0"/>
        <v>1</v>
      </c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spans="1:33" ht="14.25" customHeight="1" x14ac:dyDescent="0.15">
      <c r="A12" s="27" t="s">
        <v>25</v>
      </c>
      <c r="B12" s="26">
        <v>-42.040239259259259</v>
      </c>
      <c r="C12" s="26">
        <v>-46.743327037037027</v>
      </c>
      <c r="D12" s="26">
        <v>-52.667419629629627</v>
      </c>
      <c r="E12" s="26">
        <v>-61.084055185185179</v>
      </c>
      <c r="F12" s="26">
        <v>-50.820293333333325</v>
      </c>
      <c r="G12" s="26">
        <v>-31.489412962962962</v>
      </c>
      <c r="H12" s="26">
        <v>-39.470998888888886</v>
      </c>
      <c r="I12" s="26">
        <v>-51.089871481481481</v>
      </c>
      <c r="J12" s="26">
        <v>-50.131508888888888</v>
      </c>
      <c r="K12" s="26">
        <v>-60.754850999427077</v>
      </c>
      <c r="L12" s="26">
        <v>-84.214020160433989</v>
      </c>
      <c r="M12" s="26">
        <v>-97.102189446639031</v>
      </c>
      <c r="N12" s="72">
        <v>-78.74975782538489</v>
      </c>
      <c r="O12" s="72">
        <v>-77.951188590462877</v>
      </c>
      <c r="P12" s="72">
        <v>-106.05549956220401</v>
      </c>
      <c r="Q12" s="72">
        <v>-24.688166873482402</v>
      </c>
      <c r="R12" s="21"/>
      <c r="S12" s="21"/>
      <c r="T12" s="21"/>
      <c r="U12" s="21"/>
      <c r="V12" s="83">
        <f t="shared" si="0"/>
        <v>1</v>
      </c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3" ht="14.25" customHeight="1" x14ac:dyDescent="0.15">
      <c r="A13" s="27" t="s">
        <v>26</v>
      </c>
      <c r="B13" s="24">
        <v>-7305.36</v>
      </c>
      <c r="C13" s="24">
        <v>-7722.6</v>
      </c>
      <c r="D13" s="24">
        <v>-7594.6557634478904</v>
      </c>
      <c r="E13" s="24">
        <v>-9034.190700038389</v>
      </c>
      <c r="F13" s="24">
        <v>-10318.875001572969</v>
      </c>
      <c r="G13" s="24">
        <v>-14547.53320393696</v>
      </c>
      <c r="H13" s="24">
        <v>-15073.06709985112</v>
      </c>
      <c r="I13" s="24">
        <v>-13753.840627053009</v>
      </c>
      <c r="J13" s="24">
        <v>-13164.827574843841</v>
      </c>
      <c r="K13" s="24">
        <v>-11613.847481207211</v>
      </c>
      <c r="L13" s="24">
        <v>-12104.5985786044</v>
      </c>
      <c r="M13" s="24">
        <v>-12192.210740787988</v>
      </c>
      <c r="N13" s="24">
        <v>-16380.283705535629</v>
      </c>
      <c r="O13" s="24">
        <v>-18650.230325038898</v>
      </c>
      <c r="P13" s="24">
        <v>-17892.095532849271</v>
      </c>
      <c r="Q13" s="24">
        <v>-10197.33120938186</v>
      </c>
      <c r="R13" s="21"/>
      <c r="S13" s="21"/>
      <c r="T13" s="21"/>
      <c r="U13" s="21"/>
      <c r="V13" s="83">
        <f t="shared" si="0"/>
        <v>1</v>
      </c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 spans="1:33" ht="14.25" customHeight="1" x14ac:dyDescent="0.15">
      <c r="A14" s="27" t="s">
        <v>27</v>
      </c>
      <c r="B14" s="26">
        <v>206.00637946395901</v>
      </c>
      <c r="C14" s="26">
        <v>302.026902210174</v>
      </c>
      <c r="D14" s="26">
        <v>497.42080286214696</v>
      </c>
      <c r="E14" s="26">
        <v>691.28028721015801</v>
      </c>
      <c r="F14" s="26">
        <v>358.78151566093555</v>
      </c>
      <c r="G14" s="26">
        <v>458.28124076884103</v>
      </c>
      <c r="H14" s="26">
        <v>360.07359145194755</v>
      </c>
      <c r="I14" s="26">
        <v>423.0361624986495</v>
      </c>
      <c r="J14" s="26">
        <v>682.54697462346201</v>
      </c>
      <c r="K14" s="26">
        <v>522.21602278954106</v>
      </c>
      <c r="L14" s="26">
        <v>428.4075179891334</v>
      </c>
      <c r="M14" s="26">
        <v>245.15020758786602</v>
      </c>
      <c r="N14" s="26">
        <v>407.36805900468698</v>
      </c>
      <c r="O14" s="26">
        <v>200.370601778543</v>
      </c>
      <c r="P14" s="26">
        <v>179.0132952189538</v>
      </c>
      <c r="Q14" s="26">
        <v>-196.11771158099202</v>
      </c>
      <c r="R14" s="21"/>
      <c r="S14" s="21"/>
      <c r="T14" s="21"/>
      <c r="U14" s="21"/>
      <c r="V14" s="83">
        <f t="shared" si="0"/>
        <v>1</v>
      </c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 spans="1:33" ht="14.25" customHeight="1" x14ac:dyDescent="0.15">
      <c r="A15" s="27" t="s">
        <v>28</v>
      </c>
      <c r="B15" s="24">
        <v>-478.5330128336966</v>
      </c>
      <c r="C15" s="24">
        <v>-105.88725933333978</v>
      </c>
      <c r="D15" s="24">
        <v>-384.52513966480444</v>
      </c>
      <c r="E15" s="24">
        <v>-116.75977653631284</v>
      </c>
      <c r="F15" s="24">
        <v>-89.10614525139664</v>
      </c>
      <c r="G15" s="24">
        <v>-140.22346368715083</v>
      </c>
      <c r="H15" s="24">
        <v>-245.64245810055866</v>
      </c>
      <c r="I15" s="24">
        <v>-115.08379888268158</v>
      </c>
      <c r="J15" s="24">
        <v>-164.61998882681564</v>
      </c>
      <c r="K15" s="24">
        <v>-102.82044189944133</v>
      </c>
      <c r="L15" s="24">
        <v>-124.72735363128494</v>
      </c>
      <c r="M15" s="24">
        <v>-135.19999999999999</v>
      </c>
      <c r="N15" s="24">
        <v>-170.67063228747841</v>
      </c>
      <c r="O15" s="24">
        <v>-210.6057918553052</v>
      </c>
      <c r="P15" s="24">
        <v>-157.92775475784748</v>
      </c>
      <c r="Q15" s="24">
        <v>-58.055385567850095</v>
      </c>
      <c r="R15" s="21"/>
      <c r="S15" s="21"/>
      <c r="T15" s="21"/>
      <c r="U15" s="21"/>
      <c r="V15" s="83">
        <f t="shared" si="0"/>
        <v>1</v>
      </c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 spans="1:33" ht="14.25" customHeight="1" x14ac:dyDescent="0.15">
      <c r="A16" s="27" t="s">
        <v>29</v>
      </c>
      <c r="B16" s="26">
        <v>-28098.343098739791</v>
      </c>
      <c r="C16" s="26">
        <v>-32549.04285079486</v>
      </c>
      <c r="D16" s="26">
        <v>-41151.952237404221</v>
      </c>
      <c r="E16" s="26">
        <v>-37993.429330047285</v>
      </c>
      <c r="F16" s="26">
        <v>-38033.817390043652</v>
      </c>
      <c r="G16" s="26">
        <v>-49292.957997894351</v>
      </c>
      <c r="H16" s="26">
        <v>-54779.715804316613</v>
      </c>
      <c r="I16" s="26">
        <v>-40810.759667749677</v>
      </c>
      <c r="J16" s="26">
        <v>-38539.806133494778</v>
      </c>
      <c r="K16" s="26">
        <v>-32734.247940580408</v>
      </c>
      <c r="L16" s="26">
        <v>-28350.196946059375</v>
      </c>
      <c r="M16" s="26">
        <v>-30026.226681867211</v>
      </c>
      <c r="N16" s="26">
        <v>-41907.222550759252</v>
      </c>
      <c r="O16" s="26">
        <v>-46241.450771430827</v>
      </c>
      <c r="P16" s="26">
        <v>-38318.882577085526</v>
      </c>
      <c r="Q16" s="26">
        <v>-15429.971491144721</v>
      </c>
      <c r="R16" s="21"/>
      <c r="S16" s="21"/>
      <c r="T16" s="21"/>
      <c r="U16" s="21"/>
      <c r="V16" s="83">
        <f t="shared" si="0"/>
        <v>1</v>
      </c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 spans="1:33" ht="14.25" customHeight="1" x14ac:dyDescent="0.15">
      <c r="A17" s="27" t="s">
        <v>30</v>
      </c>
      <c r="B17" s="24">
        <v>-2041.620518383902</v>
      </c>
      <c r="C17" s="24">
        <v>841.6</v>
      </c>
      <c r="D17" s="24">
        <v>-315.41384763027384</v>
      </c>
      <c r="E17" s="24">
        <v>3409.2340932459692</v>
      </c>
      <c r="F17" s="24">
        <v>-94.832188975862266</v>
      </c>
      <c r="G17" s="24">
        <v>3329.6765663780689</v>
      </c>
      <c r="H17" s="24">
        <v>1336.9012175257069</v>
      </c>
      <c r="I17" s="24">
        <v>514.13562692927871</v>
      </c>
      <c r="J17" s="24">
        <v>1376.8569154484055</v>
      </c>
      <c r="K17" s="24">
        <v>325.48738719881442</v>
      </c>
      <c r="L17" s="24">
        <v>-3773.9293573484665</v>
      </c>
      <c r="M17" s="24">
        <v>-54.2788192259531</v>
      </c>
      <c r="N17" s="24">
        <v>-3812.1616408826635</v>
      </c>
      <c r="O17" s="24">
        <v>-4128.4600832783954</v>
      </c>
      <c r="P17" s="24">
        <v>2201.7423757846354</v>
      </c>
      <c r="Q17" s="24">
        <v>-360.81636582586287</v>
      </c>
      <c r="R17" s="21"/>
      <c r="S17" s="21"/>
      <c r="T17" s="21"/>
      <c r="U17" s="21"/>
      <c r="V17" s="83">
        <f t="shared" si="0"/>
        <v>1</v>
      </c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spans="1:33" ht="14.25" customHeight="1" x14ac:dyDescent="0.15">
      <c r="A18" s="27" t="s">
        <v>31</v>
      </c>
      <c r="B18" s="26">
        <v>-1645.6369999999999</v>
      </c>
      <c r="C18" s="26">
        <v>-2680.5790000000002</v>
      </c>
      <c r="D18" s="26">
        <v>-5079.3950000000004</v>
      </c>
      <c r="E18" s="26">
        <v>-5266.049</v>
      </c>
      <c r="F18" s="26">
        <v>-3519.1559999999999</v>
      </c>
      <c r="G18" s="26">
        <v>-3467.078</v>
      </c>
      <c r="H18" s="26">
        <v>-4859.8469999999998</v>
      </c>
      <c r="I18" s="26">
        <v>-4266.826</v>
      </c>
      <c r="J18" s="26">
        <v>-4127.5</v>
      </c>
      <c r="K18" s="26">
        <v>-2581.701</v>
      </c>
      <c r="L18" s="26">
        <v>-2027.798</v>
      </c>
      <c r="M18" s="26">
        <v>-2472.0540000000001</v>
      </c>
      <c r="N18" s="26">
        <v>-1759.549</v>
      </c>
      <c r="O18" s="26">
        <v>-2459.5650000000001</v>
      </c>
      <c r="P18" s="26">
        <v>-2061.0137836332319</v>
      </c>
      <c r="Q18" s="26">
        <v>-456.27800000000002</v>
      </c>
      <c r="R18" s="21"/>
      <c r="S18" s="21"/>
      <c r="T18" s="21"/>
      <c r="U18" s="21"/>
      <c r="V18" s="83">
        <f t="shared" si="0"/>
        <v>1</v>
      </c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 spans="1:33" ht="14.25" customHeight="1" x14ac:dyDescent="0.15">
      <c r="A19" s="27" t="s">
        <v>32</v>
      </c>
      <c r="B19" s="24">
        <v>-182.06471433333331</v>
      </c>
      <c r="C19" s="24">
        <v>-218</v>
      </c>
      <c r="D19" s="24">
        <v>-231.6</v>
      </c>
      <c r="E19" s="24">
        <v>-85.277035699999985</v>
      </c>
      <c r="F19" s="24">
        <v>-152.161</v>
      </c>
      <c r="G19" s="24">
        <v>-234.88399999999999</v>
      </c>
      <c r="H19" s="24">
        <v>-236.024</v>
      </c>
      <c r="I19" s="24">
        <v>-267.59100000000001</v>
      </c>
      <c r="J19" s="24">
        <v>-329.08499999999998</v>
      </c>
      <c r="K19" s="24">
        <v>-438.14427699000004</v>
      </c>
      <c r="L19" s="24">
        <v>-402.62961742166624</v>
      </c>
      <c r="M19" s="24">
        <v>-439.91760080000029</v>
      </c>
      <c r="N19" s="24">
        <v>-360.68535888383008</v>
      </c>
      <c r="O19" s="24">
        <v>-682.2527872659989</v>
      </c>
      <c r="P19" s="24">
        <v>-547.32757192333384</v>
      </c>
      <c r="Q19" s="24">
        <v>-488.55599999999998</v>
      </c>
      <c r="R19" s="21"/>
      <c r="S19" s="21"/>
      <c r="T19" s="21"/>
      <c r="U19" s="21"/>
      <c r="V19" s="83">
        <f t="shared" si="0"/>
        <v>1</v>
      </c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 spans="1:33" ht="14.25" customHeight="1" x14ac:dyDescent="0.15">
      <c r="A20" s="27" t="s">
        <v>33</v>
      </c>
      <c r="B20" s="26">
        <v>-412.3513680910321</v>
      </c>
      <c r="C20" s="26">
        <v>-384.92745981563957</v>
      </c>
      <c r="D20" s="26">
        <v>-298.68609858787153</v>
      </c>
      <c r="E20" s="26">
        <v>-923.6773349269954</v>
      </c>
      <c r="F20" s="26">
        <v>-2399.8648767386576</v>
      </c>
      <c r="G20" s="26">
        <v>-2373.0132508949232</v>
      </c>
      <c r="H20" s="26">
        <v>-3764.36170212766</v>
      </c>
      <c r="I20" s="26">
        <v>-1007.3959889737181</v>
      </c>
      <c r="J20" s="26">
        <v>-1195.8640729037686</v>
      </c>
      <c r="K20" s="26">
        <v>-1632.5999611204202</v>
      </c>
      <c r="L20" s="26">
        <v>-1735.9</v>
      </c>
      <c r="M20" s="26">
        <v>-1795.4787234042553</v>
      </c>
      <c r="N20" s="26">
        <v>-1989.6542553191491</v>
      </c>
      <c r="O20" s="26">
        <v>-2076.0638297872342</v>
      </c>
      <c r="P20" s="72">
        <v>-2260.6382978723404</v>
      </c>
      <c r="Q20" s="72">
        <v>-2459.0425531914893</v>
      </c>
      <c r="R20" s="21"/>
      <c r="S20" s="21"/>
      <c r="T20" s="21"/>
      <c r="U20" s="21"/>
      <c r="V20" s="83">
        <f t="shared" si="0"/>
        <v>1</v>
      </c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 spans="1:33" ht="14.25" customHeight="1" x14ac:dyDescent="0.15">
      <c r="A21" s="27" t="s">
        <v>34</v>
      </c>
      <c r="B21" s="24">
        <v>-791.1</v>
      </c>
      <c r="C21" s="24">
        <v>-840.69744093885981</v>
      </c>
      <c r="D21" s="24">
        <v>-967.94062651062654</v>
      </c>
      <c r="E21" s="24">
        <v>-1018.9270503679245</v>
      </c>
      <c r="F21" s="24">
        <v>-1399.3405848640193</v>
      </c>
      <c r="G21" s="24">
        <v>-1454.4517409900718</v>
      </c>
      <c r="H21" s="24">
        <v>-1516.7403812818475</v>
      </c>
      <c r="I21" s="24">
        <v>-1814.5475234462169</v>
      </c>
      <c r="J21" s="24">
        <v>-2507.7041006026934</v>
      </c>
      <c r="K21" s="24">
        <v>-2727.4447872997512</v>
      </c>
      <c r="L21" s="24">
        <v>-2583.1751310919599</v>
      </c>
      <c r="M21" s="24">
        <v>-2686.3868256082569</v>
      </c>
      <c r="N21" s="24">
        <v>-2392.1860830754213</v>
      </c>
      <c r="O21" s="24">
        <v>-1734.6719706162619</v>
      </c>
      <c r="P21" s="24">
        <v>-2547.8494941269028</v>
      </c>
      <c r="Q21" s="24">
        <v>-2778.1930396594671</v>
      </c>
      <c r="R21" s="21"/>
      <c r="S21" s="21"/>
      <c r="T21" s="21"/>
      <c r="U21" s="21"/>
      <c r="V21" s="83">
        <f t="shared" si="0"/>
        <v>1</v>
      </c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ht="14.25" customHeight="1" x14ac:dyDescent="0.15">
      <c r="A22" s="27" t="s">
        <v>35</v>
      </c>
      <c r="B22" s="26">
        <v>-184.89076011</v>
      </c>
      <c r="C22" s="26">
        <v>-357.55705061666652</v>
      </c>
      <c r="D22" s="26">
        <v>-254.09177568000001</v>
      </c>
      <c r="E22" s="26">
        <v>-155.1175228921</v>
      </c>
      <c r="F22" s="26">
        <v>-247.14045903499999</v>
      </c>
      <c r="G22" s="26">
        <v>-136.38270049530152</v>
      </c>
      <c r="H22" s="26">
        <v>-11.41187500999995</v>
      </c>
      <c r="I22" s="26">
        <v>-313.04970077821497</v>
      </c>
      <c r="J22" s="26">
        <v>-199.90305741088702</v>
      </c>
      <c r="K22" s="26">
        <v>-697.32365184238506</v>
      </c>
      <c r="L22" s="26">
        <v>-222.67181343392051</v>
      </c>
      <c r="M22" s="26">
        <v>-576.75131065306994</v>
      </c>
      <c r="N22" s="26"/>
      <c r="O22" s="26"/>
      <c r="P22" s="26"/>
      <c r="Q22" s="26"/>
      <c r="R22" s="21"/>
      <c r="S22" s="21"/>
      <c r="T22" s="21"/>
      <c r="U22" s="21"/>
      <c r="V22" s="83">
        <f t="shared" si="0"/>
        <v>0</v>
      </c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</row>
    <row r="23" spans="1:33" ht="14.25" customHeight="1" x14ac:dyDescent="0.15">
      <c r="A23" s="27" t="s">
        <v>36</v>
      </c>
      <c r="B23" s="24">
        <v>-47.7</v>
      </c>
      <c r="C23" s="24">
        <v>-99.7</v>
      </c>
      <c r="D23" s="24">
        <v>-372.5</v>
      </c>
      <c r="E23" s="24">
        <v>-482.6</v>
      </c>
      <c r="F23" s="24">
        <v>-809.5</v>
      </c>
      <c r="G23" s="24">
        <v>-1115</v>
      </c>
      <c r="H23" s="24">
        <v>-1382.1</v>
      </c>
      <c r="I23" s="24">
        <v>-1502.4</v>
      </c>
      <c r="J23" s="24">
        <v>-2725.1</v>
      </c>
      <c r="K23" s="24">
        <v>-2459.1</v>
      </c>
      <c r="L23" s="24">
        <v>-2497.6</v>
      </c>
      <c r="M23" s="24">
        <v>-2214.6</v>
      </c>
      <c r="N23" s="24">
        <v>-2082.5</v>
      </c>
      <c r="O23" s="24">
        <v>-2146.3000000000002</v>
      </c>
      <c r="P23" s="24">
        <v>-1870.1</v>
      </c>
      <c r="Q23" s="24">
        <v>-2616.1</v>
      </c>
      <c r="R23" s="21"/>
      <c r="S23" s="21"/>
      <c r="T23" s="21"/>
      <c r="U23" s="21"/>
      <c r="V23" s="83">
        <f t="shared" si="0"/>
        <v>1</v>
      </c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 spans="1:33" ht="14.25" customHeight="1" x14ac:dyDescent="0.15">
      <c r="A24" s="27" t="s">
        <v>37</v>
      </c>
      <c r="B24" s="26">
        <v>5425.3504266665104</v>
      </c>
      <c r="C24" s="26">
        <v>4961.7832438741361</v>
      </c>
      <c r="D24" s="26">
        <v>7010.952145700996</v>
      </c>
      <c r="E24" s="26">
        <v>10699.7</v>
      </c>
      <c r="F24" s="26">
        <v>9551.4600336821641</v>
      </c>
      <c r="G24" s="26">
        <v>7065.4332538239287</v>
      </c>
      <c r="H24" s="26">
        <v>826.94355159632869</v>
      </c>
      <c r="I24" s="26">
        <v>11473.757149810832</v>
      </c>
      <c r="J24" s="26">
        <v>12946.126908191567</v>
      </c>
      <c r="K24" s="26">
        <v>11144.901031029636</v>
      </c>
      <c r="L24" s="26">
        <v>6574.7869347359392</v>
      </c>
      <c r="M24" s="26">
        <v>4524.6860720519435</v>
      </c>
      <c r="N24" s="26">
        <v>4579.7615817369642</v>
      </c>
      <c r="O24" s="26">
        <v>5188.6861007600837</v>
      </c>
      <c r="P24" s="26">
        <v>6666.6939839285833</v>
      </c>
      <c r="Q24" s="26">
        <v>6319.347908100407</v>
      </c>
      <c r="R24" s="21"/>
      <c r="S24" s="21"/>
      <c r="T24" s="21"/>
      <c r="U24" s="21"/>
      <c r="V24" s="83">
        <f t="shared" si="0"/>
        <v>1</v>
      </c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ht="14.25" customHeight="1" x14ac:dyDescent="0.15">
      <c r="A25" s="27" t="s">
        <v>39</v>
      </c>
      <c r="B25" s="26">
        <v>-114.4262401538155</v>
      </c>
      <c r="C25" s="26">
        <v>-125.2825432552107</v>
      </c>
      <c r="D25" s="26">
        <v>-158.95282202245485</v>
      </c>
      <c r="E25" s="26">
        <v>-165.17727426874728</v>
      </c>
      <c r="F25" s="26">
        <v>-108.26795585469705</v>
      </c>
      <c r="G25" s="26">
        <v>-157.52084115275221</v>
      </c>
      <c r="H25" s="26">
        <v>-98.2</v>
      </c>
      <c r="I25" s="26">
        <v>-118.25574614028599</v>
      </c>
      <c r="J25" s="26">
        <v>-117.98971756039751</v>
      </c>
      <c r="K25" s="26">
        <v>-142.70309626282747</v>
      </c>
      <c r="L25" s="26">
        <v>-95.465907962913889</v>
      </c>
      <c r="M25" s="26">
        <v>-108.55123458371195</v>
      </c>
      <c r="N25" s="26">
        <v>-171.2857031007745</v>
      </c>
      <c r="O25" s="26">
        <v>-145.27591780861351</v>
      </c>
      <c r="P25" s="26">
        <v>-163.50382806767402</v>
      </c>
      <c r="Q25" s="26">
        <v>-58.636121979252145</v>
      </c>
      <c r="R25" s="21"/>
      <c r="S25" s="21"/>
      <c r="T25" s="21"/>
      <c r="U25" s="21"/>
      <c r="V25" s="83">
        <f t="shared" si="0"/>
        <v>1</v>
      </c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 spans="1:33" ht="14.25" customHeight="1" x14ac:dyDescent="0.15">
      <c r="A26" s="27" t="s">
        <v>40</v>
      </c>
      <c r="B26" s="24">
        <v>-17.7654839895343</v>
      </c>
      <c r="C26" s="24">
        <v>-30.239711161124315</v>
      </c>
      <c r="D26" s="24">
        <v>-48.523535019497274</v>
      </c>
      <c r="E26" s="24">
        <v>-11.354259034891015</v>
      </c>
      <c r="F26" s="24">
        <v>-33.128254036183023</v>
      </c>
      <c r="G26" s="24">
        <v>-53.535382324349683</v>
      </c>
      <c r="H26" s="24">
        <v>-15.5</v>
      </c>
      <c r="I26" s="24">
        <v>-66.734652836070993</v>
      </c>
      <c r="J26" s="24">
        <v>-69.01663486627416</v>
      </c>
      <c r="K26" s="24">
        <v>-61.235749163734667</v>
      </c>
      <c r="L26" s="24">
        <v>-65.661251515259849</v>
      </c>
      <c r="M26" s="24">
        <v>-37.796469406753751</v>
      </c>
      <c r="N26" s="24">
        <v>-31.784802317547932</v>
      </c>
      <c r="O26" s="24">
        <v>-55.07771187923683</v>
      </c>
      <c r="P26" s="24">
        <v>-70.793826079046724</v>
      </c>
      <c r="Q26" s="24"/>
      <c r="R26" s="21"/>
      <c r="S26" s="21"/>
      <c r="T26" s="21"/>
      <c r="U26" s="21"/>
      <c r="V26" s="83">
        <f t="shared" si="0"/>
        <v>0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 spans="1:33" ht="14.25" customHeight="1" x14ac:dyDescent="0.15">
      <c r="A27" s="27" t="s">
        <v>41</v>
      </c>
      <c r="B27" s="26"/>
      <c r="C27" s="26">
        <v>1597.7</v>
      </c>
      <c r="D27" s="26">
        <v>1920.2545013800618</v>
      </c>
      <c r="E27" s="26">
        <v>1735.3100747415069</v>
      </c>
      <c r="F27" s="26">
        <v>1402.4191208377481</v>
      </c>
      <c r="G27" s="26">
        <v>1419.050973899851</v>
      </c>
      <c r="H27" s="26">
        <v>1325.3726297136482</v>
      </c>
      <c r="I27" s="26">
        <v>1464.5267742475901</v>
      </c>
      <c r="J27" s="26">
        <v>1512.9517336873319</v>
      </c>
      <c r="K27" s="26">
        <v>1572.44454716327</v>
      </c>
      <c r="L27" s="26">
        <v>1676.980614212727</v>
      </c>
      <c r="M27" s="26">
        <v>1633.7814222017241</v>
      </c>
      <c r="N27" s="26">
        <v>1789.8281025807771</v>
      </c>
      <c r="O27" s="26">
        <v>1673.7826447599862</v>
      </c>
      <c r="P27" s="26">
        <v>1643.7660697997489</v>
      </c>
      <c r="Q27" s="72">
        <v>1779</v>
      </c>
      <c r="R27" s="21"/>
      <c r="S27" s="21"/>
      <c r="T27" s="21"/>
      <c r="U27" s="21"/>
      <c r="V27" s="83">
        <f t="shared" si="0"/>
        <v>1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 spans="1:33" ht="14.25" customHeight="1" x14ac:dyDescent="0.15">
      <c r="A28" s="27" t="s">
        <v>42</v>
      </c>
      <c r="B28" s="24"/>
      <c r="C28" s="24">
        <v>-7</v>
      </c>
      <c r="D28" s="24">
        <v>-0.27362583761341602</v>
      </c>
      <c r="E28" s="24">
        <v>-34.959570020542678</v>
      </c>
      <c r="F28" s="24">
        <v>-31.665932158659</v>
      </c>
      <c r="G28" s="24">
        <v>-72.090871656899196</v>
      </c>
      <c r="H28" s="24">
        <v>-104.1820678185688</v>
      </c>
      <c r="I28" s="24">
        <v>-113.45699832318314</v>
      </c>
      <c r="J28" s="24">
        <v>-165.6964586174754</v>
      </c>
      <c r="K28" s="24">
        <v>-128.06838194167648</v>
      </c>
      <c r="L28" s="24">
        <v>-133.22086638872494</v>
      </c>
      <c r="M28" s="24">
        <v>-171.65846303784514</v>
      </c>
      <c r="N28" s="24">
        <v>-199.26209183309726</v>
      </c>
      <c r="O28" s="24">
        <v>-216.13797116115654</v>
      </c>
      <c r="P28" s="24">
        <v>-221.06886892156106</v>
      </c>
      <c r="Q28" s="24">
        <v>-158.92581223616122</v>
      </c>
      <c r="R28" s="21"/>
      <c r="S28" s="21"/>
      <c r="T28" s="21"/>
      <c r="U28" s="21"/>
      <c r="V28" s="83">
        <f t="shared" si="0"/>
        <v>1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</row>
    <row r="29" spans="1:33" ht="14.25" customHeight="1" x14ac:dyDescent="0.15">
      <c r="A29" s="27" t="s">
        <v>43</v>
      </c>
      <c r="B29" s="26">
        <v>-376.40999220578453</v>
      </c>
      <c r="C29" s="26">
        <v>-397.24720739253041</v>
      </c>
      <c r="D29" s="26">
        <v>-489.43761971553141</v>
      </c>
      <c r="E29" s="26">
        <v>-536.38408549192809</v>
      </c>
      <c r="F29" s="26">
        <v>-673.79</v>
      </c>
      <c r="G29" s="26">
        <v>-888.93831014694911</v>
      </c>
      <c r="H29" s="26">
        <v>-985.761227567275</v>
      </c>
      <c r="I29" s="26">
        <v>-1629.27794066254</v>
      </c>
      <c r="J29" s="26">
        <v>-1907.7892169783279</v>
      </c>
      <c r="K29" s="26">
        <v>-1698</v>
      </c>
      <c r="L29" s="26">
        <v>-1127.0977364558639</v>
      </c>
      <c r="M29" s="26">
        <v>-620.89594965989693</v>
      </c>
      <c r="N29" s="26">
        <v>-1109.646376785606</v>
      </c>
      <c r="O29" s="26">
        <v>-975.65508147032995</v>
      </c>
      <c r="P29" s="26">
        <v>-838.93143420528895</v>
      </c>
      <c r="Q29" s="26">
        <v>-517.67927425597998</v>
      </c>
      <c r="R29" s="21"/>
      <c r="S29" s="21"/>
      <c r="T29" s="21"/>
      <c r="U29" s="21"/>
      <c r="V29" s="83">
        <f t="shared" si="0"/>
        <v>1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t="14.25" customHeight="1" x14ac:dyDescent="0.15">
      <c r="A30" s="27" t="s">
        <v>44</v>
      </c>
      <c r="B30" s="24">
        <v>469.5022482441999</v>
      </c>
      <c r="C30" s="24">
        <v>392.44050836476151</v>
      </c>
      <c r="D30" s="24">
        <v>468.7</v>
      </c>
      <c r="E30" s="24">
        <v>709.98153763219409</v>
      </c>
      <c r="F30" s="24">
        <v>679.54493594623693</v>
      </c>
      <c r="G30" s="24">
        <v>279.51885649980113</v>
      </c>
      <c r="H30" s="24">
        <v>149.67102025127019</v>
      </c>
      <c r="I30" s="24">
        <v>135.1284734652638</v>
      </c>
      <c r="J30" s="24">
        <v>246.98329759246886</v>
      </c>
      <c r="K30" s="24">
        <v>145.16119298488724</v>
      </c>
      <c r="L30" s="24">
        <v>109.60863644229852</v>
      </c>
      <c r="M30" s="24">
        <v>22.302912920173537</v>
      </c>
      <c r="N30" s="24">
        <v>-151.67336356945188</v>
      </c>
      <c r="O30" s="24">
        <v>-120.1295028208327</v>
      </c>
      <c r="P30" s="24">
        <v>-12.501745346956156</v>
      </c>
      <c r="Q30" s="24">
        <v>67.100510237760602</v>
      </c>
      <c r="R30" s="21"/>
      <c r="S30" s="21"/>
      <c r="T30" s="21"/>
      <c r="U30" s="21"/>
      <c r="V30" s="83">
        <f t="shared" si="0"/>
        <v>1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4.25" customHeight="1" x14ac:dyDescent="0.15">
      <c r="A31" s="27" t="s">
        <v>45</v>
      </c>
      <c r="B31" s="26">
        <v>-858.4810279962868</v>
      </c>
      <c r="C31" s="26">
        <v>-773.80211995952163</v>
      </c>
      <c r="D31" s="26">
        <v>-738.09036115043671</v>
      </c>
      <c r="E31" s="26">
        <v>-748.81800395077357</v>
      </c>
      <c r="F31" s="26">
        <v>-238.01497590877369</v>
      </c>
      <c r="G31" s="26">
        <v>-639.29999999999995</v>
      </c>
      <c r="H31" s="26">
        <v>-335.84802159007558</v>
      </c>
      <c r="I31" s="26">
        <v>-240.664938647734</v>
      </c>
      <c r="J31" s="26">
        <v>-650.57654740906878</v>
      </c>
      <c r="K31" s="26">
        <v>-471.6485228152626</v>
      </c>
      <c r="L31" s="26">
        <v>-453.90566545621522</v>
      </c>
      <c r="M31" s="26">
        <v>-1290.5103237314295</v>
      </c>
      <c r="N31" s="26">
        <v>-1366.5730477165341</v>
      </c>
      <c r="O31" s="26">
        <v>-1584.1244788201195</v>
      </c>
      <c r="P31" s="72">
        <v>-876.05701006162394</v>
      </c>
      <c r="Q31" s="72">
        <v>-248.73747686997248</v>
      </c>
      <c r="R31" s="21"/>
      <c r="S31" s="21"/>
      <c r="T31" s="21"/>
      <c r="U31" s="21"/>
      <c r="V31" s="83">
        <f t="shared" si="0"/>
        <v>1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4.25" customHeight="1" x14ac:dyDescent="0.15">
      <c r="A32" s="27" t="s">
        <v>46</v>
      </c>
      <c r="B32" s="24">
        <v>-25967.38703777696</v>
      </c>
      <c r="C32" s="24">
        <v>-27488.974808003819</v>
      </c>
      <c r="D32" s="24">
        <v>-29291.166631081902</v>
      </c>
      <c r="E32" s="24">
        <v>-40561.764394852202</v>
      </c>
      <c r="F32" s="24">
        <v>-33668.750800000002</v>
      </c>
      <c r="G32" s="24">
        <v>-70244.800000000003</v>
      </c>
      <c r="H32" s="24">
        <v>-69730.794887109994</v>
      </c>
      <c r="I32" s="24">
        <v>-63889.161578209998</v>
      </c>
      <c r="J32" s="24">
        <v>-37491.643188199996</v>
      </c>
      <c r="K32" s="24">
        <v>-49420.04116773</v>
      </c>
      <c r="L32" s="24">
        <v>-37962.672363539998</v>
      </c>
      <c r="M32" s="24">
        <v>-41543.555594029996</v>
      </c>
      <c r="N32" s="24">
        <v>-43169.62847345</v>
      </c>
      <c r="O32" s="24">
        <v>-58824.019461660006</v>
      </c>
      <c r="P32" s="24">
        <v>-57271.612076609999</v>
      </c>
      <c r="Q32" s="24">
        <v>-39695.626419010005</v>
      </c>
      <c r="R32" s="21"/>
      <c r="S32" s="21"/>
      <c r="T32" s="21"/>
      <c r="U32" s="21"/>
      <c r="V32" s="83">
        <f t="shared" si="0"/>
        <v>1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3" ht="14.25" customHeight="1" x14ac:dyDescent="0.15">
      <c r="A33" s="27" t="s">
        <v>47</v>
      </c>
      <c r="B33" s="26">
        <v>73.06439994213018</v>
      </c>
      <c r="C33" s="26">
        <v>65.284030178268068</v>
      </c>
      <c r="D33" s="26">
        <v>62.348741245363705</v>
      </c>
      <c r="E33" s="26">
        <v>54.494934774863296</v>
      </c>
      <c r="F33" s="26">
        <v>52.026606858037887</v>
      </c>
      <c r="G33" s="26">
        <v>-99.5</v>
      </c>
      <c r="H33" s="26">
        <v>-498.25825100202189</v>
      </c>
      <c r="I33" s="26">
        <v>-449.86703175216411</v>
      </c>
      <c r="J33" s="26">
        <v>-202.28496458483752</v>
      </c>
      <c r="K33" s="26">
        <v>-19.698122928497732</v>
      </c>
      <c r="L33" s="26">
        <v>649.68288514600636</v>
      </c>
      <c r="M33" s="26">
        <v>834.39988694859608</v>
      </c>
      <c r="N33" s="26">
        <v>721.27906400900542</v>
      </c>
      <c r="O33" s="26">
        <v>86.811064388852714</v>
      </c>
      <c r="P33" s="26">
        <v>361.54580513376584</v>
      </c>
      <c r="Q33" s="26">
        <v>359.6352493454163</v>
      </c>
      <c r="R33" s="21"/>
      <c r="S33" s="21"/>
      <c r="T33" s="21"/>
      <c r="U33" s="21"/>
      <c r="V33" s="83">
        <f t="shared" si="0"/>
        <v>1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3" ht="14.25" customHeight="1" x14ac:dyDescent="0.15">
      <c r="A34" s="27" t="s">
        <v>48</v>
      </c>
      <c r="B34" s="24">
        <v>89.631708650191996</v>
      </c>
      <c r="C34" s="24">
        <v>-863.10555154872702</v>
      </c>
      <c r="D34" s="24">
        <v>-3476.0155994054217</v>
      </c>
      <c r="E34" s="24">
        <v>-2578.4918397629535</v>
      </c>
      <c r="F34" s="24">
        <v>-1658.4900783347859</v>
      </c>
      <c r="G34" s="24">
        <v>-1337.2</v>
      </c>
      <c r="H34" s="24">
        <v>-2229.0700000000002</v>
      </c>
      <c r="I34" s="24">
        <v>-1352.03</v>
      </c>
      <c r="J34" s="24">
        <v>-2094.38</v>
      </c>
      <c r="K34" s="24">
        <v>-1145.42</v>
      </c>
      <c r="L34" s="24">
        <v>-2238.6999999999998</v>
      </c>
      <c r="M34" s="24">
        <v>-2665.15</v>
      </c>
      <c r="N34" s="24">
        <v>-2545.84</v>
      </c>
      <c r="O34" s="24">
        <v>-3179.15</v>
      </c>
      <c r="P34" s="24">
        <v>-2954.76</v>
      </c>
      <c r="Q34" s="24">
        <v>-2393.71</v>
      </c>
      <c r="R34" s="21"/>
      <c r="S34" s="21"/>
      <c r="T34" s="21"/>
      <c r="U34" s="21"/>
      <c r="V34" s="83">
        <f t="shared" si="0"/>
        <v>1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1:33" ht="14.25" customHeight="1" x14ac:dyDescent="0.15">
      <c r="A35" s="27" t="s">
        <v>49</v>
      </c>
      <c r="B35" s="26">
        <v>-20.580043425903352</v>
      </c>
      <c r="C35" s="26">
        <v>-0.39814279791833507</v>
      </c>
      <c r="D35" s="26">
        <v>-2.3483510597164665</v>
      </c>
      <c r="E35" s="26">
        <v>-3.6771297032427457</v>
      </c>
      <c r="F35" s="26">
        <v>-5.5114527895883443</v>
      </c>
      <c r="G35" s="26">
        <v>-6.4794607471729808</v>
      </c>
      <c r="H35" s="26">
        <v>-7.9</v>
      </c>
      <c r="I35" s="26">
        <v>-76.496944721605217</v>
      </c>
      <c r="J35" s="26">
        <v>-188.80364652372805</v>
      </c>
      <c r="K35" s="26">
        <v>-359.52478932278012</v>
      </c>
      <c r="L35" s="26">
        <v>-337.40367567264792</v>
      </c>
      <c r="M35" s="26">
        <v>-391.09653048993181</v>
      </c>
      <c r="N35" s="26">
        <v>-396.81906765665912</v>
      </c>
      <c r="O35" s="26">
        <v>-480.62213011466133</v>
      </c>
      <c r="P35" s="26">
        <v>-511.10321066419834</v>
      </c>
      <c r="Q35" s="26"/>
      <c r="R35" s="21"/>
      <c r="S35" s="21"/>
      <c r="T35" s="21"/>
      <c r="U35" s="21"/>
      <c r="V35" s="83">
        <f t="shared" si="0"/>
        <v>0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1:33" ht="14.25" customHeight="1" x14ac:dyDescent="0.15">
      <c r="A36" s="27" t="s">
        <v>50</v>
      </c>
      <c r="B36" s="24">
        <v>-17.8</v>
      </c>
      <c r="C36" s="24">
        <v>-8.8249685469599406</v>
      </c>
      <c r="D36" s="24">
        <v>-5.8869382357426394</v>
      </c>
      <c r="E36" s="24">
        <v>-4.3043260996226662</v>
      </c>
      <c r="F36" s="24">
        <v>-16.979396632604281</v>
      </c>
      <c r="G36" s="24">
        <v>-10.867940778577832</v>
      </c>
      <c r="H36" s="24">
        <v>-17.489228752226982</v>
      </c>
      <c r="I36" s="24">
        <v>-6.5056245447916359</v>
      </c>
      <c r="J36" s="24">
        <v>1.7845259842806647</v>
      </c>
      <c r="K36" s="24">
        <v>-6.7816579958017646</v>
      </c>
      <c r="L36" s="24">
        <v>-1.6717366157056419</v>
      </c>
      <c r="M36" s="24">
        <v>-0.83106360347147634</v>
      </c>
      <c r="N36" s="24">
        <v>8.947083811677535E-2</v>
      </c>
      <c r="O36" s="24">
        <v>6.0935783913849919</v>
      </c>
      <c r="P36" s="24"/>
      <c r="Q36" s="24"/>
      <c r="R36" s="21"/>
      <c r="S36" s="21"/>
      <c r="T36" s="21"/>
      <c r="U36" s="21"/>
      <c r="V36" s="83">
        <f t="shared" si="0"/>
        <v>0</v>
      </c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1:33" ht="14.25" customHeight="1" x14ac:dyDescent="0.15">
      <c r="A37" s="27" t="s">
        <v>51</v>
      </c>
      <c r="B37" s="26">
        <v>-33.506029421284488</v>
      </c>
      <c r="C37" s="26">
        <v>-40.306866947162291</v>
      </c>
      <c r="D37" s="26">
        <v>-32.15366956052123</v>
      </c>
      <c r="E37" s="26">
        <v>-48.0279967044873</v>
      </c>
      <c r="F37" s="26">
        <v>-43.006979310859059</v>
      </c>
      <c r="G37" s="26">
        <v>-79.101314079670033</v>
      </c>
      <c r="H37" s="26">
        <v>-71.777717467271273</v>
      </c>
      <c r="I37" s="26">
        <v>-74.599999999999994</v>
      </c>
      <c r="J37" s="26">
        <v>-64.737771142262488</v>
      </c>
      <c r="K37" s="26">
        <v>-92.482272742403381</v>
      </c>
      <c r="L37" s="26">
        <v>-59.14900486509142</v>
      </c>
      <c r="M37" s="26">
        <v>-59.199705041309421</v>
      </c>
      <c r="N37" s="26">
        <v>-60.639091426807809</v>
      </c>
      <c r="O37" s="26">
        <v>-46.104639933475028</v>
      </c>
      <c r="P37" s="26">
        <v>-42.411539206606257</v>
      </c>
      <c r="Q37" s="26">
        <v>-41.462815372210819</v>
      </c>
      <c r="R37" s="21"/>
      <c r="S37" s="21"/>
      <c r="T37" s="21"/>
      <c r="U37" s="21"/>
      <c r="V37" s="83">
        <f t="shared" si="0"/>
        <v>1</v>
      </c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1:33" ht="14.25" customHeight="1" x14ac:dyDescent="0.15">
      <c r="A38" s="27" t="s">
        <v>52</v>
      </c>
      <c r="B38" s="24">
        <v>-293.40939231214179</v>
      </c>
      <c r="C38" s="24">
        <v>-306.14776787615716</v>
      </c>
      <c r="D38" s="24">
        <v>-363.91932957941032</v>
      </c>
      <c r="E38" s="24">
        <v>-474.81502844135349</v>
      </c>
      <c r="F38" s="24">
        <v>-450.10209630816661</v>
      </c>
      <c r="G38" s="24">
        <v>-398.9</v>
      </c>
      <c r="H38" s="24">
        <v>-532.75614624910099</v>
      </c>
      <c r="I38" s="24">
        <v>-679.137802268928</v>
      </c>
      <c r="J38" s="24">
        <v>-825.08659487254192</v>
      </c>
      <c r="K38" s="24">
        <v>-931.18417519813613</v>
      </c>
      <c r="L38" s="24">
        <v>-998.03715026702901</v>
      </c>
      <c r="M38" s="24">
        <v>-1050.3193498876931</v>
      </c>
      <c r="N38" s="24">
        <v>-1140.677097045196</v>
      </c>
      <c r="O38" s="24">
        <v>-1327.7618690649938</v>
      </c>
      <c r="P38" s="24">
        <v>-1564.0144099401468</v>
      </c>
      <c r="Q38" s="24">
        <v>-1013.352319756332</v>
      </c>
      <c r="R38" s="21"/>
      <c r="S38" s="21"/>
      <c r="T38" s="21"/>
      <c r="U38" s="21"/>
      <c r="V38" s="83">
        <f t="shared" ref="V38:V60" si="1">IF(Q38="", 0, 1)</f>
        <v>1</v>
      </c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1:33" ht="14.25" customHeight="1" x14ac:dyDescent="0.15">
      <c r="A39" s="27" t="s">
        <v>53</v>
      </c>
      <c r="B39" s="26">
        <v>-620.61035571937578</v>
      </c>
      <c r="C39" s="26">
        <v>-331.47110659961618</v>
      </c>
      <c r="D39" s="26">
        <v>-499.81016958339092</v>
      </c>
      <c r="E39" s="26">
        <v>-330.02463301829454</v>
      </c>
      <c r="F39" s="26">
        <v>-478.99032565563584</v>
      </c>
      <c r="G39" s="26">
        <v>-238.83664185813069</v>
      </c>
      <c r="H39" s="26">
        <v>-303.16693185479761</v>
      </c>
      <c r="I39" s="26">
        <v>-444.76188599967298</v>
      </c>
      <c r="J39" s="26">
        <v>-615.22622274947855</v>
      </c>
      <c r="K39" s="26">
        <v>-683.54894110681926</v>
      </c>
      <c r="L39" s="26">
        <v>-436.89933890245476</v>
      </c>
      <c r="M39" s="26">
        <v>-556.1</v>
      </c>
      <c r="N39" s="26">
        <v>-651.45671010816977</v>
      </c>
      <c r="O39" s="26">
        <v>-741.43631215728749</v>
      </c>
      <c r="P39" s="26">
        <v>-843.48161993808048</v>
      </c>
      <c r="Q39" s="26"/>
      <c r="R39" s="21"/>
      <c r="S39" s="21"/>
      <c r="T39" s="21"/>
      <c r="U39" s="21"/>
      <c r="V39" s="83">
        <f t="shared" si="1"/>
        <v>0</v>
      </c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 spans="1:33" ht="14.25" customHeight="1" x14ac:dyDescent="0.15">
      <c r="A40" s="27" t="s">
        <v>54</v>
      </c>
      <c r="B40" s="24">
        <v>-22304.622678482094</v>
      </c>
      <c r="C40" s="24">
        <v>-15557.536919604925</v>
      </c>
      <c r="D40" s="24">
        <v>-17429.950263897394</v>
      </c>
      <c r="E40" s="24">
        <v>-23372.367347631065</v>
      </c>
      <c r="F40" s="24">
        <v>-17447.918562844989</v>
      </c>
      <c r="G40" s="24">
        <v>-23448.903474327231</v>
      </c>
      <c r="H40" s="24">
        <v>-24380.008570548514</v>
      </c>
      <c r="I40" s="24">
        <v>-25872.285549710752</v>
      </c>
      <c r="J40" s="24">
        <v>-25169.724051020461</v>
      </c>
      <c r="K40" s="24">
        <v>-22432.424282814292</v>
      </c>
      <c r="L40" s="24">
        <v>-12813.955124498418</v>
      </c>
      <c r="M40" s="24">
        <v>-9499.9156950214256</v>
      </c>
      <c r="N40" s="24">
        <v>-6643.1356118214735</v>
      </c>
      <c r="O40" s="24">
        <v>-5270.4009138437677</v>
      </c>
      <c r="P40" s="24">
        <v>-6075.0067235615097</v>
      </c>
      <c r="Q40" s="24">
        <v>7361.461804141848</v>
      </c>
      <c r="R40" s="21"/>
      <c r="S40" s="21"/>
      <c r="T40" s="21"/>
      <c r="U40" s="21"/>
      <c r="V40" s="83">
        <f t="shared" si="1"/>
        <v>1</v>
      </c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 spans="1:33" ht="14.25" customHeight="1" x14ac:dyDescent="0.15">
      <c r="A41" s="27" t="s">
        <v>55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>
        <v>-1958.6</v>
      </c>
      <c r="N41" s="26">
        <v>-1705.8226296212306</v>
      </c>
      <c r="O41" s="26">
        <v>-1669.6180171960928</v>
      </c>
      <c r="P41" s="26">
        <v>-1442.5355758556034</v>
      </c>
      <c r="Q41" s="26"/>
      <c r="R41" s="21"/>
      <c r="S41" s="21"/>
      <c r="T41" s="21"/>
      <c r="U41" s="21"/>
      <c r="V41" s="83">
        <f t="shared" si="1"/>
        <v>0</v>
      </c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</row>
    <row r="42" spans="1:33" ht="14.25" customHeight="1" x14ac:dyDescent="0.15">
      <c r="A42" s="27" t="s">
        <v>58</v>
      </c>
      <c r="B42" s="24">
        <v>-10724.8119687157</v>
      </c>
      <c r="C42" s="24">
        <v>-18777.666756377959</v>
      </c>
      <c r="D42" s="24">
        <v>-19359.24743943692</v>
      </c>
      <c r="E42" s="24">
        <v>-14665.56245254695</v>
      </c>
      <c r="F42" s="24">
        <v>-12026.251282618221</v>
      </c>
      <c r="G42" s="24">
        <v>-15477.030728645661</v>
      </c>
      <c r="H42" s="24">
        <v>-18017.170157408938</v>
      </c>
      <c r="I42" s="24">
        <v>-13964.358413940019</v>
      </c>
      <c r="J42" s="24">
        <v>-14058.95021582552</v>
      </c>
      <c r="K42" s="24">
        <v>-10077.854797797661</v>
      </c>
      <c r="L42" s="24">
        <v>-7406.1530603399906</v>
      </c>
      <c r="M42" s="24">
        <v>-7805.4330133721296</v>
      </c>
      <c r="N42" s="24">
        <v>-11452.4361489821</v>
      </c>
      <c r="O42" s="24">
        <v>-13531.605578577351</v>
      </c>
      <c r="P42" s="24">
        <v>-10143.661807265449</v>
      </c>
      <c r="Q42" s="24">
        <v>-10963.782119072732</v>
      </c>
      <c r="R42" s="21"/>
      <c r="S42" s="21"/>
      <c r="T42" s="21"/>
      <c r="U42" s="21"/>
      <c r="V42" s="83">
        <f t="shared" si="1"/>
        <v>1</v>
      </c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</row>
    <row r="43" spans="1:33" ht="14.25" customHeight="1" x14ac:dyDescent="0.15">
      <c r="A43" s="27" t="s">
        <v>59</v>
      </c>
      <c r="B43" s="26">
        <v>949.11143329789695</v>
      </c>
      <c r="C43" s="26">
        <v>4570.9144634622126</v>
      </c>
      <c r="D43" s="26">
        <v>6766.0747086147721</v>
      </c>
      <c r="E43" s="26">
        <v>12909.955119397653</v>
      </c>
      <c r="F43" s="26">
        <v>6419.1306565379846</v>
      </c>
      <c r="G43" s="26">
        <v>4840.2627273390772</v>
      </c>
      <c r="H43" s="26">
        <v>6787.914509035696</v>
      </c>
      <c r="I43" s="26">
        <v>3795.7471270906326</v>
      </c>
      <c r="J43" s="26">
        <v>5223.6436384599656</v>
      </c>
      <c r="K43" s="26">
        <v>6010.1096320548804</v>
      </c>
      <c r="L43" s="26">
        <v>5724.7858069764361</v>
      </c>
      <c r="M43" s="26">
        <v>8062.2997332427785</v>
      </c>
      <c r="N43" s="26">
        <v>14828.28954174156</v>
      </c>
      <c r="O43" s="26">
        <v>17190.045937068036</v>
      </c>
      <c r="P43" s="26">
        <v>18340.974400926556</v>
      </c>
      <c r="Q43" s="26">
        <v>19140.144891440843</v>
      </c>
      <c r="R43" s="21"/>
      <c r="S43" s="21"/>
      <c r="T43" s="21"/>
      <c r="U43" s="21"/>
      <c r="V43" s="83">
        <f t="shared" si="1"/>
        <v>1</v>
      </c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 spans="1:33" ht="14.25" customHeight="1" x14ac:dyDescent="0.15">
      <c r="A44" s="27" t="s">
        <v>60</v>
      </c>
      <c r="B44" s="24">
        <v>-845.73414788515902</v>
      </c>
      <c r="C44" s="24">
        <v>-1626.9516054522146</v>
      </c>
      <c r="D44" s="24">
        <v>-383.94695148457254</v>
      </c>
      <c r="E44" s="24">
        <v>-2600.8572137186643</v>
      </c>
      <c r="F44" s="24">
        <v>-2325.9786582482966</v>
      </c>
      <c r="G44" s="24">
        <v>-3332.2663685056964</v>
      </c>
      <c r="H44" s="24">
        <v>-5306.39906985999</v>
      </c>
      <c r="I44" s="24">
        <v>-6837.7862850025904</v>
      </c>
      <c r="J44" s="24">
        <v>-8754.0090165337097</v>
      </c>
      <c r="K44" s="24">
        <v>-8776.2453689179165</v>
      </c>
      <c r="L44" s="24">
        <v>-4812.1202917534793</v>
      </c>
      <c r="M44" s="24">
        <v>-4432.6618643946476</v>
      </c>
      <c r="N44" s="24">
        <v>-5542.791712066818</v>
      </c>
      <c r="O44" s="24">
        <v>-6366.4543311799753</v>
      </c>
      <c r="P44" s="24">
        <v>-6326.3175639829542</v>
      </c>
      <c r="Q44" s="24"/>
      <c r="R44" s="21"/>
      <c r="S44" s="21"/>
      <c r="T44" s="21"/>
      <c r="U44" s="21"/>
      <c r="V44" s="83">
        <f t="shared" si="1"/>
        <v>0</v>
      </c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 spans="1:33" ht="14.25" customHeight="1" x14ac:dyDescent="0.15">
      <c r="A45" s="27" t="s">
        <v>61</v>
      </c>
      <c r="B45" s="26">
        <v>-16113.8</v>
      </c>
      <c r="C45" s="26">
        <v>-5143.3849358825801</v>
      </c>
      <c r="D45" s="26">
        <v>8044.3621568755798</v>
      </c>
      <c r="E45" s="26">
        <v>28580.03049506398</v>
      </c>
      <c r="F45" s="26">
        <v>-8532.5805323300592</v>
      </c>
      <c r="G45" s="26">
        <v>-25899.339085649201</v>
      </c>
      <c r="H45" s="26">
        <v>-70317.566923607505</v>
      </c>
      <c r="I45" s="26">
        <v>-19886.831333692298</v>
      </c>
      <c r="J45" s="26">
        <v>-78442.129019773696</v>
      </c>
      <c r="K45" s="26">
        <v>13301.2143089048</v>
      </c>
      <c r="L45" s="26">
        <v>-52199.118804878875</v>
      </c>
      <c r="M45" s="26">
        <v>-54879.790036070503</v>
      </c>
      <c r="N45" s="26">
        <v>-16477.514627048567</v>
      </c>
      <c r="O45" s="26">
        <v>-61364.553885731402</v>
      </c>
      <c r="P45" s="26">
        <v>-39184.456991735002</v>
      </c>
      <c r="Q45" s="26">
        <v>-105172.64398572579</v>
      </c>
      <c r="R45" s="21"/>
      <c r="S45" s="21"/>
      <c r="T45" s="21"/>
      <c r="U45" s="21"/>
      <c r="V45" s="83">
        <f t="shared" si="1"/>
        <v>1</v>
      </c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 spans="1:33" ht="14.25" customHeight="1" x14ac:dyDescent="0.15">
      <c r="A46" s="27" t="s">
        <v>62</v>
      </c>
      <c r="B46" s="24">
        <v>-5263.9185949590401</v>
      </c>
      <c r="C46" s="24">
        <v>-5689.7286468189404</v>
      </c>
      <c r="D46" s="24">
        <v>-7784.6415441741601</v>
      </c>
      <c r="E46" s="24">
        <v>-9552.2804654184201</v>
      </c>
      <c r="F46" s="24">
        <v>-8374.1565877511694</v>
      </c>
      <c r="G46" s="24">
        <v>-11235.244300821221</v>
      </c>
      <c r="H46" s="24">
        <v>-15489.8851083805</v>
      </c>
      <c r="I46" s="24">
        <v>-15008.36039740341</v>
      </c>
      <c r="J46" s="24">
        <v>-14223.400279777919</v>
      </c>
      <c r="K46" s="24">
        <v>-12522.4442449053</v>
      </c>
      <c r="L46" s="24">
        <v>-5726.7237834388907</v>
      </c>
      <c r="M46" s="24">
        <v>-5228.0407235082102</v>
      </c>
      <c r="N46" s="24">
        <v>-8407.0138824456408</v>
      </c>
      <c r="O46" s="24">
        <v>-11772.616762816462</v>
      </c>
      <c r="P46" s="24">
        <v>-10229.758116863171</v>
      </c>
      <c r="Q46" s="24">
        <v>-5600.9981407300793</v>
      </c>
      <c r="R46" s="21"/>
      <c r="S46" s="21"/>
      <c r="T46" s="21"/>
      <c r="U46" s="21"/>
      <c r="V46" s="83">
        <f t="shared" si="1"/>
        <v>1</v>
      </c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</row>
    <row r="47" spans="1:33" ht="14.25" customHeight="1" x14ac:dyDescent="0.15">
      <c r="A47" s="27" t="s">
        <v>63</v>
      </c>
      <c r="B47" s="26">
        <v>-3.4568757857290997</v>
      </c>
      <c r="C47" s="26">
        <v>-1.6930001602508173</v>
      </c>
      <c r="D47" s="26">
        <v>1.5520873366342667</v>
      </c>
      <c r="E47" s="26">
        <v>-1.7872744318719822</v>
      </c>
      <c r="F47" s="26">
        <v>-1.2457461808363497</v>
      </c>
      <c r="G47" s="26">
        <v>-0.8513642083091163</v>
      </c>
      <c r="H47" s="26">
        <v>-0.78485109518513974</v>
      </c>
      <c r="I47" s="26">
        <v>-1.6926675763470884</v>
      </c>
      <c r="J47" s="26"/>
      <c r="K47" s="26">
        <v>4.507792330053892</v>
      </c>
      <c r="L47" s="26">
        <v>5.0116284258026909</v>
      </c>
      <c r="M47" s="26">
        <v>5.5192203797486874</v>
      </c>
      <c r="N47" s="26">
        <v>5.0336343245525157</v>
      </c>
      <c r="O47" s="26">
        <v>6.2800137086760461</v>
      </c>
      <c r="P47" s="26">
        <v>6.2679629817916265</v>
      </c>
      <c r="Q47" s="26"/>
      <c r="R47" s="21"/>
      <c r="S47" s="21"/>
      <c r="T47" s="21"/>
      <c r="U47" s="21"/>
      <c r="V47" s="83">
        <f t="shared" si="1"/>
        <v>0</v>
      </c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3" ht="14.25" customHeight="1" x14ac:dyDescent="0.15">
      <c r="A48" s="27" t="s">
        <v>64</v>
      </c>
      <c r="B48" s="24">
        <v>-22.8</v>
      </c>
      <c r="C48" s="24">
        <v>-13.8</v>
      </c>
      <c r="D48" s="24">
        <v>-0.4</v>
      </c>
      <c r="E48" s="24">
        <v>-19.600000000000001</v>
      </c>
      <c r="F48" s="24">
        <v>-779</v>
      </c>
      <c r="G48" s="24">
        <v>-1177.5</v>
      </c>
      <c r="H48" s="24">
        <v>-1097.9000000000001</v>
      </c>
      <c r="I48" s="24">
        <v>-1047.5377851697201</v>
      </c>
      <c r="J48" s="24">
        <v>-2879.83796997749</v>
      </c>
      <c r="K48" s="24">
        <v>-603.05093882481401</v>
      </c>
      <c r="L48" s="24">
        <v>-1080.5123355538299</v>
      </c>
      <c r="M48" s="24">
        <v>-613.45350965949001</v>
      </c>
      <c r="N48" s="24">
        <v>-1080.7296983854999</v>
      </c>
      <c r="O48" s="24">
        <v>-1708.7216100438329</v>
      </c>
      <c r="P48" s="24">
        <v>-1439.0249274271669</v>
      </c>
      <c r="Q48" s="24">
        <v>-1274.3345153934099</v>
      </c>
      <c r="R48" s="21"/>
      <c r="S48" s="21"/>
      <c r="T48" s="21"/>
      <c r="U48" s="21"/>
      <c r="V48" s="83">
        <f t="shared" si="1"/>
        <v>1</v>
      </c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 spans="1:33" ht="14.25" customHeight="1" x14ac:dyDescent="0.15">
      <c r="A49" s="27" t="s">
        <v>65</v>
      </c>
      <c r="B49" s="26">
        <v>-1577.9151998047137</v>
      </c>
      <c r="C49" s="26">
        <v>-1752.5670942256709</v>
      </c>
      <c r="D49" s="26">
        <v>-1411</v>
      </c>
      <c r="E49" s="26">
        <v>-1429.2730870219516</v>
      </c>
      <c r="F49" s="26">
        <v>-758.84879975475428</v>
      </c>
      <c r="G49" s="26">
        <v>-925.95654557933983</v>
      </c>
      <c r="H49" s="26">
        <v>-1563.6744787666848</v>
      </c>
      <c r="I49" s="26">
        <v>-956.493721214782</v>
      </c>
      <c r="J49" s="26">
        <v>-411.23994939742073</v>
      </c>
      <c r="K49" s="26">
        <v>262.51430958532512</v>
      </c>
      <c r="L49" s="26">
        <v>-65.812887670571953</v>
      </c>
      <c r="M49" s="26">
        <v>-390.54099344709851</v>
      </c>
      <c r="N49" s="26"/>
      <c r="O49" s="26"/>
      <c r="P49" s="26"/>
      <c r="Q49" s="26"/>
      <c r="R49" s="21"/>
      <c r="S49" s="21"/>
      <c r="T49" s="21"/>
      <c r="U49" s="21"/>
      <c r="V49" s="83">
        <f t="shared" si="1"/>
        <v>0</v>
      </c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 spans="1:33" ht="14.25" customHeight="1" x14ac:dyDescent="0.15">
      <c r="A50" s="27" t="s">
        <v>66</v>
      </c>
      <c r="B50" s="24">
        <v>-753.31483229769503</v>
      </c>
      <c r="C50" s="24">
        <v>-660.55560884714498</v>
      </c>
      <c r="D50" s="24">
        <v>-687.36605548197201</v>
      </c>
      <c r="E50" s="24">
        <v>-588.62483302364296</v>
      </c>
      <c r="F50" s="24">
        <v>-1001.178032797521</v>
      </c>
      <c r="G50" s="24">
        <v>-1186.1883862633281</v>
      </c>
      <c r="H50" s="24">
        <v>-1418.1271863541569</v>
      </c>
      <c r="I50" s="24">
        <v>-1455.6991626107099</v>
      </c>
      <c r="J50" s="24">
        <v>-1828.081964701405</v>
      </c>
      <c r="K50" s="24">
        <v>-2113.909387493215</v>
      </c>
      <c r="L50" s="24">
        <v>-2379.9034679859169</v>
      </c>
      <c r="M50" s="24">
        <v>-2451.550580693483</v>
      </c>
      <c r="N50" s="24">
        <v>-3160.9428248289501</v>
      </c>
      <c r="O50" s="24">
        <v>-3343.9918449496799</v>
      </c>
      <c r="P50" s="24">
        <v>-3832.6366701275447</v>
      </c>
      <c r="Q50" s="24">
        <v>-3499.4089291090268</v>
      </c>
      <c r="R50" s="21"/>
      <c r="S50" s="21"/>
      <c r="T50" s="21"/>
      <c r="U50" s="21"/>
      <c r="V50" s="83">
        <f t="shared" si="1"/>
        <v>1</v>
      </c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 spans="1:33" ht="14.25" customHeight="1" x14ac:dyDescent="0.15">
      <c r="A51" s="27" t="s">
        <v>67</v>
      </c>
      <c r="B51" s="26">
        <v>-653.46711291321503</v>
      </c>
      <c r="C51" s="26">
        <v>-710.90310716385636</v>
      </c>
      <c r="D51" s="26">
        <v>-810.49241836721455</v>
      </c>
      <c r="E51" s="26">
        <v>-905.70674086678616</v>
      </c>
      <c r="F51" s="26">
        <v>-940.90017690014258</v>
      </c>
      <c r="G51" s="26">
        <v>-914.89458197161355</v>
      </c>
      <c r="H51" s="26">
        <v>-989.6</v>
      </c>
      <c r="I51" s="26">
        <v>-920.41205988046295</v>
      </c>
      <c r="J51" s="26">
        <v>-901.26495063459606</v>
      </c>
      <c r="K51" s="26">
        <v>-910.01751834948413</v>
      </c>
      <c r="L51" s="26">
        <v>-1007.2534627309018</v>
      </c>
      <c r="M51" s="26">
        <v>-1076.2310274973918</v>
      </c>
      <c r="N51" s="26">
        <v>-1539.1381924593893</v>
      </c>
      <c r="O51" s="26">
        <v>-1629.0681991733265</v>
      </c>
      <c r="P51" s="26">
        <v>-1682.4369156832465</v>
      </c>
      <c r="Q51" s="26"/>
      <c r="R51" s="21"/>
      <c r="S51" s="21"/>
      <c r="T51" s="21"/>
      <c r="U51" s="21"/>
      <c r="V51" s="83">
        <f t="shared" si="1"/>
        <v>0</v>
      </c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 spans="1:33" ht="14.25" customHeight="1" x14ac:dyDescent="0.15">
      <c r="A52" s="27" t="s">
        <v>68</v>
      </c>
      <c r="B52" s="24">
        <v>-1093.7013305211972</v>
      </c>
      <c r="C52" s="24">
        <v>-1305.4488981988338</v>
      </c>
      <c r="D52" s="24">
        <v>-1392.6063243411431</v>
      </c>
      <c r="E52" s="24">
        <v>-2295.6951112012412</v>
      </c>
      <c r="F52" s="24">
        <v>-2341.2076593957927</v>
      </c>
      <c r="G52" s="24">
        <v>-2037.8708733560129</v>
      </c>
      <c r="H52" s="24">
        <v>-2040.7861941642666</v>
      </c>
      <c r="I52" s="24">
        <v>-1918.1424381552274</v>
      </c>
      <c r="J52" s="24">
        <v>-1171.9735717922022</v>
      </c>
      <c r="K52" s="24">
        <v>-1206.4162641479936</v>
      </c>
      <c r="L52" s="24">
        <v>-309.75432446528896</v>
      </c>
      <c r="M52" s="24">
        <v>-1543.1276568260969</v>
      </c>
      <c r="N52" s="24">
        <v>-813.91878606985426</v>
      </c>
      <c r="O52" s="24">
        <v>-898.15176101239229</v>
      </c>
      <c r="P52" s="24">
        <v>-922.55351028037842</v>
      </c>
      <c r="Q52" s="24">
        <v>213.246106183769</v>
      </c>
      <c r="R52" s="21"/>
      <c r="S52" s="21"/>
      <c r="T52" s="21"/>
      <c r="U52" s="21"/>
      <c r="V52" s="83">
        <f t="shared" si="1"/>
        <v>1</v>
      </c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</row>
    <row r="53" spans="1:33" ht="14.25" customHeight="1" x14ac:dyDescent="0.15">
      <c r="A53" s="27" t="s">
        <v>69</v>
      </c>
      <c r="B53" s="26"/>
      <c r="C53" s="26"/>
      <c r="D53" s="26"/>
      <c r="E53" s="26"/>
      <c r="F53" s="26"/>
      <c r="G53" s="26"/>
      <c r="H53" s="26">
        <v>-37.799999999999997</v>
      </c>
      <c r="I53" s="26">
        <v>-55.069832402234638</v>
      </c>
      <c r="J53" s="26">
        <v>-51.316759776536308</v>
      </c>
      <c r="K53" s="26">
        <v>-48.048044692737427</v>
      </c>
      <c r="L53" s="26">
        <v>-11.474860335195542</v>
      </c>
      <c r="M53" s="26">
        <v>-16.770391061452514</v>
      </c>
      <c r="N53" s="26">
        <v>-8.3940742011173182</v>
      </c>
      <c r="O53" s="26">
        <v>2.99476320111732</v>
      </c>
      <c r="P53" s="26">
        <v>-4.6070896759776527</v>
      </c>
      <c r="Q53" s="26">
        <v>25.725025698324021</v>
      </c>
      <c r="R53" s="21"/>
      <c r="S53" s="21"/>
      <c r="T53" s="21"/>
      <c r="U53" s="21"/>
      <c r="V53" s="83">
        <f t="shared" si="1"/>
        <v>1</v>
      </c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</row>
    <row r="54" spans="1:33" ht="14.25" customHeight="1" x14ac:dyDescent="0.15">
      <c r="A54" s="27" t="s">
        <v>70</v>
      </c>
      <c r="B54" s="24"/>
      <c r="C54" s="24"/>
      <c r="D54" s="24"/>
      <c r="E54" s="24"/>
      <c r="F54" s="24"/>
      <c r="G54" s="24"/>
      <c r="H54" s="24">
        <v>-18.100000000000001</v>
      </c>
      <c r="I54" s="24">
        <v>-45.044692737430168</v>
      </c>
      <c r="J54" s="24">
        <v>-54.675977653631286</v>
      </c>
      <c r="K54" s="24">
        <v>-32.620111731843579</v>
      </c>
      <c r="L54" s="24">
        <v>-1.932960893854776</v>
      </c>
      <c r="M54" s="24">
        <v>-16.363128491620113</v>
      </c>
      <c r="N54" s="24">
        <v>17.896053430167598</v>
      </c>
      <c r="O54" s="24">
        <v>31.430525055865921</v>
      </c>
      <c r="P54" s="24">
        <v>45.166708184357546</v>
      </c>
      <c r="Q54" s="24">
        <v>56.822639798882676</v>
      </c>
      <c r="R54" s="21"/>
      <c r="S54" s="21"/>
      <c r="T54" s="21"/>
      <c r="U54" s="21"/>
      <c r="V54" s="83">
        <f t="shared" si="1"/>
        <v>1</v>
      </c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</row>
    <row r="55" spans="1:33" ht="14.25" customHeight="1" x14ac:dyDescent="0.15">
      <c r="A55" s="27" t="s">
        <v>71</v>
      </c>
      <c r="B55" s="26">
        <v>-611.81118399624074</v>
      </c>
      <c r="C55" s="26">
        <v>-763.86238986299486</v>
      </c>
      <c r="D55" s="26">
        <v>-382.4651144087664</v>
      </c>
      <c r="E55" s="26">
        <v>-349.3</v>
      </c>
      <c r="F55" s="26">
        <v>-90.413191427644733</v>
      </c>
      <c r="G55" s="26">
        <v>-382.79539511663285</v>
      </c>
      <c r="H55" s="26">
        <v>743.20678225855181</v>
      </c>
      <c r="I55" s="26">
        <v>-182.04194286262734</v>
      </c>
      <c r="J55" s="26">
        <v>-273.40919356892084</v>
      </c>
      <c r="K55" s="26">
        <v>-623.87814925263604</v>
      </c>
      <c r="L55" s="26">
        <v>-127.81514517468922</v>
      </c>
      <c r="M55" s="26">
        <v>-831.8936821444687</v>
      </c>
      <c r="N55" s="26">
        <v>-745.88172173539112</v>
      </c>
      <c r="O55" s="26">
        <v>-966.46641160920649</v>
      </c>
      <c r="P55" s="26">
        <v>-1002.1449899355201</v>
      </c>
      <c r="Q55" s="26">
        <v>-1022.8206660750277</v>
      </c>
      <c r="R55" s="21"/>
      <c r="S55" s="21"/>
      <c r="T55" s="21"/>
      <c r="U55" s="21"/>
      <c r="V55" s="83">
        <f t="shared" si="1"/>
        <v>1</v>
      </c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</row>
    <row r="56" spans="1:33" ht="14.25" customHeight="1" x14ac:dyDescent="0.15">
      <c r="A56" s="27" t="s">
        <v>72</v>
      </c>
      <c r="B56" s="24">
        <v>-5052.6830003821906</v>
      </c>
      <c r="C56" s="24">
        <v>-6981.1399131344833</v>
      </c>
      <c r="D56" s="24">
        <v>-11956.810285555333</v>
      </c>
      <c r="E56" s="24">
        <v>-8935.4599358518881</v>
      </c>
      <c r="F56" s="24">
        <v>-11516.838504705938</v>
      </c>
      <c r="G56" s="24">
        <v>-12970.689253388377</v>
      </c>
      <c r="H56" s="24">
        <v>-12902.617273465863</v>
      </c>
      <c r="I56" s="24">
        <v>-12068.851734013118</v>
      </c>
      <c r="J56" s="24">
        <v>-12711.025929888963</v>
      </c>
      <c r="K56" s="24">
        <v>-12625.551519484614</v>
      </c>
      <c r="L56" s="24">
        <v>-10357.949634452909</v>
      </c>
      <c r="M56" s="24">
        <v>-10416.321676157588</v>
      </c>
      <c r="N56" s="24">
        <v>-11205.18810895822</v>
      </c>
      <c r="O56" s="24">
        <v>-11920.482755000619</v>
      </c>
      <c r="P56" s="24">
        <v>-12706.572376354357</v>
      </c>
      <c r="Q56" s="24">
        <v>-6886.2012231119879</v>
      </c>
      <c r="R56" s="21"/>
      <c r="S56" s="21"/>
      <c r="T56" s="21"/>
      <c r="U56" s="21"/>
      <c r="V56" s="83">
        <f t="shared" si="1"/>
        <v>1</v>
      </c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</row>
    <row r="57" spans="1:33" ht="14.25" customHeight="1" x14ac:dyDescent="0.15">
      <c r="A57" s="27" t="s">
        <v>74</v>
      </c>
      <c r="B57" s="24">
        <v>2021.2</v>
      </c>
      <c r="C57" s="24">
        <v>3397.3555695884684</v>
      </c>
      <c r="D57" s="24">
        <v>1626.2982921225926</v>
      </c>
      <c r="E57" s="24">
        <v>4017.1425445894006</v>
      </c>
      <c r="F57" s="24">
        <v>3202.1214982230299</v>
      </c>
      <c r="G57" s="24">
        <v>5245.5017172532953</v>
      </c>
      <c r="H57" s="24">
        <v>7266.886879765837</v>
      </c>
      <c r="I57" s="24">
        <v>7373.6084135169576</v>
      </c>
      <c r="J57" s="24">
        <v>10886.894978543321</v>
      </c>
      <c r="K57" s="24">
        <v>12780.693839556583</v>
      </c>
      <c r="L57" s="24">
        <v>9275.7211718949147</v>
      </c>
      <c r="M57" s="24">
        <v>7684.6525281741597</v>
      </c>
      <c r="N57" s="24">
        <v>7358.2378795858513</v>
      </c>
      <c r="O57" s="24">
        <v>9816.104117792227</v>
      </c>
      <c r="P57" s="24">
        <v>9801.7440036698463</v>
      </c>
      <c r="Q57" s="24">
        <v>12470.005933946175</v>
      </c>
      <c r="R57" s="21"/>
      <c r="S57" s="21"/>
      <c r="T57" s="21"/>
      <c r="U57" s="21"/>
      <c r="V57" s="83">
        <f t="shared" si="1"/>
        <v>1</v>
      </c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</row>
    <row r="58" spans="1:33" ht="14.25" customHeight="1" x14ac:dyDescent="0.15">
      <c r="A58" s="27" t="s">
        <v>75</v>
      </c>
      <c r="B58" s="26">
        <v>20.791015130457289</v>
      </c>
      <c r="C58" s="26">
        <v>23.041733953781488</v>
      </c>
      <c r="D58" s="26">
        <v>23.885753512528062</v>
      </c>
      <c r="E58" s="26">
        <v>32.709527855458838</v>
      </c>
      <c r="F58" s="26">
        <v>21.68004906567035</v>
      </c>
      <c r="G58" s="26">
        <v>17.358668924887887</v>
      </c>
      <c r="H58" s="26">
        <v>8.7440426286145119</v>
      </c>
      <c r="I58" s="26">
        <v>27.633200353362856</v>
      </c>
      <c r="J58" s="26">
        <v>-27.830138250403717</v>
      </c>
      <c r="K58" s="26">
        <v>-23.649450214521885</v>
      </c>
      <c r="L58" s="26">
        <v>-27.004124442243739</v>
      </c>
      <c r="M58" s="26">
        <v>-79.98492018388373</v>
      </c>
      <c r="N58" s="26">
        <v>-126.66595393903928</v>
      </c>
      <c r="O58" s="26">
        <v>-142.17215748279608</v>
      </c>
      <c r="P58" s="26">
        <v>-93.842089567355572</v>
      </c>
      <c r="Q58" s="26">
        <v>-98.56910550807163</v>
      </c>
      <c r="R58" s="21"/>
      <c r="S58" s="21"/>
      <c r="T58" s="21"/>
      <c r="U58" s="21"/>
      <c r="V58" s="83">
        <f t="shared" si="1"/>
        <v>1</v>
      </c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</row>
    <row r="59" spans="1:33" ht="14.25" customHeight="1" x14ac:dyDescent="0.15">
      <c r="A59" s="27" t="s">
        <v>76</v>
      </c>
      <c r="B59" s="24">
        <v>-28.979511111111108</v>
      </c>
      <c r="C59" s="24">
        <v>-15.004316296296295</v>
      </c>
      <c r="D59" s="24">
        <v>-19.614866666666664</v>
      </c>
      <c r="E59" s="24">
        <v>-18.336075185185184</v>
      </c>
      <c r="F59" s="24">
        <v>-13.654047777777777</v>
      </c>
      <c r="G59" s="24">
        <v>-9.441192222222222</v>
      </c>
      <c r="H59" s="24">
        <v>-10.547787777777778</v>
      </c>
      <c r="I59" s="24">
        <v>-18.256009629629631</v>
      </c>
      <c r="J59" s="24">
        <v>-14.008961111111111</v>
      </c>
      <c r="K59" s="24">
        <v>-16.643874273988914</v>
      </c>
      <c r="L59" s="24">
        <v>-18.893176344247308</v>
      </c>
      <c r="M59" s="24">
        <v>-21.129074623906074</v>
      </c>
      <c r="N59" s="72">
        <v>1.8158585927292523</v>
      </c>
      <c r="O59" s="72">
        <v>-0.58951663873028426</v>
      </c>
      <c r="P59" s="72">
        <v>-9.8880304345382335</v>
      </c>
      <c r="Q59" s="72">
        <v>13.808226602216484</v>
      </c>
      <c r="R59" s="21"/>
      <c r="S59" s="21"/>
      <c r="T59" s="21"/>
      <c r="U59" s="21"/>
      <c r="V59" s="83">
        <f t="shared" si="1"/>
        <v>1</v>
      </c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</row>
    <row r="60" spans="1:33" ht="14.25" customHeight="1" x14ac:dyDescent="0.15">
      <c r="A60" s="27" t="s">
        <v>77</v>
      </c>
      <c r="B60" s="26">
        <v>-1902.11</v>
      </c>
      <c r="C60" s="26">
        <v>-1853</v>
      </c>
      <c r="D60" s="26">
        <v>-2183.1999999999998</v>
      </c>
      <c r="E60" s="26">
        <v>-1749</v>
      </c>
      <c r="F60" s="26">
        <v>-1721.7</v>
      </c>
      <c r="G60" s="26">
        <v>-1927.2</v>
      </c>
      <c r="H60" s="26">
        <v>-2175.8000000000002</v>
      </c>
      <c r="I60" s="26">
        <v>-2343.5700000000002</v>
      </c>
      <c r="J60" s="26">
        <v>-2972.3</v>
      </c>
      <c r="K60" s="26">
        <v>-3247.4</v>
      </c>
      <c r="L60" s="26">
        <v>-2936.4</v>
      </c>
      <c r="M60" s="26">
        <v>-3253.1</v>
      </c>
      <c r="N60" s="26">
        <v>-3793.8</v>
      </c>
      <c r="O60" s="26">
        <v>-3691.7</v>
      </c>
      <c r="P60" s="26">
        <v>-4068.9</v>
      </c>
      <c r="Q60" s="26">
        <v>-3856.9</v>
      </c>
      <c r="R60" s="21"/>
      <c r="S60" s="21"/>
      <c r="T60" s="21"/>
      <c r="U60" s="21"/>
      <c r="V60" s="83">
        <f t="shared" si="1"/>
        <v>1</v>
      </c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</row>
    <row r="61" spans="1:33" ht="14.25" customHeight="1" x14ac:dyDescent="0.15">
      <c r="A61" s="27" t="s">
        <v>78</v>
      </c>
      <c r="B61" s="24">
        <v>-234.18454925925926</v>
      </c>
      <c r="C61" s="24">
        <v>-197.38759962962962</v>
      </c>
      <c r="D61" s="24">
        <v>-234.31042962962968</v>
      </c>
      <c r="E61" s="24">
        <v>-263.74544555555553</v>
      </c>
      <c r="F61" s="24">
        <v>-229.67728407407401</v>
      </c>
      <c r="G61" s="24">
        <v>-162.9488901111111</v>
      </c>
      <c r="H61" s="24">
        <v>-148.1088434259259</v>
      </c>
      <c r="I61" s="24">
        <v>-174.05682665185182</v>
      </c>
      <c r="J61" s="24">
        <v>-151.16408124074073</v>
      </c>
      <c r="K61" s="24">
        <v>-371.99515171307092</v>
      </c>
      <c r="L61" s="24">
        <v>-461.64949172415817</v>
      </c>
      <c r="M61" s="24">
        <v>-367.07728146115141</v>
      </c>
      <c r="N61" s="72">
        <v>-353.70214704689926</v>
      </c>
      <c r="O61" s="72">
        <v>-323.32053750205938</v>
      </c>
      <c r="P61" s="72">
        <v>-433.10210237451622</v>
      </c>
      <c r="Q61" s="72">
        <v>-122.76070970844239</v>
      </c>
      <c r="R61" s="21"/>
      <c r="S61" s="21"/>
      <c r="T61" s="21"/>
      <c r="U61" s="21"/>
      <c r="V61" s="58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</row>
    <row r="62" spans="1:33" ht="14.25" customHeight="1" x14ac:dyDescent="0.15">
      <c r="A62" s="27" t="s">
        <v>79</v>
      </c>
      <c r="B62" s="26">
        <v>-1815.5211608000004</v>
      </c>
      <c r="C62" s="26">
        <v>-1827.604380458333</v>
      </c>
      <c r="D62" s="26">
        <v>-1968.1152257064448</v>
      </c>
      <c r="E62" s="26">
        <v>-1428.828179321119</v>
      </c>
      <c r="F62" s="26">
        <v>-1270.3808899369044</v>
      </c>
      <c r="G62" s="26">
        <v>-1036.8502320894258</v>
      </c>
      <c r="H62" s="26">
        <v>-1257.2164989212413</v>
      </c>
      <c r="I62" s="26">
        <v>-1282.2292178004029</v>
      </c>
      <c r="J62" s="26">
        <v>-1360.6990649651632</v>
      </c>
      <c r="K62" s="26">
        <v>-1543.0441533985452</v>
      </c>
      <c r="L62" s="26">
        <v>-1728.5715374334454</v>
      </c>
      <c r="M62" s="26">
        <v>-1812.4</v>
      </c>
      <c r="N62" s="26">
        <v>-2317.8312546582151</v>
      </c>
      <c r="O62" s="26">
        <v>-2828.7898898275362</v>
      </c>
      <c r="P62" s="26">
        <v>-3028.0042194184898</v>
      </c>
      <c r="Q62" s="26">
        <v>-2868.5938756106448</v>
      </c>
      <c r="R62" s="21"/>
      <c r="S62" s="21"/>
      <c r="T62" s="21"/>
      <c r="U62" s="21"/>
      <c r="V62" s="83">
        <f t="shared" ref="V62:V67" si="2">IF(Q62="", 0, 1)</f>
        <v>1</v>
      </c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</row>
    <row r="63" spans="1:33" ht="14.25" customHeight="1" x14ac:dyDescent="0.15">
      <c r="A63" s="27" t="s">
        <v>80</v>
      </c>
      <c r="B63" s="24">
        <v>-34.799999999999997</v>
      </c>
      <c r="C63" s="24">
        <v>738.3</v>
      </c>
      <c r="D63" s="24">
        <v>1388.2</v>
      </c>
      <c r="E63" s="24">
        <v>1289.0999999999999</v>
      </c>
      <c r="F63" s="24">
        <v>-2076.1</v>
      </c>
      <c r="G63" s="24">
        <v>-5911.8</v>
      </c>
      <c r="H63" s="24">
        <v>-6376.9</v>
      </c>
      <c r="I63" s="24">
        <v>-6563.8</v>
      </c>
      <c r="J63" s="24">
        <v>-7163.4</v>
      </c>
      <c r="K63" s="24">
        <v>-6782</v>
      </c>
      <c r="L63" s="24">
        <v>-5035</v>
      </c>
      <c r="M63" s="24">
        <v>-4335.6000000000004</v>
      </c>
      <c r="N63" s="24">
        <v>-5364.6</v>
      </c>
      <c r="O63" s="24">
        <v>-8478.7730883333334</v>
      </c>
      <c r="P63" s="24">
        <v>-11593.102259083333</v>
      </c>
      <c r="Q63" s="24">
        <v>-11015.463908691667</v>
      </c>
      <c r="R63" s="21"/>
      <c r="S63" s="21"/>
      <c r="T63" s="21"/>
      <c r="U63" s="21"/>
      <c r="V63" s="83">
        <f t="shared" si="2"/>
        <v>1</v>
      </c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</row>
    <row r="64" spans="1:33" ht="16" customHeight="1" x14ac:dyDescent="0.15">
      <c r="A64" s="27" t="s">
        <v>81</v>
      </c>
      <c r="B64" s="26">
        <v>-490.3</v>
      </c>
      <c r="C64" s="26">
        <v>-437.52</v>
      </c>
      <c r="D64" s="26">
        <v>-456.25</v>
      </c>
      <c r="E64" s="26">
        <v>-389.05</v>
      </c>
      <c r="F64" s="26">
        <v>-555.96922161249995</v>
      </c>
      <c r="G64" s="26">
        <v>-538.21460083755096</v>
      </c>
      <c r="H64" s="26">
        <v>-618.18750654511905</v>
      </c>
      <c r="I64" s="26">
        <v>-870.559542539272</v>
      </c>
      <c r="J64" s="26">
        <v>-990.20304122970799</v>
      </c>
      <c r="K64" s="26">
        <v>-1035.436837332536</v>
      </c>
      <c r="L64" s="26">
        <v>-1091.852764726453</v>
      </c>
      <c r="M64" s="26">
        <v>-1246.3840752922722</v>
      </c>
      <c r="N64" s="26">
        <v>-1387.6208812541001</v>
      </c>
      <c r="O64" s="26">
        <v>-1470.0930519187798</v>
      </c>
      <c r="P64" s="26">
        <v>-1337.3920756525699</v>
      </c>
      <c r="Q64" s="26">
        <v>-1313.7858532732121</v>
      </c>
      <c r="R64" s="21"/>
      <c r="S64" s="21"/>
      <c r="T64" s="21"/>
      <c r="U64" s="21"/>
      <c r="V64" s="83">
        <f t="shared" si="2"/>
        <v>1</v>
      </c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</row>
    <row r="65" spans="1:33" ht="14.25" customHeight="1" x14ac:dyDescent="0.15">
      <c r="A65" s="27" t="s">
        <v>84</v>
      </c>
      <c r="B65" s="24">
        <v>-526.42741590256719</v>
      </c>
      <c r="C65" s="24">
        <v>-839.05034139576935</v>
      </c>
      <c r="D65" s="24">
        <v>-1453.2919197295271</v>
      </c>
      <c r="E65" s="24">
        <v>-1297.4790616635446</v>
      </c>
      <c r="F65" s="24">
        <v>-596.94106016901605</v>
      </c>
      <c r="G65" s="24">
        <v>-1047.5843854662332</v>
      </c>
      <c r="H65" s="24">
        <v>-1187.7840490092651</v>
      </c>
      <c r="I65" s="24">
        <v>-953.14335791117185</v>
      </c>
      <c r="J65" s="24">
        <v>-608.05580595644926</v>
      </c>
      <c r="K65" s="24">
        <v>-764.88266101177908</v>
      </c>
      <c r="L65" s="24">
        <v>-502.98480386423688</v>
      </c>
      <c r="M65" s="24">
        <v>-534.35496655701741</v>
      </c>
      <c r="N65" s="24">
        <v>-649.63425313671632</v>
      </c>
      <c r="O65" s="24">
        <v>-597.11272444635676</v>
      </c>
      <c r="P65" s="24">
        <v>-704.81502346263676</v>
      </c>
      <c r="Q65" s="24">
        <v>-316.42455321028422</v>
      </c>
      <c r="R65" s="21"/>
      <c r="S65" s="21"/>
      <c r="T65" s="21"/>
      <c r="U65" s="21"/>
      <c r="V65" s="83">
        <f t="shared" si="2"/>
        <v>1</v>
      </c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</row>
    <row r="66" spans="1:33" ht="14.25" customHeight="1" x14ac:dyDescent="0.15">
      <c r="A66" s="27" t="s">
        <v>85</v>
      </c>
      <c r="B66" s="26">
        <v>178.28781697857517</v>
      </c>
      <c r="C66" s="26">
        <v>13.989964728652209</v>
      </c>
      <c r="D66" s="26">
        <v>63.774601883649765</v>
      </c>
      <c r="E66" s="26">
        <v>-5.1631266709272863</v>
      </c>
      <c r="F66" s="26">
        <v>-122.68536073926956</v>
      </c>
      <c r="G66" s="26">
        <v>-226.08247759494972</v>
      </c>
      <c r="H66" s="26">
        <v>-282.8</v>
      </c>
      <c r="I66" s="26">
        <v>-312.7593067513846</v>
      </c>
      <c r="J66" s="26">
        <v>-185.76742408603809</v>
      </c>
      <c r="K66" s="26">
        <v>-185.20290296354324</v>
      </c>
      <c r="L66" s="26">
        <v>-148.15164887886345</v>
      </c>
      <c r="M66" s="26">
        <v>-207.74567846654361</v>
      </c>
      <c r="N66" s="26">
        <v>-295.64922978879446</v>
      </c>
      <c r="O66" s="26">
        <v>-315.87301778259581</v>
      </c>
      <c r="P66" s="26">
        <v>-451.01812167694976</v>
      </c>
      <c r="Q66" s="26">
        <v>-410.45629570751584</v>
      </c>
      <c r="R66" s="21"/>
      <c r="S66" s="21"/>
      <c r="T66" s="21"/>
      <c r="U66" s="21"/>
      <c r="V66" s="83">
        <f t="shared" si="2"/>
        <v>1</v>
      </c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</row>
    <row r="67" spans="1:33" ht="14.25" customHeight="1" x14ac:dyDescent="0.15">
      <c r="A67" s="27" t="s">
        <v>86</v>
      </c>
      <c r="B67" s="24">
        <v>-4.6323891455641384</v>
      </c>
      <c r="C67" s="24">
        <v>17.942752264280909</v>
      </c>
      <c r="D67" s="24">
        <v>39.539140606261199</v>
      </c>
      <c r="E67" s="24">
        <v>1.6342439685812815</v>
      </c>
      <c r="F67" s="24">
        <v>-36.795351752804855</v>
      </c>
      <c r="G67" s="24">
        <v>-62.956609520319418</v>
      </c>
      <c r="H67" s="24">
        <v>-93.995830124037241</v>
      </c>
      <c r="I67" s="24">
        <v>-96.819372426150082</v>
      </c>
      <c r="J67" s="24">
        <v>-131.08974617725823</v>
      </c>
      <c r="K67" s="24">
        <v>-175.97022779030806</v>
      </c>
      <c r="L67" s="24">
        <v>-292.56394170998686</v>
      </c>
      <c r="M67" s="24">
        <v>-412.67731649285707</v>
      </c>
      <c r="N67" s="24">
        <v>-471.36525534481837</v>
      </c>
      <c r="O67" s="24">
        <v>-333.81805754352285</v>
      </c>
      <c r="P67" s="24">
        <v>-599.23691472158362</v>
      </c>
      <c r="Q67" s="24">
        <v>-660.75697741512658</v>
      </c>
      <c r="R67" s="21"/>
      <c r="S67" s="21"/>
      <c r="T67" s="21"/>
      <c r="U67" s="21"/>
      <c r="V67" s="83">
        <f t="shared" si="2"/>
        <v>1</v>
      </c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</row>
    <row r="68" spans="1:33" ht="14.25" customHeight="1" x14ac:dyDescent="0.15">
      <c r="A68" s="27" t="s">
        <v>87</v>
      </c>
      <c r="B68" s="26">
        <v>4824.5269090648171</v>
      </c>
      <c r="C68" s="26">
        <v>24566.985610968743</v>
      </c>
      <c r="D68" s="26">
        <v>11341.226846442514</v>
      </c>
      <c r="E68" s="26">
        <v>-100624.7</v>
      </c>
      <c r="F68" s="26">
        <v>26137.417953134027</v>
      </c>
      <c r="G68" s="26">
        <v>40216.931594516747</v>
      </c>
      <c r="H68" s="26">
        <v>24223.468197727361</v>
      </c>
      <c r="I68" s="26">
        <v>49501.647922304604</v>
      </c>
      <c r="J68" s="26">
        <v>103372.79665027643</v>
      </c>
      <c r="K68" s="26">
        <v>83871.373736905545</v>
      </c>
      <c r="L68" s="26">
        <v>32868.265612314746</v>
      </c>
      <c r="M68" s="26">
        <v>67111.501447612958</v>
      </c>
      <c r="N68" s="26">
        <v>68513.12657405861</v>
      </c>
      <c r="O68" s="26">
        <v>108101.31694043054</v>
      </c>
      <c r="P68" s="26">
        <v>63287.995800811812</v>
      </c>
      <c r="Q68" s="26">
        <v>37715.211296610039</v>
      </c>
      <c r="R68" s="21"/>
      <c r="S68" s="21"/>
      <c r="T68" s="21"/>
      <c r="U68" s="21"/>
      <c r="V68" s="58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</row>
    <row r="69" spans="1:33" ht="14.25" customHeight="1" x14ac:dyDescent="0.15">
      <c r="A69" s="27" t="s">
        <v>88</v>
      </c>
      <c r="B69" s="24">
        <v>71.952708353271689</v>
      </c>
      <c r="C69" s="24">
        <v>80.309769746513012</v>
      </c>
      <c r="D69" s="24">
        <v>88.16381970877201</v>
      </c>
      <c r="E69" s="24">
        <v>39.534892055844992</v>
      </c>
      <c r="F69" s="24">
        <v>-7.8145458536510173</v>
      </c>
      <c r="G69" s="24">
        <v>83.237004990687979</v>
      </c>
      <c r="H69" s="24">
        <v>121.77939118748301</v>
      </c>
      <c r="I69" s="24"/>
      <c r="J69" s="24"/>
      <c r="K69" s="24"/>
      <c r="L69" s="24"/>
      <c r="M69" s="24"/>
      <c r="N69" s="24"/>
      <c r="O69" s="24"/>
      <c r="P69" s="24"/>
      <c r="Q69" s="24"/>
      <c r="R69" s="21"/>
      <c r="S69" s="21"/>
      <c r="T69" s="21"/>
      <c r="U69" s="21"/>
      <c r="V69" s="83">
        <f t="shared" ref="V69:V100" si="3">IF(Q69="", 0, 1)</f>
        <v>0</v>
      </c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</row>
    <row r="70" spans="1:33" ht="14.25" customHeight="1" x14ac:dyDescent="0.15">
      <c r="A70" s="27" t="s">
        <v>89</v>
      </c>
      <c r="B70" s="26">
        <v>-62</v>
      </c>
      <c r="C70" s="26">
        <v>-110.15164750652995</v>
      </c>
      <c r="D70" s="26">
        <v>-93.587754095398651</v>
      </c>
      <c r="E70" s="26">
        <v>-85.507168553431256</v>
      </c>
      <c r="F70" s="26">
        <v>-12.043074985364941</v>
      </c>
      <c r="G70" s="26">
        <v>-98.827869438326744</v>
      </c>
      <c r="H70" s="26">
        <v>-116.36314489156622</v>
      </c>
      <c r="I70" s="26">
        <v>-146.68199003555148</v>
      </c>
      <c r="J70" s="26">
        <v>-82.292995026267334</v>
      </c>
      <c r="K70" s="26">
        <v>-225.372600797628</v>
      </c>
      <c r="L70" s="26">
        <v>-283.61934886495794</v>
      </c>
      <c r="M70" s="26">
        <v>-273.91339079663186</v>
      </c>
      <c r="N70" s="26">
        <v>-423.80445702466977</v>
      </c>
      <c r="O70" s="26">
        <v>-358.5241751897114</v>
      </c>
      <c r="P70" s="26">
        <v>-451.66447840184406</v>
      </c>
      <c r="Q70" s="26">
        <v>-274.12839400829677</v>
      </c>
      <c r="R70" s="21"/>
      <c r="S70" s="21"/>
      <c r="T70" s="21"/>
      <c r="U70" s="21"/>
      <c r="V70" s="83">
        <f t="shared" si="3"/>
        <v>1</v>
      </c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</row>
    <row r="71" spans="1:33" ht="14.25" customHeight="1" x14ac:dyDescent="0.15">
      <c r="A71" s="27" t="s">
        <v>90</v>
      </c>
      <c r="B71" s="24">
        <v>-345.9</v>
      </c>
      <c r="C71" s="24">
        <v>1169.1191191174719</v>
      </c>
      <c r="D71" s="24">
        <v>-337.4100588291588</v>
      </c>
      <c r="E71" s="24">
        <v>-1787.1158733853524</v>
      </c>
      <c r="F71" s="24">
        <v>2160.3329276750601</v>
      </c>
      <c r="G71" s="24">
        <v>2423.3513535570046</v>
      </c>
      <c r="H71" s="24">
        <v>178.1517522722597</v>
      </c>
      <c r="I71" s="24">
        <v>61.897621477572621</v>
      </c>
      <c r="J71" s="24">
        <v>1609.1358609830284</v>
      </c>
      <c r="K71" s="24">
        <v>2922.410050338643</v>
      </c>
      <c r="L71" s="24">
        <v>2030.9897148741552</v>
      </c>
      <c r="M71" s="24">
        <v>1031.4323553145762</v>
      </c>
      <c r="N71" s="24">
        <v>225.08671343140315</v>
      </c>
      <c r="O71" s="24">
        <v>1010.5192094139156</v>
      </c>
      <c r="P71" s="24">
        <v>1337.1043116883209</v>
      </c>
      <c r="Q71" s="24">
        <v>4374.1571285937425</v>
      </c>
      <c r="R71" s="21"/>
      <c r="S71" s="21"/>
      <c r="T71" s="21"/>
      <c r="U71" s="21"/>
      <c r="V71" s="83">
        <f t="shared" si="3"/>
        <v>1</v>
      </c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</row>
    <row r="72" spans="1:33" ht="14.25" customHeight="1" x14ac:dyDescent="0.15">
      <c r="A72" s="27" t="s">
        <v>91</v>
      </c>
      <c r="B72" s="26">
        <v>39385.223059476302</v>
      </c>
      <c r="C72" s="26">
        <v>48057.152834693748</v>
      </c>
      <c r="D72" s="26">
        <v>54707.664242870669</v>
      </c>
      <c r="E72" s="26">
        <v>63825.766482714709</v>
      </c>
      <c r="F72" s="26">
        <v>61231.483671620139</v>
      </c>
      <c r="G72" s="26">
        <v>71312.379874162827</v>
      </c>
      <c r="H72" s="26">
        <v>79189.620454632372</v>
      </c>
      <c r="I72" s="26">
        <v>60263.625139959811</v>
      </c>
      <c r="J72" s="26">
        <v>65340.131636104496</v>
      </c>
      <c r="K72" s="26">
        <v>62930.972341666653</v>
      </c>
      <c r="L72" s="26">
        <v>50720.764203030929</v>
      </c>
      <c r="M72" s="26">
        <v>53302.430312872661</v>
      </c>
      <c r="N72" s="26">
        <v>54278.519420612793</v>
      </c>
      <c r="O72" s="26">
        <v>63861.038760595336</v>
      </c>
      <c r="P72" s="26">
        <v>69039.959773211682</v>
      </c>
      <c r="Q72" s="26">
        <v>49379.254255591964</v>
      </c>
      <c r="R72" s="21"/>
      <c r="S72" s="21"/>
      <c r="T72" s="21"/>
      <c r="U72" s="21"/>
      <c r="V72" s="83">
        <f t="shared" si="3"/>
        <v>1</v>
      </c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</row>
    <row r="73" spans="1:33" ht="14.25" customHeight="1" x14ac:dyDescent="0.15">
      <c r="A73" s="27" t="s">
        <v>92</v>
      </c>
      <c r="B73" s="24">
        <v>521.41632561008146</v>
      </c>
      <c r="C73" s="24">
        <v>593.01585410737584</v>
      </c>
      <c r="D73" s="24">
        <v>593.89179069095565</v>
      </c>
      <c r="E73" s="24">
        <v>671.2</v>
      </c>
      <c r="F73" s="24">
        <v>622.24193037357281</v>
      </c>
      <c r="G73" s="24">
        <v>557.10310193477619</v>
      </c>
      <c r="H73" s="24">
        <v>632.67077119022827</v>
      </c>
      <c r="I73" s="24">
        <v>572.44137376720687</v>
      </c>
      <c r="J73" s="24">
        <v>643.9523850281538</v>
      </c>
      <c r="K73" s="24">
        <v>643.19243491778718</v>
      </c>
      <c r="L73" s="24">
        <v>545.59009278569238</v>
      </c>
      <c r="M73" s="24">
        <v>550.45181130040805</v>
      </c>
      <c r="N73" s="24"/>
      <c r="O73" s="24"/>
      <c r="P73" s="24"/>
      <c r="Q73" s="24"/>
      <c r="R73" s="21"/>
      <c r="S73" s="21"/>
      <c r="T73" s="21"/>
      <c r="U73" s="21"/>
      <c r="V73" s="83">
        <f t="shared" si="3"/>
        <v>0</v>
      </c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</row>
    <row r="74" spans="1:33" ht="14.25" customHeight="1" x14ac:dyDescent="0.15">
      <c r="A74" s="27" t="s">
        <v>93</v>
      </c>
      <c r="B74" s="26">
        <v>-957.59148084363949</v>
      </c>
      <c r="C74" s="26"/>
      <c r="D74" s="26">
        <v>-1128.6135815207392</v>
      </c>
      <c r="E74" s="26">
        <v>-1288.3122581434407</v>
      </c>
      <c r="F74" s="26">
        <v>-1226.1918893798384</v>
      </c>
      <c r="G74" s="26">
        <v>-1737.2802745185058</v>
      </c>
      <c r="H74" s="26">
        <v>-1266.2384141529728</v>
      </c>
      <c r="I74" s="26">
        <v>-1566.5298546511874</v>
      </c>
      <c r="J74" s="26">
        <v>-842.47018146714333</v>
      </c>
      <c r="K74" s="26">
        <v>-534.00488490509781</v>
      </c>
      <c r="L74" s="26">
        <v>-104.32843246532157</v>
      </c>
      <c r="M74" s="26"/>
      <c r="N74" s="26"/>
      <c r="O74" s="26"/>
      <c r="P74" s="26"/>
      <c r="Q74" s="26"/>
      <c r="R74" s="21"/>
      <c r="S74" s="21"/>
      <c r="T74" s="21"/>
      <c r="U74" s="21"/>
      <c r="V74" s="83">
        <f t="shared" si="3"/>
        <v>0</v>
      </c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</row>
    <row r="75" spans="1:33" ht="14.25" customHeight="1" x14ac:dyDescent="0.15">
      <c r="A75" s="27" t="s">
        <v>94</v>
      </c>
      <c r="B75" s="24">
        <v>-32.325319067777372</v>
      </c>
      <c r="C75" s="24">
        <v>-37.860415150508317</v>
      </c>
      <c r="D75" s="24">
        <v>-53.835970379451965</v>
      </c>
      <c r="E75" s="24">
        <v>-41.325652295649711</v>
      </c>
      <c r="F75" s="24">
        <v>-9.6717194338268797</v>
      </c>
      <c r="G75" s="24">
        <v>-8.1082296770730888</v>
      </c>
      <c r="H75" s="24">
        <v>-41.654729733825327</v>
      </c>
      <c r="I75" s="24">
        <v>-37.812199330147799</v>
      </c>
      <c r="J75" s="24">
        <v>-29.67123968570904</v>
      </c>
      <c r="K75" s="24">
        <v>-28.967575083828233</v>
      </c>
      <c r="L75" s="24">
        <v>-33.049564719715931</v>
      </c>
      <c r="M75" s="24">
        <v>-53.833739243380464</v>
      </c>
      <c r="N75" s="24">
        <v>-30.047459985329048</v>
      </c>
      <c r="O75" s="24">
        <v>-18.771911356260635</v>
      </c>
      <c r="P75" s="24"/>
      <c r="Q75" s="24"/>
      <c r="R75" s="21"/>
      <c r="S75" s="21"/>
      <c r="T75" s="21"/>
      <c r="U75" s="21"/>
      <c r="V75" s="83">
        <f t="shared" si="3"/>
        <v>0</v>
      </c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</row>
    <row r="76" spans="1:33" ht="14.25" customHeight="1" x14ac:dyDescent="0.15">
      <c r="A76" s="27" t="s">
        <v>95</v>
      </c>
      <c r="B76" s="26">
        <v>60.697658740000001</v>
      </c>
      <c r="C76" s="26">
        <v>161.12668840999999</v>
      </c>
      <c r="D76" s="26">
        <v>35.909997479999994</v>
      </c>
      <c r="E76" s="26">
        <v>-59.363763799999994</v>
      </c>
      <c r="F76" s="26">
        <v>-43.578111970000002</v>
      </c>
      <c r="G76" s="26">
        <v>-217.51824386999999</v>
      </c>
      <c r="H76" s="26">
        <v>-425.84708010000003</v>
      </c>
      <c r="I76" s="26">
        <v>-172.35790516999998</v>
      </c>
      <c r="J76" s="26">
        <v>-317.05610437000001</v>
      </c>
      <c r="K76" s="26">
        <v>-229.81423619999998</v>
      </c>
      <c r="L76" s="26">
        <v>-338.77550699</v>
      </c>
      <c r="M76" s="26">
        <v>-701.41045783000004</v>
      </c>
      <c r="N76" s="26">
        <v>-794.18526512000005</v>
      </c>
      <c r="O76" s="26">
        <v>-683.49244900999997</v>
      </c>
      <c r="P76" s="26">
        <v>-774.84189415000003</v>
      </c>
      <c r="Q76" s="26">
        <v>-774.96326794000004</v>
      </c>
      <c r="R76" s="21"/>
      <c r="S76" s="21"/>
      <c r="T76" s="21"/>
      <c r="U76" s="21"/>
      <c r="V76" s="83">
        <f t="shared" si="3"/>
        <v>1</v>
      </c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</row>
    <row r="77" spans="1:33" ht="14.25" customHeight="1" x14ac:dyDescent="0.15">
      <c r="A77" s="27" t="s">
        <v>96</v>
      </c>
      <c r="B77" s="24">
        <v>23611.400319266293</v>
      </c>
      <c r="C77" s="24">
        <v>51120.962615648481</v>
      </c>
      <c r="D77" s="24">
        <v>49401.389352730286</v>
      </c>
      <c r="E77" s="24">
        <v>33196.539491124473</v>
      </c>
      <c r="F77" s="24">
        <v>76991.798049828358</v>
      </c>
      <c r="G77" s="24">
        <v>68901.890238383887</v>
      </c>
      <c r="H77" s="24">
        <v>95281.767036221558</v>
      </c>
      <c r="I77" s="24">
        <v>84480.155296901503</v>
      </c>
      <c r="J77" s="24">
        <v>84508.661509468438</v>
      </c>
      <c r="K77" s="24">
        <v>75627.433336159389</v>
      </c>
      <c r="L77" s="24">
        <v>76824.542774250338</v>
      </c>
      <c r="M77" s="24">
        <v>83756.686578243112</v>
      </c>
      <c r="N77" s="24">
        <v>85180.079505618356</v>
      </c>
      <c r="O77" s="24">
        <v>124166.0151703024</v>
      </c>
      <c r="P77" s="24">
        <v>124402.32946682922</v>
      </c>
      <c r="Q77" s="24">
        <v>106188.54528835959</v>
      </c>
      <c r="R77" s="21"/>
      <c r="S77" s="21"/>
      <c r="T77" s="21"/>
      <c r="U77" s="21"/>
      <c r="V77" s="83">
        <f t="shared" si="3"/>
        <v>1</v>
      </c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</row>
    <row r="78" spans="1:33" ht="14.25" customHeight="1" x14ac:dyDescent="0.15">
      <c r="A78" s="27" t="s">
        <v>97</v>
      </c>
      <c r="B78" s="26">
        <v>-187.113</v>
      </c>
      <c r="C78" s="26">
        <v>-127.363451</v>
      </c>
      <c r="D78" s="26">
        <v>-361.26137645346597</v>
      </c>
      <c r="E78" s="26">
        <v>-42.990736837130001</v>
      </c>
      <c r="F78" s="26">
        <v>-595.18548424190794</v>
      </c>
      <c r="G78" s="26">
        <v>-581.82000000000005</v>
      </c>
      <c r="H78" s="26">
        <v>-1230.0999999999999</v>
      </c>
      <c r="I78" s="26">
        <v>-2129.9632959999999</v>
      </c>
      <c r="J78" s="26">
        <v>-1351.393882083928</v>
      </c>
      <c r="K78" s="26">
        <v>-1717.3958234359422</v>
      </c>
      <c r="L78" s="26">
        <v>-1110.90268193528</v>
      </c>
      <c r="M78" s="26">
        <v>-1222.0655005497999</v>
      </c>
      <c r="N78" s="26">
        <v>-2740.91</v>
      </c>
      <c r="O78" s="26">
        <v>-3921.813969856184</v>
      </c>
      <c r="P78" s="26">
        <v>-3952.1339685462799</v>
      </c>
      <c r="Q78" s="26">
        <v>-3398.5457178785236</v>
      </c>
      <c r="R78" s="21"/>
      <c r="S78" s="21"/>
      <c r="T78" s="21"/>
      <c r="U78" s="21"/>
      <c r="V78" s="83">
        <f t="shared" si="3"/>
        <v>1</v>
      </c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</row>
    <row r="79" spans="1:33" ht="14.25" customHeight="1" x14ac:dyDescent="0.15">
      <c r="A79" s="27" t="s">
        <v>98</v>
      </c>
      <c r="B79" s="24">
        <v>-7028.1654416834663</v>
      </c>
      <c r="C79" s="24">
        <v>-8962.33719465377</v>
      </c>
      <c r="D79" s="24">
        <v>-12466.757551943774</v>
      </c>
      <c r="E79" s="24">
        <v>-16017.322877068787</v>
      </c>
      <c r="F79" s="24">
        <v>-9510.7000000000007</v>
      </c>
      <c r="G79" s="24">
        <v>-7625.38858071714</v>
      </c>
      <c r="H79" s="24">
        <v>-9147.6537837334345</v>
      </c>
      <c r="I79" s="24">
        <v>1048.2488494617858</v>
      </c>
      <c r="J79" s="24">
        <v>-598.42970846635774</v>
      </c>
      <c r="K79" s="24">
        <v>1914.7728435155339</v>
      </c>
      <c r="L79" s="24">
        <v>172.20164660936831</v>
      </c>
      <c r="M79" s="24">
        <v>-899.43542085772879</v>
      </c>
      <c r="N79" s="24">
        <v>-1276.7128301250452</v>
      </c>
      <c r="O79" s="24">
        <v>-1968.2949207255103</v>
      </c>
      <c r="P79" s="24">
        <v>-1756.8667738568406</v>
      </c>
      <c r="Q79" s="24">
        <v>-552.43120260893807</v>
      </c>
      <c r="R79" s="21"/>
      <c r="S79" s="21"/>
      <c r="T79" s="21"/>
      <c r="U79" s="21"/>
      <c r="V79" s="83">
        <f t="shared" si="3"/>
        <v>1</v>
      </c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</row>
    <row r="80" spans="1:33" ht="14.25" customHeight="1" x14ac:dyDescent="0.15">
      <c r="A80" s="27" t="s">
        <v>99</v>
      </c>
      <c r="B80" s="26">
        <v>-28.282139999999998</v>
      </c>
      <c r="C80" s="26">
        <v>-28.884844444444443</v>
      </c>
      <c r="D80" s="26">
        <v>-41.092110740740736</v>
      </c>
      <c r="E80" s="26">
        <v>-42.711708888888886</v>
      </c>
      <c r="F80" s="26">
        <v>-63.044208888888889</v>
      </c>
      <c r="G80" s="26">
        <v>-39.877632962962956</v>
      </c>
      <c r="H80" s="26">
        <v>-31.772701481481477</v>
      </c>
      <c r="I80" s="26">
        <v>-34.282278888888889</v>
      </c>
      <c r="J80" s="26">
        <v>-25.687335555555553</v>
      </c>
      <c r="K80" s="26">
        <v>-82.801497741639352</v>
      </c>
      <c r="L80" s="26">
        <v>-116.93616908330623</v>
      </c>
      <c r="M80" s="26">
        <v>-97.023652574330697</v>
      </c>
      <c r="N80" s="26">
        <v>-121.63038346089853</v>
      </c>
      <c r="O80" s="26">
        <v>-108.90776632518944</v>
      </c>
      <c r="P80" s="26">
        <v>-119.62645937363664</v>
      </c>
      <c r="Q80" s="26">
        <v>-80.993587535185384</v>
      </c>
      <c r="R80" s="21"/>
      <c r="S80" s="21"/>
      <c r="T80" s="21"/>
      <c r="U80" s="21"/>
      <c r="V80" s="83">
        <f t="shared" si="3"/>
        <v>1</v>
      </c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</row>
    <row r="81" spans="1:33" ht="14.25" customHeight="1" x14ac:dyDescent="0.15">
      <c r="A81" s="27" t="s">
        <v>100</v>
      </c>
      <c r="B81" s="24">
        <v>-485</v>
      </c>
      <c r="C81" s="24">
        <v>-680.4</v>
      </c>
      <c r="D81" s="24">
        <v>-842.7</v>
      </c>
      <c r="E81" s="24">
        <v>-634.1</v>
      </c>
      <c r="F81" s="24">
        <v>-729.26568999999995</v>
      </c>
      <c r="G81" s="24">
        <v>-1033.69389</v>
      </c>
      <c r="H81" s="24">
        <v>-1303.2984100000001</v>
      </c>
      <c r="I81" s="24">
        <v>-1024.9831200000001</v>
      </c>
      <c r="J81" s="24">
        <v>-1235.99935</v>
      </c>
      <c r="K81" s="24">
        <v>-1516.9680000000001</v>
      </c>
      <c r="L81" s="24">
        <v>-1486.47182</v>
      </c>
      <c r="M81" s="24">
        <v>-1425.2795900000001</v>
      </c>
      <c r="N81" s="24">
        <v>-1501.1478999999999</v>
      </c>
      <c r="O81" s="24">
        <v>-1506.5146400000001</v>
      </c>
      <c r="P81" s="24">
        <v>-1411.58455</v>
      </c>
      <c r="Q81" s="24">
        <v>-1398.3077599999999</v>
      </c>
      <c r="R81" s="21"/>
      <c r="S81" s="21"/>
      <c r="T81" s="21"/>
      <c r="U81" s="21"/>
      <c r="V81" s="83">
        <f t="shared" si="3"/>
        <v>1</v>
      </c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</row>
    <row r="82" spans="1:33" ht="14.25" customHeight="1" x14ac:dyDescent="0.15">
      <c r="A82" s="27" t="s">
        <v>101</v>
      </c>
      <c r="B82" s="26">
        <v>-48.4</v>
      </c>
      <c r="C82" s="26">
        <v>-40.82</v>
      </c>
      <c r="D82" s="26">
        <v>-63.15</v>
      </c>
      <c r="E82" s="26">
        <v>-91.2</v>
      </c>
      <c r="F82" s="26">
        <v>-168.2</v>
      </c>
      <c r="G82" s="26">
        <v>-77.11</v>
      </c>
      <c r="H82" s="26">
        <v>-133.38999999999999</v>
      </c>
      <c r="I82" s="26">
        <v>-121.98</v>
      </c>
      <c r="J82" s="26">
        <v>-405.14</v>
      </c>
      <c r="K82" s="26">
        <v>-212.21675223593431</v>
      </c>
      <c r="L82" s="26">
        <v>-143.24332168824941</v>
      </c>
      <c r="M82" s="26">
        <v>-154.81333209223041</v>
      </c>
      <c r="N82" s="26">
        <v>-50.63</v>
      </c>
      <c r="O82" s="26">
        <v>-181.84</v>
      </c>
      <c r="P82" s="26">
        <v>-114.09</v>
      </c>
      <c r="Q82" s="26"/>
      <c r="R82" s="21"/>
      <c r="S82" s="21"/>
      <c r="T82" s="21"/>
      <c r="U82" s="21"/>
      <c r="V82" s="83">
        <f t="shared" si="3"/>
        <v>0</v>
      </c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</row>
    <row r="83" spans="1:33" ht="14.25" customHeight="1" x14ac:dyDescent="0.15">
      <c r="A83" s="27" t="s">
        <v>102</v>
      </c>
      <c r="B83" s="24">
        <v>-8.8175941298711091</v>
      </c>
      <c r="C83" s="24">
        <v>-8.8335960369144004</v>
      </c>
      <c r="D83" s="24">
        <v>-9.9</v>
      </c>
      <c r="E83" s="24">
        <v>-14.7001641339423</v>
      </c>
      <c r="F83" s="24">
        <v>-11.110094115454501</v>
      </c>
      <c r="G83" s="24">
        <v>-2.3200140527422102</v>
      </c>
      <c r="H83" s="24">
        <v>-18.508639928110497</v>
      </c>
      <c r="I83" s="24">
        <v>-33.0329160078931</v>
      </c>
      <c r="J83" s="24">
        <v>-8.0220016589753591</v>
      </c>
      <c r="K83" s="24">
        <v>37.335319033206098</v>
      </c>
      <c r="L83" s="24">
        <v>25.571498172168198</v>
      </c>
      <c r="M83" s="24">
        <v>17.622340000000001</v>
      </c>
      <c r="N83" s="24">
        <v>14.46599907081429</v>
      </c>
      <c r="O83" s="24">
        <v>-51.142823165925378</v>
      </c>
      <c r="P83" s="24">
        <v>26.530854771993603</v>
      </c>
      <c r="Q83" s="24"/>
      <c r="R83" s="21"/>
      <c r="S83" s="21"/>
      <c r="T83" s="21"/>
      <c r="U83" s="21"/>
      <c r="V83" s="83">
        <f t="shared" si="3"/>
        <v>0</v>
      </c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</row>
    <row r="84" spans="1:33" ht="14.25" customHeight="1" x14ac:dyDescent="0.15">
      <c r="A84" s="27" t="s">
        <v>103</v>
      </c>
      <c r="B84" s="26">
        <v>-39.04</v>
      </c>
      <c r="C84" s="26">
        <v>-69.004999999999995</v>
      </c>
      <c r="D84" s="26">
        <v>-44.859000000000002</v>
      </c>
      <c r="E84" s="26">
        <v>-14.792519674212</v>
      </c>
      <c r="F84" s="26">
        <v>-16.885732182439305</v>
      </c>
      <c r="G84" s="26">
        <v>12.779877713638797</v>
      </c>
      <c r="H84" s="26">
        <v>-9.3290000000000006</v>
      </c>
      <c r="I84" s="26">
        <v>23.9697</v>
      </c>
      <c r="J84" s="26">
        <v>28.542096000000001</v>
      </c>
      <c r="K84" s="26">
        <v>26.655221786910097</v>
      </c>
      <c r="L84" s="26">
        <v>24.7</v>
      </c>
      <c r="M84" s="26">
        <v>-46.006449106341599</v>
      </c>
      <c r="N84" s="26">
        <v>-82.707830208047113</v>
      </c>
      <c r="O84" s="26">
        <v>-98.965365386434087</v>
      </c>
      <c r="P84" s="26">
        <v>-83.133727800109099</v>
      </c>
      <c r="Q84" s="26"/>
      <c r="R84" s="21"/>
      <c r="S84" s="21"/>
      <c r="T84" s="21"/>
      <c r="U84" s="21"/>
      <c r="V84" s="83">
        <f t="shared" si="3"/>
        <v>0</v>
      </c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</row>
    <row r="85" spans="1:33" ht="14.25" customHeight="1" x14ac:dyDescent="0.15">
      <c r="A85" s="27" t="s">
        <v>104</v>
      </c>
      <c r="B85" s="24">
        <v>-35.04</v>
      </c>
      <c r="C85" s="24">
        <v>6.617</v>
      </c>
      <c r="D85" s="24">
        <v>2.206</v>
      </c>
      <c r="E85" s="24">
        <v>5.5464480699060008</v>
      </c>
      <c r="F85" s="24">
        <v>12.800149715358998</v>
      </c>
      <c r="G85" s="24">
        <v>22.286383412830002</v>
      </c>
      <c r="H85" s="24">
        <v>40.996455641392998</v>
      </c>
      <c r="I85" s="24">
        <v>68.449106351987794</v>
      </c>
      <c r="J85" s="24">
        <v>31.5233605050866</v>
      </c>
      <c r="K85" s="24">
        <v>49.100051420278994</v>
      </c>
      <c r="L85" s="24">
        <v>35.182399450000005</v>
      </c>
      <c r="M85" s="24">
        <v>43.221335812999996</v>
      </c>
      <c r="N85" s="24">
        <v>53.653732336734009</v>
      </c>
      <c r="O85" s="24">
        <v>52.943350850000002</v>
      </c>
      <c r="P85" s="24">
        <v>49.661248180000001</v>
      </c>
      <c r="Q85" s="24"/>
      <c r="R85" s="21"/>
      <c r="S85" s="21"/>
      <c r="T85" s="21"/>
      <c r="U85" s="21"/>
      <c r="V85" s="83">
        <f t="shared" si="3"/>
        <v>0</v>
      </c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</row>
    <row r="86" spans="1:33" ht="14.25" customHeight="1" x14ac:dyDescent="0.15">
      <c r="A86" s="27" t="s">
        <v>105</v>
      </c>
      <c r="B86" s="26">
        <v>-473.62403561477123</v>
      </c>
      <c r="C86" s="26">
        <v>-536.75957938574993</v>
      </c>
      <c r="D86" s="26">
        <v>-395.24160535964273</v>
      </c>
      <c r="E86" s="26">
        <v>-520.79845069351666</v>
      </c>
      <c r="F86" s="26">
        <v>-631.5058186229229</v>
      </c>
      <c r="G86" s="26">
        <v>-849.8440899253028</v>
      </c>
      <c r="H86" s="26">
        <v>-974.03450639606228</v>
      </c>
      <c r="I86" s="26">
        <v>-1265.5383253043985</v>
      </c>
      <c r="J86" s="26">
        <v>-1353.0384855720868</v>
      </c>
      <c r="K86" s="26">
        <v>-1605.9324848480253</v>
      </c>
      <c r="L86" s="26">
        <v>-1426.3452835435371</v>
      </c>
      <c r="M86" s="26">
        <v>-1507.6777374787234</v>
      </c>
      <c r="N86" s="26">
        <v>-1405.69842332044</v>
      </c>
      <c r="O86" s="26">
        <v>-1881.5397683385504</v>
      </c>
      <c r="P86" s="26">
        <v>-1901.3781545965276</v>
      </c>
      <c r="Q86" s="26">
        <v>-1610.0794179637255</v>
      </c>
      <c r="R86" s="21"/>
      <c r="S86" s="21"/>
      <c r="T86" s="21"/>
      <c r="U86" s="21"/>
      <c r="V86" s="83">
        <f t="shared" si="3"/>
        <v>1</v>
      </c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</row>
    <row r="87" spans="1:33" ht="14.25" customHeight="1" x14ac:dyDescent="0.15">
      <c r="A87" s="27" t="s">
        <v>106</v>
      </c>
      <c r="B87" s="24">
        <v>-9632.0953747455387</v>
      </c>
      <c r="C87" s="24">
        <v>-6756.5069964064196</v>
      </c>
      <c r="D87" s="24">
        <v>-10026.577359332974</v>
      </c>
      <c r="E87" s="24">
        <v>-10429.249121898516</v>
      </c>
      <c r="F87" s="24">
        <v>-5766.9694738888893</v>
      </c>
      <c r="G87" s="24">
        <v>-5971.3272570827667</v>
      </c>
      <c r="H87" s="24">
        <v>-6784.5086098265929</v>
      </c>
      <c r="I87" s="24">
        <v>-5413.3781587377316</v>
      </c>
      <c r="J87" s="24">
        <v>-3830.9453679129238</v>
      </c>
      <c r="K87" s="24">
        <v>-6129.6285530513078</v>
      </c>
      <c r="L87" s="24">
        <v>-5618.217540188075</v>
      </c>
      <c r="M87" s="24">
        <v>-3372.0573127510193</v>
      </c>
      <c r="N87" s="24">
        <v>-5629.5708770692127</v>
      </c>
      <c r="O87" s="24">
        <v>-5855.5176022812566</v>
      </c>
      <c r="P87" s="24">
        <v>-4271.5624155678643</v>
      </c>
      <c r="Q87" s="24">
        <v>-2424.111277551589</v>
      </c>
      <c r="R87" s="21"/>
      <c r="S87" s="21"/>
      <c r="T87" s="21"/>
      <c r="U87" s="21"/>
      <c r="V87" s="83">
        <f t="shared" si="3"/>
        <v>1</v>
      </c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</row>
    <row r="88" spans="1:33" ht="14.25" customHeight="1" x14ac:dyDescent="0.15">
      <c r="A88" s="27" t="s">
        <v>107</v>
      </c>
      <c r="B88" s="26">
        <v>-671.33616147079795</v>
      </c>
      <c r="C88" s="26">
        <v>-1050.2154409413813</v>
      </c>
      <c r="D88" s="26">
        <v>-959.77669269336434</v>
      </c>
      <c r="E88" s="26">
        <v>-3465.6784537259341</v>
      </c>
      <c r="F88" s="26">
        <v>-2168.3818922692226</v>
      </c>
      <c r="G88" s="26">
        <v>-2103.5315643371564</v>
      </c>
      <c r="H88" s="26">
        <v>-1772.3789707502497</v>
      </c>
      <c r="I88" s="26">
        <v>-1285.6569431785019</v>
      </c>
      <c r="J88" s="26">
        <v>-115.63475227587733</v>
      </c>
      <c r="K88" s="26">
        <v>-233.65994478953729</v>
      </c>
      <c r="L88" s="26">
        <v>-26.754199935434027</v>
      </c>
      <c r="M88" s="26">
        <v>408.4024177511817</v>
      </c>
      <c r="N88" s="26">
        <v>118.85079160612217</v>
      </c>
      <c r="O88" s="26">
        <v>267.79348903560384</v>
      </c>
      <c r="P88" s="26">
        <v>507.46507059058376</v>
      </c>
      <c r="Q88" s="26">
        <v>524.94912502686191</v>
      </c>
      <c r="R88" s="21"/>
      <c r="S88" s="21"/>
      <c r="T88" s="21"/>
      <c r="U88" s="21"/>
      <c r="V88" s="83">
        <f t="shared" si="3"/>
        <v>1</v>
      </c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</row>
    <row r="89" spans="1:33" ht="14.25" customHeight="1" x14ac:dyDescent="0.15">
      <c r="A89" s="27" t="s">
        <v>108</v>
      </c>
      <c r="B89" s="24">
        <v>-6649.9583316517219</v>
      </c>
      <c r="C89" s="24">
        <v>-6245.3257884613013</v>
      </c>
      <c r="D89" s="24">
        <v>-6515.8110309005961</v>
      </c>
      <c r="E89" s="24">
        <v>-5364.3362735051633</v>
      </c>
      <c r="F89" s="24">
        <v>-7538.9</v>
      </c>
      <c r="G89" s="24">
        <v>-15601.985068129727</v>
      </c>
      <c r="H89" s="24">
        <v>-16043.262741612674</v>
      </c>
      <c r="I89" s="24">
        <v>-20842.871438366037</v>
      </c>
      <c r="J89" s="24">
        <v>-21802.411390769972</v>
      </c>
      <c r="K89" s="24">
        <v>-24944.592949807047</v>
      </c>
      <c r="L89" s="24">
        <v>-23360.376799617796</v>
      </c>
      <c r="M89" s="24">
        <v>-27361.150830087394</v>
      </c>
      <c r="N89" s="24">
        <v>-26423.108357814948</v>
      </c>
      <c r="O89" s="24">
        <v>-29756.615341268822</v>
      </c>
      <c r="P89" s="24">
        <v>-29377.86649620868</v>
      </c>
      <c r="Q89" s="24">
        <v>-32044.833069040582</v>
      </c>
      <c r="R89" s="21"/>
      <c r="S89" s="21"/>
      <c r="T89" s="21"/>
      <c r="U89" s="21"/>
      <c r="V89" s="83">
        <f t="shared" si="3"/>
        <v>1</v>
      </c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</row>
    <row r="90" spans="1:33" ht="14.25" customHeight="1" x14ac:dyDescent="0.15">
      <c r="A90" s="27" t="s">
        <v>109</v>
      </c>
      <c r="B90" s="26">
        <v>-12926.627527288339</v>
      </c>
      <c r="C90" s="26">
        <v>-13789.573806845628</v>
      </c>
      <c r="D90" s="26">
        <v>-15524.67415452887</v>
      </c>
      <c r="E90" s="26">
        <v>-15155.390370582822</v>
      </c>
      <c r="F90" s="26">
        <v>-15140.098798948919</v>
      </c>
      <c r="G90" s="26">
        <v>-20698.2</v>
      </c>
      <c r="H90" s="26">
        <v>-26547.166125369764</v>
      </c>
      <c r="I90" s="26">
        <v>-26627.825231635674</v>
      </c>
      <c r="J90" s="26">
        <v>-27050.245369772998</v>
      </c>
      <c r="K90" s="26">
        <v>-29702.610779464972</v>
      </c>
      <c r="L90" s="26">
        <v>-28379.1314752455</v>
      </c>
      <c r="M90" s="26">
        <v>-29647.021806265166</v>
      </c>
      <c r="N90" s="26">
        <v>-32130.578986537043</v>
      </c>
      <c r="O90" s="26">
        <v>-30815.153570310416</v>
      </c>
      <c r="P90" s="26">
        <v>-33774.657690288484</v>
      </c>
      <c r="Q90" s="26">
        <v>-28891.42823631558</v>
      </c>
      <c r="R90" s="21"/>
      <c r="S90" s="21"/>
      <c r="T90" s="21"/>
      <c r="U90" s="21"/>
      <c r="V90" s="83">
        <f t="shared" si="3"/>
        <v>1</v>
      </c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</row>
    <row r="91" spans="1:33" ht="14.25" customHeight="1" x14ac:dyDescent="0.15">
      <c r="A91" s="27" t="s">
        <v>111</v>
      </c>
      <c r="B91" s="26">
        <v>-4527.2</v>
      </c>
      <c r="C91" s="26">
        <v>-3545.5</v>
      </c>
      <c r="D91" s="26">
        <v>-3066.97</v>
      </c>
      <c r="E91" s="26">
        <v>3485.2</v>
      </c>
      <c r="F91" s="26">
        <v>3095.1</v>
      </c>
      <c r="G91" s="26">
        <v>1593.2</v>
      </c>
      <c r="H91" s="26">
        <v>-237</v>
      </c>
      <c r="I91" s="26">
        <v>1059</v>
      </c>
      <c r="J91" s="26">
        <v>-1060.4000000000001</v>
      </c>
      <c r="K91" s="26">
        <v>-1303.5999999999999</v>
      </c>
      <c r="L91" s="26">
        <v>-1516.2</v>
      </c>
      <c r="M91" s="26">
        <v>-1561.2</v>
      </c>
      <c r="N91" s="26">
        <v>-1440.7</v>
      </c>
      <c r="O91" s="26">
        <v>-1754</v>
      </c>
      <c r="P91" s="26">
        <v>-1166</v>
      </c>
      <c r="Q91" s="26">
        <v>-1786.3</v>
      </c>
      <c r="R91" s="21"/>
      <c r="S91" s="21"/>
      <c r="T91" s="21"/>
      <c r="U91" s="21"/>
      <c r="V91" s="83">
        <f t="shared" si="3"/>
        <v>1</v>
      </c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</row>
    <row r="92" spans="1:33" ht="14.25" customHeight="1" x14ac:dyDescent="0.15">
      <c r="A92" s="27" t="s">
        <v>112</v>
      </c>
      <c r="B92" s="24">
        <v>-30998.345655815294</v>
      </c>
      <c r="C92" s="24">
        <v>-30157.314878186622</v>
      </c>
      <c r="D92" s="24">
        <v>-38087.496623192463</v>
      </c>
      <c r="E92" s="24">
        <v>-37140.712915877019</v>
      </c>
      <c r="F92" s="24">
        <v>-38819.026555209617</v>
      </c>
      <c r="G92" s="24">
        <v>-34294.581221212095</v>
      </c>
      <c r="H92" s="24">
        <v>-44291.994302807048</v>
      </c>
      <c r="I92" s="24">
        <v>-43604.540312264369</v>
      </c>
      <c r="J92" s="24">
        <v>-37209.235306580515</v>
      </c>
      <c r="K92" s="24">
        <v>-40407.9</v>
      </c>
      <c r="L92" s="24">
        <v>-67471.566293527227</v>
      </c>
      <c r="M92" s="24">
        <v>-55223.191875333738</v>
      </c>
      <c r="N92" s="24">
        <v>-68919.01391419342</v>
      </c>
      <c r="O92" s="24">
        <v>-81899.348778644839</v>
      </c>
      <c r="P92" s="72">
        <v>-90259.871301960637</v>
      </c>
      <c r="Q92" s="72">
        <v>-101650.88491206254</v>
      </c>
      <c r="R92" s="21"/>
      <c r="S92" s="21"/>
      <c r="T92" s="21"/>
      <c r="U92" s="21"/>
      <c r="V92" s="83">
        <f t="shared" si="3"/>
        <v>1</v>
      </c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</row>
    <row r="93" spans="1:33" ht="14.25" customHeight="1" x14ac:dyDescent="0.15">
      <c r="A93" s="27" t="s">
        <v>113</v>
      </c>
      <c r="B93" s="26">
        <v>-1378.5</v>
      </c>
      <c r="C93" s="26">
        <v>-764.2</v>
      </c>
      <c r="D93" s="26">
        <v>-411.29999999999905</v>
      </c>
      <c r="E93" s="26">
        <v>-4411</v>
      </c>
      <c r="F93" s="26">
        <v>-5120.3999999999996</v>
      </c>
      <c r="G93" s="26">
        <v>-4566.1000000000004</v>
      </c>
      <c r="H93" s="26">
        <v>-3725.2</v>
      </c>
      <c r="I93" s="26">
        <v>-6757.6</v>
      </c>
      <c r="J93" s="26">
        <v>-6058.5</v>
      </c>
      <c r="K93" s="26">
        <v>-1951.9</v>
      </c>
      <c r="L93" s="26">
        <v>-2674.4</v>
      </c>
      <c r="M93" s="26">
        <v>-3007.4</v>
      </c>
      <c r="N93" s="26">
        <v>-1897.6</v>
      </c>
      <c r="O93" s="26">
        <v>-444.099999999999</v>
      </c>
      <c r="P93" s="26">
        <v>-2459.5</v>
      </c>
      <c r="Q93" s="26">
        <v>-4409.8999999999996</v>
      </c>
      <c r="R93" s="21"/>
      <c r="S93" s="21"/>
      <c r="T93" s="21"/>
      <c r="U93" s="21"/>
      <c r="V93" s="83">
        <f t="shared" si="3"/>
        <v>1</v>
      </c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</row>
    <row r="94" spans="1:33" ht="14.25" customHeight="1" x14ac:dyDescent="0.15">
      <c r="A94" s="27" t="s">
        <v>114</v>
      </c>
      <c r="B94" s="24">
        <v>4144.9989676644145</v>
      </c>
      <c r="C94" s="24">
        <v>9318.5621581405176</v>
      </c>
      <c r="D94" s="24">
        <v>2538.2477264392032</v>
      </c>
      <c r="E94" s="24">
        <v>-20656.18573969484</v>
      </c>
      <c r="F94" s="24">
        <v>-2168.7642962289688</v>
      </c>
      <c r="G94" s="24">
        <v>-5108.7650248196014</v>
      </c>
      <c r="H94" s="24">
        <v>-7297.6243893195151</v>
      </c>
      <c r="I94" s="24">
        <v>-3356.3080346588272</v>
      </c>
      <c r="J94" s="24">
        <v>-3616.7401845260906</v>
      </c>
      <c r="K94" s="24">
        <v>-37.223069481383327</v>
      </c>
      <c r="L94" s="24">
        <v>-12063.683814487806</v>
      </c>
      <c r="M94" s="24">
        <v>5400.5877948176976</v>
      </c>
      <c r="N94" s="24">
        <v>10815.910736292064</v>
      </c>
      <c r="O94" s="24">
        <v>22010.096748901124</v>
      </c>
      <c r="P94" s="24">
        <v>16929.465527029242</v>
      </c>
      <c r="Q94" s="24">
        <v>19814.18806367998</v>
      </c>
      <c r="R94" s="21"/>
      <c r="S94" s="21"/>
      <c r="T94" s="21"/>
      <c r="U94" s="21"/>
      <c r="V94" s="83">
        <f t="shared" si="3"/>
        <v>1</v>
      </c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</row>
    <row r="95" spans="1:33" ht="14.25" customHeight="1" x14ac:dyDescent="0.15">
      <c r="A95" s="27" t="s">
        <v>115</v>
      </c>
      <c r="B95" s="26">
        <v>-676.21565556563098</v>
      </c>
      <c r="C95" s="26">
        <v>-615.63215294213398</v>
      </c>
      <c r="D95" s="26">
        <v>-661.59484769696201</v>
      </c>
      <c r="E95" s="26">
        <v>-568.26156893191603</v>
      </c>
      <c r="F95" s="26">
        <v>-667.91429137204693</v>
      </c>
      <c r="G95" s="26">
        <v>-494.61726689283904</v>
      </c>
      <c r="H95" s="26">
        <v>-518.4</v>
      </c>
      <c r="I95" s="26">
        <v>-199.61259703831809</v>
      </c>
      <c r="J95" s="26">
        <v>-333.56917165863274</v>
      </c>
      <c r="K95" s="26">
        <v>-298.41353904255533</v>
      </c>
      <c r="L95" s="26">
        <v>-439.97840999551272</v>
      </c>
      <c r="M95" s="26">
        <v>-594.98797340232716</v>
      </c>
      <c r="N95" s="26">
        <v>-421.14862837129476</v>
      </c>
      <c r="O95" s="26">
        <v>-596.02317136779425</v>
      </c>
      <c r="P95" s="26">
        <v>-441.49958542181025</v>
      </c>
      <c r="Q95" s="26">
        <v>-472.92288898252059</v>
      </c>
      <c r="R95" s="21"/>
      <c r="S95" s="21"/>
      <c r="T95" s="21"/>
      <c r="U95" s="21"/>
      <c r="V95" s="83">
        <f t="shared" si="3"/>
        <v>1</v>
      </c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</row>
    <row r="96" spans="1:33" ht="14.25" customHeight="1" x14ac:dyDescent="0.15">
      <c r="A96" s="27" t="s">
        <v>116</v>
      </c>
      <c r="B96" s="24">
        <v>107784.01848772174</v>
      </c>
      <c r="C96" s="24">
        <v>122311.1050111018</v>
      </c>
      <c r="D96" s="24">
        <v>139746.82982453713</v>
      </c>
      <c r="E96" s="24">
        <v>137817.97317353429</v>
      </c>
      <c r="F96" s="24">
        <v>134822.69362850257</v>
      </c>
      <c r="G96" s="24">
        <v>155086.2535721756</v>
      </c>
      <c r="H96" s="24">
        <v>182966.00436248796</v>
      </c>
      <c r="I96" s="24">
        <v>175660.2569078801</v>
      </c>
      <c r="J96" s="24">
        <v>181625.74743593144</v>
      </c>
      <c r="K96" s="24">
        <v>183920.85199916633</v>
      </c>
      <c r="L96" s="24">
        <v>176017.25324928566</v>
      </c>
      <c r="M96" s="24">
        <v>176310.55990366268</v>
      </c>
      <c r="N96" s="24">
        <v>184481.75432883689</v>
      </c>
      <c r="O96" s="24">
        <v>194053.38106077601</v>
      </c>
      <c r="P96" s="24">
        <v>198025.52879646848</v>
      </c>
      <c r="Q96" s="24">
        <v>194643.01233942999</v>
      </c>
      <c r="R96" s="21"/>
      <c r="S96" s="21"/>
      <c r="T96" s="21"/>
      <c r="U96" s="21"/>
      <c r="V96" s="83">
        <f t="shared" si="3"/>
        <v>1</v>
      </c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</row>
    <row r="97" spans="1:33" ht="14.25" customHeight="1" x14ac:dyDescent="0.15">
      <c r="A97" s="27" t="s">
        <v>117</v>
      </c>
      <c r="B97" s="26">
        <v>257.88660855830744</v>
      </c>
      <c r="C97" s="26">
        <v>363.73750405882936</v>
      </c>
      <c r="D97" s="26">
        <v>575.74258969156722</v>
      </c>
      <c r="E97" s="26">
        <v>411.6384916318321</v>
      </c>
      <c r="F97" s="26">
        <v>375.96636908704227</v>
      </c>
      <c r="G97" s="26">
        <v>-214.5</v>
      </c>
      <c r="H97" s="26">
        <v>-264.46790845070427</v>
      </c>
      <c r="I97" s="26">
        <v>-387.9978873239437</v>
      </c>
      <c r="J97" s="26">
        <v>-338.80283784491314</v>
      </c>
      <c r="K97" s="26">
        <v>-416.76056338028167</v>
      </c>
      <c r="L97" s="26">
        <v>-432.88732394366201</v>
      </c>
      <c r="M97" s="26">
        <v>-305.63380281690144</v>
      </c>
      <c r="N97" s="26">
        <v>-206.61971830985917</v>
      </c>
      <c r="O97" s="26">
        <v>-199.66197183098592</v>
      </c>
      <c r="P97" s="26">
        <v>-88.309859154929583</v>
      </c>
      <c r="Q97" s="72">
        <f>-92.6/0.71</f>
        <v>-130.42253521126761</v>
      </c>
      <c r="R97" s="21"/>
      <c r="S97" s="21"/>
      <c r="T97" s="21"/>
      <c r="U97" s="21"/>
      <c r="V97" s="83">
        <f t="shared" si="3"/>
        <v>1</v>
      </c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</row>
    <row r="98" spans="1:33" ht="14.25" customHeight="1" x14ac:dyDescent="0.15">
      <c r="A98" s="27" t="s">
        <v>118</v>
      </c>
      <c r="B98" s="24">
        <v>-5555.5462934285806</v>
      </c>
      <c r="C98" s="24">
        <v>-9350.0273488651783</v>
      </c>
      <c r="D98" s="24">
        <v>-12945.65428979136</v>
      </c>
      <c r="E98" s="24">
        <v>-19375.316673568559</v>
      </c>
      <c r="F98" s="24">
        <v>-12417.4704186567</v>
      </c>
      <c r="G98" s="24">
        <v>-19375.636780327099</v>
      </c>
      <c r="H98" s="24">
        <v>-27745.066470513932</v>
      </c>
      <c r="I98" s="24">
        <v>-28117.074671254952</v>
      </c>
      <c r="J98" s="24">
        <v>-25147.719264724878</v>
      </c>
      <c r="K98" s="24">
        <v>-22701.185382842898</v>
      </c>
      <c r="L98" s="24">
        <v>-11617.930004850099</v>
      </c>
      <c r="M98" s="24">
        <v>-13450.3473697312</v>
      </c>
      <c r="N98" s="24">
        <v>-18148.538565434366</v>
      </c>
      <c r="O98" s="24">
        <v>-21974.3838297357</v>
      </c>
      <c r="P98" s="24">
        <v>-22752.238926264901</v>
      </c>
      <c r="Q98" s="24">
        <v>-14930.125004771069</v>
      </c>
      <c r="R98" s="21"/>
      <c r="S98" s="21"/>
      <c r="T98" s="21"/>
      <c r="U98" s="21"/>
      <c r="V98" s="83">
        <f t="shared" si="3"/>
        <v>1</v>
      </c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</row>
    <row r="99" spans="1:33" ht="14.25" customHeight="1" x14ac:dyDescent="0.15">
      <c r="A99" s="27" t="s">
        <v>119</v>
      </c>
      <c r="B99" s="26">
        <v>-108.45366399649612</v>
      </c>
      <c r="C99" s="26">
        <v>-70.079632208811859</v>
      </c>
      <c r="D99" s="26">
        <v>-144.18806635305762</v>
      </c>
      <c r="E99" s="26">
        <v>-45.201768440327193</v>
      </c>
      <c r="F99" s="26">
        <v>-30.490686374850515</v>
      </c>
      <c r="G99" s="26">
        <v>-147.62683499371485</v>
      </c>
      <c r="H99" s="26">
        <v>-130.30000000000001</v>
      </c>
      <c r="I99" s="26">
        <v>-315.66970306400094</v>
      </c>
      <c r="J99" s="26">
        <v>-599.97015907419609</v>
      </c>
      <c r="K99" s="26">
        <v>-868.23748187324054</v>
      </c>
      <c r="L99" s="26">
        <v>-812.63877761612662</v>
      </c>
      <c r="M99" s="26">
        <v>-1010.323429320632</v>
      </c>
      <c r="N99" s="26">
        <v>-1508.5990993141381</v>
      </c>
      <c r="O99" s="26">
        <v>-1449.2254867689603</v>
      </c>
      <c r="P99" s="26">
        <v>-1925.0259425966628</v>
      </c>
      <c r="Q99" s="26"/>
      <c r="R99" s="21"/>
      <c r="S99" s="21"/>
      <c r="T99" s="21"/>
      <c r="U99" s="21"/>
      <c r="V99" s="83">
        <f t="shared" si="3"/>
        <v>0</v>
      </c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</row>
    <row r="100" spans="1:33" ht="14.25" customHeight="1" x14ac:dyDescent="0.15">
      <c r="A100" s="27" t="s">
        <v>120</v>
      </c>
      <c r="B100" s="24"/>
      <c r="C100" s="24">
        <v>48.2</v>
      </c>
      <c r="D100" s="24">
        <v>59.400974076530836</v>
      </c>
      <c r="E100" s="24">
        <v>65.62968525642988</v>
      </c>
      <c r="F100" s="24">
        <v>51.702884763195499</v>
      </c>
      <c r="G100" s="24">
        <v>73.285878679990319</v>
      </c>
      <c r="H100" s="24">
        <v>69.440826232497116</v>
      </c>
      <c r="I100" s="24">
        <v>98.705265062081622</v>
      </c>
      <c r="J100" s="24">
        <v>117.8146696588641</v>
      </c>
      <c r="K100" s="24">
        <v>157.57383852027436</v>
      </c>
      <c r="L100" s="24">
        <v>180.30763016126798</v>
      </c>
      <c r="M100" s="24">
        <v>140.54084315429867</v>
      </c>
      <c r="N100" s="24">
        <v>171.79393152786258</v>
      </c>
      <c r="O100" s="24">
        <v>168.68717856166822</v>
      </c>
      <c r="P100" s="24">
        <v>194.25407401847175</v>
      </c>
      <c r="Q100" s="24"/>
      <c r="R100" s="21"/>
      <c r="S100" s="21"/>
      <c r="T100" s="21"/>
      <c r="U100" s="21"/>
      <c r="V100" s="83">
        <f t="shared" si="3"/>
        <v>0</v>
      </c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</row>
    <row r="101" spans="1:33" ht="14.25" customHeight="1" x14ac:dyDescent="0.15">
      <c r="A101" s="27" t="s">
        <v>121</v>
      </c>
      <c r="B101" s="26">
        <v>-8041.4</v>
      </c>
      <c r="C101" s="26">
        <v>-4997.7</v>
      </c>
      <c r="D101" s="26">
        <v>-4536.7</v>
      </c>
      <c r="E101" s="26">
        <v>-2415.6</v>
      </c>
      <c r="F101" s="26">
        <v>-3435.7</v>
      </c>
      <c r="G101" s="26">
        <v>-692.5</v>
      </c>
      <c r="H101" s="26">
        <v>5396</v>
      </c>
      <c r="I101" s="26">
        <v>10732.9</v>
      </c>
      <c r="J101" s="26">
        <v>7518</v>
      </c>
      <c r="K101" s="26">
        <v>5159.3999999999996</v>
      </c>
      <c r="L101" s="26">
        <v>4454.6000000000004</v>
      </c>
      <c r="M101" s="26">
        <v>4567.1000000000004</v>
      </c>
      <c r="N101" s="26">
        <v>5336.9</v>
      </c>
      <c r="O101" s="26">
        <v>4901.8999999999996</v>
      </c>
      <c r="P101" s="26">
        <v>12856</v>
      </c>
      <c r="Q101" s="26">
        <v>12050.3</v>
      </c>
      <c r="R101" s="21"/>
      <c r="S101" s="21"/>
      <c r="T101" s="21"/>
      <c r="U101" s="21"/>
      <c r="V101" s="83">
        <f t="shared" ref="V101:V132" si="4">IF(Q101="", 0, 1)</f>
        <v>1</v>
      </c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</row>
    <row r="102" spans="1:33" ht="14.25" customHeight="1" x14ac:dyDescent="0.15">
      <c r="A102" s="27" t="s">
        <v>122</v>
      </c>
      <c r="B102" s="24">
        <v>173.03199616054442</v>
      </c>
      <c r="C102" s="24">
        <v>199.36750763365927</v>
      </c>
      <c r="D102" s="24">
        <v>255.25442804154801</v>
      </c>
      <c r="E102" s="24">
        <v>241.20320699702884</v>
      </c>
      <c r="F102" s="24">
        <v>84.498349192395381</v>
      </c>
      <c r="G102" s="24">
        <v>89.905217585381024</v>
      </c>
      <c r="H102" s="24">
        <v>154.71433468035127</v>
      </c>
      <c r="I102" s="24">
        <v>198.10143037602472</v>
      </c>
      <c r="J102" s="24">
        <v>161.80000000000001</v>
      </c>
      <c r="K102" s="24">
        <v>151.54086181625428</v>
      </c>
      <c r="L102" s="24">
        <v>102.90584787804346</v>
      </c>
      <c r="M102" s="24">
        <v>81.800618011358694</v>
      </c>
      <c r="N102" s="24">
        <v>147.30108855688621</v>
      </c>
      <c r="O102" s="24">
        <v>133.87712181487925</v>
      </c>
      <c r="P102" s="24">
        <v>180.23004718478447</v>
      </c>
      <c r="Q102" s="24">
        <v>186.0720958057577</v>
      </c>
      <c r="R102" s="21"/>
      <c r="S102" s="21"/>
      <c r="T102" s="21"/>
      <c r="U102" s="21"/>
      <c r="V102" s="83">
        <f t="shared" si="4"/>
        <v>1</v>
      </c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</row>
    <row r="103" spans="1:33" ht="14.25" customHeight="1" x14ac:dyDescent="0.15">
      <c r="A103" s="27" t="s">
        <v>123</v>
      </c>
      <c r="B103" s="26">
        <v>7181.8493150684935</v>
      </c>
      <c r="C103" s="26">
        <v>10966.784063718522</v>
      </c>
      <c r="D103" s="26">
        <v>12394.535513517925</v>
      </c>
      <c r="E103" s="26">
        <v>10742.541926689024</v>
      </c>
      <c r="F103" s="26">
        <v>7683</v>
      </c>
      <c r="G103" s="26">
        <v>8462.0297541505042</v>
      </c>
      <c r="H103" s="26">
        <v>9180.3846238531623</v>
      </c>
      <c r="I103" s="26">
        <v>12695.394124397753</v>
      </c>
      <c r="J103" s="26">
        <v>13254.949838692557</v>
      </c>
      <c r="K103" s="26">
        <v>14751.795424372009</v>
      </c>
      <c r="L103" s="26">
        <v>14854.485161844661</v>
      </c>
      <c r="M103" s="26">
        <v>18138.38981250604</v>
      </c>
      <c r="N103" s="26">
        <v>19934.231824168768</v>
      </c>
      <c r="O103" s="26">
        <v>21909.878492111198</v>
      </c>
      <c r="P103" s="26">
        <v>36919.245089376585</v>
      </c>
      <c r="Q103" s="26">
        <v>47917.891138918101</v>
      </c>
      <c r="R103" s="21"/>
      <c r="S103" s="21"/>
      <c r="T103" s="21"/>
      <c r="U103" s="21"/>
      <c r="V103" s="83">
        <f t="shared" si="4"/>
        <v>1</v>
      </c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</row>
    <row r="104" spans="1:33" ht="14.25" customHeight="1" x14ac:dyDescent="0.15">
      <c r="A104" s="27" t="s">
        <v>124</v>
      </c>
      <c r="B104" s="24">
        <v>-88.200025973617201</v>
      </c>
      <c r="C104" s="24">
        <v>-48.213680186242598</v>
      </c>
      <c r="D104" s="24">
        <v>-50.617921693011503</v>
      </c>
      <c r="E104" s="24">
        <v>-206.7365790349713</v>
      </c>
      <c r="F104" s="24">
        <v>-181.43846668705763</v>
      </c>
      <c r="G104" s="24">
        <v>-331.6</v>
      </c>
      <c r="H104" s="24">
        <v>-659.12649492369098</v>
      </c>
      <c r="I104" s="24">
        <v>-169.32897025421119</v>
      </c>
      <c r="J104" s="24">
        <v>-424.24683674592001</v>
      </c>
      <c r="K104" s="24">
        <v>-307.49307337014841</v>
      </c>
      <c r="L104" s="24">
        <v>-258.41711863139801</v>
      </c>
      <c r="M104" s="24">
        <v>-356.01159114325702</v>
      </c>
      <c r="N104" s="24">
        <v>-398.44925258499001</v>
      </c>
      <c r="O104" s="24">
        <v>-255.83121172556298</v>
      </c>
      <c r="P104" s="24">
        <v>-774.63922542179796</v>
      </c>
      <c r="Q104" s="24"/>
      <c r="R104" s="21"/>
      <c r="S104" s="21"/>
      <c r="T104" s="21"/>
      <c r="U104" s="21"/>
      <c r="V104" s="83">
        <f t="shared" si="4"/>
        <v>0</v>
      </c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</row>
    <row r="105" spans="1:33" ht="14.25" customHeight="1" x14ac:dyDescent="0.15">
      <c r="A105" s="27" t="s">
        <v>125</v>
      </c>
      <c r="B105" s="26">
        <v>-77.320878692028089</v>
      </c>
      <c r="C105" s="26">
        <v>-59.162252090295603</v>
      </c>
      <c r="D105" s="26">
        <v>-50.317676127804305</v>
      </c>
      <c r="E105" s="26">
        <v>-45.639847755536678</v>
      </c>
      <c r="F105" s="26">
        <v>-47.020796986560597</v>
      </c>
      <c r="G105" s="26">
        <v>-83.174053439999994</v>
      </c>
      <c r="H105" s="26">
        <v>-79.148451479661134</v>
      </c>
      <c r="I105" s="26">
        <v>-79.2</v>
      </c>
      <c r="J105" s="26">
        <v>-148.55291040741398</v>
      </c>
      <c r="K105" s="26">
        <v>-149.1918945746842</v>
      </c>
      <c r="L105" s="26">
        <v>-232.07923925072168</v>
      </c>
      <c r="M105" s="26">
        <v>-324.72597510237097</v>
      </c>
      <c r="N105" s="26">
        <v>-446.43733406542538</v>
      </c>
      <c r="O105" s="26">
        <v>-785.73349005877606</v>
      </c>
      <c r="P105" s="26">
        <v>-712.15523859013399</v>
      </c>
      <c r="Q105" s="26"/>
      <c r="R105" s="21"/>
      <c r="S105" s="21"/>
      <c r="T105" s="21"/>
      <c r="U105" s="21"/>
      <c r="V105" s="83">
        <f t="shared" si="4"/>
        <v>0</v>
      </c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</row>
    <row r="106" spans="1:33" ht="14.25" customHeight="1" x14ac:dyDescent="0.15">
      <c r="A106" s="27" t="s">
        <v>126</v>
      </c>
      <c r="B106" s="24">
        <v>-169.23931131708676</v>
      </c>
      <c r="C106" s="24">
        <v>-609.60458405529948</v>
      </c>
      <c r="D106" s="24">
        <v>-1191.2580922526365</v>
      </c>
      <c r="E106" s="24">
        <v>-883.27240148002193</v>
      </c>
      <c r="F106" s="24">
        <v>1599.3912285021465</v>
      </c>
      <c r="G106" s="24">
        <v>198.86602626262632</v>
      </c>
      <c r="H106" s="24">
        <v>-30.556911613906696</v>
      </c>
      <c r="I106" s="24">
        <v>-167.68351803349918</v>
      </c>
      <c r="J106" s="24">
        <v>-102.74620715253108</v>
      </c>
      <c r="K106" s="24">
        <v>23.299649604629337</v>
      </c>
      <c r="L106" s="24">
        <v>-132.39616700815361</v>
      </c>
      <c r="M106" s="24">
        <v>-51.043618102699753</v>
      </c>
      <c r="N106" s="24">
        <v>-65.691250251684309</v>
      </c>
      <c r="O106" s="24">
        <v>-569.20104858058744</v>
      </c>
      <c r="P106" s="24">
        <v>-481.79106447510969</v>
      </c>
      <c r="Q106" s="24">
        <v>60.855291252536773</v>
      </c>
      <c r="R106" s="21"/>
      <c r="S106" s="21"/>
      <c r="T106" s="21"/>
      <c r="U106" s="21"/>
      <c r="V106" s="83">
        <f t="shared" si="4"/>
        <v>1</v>
      </c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</row>
    <row r="107" spans="1:33" ht="14.25" customHeight="1" x14ac:dyDescent="0.15">
      <c r="A107" s="27" t="s">
        <v>127</v>
      </c>
      <c r="B107" s="26">
        <v>-186.4037558736043</v>
      </c>
      <c r="C107" s="26">
        <v>183.62741371484566</v>
      </c>
      <c r="D107" s="26">
        <v>740.09</v>
      </c>
      <c r="E107" s="26">
        <v>437.26</v>
      </c>
      <c r="F107" s="26">
        <v>-228.07584725124454</v>
      </c>
      <c r="G107" s="26">
        <v>-508.91352263637401</v>
      </c>
      <c r="H107" s="26">
        <v>-239.34607839999998</v>
      </c>
      <c r="I107" s="26">
        <v>-204.19460530000001</v>
      </c>
      <c r="J107" s="26">
        <v>-218.45728629999948</v>
      </c>
      <c r="K107" s="26">
        <v>-577.31350759999987</v>
      </c>
      <c r="L107" s="26">
        <v>-508.51776179999996</v>
      </c>
      <c r="M107" s="26">
        <v>-817.79095590000009</v>
      </c>
      <c r="N107" s="26">
        <v>-209.22956060000001</v>
      </c>
      <c r="O107" s="26">
        <v>-1110.0357423945418</v>
      </c>
      <c r="P107" s="26">
        <v>-1271.242159224329</v>
      </c>
      <c r="Q107" s="26"/>
      <c r="R107" s="21"/>
      <c r="S107" s="21"/>
      <c r="T107" s="21"/>
      <c r="U107" s="21"/>
      <c r="V107" s="83">
        <f t="shared" si="4"/>
        <v>0</v>
      </c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</row>
    <row r="108" spans="1:33" ht="14.25" customHeight="1" x14ac:dyDescent="0.15">
      <c r="A108" s="27" t="s">
        <v>128</v>
      </c>
      <c r="B108" s="24">
        <v>678</v>
      </c>
      <c r="C108" s="24">
        <v>685.43217353905038</v>
      </c>
      <c r="D108" s="24">
        <v>688.6696337578428</v>
      </c>
      <c r="E108" s="24">
        <v>649.24916861895088</v>
      </c>
      <c r="F108" s="24">
        <v>573.20396211891625</v>
      </c>
      <c r="G108" s="24">
        <v>660.00205530525125</v>
      </c>
      <c r="H108" s="24">
        <v>530.89197983232759</v>
      </c>
      <c r="I108" s="24">
        <v>435.74070961540775</v>
      </c>
      <c r="J108" s="24">
        <v>376.74444991118355</v>
      </c>
      <c r="K108" s="24">
        <v>317.51170077791966</v>
      </c>
      <c r="L108" s="24">
        <v>315.84236073364184</v>
      </c>
      <c r="M108" s="24">
        <v>409.60161565458753</v>
      </c>
      <c r="N108" s="24">
        <v>477.65108088856277</v>
      </c>
      <c r="O108" s="24">
        <v>467.36807023494953</v>
      </c>
      <c r="P108" s="24">
        <v>428.61064832191505</v>
      </c>
      <c r="Q108" s="24">
        <v>367.38193993440171</v>
      </c>
      <c r="R108" s="21"/>
      <c r="S108" s="21"/>
      <c r="T108" s="21"/>
      <c r="U108" s="21"/>
      <c r="V108" s="83">
        <f t="shared" si="4"/>
        <v>1</v>
      </c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</row>
    <row r="109" spans="1:33" ht="14.25" customHeight="1" x14ac:dyDescent="0.15">
      <c r="A109" s="27" t="s">
        <v>129</v>
      </c>
      <c r="B109" s="26">
        <v>-146.61426375375333</v>
      </c>
      <c r="C109" s="26">
        <v>-148.32262000205128</v>
      </c>
      <c r="D109" s="26">
        <v>-157.00967312675317</v>
      </c>
      <c r="E109" s="26">
        <v>-148.30453590788545</v>
      </c>
      <c r="F109" s="26">
        <v>-127.77345022287959</v>
      </c>
      <c r="G109" s="26">
        <v>-1106.0999999999999</v>
      </c>
      <c r="H109" s="26">
        <v>-1183.6600544452099</v>
      </c>
      <c r="I109" s="26">
        <v>-862.54895112159204</v>
      </c>
      <c r="J109" s="26">
        <v>-562.49379684086693</v>
      </c>
      <c r="K109" s="26">
        <v>116.86702846109641</v>
      </c>
      <c r="L109" s="26">
        <v>112.91308420717178</v>
      </c>
      <c r="M109" s="26">
        <v>-169.14642214290899</v>
      </c>
      <c r="N109" s="26">
        <v>-235.16439486579179</v>
      </c>
      <c r="O109" s="26">
        <v>-109.235073824278</v>
      </c>
      <c r="P109" s="26">
        <v>-96.354002527303393</v>
      </c>
      <c r="Q109" s="26"/>
      <c r="R109" s="21"/>
      <c r="S109" s="21"/>
      <c r="T109" s="21"/>
      <c r="U109" s="21"/>
      <c r="V109" s="83">
        <f t="shared" si="4"/>
        <v>0</v>
      </c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</row>
    <row r="110" spans="1:33" ht="14.25" customHeight="1" x14ac:dyDescent="0.15">
      <c r="A110" s="27" t="s">
        <v>130</v>
      </c>
      <c r="B110" s="24">
        <v>-281</v>
      </c>
      <c r="C110" s="24">
        <v>-595</v>
      </c>
      <c r="D110" s="24">
        <v>2017</v>
      </c>
      <c r="E110" s="24">
        <v>586.4</v>
      </c>
      <c r="F110" s="24">
        <v>577.6</v>
      </c>
      <c r="G110" s="24">
        <v>-30</v>
      </c>
      <c r="H110" s="24">
        <v>55.6</v>
      </c>
      <c r="I110" s="24">
        <v>-1931.9</v>
      </c>
      <c r="J110" s="24">
        <v>-415</v>
      </c>
      <c r="K110" s="24">
        <v>583.20000000000005</v>
      </c>
      <c r="L110" s="24">
        <v>1236.7</v>
      </c>
      <c r="M110" s="24">
        <v>751</v>
      </c>
      <c r="N110" s="24">
        <v>1285.5999999999999</v>
      </c>
      <c r="O110" s="24">
        <v>913.3</v>
      </c>
      <c r="P110" s="24"/>
      <c r="Q110" s="24"/>
      <c r="R110" s="21"/>
      <c r="S110" s="21"/>
      <c r="T110" s="21"/>
      <c r="U110" s="21"/>
      <c r="V110" s="83">
        <f t="shared" si="4"/>
        <v>0</v>
      </c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</row>
    <row r="111" spans="1:33" ht="14.25" customHeight="1" x14ac:dyDescent="0.15">
      <c r="A111" s="27" t="s">
        <v>131</v>
      </c>
      <c r="B111" s="26">
        <v>-435.68593450845589</v>
      </c>
      <c r="C111" s="26">
        <v>-612.04673110646013</v>
      </c>
      <c r="D111" s="26">
        <v>-1553.9635411775976</v>
      </c>
      <c r="E111" s="26">
        <v>-1584.1020028951614</v>
      </c>
      <c r="F111" s="26">
        <v>904.63777953564761</v>
      </c>
      <c r="G111" s="26">
        <v>-239.36311555844142</v>
      </c>
      <c r="H111" s="26">
        <v>-1277.1505164288401</v>
      </c>
      <c r="I111" s="26">
        <v>-1343.643027014085</v>
      </c>
      <c r="J111" s="26">
        <v>-1020.9616579472006</v>
      </c>
      <c r="K111" s="26">
        <v>-592.04924601620087</v>
      </c>
      <c r="L111" s="26">
        <v>-1492.3090662633138</v>
      </c>
      <c r="M111" s="26">
        <v>-1539.2100737056678</v>
      </c>
      <c r="N111" s="26">
        <v>-1717.4708729399122</v>
      </c>
      <c r="O111" s="26">
        <v>-1678.6515924115422</v>
      </c>
      <c r="P111" s="26">
        <v>-1890.1203711149931</v>
      </c>
      <c r="Q111" s="26">
        <v>-1335.6943267697657</v>
      </c>
      <c r="R111" s="21"/>
      <c r="S111" s="21"/>
      <c r="T111" s="21"/>
      <c r="U111" s="21"/>
      <c r="V111" s="83">
        <f t="shared" si="4"/>
        <v>1</v>
      </c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</row>
    <row r="112" spans="1:33" ht="14.25" customHeight="1" x14ac:dyDescent="0.15">
      <c r="A112" s="27" t="s">
        <v>132</v>
      </c>
      <c r="B112" s="24">
        <v>-7469.7425888639791</v>
      </c>
      <c r="C112" s="24">
        <v>-11475.945730586962</v>
      </c>
      <c r="D112" s="24">
        <v>-14007.691227359348</v>
      </c>
      <c r="E112" s="24">
        <v>-14608.786719795447</v>
      </c>
      <c r="F112" s="24">
        <v>-15013.562663582197</v>
      </c>
      <c r="G112" s="24">
        <v>-16005.528048928954</v>
      </c>
      <c r="H112" s="24">
        <v>-17487.090230606336</v>
      </c>
      <c r="I112" s="24">
        <v>-19263.820160779509</v>
      </c>
      <c r="J112" s="24">
        <v>-23298.60409122939</v>
      </c>
      <c r="K112" s="24">
        <v>-19293.503208362861</v>
      </c>
      <c r="L112" s="24">
        <v>-19416.66824210505</v>
      </c>
      <c r="M112" s="24">
        <v>-20343.409489322428</v>
      </c>
      <c r="N112" s="24">
        <v>-19716.738709338646</v>
      </c>
      <c r="O112" s="24">
        <v>-22581.24073263742</v>
      </c>
      <c r="P112" s="24">
        <v>-21726.196233345221</v>
      </c>
      <c r="Q112" s="24">
        <v>-22876.140974662467</v>
      </c>
      <c r="R112" s="21"/>
      <c r="S112" s="21"/>
      <c r="T112" s="21"/>
      <c r="U112" s="21"/>
      <c r="V112" s="83">
        <f t="shared" si="4"/>
        <v>1</v>
      </c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</row>
    <row r="113" spans="1:33" ht="14.25" customHeight="1" x14ac:dyDescent="0.15">
      <c r="A113" s="27" t="s">
        <v>133</v>
      </c>
      <c r="B113" s="26">
        <v>-122.4</v>
      </c>
      <c r="C113" s="26">
        <v>-147.01293108968676</v>
      </c>
      <c r="D113" s="26">
        <v>-85.968691478176865</v>
      </c>
      <c r="E113" s="26">
        <v>-99.818330258813049</v>
      </c>
      <c r="F113" s="26">
        <v>-146.85661216978068</v>
      </c>
      <c r="G113" s="26">
        <v>-179.33807945958497</v>
      </c>
      <c r="H113" s="26">
        <v>-211.85842870515825</v>
      </c>
      <c r="I113" s="26">
        <v>-371.13349879684398</v>
      </c>
      <c r="J113" s="26">
        <v>-423.37448684093323</v>
      </c>
      <c r="K113" s="26">
        <v>-349.90017818430499</v>
      </c>
      <c r="L113" s="26">
        <v>-428.24221845033532</v>
      </c>
      <c r="M113" s="26">
        <v>-469.1420710843559</v>
      </c>
      <c r="N113" s="26">
        <v>-416.26755157535825</v>
      </c>
      <c r="O113" s="26">
        <v>-460.46285383566021</v>
      </c>
      <c r="P113" s="26">
        <v>-518.39094849522075</v>
      </c>
      <c r="Q113" s="26"/>
      <c r="R113" s="21"/>
      <c r="S113" s="21"/>
      <c r="T113" s="21"/>
      <c r="U113" s="21"/>
      <c r="V113" s="83">
        <f t="shared" si="4"/>
        <v>0</v>
      </c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</row>
    <row r="114" spans="1:33" ht="14.25" customHeight="1" x14ac:dyDescent="0.15">
      <c r="A114" s="27" t="s">
        <v>134</v>
      </c>
      <c r="B114" s="24">
        <v>-80.03940226212751</v>
      </c>
      <c r="C114" s="24">
        <v>-73.061985724071405</v>
      </c>
      <c r="D114" s="24">
        <v>-79.150688023149883</v>
      </c>
      <c r="E114" s="24">
        <v>-148.11836279506093</v>
      </c>
      <c r="F114" s="24">
        <v>-122.17221377598877</v>
      </c>
      <c r="G114" s="24">
        <v>-190.49080074602855</v>
      </c>
      <c r="H114" s="24">
        <v>-377.55460168971268</v>
      </c>
      <c r="I114" s="24">
        <v>-41.863816818923965</v>
      </c>
      <c r="J114" s="24">
        <v>-266.29292564867006</v>
      </c>
      <c r="K114" s="24">
        <v>-299.41929907454966</v>
      </c>
      <c r="L114" s="24">
        <v>-219.77590470106301</v>
      </c>
      <c r="M114" s="24">
        <v>-95.300122522125491</v>
      </c>
      <c r="N114" s="24">
        <v>-198.30987115138501</v>
      </c>
      <c r="O114" s="24">
        <v>-263.37845635586598</v>
      </c>
      <c r="P114" s="24">
        <v>-298.93653319445997</v>
      </c>
      <c r="Q114" s="24"/>
      <c r="R114" s="21"/>
      <c r="S114" s="21"/>
      <c r="T114" s="21"/>
      <c r="U114" s="21"/>
      <c r="V114" s="83">
        <f t="shared" si="4"/>
        <v>0</v>
      </c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</row>
    <row r="115" spans="1:33" ht="14.25" customHeight="1" x14ac:dyDescent="0.15">
      <c r="A115" s="27" t="s">
        <v>135</v>
      </c>
      <c r="B115" s="26">
        <v>-6318.0833375714647</v>
      </c>
      <c r="C115" s="26">
        <v>-4711.9444156707386</v>
      </c>
      <c r="D115" s="26">
        <v>-4082.3333103138539</v>
      </c>
      <c r="E115" s="26">
        <v>-7136.5781244196196</v>
      </c>
      <c r="F115" s="26">
        <v>-4169.625758950343</v>
      </c>
      <c r="G115" s="26">
        <v>-8021.1</v>
      </c>
      <c r="H115" s="26">
        <v>-7060.9590973464483</v>
      </c>
      <c r="I115" s="26">
        <v>-11582.155992268221</v>
      </c>
      <c r="J115" s="26">
        <v>-10778.503465926009</v>
      </c>
      <c r="K115" s="26">
        <v>-11168.026261694882</v>
      </c>
      <c r="L115" s="26">
        <v>-8147.428650027301</v>
      </c>
      <c r="M115" s="26">
        <v>-8355.7699384681582</v>
      </c>
      <c r="N115" s="26">
        <v>-8998.8903392877601</v>
      </c>
      <c r="O115" s="26">
        <v>-11139.625065849346</v>
      </c>
      <c r="P115" s="26">
        <v>-9526.6971294551604</v>
      </c>
      <c r="Q115" s="26">
        <v>-6824.8194722059343</v>
      </c>
      <c r="R115" s="21"/>
      <c r="S115" s="21"/>
      <c r="T115" s="21"/>
      <c r="U115" s="21"/>
      <c r="V115" s="83">
        <f t="shared" si="4"/>
        <v>1</v>
      </c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</row>
    <row r="116" spans="1:33" ht="14.25" customHeight="1" x14ac:dyDescent="0.15">
      <c r="A116" s="27" t="s">
        <v>136</v>
      </c>
      <c r="B116" s="24">
        <v>-30.953107674846798</v>
      </c>
      <c r="C116" s="24">
        <v>-40.755393430307002</v>
      </c>
      <c r="D116" s="24">
        <v>-280.61643773583899</v>
      </c>
      <c r="E116" s="24">
        <v>-289.76110365250202</v>
      </c>
      <c r="F116" s="24">
        <v>-272.41560282263902</v>
      </c>
      <c r="G116" s="24">
        <v>-311.25291270830098</v>
      </c>
      <c r="H116" s="24">
        <v>-294.7</v>
      </c>
      <c r="I116" s="24">
        <v>-272.14836192786299</v>
      </c>
      <c r="J116" s="24">
        <v>-363.699154436345</v>
      </c>
      <c r="K116" s="24">
        <v>-355.09855971642799</v>
      </c>
      <c r="L116" s="24">
        <v>-332.46418371720199</v>
      </c>
      <c r="M116" s="24">
        <v>-352.91075810562199</v>
      </c>
      <c r="N116" s="24">
        <v>-375.58365356353096</v>
      </c>
      <c r="O116" s="24">
        <v>-492.40155920948399</v>
      </c>
      <c r="P116" s="24">
        <v>-559.82671731607104</v>
      </c>
      <c r="Q116" s="24">
        <v>-284.266838708097</v>
      </c>
      <c r="R116" s="21"/>
      <c r="S116" s="21"/>
      <c r="T116" s="21"/>
      <c r="U116" s="21"/>
      <c r="V116" s="83">
        <f t="shared" si="4"/>
        <v>1</v>
      </c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</row>
    <row r="117" spans="1:33" ht="14.25" customHeight="1" x14ac:dyDescent="0.15">
      <c r="A117" s="27" t="s">
        <v>137</v>
      </c>
      <c r="B117" s="26">
        <v>-207</v>
      </c>
      <c r="C117" s="26">
        <v>-257.49196155231812</v>
      </c>
      <c r="D117" s="26">
        <v>-291.38259748786999</v>
      </c>
      <c r="E117" s="26">
        <v>-312.63590201656348</v>
      </c>
      <c r="F117" s="26">
        <v>-457.36185956339551</v>
      </c>
      <c r="G117" s="26">
        <v>-418.99783547633501</v>
      </c>
      <c r="H117" s="26">
        <v>-461.79624578350899</v>
      </c>
      <c r="I117" s="26">
        <v>-459.97835077877562</v>
      </c>
      <c r="J117" s="26">
        <v>-432.52891224009011</v>
      </c>
      <c r="K117" s="26">
        <v>-384.31663302041551</v>
      </c>
      <c r="L117" s="26">
        <v>-295.62131303255404</v>
      </c>
      <c r="M117" s="26">
        <v>-374.48418263928636</v>
      </c>
      <c r="N117" s="26">
        <v>-499.6590329272633</v>
      </c>
      <c r="O117" s="26">
        <v>-509.93127173528046</v>
      </c>
      <c r="P117" s="26"/>
      <c r="Q117" s="26"/>
      <c r="R117" s="21"/>
      <c r="S117" s="21"/>
      <c r="T117" s="21"/>
      <c r="U117" s="21"/>
      <c r="V117" s="83">
        <f t="shared" si="4"/>
        <v>0</v>
      </c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</row>
    <row r="118" spans="1:33" ht="14.25" customHeight="1" x14ac:dyDescent="0.15">
      <c r="A118" s="27" t="s">
        <v>138</v>
      </c>
      <c r="B118" s="24">
        <v>-203.84482652262525</v>
      </c>
      <c r="C118" s="24">
        <v>-244.40318999073764</v>
      </c>
      <c r="D118" s="24">
        <v>-247.62690271066347</v>
      </c>
      <c r="E118" s="24">
        <v>-226.05875493700771</v>
      </c>
      <c r="F118" s="24">
        <v>-581.93864227117365</v>
      </c>
      <c r="G118" s="24">
        <v>-458.15639484301136</v>
      </c>
      <c r="H118" s="24">
        <v>-407.43570940763857</v>
      </c>
      <c r="I118" s="24">
        <v>-463.47568487645015</v>
      </c>
      <c r="J118" s="24">
        <v>-566.12518076880258</v>
      </c>
      <c r="K118" s="24">
        <v>-631.09237385298604</v>
      </c>
      <c r="L118" s="24">
        <v>-636.5068784515729</v>
      </c>
      <c r="M118" s="24">
        <v>-1208.2892497464752</v>
      </c>
      <c r="N118" s="24">
        <v>-1417.1061936448252</v>
      </c>
      <c r="O118" s="24">
        <v>-1201.8707062507481</v>
      </c>
      <c r="P118" s="24">
        <v>-1255.421885267579</v>
      </c>
      <c r="Q118" s="24">
        <v>-1431.7636259445367</v>
      </c>
      <c r="R118" s="21"/>
      <c r="S118" s="21"/>
      <c r="T118" s="21"/>
      <c r="U118" s="21"/>
      <c r="V118" s="83">
        <f t="shared" si="4"/>
        <v>1</v>
      </c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</row>
    <row r="119" spans="1:33" ht="14.25" customHeight="1" x14ac:dyDescent="0.15">
      <c r="A119" s="27" t="s">
        <v>139</v>
      </c>
      <c r="B119" s="26">
        <v>41.6</v>
      </c>
      <c r="C119" s="26">
        <v>41.271857138907905</v>
      </c>
      <c r="D119" s="26">
        <v>42.829848869813596</v>
      </c>
      <c r="E119" s="26">
        <v>41.835760297637094</v>
      </c>
      <c r="F119" s="26">
        <v>40.572161483947099</v>
      </c>
      <c r="G119" s="26">
        <v>35.5359418224118</v>
      </c>
      <c r="H119" s="26">
        <v>35.747603845595101</v>
      </c>
      <c r="I119" s="26">
        <v>-4.0772385178291204</v>
      </c>
      <c r="J119" s="26">
        <v>4.6510910704267898</v>
      </c>
      <c r="K119" s="26">
        <v>33.9828635612648</v>
      </c>
      <c r="L119" s="26">
        <v>50.702443576045795</v>
      </c>
      <c r="M119" s="26">
        <v>54.000165299352602</v>
      </c>
      <c r="N119" s="26">
        <v>54.675616568735897</v>
      </c>
      <c r="O119" s="26">
        <v>55.884681679998501</v>
      </c>
      <c r="P119" s="26"/>
      <c r="Q119" s="26"/>
      <c r="R119" s="21"/>
      <c r="S119" s="21"/>
      <c r="T119" s="21"/>
      <c r="U119" s="21"/>
      <c r="V119" s="83">
        <f t="shared" si="4"/>
        <v>0</v>
      </c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</row>
    <row r="120" spans="1:33" ht="14.25" customHeight="1" x14ac:dyDescent="0.15">
      <c r="A120" s="27" t="s">
        <v>140</v>
      </c>
      <c r="B120" s="24"/>
      <c r="C120" s="24"/>
      <c r="D120" s="24"/>
      <c r="E120" s="24"/>
      <c r="F120" s="24"/>
      <c r="G120" s="24"/>
      <c r="H120" s="24"/>
      <c r="I120" s="24">
        <v>-177.71235473625023</v>
      </c>
      <c r="J120" s="24">
        <v>-196.48429717941201</v>
      </c>
      <c r="K120" s="24">
        <v>-253.09768906800369</v>
      </c>
      <c r="L120" s="24">
        <v>-180.06807913269884</v>
      </c>
      <c r="M120" s="24">
        <v>-116.51242003952088</v>
      </c>
      <c r="N120" s="24">
        <v>-16.100000000000001</v>
      </c>
      <c r="O120" s="24">
        <v>44.138704140690997</v>
      </c>
      <c r="P120" s="24">
        <v>10.935114849131889</v>
      </c>
      <c r="Q120" s="24"/>
      <c r="R120" s="21"/>
      <c r="S120" s="21"/>
      <c r="T120" s="21"/>
      <c r="U120" s="21"/>
      <c r="V120" s="83">
        <f t="shared" si="4"/>
        <v>0</v>
      </c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</row>
    <row r="121" spans="1:33" ht="14.25" customHeight="1" x14ac:dyDescent="0.15">
      <c r="A121" s="27" t="s">
        <v>141</v>
      </c>
      <c r="B121" s="26">
        <v>-8.4783679523904176</v>
      </c>
      <c r="C121" s="26">
        <v>50.063309062721366</v>
      </c>
      <c r="D121" s="26">
        <v>223.09286691526296</v>
      </c>
      <c r="E121" s="26">
        <v>178.16369413321777</v>
      </c>
      <c r="F121" s="26">
        <v>54.997184330203588</v>
      </c>
      <c r="G121" s="26">
        <v>-10.027199548025481</v>
      </c>
      <c r="H121" s="26">
        <v>-119.14881763398073</v>
      </c>
      <c r="I121" s="26">
        <v>521.64146086057667</v>
      </c>
      <c r="J121" s="26">
        <v>1046</v>
      </c>
      <c r="K121" s="26">
        <v>1139.5589922862398</v>
      </c>
      <c r="L121" s="26">
        <v>1077.8656593002299</v>
      </c>
      <c r="M121" s="26">
        <v>1094.9106939738979</v>
      </c>
      <c r="N121" s="26">
        <v>1437.5629385401678</v>
      </c>
      <c r="O121" s="26">
        <v>1792.1165132724352</v>
      </c>
      <c r="P121" s="26">
        <v>1863.2406140984817</v>
      </c>
      <c r="Q121" s="26">
        <v>1093.706582808657</v>
      </c>
      <c r="R121" s="21"/>
      <c r="S121" s="21"/>
      <c r="T121" s="21"/>
      <c r="U121" s="21"/>
      <c r="V121" s="83">
        <f t="shared" si="4"/>
        <v>1</v>
      </c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</row>
    <row r="122" spans="1:33" ht="14.25" customHeight="1" x14ac:dyDescent="0.15">
      <c r="A122" s="27" t="s">
        <v>142</v>
      </c>
      <c r="B122" s="24">
        <v>-16459.913784137731</v>
      </c>
      <c r="C122" s="24">
        <v>-15662.5</v>
      </c>
      <c r="D122" s="24">
        <v>-18076.340842000001</v>
      </c>
      <c r="E122" s="24">
        <v>-16146.19994</v>
      </c>
      <c r="F122" s="24">
        <v>-14498.587835</v>
      </c>
      <c r="G122" s="24">
        <v>-12375.308790999999</v>
      </c>
      <c r="H122" s="24">
        <v>-18683.426518</v>
      </c>
      <c r="I122" s="24">
        <v>-26659.517089000001</v>
      </c>
      <c r="J122" s="24">
        <v>-38490.797466000004</v>
      </c>
      <c r="K122" s="24">
        <v>-32685.537269</v>
      </c>
      <c r="L122" s="24">
        <v>-30972.710621999999</v>
      </c>
      <c r="M122" s="24">
        <v>-29400.738007</v>
      </c>
      <c r="N122" s="24">
        <v>-29808.285001</v>
      </c>
      <c r="O122" s="24">
        <v>-33269.065437999998</v>
      </c>
      <c r="P122" s="24">
        <v>-36863.857493000003</v>
      </c>
      <c r="Q122" s="24">
        <v>-36893.827131999999</v>
      </c>
      <c r="R122" s="21"/>
      <c r="S122" s="21"/>
      <c r="T122" s="21"/>
      <c r="U122" s="21"/>
      <c r="V122" s="83">
        <f t="shared" si="4"/>
        <v>1</v>
      </c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</row>
    <row r="123" spans="1:33" ht="14.25" customHeight="1" x14ac:dyDescent="0.15">
      <c r="A123" s="27" t="s">
        <v>143</v>
      </c>
      <c r="B123" s="26"/>
      <c r="C123" s="26"/>
      <c r="D123" s="26"/>
      <c r="E123" s="26"/>
      <c r="F123" s="26">
        <v>16.399999999999999</v>
      </c>
      <c r="G123" s="26">
        <v>11.021100000000001</v>
      </c>
      <c r="H123" s="26">
        <v>10.351599999999999</v>
      </c>
      <c r="I123" s="26">
        <v>16.271000000000001</v>
      </c>
      <c r="J123" s="26">
        <v>26.684799999999999</v>
      </c>
      <c r="K123" s="26">
        <v>26.645800000000001</v>
      </c>
      <c r="L123" s="26"/>
      <c r="M123" s="26"/>
      <c r="N123" s="26"/>
      <c r="O123" s="26"/>
      <c r="P123" s="26"/>
      <c r="Q123" s="26"/>
      <c r="R123" s="21"/>
      <c r="S123" s="21"/>
      <c r="T123" s="21"/>
      <c r="U123" s="21"/>
      <c r="V123" s="83">
        <f t="shared" si="4"/>
        <v>0</v>
      </c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</row>
    <row r="124" spans="1:33" ht="14.25" customHeight="1" x14ac:dyDescent="0.15">
      <c r="A124" s="27" t="s">
        <v>144</v>
      </c>
      <c r="B124" s="24">
        <v>410.89</v>
      </c>
      <c r="C124" s="24">
        <v>402.53</v>
      </c>
      <c r="D124" s="24">
        <v>416.41</v>
      </c>
      <c r="E124" s="24">
        <v>604.79</v>
      </c>
      <c r="F124" s="24">
        <v>322.2</v>
      </c>
      <c r="G124" s="24">
        <v>505.72</v>
      </c>
      <c r="H124" s="24">
        <v>577.52</v>
      </c>
      <c r="I124" s="24">
        <v>810.09</v>
      </c>
      <c r="J124" s="24">
        <v>894.13</v>
      </c>
      <c r="K124" s="24">
        <v>822.33</v>
      </c>
      <c r="L124" s="24">
        <v>449.48</v>
      </c>
      <c r="M124" s="24">
        <v>445.97</v>
      </c>
      <c r="N124" s="24">
        <v>555.84</v>
      </c>
      <c r="O124" s="24">
        <v>566.1109440010199</v>
      </c>
      <c r="P124" s="24">
        <v>621.07407275081505</v>
      </c>
      <c r="Q124" s="24">
        <v>472.74</v>
      </c>
      <c r="R124" s="21"/>
      <c r="S124" s="21"/>
      <c r="T124" s="21"/>
      <c r="U124" s="21"/>
      <c r="V124" s="83">
        <f t="shared" si="4"/>
        <v>1</v>
      </c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</row>
    <row r="125" spans="1:33" ht="14.25" customHeight="1" x14ac:dyDescent="0.15">
      <c r="A125" s="27" t="s">
        <v>145</v>
      </c>
      <c r="B125" s="26">
        <v>-51.790434034329458</v>
      </c>
      <c r="C125" s="26">
        <v>-42.669906325493301</v>
      </c>
      <c r="D125" s="26">
        <v>-97.539591125790352</v>
      </c>
      <c r="E125" s="26">
        <v>-172.74817952109228</v>
      </c>
      <c r="F125" s="26">
        <v>-195.43296969014503</v>
      </c>
      <c r="G125" s="26">
        <v>-597.5538126059771</v>
      </c>
      <c r="H125" s="26">
        <v>-1243.144683924432</v>
      </c>
      <c r="I125" s="26">
        <v>-1166.7368008717619</v>
      </c>
      <c r="J125" s="26">
        <v>-962.84359317477015</v>
      </c>
      <c r="K125" s="26">
        <v>-972.52573746157111</v>
      </c>
      <c r="L125" s="26">
        <v>-969.65391152923905</v>
      </c>
      <c r="M125" s="26">
        <v>-911.24498258086192</v>
      </c>
      <c r="N125" s="26">
        <v>-1612.5900091076271</v>
      </c>
      <c r="O125" s="26">
        <v>-1422.9784929106081</v>
      </c>
      <c r="P125" s="26">
        <v>-1568.7787085245329</v>
      </c>
      <c r="Q125" s="26">
        <v>-1253.24610448209</v>
      </c>
      <c r="R125" s="21"/>
      <c r="S125" s="21"/>
      <c r="T125" s="21"/>
      <c r="U125" s="21"/>
      <c r="V125" s="83">
        <f t="shared" si="4"/>
        <v>1</v>
      </c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</row>
    <row r="126" spans="1:33" ht="14.25" customHeight="1" x14ac:dyDescent="0.15">
      <c r="A126" s="27" t="s">
        <v>146</v>
      </c>
      <c r="B126" s="24"/>
      <c r="C126" s="24"/>
      <c r="D126" s="24">
        <v>42.688324338021175</v>
      </c>
      <c r="E126" s="24">
        <v>67.835414666706228</v>
      </c>
      <c r="F126" s="24">
        <v>7.1413143643037635</v>
      </c>
      <c r="G126" s="24">
        <v>-27.4</v>
      </c>
      <c r="H126" s="24">
        <v>35.308012688490912</v>
      </c>
      <c r="I126" s="24">
        <v>69.74306656912259</v>
      </c>
      <c r="J126" s="24">
        <v>87.439645751125767</v>
      </c>
      <c r="K126" s="24">
        <v>59.509658928748237</v>
      </c>
      <c r="L126" s="24">
        <v>89.177687199007664</v>
      </c>
      <c r="M126" s="24">
        <v>36.991679971683951</v>
      </c>
      <c r="N126" s="24">
        <v>100.86876232404191</v>
      </c>
      <c r="O126" s="24">
        <v>64.430449595491794</v>
      </c>
      <c r="P126" s="24">
        <v>60.904683938080325</v>
      </c>
      <c r="Q126" s="24">
        <v>69.675942812835672</v>
      </c>
      <c r="R126" s="21"/>
      <c r="S126" s="21"/>
      <c r="T126" s="21"/>
      <c r="U126" s="21"/>
      <c r="V126" s="83">
        <f t="shared" si="4"/>
        <v>1</v>
      </c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</row>
    <row r="127" spans="1:33" ht="14.25" customHeight="1" x14ac:dyDescent="0.15">
      <c r="A127" s="27" t="s">
        <v>147</v>
      </c>
      <c r="B127" s="26">
        <v>-2.8158185185185181</v>
      </c>
      <c r="C127" s="26">
        <v>-1.9120774074074072</v>
      </c>
      <c r="D127" s="26">
        <v>-3.7430544444444442</v>
      </c>
      <c r="E127" s="26">
        <v>-4.447896296296296</v>
      </c>
      <c r="F127" s="26">
        <v>-3.6133755555555553</v>
      </c>
      <c r="G127" s="26">
        <v>-3.8057222222222222</v>
      </c>
      <c r="H127" s="26">
        <v>-3.5468419444444441</v>
      </c>
      <c r="I127" s="26">
        <v>-2.9442311703703701</v>
      </c>
      <c r="J127" s="26">
        <v>-2.9803809444444447</v>
      </c>
      <c r="K127" s="26">
        <v>7.0925095486046905E-2</v>
      </c>
      <c r="L127" s="26">
        <v>0.3816336348148146</v>
      </c>
      <c r="M127" s="26">
        <v>0.55371660003703704</v>
      </c>
      <c r="N127" s="72">
        <v>0.68054400885726685</v>
      </c>
      <c r="O127" s="72">
        <v>1.0863928465185186</v>
      </c>
      <c r="P127" s="72">
        <v>2.205336608813139</v>
      </c>
      <c r="Q127" s="72">
        <v>2.0931190287981805</v>
      </c>
      <c r="R127" s="21"/>
      <c r="S127" s="21"/>
      <c r="T127" s="21"/>
      <c r="U127" s="21"/>
      <c r="V127" s="83">
        <f t="shared" si="4"/>
        <v>1</v>
      </c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</row>
    <row r="128" spans="1:33" ht="14.25" customHeight="1" x14ac:dyDescent="0.15">
      <c r="A128" s="27" t="s">
        <v>148</v>
      </c>
      <c r="B128" s="24">
        <v>-383.67217424490286</v>
      </c>
      <c r="C128" s="24">
        <v>-476.76441285741515</v>
      </c>
      <c r="D128" s="24">
        <v>-404.63503801791643</v>
      </c>
      <c r="E128" s="24">
        <v>-521.95696875412125</v>
      </c>
      <c r="F128" s="24">
        <v>-1495.2829165636783</v>
      </c>
      <c r="G128" s="24">
        <v>-1242.2563612375791</v>
      </c>
      <c r="H128" s="24">
        <v>-2051.8871139755656</v>
      </c>
      <c r="I128" s="24">
        <v>-2283.3859585746031</v>
      </c>
      <c r="J128" s="24">
        <v>-1771.1941266600995</v>
      </c>
      <c r="K128" s="24">
        <v>-2651.6</v>
      </c>
      <c r="L128" s="24">
        <v>-1882.1425453835443</v>
      </c>
      <c r="M128" s="24">
        <v>-1642.9414558910919</v>
      </c>
      <c r="N128" s="24">
        <v>-1939.161400162887</v>
      </c>
      <c r="O128" s="24">
        <v>-2075.182067068029</v>
      </c>
      <c r="P128" s="24">
        <v>-2032.9242987182763</v>
      </c>
      <c r="Q128" s="24">
        <v>-1530.4678978306561</v>
      </c>
      <c r="R128" s="21"/>
      <c r="S128" s="21"/>
      <c r="T128" s="21"/>
      <c r="U128" s="21"/>
      <c r="V128" s="83">
        <f t="shared" si="4"/>
        <v>1</v>
      </c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</row>
    <row r="129" spans="1:33" ht="14.25" customHeight="1" x14ac:dyDescent="0.15">
      <c r="A129" s="27" t="s">
        <v>149</v>
      </c>
      <c r="B129" s="26">
        <v>-359.84276366811503</v>
      </c>
      <c r="C129" s="26">
        <v>-634.452644294783</v>
      </c>
      <c r="D129" s="26">
        <v>-591.57712290059101</v>
      </c>
      <c r="E129" s="26">
        <v>-641.87455390918308</v>
      </c>
      <c r="F129" s="26">
        <v>-281.81109046983602</v>
      </c>
      <c r="G129" s="26">
        <v>-359.25704745029702</v>
      </c>
      <c r="H129" s="26">
        <v>-199.06642431853058</v>
      </c>
      <c r="I129" s="26">
        <v>-75.466593837036498</v>
      </c>
      <c r="J129" s="26">
        <v>-58.589659247244406</v>
      </c>
      <c r="K129" s="26">
        <v>-201.91265139476261</v>
      </c>
      <c r="L129" s="26">
        <v>-300.13312756319044</v>
      </c>
      <c r="M129" s="26">
        <v>-260.68240551101781</v>
      </c>
      <c r="N129" s="26">
        <v>-393.50756598927734</v>
      </c>
      <c r="O129" s="26">
        <v>-295.54213191381859</v>
      </c>
      <c r="P129" s="26">
        <v>-295.9659324579265</v>
      </c>
      <c r="Q129" s="26">
        <v>-462.69742974772277</v>
      </c>
      <c r="R129" s="21"/>
      <c r="S129" s="21"/>
      <c r="T129" s="21"/>
      <c r="U129" s="21"/>
      <c r="V129" s="83">
        <f t="shared" si="4"/>
        <v>1</v>
      </c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</row>
    <row r="130" spans="1:33" ht="14.25" customHeight="1" x14ac:dyDescent="0.15">
      <c r="A130" s="27" t="s">
        <v>150</v>
      </c>
      <c r="B130" s="24">
        <v>-1358.0545944758655</v>
      </c>
      <c r="C130" s="24">
        <v>-1235.8197359847009</v>
      </c>
      <c r="D130" s="24">
        <v>-1254.2343504916009</v>
      </c>
      <c r="E130" s="24">
        <v>-1740.2866415202921</v>
      </c>
      <c r="F130" s="24">
        <v>-1767.2128178725038</v>
      </c>
      <c r="G130" s="24">
        <v>-1721.9511003986017</v>
      </c>
      <c r="H130" s="24">
        <v>-1832.0387740901192</v>
      </c>
      <c r="I130" s="24">
        <v>-2173.3529367892988</v>
      </c>
      <c r="J130" s="24">
        <v>-1983.3</v>
      </c>
      <c r="K130" s="24">
        <v>-2764.294136286022</v>
      </c>
      <c r="L130" s="24">
        <v>-2319.8983748459295</v>
      </c>
      <c r="M130" s="24">
        <v>-1728.5135683669066</v>
      </c>
      <c r="N130" s="24">
        <v>-2039.515559615875</v>
      </c>
      <c r="O130" s="24">
        <v>-1811.5671357226786</v>
      </c>
      <c r="P130" s="24">
        <v>-2533.7160756771814</v>
      </c>
      <c r="Q130" s="24"/>
      <c r="R130" s="21"/>
      <c r="S130" s="21"/>
      <c r="T130" s="21"/>
      <c r="U130" s="21"/>
      <c r="V130" s="83">
        <f t="shared" si="4"/>
        <v>0</v>
      </c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</row>
    <row r="131" spans="1:33" ht="14.25" customHeight="1" x14ac:dyDescent="0.15">
      <c r="A131" s="27" t="s">
        <v>151</v>
      </c>
      <c r="B131" s="26">
        <v>-126.04286454484999</v>
      </c>
      <c r="C131" s="26">
        <v>-63.057616860916262</v>
      </c>
      <c r="D131" s="26">
        <v>-158.21501240199149</v>
      </c>
      <c r="E131" s="26">
        <v>-150.0798782061218</v>
      </c>
      <c r="F131" s="26">
        <v>-97.6</v>
      </c>
      <c r="G131" s="26">
        <v>-276.76258797634665</v>
      </c>
      <c r="H131" s="26">
        <v>-117.14961818587284</v>
      </c>
      <c r="I131" s="26">
        <v>-556.03573600616414</v>
      </c>
      <c r="J131" s="26">
        <v>-38.714995206585662</v>
      </c>
      <c r="K131" s="26">
        <v>-70.719477851509751</v>
      </c>
      <c r="L131" s="26">
        <v>-20.736674324058757</v>
      </c>
      <c r="M131" s="26">
        <v>-267.7890247088979</v>
      </c>
      <c r="N131" s="26">
        <v>-320.82482445564921</v>
      </c>
      <c r="O131" s="26">
        <v>-508.15136000675523</v>
      </c>
      <c r="P131" s="26">
        <v>-306.737402383796</v>
      </c>
      <c r="Q131" s="26">
        <v>-124.8717976787586</v>
      </c>
      <c r="R131" s="21"/>
      <c r="S131" s="21"/>
      <c r="T131" s="21"/>
      <c r="U131" s="21"/>
      <c r="V131" s="83">
        <f t="shared" si="4"/>
        <v>1</v>
      </c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</row>
    <row r="132" spans="1:33" ht="14.25" customHeight="1" x14ac:dyDescent="0.15">
      <c r="A132" s="27" t="s">
        <v>152</v>
      </c>
      <c r="B132" s="24"/>
      <c r="C132" s="24"/>
      <c r="D132" s="24"/>
      <c r="E132" s="24">
        <v>2.8</v>
      </c>
      <c r="F132" s="24">
        <v>8.3737297290202939</v>
      </c>
      <c r="G132" s="24">
        <v>8.3757370755026628</v>
      </c>
      <c r="H132" s="24">
        <v>8.418150385988886</v>
      </c>
      <c r="I132" s="24">
        <v>20.373572756502512</v>
      </c>
      <c r="J132" s="24">
        <v>22.101125890859418</v>
      </c>
      <c r="K132" s="24">
        <v>27.244241615218723</v>
      </c>
      <c r="L132" s="24">
        <v>28.647053210872279</v>
      </c>
      <c r="M132" s="24">
        <v>36.813650870073133</v>
      </c>
      <c r="N132" s="24">
        <v>44.500783805080125</v>
      </c>
      <c r="O132" s="24">
        <v>40.788657510690257</v>
      </c>
      <c r="P132" s="24"/>
      <c r="Q132" s="24"/>
      <c r="R132" s="21"/>
      <c r="S132" s="21"/>
      <c r="T132" s="21"/>
      <c r="U132" s="21"/>
      <c r="V132" s="83">
        <f t="shared" si="4"/>
        <v>0</v>
      </c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</row>
    <row r="133" spans="1:33" ht="14.25" customHeight="1" x14ac:dyDescent="0.15">
      <c r="A133" s="27" t="s">
        <v>153</v>
      </c>
      <c r="B133" s="26">
        <v>48.303307750131978</v>
      </c>
      <c r="C133" s="26">
        <v>62.118346832170964</v>
      </c>
      <c r="D133" s="26">
        <v>136.66171271238358</v>
      </c>
      <c r="E133" s="26">
        <v>151.00935238053313</v>
      </c>
      <c r="F133" s="26">
        <v>157.894962841693</v>
      </c>
      <c r="G133" s="26">
        <v>93.466889054228815</v>
      </c>
      <c r="H133" s="26">
        <v>147.39068626747351</v>
      </c>
      <c r="I133" s="26">
        <v>125.75340381011867</v>
      </c>
      <c r="J133" s="26">
        <v>237.35291319426688</v>
      </c>
      <c r="K133" s="26">
        <v>325.82802814624262</v>
      </c>
      <c r="L133" s="26">
        <v>350.48174270833243</v>
      </c>
      <c r="M133" s="26">
        <v>285.52403251253821</v>
      </c>
      <c r="N133" s="26">
        <v>280.87417987043034</v>
      </c>
      <c r="O133" s="26">
        <v>213.33761284208876</v>
      </c>
      <c r="P133" s="26">
        <v>563.92994210721611</v>
      </c>
      <c r="Q133" s="26">
        <v>170.75994126564748</v>
      </c>
      <c r="R133" s="21"/>
      <c r="S133" s="21"/>
      <c r="T133" s="21"/>
      <c r="U133" s="21"/>
      <c r="V133" s="83">
        <f t="shared" ref="V133:V164" si="5">IF(Q133="", 0, 1)</f>
        <v>1</v>
      </c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</row>
    <row r="134" spans="1:33" ht="14.25" customHeight="1" x14ac:dyDescent="0.15">
      <c r="A134" s="27" t="s">
        <v>154</v>
      </c>
      <c r="B134" s="24">
        <v>-15.067597765363123</v>
      </c>
      <c r="C134" s="24">
        <v>-1.0893854748603404</v>
      </c>
      <c r="D134" s="24">
        <v>2.877094972067058</v>
      </c>
      <c r="E134" s="24">
        <v>-41.385474860335187</v>
      </c>
      <c r="F134" s="24">
        <v>-96.530726256983229</v>
      </c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1"/>
      <c r="S134" s="21"/>
      <c r="T134" s="21"/>
      <c r="U134" s="21"/>
      <c r="V134" s="83">
        <f t="shared" si="5"/>
        <v>0</v>
      </c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</row>
    <row r="135" spans="1:33" ht="14.25" customHeight="1" x14ac:dyDescent="0.15">
      <c r="A135" s="27" t="s">
        <v>155</v>
      </c>
      <c r="B135" s="26">
        <v>-306.56941724927236</v>
      </c>
      <c r="C135" s="26">
        <v>14739.836097942029</v>
      </c>
      <c r="D135" s="26">
        <v>-2021.3943414492894</v>
      </c>
      <c r="E135" s="26">
        <v>-23689.577916816354</v>
      </c>
      <c r="F135" s="26">
        <v>-3434.3940818988626</v>
      </c>
      <c r="G135" s="26">
        <v>3393.1815660894672</v>
      </c>
      <c r="H135" s="26">
        <v>17068.718383874442</v>
      </c>
      <c r="I135" s="26">
        <v>21168.343649913197</v>
      </c>
      <c r="J135" s="26">
        <v>10379.259502365601</v>
      </c>
      <c r="K135" s="26">
        <v>-4629.6696697942107</v>
      </c>
      <c r="L135" s="26">
        <v>662.9280770506997</v>
      </c>
      <c r="M135" s="26">
        <v>-11676.309065404899</v>
      </c>
      <c r="N135" s="26">
        <v>6354.7165126337914</v>
      </c>
      <c r="O135" s="26">
        <v>10445.075972545803</v>
      </c>
      <c r="P135" s="26">
        <v>3794.2307595779444</v>
      </c>
      <c r="Q135" s="26">
        <v>-16267.240236370895</v>
      </c>
      <c r="R135" s="21"/>
      <c r="S135" s="21"/>
      <c r="T135" s="21"/>
      <c r="U135" s="21"/>
      <c r="V135" s="83">
        <f t="shared" si="5"/>
        <v>1</v>
      </c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</row>
    <row r="136" spans="1:33" ht="14.25" customHeight="1" x14ac:dyDescent="0.15">
      <c r="A136" s="27" t="s">
        <v>156</v>
      </c>
      <c r="B136" s="24">
        <v>482.49627249283122</v>
      </c>
      <c r="C136" s="24">
        <v>422.49280623418758</v>
      </c>
      <c r="D136" s="24">
        <v>399.03938022426968</v>
      </c>
      <c r="E136" s="24">
        <v>466.9</v>
      </c>
      <c r="F136" s="24">
        <v>438.34425173775412</v>
      </c>
      <c r="G136" s="24">
        <v>404.35448350159629</v>
      </c>
      <c r="H136" s="24">
        <v>395.02356063981495</v>
      </c>
      <c r="I136" s="24">
        <v>293.23716404630659</v>
      </c>
      <c r="J136" s="24">
        <v>326.01526692770892</v>
      </c>
      <c r="K136" s="24">
        <v>509.51820232259206</v>
      </c>
      <c r="L136" s="24">
        <v>541.95096474749198</v>
      </c>
      <c r="M136" s="24">
        <v>515.90338028214421</v>
      </c>
      <c r="N136" s="24"/>
      <c r="O136" s="24"/>
      <c r="P136" s="24"/>
      <c r="Q136" s="24"/>
      <c r="R136" s="21"/>
      <c r="S136" s="21"/>
      <c r="T136" s="21"/>
      <c r="U136" s="21"/>
      <c r="V136" s="83">
        <f t="shared" si="5"/>
        <v>0</v>
      </c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</row>
    <row r="137" spans="1:33" ht="14.25" customHeight="1" x14ac:dyDescent="0.15">
      <c r="A137" s="27" t="s">
        <v>157</v>
      </c>
      <c r="B137" s="26">
        <v>-6949.166951809706</v>
      </c>
      <c r="C137" s="26">
        <v>-7511.6741194446577</v>
      </c>
      <c r="D137" s="26">
        <v>-9452.1982655660067</v>
      </c>
      <c r="E137" s="26">
        <v>-10121.966759520414</v>
      </c>
      <c r="F137" s="26">
        <v>-5725.0712427443277</v>
      </c>
      <c r="G137" s="26">
        <v>-6790.032846584234</v>
      </c>
      <c r="H137" s="26">
        <v>-7948.1218538592193</v>
      </c>
      <c r="I137" s="26">
        <v>-7307.2948106021722</v>
      </c>
      <c r="J137" s="26">
        <v>-7381.5878986695734</v>
      </c>
      <c r="K137" s="26">
        <v>-8197.6699465917882</v>
      </c>
      <c r="L137" s="26">
        <v>-6335.4710945284342</v>
      </c>
      <c r="M137" s="26">
        <v>-5536.2640037993542</v>
      </c>
      <c r="N137" s="26">
        <v>-7650.6820866122634</v>
      </c>
      <c r="O137" s="26">
        <v>-7742.6110414810055</v>
      </c>
      <c r="P137" s="26">
        <v>-5867.7225578730404</v>
      </c>
      <c r="Q137" s="26">
        <v>-3749.9395463549163</v>
      </c>
      <c r="R137" s="21"/>
      <c r="S137" s="21"/>
      <c r="T137" s="21"/>
      <c r="U137" s="21"/>
      <c r="V137" s="83">
        <f t="shared" si="5"/>
        <v>1</v>
      </c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</row>
    <row r="138" spans="1:33" ht="14.25" customHeight="1" x14ac:dyDescent="0.15">
      <c r="A138" s="27" t="s">
        <v>158</v>
      </c>
      <c r="B138" s="24">
        <v>-199.3</v>
      </c>
      <c r="C138" s="24">
        <v>-215.6</v>
      </c>
      <c r="D138" s="24">
        <v>-195.5</v>
      </c>
      <c r="E138" s="24">
        <v>-219.2</v>
      </c>
      <c r="F138" s="24">
        <v>-249.9</v>
      </c>
      <c r="G138" s="24">
        <v>-244.2</v>
      </c>
      <c r="H138" s="24">
        <v>-268.7</v>
      </c>
      <c r="I138" s="24">
        <v>-415.8</v>
      </c>
      <c r="J138" s="24">
        <v>-534.20000000000005</v>
      </c>
      <c r="K138" s="24">
        <v>-447.9</v>
      </c>
      <c r="L138" s="24">
        <v>-489</v>
      </c>
      <c r="M138" s="24">
        <v>-634.20000000000005</v>
      </c>
      <c r="N138" s="24">
        <v>-711.7</v>
      </c>
      <c r="O138" s="24">
        <v>-652.20000000000005</v>
      </c>
      <c r="P138" s="24">
        <v>-466.4</v>
      </c>
      <c r="Q138" s="24">
        <v>-363.5</v>
      </c>
      <c r="R138" s="21"/>
      <c r="S138" s="21"/>
      <c r="T138" s="21"/>
      <c r="U138" s="21"/>
      <c r="V138" s="83">
        <f t="shared" si="5"/>
        <v>1</v>
      </c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</row>
    <row r="139" spans="1:33" ht="14.25" customHeight="1" x14ac:dyDescent="0.15">
      <c r="A139" s="27" t="s">
        <v>159</v>
      </c>
      <c r="B139" s="26">
        <v>-9.505776209623777</v>
      </c>
      <c r="C139" s="26">
        <v>1.2135698744241561</v>
      </c>
      <c r="D139" s="26">
        <v>-0.44083814377239722</v>
      </c>
      <c r="E139" s="26">
        <v>25.822867556247989</v>
      </c>
      <c r="F139" s="26">
        <v>-38.962909304173159</v>
      </c>
      <c r="G139" s="26">
        <v>-47.207499729403146</v>
      </c>
      <c r="H139" s="26">
        <v>-51.1</v>
      </c>
      <c r="I139" s="26">
        <v>-135.34749212831878</v>
      </c>
      <c r="J139" s="26">
        <v>-184.78855944078407</v>
      </c>
      <c r="K139" s="26">
        <v>-151.91875737610303</v>
      </c>
      <c r="L139" s="26">
        <v>-153.03993528670227</v>
      </c>
      <c r="M139" s="26">
        <v>-163.16720183239721</v>
      </c>
      <c r="N139" s="26">
        <v>-181.61734979375015</v>
      </c>
      <c r="O139" s="26">
        <v>-192.73679466553946</v>
      </c>
      <c r="P139" s="26">
        <v>-192.88492186988393</v>
      </c>
      <c r="Q139" s="26"/>
      <c r="R139" s="21"/>
      <c r="S139" s="21"/>
      <c r="T139" s="21"/>
      <c r="U139" s="21"/>
      <c r="V139" s="83">
        <f t="shared" si="5"/>
        <v>0</v>
      </c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</row>
    <row r="140" spans="1:33" ht="14.25" customHeight="1" x14ac:dyDescent="0.15">
      <c r="A140" s="27" t="s">
        <v>160</v>
      </c>
      <c r="B140" s="24">
        <v>-2990.9378324780496</v>
      </c>
      <c r="C140" s="24">
        <v>-4601.566970242633</v>
      </c>
      <c r="D140" s="24">
        <v>-11749.661206918796</v>
      </c>
      <c r="E140" s="24">
        <v>-15054.37116144454</v>
      </c>
      <c r="F140" s="24">
        <v>-14405.364614911339</v>
      </c>
      <c r="G140" s="24">
        <v>-19440.038148984942</v>
      </c>
      <c r="H140" s="24">
        <v>-22782.084447381985</v>
      </c>
      <c r="I140" s="24">
        <v>-22085.381230259649</v>
      </c>
      <c r="J140" s="24">
        <v>-25520.557292964058</v>
      </c>
      <c r="K140" s="24">
        <v>-19162.099999999999</v>
      </c>
      <c r="L140" s="24">
        <v>-12707.751417719792</v>
      </c>
      <c r="M140" s="24">
        <v>-6261.2315838784198</v>
      </c>
      <c r="N140" s="24">
        <v>-9220.0998685288996</v>
      </c>
      <c r="O140" s="24">
        <v>-12274.957553769942</v>
      </c>
      <c r="P140" s="24">
        <v>-10102.832869510941</v>
      </c>
      <c r="Q140" s="24">
        <v>-5756.9779574636559</v>
      </c>
      <c r="R140" s="21"/>
      <c r="S140" s="21"/>
      <c r="T140" s="21"/>
      <c r="U140" s="21"/>
      <c r="V140" s="83">
        <f t="shared" si="5"/>
        <v>1</v>
      </c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</row>
    <row r="141" spans="1:33" ht="14.25" customHeight="1" x14ac:dyDescent="0.15">
      <c r="A141" s="27" t="s">
        <v>161</v>
      </c>
      <c r="B141" s="26">
        <v>-109.15162214282513</v>
      </c>
      <c r="C141" s="26">
        <v>-27.470015593583945</v>
      </c>
      <c r="D141" s="26">
        <v>-389.33816394000002</v>
      </c>
      <c r="E141" s="26">
        <v>-119.7750477809475</v>
      </c>
      <c r="F141" s="26">
        <v>-66.853049176280194</v>
      </c>
      <c r="G141" s="26">
        <v>-131.15569222905654</v>
      </c>
      <c r="H141" s="26">
        <v>-187.28007166895779</v>
      </c>
      <c r="I141" s="26">
        <v>-211.03252128980432</v>
      </c>
      <c r="J141" s="26">
        <v>-256.289081733719</v>
      </c>
      <c r="K141" s="26">
        <v>-212.59427156319731</v>
      </c>
      <c r="L141" s="26">
        <v>-317.30060140851299</v>
      </c>
      <c r="M141" s="26">
        <v>-424.85914148659003</v>
      </c>
      <c r="N141" s="26">
        <v>-447.81935955738095</v>
      </c>
      <c r="O141" s="26">
        <v>-531.69263444872399</v>
      </c>
      <c r="P141" s="26">
        <v>-581.62852774665407</v>
      </c>
      <c r="Q141" s="26">
        <v>-471.57172070714199</v>
      </c>
      <c r="R141" s="21"/>
      <c r="S141" s="21"/>
      <c r="T141" s="21"/>
      <c r="U141" s="21"/>
      <c r="V141" s="83">
        <f t="shared" si="5"/>
        <v>1</v>
      </c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</row>
    <row r="142" spans="1:33" ht="14.25" customHeight="1" x14ac:dyDescent="0.15">
      <c r="A142" s="27" t="s">
        <v>162</v>
      </c>
      <c r="B142" s="24">
        <v>3252.778371065624</v>
      </c>
      <c r="C142" s="24">
        <v>480.0651793405919</v>
      </c>
      <c r="D142" s="24">
        <v>-711.55577878318638</v>
      </c>
      <c r="E142" s="24">
        <v>-3278.9695030211183</v>
      </c>
      <c r="F142" s="24">
        <v>2742.1257251310062</v>
      </c>
      <c r="G142" s="24">
        <v>4858.3380699914915</v>
      </c>
      <c r="H142" s="24">
        <v>5236.9775407166308</v>
      </c>
      <c r="I142" s="24">
        <v>4260.2</v>
      </c>
      <c r="J142" s="24">
        <v>5379.5101275686748</v>
      </c>
      <c r="K142" s="24">
        <v>18224.570226236934</v>
      </c>
      <c r="L142" s="24">
        <v>16101.945531779602</v>
      </c>
      <c r="M142" s="24">
        <v>15714.088903430367</v>
      </c>
      <c r="N142" s="24">
        <v>14530.153218328893</v>
      </c>
      <c r="O142" s="24">
        <v>16570.763024053023</v>
      </c>
      <c r="P142" s="24">
        <v>11812.237313166244</v>
      </c>
      <c r="Q142" s="24">
        <v>16167.724713888188</v>
      </c>
      <c r="R142" s="21"/>
      <c r="S142" s="21"/>
      <c r="T142" s="21"/>
      <c r="U142" s="21"/>
      <c r="V142" s="83">
        <f t="shared" si="5"/>
        <v>1</v>
      </c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</row>
    <row r="143" spans="1:33" ht="14.25" customHeight="1" x14ac:dyDescent="0.15">
      <c r="A143" s="27" t="s">
        <v>163</v>
      </c>
      <c r="B143" s="26">
        <v>-1021.5864759427827</v>
      </c>
      <c r="C143" s="26">
        <v>-667.36020806241868</v>
      </c>
      <c r="D143" s="26">
        <v>-804.42132639791919</v>
      </c>
      <c r="E143" s="26">
        <v>-2760.2080624187256</v>
      </c>
      <c r="F143" s="26">
        <v>-2921.5842860858261</v>
      </c>
      <c r="G143" s="26">
        <v>-3831.5259349804942</v>
      </c>
      <c r="H143" s="26">
        <v>-4117.4072379713916</v>
      </c>
      <c r="I143" s="26">
        <v>-4505.1937581274378</v>
      </c>
      <c r="J143" s="26">
        <v>-3235.3642678803635</v>
      </c>
      <c r="K143" s="26">
        <v>-4286.4957379453845</v>
      </c>
      <c r="L143" s="26">
        <v>-2262.269169273342</v>
      </c>
      <c r="M143" s="26">
        <v>-2064.9077745097011</v>
      </c>
      <c r="N143" s="26">
        <v>-3168.7490045723016</v>
      </c>
      <c r="O143" s="26">
        <v>-5278.4498144655136</v>
      </c>
      <c r="P143" s="26">
        <v>-6143.1877503250971</v>
      </c>
      <c r="Q143" s="72">
        <f>CA!Q143-Goods_net!Q143-Serv_net!Q143-Sec_inc_net!Q143</f>
        <v>-5391.4174252275679</v>
      </c>
      <c r="R143" s="21"/>
      <c r="S143" s="21"/>
      <c r="T143" s="21"/>
      <c r="U143" s="21"/>
      <c r="V143" s="83">
        <f t="shared" si="5"/>
        <v>1</v>
      </c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</row>
    <row r="144" spans="1:33" ht="14.25" customHeight="1" x14ac:dyDescent="0.15">
      <c r="A144" s="27" t="s">
        <v>164</v>
      </c>
      <c r="B144" s="24">
        <v>-2515</v>
      </c>
      <c r="C144" s="24">
        <v>-3130</v>
      </c>
      <c r="D144" s="24">
        <v>-3745</v>
      </c>
      <c r="E144" s="24">
        <v>-4334</v>
      </c>
      <c r="F144" s="24">
        <v>-3614</v>
      </c>
      <c r="G144" s="24">
        <v>-3187</v>
      </c>
      <c r="H144" s="24">
        <v>-3092</v>
      </c>
      <c r="I144" s="24">
        <v>-3385</v>
      </c>
      <c r="J144" s="24">
        <v>-3963</v>
      </c>
      <c r="K144" s="24">
        <v>-4309</v>
      </c>
      <c r="L144" s="24">
        <v>-4999</v>
      </c>
      <c r="M144" s="24">
        <v>-4995</v>
      </c>
      <c r="N144" s="24">
        <v>-5160</v>
      </c>
      <c r="O144" s="24">
        <v>-5440</v>
      </c>
      <c r="P144" s="24">
        <v>-6114</v>
      </c>
      <c r="Q144" s="24">
        <v>-5069</v>
      </c>
      <c r="R144" s="21"/>
      <c r="S144" s="21"/>
      <c r="T144" s="21"/>
      <c r="U144" s="21"/>
      <c r="V144" s="83">
        <f t="shared" si="5"/>
        <v>1</v>
      </c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</row>
    <row r="145" spans="1:33" ht="14.25" customHeight="1" x14ac:dyDescent="0.15">
      <c r="A145" s="27" t="s">
        <v>165</v>
      </c>
      <c r="B145" s="26">
        <v>-4.5999999999999996</v>
      </c>
      <c r="C145" s="26">
        <v>-1.1920811781667</v>
      </c>
      <c r="D145" s="26">
        <v>-2.6706821206341602</v>
      </c>
      <c r="E145" s="26">
        <v>1.9234016883871199</v>
      </c>
      <c r="F145" s="26">
        <v>9.2250775513478303</v>
      </c>
      <c r="G145" s="26">
        <v>4.8318400627946199</v>
      </c>
      <c r="H145" s="26">
        <v>-2.3764896116438901</v>
      </c>
      <c r="I145" s="26">
        <v>-8.3249527379122608</v>
      </c>
      <c r="J145" s="26">
        <v>-4.9025524612988995</v>
      </c>
      <c r="K145" s="26">
        <v>-10.663972577117502</v>
      </c>
      <c r="L145" s="26">
        <v>-12.121986444230599</v>
      </c>
      <c r="M145" s="26">
        <v>-30.166161379091502</v>
      </c>
      <c r="N145" s="26">
        <v>-3.3713090287752396</v>
      </c>
      <c r="O145" s="72">
        <v>-7.1855834772777456</v>
      </c>
      <c r="P145" s="72">
        <v>-1.0852759882650247</v>
      </c>
      <c r="Q145" s="26"/>
      <c r="R145" s="21"/>
      <c r="S145" s="21"/>
      <c r="T145" s="21"/>
      <c r="U145" s="21"/>
      <c r="V145" s="83">
        <f t="shared" si="5"/>
        <v>0</v>
      </c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</row>
    <row r="146" spans="1:33" ht="14.25" customHeight="1" x14ac:dyDescent="0.15">
      <c r="A146" s="27" t="s">
        <v>166</v>
      </c>
      <c r="B146" s="24">
        <v>-1166.9000000000001</v>
      </c>
      <c r="C146" s="24">
        <v>-1301</v>
      </c>
      <c r="D146" s="24">
        <v>-1254.3</v>
      </c>
      <c r="E146" s="24">
        <v>-1507.1</v>
      </c>
      <c r="F146" s="24">
        <v>-1448</v>
      </c>
      <c r="G146" s="24">
        <v>-2311.3000000000002</v>
      </c>
      <c r="H146" s="24">
        <v>-1914</v>
      </c>
      <c r="I146" s="24">
        <v>-2738.3</v>
      </c>
      <c r="J146" s="24">
        <v>-2907.4</v>
      </c>
      <c r="K146" s="24">
        <v>-4354.1000000000004</v>
      </c>
      <c r="L146" s="24">
        <v>-3450.9</v>
      </c>
      <c r="M146" s="24">
        <v>-4136.7737770200001</v>
      </c>
      <c r="N146" s="24">
        <v>-3759.8457920000001</v>
      </c>
      <c r="O146" s="24">
        <v>-4545.76246833</v>
      </c>
      <c r="P146" s="24">
        <v>-4502.2976463300001</v>
      </c>
      <c r="Q146" s="24">
        <v>-1670.00166122</v>
      </c>
      <c r="R146" s="21"/>
      <c r="S146" s="21"/>
      <c r="T146" s="21"/>
      <c r="U146" s="21"/>
      <c r="V146" s="83">
        <f t="shared" si="5"/>
        <v>1</v>
      </c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</row>
    <row r="147" spans="1:33" ht="14.25" customHeight="1" x14ac:dyDescent="0.15">
      <c r="A147" s="27" t="s">
        <v>167</v>
      </c>
      <c r="B147" s="26">
        <v>-538.18293048596524</v>
      </c>
      <c r="C147" s="26">
        <v>-805.05660357953616</v>
      </c>
      <c r="D147" s="26">
        <v>-722.71414779824352</v>
      </c>
      <c r="E147" s="26">
        <v>-642.73131239793872</v>
      </c>
      <c r="F147" s="26">
        <v>-630.22991836605831</v>
      </c>
      <c r="G147" s="26">
        <v>-598.37580728867545</v>
      </c>
      <c r="H147" s="26">
        <v>-548.686516227271</v>
      </c>
      <c r="I147" s="26">
        <v>-729.77173755669799</v>
      </c>
      <c r="J147" s="26">
        <v>-629.38752472817112</v>
      </c>
      <c r="K147" s="26">
        <v>-401.3323843551787</v>
      </c>
      <c r="L147" s="26">
        <v>-399.91613150485387</v>
      </c>
      <c r="M147" s="26">
        <v>-231.49397429268569</v>
      </c>
      <c r="N147" s="26">
        <v>-448.08372522467727</v>
      </c>
      <c r="O147" s="26">
        <v>-616.48108993034907</v>
      </c>
      <c r="P147" s="26"/>
      <c r="Q147" s="26"/>
      <c r="R147" s="21"/>
      <c r="S147" s="21"/>
      <c r="T147" s="21"/>
      <c r="U147" s="21"/>
      <c r="V147" s="83">
        <f t="shared" si="5"/>
        <v>0</v>
      </c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</row>
    <row r="148" spans="1:33" ht="14.25" customHeight="1" x14ac:dyDescent="0.15">
      <c r="A148" s="27" t="s">
        <v>168</v>
      </c>
      <c r="B148" s="24">
        <v>-1374.192839945192</v>
      </c>
      <c r="C148" s="24">
        <v>-1320.7381290447997</v>
      </c>
      <c r="D148" s="24">
        <v>-994.41777250957989</v>
      </c>
      <c r="E148" s="24">
        <v>-1109.7861454341339</v>
      </c>
      <c r="F148" s="24">
        <v>-1078.5769704341321</v>
      </c>
      <c r="G148" s="24">
        <v>-1305.3126113444998</v>
      </c>
      <c r="H148" s="24">
        <v>-1187.4876893837341</v>
      </c>
      <c r="I148" s="24">
        <v>-1445.466536358532</v>
      </c>
      <c r="J148" s="24">
        <v>-1541.5496613585319</v>
      </c>
      <c r="K148" s="24">
        <v>-1460.5981238585321</v>
      </c>
      <c r="L148" s="24">
        <v>-1360.789507889632</v>
      </c>
      <c r="M148" s="24">
        <v>-1446.5248503259349</v>
      </c>
      <c r="N148" s="24">
        <v>-1289.8110775100699</v>
      </c>
      <c r="O148" s="24">
        <v>-1348.2228102956199</v>
      </c>
      <c r="P148" s="24">
        <v>-1132.5503805158942</v>
      </c>
      <c r="Q148" s="24">
        <v>-1074.8233584650993</v>
      </c>
      <c r="R148" s="21"/>
      <c r="S148" s="21"/>
      <c r="T148" s="21"/>
      <c r="U148" s="21"/>
      <c r="V148" s="83">
        <f t="shared" si="5"/>
        <v>1</v>
      </c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</row>
    <row r="149" spans="1:33" ht="14.25" customHeight="1" x14ac:dyDescent="0.15">
      <c r="A149" s="27" t="s">
        <v>169</v>
      </c>
      <c r="B149" s="26">
        <v>-5076.1361173351061</v>
      </c>
      <c r="C149" s="26">
        <v>-7561.5732445034273</v>
      </c>
      <c r="D149" s="26">
        <v>-8358.8387985117697</v>
      </c>
      <c r="E149" s="26">
        <v>-8774.2496181736842</v>
      </c>
      <c r="F149" s="26">
        <v>-8385.1238387944741</v>
      </c>
      <c r="G149" s="26">
        <v>-11225.251302504083</v>
      </c>
      <c r="H149" s="26">
        <v>-13554.548374571392</v>
      </c>
      <c r="I149" s="26">
        <v>-13159.487840777918</v>
      </c>
      <c r="J149" s="26">
        <v>-12072.594615668129</v>
      </c>
      <c r="K149" s="26">
        <v>-9906.8949823752228</v>
      </c>
      <c r="L149" s="26">
        <v>-7884.2336801515257</v>
      </c>
      <c r="M149" s="26">
        <v>-8982.3185232886481</v>
      </c>
      <c r="N149" s="26">
        <v>-11523.302867193108</v>
      </c>
      <c r="O149" s="26">
        <v>-11813.925150751591</v>
      </c>
      <c r="P149" s="26">
        <v>-10749.439204301463</v>
      </c>
      <c r="Q149" s="26">
        <v>-6687</v>
      </c>
      <c r="R149" s="21"/>
      <c r="S149" s="21"/>
      <c r="T149" s="21"/>
      <c r="U149" s="21"/>
      <c r="V149" s="83">
        <f t="shared" si="5"/>
        <v>1</v>
      </c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</row>
    <row r="150" spans="1:33" ht="14.25" customHeight="1" x14ac:dyDescent="0.15">
      <c r="A150" s="27" t="s">
        <v>170</v>
      </c>
      <c r="B150" s="24">
        <v>354.1</v>
      </c>
      <c r="C150" s="24">
        <v>701.638309273343</v>
      </c>
      <c r="D150" s="24">
        <v>1634.4038083860162</v>
      </c>
      <c r="E150" s="24">
        <v>1100.0115587760872</v>
      </c>
      <c r="F150" s="24">
        <v>840.67288572222901</v>
      </c>
      <c r="G150" s="24">
        <v>677.46259459875</v>
      </c>
      <c r="H150" s="24">
        <v>941.75011892264001</v>
      </c>
      <c r="I150" s="24">
        <v>197.23817445905399</v>
      </c>
      <c r="J150" s="24">
        <v>957.31906405548898</v>
      </c>
      <c r="K150" s="24">
        <v>727.44697368380594</v>
      </c>
      <c r="L150" s="24">
        <v>1856.9645312187399</v>
      </c>
      <c r="M150" s="24">
        <v>2579.2516223316698</v>
      </c>
      <c r="N150" s="24">
        <v>3226.1773537218601</v>
      </c>
      <c r="O150" s="24">
        <v>3668.9385440621027</v>
      </c>
      <c r="P150" s="24">
        <v>5276.2449975690097</v>
      </c>
      <c r="Q150" s="24">
        <v>4356.457344763573</v>
      </c>
      <c r="R150" s="21"/>
      <c r="S150" s="21"/>
      <c r="T150" s="21"/>
      <c r="U150" s="21"/>
      <c r="V150" s="83">
        <f t="shared" si="5"/>
        <v>1</v>
      </c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</row>
    <row r="151" spans="1:33" ht="14.25" customHeight="1" x14ac:dyDescent="0.15">
      <c r="A151" s="27" t="s">
        <v>171</v>
      </c>
      <c r="B151" s="26">
        <v>-5098</v>
      </c>
      <c r="C151" s="26">
        <v>-7208</v>
      </c>
      <c r="D151" s="26">
        <v>-13130</v>
      </c>
      <c r="E151" s="26">
        <v>-10159</v>
      </c>
      <c r="F151" s="26">
        <v>-12658</v>
      </c>
      <c r="G151" s="26">
        <v>-15569</v>
      </c>
      <c r="H151" s="26">
        <v>-17060</v>
      </c>
      <c r="I151" s="26">
        <v>-15606</v>
      </c>
      <c r="J151" s="26">
        <v>-15918</v>
      </c>
      <c r="K151" s="26">
        <v>-18770</v>
      </c>
      <c r="L151" s="26">
        <v>-16334</v>
      </c>
      <c r="M151" s="26">
        <v>-19624</v>
      </c>
      <c r="N151" s="26">
        <v>-21517</v>
      </c>
      <c r="O151" s="26">
        <v>-23647</v>
      </c>
      <c r="P151" s="26">
        <v>-22828</v>
      </c>
      <c r="Q151" s="26">
        <v>-18686</v>
      </c>
      <c r="R151" s="21"/>
      <c r="S151" s="21"/>
      <c r="T151" s="21"/>
      <c r="U151" s="21"/>
      <c r="V151" s="83">
        <f t="shared" si="5"/>
        <v>1</v>
      </c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</row>
    <row r="152" spans="1:33" ht="14.25" customHeight="1" x14ac:dyDescent="0.15">
      <c r="A152" s="27" t="s">
        <v>172</v>
      </c>
      <c r="B152" s="24">
        <v>-2966.7065069423929</v>
      </c>
      <c r="C152" s="24">
        <v>-6268.3821867395363</v>
      </c>
      <c r="D152" s="24">
        <v>-7430.7765635305523</v>
      </c>
      <c r="E152" s="24">
        <v>-8863.5542475027523</v>
      </c>
      <c r="F152" s="24">
        <v>-9664.9515896008506</v>
      </c>
      <c r="G152" s="24">
        <v>-7660.4195077921959</v>
      </c>
      <c r="H152" s="24">
        <v>-6961.5643547483633</v>
      </c>
      <c r="I152" s="24">
        <v>-5545.4302557506362</v>
      </c>
      <c r="J152" s="24">
        <v>-2969.4085355078059</v>
      </c>
      <c r="K152" s="24">
        <v>-5079.2800670746201</v>
      </c>
      <c r="L152" s="24">
        <v>-5789.5676641935615</v>
      </c>
      <c r="M152" s="24">
        <v>-4812.432040072883</v>
      </c>
      <c r="N152" s="24">
        <v>-5030.9506285324296</v>
      </c>
      <c r="O152" s="24">
        <v>-5744.6203640934182</v>
      </c>
      <c r="P152" s="24">
        <v>-5740.7779232954636</v>
      </c>
      <c r="Q152" s="24">
        <v>-3425.738486987656</v>
      </c>
      <c r="R152" s="21"/>
      <c r="S152" s="21"/>
      <c r="T152" s="21"/>
      <c r="U152" s="21"/>
      <c r="V152" s="83">
        <f t="shared" si="5"/>
        <v>1</v>
      </c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</row>
    <row r="153" spans="1:33" ht="14.25" customHeight="1" x14ac:dyDescent="0.15">
      <c r="A153" s="27" t="s">
        <v>173</v>
      </c>
      <c r="B153" s="26"/>
      <c r="C153" s="26"/>
      <c r="D153" s="26"/>
      <c r="E153" s="26"/>
      <c r="F153" s="26"/>
      <c r="G153" s="26"/>
      <c r="H153" s="26">
        <v>-13271.01181396338</v>
      </c>
      <c r="I153" s="26">
        <v>-12124.725274725275</v>
      </c>
      <c r="J153" s="26">
        <v>-10363.736263736264</v>
      </c>
      <c r="K153" s="26">
        <v>-9300.5494505494498</v>
      </c>
      <c r="L153" s="26">
        <v>-3565.3846153846148</v>
      </c>
      <c r="M153" s="26">
        <v>-1109.3406593406598</v>
      </c>
      <c r="N153" s="26">
        <v>-419.50549450549437</v>
      </c>
      <c r="O153" s="26">
        <v>-3745.3296703296701</v>
      </c>
      <c r="P153" s="26">
        <v>-4409.6153846153838</v>
      </c>
      <c r="Q153" s="26">
        <v>-3052.4725274725274</v>
      </c>
      <c r="R153" s="21"/>
      <c r="S153" s="21"/>
      <c r="T153" s="21"/>
      <c r="U153" s="21"/>
      <c r="V153" s="83">
        <f t="shared" si="5"/>
        <v>1</v>
      </c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</row>
    <row r="154" spans="1:33" ht="14.25" customHeight="1" x14ac:dyDescent="0.15">
      <c r="A154" s="27" t="s">
        <v>174</v>
      </c>
      <c r="B154" s="24">
        <v>-2913.6</v>
      </c>
      <c r="C154" s="24">
        <v>-4088.409912915477</v>
      </c>
      <c r="D154" s="24">
        <v>-5712.7148676797769</v>
      </c>
      <c r="E154" s="24">
        <v>-4984.4907793096454</v>
      </c>
      <c r="F154" s="24">
        <v>-2207.1769833999797</v>
      </c>
      <c r="G154" s="24">
        <v>-1904.8525984689757</v>
      </c>
      <c r="H154" s="24">
        <v>-2385.9843138937954</v>
      </c>
      <c r="I154" s="24">
        <v>-2975.941674487306</v>
      </c>
      <c r="J154" s="24">
        <v>-2829.8752678238793</v>
      </c>
      <c r="K154" s="24">
        <v>-1040.672391641067</v>
      </c>
      <c r="L154" s="24">
        <v>-1844.9969852488759</v>
      </c>
      <c r="M154" s="24">
        <v>-2544.3073052462914</v>
      </c>
      <c r="N154" s="24">
        <v>-2970.3412679637786</v>
      </c>
      <c r="O154" s="24">
        <v>-4441.2357301794918</v>
      </c>
      <c r="P154" s="24">
        <v>-3555.3047159281091</v>
      </c>
      <c r="Q154" s="24">
        <v>-4281.4967660290158</v>
      </c>
      <c r="R154" s="21"/>
      <c r="S154" s="21"/>
      <c r="T154" s="21"/>
      <c r="U154" s="21"/>
      <c r="V154" s="83">
        <f t="shared" si="5"/>
        <v>1</v>
      </c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</row>
    <row r="155" spans="1:33" ht="14.25" customHeight="1" x14ac:dyDescent="0.15">
      <c r="A155" s="27" t="s">
        <v>175</v>
      </c>
      <c r="B155" s="26">
        <v>-18526.349999999999</v>
      </c>
      <c r="C155" s="26">
        <v>-28803.33</v>
      </c>
      <c r="D155" s="26">
        <v>-28828.5</v>
      </c>
      <c r="E155" s="26">
        <v>-46482.48</v>
      </c>
      <c r="F155" s="26">
        <v>-39739.440000000002</v>
      </c>
      <c r="G155" s="26">
        <v>-47104.53</v>
      </c>
      <c r="H155" s="26">
        <v>-60399.45</v>
      </c>
      <c r="I155" s="26">
        <v>-67660.83</v>
      </c>
      <c r="J155" s="26">
        <v>-79604.350000000006</v>
      </c>
      <c r="K155" s="26">
        <v>-67962.22</v>
      </c>
      <c r="L155" s="26">
        <v>-37748.75</v>
      </c>
      <c r="M155" s="26">
        <v>-35496.44</v>
      </c>
      <c r="N155" s="26">
        <v>-42053.279999999999</v>
      </c>
      <c r="O155" s="26">
        <v>-40391.9</v>
      </c>
      <c r="P155" s="26">
        <v>-53520.56</v>
      </c>
      <c r="Q155" s="26">
        <v>-34895.97</v>
      </c>
      <c r="R155" s="21"/>
      <c r="S155" s="21"/>
      <c r="T155" s="21"/>
      <c r="U155" s="21"/>
      <c r="V155" s="83">
        <f t="shared" si="5"/>
        <v>1</v>
      </c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</row>
    <row r="156" spans="1:33" ht="14.25" customHeight="1" x14ac:dyDescent="0.15">
      <c r="A156" s="27" t="s">
        <v>176</v>
      </c>
      <c r="B156" s="24"/>
      <c r="C156" s="24"/>
      <c r="D156" s="24"/>
      <c r="E156" s="24"/>
      <c r="F156" s="24"/>
      <c r="G156" s="24">
        <v>-38.799999999999997</v>
      </c>
      <c r="H156" s="24">
        <v>-50.133544709868801</v>
      </c>
      <c r="I156" s="24">
        <v>-119.287059505532</v>
      </c>
      <c r="J156" s="24">
        <v>-171.43028199296299</v>
      </c>
      <c r="K156" s="24">
        <v>-187.414098418745</v>
      </c>
      <c r="L156" s="24">
        <v>-130.316183926961</v>
      </c>
      <c r="M156" s="24">
        <v>-315.44665158894003</v>
      </c>
      <c r="N156" s="24">
        <v>-291.19295442220056</v>
      </c>
      <c r="O156" s="24">
        <v>-347.84719408988099</v>
      </c>
      <c r="P156" s="24">
        <v>-348.30511701019753</v>
      </c>
      <c r="Q156" s="24"/>
      <c r="R156" s="21"/>
      <c r="S156" s="21"/>
      <c r="T156" s="21"/>
      <c r="U156" s="21"/>
      <c r="V156" s="83">
        <f t="shared" si="5"/>
        <v>0</v>
      </c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</row>
    <row r="157" spans="1:33" ht="14.25" customHeight="1" x14ac:dyDescent="0.15">
      <c r="A157" s="27" t="s">
        <v>177</v>
      </c>
      <c r="B157" s="26">
        <v>-38.799999999999997</v>
      </c>
      <c r="C157" s="26">
        <v>-34.268149819885316</v>
      </c>
      <c r="D157" s="26">
        <v>-39.481045007486173</v>
      </c>
      <c r="E157" s="26">
        <v>-41.036834074772308</v>
      </c>
      <c r="F157" s="26">
        <v>-24.611466895363936</v>
      </c>
      <c r="G157" s="26">
        <v>-23.751749927038968</v>
      </c>
      <c r="H157" s="26">
        <v>-31.669552157271394</v>
      </c>
      <c r="I157" s="26">
        <v>-18.747022800534896</v>
      </c>
      <c r="J157" s="26">
        <v>-38.346077478354026</v>
      </c>
      <c r="K157" s="26">
        <v>-21.05798682608577</v>
      </c>
      <c r="L157" s="26">
        <v>-14.978456458834872</v>
      </c>
      <c r="M157" s="26">
        <v>-24.525569679233268</v>
      </c>
      <c r="N157" s="26">
        <v>-22.761704424599156</v>
      </c>
      <c r="O157" s="26">
        <v>-36.337395351592257</v>
      </c>
      <c r="P157" s="26">
        <v>-32.618356848623527</v>
      </c>
      <c r="Q157" s="26"/>
      <c r="R157" s="21"/>
      <c r="S157" s="21"/>
      <c r="T157" s="21"/>
      <c r="U157" s="21"/>
      <c r="V157" s="83">
        <f t="shared" si="5"/>
        <v>0</v>
      </c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</row>
    <row r="158" spans="1:33" ht="14.25" customHeight="1" x14ac:dyDescent="0.15">
      <c r="A158" s="27" t="s">
        <v>178</v>
      </c>
      <c r="B158" s="24">
        <v>-2.9275280699999997</v>
      </c>
      <c r="C158" s="24">
        <v>3.0322504795082699</v>
      </c>
      <c r="D158" s="24">
        <v>4.4745082985446203</v>
      </c>
      <c r="E158" s="24">
        <v>-7.1934585753019906E-2</v>
      </c>
      <c r="F158" s="24">
        <v>-0.28420848140799998</v>
      </c>
      <c r="G158" s="24">
        <v>-0.36906688177566999</v>
      </c>
      <c r="H158" s="24">
        <v>-0.42492523525913495</v>
      </c>
      <c r="I158" s="24">
        <v>-2.2226928629295668</v>
      </c>
      <c r="J158" s="24">
        <v>1.9935437729581331</v>
      </c>
      <c r="K158" s="24">
        <v>6.6880067198381701</v>
      </c>
      <c r="L158" s="24">
        <v>2.8471420370876452</v>
      </c>
      <c r="M158" s="24">
        <v>2.8466791290692632</v>
      </c>
      <c r="N158" s="24">
        <v>-1.4209784766934128</v>
      </c>
      <c r="O158" s="24">
        <v>-2.7150259791160849</v>
      </c>
      <c r="P158" s="24">
        <v>-0.45673402077496628</v>
      </c>
      <c r="Q158" s="24">
        <v>2.9253396963938241</v>
      </c>
      <c r="R158" s="21"/>
      <c r="S158" s="21"/>
      <c r="T158" s="21"/>
      <c r="U158" s="21"/>
      <c r="V158" s="83">
        <f t="shared" si="5"/>
        <v>1</v>
      </c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</row>
    <row r="159" spans="1:33" ht="14.25" customHeight="1" x14ac:dyDescent="0.15">
      <c r="A159" s="27" t="s">
        <v>179</v>
      </c>
      <c r="B159" s="26">
        <v>431.5</v>
      </c>
      <c r="C159" s="26">
        <v>3829.8133333333335</v>
      </c>
      <c r="D159" s="26">
        <v>6392.3016666666672</v>
      </c>
      <c r="E159" s="26">
        <v>9164.8894918053174</v>
      </c>
      <c r="F159" s="26">
        <v>8639.59</v>
      </c>
      <c r="G159" s="26">
        <v>7043.9098333333332</v>
      </c>
      <c r="H159" s="26">
        <v>9684.1056666666664</v>
      </c>
      <c r="I159" s="26">
        <v>10988.614583333334</v>
      </c>
      <c r="J159" s="26">
        <v>13561.393333333333</v>
      </c>
      <c r="K159" s="26">
        <v>16525.949833333332</v>
      </c>
      <c r="L159" s="26">
        <v>17280.015917290664</v>
      </c>
      <c r="M159" s="26">
        <v>15726.777218839281</v>
      </c>
      <c r="N159" s="26">
        <v>10697.894268905175</v>
      </c>
      <c r="O159" s="26">
        <v>7710.9029517334502</v>
      </c>
      <c r="P159" s="26">
        <v>7899.4683524715465</v>
      </c>
      <c r="Q159" s="26">
        <v>15433.548238064293</v>
      </c>
      <c r="R159" s="21"/>
      <c r="S159" s="21"/>
      <c r="T159" s="21"/>
      <c r="U159" s="21"/>
      <c r="V159" s="83">
        <f t="shared" si="5"/>
        <v>1</v>
      </c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</row>
    <row r="160" spans="1:33" ht="14.25" customHeight="1" x14ac:dyDescent="0.15">
      <c r="A160" s="27" t="s">
        <v>180</v>
      </c>
      <c r="B160" s="24">
        <v>-89.6</v>
      </c>
      <c r="C160" s="24">
        <v>-63.492291379572954</v>
      </c>
      <c r="D160" s="24">
        <v>-73.939629896232873</v>
      </c>
      <c r="E160" s="24">
        <v>-48.094165935705426</v>
      </c>
      <c r="F160" s="24">
        <v>-170.42551739409944</v>
      </c>
      <c r="G160" s="24">
        <v>-150.14321238536519</v>
      </c>
      <c r="H160" s="24">
        <v>-281.8448537592472</v>
      </c>
      <c r="I160" s="24">
        <v>-301.31757930135853</v>
      </c>
      <c r="J160" s="24">
        <v>-322.89153969412905</v>
      </c>
      <c r="K160" s="24">
        <v>-377.74076193886322</v>
      </c>
      <c r="L160" s="24">
        <v>-391.60321216582219</v>
      </c>
      <c r="M160" s="24">
        <v>-498.44853388469289</v>
      </c>
      <c r="N160" s="24">
        <v>-587.20181973603246</v>
      </c>
      <c r="O160" s="24">
        <v>-600.87555686729343</v>
      </c>
      <c r="P160" s="24"/>
      <c r="Q160" s="24"/>
      <c r="R160" s="21"/>
      <c r="S160" s="21"/>
      <c r="T160" s="21"/>
      <c r="U160" s="21"/>
      <c r="V160" s="83">
        <f t="shared" si="5"/>
        <v>0</v>
      </c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</row>
    <row r="161" spans="1:33" ht="14.25" customHeight="1" x14ac:dyDescent="0.15">
      <c r="A161" s="27" t="s">
        <v>181</v>
      </c>
      <c r="B161" s="26"/>
      <c r="C161" s="26"/>
      <c r="D161" s="26">
        <v>-1348.3</v>
      </c>
      <c r="E161" s="26">
        <v>-1459.6570727829751</v>
      </c>
      <c r="F161" s="26">
        <v>-681.12647447308723</v>
      </c>
      <c r="G161" s="26">
        <v>-867.06629341248583</v>
      </c>
      <c r="H161" s="26">
        <v>-1926.10721888128</v>
      </c>
      <c r="I161" s="26">
        <v>-1404.7035120435892</v>
      </c>
      <c r="J161" s="26">
        <v>-1887.6162183850727</v>
      </c>
      <c r="K161" s="26">
        <v>-1784.6558227151415</v>
      </c>
      <c r="L161" s="26">
        <v>-1837.8360888540769</v>
      </c>
      <c r="M161" s="26">
        <v>-2241.5608704170877</v>
      </c>
      <c r="N161" s="26">
        <v>-2871.0530424066383</v>
      </c>
      <c r="O161" s="26">
        <v>-2586.1180249635077</v>
      </c>
      <c r="P161" s="26">
        <v>-2772.4235960048104</v>
      </c>
      <c r="Q161" s="26">
        <v>-1602.0283756059371</v>
      </c>
      <c r="R161" s="21"/>
      <c r="S161" s="21"/>
      <c r="T161" s="21"/>
      <c r="U161" s="21"/>
      <c r="V161" s="83">
        <f t="shared" si="5"/>
        <v>1</v>
      </c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</row>
    <row r="162" spans="1:33" ht="14.25" customHeight="1" x14ac:dyDescent="0.15">
      <c r="A162" s="27" t="s">
        <v>182</v>
      </c>
      <c r="B162" s="24">
        <v>-40.069100711613402</v>
      </c>
      <c r="C162" s="24">
        <v>-43.622487472998948</v>
      </c>
      <c r="D162" s="24">
        <v>-70.900000000000006</v>
      </c>
      <c r="E162" s="24">
        <v>-75.122326159469495</v>
      </c>
      <c r="F162" s="24">
        <v>-54.715204773083265</v>
      </c>
      <c r="G162" s="24">
        <v>-12.158263775380288</v>
      </c>
      <c r="H162" s="24">
        <v>-69.433458904083807</v>
      </c>
      <c r="I162" s="24">
        <v>-3.6400454413649204</v>
      </c>
      <c r="J162" s="24">
        <v>-82.435560337081199</v>
      </c>
      <c r="K162" s="24">
        <v>-101.92664915612519</v>
      </c>
      <c r="L162" s="24">
        <v>-105.3786805017167</v>
      </c>
      <c r="M162" s="24">
        <v>-130.37356715532951</v>
      </c>
      <c r="N162" s="24">
        <v>-135.52358211840181</v>
      </c>
      <c r="O162" s="24">
        <v>-104.98417544895281</v>
      </c>
      <c r="P162" s="24">
        <v>-81.606628727286306</v>
      </c>
      <c r="Q162" s="24">
        <v>-61.439299166033202</v>
      </c>
      <c r="R162" s="21"/>
      <c r="S162" s="21"/>
      <c r="T162" s="21"/>
      <c r="U162" s="21"/>
      <c r="V162" s="83">
        <f t="shared" si="5"/>
        <v>1</v>
      </c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</row>
    <row r="163" spans="1:33" ht="14.25" customHeight="1" x14ac:dyDescent="0.15">
      <c r="A163" s="27" t="s">
        <v>183</v>
      </c>
      <c r="B163" s="26">
        <v>-50.911432981351147</v>
      </c>
      <c r="C163" s="26">
        <v>-39.660125485389301</v>
      </c>
      <c r="D163" s="26">
        <v>-104.27548809060755</v>
      </c>
      <c r="E163" s="26">
        <v>-74.77892228127476</v>
      </c>
      <c r="F163" s="26">
        <v>-35.679599237208656</v>
      </c>
      <c r="G163" s="26">
        <v>-49.108634158833844</v>
      </c>
      <c r="H163" s="26">
        <v>-218.06304448583342</v>
      </c>
      <c r="I163" s="26">
        <v>-181.83570110942006</v>
      </c>
      <c r="J163" s="26">
        <v>-436.20417437873914</v>
      </c>
      <c r="K163" s="26">
        <v>-380.98833512216504</v>
      </c>
      <c r="L163" s="26">
        <v>-112.5128290004583</v>
      </c>
      <c r="M163" s="26">
        <v>-95.9</v>
      </c>
      <c r="N163" s="26">
        <v>-99.666916198016153</v>
      </c>
      <c r="O163" s="26">
        <v>-68.772294998123158</v>
      </c>
      <c r="P163" s="26">
        <v>-68.25050872453842</v>
      </c>
      <c r="Q163" s="26"/>
      <c r="R163" s="21"/>
      <c r="S163" s="21"/>
      <c r="T163" s="21"/>
      <c r="U163" s="21"/>
      <c r="V163" s="83">
        <f t="shared" si="5"/>
        <v>0</v>
      </c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</row>
    <row r="164" spans="1:33" ht="14.25" customHeight="1" x14ac:dyDescent="0.15">
      <c r="A164" s="27" t="s">
        <v>184</v>
      </c>
      <c r="B164" s="24">
        <v>-7231.3254495996307</v>
      </c>
      <c r="C164" s="24">
        <v>-4031.0690610053075</v>
      </c>
      <c r="D164" s="24">
        <v>-4759.7319800367341</v>
      </c>
      <c r="E164" s="24">
        <v>-7122.1845729232673</v>
      </c>
      <c r="F164" s="24">
        <v>-10070.506585230925</v>
      </c>
      <c r="G164" s="24">
        <v>-2591.0366028810472</v>
      </c>
      <c r="H164" s="24">
        <v>-9599.0869430131152</v>
      </c>
      <c r="I164" s="24">
        <v>-13122.119114855201</v>
      </c>
      <c r="J164" s="24">
        <v>-16566.690641732599</v>
      </c>
      <c r="K164" s="24">
        <v>-10952.922141983347</v>
      </c>
      <c r="L164" s="24">
        <v>-21015.620169839796</v>
      </c>
      <c r="M164" s="24">
        <v>-20164.940340238034</v>
      </c>
      <c r="N164" s="24">
        <v>-26149.139163966182</v>
      </c>
      <c r="O164" s="24">
        <v>-43560.190533853012</v>
      </c>
      <c r="P164" s="24">
        <v>-44736.229298896258</v>
      </c>
      <c r="Q164" s="24">
        <v>-41557.996968031359</v>
      </c>
      <c r="R164" s="21"/>
      <c r="S164" s="21"/>
      <c r="T164" s="21"/>
      <c r="U164" s="21"/>
      <c r="V164" s="83">
        <f t="shared" si="5"/>
        <v>1</v>
      </c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</row>
    <row r="165" spans="1:33" ht="14.25" customHeight="1" x14ac:dyDescent="0.15">
      <c r="A165" s="27" t="s">
        <v>185</v>
      </c>
      <c r="B165" s="26"/>
      <c r="C165" s="26"/>
      <c r="D165" s="26"/>
      <c r="E165" s="26"/>
      <c r="F165" s="26"/>
      <c r="G165" s="26"/>
      <c r="H165" s="26">
        <v>-18.399999999999999</v>
      </c>
      <c r="I165" s="26">
        <v>-10.259217877094972</v>
      </c>
      <c r="J165" s="26">
        <v>3.6195530726257039</v>
      </c>
      <c r="K165" s="26">
        <v>-15.184357541899441</v>
      </c>
      <c r="L165" s="26">
        <v>-9.4245810055865924</v>
      </c>
      <c r="M165" s="26">
        <v>-0.34636871508379946</v>
      </c>
      <c r="N165" s="26">
        <v>-26.199624837988829</v>
      </c>
      <c r="O165" s="26">
        <v>-28.435761854748602</v>
      </c>
      <c r="P165" s="26">
        <v>-49.773797860335193</v>
      </c>
      <c r="Q165" s="26">
        <v>-31.097614100558662</v>
      </c>
      <c r="R165" s="21"/>
      <c r="S165" s="21"/>
      <c r="T165" s="21"/>
      <c r="U165" s="21"/>
      <c r="V165" s="83">
        <f t="shared" ref="V165:V196" si="6">IF(Q165="", 0, 1)</f>
        <v>1</v>
      </c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</row>
    <row r="166" spans="1:33" ht="14.25" customHeight="1" x14ac:dyDescent="0.15">
      <c r="A166" s="27" t="s">
        <v>186</v>
      </c>
      <c r="B166" s="24">
        <v>-2208.2705091516036</v>
      </c>
      <c r="C166" s="24">
        <v>-2732.9155581448667</v>
      </c>
      <c r="D166" s="24">
        <v>-3354.1143506511744</v>
      </c>
      <c r="E166" s="24">
        <v>-2923.4569315604112</v>
      </c>
      <c r="F166" s="24">
        <v>-794.13011605642009</v>
      </c>
      <c r="G166" s="24">
        <v>-2498.1451988456324</v>
      </c>
      <c r="H166" s="24">
        <v>-3352.2413810185753</v>
      </c>
      <c r="I166" s="24">
        <v>-1547.2707741056365</v>
      </c>
      <c r="J166" s="24">
        <v>-666.78856508316164</v>
      </c>
      <c r="K166" s="24">
        <v>-989.63054297078133</v>
      </c>
      <c r="L166" s="24">
        <v>-1519.2690683387841</v>
      </c>
      <c r="M166" s="24">
        <v>-2761.225494576785</v>
      </c>
      <c r="N166" s="24">
        <v>-2072.0034251725233</v>
      </c>
      <c r="O166" s="24">
        <v>-1878.9045233919812</v>
      </c>
      <c r="P166" s="24">
        <v>-2153.5563905037911</v>
      </c>
      <c r="Q166" s="24">
        <v>-1672.407326444581</v>
      </c>
      <c r="R166" s="21"/>
      <c r="S166" s="21"/>
      <c r="T166" s="21"/>
      <c r="U166" s="21"/>
      <c r="V166" s="83">
        <f t="shared" si="6"/>
        <v>1</v>
      </c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</row>
    <row r="167" spans="1:33" ht="14.25" customHeight="1" x14ac:dyDescent="0.15">
      <c r="A167" s="27" t="s">
        <v>187</v>
      </c>
      <c r="B167" s="26">
        <v>-362.8</v>
      </c>
      <c r="C167" s="26">
        <v>-559.06627569386364</v>
      </c>
      <c r="D167" s="26">
        <v>-1083.6430427004102</v>
      </c>
      <c r="E167" s="26">
        <v>-1516.2</v>
      </c>
      <c r="F167" s="26">
        <v>-833.62716645580656</v>
      </c>
      <c r="G167" s="26">
        <v>-698.63210008816623</v>
      </c>
      <c r="H167" s="26">
        <v>-734.68553781407536</v>
      </c>
      <c r="I167" s="26">
        <v>-746.19499145906218</v>
      </c>
      <c r="J167" s="26">
        <v>-744.04116422761149</v>
      </c>
      <c r="K167" s="26">
        <v>-574.41141099967365</v>
      </c>
      <c r="L167" s="26">
        <v>-1389.8905931428526</v>
      </c>
      <c r="M167" s="26">
        <v>-1261.9371719772398</v>
      </c>
      <c r="N167" s="26">
        <v>-994.89816253080664</v>
      </c>
      <c r="O167" s="26">
        <v>-898.67527376618261</v>
      </c>
      <c r="P167" s="26">
        <v>-904.31111410530445</v>
      </c>
      <c r="Q167" s="26">
        <v>-493.57302721000542</v>
      </c>
      <c r="R167" s="21"/>
      <c r="S167" s="21"/>
      <c r="T167" s="21"/>
      <c r="U167" s="21"/>
      <c r="V167" s="83">
        <f t="shared" si="6"/>
        <v>1</v>
      </c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</row>
    <row r="168" spans="1:33" ht="14.25" customHeight="1" x14ac:dyDescent="0.15">
      <c r="A168" s="27" t="s">
        <v>188</v>
      </c>
      <c r="B168" s="24">
        <v>1.6202568303289264</v>
      </c>
      <c r="C168" s="24">
        <v>-13.8</v>
      </c>
      <c r="D168" s="24">
        <v>-33.608387832855605</v>
      </c>
      <c r="E168" s="24">
        <v>-56.019389399419097</v>
      </c>
      <c r="F168" s="24">
        <v>-55.847756680567059</v>
      </c>
      <c r="G168" s="24">
        <v>-43.90793672791817</v>
      </c>
      <c r="H168" s="24">
        <v>-73.806877341660979</v>
      </c>
      <c r="I168" s="24">
        <v>-57.166031281806006</v>
      </c>
      <c r="J168" s="24">
        <v>3.7735745628484003</v>
      </c>
      <c r="K168" s="24">
        <v>-14.180535782660671</v>
      </c>
      <c r="L168" s="24">
        <v>-24.12553509025857</v>
      </c>
      <c r="M168" s="24">
        <v>-41.55812751602064</v>
      </c>
      <c r="N168" s="24">
        <v>-29.695419303059264</v>
      </c>
      <c r="O168" s="24">
        <v>-20.443229859918482</v>
      </c>
      <c r="P168" s="24">
        <v>-16.394235715885973</v>
      </c>
      <c r="Q168" s="24">
        <v>35.847332030010925</v>
      </c>
      <c r="R168" s="21"/>
      <c r="S168" s="21"/>
      <c r="T168" s="21"/>
      <c r="U168" s="21"/>
      <c r="V168" s="83">
        <f t="shared" si="6"/>
        <v>1</v>
      </c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</row>
    <row r="169" spans="1:33" ht="14.25" customHeight="1" x14ac:dyDescent="0.15">
      <c r="A169" s="27" t="s">
        <v>189</v>
      </c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1"/>
      <c r="S169" s="21"/>
      <c r="T169" s="21"/>
      <c r="U169" s="21"/>
      <c r="V169" s="83">
        <f t="shared" si="6"/>
        <v>0</v>
      </c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</row>
    <row r="170" spans="1:33" ht="14.25" customHeight="1" x14ac:dyDescent="0.15">
      <c r="A170" s="27" t="s">
        <v>190</v>
      </c>
      <c r="B170" s="24">
        <v>-4928.9983726990049</v>
      </c>
      <c r="C170" s="24">
        <v>-5158.2426181177334</v>
      </c>
      <c r="D170" s="24">
        <v>-9843.7407409654916</v>
      </c>
      <c r="E170" s="24">
        <v>-9131.7883367891573</v>
      </c>
      <c r="F170" s="24">
        <v>-6699.7809751077248</v>
      </c>
      <c r="G170" s="24">
        <v>-7995.9197776283609</v>
      </c>
      <c r="H170" s="24">
        <v>-10788.303514093737</v>
      </c>
      <c r="I170" s="24">
        <v>-10795.950835496873</v>
      </c>
      <c r="J170" s="24">
        <v>-9616.3305330266794</v>
      </c>
      <c r="K170" s="24">
        <v>-9335.6717425111092</v>
      </c>
      <c r="L170" s="24">
        <v>-7801.2978954811861</v>
      </c>
      <c r="M170" s="24">
        <v>-8137.0815396036569</v>
      </c>
      <c r="N170" s="24">
        <v>-10495.998949496867</v>
      </c>
      <c r="O170" s="24">
        <v>-11804.158184028423</v>
      </c>
      <c r="P170" s="24">
        <v>-9933.1191586677269</v>
      </c>
      <c r="Q170" s="24">
        <v>-5806.1455113624916</v>
      </c>
      <c r="R170" s="21"/>
      <c r="S170" s="21"/>
      <c r="T170" s="21"/>
      <c r="U170" s="21"/>
      <c r="V170" s="83">
        <f t="shared" si="6"/>
        <v>1</v>
      </c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</row>
    <row r="171" spans="1:33" ht="14.25" customHeight="1" x14ac:dyDescent="0.15">
      <c r="A171" s="27" t="s">
        <v>191</v>
      </c>
      <c r="B171" s="26"/>
      <c r="C171" s="26"/>
      <c r="D171" s="26"/>
      <c r="E171" s="26"/>
      <c r="F171" s="26"/>
      <c r="G171" s="26"/>
      <c r="H171" s="26"/>
      <c r="I171" s="26"/>
      <c r="J171" s="26"/>
      <c r="K171" s="26">
        <v>-0.3</v>
      </c>
      <c r="L171" s="26">
        <v>-319.37</v>
      </c>
      <c r="M171" s="26">
        <v>-173.2653</v>
      </c>
      <c r="N171" s="26">
        <v>-58.8</v>
      </c>
      <c r="O171" s="26">
        <v>-329.16</v>
      </c>
      <c r="P171" s="26">
        <v>-324.63</v>
      </c>
      <c r="Q171" s="26"/>
      <c r="R171" s="21"/>
      <c r="S171" s="21"/>
      <c r="T171" s="21"/>
      <c r="U171" s="21"/>
      <c r="V171" s="83">
        <f t="shared" si="6"/>
        <v>0</v>
      </c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</row>
    <row r="172" spans="1:33" ht="14.25" customHeight="1" x14ac:dyDescent="0.15">
      <c r="A172" s="27" t="s">
        <v>192</v>
      </c>
      <c r="B172" s="24">
        <v>-16047.449981294578</v>
      </c>
      <c r="C172" s="24">
        <v>-23387.906873529086</v>
      </c>
      <c r="D172" s="24">
        <v>-36182.754496912217</v>
      </c>
      <c r="E172" s="24">
        <v>-45608.089197406531</v>
      </c>
      <c r="F172" s="24">
        <v>-28041.447230094276</v>
      </c>
      <c r="G172" s="24">
        <v>-20541.48931096679</v>
      </c>
      <c r="H172" s="24">
        <v>-26335.351292491847</v>
      </c>
      <c r="I172" s="24">
        <v>-10561.352670155125</v>
      </c>
      <c r="J172" s="24">
        <v>-8970.1324567066149</v>
      </c>
      <c r="K172" s="24">
        <v>-5478.6801924334113</v>
      </c>
      <c r="L172" s="24">
        <v>-312.18219755406284</v>
      </c>
      <c r="M172" s="24">
        <v>2930.5795264109374</v>
      </c>
      <c r="N172" s="24">
        <v>543.72499657212995</v>
      </c>
      <c r="O172" s="24">
        <v>2491.077628992673</v>
      </c>
      <c r="P172" s="24">
        <v>2054.022469805192</v>
      </c>
      <c r="Q172" s="24">
        <v>6320.3415240191634</v>
      </c>
      <c r="R172" s="21"/>
      <c r="S172" s="21"/>
      <c r="T172" s="21"/>
      <c r="U172" s="21"/>
      <c r="V172" s="83">
        <f t="shared" si="6"/>
        <v>1</v>
      </c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</row>
    <row r="173" spans="1:33" ht="14.25" customHeight="1" x14ac:dyDescent="0.15">
      <c r="A173" s="27" t="s">
        <v>193</v>
      </c>
      <c r="B173" s="26">
        <v>-299.524</v>
      </c>
      <c r="C173" s="26">
        <v>-388.4</v>
      </c>
      <c r="D173" s="26">
        <v>-357.75</v>
      </c>
      <c r="E173" s="26">
        <v>-972.4</v>
      </c>
      <c r="F173" s="26">
        <v>-487.7</v>
      </c>
      <c r="G173" s="26">
        <v>-616.84</v>
      </c>
      <c r="H173" s="26">
        <v>-647.07000000000005</v>
      </c>
      <c r="I173" s="26">
        <v>-1246</v>
      </c>
      <c r="J173" s="26">
        <v>-1751.413281681117</v>
      </c>
      <c r="K173" s="26">
        <v>-1808.123031793637</v>
      </c>
      <c r="L173" s="26">
        <v>-2012.7700964904441</v>
      </c>
      <c r="M173" s="26">
        <v>-2201.5773404012216</v>
      </c>
      <c r="N173" s="26">
        <v>-2318.5301404372713</v>
      </c>
      <c r="O173" s="26">
        <v>-2384.8154474337221</v>
      </c>
      <c r="P173" s="26">
        <v>-2465.9726209350829</v>
      </c>
      <c r="Q173" s="72">
        <v>-2101.2343655153591</v>
      </c>
      <c r="R173" s="21"/>
      <c r="S173" s="21"/>
      <c r="T173" s="21"/>
      <c r="U173" s="21"/>
      <c r="V173" s="83">
        <f t="shared" si="6"/>
        <v>1</v>
      </c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</row>
    <row r="174" spans="1:33" ht="14.25" customHeight="1" x14ac:dyDescent="0.15">
      <c r="A174" s="27" t="s">
        <v>194</v>
      </c>
      <c r="B174" s="24">
        <v>-35.138333333333328</v>
      </c>
      <c r="C174" s="24">
        <v>-32.339809259259248</v>
      </c>
      <c r="D174" s="24">
        <v>-30.944481481481478</v>
      </c>
      <c r="E174" s="24">
        <v>-34.138398148148148</v>
      </c>
      <c r="F174" s="24">
        <v>-33.901252222222219</v>
      </c>
      <c r="G174" s="24">
        <v>-29.184471111111108</v>
      </c>
      <c r="H174" s="24">
        <v>-29.645648518518517</v>
      </c>
      <c r="I174" s="24">
        <v>-23.777175925925924</v>
      </c>
      <c r="J174" s="24">
        <v>-14.621764444444445</v>
      </c>
      <c r="K174" s="24">
        <v>-67.598399112657148</v>
      </c>
      <c r="L174" s="24">
        <v>-64.788981293808504</v>
      </c>
      <c r="M174" s="24">
        <v>-58.661220965091736</v>
      </c>
      <c r="N174" s="72">
        <v>-48.883917604831865</v>
      </c>
      <c r="O174" s="72">
        <v>-46.650430182428714</v>
      </c>
      <c r="P174" s="72">
        <v>-47.891891905040644</v>
      </c>
      <c r="Q174" s="72">
        <v>-13.100284946993272</v>
      </c>
      <c r="R174" s="21"/>
      <c r="S174" s="21"/>
      <c r="T174" s="21"/>
      <c r="U174" s="21"/>
      <c r="V174" s="83">
        <f t="shared" si="6"/>
        <v>1</v>
      </c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</row>
    <row r="175" spans="1:33" ht="14.25" customHeight="1" x14ac:dyDescent="0.15">
      <c r="A175" s="27" t="s">
        <v>195</v>
      </c>
      <c r="B175" s="26">
        <v>-72.50992962962961</v>
      </c>
      <c r="C175" s="26">
        <v>-54.492587037037033</v>
      </c>
      <c r="D175" s="26">
        <v>-67.976380370370364</v>
      </c>
      <c r="E175" s="26">
        <v>-71.873767777777772</v>
      </c>
      <c r="F175" s="26">
        <v>-45.159633703703705</v>
      </c>
      <c r="G175" s="26">
        <v>-39.567503333333327</v>
      </c>
      <c r="H175" s="26">
        <v>-19.848255555555554</v>
      </c>
      <c r="I175" s="26">
        <v>-37.713244074074076</v>
      </c>
      <c r="J175" s="26">
        <v>-37.814230000000002</v>
      </c>
      <c r="K175" s="26">
        <v>-106.93313624045352</v>
      </c>
      <c r="L175" s="26">
        <v>-152.93346682241472</v>
      </c>
      <c r="M175" s="26">
        <v>-114.01931649278785</v>
      </c>
      <c r="N175" s="72">
        <v>-106.7721219004938</v>
      </c>
      <c r="O175" s="72">
        <v>-112.4246478614547</v>
      </c>
      <c r="P175" s="72">
        <v>-134.19725216928296</v>
      </c>
      <c r="Q175" s="72">
        <v>-36.634206017584056</v>
      </c>
      <c r="R175" s="21"/>
      <c r="S175" s="21"/>
      <c r="T175" s="21"/>
      <c r="U175" s="21"/>
      <c r="V175" s="83">
        <f t="shared" si="6"/>
        <v>1</v>
      </c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</row>
    <row r="176" spans="1:33" ht="14.25" customHeight="1" x14ac:dyDescent="0.15">
      <c r="A176" s="27" t="s">
        <v>196</v>
      </c>
      <c r="B176" s="24">
        <v>-29.602231851851844</v>
      </c>
      <c r="C176" s="24">
        <v>-25.697817037037034</v>
      </c>
      <c r="D176" s="24">
        <v>-22.006282592592591</v>
      </c>
      <c r="E176" s="24">
        <v>-22.842477777777777</v>
      </c>
      <c r="F176" s="24">
        <v>-13.011318888888891</v>
      </c>
      <c r="G176" s="24">
        <v>-12.278934814814816</v>
      </c>
      <c r="H176" s="24">
        <v>-12.942372592592589</v>
      </c>
      <c r="I176" s="24">
        <v>-3.8191574074074062</v>
      </c>
      <c r="J176" s="24">
        <v>-3.7207711111111101</v>
      </c>
      <c r="K176" s="24">
        <v>-29.859396510769137</v>
      </c>
      <c r="L176" s="24">
        <v>-18.219602542259242</v>
      </c>
      <c r="M176" s="24">
        <v>-5.1654436984290033</v>
      </c>
      <c r="N176" s="72">
        <v>-3.6465133940851855</v>
      </c>
      <c r="O176" s="72">
        <v>-1.5393686103821047</v>
      </c>
      <c r="P176" s="72">
        <v>-6.8164714306280239</v>
      </c>
      <c r="Q176" s="72">
        <v>2.3592808767127051</v>
      </c>
      <c r="R176" s="21"/>
      <c r="S176" s="21"/>
      <c r="T176" s="21"/>
      <c r="U176" s="21"/>
      <c r="V176" s="83">
        <f t="shared" si="6"/>
        <v>1</v>
      </c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</row>
    <row r="177" spans="1:33" ht="14.25" customHeight="1" x14ac:dyDescent="0.15">
      <c r="A177" s="27" t="s">
        <v>197</v>
      </c>
      <c r="B177" s="26">
        <v>-1401.8583377496821</v>
      </c>
      <c r="C177" s="26">
        <v>-3996.50587506381</v>
      </c>
      <c r="D177" s="26">
        <v>-3355.197638369596</v>
      </c>
      <c r="E177" s="26">
        <v>-5543.3756678780301</v>
      </c>
      <c r="F177" s="26">
        <v>-4095.0761001785299</v>
      </c>
      <c r="G177" s="26">
        <v>-4167</v>
      </c>
      <c r="H177" s="26">
        <v>-3781.1645385303677</v>
      </c>
      <c r="I177" s="26">
        <v>-2024.4532704738901</v>
      </c>
      <c r="J177" s="26">
        <v>-2800.1333589070832</v>
      </c>
      <c r="K177" s="26">
        <v>-948.000645892075</v>
      </c>
      <c r="L177" s="26">
        <v>-1163.0206610373039</v>
      </c>
      <c r="M177" s="26">
        <v>-866.50123552034404</v>
      </c>
      <c r="N177" s="26">
        <v>-1651.3091790255301</v>
      </c>
      <c r="O177" s="26">
        <v>-1812.3419318222279</v>
      </c>
      <c r="P177" s="26">
        <v>-1620.1135787461819</v>
      </c>
      <c r="Q177" s="26"/>
      <c r="R177" s="21"/>
      <c r="S177" s="21"/>
      <c r="T177" s="21"/>
      <c r="U177" s="21"/>
      <c r="V177" s="83">
        <f t="shared" si="6"/>
        <v>0</v>
      </c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</row>
    <row r="178" spans="1:33" ht="14.25" customHeight="1" x14ac:dyDescent="0.15">
      <c r="A178" s="27" t="s">
        <v>198</v>
      </c>
      <c r="B178" s="24">
        <v>-40.4</v>
      </c>
      <c r="C178" s="24">
        <v>-54.5</v>
      </c>
      <c r="D178" s="24">
        <v>-2.6</v>
      </c>
      <c r="E178" s="24">
        <v>20.399999999999999</v>
      </c>
      <c r="F178" s="24">
        <v>4.8</v>
      </c>
      <c r="G178" s="24">
        <v>-104.3</v>
      </c>
      <c r="H178" s="24">
        <v>-262.11870321166805</v>
      </c>
      <c r="I178" s="24">
        <v>-192.48902238550002</v>
      </c>
      <c r="J178" s="24">
        <v>-131.24989415694364</v>
      </c>
      <c r="K178" s="24">
        <v>-70.322124185414921</v>
      </c>
      <c r="L178" s="24">
        <v>-13.271378946584401</v>
      </c>
      <c r="M178" s="24">
        <v>-166.35970281022566</v>
      </c>
      <c r="N178" s="24">
        <v>-394</v>
      </c>
      <c r="O178" s="24">
        <v>-387.48210894450381</v>
      </c>
      <c r="P178" s="24">
        <v>-412.03350127233625</v>
      </c>
      <c r="Q178" s="24">
        <v>-465.83032518532718</v>
      </c>
      <c r="R178" s="21"/>
      <c r="S178" s="21"/>
      <c r="T178" s="21"/>
      <c r="U178" s="21"/>
      <c r="V178" s="83">
        <f t="shared" si="6"/>
        <v>1</v>
      </c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</row>
    <row r="179" spans="1:33" ht="14.25" customHeight="1" x14ac:dyDescent="0.15">
      <c r="A179" s="27" t="s">
        <v>199</v>
      </c>
      <c r="B179" s="26">
        <v>4817.0350615104599</v>
      </c>
      <c r="C179" s="26">
        <v>10933.198103359458</v>
      </c>
      <c r="D179" s="26">
        <v>15365.460815883023</v>
      </c>
      <c r="E179" s="26">
        <v>18107.361973059637</v>
      </c>
      <c r="F179" s="26">
        <v>10530.067599616974</v>
      </c>
      <c r="G179" s="26">
        <v>13690.063373332991</v>
      </c>
      <c r="H179" s="26">
        <v>11768.6</v>
      </c>
      <c r="I179" s="26">
        <v>12919.793474450407</v>
      </c>
      <c r="J179" s="26">
        <v>11925.994378899162</v>
      </c>
      <c r="K179" s="26">
        <v>10927.191488074501</v>
      </c>
      <c r="L179" s="26">
        <v>3337.3994954394025</v>
      </c>
      <c r="M179" s="26">
        <v>2510.6986703091698</v>
      </c>
      <c r="N179" s="26">
        <v>9484.3960020150898</v>
      </c>
      <c r="O179" s="26">
        <v>10492.006137541741</v>
      </c>
      <c r="P179" s="26">
        <v>15599.971658073797</v>
      </c>
      <c r="Q179" s="26">
        <v>16918.308748936728</v>
      </c>
      <c r="R179" s="21"/>
      <c r="S179" s="21"/>
      <c r="T179" s="21"/>
      <c r="U179" s="21"/>
      <c r="V179" s="83">
        <f t="shared" si="6"/>
        <v>1</v>
      </c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</row>
    <row r="180" spans="1:33" ht="14.25" customHeight="1" x14ac:dyDescent="0.15">
      <c r="A180" s="27" t="s">
        <v>200</v>
      </c>
      <c r="B180" s="24">
        <v>34216.827725126554</v>
      </c>
      <c r="C180" s="24">
        <v>32268.778529220413</v>
      </c>
      <c r="D180" s="24">
        <v>2652.4868527062536</v>
      </c>
      <c r="E180" s="24">
        <v>-36602.862152257825</v>
      </c>
      <c r="F180" s="24">
        <v>9116.0323169294661</v>
      </c>
      <c r="G180" s="24">
        <v>33350.477939134573</v>
      </c>
      <c r="H180" s="24">
        <v>8260.4793962021777</v>
      </c>
      <c r="I180" s="24">
        <v>16077.646429594746</v>
      </c>
      <c r="J180" s="24">
        <v>16272.006915953481</v>
      </c>
      <c r="K180" s="24">
        <v>1196.2864397876663</v>
      </c>
      <c r="L180" s="24">
        <v>9485.7774145407348</v>
      </c>
      <c r="M180" s="24">
        <v>-1742.4468762544218</v>
      </c>
      <c r="N180" s="24">
        <v>-7265.241488746281</v>
      </c>
      <c r="O180" s="24">
        <v>-28450.527045461113</v>
      </c>
      <c r="P180" s="24">
        <v>-23333.147420225581</v>
      </c>
      <c r="Q180" s="24">
        <v>-25529.34145819753</v>
      </c>
      <c r="R180" s="21"/>
      <c r="S180" s="21"/>
      <c r="T180" s="21"/>
      <c r="U180" s="21"/>
      <c r="V180" s="83">
        <f t="shared" si="6"/>
        <v>1</v>
      </c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</row>
    <row r="181" spans="1:33" ht="14.25" customHeight="1" x14ac:dyDescent="0.15">
      <c r="A181" s="27" t="s">
        <v>201</v>
      </c>
      <c r="B181" s="26">
        <v>-863</v>
      </c>
      <c r="C181" s="26">
        <v>-935</v>
      </c>
      <c r="D181" s="26">
        <v>-689.10216000000003</v>
      </c>
      <c r="E181" s="26">
        <v>-1148.96036</v>
      </c>
      <c r="F181" s="26">
        <v>-1106.677375</v>
      </c>
      <c r="G181" s="26">
        <v>-1513.697807863904</v>
      </c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1"/>
      <c r="S181" s="21"/>
      <c r="T181" s="21"/>
      <c r="U181" s="21"/>
      <c r="V181" s="83">
        <f t="shared" si="6"/>
        <v>0</v>
      </c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</row>
    <row r="182" spans="1:33" ht="14.25" customHeight="1" x14ac:dyDescent="0.15">
      <c r="A182" s="27" t="s">
        <v>202</v>
      </c>
      <c r="B182" s="24">
        <v>9001</v>
      </c>
      <c r="C182" s="24">
        <v>9581</v>
      </c>
      <c r="D182" s="24">
        <v>10132</v>
      </c>
      <c r="E182" s="24">
        <v>9978</v>
      </c>
      <c r="F182" s="24">
        <v>12524</v>
      </c>
      <c r="G182" s="24">
        <v>13576</v>
      </c>
      <c r="H182" s="24">
        <v>13179</v>
      </c>
      <c r="I182" s="24">
        <v>14593</v>
      </c>
      <c r="J182" s="24">
        <v>13520</v>
      </c>
      <c r="K182" s="24">
        <v>14458</v>
      </c>
      <c r="L182" s="24">
        <v>13779</v>
      </c>
      <c r="M182" s="24">
        <v>13956</v>
      </c>
      <c r="N182" s="24">
        <v>14695</v>
      </c>
      <c r="O182" s="24">
        <v>13752</v>
      </c>
      <c r="P182" s="24">
        <v>15396</v>
      </c>
      <c r="Q182" s="24">
        <v>19362</v>
      </c>
      <c r="R182" s="21"/>
      <c r="S182" s="21"/>
      <c r="T182" s="21"/>
      <c r="U182" s="21"/>
      <c r="V182" s="83">
        <f t="shared" si="6"/>
        <v>1</v>
      </c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</row>
    <row r="183" spans="1:33" ht="14.25" customHeight="1" x14ac:dyDescent="0.15">
      <c r="A183" s="27" t="s">
        <v>203</v>
      </c>
      <c r="B183" s="26">
        <v>348.16886542356764</v>
      </c>
      <c r="C183" s="26">
        <v>630.38111960186393</v>
      </c>
      <c r="D183" s="26">
        <v>1010.1338079083121</v>
      </c>
      <c r="E183" s="26">
        <v>1487.9877554882</v>
      </c>
      <c r="F183" s="26">
        <v>973.89214917033598</v>
      </c>
      <c r="G183" s="26">
        <v>1327.5</v>
      </c>
      <c r="H183" s="26">
        <v>1793.8619031938072</v>
      </c>
      <c r="I183" s="26">
        <v>2111.4552953745961</v>
      </c>
      <c r="J183" s="26">
        <v>2664.3256768777233</v>
      </c>
      <c r="K183" s="26">
        <v>2183.7958665833803</v>
      </c>
      <c r="L183" s="26">
        <v>1526.2218951378111</v>
      </c>
      <c r="M183" s="26">
        <v>1164.4239016443328</v>
      </c>
      <c r="N183" s="26">
        <v>1215.3380297715928</v>
      </c>
      <c r="O183" s="26">
        <v>1225.6678341949271</v>
      </c>
      <c r="P183" s="26">
        <v>1330.5296917605501</v>
      </c>
      <c r="Q183" s="26">
        <v>1364.1549146125478</v>
      </c>
      <c r="R183" s="21"/>
      <c r="S183" s="21"/>
      <c r="T183" s="21"/>
      <c r="U183" s="21"/>
      <c r="V183" s="83">
        <f t="shared" si="6"/>
        <v>1</v>
      </c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</row>
    <row r="184" spans="1:33" ht="14.25" customHeight="1" x14ac:dyDescent="0.15">
      <c r="A184" s="27" t="s">
        <v>204</v>
      </c>
      <c r="B184" s="24">
        <v>-355.06746748835496</v>
      </c>
      <c r="C184" s="24">
        <v>-22.956123725612599</v>
      </c>
      <c r="D184" s="24">
        <v>-282.122555038163</v>
      </c>
      <c r="E184" s="24">
        <v>-314.313439865389</v>
      </c>
      <c r="F184" s="24">
        <v>-297.78304017913001</v>
      </c>
      <c r="G184" s="24">
        <v>-577.6</v>
      </c>
      <c r="H184" s="24">
        <v>-645.77421480804094</v>
      </c>
      <c r="I184" s="24">
        <v>-574.04121367734103</v>
      </c>
      <c r="J184" s="24">
        <v>-705.74086229628892</v>
      </c>
      <c r="K184" s="24">
        <v>-529.48467731595167</v>
      </c>
      <c r="L184" s="24">
        <v>-724.28224208906295</v>
      </c>
      <c r="M184" s="24">
        <v>-955.098825265595</v>
      </c>
      <c r="N184" s="24">
        <v>-1015.0564662102121</v>
      </c>
      <c r="O184" s="24">
        <v>-625.18006474905303</v>
      </c>
      <c r="P184" s="24">
        <v>-1016.3377696034499</v>
      </c>
      <c r="Q184" s="24"/>
      <c r="R184" s="21"/>
      <c r="S184" s="21"/>
      <c r="T184" s="21"/>
      <c r="U184" s="21"/>
      <c r="V184" s="83">
        <f t="shared" si="6"/>
        <v>0</v>
      </c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</row>
    <row r="185" spans="1:33" ht="14.25" customHeight="1" x14ac:dyDescent="0.15">
      <c r="A185" s="27" t="s">
        <v>205</v>
      </c>
      <c r="B185" s="26">
        <v>-8371</v>
      </c>
      <c r="C185" s="26">
        <v>-8046.04000000001</v>
      </c>
      <c r="D185" s="26">
        <v>-8693.23</v>
      </c>
      <c r="E185" s="26">
        <v>-10194.22000000001</v>
      </c>
      <c r="F185" s="26">
        <v>-9926.5212403130899</v>
      </c>
      <c r="G185" s="26">
        <v>-14314.42920726698</v>
      </c>
      <c r="H185" s="26">
        <v>-9139.82875932358</v>
      </c>
      <c r="I185" s="26">
        <v>-18241.06936163404</v>
      </c>
      <c r="J185" s="26">
        <v>-26900.936921532131</v>
      </c>
      <c r="K185" s="26">
        <v>-20993.701249821097</v>
      </c>
      <c r="L185" s="26">
        <v>-20622.210433682929</v>
      </c>
      <c r="M185" s="26">
        <v>-19427.482286886821</v>
      </c>
      <c r="N185" s="26">
        <v>-20461.763170824001</v>
      </c>
      <c r="O185" s="26">
        <v>-24514.673338761047</v>
      </c>
      <c r="P185" s="26">
        <v>-20020.728135980749</v>
      </c>
      <c r="Q185" s="26">
        <v>-14049.237213451361</v>
      </c>
      <c r="R185" s="21"/>
      <c r="S185" s="21"/>
      <c r="T185" s="21"/>
      <c r="U185" s="21"/>
      <c r="V185" s="83">
        <f t="shared" si="6"/>
        <v>1</v>
      </c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</row>
    <row r="186" spans="1:33" ht="14.25" customHeight="1" x14ac:dyDescent="0.15">
      <c r="A186" s="27" t="s">
        <v>206</v>
      </c>
      <c r="B186" s="24"/>
      <c r="C186" s="24">
        <v>645.17641621837197</v>
      </c>
      <c r="D186" s="24">
        <v>1330.8683889377999</v>
      </c>
      <c r="E186" s="24">
        <v>2407.9267836850299</v>
      </c>
      <c r="F186" s="24">
        <v>1929.7927635914471</v>
      </c>
      <c r="G186" s="24">
        <v>2434.821976582858</v>
      </c>
      <c r="H186" s="24">
        <v>3577.3161936065799</v>
      </c>
      <c r="I186" s="24">
        <v>3862.0927667511601</v>
      </c>
      <c r="J186" s="24">
        <v>3326.6909646791751</v>
      </c>
      <c r="K186" s="24">
        <v>2148.6112435300001</v>
      </c>
      <c r="L186" s="24">
        <v>1289.8</v>
      </c>
      <c r="M186" s="24">
        <v>536.76400000000001</v>
      </c>
      <c r="N186" s="24">
        <v>734.54340904451999</v>
      </c>
      <c r="O186" s="24">
        <v>842.63205234143902</v>
      </c>
      <c r="P186" s="24">
        <v>1126.4513388975149</v>
      </c>
      <c r="Q186" s="24">
        <v>570.19820093557701</v>
      </c>
      <c r="R186" s="21"/>
      <c r="S186" s="21"/>
      <c r="T186" s="21"/>
      <c r="U186" s="21"/>
      <c r="V186" s="83">
        <f t="shared" si="6"/>
        <v>1</v>
      </c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</row>
    <row r="187" spans="1:33" ht="14.25" customHeight="1" x14ac:dyDescent="0.15">
      <c r="A187" s="27" t="s">
        <v>207</v>
      </c>
      <c r="B187" s="26">
        <v>-34.531724463323535</v>
      </c>
      <c r="C187" s="26">
        <v>-37.82995910463903</v>
      </c>
      <c r="D187" s="26">
        <v>-30.278476924136076</v>
      </c>
      <c r="E187" s="26">
        <v>-15.134079311553588</v>
      </c>
      <c r="F187" s="26">
        <v>-19.117851863884567</v>
      </c>
      <c r="G187" s="26">
        <v>-23.49259255306885</v>
      </c>
      <c r="H187" s="26">
        <v>233.9</v>
      </c>
      <c r="I187" s="26">
        <v>5.975246550138289</v>
      </c>
      <c r="J187" s="26">
        <v>25.255334075192177</v>
      </c>
      <c r="K187" s="26">
        <v>46.159193233152607</v>
      </c>
      <c r="L187" s="26">
        <v>140.64209196761493</v>
      </c>
      <c r="M187" s="26">
        <v>43.605290505477079</v>
      </c>
      <c r="N187" s="26">
        <v>4.9974447073243295</v>
      </c>
      <c r="O187" s="26">
        <v>19.339667825010132</v>
      </c>
      <c r="P187" s="26">
        <v>22.12281337679811</v>
      </c>
      <c r="Q187" s="26"/>
      <c r="R187" s="21"/>
      <c r="S187" s="21"/>
      <c r="T187" s="21"/>
      <c r="U187" s="21"/>
      <c r="V187" s="83">
        <f t="shared" si="6"/>
        <v>0</v>
      </c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</row>
    <row r="188" spans="1:33" ht="14.25" customHeight="1" x14ac:dyDescent="0.15">
      <c r="A188" s="27" t="s">
        <v>208</v>
      </c>
      <c r="B188" s="24">
        <v>2.7528547184220979E-2</v>
      </c>
      <c r="C188" s="24">
        <v>5.1874557552480836</v>
      </c>
      <c r="D188" s="24">
        <v>7.1689508277507361</v>
      </c>
      <c r="E188" s="24">
        <v>7.5044393297503209</v>
      </c>
      <c r="F188" s="24">
        <v>6.4192519706046101</v>
      </c>
      <c r="G188" s="24">
        <v>1.8261743481410533</v>
      </c>
      <c r="H188" s="24">
        <v>12.3</v>
      </c>
      <c r="I188" s="24">
        <v>11.328596959217883</v>
      </c>
      <c r="J188" s="24">
        <v>10.898527416014483</v>
      </c>
      <c r="K188" s="24">
        <v>3.8797017768808821</v>
      </c>
      <c r="L188" s="24">
        <v>10.66973807811905</v>
      </c>
      <c r="M188" s="24">
        <v>8.8848358265910736</v>
      </c>
      <c r="N188" s="24">
        <v>18.493378952915968</v>
      </c>
      <c r="O188" s="24">
        <v>26.615671922732371</v>
      </c>
      <c r="P188" s="24">
        <v>39.765546843747479</v>
      </c>
      <c r="Q188" s="24">
        <v>41.448361498911396</v>
      </c>
      <c r="R188" s="21"/>
      <c r="S188" s="21"/>
      <c r="T188" s="21"/>
      <c r="U188" s="21"/>
      <c r="V188" s="83">
        <f t="shared" si="6"/>
        <v>1</v>
      </c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</row>
    <row r="189" spans="1:33" ht="14.25" customHeight="1" x14ac:dyDescent="0.15">
      <c r="A189" s="27" t="s">
        <v>209</v>
      </c>
      <c r="B189" s="26">
        <v>-793</v>
      </c>
      <c r="C189" s="26">
        <v>-956.2</v>
      </c>
      <c r="D189" s="26">
        <v>-968.8</v>
      </c>
      <c r="E189" s="26">
        <v>-1228</v>
      </c>
      <c r="F189" s="26">
        <v>-1017.1</v>
      </c>
      <c r="G189" s="26">
        <v>-1079.5</v>
      </c>
      <c r="H189" s="26">
        <v>-2819.9</v>
      </c>
      <c r="I189" s="26">
        <v>-2296.2514015525699</v>
      </c>
      <c r="J189" s="26">
        <v>-1566.8553834811598</v>
      </c>
      <c r="K189" s="26">
        <v>-1723.1455976247398</v>
      </c>
      <c r="L189" s="26">
        <v>-239.64307336718241</v>
      </c>
      <c r="M189" s="26">
        <v>-425.14060511706401</v>
      </c>
      <c r="N189" s="26">
        <v>48.920019810080497</v>
      </c>
      <c r="O189" s="26">
        <v>-700.47045984767499</v>
      </c>
      <c r="P189" s="26">
        <v>-607.05039728497604</v>
      </c>
      <c r="Q189" s="26">
        <v>136.51148981451462</v>
      </c>
      <c r="R189" s="21"/>
      <c r="S189" s="21"/>
      <c r="T189" s="21"/>
      <c r="U189" s="21"/>
      <c r="V189" s="83">
        <f t="shared" si="6"/>
        <v>1</v>
      </c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</row>
    <row r="190" spans="1:33" ht="14.25" customHeight="1" x14ac:dyDescent="0.15">
      <c r="A190" s="27" t="s">
        <v>210</v>
      </c>
      <c r="B190" s="24">
        <v>-1478.6116178095251</v>
      </c>
      <c r="C190" s="24">
        <v>-1389.230104618621</v>
      </c>
      <c r="D190" s="24">
        <v>-1766.4067428445119</v>
      </c>
      <c r="E190" s="24">
        <v>-2267.028277322001</v>
      </c>
      <c r="F190" s="24">
        <v>-2010.6274647756939</v>
      </c>
      <c r="G190" s="24">
        <v>-1924.5493922034373</v>
      </c>
      <c r="H190" s="24">
        <v>-1978.5715131353118</v>
      </c>
      <c r="I190" s="24">
        <v>-1720.9260138613929</v>
      </c>
      <c r="J190" s="24">
        <v>-1820.0134387230175</v>
      </c>
      <c r="K190" s="24">
        <v>-1428.8364969738022</v>
      </c>
      <c r="L190" s="24">
        <v>-1060.7022239214937</v>
      </c>
      <c r="M190" s="24">
        <v>-915.30236960941158</v>
      </c>
      <c r="N190" s="24">
        <v>-928.52640606755733</v>
      </c>
      <c r="O190" s="24">
        <v>-977.87320857365819</v>
      </c>
      <c r="P190" s="24">
        <v>-907.80729953540254</v>
      </c>
      <c r="Q190" s="72">
        <v>-1191.8950427137659</v>
      </c>
      <c r="R190" s="21"/>
      <c r="S190" s="21"/>
      <c r="T190" s="21"/>
      <c r="U190" s="21"/>
      <c r="V190" s="83">
        <f t="shared" si="6"/>
        <v>1</v>
      </c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</row>
    <row r="191" spans="1:33" ht="14.25" customHeight="1" x14ac:dyDescent="0.15">
      <c r="A191" s="27" t="s">
        <v>211</v>
      </c>
      <c r="B191" s="26">
        <v>-5370</v>
      </c>
      <c r="C191" s="26">
        <v>-5985</v>
      </c>
      <c r="D191" s="26">
        <v>-6278</v>
      </c>
      <c r="E191" s="26">
        <v>-7602</v>
      </c>
      <c r="F191" s="26">
        <v>-7657</v>
      </c>
      <c r="G191" s="26">
        <v>-6515</v>
      </c>
      <c r="H191" s="26">
        <v>-7249</v>
      </c>
      <c r="I191" s="26">
        <v>-6588</v>
      </c>
      <c r="J191" s="26">
        <v>-8620</v>
      </c>
      <c r="K191" s="26">
        <v>-8205</v>
      </c>
      <c r="L191" s="26">
        <v>-9684</v>
      </c>
      <c r="M191" s="26">
        <v>-9182</v>
      </c>
      <c r="N191" s="26">
        <v>-11096</v>
      </c>
      <c r="O191" s="26">
        <v>-11947</v>
      </c>
      <c r="P191" s="26">
        <v>-12843</v>
      </c>
      <c r="Q191" s="26">
        <v>-8714</v>
      </c>
      <c r="R191" s="21"/>
      <c r="S191" s="21"/>
      <c r="T191" s="21"/>
      <c r="U191" s="21"/>
      <c r="V191" s="83">
        <f t="shared" si="6"/>
        <v>1</v>
      </c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</row>
    <row r="192" spans="1:33" ht="14.25" customHeight="1" x14ac:dyDescent="0.15">
      <c r="A192" s="27" t="s">
        <v>212</v>
      </c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1"/>
      <c r="S192" s="21"/>
      <c r="T192" s="21"/>
      <c r="U192" s="21"/>
      <c r="V192" s="83">
        <f t="shared" si="6"/>
        <v>0</v>
      </c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</row>
    <row r="193" spans="1:37" ht="14.25" customHeight="1" x14ac:dyDescent="0.15">
      <c r="A193" s="27" t="s">
        <v>213</v>
      </c>
      <c r="B193" s="26"/>
      <c r="C193" s="26"/>
      <c r="D193" s="26"/>
      <c r="E193" s="26"/>
      <c r="F193" s="26"/>
      <c r="G193" s="26"/>
      <c r="H193" s="26"/>
      <c r="I193" s="26"/>
      <c r="J193" s="26"/>
      <c r="K193" s="26">
        <v>1.5</v>
      </c>
      <c r="L193" s="26">
        <v>1.7011700000000001</v>
      </c>
      <c r="M193" s="26">
        <v>2.7572999999999999</v>
      </c>
      <c r="N193" s="26">
        <v>-16.4664</v>
      </c>
      <c r="O193" s="26">
        <v>-31.887667045715801</v>
      </c>
      <c r="P193" s="26"/>
      <c r="Q193" s="26"/>
      <c r="R193" s="21"/>
      <c r="S193" s="21"/>
      <c r="T193" s="21"/>
      <c r="U193" s="21"/>
      <c r="V193" s="83">
        <f t="shared" si="6"/>
        <v>0</v>
      </c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</row>
    <row r="194" spans="1:37" ht="14.25" customHeight="1" x14ac:dyDescent="0.15">
      <c r="A194" s="27" t="s">
        <v>214</v>
      </c>
      <c r="B194" s="24">
        <v>7.1481533481654385</v>
      </c>
      <c r="C194" s="24">
        <v>12.079462134882961</v>
      </c>
      <c r="D194" s="24">
        <v>12.838262735144855</v>
      </c>
      <c r="E194" s="24">
        <v>17.537306083771604</v>
      </c>
      <c r="F194" s="24">
        <v>14.059021022118833</v>
      </c>
      <c r="G194" s="24">
        <v>10.860404088890091</v>
      </c>
      <c r="H194" s="24">
        <v>12.244029747617271</v>
      </c>
      <c r="I194" s="24">
        <v>9.5202660749209542</v>
      </c>
      <c r="J194" s="24">
        <v>31.176706972120975</v>
      </c>
      <c r="K194" s="24">
        <v>26.686535388525581</v>
      </c>
      <c r="L194" s="24">
        <v>31.24985283889087</v>
      </c>
      <c r="M194" s="24">
        <v>37.060673609354794</v>
      </c>
      <c r="N194" s="24">
        <v>35.408665272480924</v>
      </c>
      <c r="O194" s="24">
        <v>50.935478167206327</v>
      </c>
      <c r="P194" s="24">
        <v>33.166176678541063</v>
      </c>
      <c r="Q194" s="24"/>
      <c r="R194" s="21"/>
      <c r="S194" s="21"/>
      <c r="T194" s="21"/>
      <c r="U194" s="21"/>
      <c r="V194" s="83">
        <f t="shared" si="6"/>
        <v>0</v>
      </c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</row>
    <row r="195" spans="1:37" ht="14.25" customHeight="1" x14ac:dyDescent="0.15">
      <c r="A195" s="27" t="s">
        <v>215</v>
      </c>
      <c r="B195" s="26">
        <v>-239.30931827699717</v>
      </c>
      <c r="C195" s="26">
        <v>-229.36179213109469</v>
      </c>
      <c r="D195" s="26">
        <v>-231.68605557811478</v>
      </c>
      <c r="E195" s="26">
        <v>-250.24680078738362</v>
      </c>
      <c r="F195" s="26">
        <v>-365.93176238647004</v>
      </c>
      <c r="G195" s="26">
        <v>-261.60300954931648</v>
      </c>
      <c r="H195" s="26">
        <v>-401.43163508593602</v>
      </c>
      <c r="I195" s="26">
        <v>-454.86859866298698</v>
      </c>
      <c r="J195" s="26">
        <v>-629.76040000386502</v>
      </c>
      <c r="K195" s="26">
        <v>-563.65118421211969</v>
      </c>
      <c r="L195" s="26">
        <v>-434.08967009084097</v>
      </c>
      <c r="M195" s="26">
        <v>-609.7193545436279</v>
      </c>
      <c r="N195" s="26">
        <v>-857.43378697261232</v>
      </c>
      <c r="O195" s="26">
        <v>-961.48588401037898</v>
      </c>
      <c r="P195" s="26">
        <v>-731.22181598705993</v>
      </c>
      <c r="Q195" s="26">
        <v>-616.53849430184118</v>
      </c>
      <c r="R195" s="21"/>
      <c r="S195" s="21"/>
      <c r="T195" s="21"/>
      <c r="U195" s="21"/>
      <c r="V195" s="83">
        <f t="shared" si="6"/>
        <v>1</v>
      </c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</row>
    <row r="196" spans="1:37" ht="14.25" customHeight="1" x14ac:dyDescent="0.15">
      <c r="A196" s="27" t="s">
        <v>216</v>
      </c>
      <c r="B196" s="24">
        <v>-985</v>
      </c>
      <c r="C196" s="24">
        <v>-1722</v>
      </c>
      <c r="D196" s="24">
        <v>-659</v>
      </c>
      <c r="E196" s="24">
        <v>-1540</v>
      </c>
      <c r="F196" s="24">
        <v>-2440</v>
      </c>
      <c r="G196" s="24">
        <v>-2009</v>
      </c>
      <c r="H196" s="24">
        <v>-3796</v>
      </c>
      <c r="I196" s="24">
        <v>-2965</v>
      </c>
      <c r="J196" s="24">
        <v>-3033</v>
      </c>
      <c r="K196" s="24">
        <v>-1531</v>
      </c>
      <c r="L196" s="24">
        <v>3794</v>
      </c>
      <c r="M196" s="24">
        <v>951</v>
      </c>
      <c r="N196" s="24">
        <v>1648</v>
      </c>
      <c r="O196" s="24">
        <v>1294</v>
      </c>
      <c r="P196" s="24">
        <v>1924</v>
      </c>
      <c r="Q196" s="24">
        <v>3549</v>
      </c>
      <c r="R196" s="21"/>
      <c r="S196" s="21"/>
      <c r="T196" s="21"/>
      <c r="U196" s="21"/>
      <c r="V196" s="83">
        <f t="shared" si="6"/>
        <v>1</v>
      </c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</row>
    <row r="197" spans="1:37" ht="14.25" customHeight="1" x14ac:dyDescent="0.15">
      <c r="A197" s="27" t="s">
        <v>303</v>
      </c>
      <c r="B197" s="24"/>
      <c r="C197" s="24"/>
      <c r="D197" s="24"/>
      <c r="E197" s="24"/>
      <c r="F197" s="24"/>
      <c r="G197" s="72">
        <v>-99.659632402995243</v>
      </c>
      <c r="H197" s="72">
        <v>136.14703880190606</v>
      </c>
      <c r="I197" s="72">
        <v>299.52348536419333</v>
      </c>
      <c r="J197" s="72">
        <v>462.89993192648063</v>
      </c>
      <c r="K197" s="72">
        <v>653.50578624914908</v>
      </c>
      <c r="L197" s="72">
        <v>1742.6820966643977</v>
      </c>
      <c r="M197" s="72">
        <v>2096.6643975493535</v>
      </c>
      <c r="N197" s="72">
        <v>2777.3995915588839</v>
      </c>
      <c r="O197" s="72">
        <v>1415.929203539823</v>
      </c>
      <c r="P197" s="72">
        <v>2069.434989788972</v>
      </c>
      <c r="Q197" s="72">
        <v>-462.89993192648063</v>
      </c>
      <c r="R197" s="83"/>
      <c r="S197" s="83"/>
      <c r="T197" s="83"/>
      <c r="U197" s="83"/>
      <c r="V197" s="83"/>
      <c r="W197" s="88"/>
      <c r="X197" s="88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</row>
    <row r="198" spans="1:37" ht="14.25" customHeight="1" x14ac:dyDescent="0.15">
      <c r="A198" s="27" t="s">
        <v>217</v>
      </c>
      <c r="B198" s="26">
        <v>34719.869264075707</v>
      </c>
      <c r="C198" s="26">
        <v>2344.4581456371034</v>
      </c>
      <c r="D198" s="26">
        <v>-14778.537376500592</v>
      </c>
      <c r="E198" s="26">
        <v>-24126.739395501132</v>
      </c>
      <c r="F198" s="26">
        <v>-17246.069452556898</v>
      </c>
      <c r="G198" s="26">
        <v>1765.2661355652331</v>
      </c>
      <c r="H198" s="26">
        <v>10633.548492258446</v>
      </c>
      <c r="I198" s="26">
        <v>-28108.168428107467</v>
      </c>
      <c r="J198" s="26">
        <v>-56690.203159883029</v>
      </c>
      <c r="K198" s="26">
        <v>-62567.661039765451</v>
      </c>
      <c r="L198" s="26">
        <v>-67525.397087165096</v>
      </c>
      <c r="M198" s="26">
        <v>-66835.107401321962</v>
      </c>
      <c r="N198" s="26">
        <v>-33118.989546150515</v>
      </c>
      <c r="O198" s="26">
        <v>-37021.901957403388</v>
      </c>
      <c r="P198" s="26">
        <v>-18707.646120301997</v>
      </c>
      <c r="Q198" s="26">
        <v>-48444.891470360766</v>
      </c>
      <c r="R198" s="21"/>
      <c r="S198" s="21"/>
      <c r="T198" s="21"/>
      <c r="U198" s="21"/>
      <c r="V198" s="83">
        <f t="shared" ref="V198:V208" si="7">IF(Q198="", 0, 1)</f>
        <v>1</v>
      </c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</row>
    <row r="199" spans="1:37" ht="14.25" customHeight="1" x14ac:dyDescent="0.15">
      <c r="A199" s="27" t="s">
        <v>218</v>
      </c>
      <c r="B199" s="24">
        <v>44184</v>
      </c>
      <c r="C199" s="24">
        <v>15979</v>
      </c>
      <c r="D199" s="24">
        <v>64356</v>
      </c>
      <c r="E199" s="24">
        <v>112019</v>
      </c>
      <c r="F199" s="24">
        <v>115540</v>
      </c>
      <c r="G199" s="24">
        <v>169911</v>
      </c>
      <c r="H199" s="24">
        <v>202431</v>
      </c>
      <c r="I199" s="24">
        <v>197928</v>
      </c>
      <c r="J199" s="24">
        <v>195517</v>
      </c>
      <c r="K199" s="24">
        <v>200311</v>
      </c>
      <c r="L199" s="24">
        <v>185377</v>
      </c>
      <c r="M199" s="24">
        <v>197021</v>
      </c>
      <c r="N199" s="24">
        <v>259542</v>
      </c>
      <c r="O199" s="24">
        <v>259133</v>
      </c>
      <c r="P199" s="24">
        <v>231919</v>
      </c>
      <c r="Q199" s="24">
        <v>188463</v>
      </c>
      <c r="R199" s="21"/>
      <c r="S199" s="21"/>
      <c r="T199" s="21"/>
      <c r="U199" s="21"/>
      <c r="V199" s="83">
        <f t="shared" si="7"/>
        <v>1</v>
      </c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</row>
    <row r="200" spans="1:37" ht="14.25" customHeight="1" x14ac:dyDescent="0.15">
      <c r="A200" s="27" t="s">
        <v>219</v>
      </c>
      <c r="B200" s="26">
        <v>-494.15547693979505</v>
      </c>
      <c r="C200" s="26">
        <v>-428.31319585518003</v>
      </c>
      <c r="D200" s="26">
        <v>-515.88228943944205</v>
      </c>
      <c r="E200" s="26">
        <v>-916.58588026919892</v>
      </c>
      <c r="F200" s="26">
        <v>-1040.2492582041079</v>
      </c>
      <c r="G200" s="26">
        <v>-1501.097706589484</v>
      </c>
      <c r="H200" s="26">
        <v>-1631.3735542290378</v>
      </c>
      <c r="I200" s="26">
        <v>-3852.1</v>
      </c>
      <c r="J200" s="26">
        <v>-3064.9234532230348</v>
      </c>
      <c r="K200" s="26">
        <v>-3737.5753813021852</v>
      </c>
      <c r="L200" s="26">
        <v>-2447.9375009904898</v>
      </c>
      <c r="M200" s="26">
        <v>-2660.7897586856761</v>
      </c>
      <c r="N200" s="26">
        <v>-3563.5691286885899</v>
      </c>
      <c r="O200" s="26">
        <v>-3656.2063528580429</v>
      </c>
      <c r="P200" s="26">
        <v>-3046.5790693124445</v>
      </c>
      <c r="Q200" s="26">
        <v>-2960.531556846624</v>
      </c>
      <c r="R200" s="21"/>
      <c r="S200" s="21"/>
      <c r="T200" s="21"/>
      <c r="U200" s="21"/>
      <c r="V200" s="83">
        <f t="shared" si="7"/>
        <v>1</v>
      </c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</row>
    <row r="201" spans="1:37" ht="14.25" customHeight="1" x14ac:dyDescent="0.15">
      <c r="A201" s="27" t="s">
        <v>220</v>
      </c>
      <c r="B201" s="24"/>
      <c r="C201" s="24"/>
      <c r="D201" s="24"/>
      <c r="E201" s="24"/>
      <c r="F201" s="24"/>
      <c r="G201" s="24">
        <v>854.75362405072497</v>
      </c>
      <c r="H201" s="24">
        <v>1134.143879360247</v>
      </c>
      <c r="I201" s="24">
        <v>793.06227394748407</v>
      </c>
      <c r="J201" s="24">
        <v>1222.104478831867</v>
      </c>
      <c r="K201" s="24">
        <v>1114.8958249835459</v>
      </c>
      <c r="L201" s="24">
        <v>1426.6481303469661</v>
      </c>
      <c r="M201" s="24">
        <v>852.7</v>
      </c>
      <c r="N201" s="24">
        <v>1212.8942147018599</v>
      </c>
      <c r="O201" s="24">
        <v>1507.5450696000012</v>
      </c>
      <c r="P201" s="24">
        <v>736.84511895031903</v>
      </c>
      <c r="Q201" s="24">
        <v>-190.73355071892848</v>
      </c>
      <c r="R201" s="21"/>
      <c r="S201" s="21"/>
      <c r="T201" s="21"/>
      <c r="U201" s="21"/>
      <c r="V201" s="83">
        <f t="shared" si="7"/>
        <v>1</v>
      </c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</row>
    <row r="202" spans="1:37" ht="14.25" customHeight="1" x14ac:dyDescent="0.15">
      <c r="A202" s="27" t="s">
        <v>221</v>
      </c>
      <c r="B202" s="26">
        <v>-26.010870289800021</v>
      </c>
      <c r="C202" s="26">
        <v>-20.113111961998079</v>
      </c>
      <c r="D202" s="26">
        <v>-24.740994784574951</v>
      </c>
      <c r="E202" s="26">
        <v>-2.2344352634054423</v>
      </c>
      <c r="F202" s="26">
        <v>-22.147216661826313</v>
      </c>
      <c r="G202" s="26">
        <v>-21.5</v>
      </c>
      <c r="H202" s="26">
        <v>-19.021312976753748</v>
      </c>
      <c r="I202" s="26">
        <v>-43.11333384524368</v>
      </c>
      <c r="J202" s="26">
        <v>-0.31336659304591641</v>
      </c>
      <c r="K202" s="26">
        <v>12.168149284087647</v>
      </c>
      <c r="L202" s="26">
        <v>13.029768461500376</v>
      </c>
      <c r="M202" s="26">
        <v>17.459187517266525</v>
      </c>
      <c r="N202" s="26">
        <v>2.3114131336036903</v>
      </c>
      <c r="O202" s="26">
        <v>26.576851312198475</v>
      </c>
      <c r="P202" s="26">
        <v>74.13001212859956</v>
      </c>
      <c r="Q202" s="26">
        <v>89.679673689844236</v>
      </c>
      <c r="R202" s="21"/>
      <c r="S202" s="21"/>
      <c r="T202" s="21"/>
      <c r="U202" s="21"/>
      <c r="V202" s="83">
        <f t="shared" si="7"/>
        <v>1</v>
      </c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</row>
    <row r="203" spans="1:37" ht="14.25" customHeight="1" x14ac:dyDescent="0.15">
      <c r="A203" s="27" t="s">
        <v>222</v>
      </c>
      <c r="B203" s="24">
        <v>-2202</v>
      </c>
      <c r="C203" s="24">
        <v>-1045</v>
      </c>
      <c r="D203" s="24">
        <v>515</v>
      </c>
      <c r="E203" s="24">
        <v>-1567</v>
      </c>
      <c r="F203" s="24">
        <v>-4646</v>
      </c>
      <c r="G203" s="24">
        <v>-6208</v>
      </c>
      <c r="H203" s="24">
        <v>-9079</v>
      </c>
      <c r="I203" s="24">
        <v>-11099</v>
      </c>
      <c r="J203" s="24">
        <v>-8707</v>
      </c>
      <c r="K203" s="24">
        <v>-7425</v>
      </c>
      <c r="L203" s="24">
        <v>-7661</v>
      </c>
      <c r="M203" s="24">
        <v>-6918</v>
      </c>
      <c r="N203" s="24"/>
      <c r="O203" s="24"/>
      <c r="P203" s="24"/>
      <c r="Q203" s="24"/>
      <c r="R203" s="21"/>
      <c r="S203" s="21"/>
      <c r="T203" s="21"/>
      <c r="U203" s="21"/>
      <c r="V203" s="83">
        <f t="shared" si="7"/>
        <v>0</v>
      </c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</row>
    <row r="204" spans="1:37" ht="14.25" customHeight="1" x14ac:dyDescent="0.15">
      <c r="A204" s="27" t="s">
        <v>223</v>
      </c>
      <c r="B204" s="26">
        <v>-1205</v>
      </c>
      <c r="C204" s="26">
        <v>-1429</v>
      </c>
      <c r="D204" s="26">
        <v>-2190</v>
      </c>
      <c r="E204" s="26">
        <v>-4401</v>
      </c>
      <c r="F204" s="26">
        <v>-3028</v>
      </c>
      <c r="G204" s="26">
        <v>-4564</v>
      </c>
      <c r="H204" s="26">
        <v>-5019</v>
      </c>
      <c r="I204" s="26">
        <v>-6229</v>
      </c>
      <c r="J204" s="26">
        <v>-7336</v>
      </c>
      <c r="K204" s="26">
        <v>-8844</v>
      </c>
      <c r="L204" s="26">
        <v>-12151</v>
      </c>
      <c r="M204" s="26">
        <v>-14144</v>
      </c>
      <c r="N204" s="26">
        <v>-16993</v>
      </c>
      <c r="O204" s="26">
        <v>-15817.7</v>
      </c>
      <c r="P204" s="26">
        <v>-15283</v>
      </c>
      <c r="Q204" s="26">
        <v>-15617</v>
      </c>
      <c r="R204" s="21"/>
      <c r="S204" s="21"/>
      <c r="T204" s="21"/>
      <c r="U204" s="21"/>
      <c r="V204" s="83">
        <f t="shared" si="7"/>
        <v>1</v>
      </c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</row>
    <row r="205" spans="1:37" ht="14.25" customHeight="1" x14ac:dyDescent="0.15">
      <c r="A205" s="27" t="s">
        <v>224</v>
      </c>
      <c r="B205" s="24">
        <v>348.89555303073899</v>
      </c>
      <c r="C205" s="24">
        <v>422.64579501408599</v>
      </c>
      <c r="D205" s="24">
        <v>552.57322580807499</v>
      </c>
      <c r="E205" s="24">
        <v>671.36419884451698</v>
      </c>
      <c r="F205" s="24">
        <v>525.60625818643894</v>
      </c>
      <c r="G205" s="24">
        <v>599.10063275902496</v>
      </c>
      <c r="H205" s="24">
        <v>749.49978578033699</v>
      </c>
      <c r="I205" s="24">
        <v>857.49751542601007</v>
      </c>
      <c r="J205" s="24">
        <v>1160.367676879765</v>
      </c>
      <c r="K205" s="24">
        <v>1482.49974539297</v>
      </c>
      <c r="L205" s="24">
        <v>1712.471157923967</v>
      </c>
      <c r="M205" s="24">
        <v>1895.6670697958418</v>
      </c>
      <c r="N205" s="24">
        <v>2128.9729483716342</v>
      </c>
      <c r="O205" s="24">
        <v>2786.3072967616231</v>
      </c>
      <c r="P205" s="24">
        <v>2658.0383817749098</v>
      </c>
      <c r="Q205" s="24"/>
      <c r="R205" s="21"/>
      <c r="S205" s="21"/>
      <c r="T205" s="21"/>
      <c r="U205" s="21"/>
      <c r="V205" s="83">
        <f t="shared" si="7"/>
        <v>0</v>
      </c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</row>
    <row r="206" spans="1:37" ht="14.25" customHeight="1" x14ac:dyDescent="0.15">
      <c r="A206" s="27" t="s">
        <v>227</v>
      </c>
      <c r="B206" s="26">
        <v>-1612.4600796426328</v>
      </c>
      <c r="C206" s="26">
        <v>-1234.32</v>
      </c>
      <c r="D206" s="26">
        <v>-1350.22</v>
      </c>
      <c r="E206" s="26">
        <v>-1915.33</v>
      </c>
      <c r="F206" s="26">
        <v>-1172.1143191199999</v>
      </c>
      <c r="G206" s="26">
        <v>-1818.9837646378908</v>
      </c>
      <c r="H206" s="26">
        <v>-2337.4245418712508</v>
      </c>
      <c r="I206" s="26">
        <v>-1481.3648406451769</v>
      </c>
      <c r="J206" s="26">
        <v>-1694.2120454679093</v>
      </c>
      <c r="K206" s="26">
        <v>-1733.9904784527055</v>
      </c>
      <c r="L206" s="26">
        <v>-545.27845099671413</v>
      </c>
      <c r="M206" s="26">
        <v>-362.51707399999998</v>
      </c>
      <c r="N206" s="26"/>
      <c r="O206" s="26"/>
      <c r="P206" s="26"/>
      <c r="Q206" s="26"/>
      <c r="R206" s="21"/>
      <c r="S206" s="21"/>
      <c r="T206" s="21"/>
      <c r="U206" s="21"/>
      <c r="V206" s="83">
        <f t="shared" si="7"/>
        <v>0</v>
      </c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</row>
    <row r="207" spans="1:37" ht="14.25" customHeight="1" x14ac:dyDescent="0.15">
      <c r="A207" s="27" t="s">
        <v>229</v>
      </c>
      <c r="B207" s="26">
        <v>-593.79999999999995</v>
      </c>
      <c r="C207" s="26">
        <v>-1166.9570000000001</v>
      </c>
      <c r="D207" s="26">
        <v>-1486.1265066999999</v>
      </c>
      <c r="E207" s="26">
        <v>-1399.32</v>
      </c>
      <c r="F207" s="26">
        <v>-418.70699999999897</v>
      </c>
      <c r="G207" s="26">
        <v>-1363.0120649999999</v>
      </c>
      <c r="H207" s="26">
        <v>-1156.9780416336184</v>
      </c>
      <c r="I207" s="26">
        <v>-333.47596815541601</v>
      </c>
      <c r="J207" s="26">
        <v>-1153.2660000000001</v>
      </c>
      <c r="K207" s="26">
        <v>-1516.55628</v>
      </c>
      <c r="L207" s="26">
        <v>-349.06953941111999</v>
      </c>
      <c r="M207" s="26">
        <v>-653.95501425518921</v>
      </c>
      <c r="N207" s="26">
        <v>-1144.7105872552659</v>
      </c>
      <c r="O207" s="26">
        <v>-407.86225163544998</v>
      </c>
      <c r="P207" s="26">
        <v>-403.90805420031</v>
      </c>
      <c r="Q207" s="26">
        <v>-549.03215599525299</v>
      </c>
      <c r="R207" s="23"/>
      <c r="S207" s="23"/>
      <c r="T207" s="23"/>
      <c r="U207" s="23"/>
      <c r="V207" s="83">
        <f t="shared" si="7"/>
        <v>1</v>
      </c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</row>
    <row r="208" spans="1:37" ht="14.25" customHeight="1" x14ac:dyDescent="0.15">
      <c r="A208" s="25" t="s">
        <v>230</v>
      </c>
      <c r="B208" s="24"/>
      <c r="C208" s="24"/>
      <c r="D208" s="24"/>
      <c r="E208" s="24"/>
      <c r="F208" s="24">
        <v>-17.2</v>
      </c>
      <c r="G208" s="24">
        <v>-70.918819599644195</v>
      </c>
      <c r="H208" s="24">
        <v>-67.229506667061997</v>
      </c>
      <c r="I208" s="24">
        <v>13.678338042569701</v>
      </c>
      <c r="J208" s="24">
        <v>-101.300460813613</v>
      </c>
      <c r="K208" s="24">
        <v>-143.05433541372599</v>
      </c>
      <c r="L208" s="24">
        <v>-158.80980095108399</v>
      </c>
      <c r="M208" s="24">
        <v>-178.39521113878899</v>
      </c>
      <c r="N208" s="24">
        <v>-160.73099912023551</v>
      </c>
      <c r="O208" s="24"/>
      <c r="P208" s="24"/>
      <c r="Q208" s="24"/>
      <c r="R208" s="23"/>
      <c r="S208" s="23"/>
      <c r="T208" s="23"/>
      <c r="U208" s="23"/>
      <c r="V208" s="83">
        <f t="shared" si="7"/>
        <v>0</v>
      </c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</row>
    <row r="209" spans="1:33" ht="13.5" customHeight="1" x14ac:dyDescent="0.1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83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</row>
    <row r="210" spans="1:33" ht="14.25" customHeight="1" x14ac:dyDescent="0.15">
      <c r="A210" s="113" t="s">
        <v>231</v>
      </c>
      <c r="B210" s="113"/>
      <c r="C210" s="113"/>
      <c r="D210" s="113"/>
      <c r="E210" s="113"/>
      <c r="F210" s="113"/>
      <c r="G210" s="113"/>
      <c r="H210" s="113"/>
      <c r="I210" s="113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83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</row>
    <row r="211" spans="1:33" ht="14.25" customHeight="1" x14ac:dyDescent="0.15">
      <c r="A211" s="21" t="s">
        <v>232</v>
      </c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83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</row>
    <row r="212" spans="1:33" ht="14.25" customHeight="1" x14ac:dyDescent="0.15">
      <c r="A212" s="113" t="s">
        <v>233</v>
      </c>
      <c r="B212" s="113"/>
      <c r="C212" s="113"/>
      <c r="D212" s="113"/>
      <c r="E212" s="113"/>
      <c r="F212" s="113"/>
      <c r="G212" s="113"/>
      <c r="H212" s="113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83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</row>
    <row r="213" spans="1:33" ht="14.25" customHeight="1" x14ac:dyDescent="0.15">
      <c r="A213" s="119" t="s">
        <v>234</v>
      </c>
      <c r="B213" s="119"/>
      <c r="C213" s="119"/>
      <c r="D213" s="119"/>
      <c r="E213" s="119"/>
      <c r="F213" s="119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83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</row>
    <row r="214" spans="1:33" ht="14.25" customHeight="1" x14ac:dyDescent="0.15">
      <c r="A214" s="113" t="s">
        <v>509</v>
      </c>
      <c r="B214" s="113"/>
      <c r="C214" s="113"/>
      <c r="D214" s="113"/>
      <c r="E214" s="113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83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</row>
    <row r="216" spans="1:33" ht="14.5" customHeight="1" x14ac:dyDescent="0.15">
      <c r="A216" s="25" t="s">
        <v>769</v>
      </c>
      <c r="B216" s="36">
        <f t="shared" ref="B216" si="8">(SUM(B6:B208)-B68)/1000</f>
        <v>-57.328385601895143</v>
      </c>
      <c r="C216" s="36">
        <f>(SUM(C6:C208)-C61-C68)/1000</f>
        <v>-57.994893538149029</v>
      </c>
      <c r="D216" s="36">
        <f t="shared" ref="D216:Q216" si="9">(SUM(D6:D208)-D61-D68)/1000</f>
        <v>-119.34182669254929</v>
      </c>
      <c r="E216" s="36">
        <f t="shared" si="9"/>
        <v>-209.38326770911553</v>
      </c>
      <c r="F216" s="36">
        <f t="shared" si="9"/>
        <v>-55.425834211173786</v>
      </c>
      <c r="G216" s="36">
        <f t="shared" si="9"/>
        <v>-50.37900610464748</v>
      </c>
      <c r="H216" s="36">
        <f t="shared" si="9"/>
        <v>-116.96328411997293</v>
      </c>
      <c r="I216" s="36">
        <f t="shared" si="9"/>
        <v>-99.680393929686488</v>
      </c>
      <c r="J216" s="36">
        <f t="shared" si="9"/>
        <v>-180.87639774670069</v>
      </c>
      <c r="K216" s="36">
        <f t="shared" si="9"/>
        <v>-63.819468481394445</v>
      </c>
      <c r="L216" s="36">
        <f t="shared" si="9"/>
        <v>-99.509704101637169</v>
      </c>
      <c r="M216" s="36">
        <f t="shared" si="9"/>
        <v>-77.421405392191105</v>
      </c>
      <c r="N216" s="36">
        <f t="shared" si="9"/>
        <v>12.128766610648672</v>
      </c>
      <c r="O216" s="36">
        <f t="shared" si="9"/>
        <v>-78.912086646011772</v>
      </c>
      <c r="P216" s="36">
        <f t="shared" si="9"/>
        <v>-31.086088509503387</v>
      </c>
      <c r="Q216" s="36">
        <f t="shared" si="9"/>
        <v>-35.052414860871124</v>
      </c>
      <c r="S216" s="64"/>
    </row>
    <row r="217" spans="1:33" ht="14.5" customHeight="1" x14ac:dyDescent="0.15">
      <c r="A217" s="25" t="s">
        <v>770</v>
      </c>
      <c r="C217" s="36">
        <f t="shared" ref="C217:Q217" si="10">SUMPRODUCT(C6:C208,$V6:$V208)/1000</f>
        <v>-43.978706874552856</v>
      </c>
      <c r="D217" s="36">
        <f t="shared" si="10"/>
        <v>-110.88951815947084</v>
      </c>
      <c r="E217" s="36">
        <f t="shared" si="10"/>
        <v>-191.42570726359909</v>
      </c>
      <c r="F217" s="36">
        <f t="shared" si="10"/>
        <v>-36.035350850838562</v>
      </c>
      <c r="G217" s="36">
        <f t="shared" si="10"/>
        <v>-24.65195723827533</v>
      </c>
      <c r="H217" s="36">
        <f t="shared" si="10"/>
        <v>-87.51076018192731</v>
      </c>
      <c r="I217" s="36">
        <f t="shared" si="10"/>
        <v>-67.112296154470698</v>
      </c>
      <c r="J217" s="36">
        <f t="shared" si="10"/>
        <v>-149.86736076775486</v>
      </c>
      <c r="K217" s="36">
        <f t="shared" si="10"/>
        <v>-37.974079629548392</v>
      </c>
      <c r="L217" s="36">
        <f t="shared" si="10"/>
        <v>-81.654102811277454</v>
      </c>
      <c r="M217" s="36">
        <f t="shared" si="10"/>
        <v>-57.662093613972772</v>
      </c>
      <c r="N217" s="36">
        <f t="shared" si="10"/>
        <v>26.087363676573858</v>
      </c>
      <c r="O217" s="36">
        <f t="shared" si="10"/>
        <v>-61.755511360120785</v>
      </c>
      <c r="P217" s="36">
        <f t="shared" si="10"/>
        <v>-13.65512203140257</v>
      </c>
      <c r="Q217" s="36">
        <f t="shared" si="10"/>
        <v>-34.589514928944666</v>
      </c>
      <c r="S217" s="64"/>
    </row>
  </sheetData>
  <mergeCells count="6">
    <mergeCell ref="A214:E214"/>
    <mergeCell ref="A213:F213"/>
    <mergeCell ref="A1:M1"/>
    <mergeCell ref="A210:I210"/>
    <mergeCell ref="A212:H212"/>
    <mergeCell ref="A4:B4"/>
  </mergeCells>
  <conditionalFormatting sqref="AF197:AG197">
    <cfRule type="cellIs" dxfId="19" priority="1" operator="greaterThan">
      <formula>5</formula>
    </cfRule>
  </conditionalFormatting>
  <pageMargins left="0.39" right="0.39" top="0.39" bottom="0.39" header="0.39" footer="0.3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A0A0-5BC7-4870-86A7-4C8892E554C5}">
  <dimension ref="A1:AK217"/>
  <sheetViews>
    <sheetView showGridLines="0" workbookViewId="0">
      <pane xSplit="1" ySplit="5" topLeftCell="H192" activePane="bottomRight" state="frozen"/>
      <selection pane="topRight"/>
      <selection pane="bottomLeft"/>
      <selection pane="bottomRight" activeCell="G197" sqref="G197:Q197"/>
    </sheetView>
  </sheetViews>
  <sheetFormatPr baseColWidth="10" defaultColWidth="10.1640625" defaultRowHeight="14.5" customHeight="1" x14ac:dyDescent="0.15"/>
  <cols>
    <col min="1" max="1" width="34" style="20" customWidth="1"/>
    <col min="2" max="2" width="10.83203125" style="20" customWidth="1"/>
    <col min="3" max="4" width="10.33203125" style="20" customWidth="1"/>
    <col min="5" max="5" width="11.6640625" style="20" customWidth="1"/>
    <col min="6" max="6" width="10.83203125" style="20" customWidth="1"/>
    <col min="7" max="17" width="10.33203125" style="20" customWidth="1"/>
    <col min="18" max="18" width="9.5" style="20" customWidth="1"/>
    <col min="19" max="21" width="10.33203125" style="20" customWidth="1"/>
    <col min="22" max="22" width="11.5" style="20" customWidth="1"/>
    <col min="23" max="25" width="10.33203125" style="20" customWidth="1"/>
    <col min="26" max="28" width="11.5" style="20" customWidth="1"/>
    <col min="29" max="29" width="10.33203125" style="20" customWidth="1"/>
    <col min="30" max="33" width="11.5" style="20" customWidth="1"/>
    <col min="34" max="16384" width="10.1640625" style="20"/>
  </cols>
  <sheetData>
    <row r="1" spans="1:33" ht="19.5" customHeight="1" x14ac:dyDescent="0.15">
      <c r="A1" s="112" t="s">
        <v>514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21"/>
      <c r="O1" s="21"/>
      <c r="P1" s="21"/>
      <c r="Q1" s="21"/>
      <c r="R1" s="21"/>
      <c r="S1" s="21"/>
      <c r="T1" s="21"/>
      <c r="U1" s="21"/>
      <c r="V1" s="83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customHeight="1" x14ac:dyDescent="0.15">
      <c r="A2" s="35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83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3" spans="1:33" ht="11.25" customHeight="1" x14ac:dyDescent="0.15">
      <c r="A3" s="35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83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</row>
    <row r="4" spans="1:33" ht="17.25" customHeight="1" x14ac:dyDescent="0.15">
      <c r="A4" s="114" t="s">
        <v>2</v>
      </c>
      <c r="B4" s="114"/>
      <c r="C4" s="34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87" t="s">
        <v>776</v>
      </c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</row>
    <row r="5" spans="1:33" ht="14.25" customHeight="1" x14ac:dyDescent="0.15">
      <c r="A5" s="32"/>
      <c r="B5" s="31" t="s">
        <v>3</v>
      </c>
      <c r="C5" s="30" t="s">
        <v>4</v>
      </c>
      <c r="D5" s="30" t="s">
        <v>5</v>
      </c>
      <c r="E5" s="30" t="s">
        <v>6</v>
      </c>
      <c r="F5" s="30" t="s">
        <v>7</v>
      </c>
      <c r="G5" s="30" t="s">
        <v>8</v>
      </c>
      <c r="H5" s="30" t="s">
        <v>9</v>
      </c>
      <c r="I5" s="30" t="s">
        <v>10</v>
      </c>
      <c r="J5" s="30" t="s">
        <v>11</v>
      </c>
      <c r="K5" s="30" t="s">
        <v>12</v>
      </c>
      <c r="L5" s="30" t="s">
        <v>13</v>
      </c>
      <c r="M5" s="30" t="s">
        <v>14</v>
      </c>
      <c r="N5" s="30" t="s">
        <v>15</v>
      </c>
      <c r="O5" s="30" t="s">
        <v>16</v>
      </c>
      <c r="P5" s="30" t="s">
        <v>17</v>
      </c>
      <c r="Q5" s="29" t="s">
        <v>18</v>
      </c>
      <c r="R5" s="21"/>
      <c r="S5" s="21"/>
      <c r="T5" s="21"/>
      <c r="U5" s="21"/>
      <c r="V5" s="83">
        <v>2020</v>
      </c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spans="1:33" ht="14.25" customHeight="1" x14ac:dyDescent="0.15">
      <c r="A6" s="28" t="s">
        <v>19</v>
      </c>
      <c r="B6" s="26"/>
      <c r="C6" s="26"/>
      <c r="D6" s="26"/>
      <c r="E6" s="26">
        <v>1641.4</v>
      </c>
      <c r="F6" s="26">
        <v>2269.6194895844337</v>
      </c>
      <c r="G6" s="26">
        <v>2599.6615372573251</v>
      </c>
      <c r="H6" s="26">
        <v>1921.99253908061</v>
      </c>
      <c r="I6" s="26">
        <v>2260.7213594843311</v>
      </c>
      <c r="J6" s="26">
        <v>3504.6482210812669</v>
      </c>
      <c r="K6" s="26">
        <v>3030.7409291772051</v>
      </c>
      <c r="L6" s="26">
        <v>2672.1816983694803</v>
      </c>
      <c r="M6" s="26">
        <v>3303.4509143613727</v>
      </c>
      <c r="N6" s="26">
        <v>3000.3446669985001</v>
      </c>
      <c r="O6" s="26">
        <v>2290.5954285141702</v>
      </c>
      <c r="P6" s="26">
        <v>1756.2210813739371</v>
      </c>
      <c r="Q6" s="26">
        <v>2180.5865594631464</v>
      </c>
      <c r="R6" s="21"/>
      <c r="S6" s="21"/>
      <c r="T6" s="21"/>
      <c r="U6" s="21"/>
      <c r="V6" s="83">
        <f t="shared" ref="V6:V37" si="0">IF(Q6="", 0, 1)</f>
        <v>1</v>
      </c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33" ht="14.25" customHeight="1" x14ac:dyDescent="0.15">
      <c r="A7" s="27" t="s">
        <v>20</v>
      </c>
      <c r="B7" s="24">
        <v>1294.0427716602469</v>
      </c>
      <c r="C7" s="24">
        <v>1269.62345864953</v>
      </c>
      <c r="D7" s="24">
        <v>1431.61</v>
      </c>
      <c r="E7" s="24">
        <v>1378.2</v>
      </c>
      <c r="F7" s="24">
        <v>1307.3326228273006</v>
      </c>
      <c r="G7" s="24">
        <v>1220.5270321212115</v>
      </c>
      <c r="H7" s="24">
        <v>1262.4118034165976</v>
      </c>
      <c r="I7" s="24">
        <v>1131.1644447138362</v>
      </c>
      <c r="J7" s="24">
        <v>903.49822569378227</v>
      </c>
      <c r="K7" s="24">
        <v>959.28365644576718</v>
      </c>
      <c r="L7" s="24">
        <v>852.21067793169243</v>
      </c>
      <c r="M7" s="24">
        <v>908.02096992484667</v>
      </c>
      <c r="N7" s="24">
        <v>962.36884013303597</v>
      </c>
      <c r="O7" s="24">
        <v>1076.5258915327859</v>
      </c>
      <c r="P7" s="24">
        <v>1086.2294396339305</v>
      </c>
      <c r="Q7" s="24">
        <v>1146.1313367742925</v>
      </c>
      <c r="R7" s="21"/>
      <c r="S7" s="21"/>
      <c r="T7" s="21"/>
      <c r="U7" s="21"/>
      <c r="V7" s="83">
        <f t="shared" si="0"/>
        <v>1</v>
      </c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1:33" ht="14.25" customHeight="1" x14ac:dyDescent="0.15">
      <c r="A8" s="27" t="s">
        <v>21</v>
      </c>
      <c r="B8" s="26">
        <v>2066.9999999999186</v>
      </c>
      <c r="C8" s="26">
        <v>1611.0000000000682</v>
      </c>
      <c r="D8" s="26">
        <v>2205.1316265534028</v>
      </c>
      <c r="E8" s="26">
        <v>2708.6149860147589</v>
      </c>
      <c r="F8" s="26">
        <v>2654.127120285129</v>
      </c>
      <c r="G8" s="26">
        <v>2664.5</v>
      </c>
      <c r="H8" s="26">
        <v>2787.5023363562204</v>
      </c>
      <c r="I8" s="26">
        <v>3158.9293250145488</v>
      </c>
      <c r="J8" s="26">
        <v>2791.1754655630079</v>
      </c>
      <c r="K8" s="26">
        <v>3209.4325555902415</v>
      </c>
      <c r="L8" s="26">
        <v>2749.7378780826352</v>
      </c>
      <c r="M8" s="26">
        <v>2818.4986771714262</v>
      </c>
      <c r="N8" s="26">
        <v>2944.9798515265898</v>
      </c>
      <c r="O8" s="26">
        <v>3393.367133831417</v>
      </c>
      <c r="P8" s="26">
        <v>3006.4700758268878</v>
      </c>
      <c r="Q8" s="26">
        <v>2253.3761174544584</v>
      </c>
      <c r="R8" s="21"/>
      <c r="S8" s="21"/>
      <c r="T8" s="21"/>
      <c r="U8" s="21"/>
      <c r="V8" s="83">
        <f t="shared" si="0"/>
        <v>1</v>
      </c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33" ht="14.25" customHeight="1" x14ac:dyDescent="0.15">
      <c r="A9" s="27" t="s">
        <v>22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>
        <v>-41.7</v>
      </c>
      <c r="Q9" s="24"/>
      <c r="R9" s="21"/>
      <c r="S9" s="21"/>
      <c r="T9" s="21"/>
      <c r="U9" s="21"/>
      <c r="V9" s="83">
        <f t="shared" si="0"/>
        <v>0</v>
      </c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3" ht="14.25" customHeight="1" x14ac:dyDescent="0.15">
      <c r="A10" s="27" t="s">
        <v>23</v>
      </c>
      <c r="B10" s="26">
        <v>26.755297710000001</v>
      </c>
      <c r="C10" s="26">
        <v>-189.96538919999998</v>
      </c>
      <c r="D10" s="26">
        <v>-221.91772312000001</v>
      </c>
      <c r="E10" s="26">
        <v>-210.06578887000001</v>
      </c>
      <c r="F10" s="26">
        <v>-370.3</v>
      </c>
      <c r="G10" s="26">
        <v>-437.69203366000005</v>
      </c>
      <c r="H10" s="26">
        <v>-1362.24771592145</v>
      </c>
      <c r="I10" s="26">
        <v>-1762.1519821221927</v>
      </c>
      <c r="J10" s="26">
        <v>-2124.0204892704578</v>
      </c>
      <c r="K10" s="26">
        <v>-2210.9291947030156</v>
      </c>
      <c r="L10" s="26">
        <v>-833.83131586435104</v>
      </c>
      <c r="M10" s="26">
        <v>-454.24945787602002</v>
      </c>
      <c r="N10" s="26">
        <v>-468.74956505</v>
      </c>
      <c r="O10" s="26">
        <v>-269.38169169999998</v>
      </c>
      <c r="P10" s="26">
        <v>-227.12006729677341</v>
      </c>
      <c r="Q10" s="26">
        <v>-62.682904621672975</v>
      </c>
      <c r="R10" s="21"/>
      <c r="S10" s="21"/>
      <c r="T10" s="21"/>
      <c r="U10" s="21"/>
      <c r="V10" s="83">
        <f t="shared" si="0"/>
        <v>1</v>
      </c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 spans="1:33" ht="14.25" customHeight="1" x14ac:dyDescent="0.15">
      <c r="A11" s="27" t="s">
        <v>24</v>
      </c>
      <c r="B11" s="24">
        <v>0.96943333333333204</v>
      </c>
      <c r="C11" s="24">
        <v>0.15323333333333208</v>
      </c>
      <c r="D11" s="24">
        <v>-7.6205999999999987</v>
      </c>
      <c r="E11" s="24">
        <v>-5.983629629629629</v>
      </c>
      <c r="F11" s="24">
        <v>-4.9039229629629624</v>
      </c>
      <c r="G11" s="24">
        <v>5.7769067037037036</v>
      </c>
      <c r="H11" s="24">
        <v>10.229507777777776</v>
      </c>
      <c r="I11" s="24">
        <v>-5.3209187777777762</v>
      </c>
      <c r="J11" s="24">
        <v>-4.7193535925925918</v>
      </c>
      <c r="K11" s="24">
        <v>-8.5400474181481503</v>
      </c>
      <c r="L11" s="24">
        <v>-14.252433216000336</v>
      </c>
      <c r="M11" s="24">
        <v>-12.137189726365609</v>
      </c>
      <c r="N11" s="24">
        <v>6.3646775763147794</v>
      </c>
      <c r="O11" s="24">
        <v>-6.5653552864704467</v>
      </c>
      <c r="P11" s="24">
        <v>-3.4859489379593671</v>
      </c>
      <c r="Q11" s="24">
        <v>19.885098575281333</v>
      </c>
      <c r="R11" s="21"/>
      <c r="S11" s="21"/>
      <c r="T11" s="21"/>
      <c r="U11" s="21"/>
      <c r="V11" s="83">
        <f t="shared" si="0"/>
        <v>1</v>
      </c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spans="1:33" ht="14.25" customHeight="1" x14ac:dyDescent="0.15">
      <c r="A12" s="27" t="s">
        <v>25</v>
      </c>
      <c r="B12" s="26">
        <v>7.9984888888888879</v>
      </c>
      <c r="C12" s="26">
        <v>25.223291851851844</v>
      </c>
      <c r="D12" s="26">
        <v>18.235681111111109</v>
      </c>
      <c r="E12" s="26">
        <v>28.751912592592589</v>
      </c>
      <c r="F12" s="26">
        <v>26.649084814814813</v>
      </c>
      <c r="G12" s="26">
        <v>19.478400740740739</v>
      </c>
      <c r="H12" s="26">
        <v>25.666363703703702</v>
      </c>
      <c r="I12" s="26">
        <v>30.346287777777775</v>
      </c>
      <c r="J12" s="26">
        <v>30.447585555555552</v>
      </c>
      <c r="K12" s="26">
        <v>-38.974421625017754</v>
      </c>
      <c r="L12" s="26">
        <v>-50.65901043053082</v>
      </c>
      <c r="M12" s="26">
        <v>-57.663148042457721</v>
      </c>
      <c r="N12" s="26">
        <v>-59.911456699300352</v>
      </c>
      <c r="O12" s="26">
        <v>-58.892165149933497</v>
      </c>
      <c r="P12" s="26">
        <v>-45.746826504212237</v>
      </c>
      <c r="Q12" s="26">
        <v>-27.952352185940697</v>
      </c>
      <c r="R12" s="21"/>
      <c r="S12" s="21"/>
      <c r="T12" s="21"/>
      <c r="U12" s="21"/>
      <c r="V12" s="83">
        <f t="shared" si="0"/>
        <v>1</v>
      </c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3" ht="14.25" customHeight="1" x14ac:dyDescent="0.15">
      <c r="A13" s="27" t="s">
        <v>26</v>
      </c>
      <c r="B13" s="24">
        <v>483.89</v>
      </c>
      <c r="C13" s="24">
        <v>954.8</v>
      </c>
      <c r="D13" s="24">
        <v>1072.613680045851</v>
      </c>
      <c r="E13" s="24">
        <v>1114.4600553517271</v>
      </c>
      <c r="F13" s="24">
        <v>920.17217511425804</v>
      </c>
      <c r="G13" s="24">
        <v>581.01668410796105</v>
      </c>
      <c r="H13" s="24">
        <v>534.44285774238904</v>
      </c>
      <c r="I13" s="24">
        <v>672.11220405188999</v>
      </c>
      <c r="J13" s="24">
        <v>734.13466340938396</v>
      </c>
      <c r="K13" s="24">
        <v>1534.6435548329389</v>
      </c>
      <c r="L13" s="24">
        <v>1082.8344962587241</v>
      </c>
      <c r="M13" s="24">
        <v>1122.9224601636779</v>
      </c>
      <c r="N13" s="24">
        <v>371.43365453769798</v>
      </c>
      <c r="O13" s="24">
        <v>1245.1193382165552</v>
      </c>
      <c r="P13" s="24">
        <v>819.00680520294929</v>
      </c>
      <c r="Q13" s="24">
        <v>1119.34942722809</v>
      </c>
      <c r="R13" s="21"/>
      <c r="S13" s="21"/>
      <c r="T13" s="21"/>
      <c r="U13" s="21"/>
      <c r="V13" s="83">
        <f t="shared" si="0"/>
        <v>1</v>
      </c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 spans="1:33" ht="14.25" customHeight="1" x14ac:dyDescent="0.15">
      <c r="A14" s="27" t="s">
        <v>27</v>
      </c>
      <c r="B14" s="26">
        <v>452.68750911071334</v>
      </c>
      <c r="C14" s="26">
        <v>580.29623266562601</v>
      </c>
      <c r="D14" s="26">
        <v>732.15371809521105</v>
      </c>
      <c r="E14" s="26">
        <v>777.32137499701798</v>
      </c>
      <c r="F14" s="26">
        <v>581.99973547487798</v>
      </c>
      <c r="G14" s="26">
        <v>606.77726747135193</v>
      </c>
      <c r="H14" s="26">
        <v>756.68663600034699</v>
      </c>
      <c r="I14" s="26">
        <v>733.03895669681594</v>
      </c>
      <c r="J14" s="26">
        <v>825.55591042381593</v>
      </c>
      <c r="K14" s="26">
        <v>744.88064583539608</v>
      </c>
      <c r="L14" s="26">
        <v>569.7092393656809</v>
      </c>
      <c r="M14" s="26">
        <v>553.43287614746498</v>
      </c>
      <c r="N14" s="26">
        <v>660.22632897084793</v>
      </c>
      <c r="O14" s="26">
        <v>623.55793284116396</v>
      </c>
      <c r="P14" s="26">
        <v>613.57442856456191</v>
      </c>
      <c r="Q14" s="26">
        <v>973.51277596627608</v>
      </c>
      <c r="R14" s="21"/>
      <c r="S14" s="21"/>
      <c r="T14" s="21"/>
      <c r="U14" s="21"/>
      <c r="V14" s="83">
        <f t="shared" si="0"/>
        <v>1</v>
      </c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 spans="1:33" ht="14.25" customHeight="1" x14ac:dyDescent="0.15">
      <c r="A15" s="27" t="s">
        <v>28</v>
      </c>
      <c r="B15" s="24">
        <v>-132.61441869022721</v>
      </c>
      <c r="C15" s="24">
        <v>-130.28634544441576</v>
      </c>
      <c r="D15" s="24">
        <v>-123.57541899441341</v>
      </c>
      <c r="E15" s="24">
        <v>-130.89385474860333</v>
      </c>
      <c r="F15" s="24">
        <v>-83.575418994413411</v>
      </c>
      <c r="G15" s="24">
        <v>-70.949720670391073</v>
      </c>
      <c r="H15" s="24">
        <v>-115.92178770949722</v>
      </c>
      <c r="I15" s="24">
        <v>-75.698324022346355</v>
      </c>
      <c r="J15" s="24">
        <v>-59.369016759776535</v>
      </c>
      <c r="K15" s="24">
        <v>-70.662052513966486</v>
      </c>
      <c r="L15" s="24">
        <v>-69.121750279329632</v>
      </c>
      <c r="M15" s="24">
        <v>-62.3</v>
      </c>
      <c r="N15" s="24">
        <v>-67.175515180137992</v>
      </c>
      <c r="O15" s="24">
        <v>-91.536673476489383</v>
      </c>
      <c r="P15" s="24">
        <v>-78.939656986421511</v>
      </c>
      <c r="Q15" s="24">
        <v>-47.813431925316706</v>
      </c>
      <c r="R15" s="21"/>
      <c r="S15" s="21"/>
      <c r="T15" s="21"/>
      <c r="U15" s="21"/>
      <c r="V15" s="83">
        <f t="shared" si="0"/>
        <v>1</v>
      </c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 spans="1:33" ht="14.25" customHeight="1" x14ac:dyDescent="0.15">
      <c r="A16" s="27" t="s">
        <v>29</v>
      </c>
      <c r="B16" s="26">
        <v>-431.61776404607201</v>
      </c>
      <c r="C16" s="26">
        <v>-488.43633071285291</v>
      </c>
      <c r="D16" s="26">
        <v>-173.96780358262518</v>
      </c>
      <c r="E16" s="26">
        <v>-383.01346860155314</v>
      </c>
      <c r="F16" s="26">
        <v>-828.93159272207686</v>
      </c>
      <c r="G16" s="26">
        <v>-1606.8887780811187</v>
      </c>
      <c r="H16" s="26">
        <v>-2214.6230787064615</v>
      </c>
      <c r="I16" s="26">
        <v>-2229.6476259239071</v>
      </c>
      <c r="J16" s="26">
        <v>-1911.8467804648587</v>
      </c>
      <c r="K16" s="26">
        <v>-1579.537076497815</v>
      </c>
      <c r="L16" s="26">
        <v>-833.64881520922563</v>
      </c>
      <c r="M16" s="26">
        <v>-771.53165608879249</v>
      </c>
      <c r="N16" s="26">
        <v>-1246.7095226510942</v>
      </c>
      <c r="O16" s="26">
        <v>-637.07285945152375</v>
      </c>
      <c r="P16" s="26">
        <v>-737.48759314608242</v>
      </c>
      <c r="Q16" s="26">
        <v>-1070.1059343072441</v>
      </c>
      <c r="R16" s="21"/>
      <c r="S16" s="21"/>
      <c r="T16" s="21"/>
      <c r="U16" s="21"/>
      <c r="V16" s="83">
        <f t="shared" si="0"/>
        <v>1</v>
      </c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 spans="1:33" ht="14.25" customHeight="1" x14ac:dyDescent="0.15">
      <c r="A17" s="27" t="s">
        <v>30</v>
      </c>
      <c r="B17" s="24">
        <v>-1819.461336779834</v>
      </c>
      <c r="C17" s="24">
        <v>-3443.8</v>
      </c>
      <c r="D17" s="24">
        <v>-3692.713103469292</v>
      </c>
      <c r="E17" s="24">
        <v>-4473.2450354792891</v>
      </c>
      <c r="F17" s="24">
        <v>-3822.1738496444154</v>
      </c>
      <c r="G17" s="24">
        <v>-3989.9752597402603</v>
      </c>
      <c r="H17" s="24">
        <v>-4171.4849397862517</v>
      </c>
      <c r="I17" s="24">
        <v>-4115.9285363089411</v>
      </c>
      <c r="J17" s="24">
        <v>-5191.4043885201381</v>
      </c>
      <c r="K17" s="24">
        <v>-4188.5571430906903</v>
      </c>
      <c r="L17" s="24">
        <v>-3504.7687455476866</v>
      </c>
      <c r="M17" s="24">
        <v>-3802.3695394617316</v>
      </c>
      <c r="N17" s="24">
        <v>-3009.7285379652553</v>
      </c>
      <c r="O17" s="24">
        <v>-4390.0215740201547</v>
      </c>
      <c r="P17" s="24">
        <v>-3904.9668875270627</v>
      </c>
      <c r="Q17" s="24">
        <v>-3796.5968715810195</v>
      </c>
      <c r="R17" s="21"/>
      <c r="S17" s="21"/>
      <c r="T17" s="21"/>
      <c r="U17" s="21"/>
      <c r="V17" s="83">
        <f t="shared" si="0"/>
        <v>1</v>
      </c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spans="1:33" ht="14.25" customHeight="1" x14ac:dyDescent="0.15">
      <c r="A18" s="27" t="s">
        <v>31</v>
      </c>
      <c r="B18" s="26">
        <v>483.87099999999998</v>
      </c>
      <c r="C18" s="26">
        <v>566.26599999999996</v>
      </c>
      <c r="D18" s="26">
        <v>1005.027</v>
      </c>
      <c r="E18" s="26">
        <v>1050.45</v>
      </c>
      <c r="F18" s="26">
        <v>721.69200000000001</v>
      </c>
      <c r="G18" s="26">
        <v>509.13099999999997</v>
      </c>
      <c r="H18" s="26">
        <v>673.34299999999996</v>
      </c>
      <c r="I18" s="26">
        <v>-49.994999999999997</v>
      </c>
      <c r="J18" s="26">
        <v>-60</v>
      </c>
      <c r="K18" s="26">
        <v>-47.593000000000004</v>
      </c>
      <c r="L18" s="26">
        <v>221.745</v>
      </c>
      <c r="M18" s="26">
        <v>56.83</v>
      </c>
      <c r="N18" s="26">
        <v>708.678</v>
      </c>
      <c r="O18" s="26">
        <v>731.36800000000005</v>
      </c>
      <c r="P18" s="26">
        <v>508.617642907164</v>
      </c>
      <c r="Q18" s="26">
        <v>557.77599999999995</v>
      </c>
      <c r="R18" s="21"/>
      <c r="S18" s="21"/>
      <c r="T18" s="21"/>
      <c r="U18" s="21"/>
      <c r="V18" s="83">
        <f t="shared" si="0"/>
        <v>1</v>
      </c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 spans="1:33" ht="14.25" customHeight="1" x14ac:dyDescent="0.15">
      <c r="A19" s="27" t="s">
        <v>32</v>
      </c>
      <c r="B19" s="24">
        <v>85.231780000000001</v>
      </c>
      <c r="C19" s="24">
        <v>52.04</v>
      </c>
      <c r="D19" s="24">
        <v>51.8</v>
      </c>
      <c r="E19" s="24">
        <v>-24.604551000000001</v>
      </c>
      <c r="F19" s="24">
        <v>13.5</v>
      </c>
      <c r="G19" s="24">
        <v>-2.57</v>
      </c>
      <c r="H19" s="24">
        <v>-36.194000000000003</v>
      </c>
      <c r="I19" s="24">
        <v>10.52</v>
      </c>
      <c r="J19" s="24">
        <v>3.2170000000000001</v>
      </c>
      <c r="K19" s="24">
        <v>66.177661031</v>
      </c>
      <c r="L19" s="24">
        <v>15.321789022799999</v>
      </c>
      <c r="M19" s="24">
        <v>315.08454139590003</v>
      </c>
      <c r="N19" s="24">
        <v>-55.180906194026008</v>
      </c>
      <c r="O19" s="24">
        <v>-68.602247915800007</v>
      </c>
      <c r="P19" s="24">
        <v>846.24699772000008</v>
      </c>
      <c r="Q19" s="24">
        <v>373.483</v>
      </c>
      <c r="R19" s="21"/>
      <c r="S19" s="21"/>
      <c r="T19" s="21"/>
      <c r="U19" s="21"/>
      <c r="V19" s="83">
        <f t="shared" si="0"/>
        <v>1</v>
      </c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 spans="1:33" ht="14.25" customHeight="1" x14ac:dyDescent="0.15">
      <c r="A20" s="27" t="s">
        <v>33</v>
      </c>
      <c r="B20" s="26">
        <v>-1223.4042553191491</v>
      </c>
      <c r="C20" s="26">
        <v>-1530.8510638297873</v>
      </c>
      <c r="D20" s="26">
        <v>-1482.7712765957447</v>
      </c>
      <c r="E20" s="26">
        <v>-1774.4890212765958</v>
      </c>
      <c r="F20" s="26">
        <v>-1390.9574468085104</v>
      </c>
      <c r="G20" s="26">
        <v>-1641.7553191489362</v>
      </c>
      <c r="H20" s="26">
        <v>-2050.0000000000005</v>
      </c>
      <c r="I20" s="26">
        <v>-2074.4680851063831</v>
      </c>
      <c r="J20" s="26">
        <v>-2165.9574468085107</v>
      </c>
      <c r="K20" s="26">
        <v>-2364.36170212766</v>
      </c>
      <c r="L20" s="26">
        <v>-2367.3000000000002</v>
      </c>
      <c r="M20" s="26">
        <v>-2391.4893617021276</v>
      </c>
      <c r="N20" s="26">
        <v>-2465.9574468085107</v>
      </c>
      <c r="O20" s="26">
        <v>-3268.8829787234044</v>
      </c>
      <c r="P20" s="26">
        <v>-2890.1595744680853</v>
      </c>
      <c r="Q20" s="26">
        <v>-2738.0319148936169</v>
      </c>
      <c r="R20" s="21"/>
      <c r="S20" s="21"/>
      <c r="T20" s="21"/>
      <c r="U20" s="21"/>
      <c r="V20" s="83">
        <f t="shared" si="0"/>
        <v>1</v>
      </c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 spans="1:33" ht="14.25" customHeight="1" x14ac:dyDescent="0.15">
      <c r="A21" s="27" t="s">
        <v>34</v>
      </c>
      <c r="B21" s="24">
        <v>4774.2</v>
      </c>
      <c r="C21" s="24">
        <v>5933.0643840741823</v>
      </c>
      <c r="D21" s="24">
        <v>7287.6618428830625</v>
      </c>
      <c r="E21" s="24">
        <v>9617.7542976789173</v>
      </c>
      <c r="F21" s="24">
        <v>10980.766130869881</v>
      </c>
      <c r="G21" s="24">
        <v>11379.299070570965</v>
      </c>
      <c r="H21" s="24">
        <v>12242.924733861557</v>
      </c>
      <c r="I21" s="24">
        <v>14547.947303024428</v>
      </c>
      <c r="J21" s="24">
        <v>14499.375595657037</v>
      </c>
      <c r="K21" s="24">
        <v>15602.625160958911</v>
      </c>
      <c r="L21" s="24">
        <v>15769.294315144407</v>
      </c>
      <c r="M21" s="24">
        <v>14123.083235773103</v>
      </c>
      <c r="N21" s="24">
        <v>14001.681442904282</v>
      </c>
      <c r="O21" s="24">
        <v>16096.669287536961</v>
      </c>
      <c r="P21" s="24">
        <v>18871.918280196038</v>
      </c>
      <c r="Q21" s="24">
        <v>22338.86352778626</v>
      </c>
      <c r="R21" s="21"/>
      <c r="S21" s="21"/>
      <c r="T21" s="21"/>
      <c r="U21" s="21"/>
      <c r="V21" s="83">
        <f t="shared" si="0"/>
        <v>1</v>
      </c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ht="14.25" customHeight="1" x14ac:dyDescent="0.15">
      <c r="A22" s="27" t="s">
        <v>35</v>
      </c>
      <c r="B22" s="26">
        <v>-51.875438485663501</v>
      </c>
      <c r="C22" s="26">
        <v>-21.638024295249998</v>
      </c>
      <c r="D22" s="26">
        <v>-10.72795269825</v>
      </c>
      <c r="E22" s="26">
        <v>-82.783127393499996</v>
      </c>
      <c r="F22" s="26">
        <v>-54.168478326500001</v>
      </c>
      <c r="G22" s="26">
        <v>-36.633864714249995</v>
      </c>
      <c r="H22" s="26">
        <v>-60.3678972830755</v>
      </c>
      <c r="I22" s="26">
        <v>-12.762454258212701</v>
      </c>
      <c r="J22" s="26">
        <v>10.42941915930135</v>
      </c>
      <c r="K22" s="26">
        <v>19.565742934096701</v>
      </c>
      <c r="L22" s="26">
        <v>8.7967174715256</v>
      </c>
      <c r="M22" s="26">
        <v>-42.333380878499447</v>
      </c>
      <c r="N22" s="26"/>
      <c r="O22" s="26"/>
      <c r="P22" s="26"/>
      <c r="Q22" s="26"/>
      <c r="R22" s="21"/>
      <c r="S22" s="21"/>
      <c r="T22" s="21"/>
      <c r="U22" s="21"/>
      <c r="V22" s="83">
        <f t="shared" si="0"/>
        <v>0</v>
      </c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</row>
    <row r="23" spans="1:33" ht="14.25" customHeight="1" x14ac:dyDescent="0.15">
      <c r="A23" s="27" t="s">
        <v>36</v>
      </c>
      <c r="B23" s="24">
        <v>164.7</v>
      </c>
      <c r="C23" s="24">
        <v>203.9</v>
      </c>
      <c r="D23" s="24">
        <v>170.4</v>
      </c>
      <c r="E23" s="24">
        <v>170.8</v>
      </c>
      <c r="F23" s="24">
        <v>274.10000000000002</v>
      </c>
      <c r="G23" s="24">
        <v>316.60000000000002</v>
      </c>
      <c r="H23" s="24">
        <v>-2482.1999999999998</v>
      </c>
      <c r="I23" s="24">
        <v>-3223</v>
      </c>
      <c r="J23" s="24">
        <v>-2541.6</v>
      </c>
      <c r="K23" s="24">
        <v>-2324.5</v>
      </c>
      <c r="L23" s="24">
        <v>534.1</v>
      </c>
      <c r="M23" s="24">
        <v>611.6</v>
      </c>
      <c r="N23" s="24">
        <v>1030</v>
      </c>
      <c r="O23" s="24">
        <v>1240.0999999999999</v>
      </c>
      <c r="P23" s="24">
        <v>1027.3</v>
      </c>
      <c r="Q23" s="24">
        <v>493.6</v>
      </c>
      <c r="R23" s="21"/>
      <c r="S23" s="21"/>
      <c r="T23" s="21"/>
      <c r="U23" s="21"/>
      <c r="V23" s="83">
        <f t="shared" si="0"/>
        <v>1</v>
      </c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 spans="1:33" ht="14.25" customHeight="1" x14ac:dyDescent="0.15">
      <c r="A24" s="27" t="s">
        <v>37</v>
      </c>
      <c r="B24" s="26">
        <v>-6364.865540889612</v>
      </c>
      <c r="C24" s="26">
        <v>-6545.0689522939083</v>
      </c>
      <c r="D24" s="26">
        <v>-6356.8349931288767</v>
      </c>
      <c r="E24" s="26">
        <v>-8352.2000000000007</v>
      </c>
      <c r="F24" s="26">
        <v>-6244.3307170163307</v>
      </c>
      <c r="G24" s="26">
        <v>-4875.843261616159</v>
      </c>
      <c r="H24" s="26">
        <v>-5585.4189921942589</v>
      </c>
      <c r="I24" s="26">
        <v>-6657.208852459692</v>
      </c>
      <c r="J24" s="26">
        <v>-7594.3401744739322</v>
      </c>
      <c r="K24" s="26">
        <v>-7903.0941599242806</v>
      </c>
      <c r="L24" s="26">
        <v>-6715.6460352676486</v>
      </c>
      <c r="M24" s="26">
        <v>-7562.8887195223579</v>
      </c>
      <c r="N24" s="26">
        <v>-6320.8590912513164</v>
      </c>
      <c r="O24" s="26">
        <v>-8041.2133114926892</v>
      </c>
      <c r="P24" s="26">
        <v>-8078.1950770833437</v>
      </c>
      <c r="Q24" s="26">
        <v>-9193.9540205791163</v>
      </c>
      <c r="R24" s="21"/>
      <c r="S24" s="21"/>
      <c r="T24" s="21"/>
      <c r="U24" s="21"/>
      <c r="V24" s="83">
        <f t="shared" si="0"/>
        <v>1</v>
      </c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ht="14.25" customHeight="1" x14ac:dyDescent="0.15">
      <c r="A25" s="27" t="s">
        <v>39</v>
      </c>
      <c r="B25" s="26">
        <v>51.210575675853846</v>
      </c>
      <c r="C25" s="26">
        <v>73.96662765612399</v>
      </c>
      <c r="D25" s="26">
        <v>93.385720983628005</v>
      </c>
      <c r="E25" s="26">
        <v>111.54873276454204</v>
      </c>
      <c r="F25" s="26">
        <v>79.388302494336102</v>
      </c>
      <c r="G25" s="26">
        <v>91.822745039847007</v>
      </c>
      <c r="H25" s="26">
        <v>83.7</v>
      </c>
      <c r="I25" s="26">
        <v>75.779624657028791</v>
      </c>
      <c r="J25" s="26">
        <v>72.974472514732199</v>
      </c>
      <c r="K25" s="26">
        <v>73.963448215425004</v>
      </c>
      <c r="L25" s="26">
        <v>69.708560845480093</v>
      </c>
      <c r="M25" s="26">
        <v>108.37876367099864</v>
      </c>
      <c r="N25" s="26">
        <v>70.228818358308345</v>
      </c>
      <c r="O25" s="26">
        <v>78.276320489194347</v>
      </c>
      <c r="P25" s="26">
        <v>79.57484717836914</v>
      </c>
      <c r="Q25" s="26">
        <v>117.91144319850986</v>
      </c>
      <c r="R25" s="21"/>
      <c r="S25" s="21"/>
      <c r="T25" s="21"/>
      <c r="U25" s="21"/>
      <c r="V25" s="83">
        <f t="shared" si="0"/>
        <v>1</v>
      </c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 spans="1:33" ht="14.25" customHeight="1" x14ac:dyDescent="0.15">
      <c r="A26" s="27" t="s">
        <v>40</v>
      </c>
      <c r="B26" s="24">
        <v>164.45637687803017</v>
      </c>
      <c r="C26" s="24">
        <v>258.86555627346058</v>
      </c>
      <c r="D26" s="24">
        <v>268.79426800423693</v>
      </c>
      <c r="E26" s="24">
        <v>245.79369913919678</v>
      </c>
      <c r="F26" s="24">
        <v>172.91332594495529</v>
      </c>
      <c r="G26" s="24">
        <v>155.17560703928308</v>
      </c>
      <c r="H26" s="24">
        <v>141.80000000000001</v>
      </c>
      <c r="I26" s="24">
        <v>200.44487217578666</v>
      </c>
      <c r="J26" s="24">
        <v>254.32422689509823</v>
      </c>
      <c r="K26" s="24">
        <v>293.87089815282781</v>
      </c>
      <c r="L26" s="24">
        <v>143.26120455500748</v>
      </c>
      <c r="M26" s="24">
        <v>209.57428826723523</v>
      </c>
      <c r="N26" s="24">
        <v>204.27219710128085</v>
      </c>
      <c r="O26" s="24">
        <v>227.29931587660516</v>
      </c>
      <c r="P26" s="24">
        <v>216.86830535346806</v>
      </c>
      <c r="Q26" s="24"/>
      <c r="R26" s="21"/>
      <c r="S26" s="21"/>
      <c r="T26" s="21"/>
      <c r="U26" s="21"/>
      <c r="V26" s="83">
        <f t="shared" si="0"/>
        <v>0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 spans="1:33" ht="14.25" customHeight="1" x14ac:dyDescent="0.15">
      <c r="A27" s="27" t="s">
        <v>41</v>
      </c>
      <c r="B27" s="26"/>
      <c r="C27" s="26">
        <v>-6.8</v>
      </c>
      <c r="D27" s="26">
        <v>-54.158034403737801</v>
      </c>
      <c r="E27" s="26">
        <v>-116.0678802514676</v>
      </c>
      <c r="F27" s="26">
        <v>-127.93976524709099</v>
      </c>
      <c r="G27" s="26">
        <v>-137.8024174010668</v>
      </c>
      <c r="H27" s="26">
        <v>-130.97610267982282</v>
      </c>
      <c r="I27" s="26">
        <v>-138.4540609061437</v>
      </c>
      <c r="J27" s="26">
        <v>-156.37451329378942</v>
      </c>
      <c r="K27" s="26">
        <v>-149.84996592277639</v>
      </c>
      <c r="L27" s="26">
        <v>-165.67086773404699</v>
      </c>
      <c r="M27" s="26">
        <v>-177.31201778593157</v>
      </c>
      <c r="N27" s="26">
        <v>-200.48076049575599</v>
      </c>
      <c r="O27" s="26">
        <v>-173.28251031485999</v>
      </c>
      <c r="P27" s="26">
        <v>-182.8347718063207</v>
      </c>
      <c r="Q27" s="26">
        <v>-210</v>
      </c>
      <c r="R27" s="21"/>
      <c r="S27" s="21"/>
      <c r="T27" s="21"/>
      <c r="U27" s="21"/>
      <c r="V27" s="83">
        <f t="shared" si="0"/>
        <v>1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 spans="1:33" ht="14.25" customHeight="1" x14ac:dyDescent="0.15">
      <c r="A28" s="27" t="s">
        <v>42</v>
      </c>
      <c r="B28" s="24"/>
      <c r="C28" s="24">
        <v>104.7</v>
      </c>
      <c r="D28" s="24">
        <v>34.808970064084214</v>
      </c>
      <c r="E28" s="24">
        <v>34.473137481931985</v>
      </c>
      <c r="F28" s="24">
        <v>73.623519173044699</v>
      </c>
      <c r="G28" s="24">
        <v>93.751064462543326</v>
      </c>
      <c r="H28" s="24">
        <v>136.95756081503856</v>
      </c>
      <c r="I28" s="24">
        <v>215.24987319180866</v>
      </c>
      <c r="J28" s="24">
        <v>126.54649941496278</v>
      </c>
      <c r="K28" s="24">
        <v>97.001329001151831</v>
      </c>
      <c r="L28" s="24">
        <v>81.629427361938539</v>
      </c>
      <c r="M28" s="24">
        <v>143.93704847277075</v>
      </c>
      <c r="N28" s="24">
        <v>177.41378750476642</v>
      </c>
      <c r="O28" s="24">
        <v>200.84352414805852</v>
      </c>
      <c r="P28" s="24">
        <v>172.46339365400001</v>
      </c>
      <c r="Q28" s="24">
        <v>169.17416677827416</v>
      </c>
      <c r="R28" s="21"/>
      <c r="S28" s="21"/>
      <c r="T28" s="21"/>
      <c r="U28" s="21"/>
      <c r="V28" s="83">
        <f t="shared" si="0"/>
        <v>1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</row>
    <row r="29" spans="1:33" ht="14.25" customHeight="1" x14ac:dyDescent="0.15">
      <c r="A29" s="27" t="s">
        <v>43</v>
      </c>
      <c r="B29" s="26">
        <v>584.00069520462796</v>
      </c>
      <c r="C29" s="26">
        <v>822.25989239424507</v>
      </c>
      <c r="D29" s="26">
        <v>1266.1533950943731</v>
      </c>
      <c r="E29" s="26">
        <v>1284.1253504256981</v>
      </c>
      <c r="F29" s="26">
        <v>1213.1600000000001</v>
      </c>
      <c r="G29" s="26">
        <v>1081.2766414667151</v>
      </c>
      <c r="H29" s="26">
        <v>1177.1926877046822</v>
      </c>
      <c r="I29" s="26">
        <v>1260.2333455277901</v>
      </c>
      <c r="J29" s="26">
        <v>1269.7996971363061</v>
      </c>
      <c r="K29" s="26">
        <v>1181.2</v>
      </c>
      <c r="L29" s="26">
        <v>1170.6255413028689</v>
      </c>
      <c r="M29" s="26">
        <v>1227.665883032902</v>
      </c>
      <c r="N29" s="26">
        <v>1384.6247104470899</v>
      </c>
      <c r="O29" s="26">
        <v>1243.0877875913159</v>
      </c>
      <c r="P29" s="26">
        <v>1134.2185138043571</v>
      </c>
      <c r="Q29" s="26">
        <v>1058.037729647762</v>
      </c>
      <c r="R29" s="21"/>
      <c r="S29" s="21"/>
      <c r="T29" s="21"/>
      <c r="U29" s="21"/>
      <c r="V29" s="83">
        <f t="shared" si="0"/>
        <v>1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t="14.25" customHeight="1" x14ac:dyDescent="0.15">
      <c r="A30" s="27" t="s">
        <v>44</v>
      </c>
      <c r="B30" s="24">
        <v>2031.6292053093471</v>
      </c>
      <c r="C30" s="24">
        <v>2234.397388251406</v>
      </c>
      <c r="D30" s="24">
        <v>2743.2</v>
      </c>
      <c r="E30" s="24">
        <v>2876.0614159382767</v>
      </c>
      <c r="F30" s="24">
        <v>2379.4595777089826</v>
      </c>
      <c r="G30" s="24">
        <v>2389.4386307522645</v>
      </c>
      <c r="H30" s="24">
        <v>2517.9669781147413</v>
      </c>
      <c r="I30" s="24">
        <v>2414.6234508306434</v>
      </c>
      <c r="J30" s="24">
        <v>2509.3450047294891</v>
      </c>
      <c r="K30" s="24">
        <v>2689.1850751561437</v>
      </c>
      <c r="L30" s="24">
        <v>2025.8851012347477</v>
      </c>
      <c r="M30" s="24">
        <v>1984.3578938994958</v>
      </c>
      <c r="N30" s="24">
        <v>2216.050541629475</v>
      </c>
      <c r="O30" s="24">
        <v>2419.3875493460719</v>
      </c>
      <c r="P30" s="24">
        <v>2362.8920104058429</v>
      </c>
      <c r="Q30" s="24">
        <v>2199.6817344069927</v>
      </c>
      <c r="R30" s="21"/>
      <c r="S30" s="21"/>
      <c r="T30" s="21"/>
      <c r="U30" s="21"/>
      <c r="V30" s="83">
        <f t="shared" si="0"/>
        <v>1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4.25" customHeight="1" x14ac:dyDescent="0.15">
      <c r="A31" s="27" t="s">
        <v>45</v>
      </c>
      <c r="B31" s="26">
        <v>630.63342942297368</v>
      </c>
      <c r="C31" s="26">
        <v>791.62843502086344</v>
      </c>
      <c r="D31" s="26">
        <v>1112.5371994156992</v>
      </c>
      <c r="E31" s="26">
        <v>1190.4406070419097</v>
      </c>
      <c r="F31" s="26">
        <v>852.60610578319859</v>
      </c>
      <c r="G31" s="26">
        <v>1196</v>
      </c>
      <c r="H31" s="26">
        <v>1222.9864403160877</v>
      </c>
      <c r="I31" s="26">
        <v>1997.9370717015702</v>
      </c>
      <c r="J31" s="26">
        <v>1728.695757411311</v>
      </c>
      <c r="K31" s="26">
        <v>1710.2529010109301</v>
      </c>
      <c r="L31" s="26">
        <v>1664.1568676508446</v>
      </c>
      <c r="M31" s="26">
        <v>1185.0165482983145</v>
      </c>
      <c r="N31" s="26">
        <v>1642.9882794290177</v>
      </c>
      <c r="O31" s="26">
        <v>1481.107759684267</v>
      </c>
      <c r="P31" s="26">
        <v>1188.1886942275698</v>
      </c>
      <c r="Q31" s="26">
        <v>1291.7551015204242</v>
      </c>
      <c r="R31" s="21"/>
      <c r="S31" s="21"/>
      <c r="T31" s="21"/>
      <c r="U31" s="21"/>
      <c r="V31" s="83">
        <f t="shared" si="0"/>
        <v>1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4.25" customHeight="1" x14ac:dyDescent="0.15">
      <c r="A32" s="27" t="s">
        <v>46</v>
      </c>
      <c r="B32" s="24">
        <v>3557.7684312480401</v>
      </c>
      <c r="C32" s="24">
        <v>4306.2102972756593</v>
      </c>
      <c r="D32" s="24">
        <v>4028.9895661700002</v>
      </c>
      <c r="E32" s="24">
        <v>4223.8664706999998</v>
      </c>
      <c r="F32" s="24">
        <v>3337.5122000000001</v>
      </c>
      <c r="G32" s="24">
        <v>2895.9</v>
      </c>
      <c r="H32" s="24">
        <v>2984.3072582899999</v>
      </c>
      <c r="I32" s="24">
        <v>2837.6380649799999</v>
      </c>
      <c r="J32" s="24">
        <v>3683.0945105100004</v>
      </c>
      <c r="K32" s="24">
        <v>2724.9501934499999</v>
      </c>
      <c r="L32" s="24">
        <v>2751.2041565500003</v>
      </c>
      <c r="M32" s="24">
        <v>3125.7731544099997</v>
      </c>
      <c r="N32" s="24">
        <v>2135.4641811700003</v>
      </c>
      <c r="O32" s="24">
        <v>-15.020890610000015</v>
      </c>
      <c r="P32" s="24">
        <v>1184.1447659400001</v>
      </c>
      <c r="Q32" s="24">
        <v>2343.8745219499997</v>
      </c>
      <c r="R32" s="21"/>
      <c r="S32" s="21"/>
      <c r="T32" s="21"/>
      <c r="U32" s="21"/>
      <c r="V32" s="83">
        <f t="shared" si="0"/>
        <v>1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3" ht="14.25" customHeight="1" x14ac:dyDescent="0.15">
      <c r="A33" s="27" t="s">
        <v>47</v>
      </c>
      <c r="B33" s="26">
        <v>-375.5746789328789</v>
      </c>
      <c r="C33" s="26">
        <v>-405.46649367827877</v>
      </c>
      <c r="D33" s="26">
        <v>-430.2853466496893</v>
      </c>
      <c r="E33" s="26">
        <v>-420.36015904957429</v>
      </c>
      <c r="F33" s="26">
        <v>-444.81743855759265</v>
      </c>
      <c r="G33" s="26">
        <v>-308.7</v>
      </c>
      <c r="H33" s="26">
        <v>-374.91185472591042</v>
      </c>
      <c r="I33" s="26">
        <v>-475.55188151799598</v>
      </c>
      <c r="J33" s="26">
        <v>-576.59694093790768</v>
      </c>
      <c r="K33" s="26">
        <v>-543.16159561689506</v>
      </c>
      <c r="L33" s="26">
        <v>-396.43064201040721</v>
      </c>
      <c r="M33" s="26">
        <v>-403.55910580181592</v>
      </c>
      <c r="N33" s="26">
        <v>-442.77515191959736</v>
      </c>
      <c r="O33" s="26">
        <v>-506.10597012222684</v>
      </c>
      <c r="P33" s="26">
        <v>-489.69517596279138</v>
      </c>
      <c r="Q33" s="26">
        <v>-349.90947732625676</v>
      </c>
      <c r="R33" s="21"/>
      <c r="S33" s="21"/>
      <c r="T33" s="21"/>
      <c r="U33" s="21"/>
      <c r="V33" s="83">
        <f t="shared" si="0"/>
        <v>1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3" ht="14.25" customHeight="1" x14ac:dyDescent="0.15">
      <c r="A34" s="27" t="s">
        <v>48</v>
      </c>
      <c r="B34" s="24">
        <v>1013.352873822605</v>
      </c>
      <c r="C34" s="24">
        <v>844.22600652029507</v>
      </c>
      <c r="D34" s="24">
        <v>984.18491290945803</v>
      </c>
      <c r="E34" s="24">
        <v>1323.3988825923182</v>
      </c>
      <c r="F34" s="24">
        <v>1324.948049424504</v>
      </c>
      <c r="G34" s="24">
        <v>1999.7</v>
      </c>
      <c r="H34" s="24">
        <v>2331.4699999999998</v>
      </c>
      <c r="I34" s="24">
        <v>2709.62</v>
      </c>
      <c r="J34" s="24">
        <v>3158.61</v>
      </c>
      <c r="K34" s="24">
        <v>2180.09</v>
      </c>
      <c r="L34" s="24">
        <v>1733.02</v>
      </c>
      <c r="M34" s="24">
        <v>1660.99</v>
      </c>
      <c r="N34" s="24">
        <v>1924.29</v>
      </c>
      <c r="O34" s="24">
        <v>2126.21</v>
      </c>
      <c r="P34" s="24">
        <v>1989.78</v>
      </c>
      <c r="Q34" s="24">
        <v>658.26</v>
      </c>
      <c r="R34" s="21"/>
      <c r="S34" s="21"/>
      <c r="T34" s="21"/>
      <c r="U34" s="21"/>
      <c r="V34" s="83">
        <f t="shared" si="0"/>
        <v>1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1:33" ht="14.25" customHeight="1" x14ac:dyDescent="0.15">
      <c r="A35" s="27" t="s">
        <v>49</v>
      </c>
      <c r="B35" s="26">
        <v>234.82605259743781</v>
      </c>
      <c r="C35" s="26">
        <v>239.9997129259456</v>
      </c>
      <c r="D35" s="26">
        <v>403.78684689249343</v>
      </c>
      <c r="E35" s="26">
        <v>410.93718155544144</v>
      </c>
      <c r="F35" s="26">
        <v>516.31595924685257</v>
      </c>
      <c r="G35" s="26">
        <v>493.13021315929916</v>
      </c>
      <c r="H35" s="26">
        <v>545.4</v>
      </c>
      <c r="I35" s="26">
        <v>499.99966854367926</v>
      </c>
      <c r="J35" s="26">
        <v>439.20343228464981</v>
      </c>
      <c r="K35" s="26">
        <v>478.14378787980485</v>
      </c>
      <c r="L35" s="26">
        <v>459.34815046232069</v>
      </c>
      <c r="M35" s="26">
        <v>406.91143295082617</v>
      </c>
      <c r="N35" s="26">
        <v>398.76278053143596</v>
      </c>
      <c r="O35" s="26">
        <v>471.4121695097233</v>
      </c>
      <c r="P35" s="26">
        <v>542.74794780501099</v>
      </c>
      <c r="Q35" s="26"/>
      <c r="R35" s="21"/>
      <c r="S35" s="21"/>
      <c r="T35" s="21"/>
      <c r="U35" s="21"/>
      <c r="V35" s="83">
        <f t="shared" si="0"/>
        <v>0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1:33" ht="14.25" customHeight="1" x14ac:dyDescent="0.15">
      <c r="A36" s="27" t="s">
        <v>50</v>
      </c>
      <c r="B36" s="24">
        <v>239.5</v>
      </c>
      <c r="C36" s="24">
        <v>229.04886474839944</v>
      </c>
      <c r="D36" s="24">
        <v>241.20086200862738</v>
      </c>
      <c r="E36" s="24">
        <v>186.22071942587672</v>
      </c>
      <c r="F36" s="24">
        <v>257.11376730354249</v>
      </c>
      <c r="G36" s="24">
        <v>135.9002449729098</v>
      </c>
      <c r="H36" s="24">
        <v>263.56294373576014</v>
      </c>
      <c r="I36" s="24">
        <v>446.51624842017515</v>
      </c>
      <c r="J36" s="24">
        <v>432.47891736227723</v>
      </c>
      <c r="K36" s="24">
        <v>331.9453843269261</v>
      </c>
      <c r="L36" s="24">
        <v>282.88451649226738</v>
      </c>
      <c r="M36" s="24">
        <v>205.49372668154709</v>
      </c>
      <c r="N36" s="24">
        <v>241.25733420857057</v>
      </c>
      <c r="O36" s="24">
        <v>251.45073464481391</v>
      </c>
      <c r="P36" s="24"/>
      <c r="Q36" s="24"/>
      <c r="R36" s="21"/>
      <c r="S36" s="21"/>
      <c r="T36" s="21"/>
      <c r="U36" s="21"/>
      <c r="V36" s="83">
        <f t="shared" si="0"/>
        <v>0</v>
      </c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1:33" ht="14.25" customHeight="1" x14ac:dyDescent="0.15">
      <c r="A37" s="27" t="s">
        <v>51</v>
      </c>
      <c r="B37" s="26">
        <v>280.90510364526807</v>
      </c>
      <c r="C37" s="26">
        <v>289.00701362575808</v>
      </c>
      <c r="D37" s="26">
        <v>301.14548307143281</v>
      </c>
      <c r="E37" s="26">
        <v>314.97074792039336</v>
      </c>
      <c r="F37" s="26">
        <v>309.05665461201545</v>
      </c>
      <c r="G37" s="26">
        <v>340.21427419141077</v>
      </c>
      <c r="H37" s="26">
        <v>359.03966911672529</v>
      </c>
      <c r="I37" s="26">
        <v>258</v>
      </c>
      <c r="J37" s="26">
        <v>274.69274063970869</v>
      </c>
      <c r="K37" s="26">
        <v>264.5693790649986</v>
      </c>
      <c r="L37" s="26">
        <v>254.19674337033607</v>
      </c>
      <c r="M37" s="26">
        <v>280.12538547383485</v>
      </c>
      <c r="N37" s="26">
        <v>305.09591668329819</v>
      </c>
      <c r="O37" s="26">
        <v>317.21369152058253</v>
      </c>
      <c r="P37" s="26">
        <v>323.58230803233329</v>
      </c>
      <c r="Q37" s="26">
        <v>355.2918598322176</v>
      </c>
      <c r="R37" s="21"/>
      <c r="S37" s="21"/>
      <c r="T37" s="21"/>
      <c r="U37" s="21"/>
      <c r="V37" s="83">
        <f t="shared" si="0"/>
        <v>1</v>
      </c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1:33" ht="14.25" customHeight="1" x14ac:dyDescent="0.15">
      <c r="A38" s="27" t="s">
        <v>52</v>
      </c>
      <c r="B38" s="24">
        <v>520.404</v>
      </c>
      <c r="C38" s="24">
        <v>630.45699999999999</v>
      </c>
      <c r="D38" s="24">
        <v>592.70600000000002</v>
      </c>
      <c r="E38" s="24">
        <v>611.24559999999997</v>
      </c>
      <c r="F38" s="24">
        <v>567.85076820085715</v>
      </c>
      <c r="G38" s="24">
        <v>1092.5</v>
      </c>
      <c r="H38" s="24">
        <v>1271.7726361467139</v>
      </c>
      <c r="I38" s="24">
        <v>1393.9908245068159</v>
      </c>
      <c r="J38" s="24">
        <v>1461.9940161063462</v>
      </c>
      <c r="K38" s="24">
        <v>1613.4765942107781</v>
      </c>
      <c r="L38" s="24">
        <v>1636.0960438234702</v>
      </c>
      <c r="M38" s="24">
        <v>1560.8591529256498</v>
      </c>
      <c r="N38" s="24">
        <v>1748.163411961194</v>
      </c>
      <c r="O38" s="24">
        <v>1880.985837107354</v>
      </c>
      <c r="P38" s="24">
        <v>1942.5577040258538</v>
      </c>
      <c r="Q38" s="24">
        <v>1653.7570173718152</v>
      </c>
      <c r="R38" s="21"/>
      <c r="S38" s="21"/>
      <c r="T38" s="21"/>
      <c r="U38" s="21"/>
      <c r="V38" s="83">
        <f t="shared" ref="V38:V60" si="1">IF(Q38="", 0, 1)</f>
        <v>1</v>
      </c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1:33" ht="14.25" customHeight="1" x14ac:dyDescent="0.15">
      <c r="A39" s="27" t="s">
        <v>53</v>
      </c>
      <c r="B39" s="26">
        <v>236.51213301450795</v>
      </c>
      <c r="C39" s="26">
        <v>313.08380026882998</v>
      </c>
      <c r="D39" s="26">
        <v>445.00207941475929</v>
      </c>
      <c r="E39" s="26">
        <v>600.00218641308652</v>
      </c>
      <c r="F39" s="26">
        <v>279.68921841485047</v>
      </c>
      <c r="G39" s="26">
        <v>146.12538083034966</v>
      </c>
      <c r="H39" s="26">
        <v>257.99120329427086</v>
      </c>
      <c r="I39" s="26">
        <v>263.33039054424961</v>
      </c>
      <c r="J39" s="26">
        <v>304.52543945447013</v>
      </c>
      <c r="K39" s="26">
        <v>359.32631125659168</v>
      </c>
      <c r="L39" s="26">
        <v>316.97613670274876</v>
      </c>
      <c r="M39" s="26">
        <v>347.3</v>
      </c>
      <c r="N39" s="26">
        <v>424.29463205662267</v>
      </c>
      <c r="O39" s="26">
        <v>453.53114635111257</v>
      </c>
      <c r="P39" s="26">
        <v>503.00997547654492</v>
      </c>
      <c r="Q39" s="26"/>
      <c r="R39" s="21"/>
      <c r="S39" s="21"/>
      <c r="T39" s="21"/>
      <c r="U39" s="21"/>
      <c r="V39" s="83">
        <f t="shared" si="1"/>
        <v>0</v>
      </c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 spans="1:33" ht="14.25" customHeight="1" x14ac:dyDescent="0.15">
      <c r="A40" s="27" t="s">
        <v>54</v>
      </c>
      <c r="B40" s="24">
        <v>-1440.3904380132076</v>
      </c>
      <c r="C40" s="24">
        <v>-1656.5864914875808</v>
      </c>
      <c r="D40" s="24">
        <v>-2130.9115253137606</v>
      </c>
      <c r="E40" s="24">
        <v>-1593.9351869369111</v>
      </c>
      <c r="F40" s="24">
        <v>-3032.7455773556967</v>
      </c>
      <c r="G40" s="24">
        <v>-3838.7689762877476</v>
      </c>
      <c r="H40" s="24">
        <v>-3684.3153946478983</v>
      </c>
      <c r="I40" s="24">
        <v>-4191.8121363996706</v>
      </c>
      <c r="J40" s="24">
        <v>-3958.3139636269698</v>
      </c>
      <c r="K40" s="24">
        <v>-3120.4966705410957</v>
      </c>
      <c r="L40" s="24">
        <v>-3297.7890538582155</v>
      </c>
      <c r="M40" s="24">
        <v>-1520.987666443858</v>
      </c>
      <c r="N40" s="24">
        <v>-3355.1570286668421</v>
      </c>
      <c r="O40" s="24">
        <v>-2501.6741651628549</v>
      </c>
      <c r="P40" s="24">
        <v>-1841.7118949314033</v>
      </c>
      <c r="Q40" s="24">
        <v>-3420.6995781971741</v>
      </c>
      <c r="R40" s="21"/>
      <c r="S40" s="21"/>
      <c r="T40" s="21"/>
      <c r="U40" s="21"/>
      <c r="V40" s="83">
        <f t="shared" si="1"/>
        <v>1</v>
      </c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 spans="1:33" ht="14.25" customHeight="1" x14ac:dyDescent="0.15">
      <c r="A41" s="27" t="s">
        <v>55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>
        <v>-442.4</v>
      </c>
      <c r="N41" s="26">
        <v>-746.95660805613022</v>
      </c>
      <c r="O41" s="26">
        <v>-699.15145256450023</v>
      </c>
      <c r="P41" s="26">
        <v>-571.22999248079509</v>
      </c>
      <c r="Q41" s="26"/>
      <c r="R41" s="21"/>
      <c r="S41" s="21"/>
      <c r="T41" s="21"/>
      <c r="U41" s="21"/>
      <c r="V41" s="83">
        <f t="shared" si="1"/>
        <v>0</v>
      </c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</row>
    <row r="42" spans="1:33" ht="14.25" customHeight="1" x14ac:dyDescent="0.15">
      <c r="A42" s="27" t="s">
        <v>58</v>
      </c>
      <c r="B42" s="24">
        <v>1782.8781771986999</v>
      </c>
      <c r="C42" s="24">
        <v>3406.36380570245</v>
      </c>
      <c r="D42" s="24">
        <v>3129.37317461162</v>
      </c>
      <c r="E42" s="24">
        <v>2929.7371852790397</v>
      </c>
      <c r="F42" s="24">
        <v>1563.155446247745</v>
      </c>
      <c r="G42" s="24">
        <v>4410.3902941542547</v>
      </c>
      <c r="H42" s="24">
        <v>2864.8400052246302</v>
      </c>
      <c r="I42" s="24">
        <v>2060.1343870818628</v>
      </c>
      <c r="J42" s="24">
        <v>2207.155939591612</v>
      </c>
      <c r="K42" s="24">
        <v>2116.9138725042972</v>
      </c>
      <c r="L42" s="24">
        <v>1819.4943146120479</v>
      </c>
      <c r="M42" s="24">
        <v>1281.704316910266</v>
      </c>
      <c r="N42" s="24">
        <v>1480.5320756682879</v>
      </c>
      <c r="O42" s="24">
        <v>2349.4020494324318</v>
      </c>
      <c r="P42" s="24">
        <v>1840.4685341527629</v>
      </c>
      <c r="Q42" s="24">
        <v>962.85411273543991</v>
      </c>
      <c r="R42" s="21"/>
      <c r="S42" s="21"/>
      <c r="T42" s="21"/>
      <c r="U42" s="21"/>
      <c r="V42" s="83">
        <f t="shared" si="1"/>
        <v>1</v>
      </c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</row>
    <row r="43" spans="1:33" ht="14.25" customHeight="1" x14ac:dyDescent="0.15">
      <c r="A43" s="27" t="s">
        <v>59</v>
      </c>
      <c r="B43" s="26">
        <v>-1568.9772860787373</v>
      </c>
      <c r="C43" s="26">
        <v>-1609.1643848595666</v>
      </c>
      <c r="D43" s="26">
        <v>-1806.790391821309</v>
      </c>
      <c r="E43" s="26">
        <v>-2363.9505987424727</v>
      </c>
      <c r="F43" s="26">
        <v>-2113.8550928423342</v>
      </c>
      <c r="G43" s="26">
        <v>-2262.9069840934521</v>
      </c>
      <c r="H43" s="26">
        <v>-2542.3833419606331</v>
      </c>
      <c r="I43" s="26">
        <v>-2621.7706876801062</v>
      </c>
      <c r="J43" s="26">
        <v>-2691.4368090918488</v>
      </c>
      <c r="K43" s="26">
        <v>-2551.5736022631309</v>
      </c>
      <c r="L43" s="26">
        <v>-2854.0231193535237</v>
      </c>
      <c r="M43" s="26">
        <v>-2701.5181254717286</v>
      </c>
      <c r="N43" s="26">
        <v>-2636.9031537555015</v>
      </c>
      <c r="O43" s="26">
        <v>-2910.0668255433961</v>
      </c>
      <c r="P43" s="26">
        <v>-2755.4783120974962</v>
      </c>
      <c r="Q43" s="26">
        <v>-2799.4646542594692</v>
      </c>
      <c r="R43" s="21"/>
      <c r="S43" s="21"/>
      <c r="T43" s="21"/>
      <c r="U43" s="21"/>
      <c r="V43" s="83">
        <f t="shared" si="1"/>
        <v>1</v>
      </c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 spans="1:33" ht="14.25" customHeight="1" x14ac:dyDescent="0.15">
      <c r="A44" s="27" t="s">
        <v>60</v>
      </c>
      <c r="B44" s="24">
        <v>-217.90109238011084</v>
      </c>
      <c r="C44" s="24">
        <v>-367.95138053754778</v>
      </c>
      <c r="D44" s="24">
        <v>-613.5863560387229</v>
      </c>
      <c r="E44" s="24">
        <v>-1020.0399742136714</v>
      </c>
      <c r="F44" s="24">
        <v>-1110.4527140162393</v>
      </c>
      <c r="G44" s="24">
        <v>-1182.4523652243092</v>
      </c>
      <c r="H44" s="24">
        <v>-1108.1078276670371</v>
      </c>
      <c r="I44" s="24">
        <v>-1367.4281892672384</v>
      </c>
      <c r="J44" s="24">
        <v>-1838.8095357292634</v>
      </c>
      <c r="K44" s="24">
        <v>-2172.239972594658</v>
      </c>
      <c r="L44" s="24">
        <v>-2037.4881282143688</v>
      </c>
      <c r="M44" s="24">
        <v>-2148.8496989627065</v>
      </c>
      <c r="N44" s="24">
        <v>-2217.8826428852922</v>
      </c>
      <c r="O44" s="24">
        <v>-2675.3119743242924</v>
      </c>
      <c r="P44" s="24">
        <v>-3119.7202975568021</v>
      </c>
      <c r="Q44" s="24"/>
      <c r="R44" s="21"/>
      <c r="S44" s="21"/>
      <c r="T44" s="21"/>
      <c r="U44" s="21"/>
      <c r="V44" s="83">
        <f t="shared" si="1"/>
        <v>0</v>
      </c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 spans="1:33" ht="14.25" customHeight="1" x14ac:dyDescent="0.15">
      <c r="A45" s="27" t="s">
        <v>61</v>
      </c>
      <c r="B45" s="26">
        <v>23865.5</v>
      </c>
      <c r="C45" s="26">
        <v>28067.50149970338</v>
      </c>
      <c r="D45" s="26">
        <v>37102.286297085295</v>
      </c>
      <c r="E45" s="26">
        <v>43155.9524945472</v>
      </c>
      <c r="F45" s="26">
        <v>31658.747085168201</v>
      </c>
      <c r="G45" s="26">
        <v>40685.856980804048</v>
      </c>
      <c r="H45" s="26">
        <v>24510.589588484901</v>
      </c>
      <c r="I45" s="26">
        <v>3433.7020551309561</v>
      </c>
      <c r="J45" s="26">
        <v>-8733.48270446467</v>
      </c>
      <c r="K45" s="26">
        <v>1446.1166174551001</v>
      </c>
      <c r="L45" s="26">
        <v>-12649.32844084735</v>
      </c>
      <c r="M45" s="26">
        <v>-9520.2622640851987</v>
      </c>
      <c r="N45" s="26">
        <v>-11856.259185736151</v>
      </c>
      <c r="O45" s="26">
        <v>-2409.6853816434614</v>
      </c>
      <c r="P45" s="26">
        <v>10250.035688084361</v>
      </c>
      <c r="Q45" s="26">
        <v>9480.239964429411</v>
      </c>
      <c r="R45" s="21"/>
      <c r="S45" s="21"/>
      <c r="T45" s="21"/>
      <c r="U45" s="21"/>
      <c r="V45" s="83">
        <f t="shared" si="1"/>
        <v>1</v>
      </c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 spans="1:33" ht="14.25" customHeight="1" x14ac:dyDescent="0.15">
      <c r="A46" s="27" t="s">
        <v>62</v>
      </c>
      <c r="B46" s="24">
        <v>4081.89486727658</v>
      </c>
      <c r="C46" s="24">
        <v>4714.1918591203003</v>
      </c>
      <c r="D46" s="24">
        <v>5152.8908176457007</v>
      </c>
      <c r="E46" s="24">
        <v>5454.6212913087502</v>
      </c>
      <c r="F46" s="24">
        <v>4558.2390335023101</v>
      </c>
      <c r="G46" s="24">
        <v>4659.4285348173398</v>
      </c>
      <c r="H46" s="24">
        <v>5051.0603710942496</v>
      </c>
      <c r="I46" s="24">
        <v>4832.6660571442608</v>
      </c>
      <c r="J46" s="24">
        <v>4886.8897701061705</v>
      </c>
      <c r="K46" s="24">
        <v>4621.6436932263105</v>
      </c>
      <c r="L46" s="24">
        <v>5429.8062119163105</v>
      </c>
      <c r="M46" s="24">
        <v>5898.0579487742098</v>
      </c>
      <c r="N46" s="24">
        <v>6611.0294396971703</v>
      </c>
      <c r="O46" s="24">
        <v>7642.5984637048796</v>
      </c>
      <c r="P46" s="24">
        <v>8704.1414107471319</v>
      </c>
      <c r="Q46" s="24">
        <v>8731.6913925788213</v>
      </c>
      <c r="R46" s="21"/>
      <c r="S46" s="21"/>
      <c r="T46" s="21"/>
      <c r="U46" s="21"/>
      <c r="V46" s="83">
        <f t="shared" si="1"/>
        <v>1</v>
      </c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</row>
    <row r="47" spans="1:33" ht="14.25" customHeight="1" x14ac:dyDescent="0.15">
      <c r="A47" s="27" t="s">
        <v>63</v>
      </c>
      <c r="B47" s="26">
        <v>57.917210036981402</v>
      </c>
      <c r="C47" s="26">
        <v>74.782396073774123</v>
      </c>
      <c r="D47" s="26">
        <v>86.852775017603861</v>
      </c>
      <c r="E47" s="26">
        <v>114.724720252723</v>
      </c>
      <c r="F47" s="26">
        <v>138.45663670920104</v>
      </c>
      <c r="G47" s="26">
        <v>145.58745903286373</v>
      </c>
      <c r="H47" s="26">
        <v>152.89390442102149</v>
      </c>
      <c r="I47" s="26">
        <v>192.65207908107342</v>
      </c>
      <c r="J47" s="26"/>
      <c r="K47" s="26">
        <v>162.17774728019725</v>
      </c>
      <c r="L47" s="26">
        <v>162.7988763553245</v>
      </c>
      <c r="M47" s="26">
        <v>110.33361816994051</v>
      </c>
      <c r="N47" s="26">
        <v>149.09879293796843</v>
      </c>
      <c r="O47" s="26">
        <v>166.3099745853799</v>
      </c>
      <c r="P47" s="26">
        <v>165.85739550226322</v>
      </c>
      <c r="Q47" s="26"/>
      <c r="R47" s="21"/>
      <c r="S47" s="21"/>
      <c r="T47" s="21"/>
      <c r="U47" s="21"/>
      <c r="V47" s="83">
        <f t="shared" si="1"/>
        <v>0</v>
      </c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3" ht="14.25" customHeight="1" x14ac:dyDescent="0.15">
      <c r="A48" s="27" t="s">
        <v>64</v>
      </c>
      <c r="B48" s="24">
        <v>747.8</v>
      </c>
      <c r="C48" s="24">
        <v>721.4</v>
      </c>
      <c r="D48" s="24">
        <v>861.9</v>
      </c>
      <c r="E48" s="24">
        <v>996</v>
      </c>
      <c r="F48" s="24">
        <v>1401.1</v>
      </c>
      <c r="G48" s="24">
        <v>842.7</v>
      </c>
      <c r="H48" s="24">
        <v>1410.9</v>
      </c>
      <c r="I48" s="24">
        <v>1764.8303659165499</v>
      </c>
      <c r="J48" s="24">
        <v>1265.7090035175499</v>
      </c>
      <c r="K48" s="24">
        <v>2032.9385560625801</v>
      </c>
      <c r="L48" s="24">
        <v>1904.88208438278</v>
      </c>
      <c r="M48" s="24">
        <v>1334.1139111257901</v>
      </c>
      <c r="N48" s="24">
        <v>1245.6826039366601</v>
      </c>
      <c r="O48" s="24">
        <v>1729.1884180657401</v>
      </c>
      <c r="P48" s="24">
        <v>1464.310655752585</v>
      </c>
      <c r="Q48" s="24">
        <v>804.01843420152397</v>
      </c>
      <c r="R48" s="21"/>
      <c r="S48" s="21"/>
      <c r="T48" s="21"/>
      <c r="U48" s="21"/>
      <c r="V48" s="83">
        <f t="shared" si="1"/>
        <v>1</v>
      </c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 spans="1:33" ht="14.25" customHeight="1" x14ac:dyDescent="0.15">
      <c r="A49" s="27" t="s">
        <v>65</v>
      </c>
      <c r="B49" s="26">
        <v>30.333585482248491</v>
      </c>
      <c r="C49" s="26">
        <v>-25.626799500899157</v>
      </c>
      <c r="D49" s="26">
        <v>-0.2</v>
      </c>
      <c r="E49" s="26">
        <v>4.8659545035292275</v>
      </c>
      <c r="F49" s="26">
        <v>31.506632639028687</v>
      </c>
      <c r="G49" s="26">
        <v>119.78750762885507</v>
      </c>
      <c r="H49" s="26">
        <v>96.527380627184513</v>
      </c>
      <c r="I49" s="26">
        <v>65.653708966482895</v>
      </c>
      <c r="J49" s="26">
        <v>37.782362936531925</v>
      </c>
      <c r="K49" s="26">
        <v>45.985664204235675</v>
      </c>
      <c r="L49" s="26">
        <v>-137.06664554085876</v>
      </c>
      <c r="M49" s="26">
        <v>-513.36223543404969</v>
      </c>
      <c r="N49" s="26"/>
      <c r="O49" s="26"/>
      <c r="P49" s="26"/>
      <c r="Q49" s="26"/>
      <c r="R49" s="21"/>
      <c r="S49" s="21"/>
      <c r="T49" s="21"/>
      <c r="U49" s="21"/>
      <c r="V49" s="83">
        <f t="shared" si="1"/>
        <v>0</v>
      </c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 spans="1:33" ht="14.25" customHeight="1" x14ac:dyDescent="0.15">
      <c r="A50" s="27" t="s">
        <v>66</v>
      </c>
      <c r="B50" s="24">
        <v>253.92377481513699</v>
      </c>
      <c r="C50" s="24">
        <v>332.85416767313751</v>
      </c>
      <c r="D50" s="24">
        <v>460.04493564856966</v>
      </c>
      <c r="E50" s="24">
        <v>415.62825399155969</v>
      </c>
      <c r="F50" s="24">
        <v>344.89689999922501</v>
      </c>
      <c r="G50" s="24">
        <v>388.06413906181501</v>
      </c>
      <c r="H50" s="24">
        <v>347.61434875870299</v>
      </c>
      <c r="I50" s="24">
        <v>408.278248357802</v>
      </c>
      <c r="J50" s="24">
        <v>392.12273766526096</v>
      </c>
      <c r="K50" s="24">
        <v>450.24101355911398</v>
      </c>
      <c r="L50" s="24">
        <v>457.08186057887548</v>
      </c>
      <c r="M50" s="24">
        <v>510.496951893686</v>
      </c>
      <c r="N50" s="24">
        <v>578.89054059344505</v>
      </c>
      <c r="O50" s="24">
        <v>557.666288679285</v>
      </c>
      <c r="P50" s="24">
        <v>596.49387780589905</v>
      </c>
      <c r="Q50" s="24">
        <v>568.218719054708</v>
      </c>
      <c r="R50" s="21"/>
      <c r="S50" s="21"/>
      <c r="T50" s="21"/>
      <c r="U50" s="21"/>
      <c r="V50" s="83">
        <f t="shared" si="1"/>
        <v>1</v>
      </c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 spans="1:33" ht="14.25" customHeight="1" x14ac:dyDescent="0.15">
      <c r="A51" s="27" t="s">
        <v>67</v>
      </c>
      <c r="B51" s="26">
        <v>-462.55311869195828</v>
      </c>
      <c r="C51" s="26">
        <v>-531.77138861774324</v>
      </c>
      <c r="D51" s="26">
        <v>-343.78271661219372</v>
      </c>
      <c r="E51" s="26">
        <v>-333.80718768229724</v>
      </c>
      <c r="F51" s="26">
        <v>-99.128594542896039</v>
      </c>
      <c r="G51" s="26">
        <v>-439.74963896148847</v>
      </c>
      <c r="H51" s="26">
        <v>-533.9</v>
      </c>
      <c r="I51" s="26">
        <v>-520.66690116328652</v>
      </c>
      <c r="J51" s="26">
        <v>-439.53637875236404</v>
      </c>
      <c r="K51" s="26">
        <v>-294.55615380277521</v>
      </c>
      <c r="L51" s="26">
        <v>-344.58983253405182</v>
      </c>
      <c r="M51" s="26">
        <v>-415.25114468216782</v>
      </c>
      <c r="N51" s="26">
        <v>-516.86797787682303</v>
      </c>
      <c r="O51" s="26">
        <v>-556.76952765495878</v>
      </c>
      <c r="P51" s="26">
        <v>-576.46543782720039</v>
      </c>
      <c r="Q51" s="26"/>
      <c r="R51" s="21"/>
      <c r="S51" s="21"/>
      <c r="T51" s="21"/>
      <c r="U51" s="21"/>
      <c r="V51" s="83">
        <f t="shared" si="1"/>
        <v>0</v>
      </c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 spans="1:33" ht="14.25" customHeight="1" x14ac:dyDescent="0.15">
      <c r="A52" s="27" t="s">
        <v>68</v>
      </c>
      <c r="B52" s="24">
        <v>1728.5876779322941</v>
      </c>
      <c r="C52" s="24">
        <v>1624.7053039431278</v>
      </c>
      <c r="D52" s="24">
        <v>1695.6163058530544</v>
      </c>
      <c r="E52" s="24">
        <v>1880.7387133377395</v>
      </c>
      <c r="F52" s="24">
        <v>1665.1201729070244</v>
      </c>
      <c r="G52" s="24">
        <v>1693.6662023210997</v>
      </c>
      <c r="H52" s="24">
        <v>1969.5605201824651</v>
      </c>
      <c r="I52" s="24">
        <v>1566.3102771080812</v>
      </c>
      <c r="J52" s="24">
        <v>1510.1481207580634</v>
      </c>
      <c r="K52" s="24">
        <v>1501.8188288389492</v>
      </c>
      <c r="L52" s="24">
        <v>1769.6616057220683</v>
      </c>
      <c r="M52" s="24">
        <v>2011.8573807066707</v>
      </c>
      <c r="N52" s="24">
        <v>2322.283072450799</v>
      </c>
      <c r="O52" s="24">
        <v>2538.3008781729109</v>
      </c>
      <c r="P52" s="24">
        <v>2695.3441617707654</v>
      </c>
      <c r="Q52" s="24">
        <v>3192.1203480997615</v>
      </c>
      <c r="R52" s="21"/>
      <c r="S52" s="21"/>
      <c r="T52" s="21"/>
      <c r="U52" s="21"/>
      <c r="V52" s="83">
        <f t="shared" si="1"/>
        <v>1</v>
      </c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</row>
    <row r="53" spans="1:33" ht="14.25" customHeight="1" x14ac:dyDescent="0.15">
      <c r="A53" s="27" t="s">
        <v>69</v>
      </c>
      <c r="B53" s="26"/>
      <c r="C53" s="26"/>
      <c r="D53" s="26"/>
      <c r="E53" s="26"/>
      <c r="F53" s="26"/>
      <c r="G53" s="26"/>
      <c r="H53" s="26">
        <v>-82.4</v>
      </c>
      <c r="I53" s="26">
        <v>-98.913966480446916</v>
      </c>
      <c r="J53" s="26">
        <v>-119.26256983240224</v>
      </c>
      <c r="K53" s="26">
        <v>-94.991620111731848</v>
      </c>
      <c r="L53" s="26">
        <v>-96.916201117318437</v>
      </c>
      <c r="M53" s="26">
        <v>-111.93296089385476</v>
      </c>
      <c r="N53" s="26">
        <v>104.99411957541899</v>
      </c>
      <c r="O53" s="26">
        <v>488.74716629608935</v>
      </c>
      <c r="P53" s="26">
        <v>7.5274583463687081</v>
      </c>
      <c r="Q53" s="26">
        <v>-72.299592150837981</v>
      </c>
      <c r="R53" s="21"/>
      <c r="S53" s="21"/>
      <c r="T53" s="21"/>
      <c r="U53" s="21"/>
      <c r="V53" s="83">
        <f t="shared" si="1"/>
        <v>1</v>
      </c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</row>
    <row r="54" spans="1:33" ht="14.25" customHeight="1" x14ac:dyDescent="0.15">
      <c r="A54" s="27" t="s">
        <v>70</v>
      </c>
      <c r="B54" s="24"/>
      <c r="C54" s="24"/>
      <c r="D54" s="24"/>
      <c r="E54" s="24"/>
      <c r="F54" s="24"/>
      <c r="G54" s="24"/>
      <c r="H54" s="24">
        <v>-40.700000000000003</v>
      </c>
      <c r="I54" s="24">
        <v>-65.541899441340789</v>
      </c>
      <c r="J54" s="24">
        <v>-79.85474860335195</v>
      </c>
      <c r="K54" s="24">
        <v>-55.502793296089379</v>
      </c>
      <c r="L54" s="24">
        <v>-42.044692737430168</v>
      </c>
      <c r="M54" s="24">
        <v>-42.960893854748598</v>
      </c>
      <c r="N54" s="24">
        <v>-30.967769787709479</v>
      </c>
      <c r="O54" s="24">
        <v>-33.715273944134076</v>
      </c>
      <c r="P54" s="24">
        <v>-28.481140815642458</v>
      </c>
      <c r="Q54" s="24">
        <v>-48.662529826815643</v>
      </c>
      <c r="R54" s="21"/>
      <c r="S54" s="21"/>
      <c r="T54" s="21"/>
      <c r="U54" s="21"/>
      <c r="V54" s="83">
        <f t="shared" si="1"/>
        <v>1</v>
      </c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</row>
    <row r="55" spans="1:33" ht="14.25" customHeight="1" x14ac:dyDescent="0.15">
      <c r="A55" s="27" t="s">
        <v>71</v>
      </c>
      <c r="B55" s="26">
        <v>92.130745290621476</v>
      </c>
      <c r="C55" s="26">
        <v>206.17738143296836</v>
      </c>
      <c r="D55" s="26">
        <v>-13.253637742999919</v>
      </c>
      <c r="E55" s="26">
        <v>-100.6</v>
      </c>
      <c r="F55" s="26">
        <v>-276.79549332190453</v>
      </c>
      <c r="G55" s="26">
        <v>-254.27496599763609</v>
      </c>
      <c r="H55" s="26">
        <v>-307.95262808422297</v>
      </c>
      <c r="I55" s="26">
        <v>-315.55049372453021</v>
      </c>
      <c r="J55" s="26">
        <v>-445.88231165575655</v>
      </c>
      <c r="K55" s="26">
        <v>-543.39770360100465</v>
      </c>
      <c r="L55" s="26">
        <v>-478.4305894091388</v>
      </c>
      <c r="M55" s="26">
        <v>-400.50694696063437</v>
      </c>
      <c r="N55" s="26">
        <v>-376.90469435037187</v>
      </c>
      <c r="O55" s="26">
        <v>-416.36969820280143</v>
      </c>
      <c r="P55" s="26">
        <v>-301.49848707602581</v>
      </c>
      <c r="Q55" s="26">
        <v>-343.48333694406261</v>
      </c>
      <c r="R55" s="21"/>
      <c r="S55" s="21"/>
      <c r="T55" s="21"/>
      <c r="U55" s="21"/>
      <c r="V55" s="83">
        <f t="shared" si="1"/>
        <v>1</v>
      </c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</row>
    <row r="56" spans="1:33" ht="14.25" customHeight="1" x14ac:dyDescent="0.15">
      <c r="A56" s="27" t="s">
        <v>72</v>
      </c>
      <c r="B56" s="24">
        <v>-655.08691655768052</v>
      </c>
      <c r="C56" s="24">
        <v>-805.16471447888159</v>
      </c>
      <c r="D56" s="24">
        <v>-1041.0245320836486</v>
      </c>
      <c r="E56" s="24">
        <v>-692.30779045690883</v>
      </c>
      <c r="F56" s="24">
        <v>-1053.1673688271114</v>
      </c>
      <c r="G56" s="24">
        <v>-572.70625397405468</v>
      </c>
      <c r="H56" s="24">
        <v>-1012.0051631147948</v>
      </c>
      <c r="I56" s="24">
        <v>-1398.902576911684</v>
      </c>
      <c r="J56" s="24">
        <v>-518.5366234796096</v>
      </c>
      <c r="K56" s="24">
        <v>-353.2180026696546</v>
      </c>
      <c r="L56" s="24">
        <v>50.917672906873705</v>
      </c>
      <c r="M56" s="24">
        <v>-1091.6660843005718</v>
      </c>
      <c r="N56" s="24">
        <v>-2089.3182204154878</v>
      </c>
      <c r="O56" s="24">
        <v>-1738.3546332378087</v>
      </c>
      <c r="P56" s="24">
        <v>-1511.0528206753197</v>
      </c>
      <c r="Q56" s="24">
        <v>-1234.9856599560596</v>
      </c>
      <c r="R56" s="21"/>
      <c r="S56" s="21"/>
      <c r="T56" s="21"/>
      <c r="U56" s="21"/>
      <c r="V56" s="83">
        <f t="shared" si="1"/>
        <v>1</v>
      </c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</row>
    <row r="57" spans="1:33" ht="14.25" customHeight="1" x14ac:dyDescent="0.15">
      <c r="A57" s="27" t="s">
        <v>74</v>
      </c>
      <c r="B57" s="24">
        <v>-5577.4</v>
      </c>
      <c r="C57" s="24">
        <v>-5535.4860541440785</v>
      </c>
      <c r="D57" s="24">
        <v>-6185.4326231528075</v>
      </c>
      <c r="E57" s="24">
        <v>-6128.6572088078638</v>
      </c>
      <c r="F57" s="24">
        <v>-6478.6851789294187</v>
      </c>
      <c r="G57" s="24">
        <v>-6536.9302092785838</v>
      </c>
      <c r="H57" s="24">
        <v>-6587.431642349281</v>
      </c>
      <c r="I57" s="24">
        <v>-6552.0694987287707</v>
      </c>
      <c r="J57" s="24">
        <v>-6915.043843755866</v>
      </c>
      <c r="K57" s="24">
        <v>-5955.8152113935012</v>
      </c>
      <c r="L57" s="24">
        <v>-4888.3604163315231</v>
      </c>
      <c r="M57" s="24">
        <v>-4294.6590072543222</v>
      </c>
      <c r="N57" s="24">
        <v>-4502.9997485033991</v>
      </c>
      <c r="O57" s="24">
        <v>-5859.9655569865772</v>
      </c>
      <c r="P57" s="24">
        <v>-5116.2706571847702</v>
      </c>
      <c r="Q57" s="24">
        <v>-6011.9468659133454</v>
      </c>
      <c r="R57" s="21"/>
      <c r="S57" s="21"/>
      <c r="T57" s="21"/>
      <c r="U57" s="21"/>
      <c r="V57" s="83">
        <f t="shared" si="1"/>
        <v>1</v>
      </c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</row>
    <row r="58" spans="1:33" ht="14.25" customHeight="1" x14ac:dyDescent="0.15">
      <c r="A58" s="27" t="s">
        <v>75</v>
      </c>
      <c r="B58" s="26">
        <v>72.580055255147116</v>
      </c>
      <c r="C58" s="26">
        <v>78.752651628113725</v>
      </c>
      <c r="D58" s="26">
        <v>79.197168595720242</v>
      </c>
      <c r="E58" s="26">
        <v>79.844250257425969</v>
      </c>
      <c r="F58" s="26">
        <v>86.112502180383842</v>
      </c>
      <c r="G58" s="26">
        <v>105.28862655510605</v>
      </c>
      <c r="H58" s="26">
        <v>74.1330512432408</v>
      </c>
      <c r="I58" s="26">
        <v>91.401691415195728</v>
      </c>
      <c r="J58" s="26">
        <v>112.49092678974347</v>
      </c>
      <c r="K58" s="26">
        <v>109.70847564440894</v>
      </c>
      <c r="L58" s="26">
        <v>196.2418622447544</v>
      </c>
      <c r="M58" s="26">
        <v>198.34628434456252</v>
      </c>
      <c r="N58" s="26">
        <v>153.62844008305154</v>
      </c>
      <c r="O58" s="26">
        <v>196.67906437618515</v>
      </c>
      <c r="P58" s="26">
        <v>271.81284147624677</v>
      </c>
      <c r="Q58" s="26">
        <v>194.82305405588886</v>
      </c>
      <c r="R58" s="21"/>
      <c r="S58" s="21"/>
      <c r="T58" s="21"/>
      <c r="U58" s="21"/>
      <c r="V58" s="83">
        <f t="shared" si="1"/>
        <v>1</v>
      </c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</row>
    <row r="59" spans="1:33" ht="14.25" customHeight="1" x14ac:dyDescent="0.15">
      <c r="A59" s="27" t="s">
        <v>76</v>
      </c>
      <c r="B59" s="24">
        <v>19.665974074074075</v>
      </c>
      <c r="C59" s="24">
        <v>19.574622222222221</v>
      </c>
      <c r="D59" s="24">
        <v>21.152903703703704</v>
      </c>
      <c r="E59" s="24">
        <v>19.039159259259257</v>
      </c>
      <c r="F59" s="24">
        <v>19.091697037037036</v>
      </c>
      <c r="G59" s="24">
        <v>19.710605185185187</v>
      </c>
      <c r="H59" s="24">
        <v>16.492629629629629</v>
      </c>
      <c r="I59" s="24">
        <v>16.809434444444445</v>
      </c>
      <c r="J59" s="24">
        <v>21.28120074074074</v>
      </c>
      <c r="K59" s="24">
        <v>46.78504546517798</v>
      </c>
      <c r="L59" s="24">
        <v>51.996391491645426</v>
      </c>
      <c r="M59" s="24">
        <v>36.709401922695186</v>
      </c>
      <c r="N59" s="24">
        <v>54.333175774530062</v>
      </c>
      <c r="O59" s="24">
        <v>24.65708329674737</v>
      </c>
      <c r="P59" s="24">
        <v>18.205195683154379</v>
      </c>
      <c r="Q59" s="24">
        <v>20.891108689437274</v>
      </c>
      <c r="R59" s="21"/>
      <c r="S59" s="21"/>
      <c r="T59" s="21"/>
      <c r="U59" s="21"/>
      <c r="V59" s="83">
        <f t="shared" si="1"/>
        <v>1</v>
      </c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</row>
    <row r="60" spans="1:33" ht="14.25" customHeight="1" x14ac:dyDescent="0.15">
      <c r="A60" s="27" t="s">
        <v>77</v>
      </c>
      <c r="B60" s="26">
        <v>2697.1</v>
      </c>
      <c r="C60" s="26">
        <v>3144.1</v>
      </c>
      <c r="D60" s="26">
        <v>3401.2</v>
      </c>
      <c r="E60" s="26">
        <v>3512.9</v>
      </c>
      <c r="F60" s="26">
        <v>3239.8</v>
      </c>
      <c r="G60" s="26">
        <v>3430.6</v>
      </c>
      <c r="H60" s="26">
        <v>3833.4</v>
      </c>
      <c r="I60" s="26">
        <v>3909.3</v>
      </c>
      <c r="J60" s="26">
        <v>4147.6000000000004</v>
      </c>
      <c r="K60" s="26">
        <v>4367.5</v>
      </c>
      <c r="L60" s="26">
        <v>4753</v>
      </c>
      <c r="M60" s="26">
        <v>5057.8</v>
      </c>
      <c r="N60" s="26">
        <v>5710.6</v>
      </c>
      <c r="O60" s="26">
        <v>6432.9</v>
      </c>
      <c r="P60" s="26">
        <v>6897.8</v>
      </c>
      <c r="Q60" s="26">
        <v>8060.1</v>
      </c>
      <c r="R60" s="21"/>
      <c r="S60" s="21"/>
      <c r="T60" s="21"/>
      <c r="U60" s="21"/>
      <c r="V60" s="83">
        <f t="shared" si="1"/>
        <v>1</v>
      </c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</row>
    <row r="61" spans="1:33" ht="14.25" customHeight="1" x14ac:dyDescent="0.15">
      <c r="A61" s="27" t="s">
        <v>78</v>
      </c>
      <c r="B61" s="24">
        <v>188.0948822222222</v>
      </c>
      <c r="C61" s="24">
        <v>173.30249888888886</v>
      </c>
      <c r="D61" s="24">
        <v>143.5597159259259</v>
      </c>
      <c r="E61" s="24">
        <v>162.71319925925926</v>
      </c>
      <c r="F61" s="24">
        <v>169.00587999999999</v>
      </c>
      <c r="G61" s="24">
        <v>163.34341248148149</v>
      </c>
      <c r="H61" s="24">
        <v>178.20453855555556</v>
      </c>
      <c r="I61" s="24">
        <v>158.30742532592592</v>
      </c>
      <c r="J61" s="24">
        <v>149.47291405925924</v>
      </c>
      <c r="K61" s="24">
        <v>54.819609123733521</v>
      </c>
      <c r="L61" s="24">
        <v>44.626848508970809</v>
      </c>
      <c r="M61" s="24">
        <v>5.495424628368422</v>
      </c>
      <c r="N61" s="24">
        <v>50.074972993169069</v>
      </c>
      <c r="O61" s="24">
        <v>-7.266083650878401</v>
      </c>
      <c r="P61" s="24">
        <v>16.885067252246735</v>
      </c>
      <c r="Q61" s="24">
        <v>98.144958902432833</v>
      </c>
      <c r="R61" s="21"/>
      <c r="S61" s="21"/>
      <c r="T61" s="21"/>
      <c r="U61" s="21"/>
      <c r="V61" s="58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</row>
    <row r="62" spans="1:33" ht="14.25" customHeight="1" x14ac:dyDescent="0.15">
      <c r="A62" s="27" t="s">
        <v>79</v>
      </c>
      <c r="B62" s="26">
        <v>2660.9394329140086</v>
      </c>
      <c r="C62" s="26">
        <v>3103.8645029436398</v>
      </c>
      <c r="D62" s="26">
        <v>3403.0519834459997</v>
      </c>
      <c r="E62" s="26">
        <v>3220.9744244336002</v>
      </c>
      <c r="F62" s="26">
        <v>2721.6367397470285</v>
      </c>
      <c r="G62" s="26">
        <v>2480.9944220700004</v>
      </c>
      <c r="H62" s="26">
        <v>2722.3957210884</v>
      </c>
      <c r="I62" s="26">
        <v>2480.1810626851002</v>
      </c>
      <c r="J62" s="26">
        <v>2375.9145942799996</v>
      </c>
      <c r="K62" s="26">
        <v>2108.4721469250289</v>
      </c>
      <c r="L62" s="26">
        <v>1962.5249370411791</v>
      </c>
      <c r="M62" s="26">
        <v>2333</v>
      </c>
      <c r="N62" s="26">
        <v>2626.9381088759851</v>
      </c>
      <c r="O62" s="26">
        <v>2408.861699650774</v>
      </c>
      <c r="P62" s="26">
        <v>2738.7299548979172</v>
      </c>
      <c r="Q62" s="26">
        <v>2992.9394368278699</v>
      </c>
      <c r="R62" s="21"/>
      <c r="S62" s="21"/>
      <c r="T62" s="21"/>
      <c r="U62" s="21"/>
      <c r="V62" s="83">
        <f t="shared" ref="V62:V67" si="2">IF(Q62="", 0, 1)</f>
        <v>1</v>
      </c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</row>
    <row r="63" spans="1:33" ht="14.25" customHeight="1" x14ac:dyDescent="0.15">
      <c r="A63" s="27" t="s">
        <v>80</v>
      </c>
      <c r="B63" s="24">
        <v>5748.1</v>
      </c>
      <c r="C63" s="24">
        <v>5769.7</v>
      </c>
      <c r="D63" s="24">
        <v>8322.1</v>
      </c>
      <c r="E63" s="24">
        <v>9758.2000000000007</v>
      </c>
      <c r="F63" s="24">
        <v>7959.8</v>
      </c>
      <c r="G63" s="24">
        <v>12439</v>
      </c>
      <c r="H63" s="24">
        <v>15221.1</v>
      </c>
      <c r="I63" s="24">
        <v>19791.3</v>
      </c>
      <c r="J63" s="24">
        <v>24160.3</v>
      </c>
      <c r="K63" s="24">
        <v>27657.200000000001</v>
      </c>
      <c r="L63" s="24">
        <v>18161.099999999999</v>
      </c>
      <c r="M63" s="24">
        <v>18518.8</v>
      </c>
      <c r="N63" s="24">
        <v>24774.3</v>
      </c>
      <c r="O63" s="24">
        <v>25489.200000000001</v>
      </c>
      <c r="P63" s="24">
        <v>26799.4</v>
      </c>
      <c r="Q63" s="24">
        <v>29160.2</v>
      </c>
      <c r="R63" s="21"/>
      <c r="S63" s="21"/>
      <c r="T63" s="21"/>
      <c r="U63" s="21"/>
      <c r="V63" s="83">
        <f t="shared" si="2"/>
        <v>1</v>
      </c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</row>
    <row r="64" spans="1:33" ht="14.25" customHeight="1" x14ac:dyDescent="0.15">
      <c r="A64" s="27" t="s">
        <v>81</v>
      </c>
      <c r="B64" s="26">
        <v>3034.8</v>
      </c>
      <c r="C64" s="26">
        <v>3472.02</v>
      </c>
      <c r="D64" s="26">
        <v>3745.59</v>
      </c>
      <c r="E64" s="26">
        <v>3746.62</v>
      </c>
      <c r="F64" s="26">
        <v>3441.83</v>
      </c>
      <c r="G64" s="26">
        <v>3629.3049496640001</v>
      </c>
      <c r="H64" s="26">
        <v>3829.5317383214733</v>
      </c>
      <c r="I64" s="26">
        <v>4016.30145335204</v>
      </c>
      <c r="J64" s="26">
        <v>4090.1930674128425</v>
      </c>
      <c r="K64" s="26">
        <v>4240.4229661612171</v>
      </c>
      <c r="L64" s="26">
        <v>4349.1160281080456</v>
      </c>
      <c r="M64" s="26">
        <v>4542.3525827035901</v>
      </c>
      <c r="N64" s="26">
        <v>5034.4985839041592</v>
      </c>
      <c r="O64" s="26">
        <v>5369.2446442569599</v>
      </c>
      <c r="P64" s="26">
        <v>5643.6006720389696</v>
      </c>
      <c r="Q64" s="26">
        <v>5959.9135915613497</v>
      </c>
      <c r="R64" s="21"/>
      <c r="S64" s="21"/>
      <c r="T64" s="21"/>
      <c r="U64" s="21"/>
      <c r="V64" s="83">
        <f t="shared" si="2"/>
        <v>1</v>
      </c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</row>
    <row r="65" spans="1:33" ht="14.25" customHeight="1" x14ac:dyDescent="0.15">
      <c r="A65" s="27" t="s">
        <v>84</v>
      </c>
      <c r="B65" s="24">
        <v>12.941090070824414</v>
      </c>
      <c r="C65" s="24">
        <v>18.28504995979916</v>
      </c>
      <c r="D65" s="24">
        <v>94.670541248803488</v>
      </c>
      <c r="E65" s="24">
        <v>101.69090397472057</v>
      </c>
      <c r="F65" s="24">
        <v>133.34606598261945</v>
      </c>
      <c r="G65" s="24">
        <v>142.25778676046164</v>
      </c>
      <c r="H65" s="24">
        <v>141.43217749558968</v>
      </c>
      <c r="I65" s="24">
        <v>135.70524279769245</v>
      </c>
      <c r="J65" s="24">
        <v>9.4603913701007212</v>
      </c>
      <c r="K65" s="24">
        <v>12.183401410659462</v>
      </c>
      <c r="L65" s="24">
        <v>5.9430725304322838</v>
      </c>
      <c r="M65" s="24">
        <v>-36.84082392049141</v>
      </c>
      <c r="N65" s="24">
        <v>198.20781251105944</v>
      </c>
      <c r="O65" s="24">
        <v>78.368893097252823</v>
      </c>
      <c r="P65" s="24">
        <v>57.027847663149416</v>
      </c>
      <c r="Q65" s="24">
        <v>46.493307018355715</v>
      </c>
      <c r="R65" s="21"/>
      <c r="S65" s="21"/>
      <c r="T65" s="21"/>
      <c r="U65" s="21"/>
      <c r="V65" s="83">
        <f t="shared" si="2"/>
        <v>1</v>
      </c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</row>
    <row r="66" spans="1:33" ht="14.25" customHeight="1" x14ac:dyDescent="0.15">
      <c r="A66" s="27" t="s">
        <v>85</v>
      </c>
      <c r="B66" s="26">
        <v>97.464047696861115</v>
      </c>
      <c r="C66" s="26">
        <v>131.4665885292865</v>
      </c>
      <c r="D66" s="26">
        <v>193.97532777932724</v>
      </c>
      <c r="E66" s="26">
        <v>209.8599243335633</v>
      </c>
      <c r="F66" s="26">
        <v>191.89976964325942</v>
      </c>
      <c r="G66" s="26">
        <v>399.78298916907829</v>
      </c>
      <c r="H66" s="26">
        <v>377.2</v>
      </c>
      <c r="I66" s="26">
        <v>754.11577423150766</v>
      </c>
      <c r="J66" s="26">
        <v>750.03318130917307</v>
      </c>
      <c r="K66" s="26">
        <v>739.97921419146223</v>
      </c>
      <c r="L66" s="26">
        <v>628.15594634242655</v>
      </c>
      <c r="M66" s="26">
        <v>460.22756308283186</v>
      </c>
      <c r="N66" s="26">
        <v>601.26117287436796</v>
      </c>
      <c r="O66" s="26">
        <v>544.17395617925854</v>
      </c>
      <c r="P66" s="26">
        <v>503.26343878358597</v>
      </c>
      <c r="Q66" s="26">
        <v>552.95623638941981</v>
      </c>
      <c r="R66" s="21"/>
      <c r="S66" s="21"/>
      <c r="T66" s="21"/>
      <c r="U66" s="21"/>
      <c r="V66" s="83">
        <f t="shared" si="2"/>
        <v>1</v>
      </c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</row>
    <row r="67" spans="1:33" ht="14.25" customHeight="1" x14ac:dyDescent="0.15">
      <c r="A67" s="27" t="s">
        <v>86</v>
      </c>
      <c r="B67" s="24">
        <v>1402.0871613673994</v>
      </c>
      <c r="C67" s="24">
        <v>1273.789743064516</v>
      </c>
      <c r="D67" s="24">
        <v>3387.3390461228505</v>
      </c>
      <c r="E67" s="24">
        <v>4295.2680332826294</v>
      </c>
      <c r="F67" s="24">
        <v>3459.0631819914647</v>
      </c>
      <c r="G67" s="24">
        <v>4698.1025362300279</v>
      </c>
      <c r="H67" s="24">
        <v>4961.4066418224165</v>
      </c>
      <c r="I67" s="24">
        <v>5153.8442443798949</v>
      </c>
      <c r="J67" s="24">
        <v>5232.4407448440079</v>
      </c>
      <c r="K67" s="24">
        <v>6222.563371442845</v>
      </c>
      <c r="L67" s="24">
        <v>6579.5842565293442</v>
      </c>
      <c r="M67" s="24">
        <v>6598.4156683791625</v>
      </c>
      <c r="N67" s="24">
        <v>7215.308271434782</v>
      </c>
      <c r="O67" s="24">
        <v>8027.0755272567385</v>
      </c>
      <c r="P67" s="24">
        <v>7213.1327905912758</v>
      </c>
      <c r="Q67" s="24">
        <v>7397.0245113002247</v>
      </c>
      <c r="R67" s="21"/>
      <c r="S67" s="21"/>
      <c r="T67" s="21"/>
      <c r="U67" s="21"/>
      <c r="V67" s="83">
        <f t="shared" si="2"/>
        <v>1</v>
      </c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</row>
    <row r="68" spans="1:33" ht="14.25" customHeight="1" x14ac:dyDescent="0.15">
      <c r="A68" s="27" t="s">
        <v>87</v>
      </c>
      <c r="B68" s="26">
        <v>-92035.498142562006</v>
      </c>
      <c r="C68" s="26">
        <v>-100272.16182328656</v>
      </c>
      <c r="D68" s="26">
        <v>-120132.22478444847</v>
      </c>
      <c r="E68" s="26">
        <v>-189047.1</v>
      </c>
      <c r="F68" s="26">
        <v>-181935.2465339569</v>
      </c>
      <c r="G68" s="26">
        <v>-180785.8352106782</v>
      </c>
      <c r="H68" s="26">
        <v>-186403.48008543684</v>
      </c>
      <c r="I68" s="26">
        <v>-178056.11429084718</v>
      </c>
      <c r="J68" s="26">
        <v>-193772.71026282859</v>
      </c>
      <c r="K68" s="26">
        <v>-190946.56133833318</v>
      </c>
      <c r="L68" s="26">
        <v>-150957.8519329</v>
      </c>
      <c r="M68" s="26">
        <v>-154799.74256475383</v>
      </c>
      <c r="N68" s="26">
        <v>-155710.05458529925</v>
      </c>
      <c r="O68" s="26">
        <v>-180212.0617248996</v>
      </c>
      <c r="P68" s="26">
        <v>-171543.51865535742</v>
      </c>
      <c r="Q68" s="26">
        <v>-185481.35955900807</v>
      </c>
      <c r="R68" s="21"/>
      <c r="S68" s="21"/>
      <c r="T68" s="21"/>
      <c r="U68" s="21"/>
      <c r="V68" s="58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</row>
    <row r="69" spans="1:33" ht="14.25" customHeight="1" x14ac:dyDescent="0.15">
      <c r="A69" s="27" t="s">
        <v>88</v>
      </c>
      <c r="B69" s="24">
        <v>132.13175053639728</v>
      </c>
      <c r="C69" s="24">
        <v>141.39366509362259</v>
      </c>
      <c r="D69" s="24">
        <v>201.5882690786417</v>
      </c>
      <c r="E69" s="24">
        <v>149.4857418792144</v>
      </c>
      <c r="F69" s="24">
        <v>142.79760879154207</v>
      </c>
      <c r="G69" s="24">
        <v>146.0583583144693</v>
      </c>
      <c r="H69" s="24">
        <v>202.9551045037916</v>
      </c>
      <c r="I69" s="24"/>
      <c r="J69" s="24"/>
      <c r="K69" s="24"/>
      <c r="L69" s="24"/>
      <c r="M69" s="24"/>
      <c r="N69" s="24"/>
      <c r="O69" s="24"/>
      <c r="P69" s="24"/>
      <c r="Q69" s="24"/>
      <c r="R69" s="21"/>
      <c r="S69" s="21"/>
      <c r="T69" s="21"/>
      <c r="U69" s="21"/>
      <c r="V69" s="83">
        <f t="shared" ref="V69:V100" si="3">IF(Q69="", 0, 1)</f>
        <v>0</v>
      </c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</row>
    <row r="70" spans="1:33" ht="14.25" customHeight="1" x14ac:dyDescent="0.15">
      <c r="A70" s="27" t="s">
        <v>89</v>
      </c>
      <c r="B70" s="26">
        <v>140.80000000000001</v>
      </c>
      <c r="C70" s="26">
        <v>153.93509980889112</v>
      </c>
      <c r="D70" s="26">
        <v>152.72293884921137</v>
      </c>
      <c r="E70" s="26">
        <v>148.8305661824653</v>
      </c>
      <c r="F70" s="26">
        <v>178.52004068670556</v>
      </c>
      <c r="G70" s="26">
        <v>149.21211053935372</v>
      </c>
      <c r="H70" s="26">
        <v>143.09939374608649</v>
      </c>
      <c r="I70" s="26">
        <v>211.05979073269404</v>
      </c>
      <c r="J70" s="26">
        <v>204.57387970151521</v>
      </c>
      <c r="K70" s="26">
        <v>242.38725933595907</v>
      </c>
      <c r="L70" s="26">
        <v>284.98048963611785</v>
      </c>
      <c r="M70" s="26">
        <v>284.5377686634414</v>
      </c>
      <c r="N70" s="26">
        <v>333.46614584008773</v>
      </c>
      <c r="O70" s="26">
        <v>321.59166829477493</v>
      </c>
      <c r="P70" s="26">
        <v>331.96876030270482</v>
      </c>
      <c r="Q70" s="26">
        <v>452.40304985264595</v>
      </c>
      <c r="R70" s="21"/>
      <c r="S70" s="21"/>
      <c r="T70" s="21"/>
      <c r="U70" s="21"/>
      <c r="V70" s="83">
        <f t="shared" si="3"/>
        <v>1</v>
      </c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</row>
    <row r="71" spans="1:33" ht="14.25" customHeight="1" x14ac:dyDescent="0.15">
      <c r="A71" s="27" t="s">
        <v>90</v>
      </c>
      <c r="B71" s="24">
        <v>-1567.7</v>
      </c>
      <c r="C71" s="24">
        <v>-2194.3100844199421</v>
      </c>
      <c r="D71" s="24">
        <v>-2401.0324444557068</v>
      </c>
      <c r="E71" s="24">
        <v>-2890.2482681263295</v>
      </c>
      <c r="F71" s="24">
        <v>-2962.151734047201</v>
      </c>
      <c r="G71" s="24">
        <v>-2723.3755475497819</v>
      </c>
      <c r="H71" s="24">
        <v>-2646.5566399682075</v>
      </c>
      <c r="I71" s="24">
        <v>-2190.5496698647371</v>
      </c>
      <c r="J71" s="24">
        <v>-3589.0474423462756</v>
      </c>
      <c r="K71" s="24">
        <v>-3522.5391539097081</v>
      </c>
      <c r="L71" s="24">
        <v>-2900.1153883622897</v>
      </c>
      <c r="M71" s="24">
        <v>-2814.8755293973481</v>
      </c>
      <c r="N71" s="24">
        <v>-2301.047034891878</v>
      </c>
      <c r="O71" s="24">
        <v>-2734.5648107783936</v>
      </c>
      <c r="P71" s="24">
        <v>-2636.9080132034674</v>
      </c>
      <c r="Q71" s="24">
        <v>-3257.4253911832684</v>
      </c>
      <c r="R71" s="21"/>
      <c r="S71" s="21"/>
      <c r="T71" s="21"/>
      <c r="U71" s="21"/>
      <c r="V71" s="83">
        <f t="shared" si="3"/>
        <v>1</v>
      </c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</row>
    <row r="72" spans="1:33" ht="14.25" customHeight="1" x14ac:dyDescent="0.15">
      <c r="A72" s="27" t="s">
        <v>91</v>
      </c>
      <c r="B72" s="26">
        <v>-39244.672759926274</v>
      </c>
      <c r="C72" s="26">
        <v>-39389.953789308165</v>
      </c>
      <c r="D72" s="26">
        <v>-44917.280120261443</v>
      </c>
      <c r="E72" s="26">
        <v>-50076.198116424384</v>
      </c>
      <c r="F72" s="26">
        <v>-50497.908465452761</v>
      </c>
      <c r="G72" s="26">
        <v>-49828.355965723851</v>
      </c>
      <c r="H72" s="26">
        <v>-52034.945572749464</v>
      </c>
      <c r="I72" s="26">
        <v>-55320.673391200486</v>
      </c>
      <c r="J72" s="26">
        <v>-59126.546907996664</v>
      </c>
      <c r="K72" s="26">
        <v>-64055.362449847104</v>
      </c>
      <c r="L72" s="26">
        <v>-50017.764860265961</v>
      </c>
      <c r="M72" s="26">
        <v>-52268.94144407734</v>
      </c>
      <c r="N72" s="26">
        <v>-48757.944661637979</v>
      </c>
      <c r="O72" s="26">
        <v>-56044.704515070618</v>
      </c>
      <c r="P72" s="26">
        <v>-51691.864018384833</v>
      </c>
      <c r="Q72" s="26">
        <v>-49877.395955312088</v>
      </c>
      <c r="R72" s="21"/>
      <c r="S72" s="21"/>
      <c r="T72" s="21"/>
      <c r="U72" s="21"/>
      <c r="V72" s="83">
        <f t="shared" si="3"/>
        <v>1</v>
      </c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</row>
    <row r="73" spans="1:33" ht="14.25" customHeight="1" x14ac:dyDescent="0.15">
      <c r="A73" s="27" t="s">
        <v>92</v>
      </c>
      <c r="B73" s="24">
        <v>524.20600773412582</v>
      </c>
      <c r="C73" s="24">
        <v>495.9247538521646</v>
      </c>
      <c r="D73" s="24">
        <v>729.61220608882184</v>
      </c>
      <c r="E73" s="24">
        <v>236.9</v>
      </c>
      <c r="F73" s="24">
        <v>296.15097420493237</v>
      </c>
      <c r="G73" s="24">
        <v>631.44843447555422</v>
      </c>
      <c r="H73" s="24">
        <v>601.37047998536559</v>
      </c>
      <c r="I73" s="24">
        <v>575.43031845008613</v>
      </c>
      <c r="J73" s="24">
        <v>663.78146665303336</v>
      </c>
      <c r="K73" s="24">
        <v>603.37681342766473</v>
      </c>
      <c r="L73" s="24">
        <v>547.53743476615762</v>
      </c>
      <c r="M73" s="24">
        <v>531.65121175624995</v>
      </c>
      <c r="N73" s="24"/>
      <c r="O73" s="24"/>
      <c r="P73" s="24"/>
      <c r="Q73" s="24"/>
      <c r="R73" s="21"/>
      <c r="S73" s="21"/>
      <c r="T73" s="21"/>
      <c r="U73" s="21"/>
      <c r="V73" s="83">
        <f t="shared" si="3"/>
        <v>0</v>
      </c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</row>
    <row r="74" spans="1:33" ht="14.25" customHeight="1" x14ac:dyDescent="0.15">
      <c r="A74" s="27" t="s">
        <v>93</v>
      </c>
      <c r="B74" s="26">
        <v>-269.02856964206188</v>
      </c>
      <c r="C74" s="26"/>
      <c r="D74" s="26">
        <v>-254.43866428973013</v>
      </c>
      <c r="E74" s="26">
        <v>-342.18222787071454</v>
      </c>
      <c r="F74" s="26">
        <v>-359.95962468175219</v>
      </c>
      <c r="G74" s="26">
        <v>-226.34807414261053</v>
      </c>
      <c r="H74" s="26">
        <v>-391.1787570406654</v>
      </c>
      <c r="I74" s="26">
        <v>-455.77596886971293</v>
      </c>
      <c r="J74" s="26">
        <v>-574.65990300525539</v>
      </c>
      <c r="K74" s="26">
        <v>-558.45802882791668</v>
      </c>
      <c r="L74" s="26">
        <v>-95.372469305629352</v>
      </c>
      <c r="M74" s="26"/>
      <c r="N74" s="26"/>
      <c r="O74" s="26"/>
      <c r="P74" s="26"/>
      <c r="Q74" s="26"/>
      <c r="R74" s="21"/>
      <c r="S74" s="21"/>
      <c r="T74" s="21"/>
      <c r="U74" s="21"/>
      <c r="V74" s="83">
        <f t="shared" si="3"/>
        <v>0</v>
      </c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</row>
    <row r="75" spans="1:33" ht="14.25" customHeight="1" x14ac:dyDescent="0.15">
      <c r="A75" s="27" t="s">
        <v>94</v>
      </c>
      <c r="B75" s="24">
        <v>71.888673604249874</v>
      </c>
      <c r="C75" s="24">
        <v>87.607214850141943</v>
      </c>
      <c r="D75" s="24">
        <v>82.832792500033236</v>
      </c>
      <c r="E75" s="24">
        <v>75.835246354683548</v>
      </c>
      <c r="F75" s="24">
        <v>104.92267962762919</v>
      </c>
      <c r="G75" s="24">
        <v>77.657214676901518</v>
      </c>
      <c r="H75" s="24">
        <v>52.410565298681576</v>
      </c>
      <c r="I75" s="24">
        <v>69.747660701626515</v>
      </c>
      <c r="J75" s="24">
        <v>35.253548359627139</v>
      </c>
      <c r="K75" s="24">
        <v>123.27418340535753</v>
      </c>
      <c r="L75" s="24">
        <v>123.9799266706343</v>
      </c>
      <c r="M75" s="24">
        <v>162.94100939654831</v>
      </c>
      <c r="N75" s="24">
        <v>202.70513163439017</v>
      </c>
      <c r="O75" s="24">
        <v>213.22670324899192</v>
      </c>
      <c r="P75" s="24"/>
      <c r="Q75" s="24"/>
      <c r="R75" s="21"/>
      <c r="S75" s="21"/>
      <c r="T75" s="21"/>
      <c r="U75" s="21"/>
      <c r="V75" s="83">
        <f t="shared" si="3"/>
        <v>0</v>
      </c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</row>
    <row r="76" spans="1:33" ht="14.25" customHeight="1" x14ac:dyDescent="0.15">
      <c r="A76" s="27" t="s">
        <v>95</v>
      </c>
      <c r="B76" s="26">
        <v>359.03763124</v>
      </c>
      <c r="C76" s="26">
        <v>523.94342074999997</v>
      </c>
      <c r="D76" s="26">
        <v>688.45375443</v>
      </c>
      <c r="E76" s="26">
        <v>1060.3630520700001</v>
      </c>
      <c r="F76" s="26">
        <v>967.50382400000001</v>
      </c>
      <c r="G76" s="26">
        <v>1098.4744457899999</v>
      </c>
      <c r="H76" s="26">
        <v>1328.6727904100001</v>
      </c>
      <c r="I76" s="26">
        <v>1407.5913645799999</v>
      </c>
      <c r="J76" s="26">
        <v>1451.49694312</v>
      </c>
      <c r="K76" s="26">
        <v>1425.3202159100001</v>
      </c>
      <c r="L76" s="26">
        <v>1119.55333193</v>
      </c>
      <c r="M76" s="26">
        <v>1121.07616162</v>
      </c>
      <c r="N76" s="26">
        <v>1273.07599377</v>
      </c>
      <c r="O76" s="26">
        <v>1363.7835766800001</v>
      </c>
      <c r="P76" s="26">
        <v>1374.99072179</v>
      </c>
      <c r="Q76" s="26">
        <v>1808.96123285</v>
      </c>
      <c r="R76" s="21"/>
      <c r="S76" s="21"/>
      <c r="T76" s="21"/>
      <c r="U76" s="21"/>
      <c r="V76" s="83">
        <f t="shared" si="3"/>
        <v>1</v>
      </c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</row>
    <row r="77" spans="1:33" ht="14.25" customHeight="1" x14ac:dyDescent="0.15">
      <c r="A77" s="27" t="s">
        <v>96</v>
      </c>
      <c r="B77" s="24">
        <v>-39293.130315451293</v>
      </c>
      <c r="C77" s="24">
        <v>-40119.606190966952</v>
      </c>
      <c r="D77" s="24">
        <v>-45753.753443565431</v>
      </c>
      <c r="E77" s="24">
        <v>-49452.78307368495</v>
      </c>
      <c r="F77" s="24">
        <v>-48625.176997665076</v>
      </c>
      <c r="G77" s="24">
        <v>-52955.49504357866</v>
      </c>
      <c r="H77" s="24">
        <v>-48048.804217410689</v>
      </c>
      <c r="I77" s="24">
        <v>-49918.771966802204</v>
      </c>
      <c r="J77" s="24">
        <v>-57702.885467550783</v>
      </c>
      <c r="K77" s="24">
        <v>-54708.975922503036</v>
      </c>
      <c r="L77" s="24">
        <v>-43242.451680726772</v>
      </c>
      <c r="M77" s="24">
        <v>-45083.043351577828</v>
      </c>
      <c r="N77" s="24">
        <v>-57238.536230099147</v>
      </c>
      <c r="O77" s="24">
        <v>-57403.370611199723</v>
      </c>
      <c r="P77" s="24">
        <v>-54267.020884334503</v>
      </c>
      <c r="Q77" s="24">
        <v>-59166.150023650043</v>
      </c>
      <c r="R77" s="21"/>
      <c r="S77" s="21"/>
      <c r="T77" s="21"/>
      <c r="U77" s="21"/>
      <c r="V77" s="83">
        <f t="shared" si="3"/>
        <v>1</v>
      </c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</row>
    <row r="78" spans="1:33" ht="14.25" customHeight="1" x14ac:dyDescent="0.15">
      <c r="A78" s="27" t="s">
        <v>97</v>
      </c>
      <c r="B78" s="26">
        <v>1794.2190000000001</v>
      </c>
      <c r="C78" s="26">
        <v>2248.2620000000002</v>
      </c>
      <c r="D78" s="26">
        <v>2043.1780000000001</v>
      </c>
      <c r="E78" s="26">
        <v>2211.4960000000001</v>
      </c>
      <c r="F78" s="26">
        <v>2077.9899999999998</v>
      </c>
      <c r="G78" s="26">
        <v>2322.4299999999998</v>
      </c>
      <c r="H78" s="26">
        <v>2597.4</v>
      </c>
      <c r="I78" s="26">
        <v>2405.3249999999998</v>
      </c>
      <c r="J78" s="26">
        <v>1939.44</v>
      </c>
      <c r="K78" s="26">
        <v>2008.4594484381801</v>
      </c>
      <c r="L78" s="26">
        <v>2597.72597444849</v>
      </c>
      <c r="M78" s="26">
        <v>1456.6245167565742</v>
      </c>
      <c r="N78" s="26">
        <v>2424.1999999999998</v>
      </c>
      <c r="O78" s="26">
        <v>2583.0215472178729</v>
      </c>
      <c r="P78" s="26">
        <v>3404.0822225502602</v>
      </c>
      <c r="Q78" s="26">
        <v>3732.8780872546899</v>
      </c>
      <c r="R78" s="21"/>
      <c r="S78" s="21"/>
      <c r="T78" s="21"/>
      <c r="U78" s="21"/>
      <c r="V78" s="83">
        <f t="shared" si="3"/>
        <v>1</v>
      </c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</row>
    <row r="79" spans="1:33" ht="14.25" customHeight="1" x14ac:dyDescent="0.15">
      <c r="A79" s="27" t="s">
        <v>98</v>
      </c>
      <c r="B79" s="24">
        <v>3889.2929112697129</v>
      </c>
      <c r="C79" s="24">
        <v>4282.9624015305553</v>
      </c>
      <c r="D79" s="24">
        <v>2121.5447420465593</v>
      </c>
      <c r="E79" s="24">
        <v>4179.3007530008581</v>
      </c>
      <c r="F79" s="24">
        <v>-1357.3</v>
      </c>
      <c r="G79" s="24">
        <v>-2386.2471511806152</v>
      </c>
      <c r="H79" s="24">
        <v>-2102.4432639272809</v>
      </c>
      <c r="I79" s="24">
        <v>-1224.2460977027622</v>
      </c>
      <c r="J79" s="24">
        <v>2393.7859655379484</v>
      </c>
      <c r="K79" s="24">
        <v>-403.17387458886577</v>
      </c>
      <c r="L79" s="24">
        <v>-563.53625803972375</v>
      </c>
      <c r="M79" s="24">
        <v>-648.13055711708637</v>
      </c>
      <c r="N79" s="24">
        <v>-672.99236900542962</v>
      </c>
      <c r="O79" s="24">
        <v>-344.97984042905659</v>
      </c>
      <c r="P79" s="24">
        <v>652.75799368897697</v>
      </c>
      <c r="Q79" s="24">
        <v>671.03260882249879</v>
      </c>
      <c r="R79" s="21"/>
      <c r="S79" s="21"/>
      <c r="T79" s="21"/>
      <c r="U79" s="21"/>
      <c r="V79" s="83">
        <f t="shared" si="3"/>
        <v>1</v>
      </c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</row>
    <row r="80" spans="1:33" ht="14.25" customHeight="1" x14ac:dyDescent="0.15">
      <c r="A80" s="27" t="s">
        <v>99</v>
      </c>
      <c r="B80" s="26">
        <v>82.308084444444432</v>
      </c>
      <c r="C80" s="26">
        <v>42.27193333333333</v>
      </c>
      <c r="D80" s="26">
        <v>26.22607703703703</v>
      </c>
      <c r="E80" s="26">
        <v>34.696688518518513</v>
      </c>
      <c r="F80" s="26">
        <v>39.623364074074068</v>
      </c>
      <c r="G80" s="26">
        <v>31.782115555555553</v>
      </c>
      <c r="H80" s="26">
        <v>24.077846296296297</v>
      </c>
      <c r="I80" s="26">
        <v>30.272775925925917</v>
      </c>
      <c r="J80" s="26">
        <v>26.354905555555561</v>
      </c>
      <c r="K80" s="26">
        <v>-8.144329143140574</v>
      </c>
      <c r="L80" s="26">
        <v>-11.457715486466542</v>
      </c>
      <c r="M80" s="26">
        <v>-15.593196922210138</v>
      </c>
      <c r="N80" s="26">
        <v>-3.2752422851442518</v>
      </c>
      <c r="O80" s="26">
        <v>-9.6650166841124481</v>
      </c>
      <c r="P80" s="26">
        <v>8.292489098452771</v>
      </c>
      <c r="Q80" s="26">
        <v>19.75016529598895</v>
      </c>
      <c r="R80" s="21"/>
      <c r="S80" s="21"/>
      <c r="T80" s="21"/>
      <c r="U80" s="21"/>
      <c r="V80" s="83">
        <f t="shared" si="3"/>
        <v>1</v>
      </c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</row>
    <row r="81" spans="1:33" ht="14.25" customHeight="1" x14ac:dyDescent="0.15">
      <c r="A81" s="27" t="s">
        <v>100</v>
      </c>
      <c r="B81" s="24">
        <v>3576.4</v>
      </c>
      <c r="C81" s="24">
        <v>4268.2</v>
      </c>
      <c r="D81" s="24">
        <v>4854.1000000000004</v>
      </c>
      <c r="E81" s="24">
        <v>5064.3</v>
      </c>
      <c r="F81" s="24">
        <v>4618.0205500000002</v>
      </c>
      <c r="G81" s="24">
        <v>5013.3607599999996</v>
      </c>
      <c r="H81" s="24">
        <v>5156.2397799999999</v>
      </c>
      <c r="I81" s="24">
        <v>5682.6845300000004</v>
      </c>
      <c r="J81" s="24">
        <v>5712.0733700000001</v>
      </c>
      <c r="K81" s="24">
        <v>6315.5929999999998</v>
      </c>
      <c r="L81" s="24">
        <v>7071.1284599999999</v>
      </c>
      <c r="M81" s="24">
        <v>7917.38231</v>
      </c>
      <c r="N81" s="24">
        <v>8858.1955799999996</v>
      </c>
      <c r="O81" s="24">
        <v>9948.0428800000009</v>
      </c>
      <c r="P81" s="24">
        <v>11120.28081</v>
      </c>
      <c r="Q81" s="24">
        <v>11824.25482</v>
      </c>
      <c r="R81" s="21"/>
      <c r="S81" s="21"/>
      <c r="T81" s="21"/>
      <c r="U81" s="21"/>
      <c r="V81" s="83">
        <f t="shared" si="3"/>
        <v>1</v>
      </c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</row>
    <row r="82" spans="1:33" ht="14.25" customHeight="1" x14ac:dyDescent="0.15">
      <c r="A82" s="27" t="s">
        <v>101</v>
      </c>
      <c r="B82" s="26">
        <v>-10.08</v>
      </c>
      <c r="C82" s="26">
        <v>-20.61</v>
      </c>
      <c r="D82" s="26">
        <v>-130.59</v>
      </c>
      <c r="E82" s="26">
        <v>18.48</v>
      </c>
      <c r="F82" s="26">
        <v>33.700000000000003</v>
      </c>
      <c r="G82" s="26">
        <v>17.05</v>
      </c>
      <c r="H82" s="26">
        <v>139.47</v>
      </c>
      <c r="I82" s="26">
        <v>132.44999999999999</v>
      </c>
      <c r="J82" s="26">
        <v>87.85</v>
      </c>
      <c r="K82" s="26">
        <v>17.820835516499024</v>
      </c>
      <c r="L82" s="26">
        <v>-41.315527210813968</v>
      </c>
      <c r="M82" s="26">
        <v>80.848300691392893</v>
      </c>
      <c r="N82" s="26">
        <v>162.55000000000001</v>
      </c>
      <c r="O82" s="26">
        <v>95.96</v>
      </c>
      <c r="P82" s="26">
        <v>78.84</v>
      </c>
      <c r="Q82" s="26"/>
      <c r="R82" s="21"/>
      <c r="S82" s="21"/>
      <c r="T82" s="21"/>
      <c r="U82" s="21"/>
      <c r="V82" s="83">
        <f t="shared" si="3"/>
        <v>0</v>
      </c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</row>
    <row r="83" spans="1:33" ht="14.25" customHeight="1" x14ac:dyDescent="0.15">
      <c r="A83" s="27" t="s">
        <v>102</v>
      </c>
      <c r="B83" s="24">
        <v>51.210675690406099</v>
      </c>
      <c r="C83" s="24">
        <v>57.817119590386895</v>
      </c>
      <c r="D83" s="24">
        <v>75</v>
      </c>
      <c r="E83" s="24">
        <v>97.991094114625795</v>
      </c>
      <c r="F83" s="24">
        <v>97.94082967305259</v>
      </c>
      <c r="G83" s="24">
        <v>60.070363856993197</v>
      </c>
      <c r="H83" s="24">
        <v>61.731493595531298</v>
      </c>
      <c r="I83" s="24">
        <v>51.0166809330996</v>
      </c>
      <c r="J83" s="24">
        <v>34.637759499069197</v>
      </c>
      <c r="K83" s="24">
        <v>86.738739901572501</v>
      </c>
      <c r="L83" s="24">
        <v>44.638417422201904</v>
      </c>
      <c r="M83" s="24">
        <v>25.91076</v>
      </c>
      <c r="N83" s="24">
        <v>60.958647299154997</v>
      </c>
      <c r="O83" s="24">
        <v>75.713148160626233</v>
      </c>
      <c r="P83" s="24">
        <v>56.458744170792016</v>
      </c>
      <c r="Q83" s="24"/>
      <c r="R83" s="21"/>
      <c r="S83" s="21"/>
      <c r="T83" s="21"/>
      <c r="U83" s="21"/>
      <c r="V83" s="83">
        <f t="shared" si="3"/>
        <v>0</v>
      </c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</row>
    <row r="84" spans="1:33" ht="14.25" customHeight="1" x14ac:dyDescent="0.15">
      <c r="A84" s="27" t="s">
        <v>103</v>
      </c>
      <c r="B84" s="26">
        <v>167.24600000000001</v>
      </c>
      <c r="C84" s="26">
        <v>216.292</v>
      </c>
      <c r="D84" s="26">
        <v>286.79700000000003</v>
      </c>
      <c r="E84" s="26">
        <v>328.83372854999999</v>
      </c>
      <c r="F84" s="26">
        <v>299.62409085000002</v>
      </c>
      <c r="G84" s="26">
        <v>370.75328730389697</v>
      </c>
      <c r="H84" s="26">
        <v>414.64</v>
      </c>
      <c r="I84" s="26">
        <v>419.21268433470095</v>
      </c>
      <c r="J84" s="26">
        <v>353.22040717991405</v>
      </c>
      <c r="K84" s="26">
        <v>457.61607260972204</v>
      </c>
      <c r="L84" s="26">
        <v>416.5</v>
      </c>
      <c r="M84" s="26">
        <v>253.331313106327</v>
      </c>
      <c r="N84" s="26">
        <v>265.37928600622251</v>
      </c>
      <c r="O84" s="26">
        <v>467.67284139941302</v>
      </c>
      <c r="P84" s="26">
        <v>585.88632982744389</v>
      </c>
      <c r="Q84" s="26"/>
      <c r="R84" s="21"/>
      <c r="S84" s="21"/>
      <c r="T84" s="21"/>
      <c r="U84" s="21"/>
      <c r="V84" s="83">
        <f t="shared" si="3"/>
        <v>0</v>
      </c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</row>
    <row r="85" spans="1:33" ht="14.25" customHeight="1" x14ac:dyDescent="0.15">
      <c r="A85" s="27" t="s">
        <v>104</v>
      </c>
      <c r="B85" s="24">
        <v>1289.8879999999999</v>
      </c>
      <c r="C85" s="24">
        <v>1360.8040000000001</v>
      </c>
      <c r="D85" s="24">
        <v>1517.2809999999999</v>
      </c>
      <c r="E85" s="24">
        <v>1726.2172358689743</v>
      </c>
      <c r="F85" s="24">
        <v>1635.2259554244724</v>
      </c>
      <c r="G85" s="24">
        <v>3146.8261592300801</v>
      </c>
      <c r="H85" s="24">
        <v>2757.1290006447489</v>
      </c>
      <c r="I85" s="24">
        <v>2367.9119733101984</v>
      </c>
      <c r="J85" s="24">
        <v>2283.2979531844744</v>
      </c>
      <c r="K85" s="24">
        <v>2291.4368519331406</v>
      </c>
      <c r="L85" s="24">
        <v>2437.2025658863249</v>
      </c>
      <c r="M85" s="24">
        <v>2463.2579126042315</v>
      </c>
      <c r="N85" s="24">
        <v>2831.5900272640133</v>
      </c>
      <c r="O85" s="24">
        <v>3496.6750328702387</v>
      </c>
      <c r="P85" s="24">
        <v>3507.6971002791242</v>
      </c>
      <c r="Q85" s="24"/>
      <c r="R85" s="21"/>
      <c r="S85" s="21"/>
      <c r="T85" s="21"/>
      <c r="U85" s="21"/>
      <c r="V85" s="83">
        <f t="shared" si="3"/>
        <v>0</v>
      </c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</row>
    <row r="86" spans="1:33" ht="14.25" customHeight="1" x14ac:dyDescent="0.15">
      <c r="A86" s="27" t="s">
        <v>105</v>
      </c>
      <c r="B86" s="26">
        <v>1895.1350947723349</v>
      </c>
      <c r="C86" s="26">
        <v>2471.5397252502667</v>
      </c>
      <c r="D86" s="26">
        <v>2671.2787309387431</v>
      </c>
      <c r="E86" s="26">
        <v>2973.4367147946577</v>
      </c>
      <c r="F86" s="26">
        <v>2638.0327818801288</v>
      </c>
      <c r="G86" s="26">
        <v>2881.6555039135897</v>
      </c>
      <c r="H86" s="26">
        <v>3137.6923904339587</v>
      </c>
      <c r="I86" s="26">
        <v>3287.7364681956815</v>
      </c>
      <c r="J86" s="26">
        <v>3405.3062838265423</v>
      </c>
      <c r="K86" s="26">
        <v>3637.9583480318047</v>
      </c>
      <c r="L86" s="26">
        <v>3840.4776171414755</v>
      </c>
      <c r="M86" s="26">
        <v>4002.7378918869217</v>
      </c>
      <c r="N86" s="26">
        <v>4645.718201059788</v>
      </c>
      <c r="O86" s="26">
        <v>5179.7338732276421</v>
      </c>
      <c r="P86" s="26">
        <v>5894.3391952958164</v>
      </c>
      <c r="Q86" s="26">
        <v>5982.9</v>
      </c>
      <c r="R86" s="21"/>
      <c r="S86" s="21"/>
      <c r="T86" s="21"/>
      <c r="U86" s="21"/>
      <c r="V86" s="83">
        <f t="shared" si="3"/>
        <v>1</v>
      </c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</row>
    <row r="87" spans="1:33" ht="14.25" customHeight="1" x14ac:dyDescent="0.15">
      <c r="A87" s="27" t="s">
        <v>106</v>
      </c>
      <c r="B87" s="24">
        <v>-388.64796827301973</v>
      </c>
      <c r="C87" s="24">
        <v>-594.62711187859998</v>
      </c>
      <c r="D87" s="24">
        <v>-865.68279605624275</v>
      </c>
      <c r="E87" s="24">
        <v>-1304.6260213280689</v>
      </c>
      <c r="F87" s="24">
        <v>-492.09159388355494</v>
      </c>
      <c r="G87" s="24">
        <v>-628.99178421354054</v>
      </c>
      <c r="H87" s="24">
        <v>-1047.090380667936</v>
      </c>
      <c r="I87" s="24">
        <v>-1252.3669449870822</v>
      </c>
      <c r="J87" s="24">
        <v>-954.28127653168781</v>
      </c>
      <c r="K87" s="24">
        <v>-1204.8538223239498</v>
      </c>
      <c r="L87" s="24">
        <v>-1409.8406059492054</v>
      </c>
      <c r="M87" s="24">
        <v>-1953.7992610289721</v>
      </c>
      <c r="N87" s="24">
        <v>-1367.099329053261</v>
      </c>
      <c r="O87" s="24">
        <v>-648.41221224431797</v>
      </c>
      <c r="P87" s="24">
        <v>-992.71638881491708</v>
      </c>
      <c r="Q87" s="24">
        <v>-891.27080657911483</v>
      </c>
      <c r="R87" s="21"/>
      <c r="S87" s="21"/>
      <c r="T87" s="21"/>
      <c r="U87" s="21"/>
      <c r="V87" s="83">
        <f t="shared" si="3"/>
        <v>1</v>
      </c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</row>
    <row r="88" spans="1:33" ht="14.25" customHeight="1" x14ac:dyDescent="0.15">
      <c r="A88" s="27" t="s">
        <v>107</v>
      </c>
      <c r="B88" s="26">
        <v>-1.199890808439346</v>
      </c>
      <c r="C88" s="26">
        <v>3.8419171250661908</v>
      </c>
      <c r="D88" s="26">
        <v>4.8438284017993567</v>
      </c>
      <c r="E88" s="26">
        <v>-43.085006358372283</v>
      </c>
      <c r="F88" s="26">
        <v>-72.585299031713205</v>
      </c>
      <c r="G88" s="26">
        <v>-96.672708102549919</v>
      </c>
      <c r="H88" s="26">
        <v>-117.41180679092226</v>
      </c>
      <c r="I88" s="26">
        <v>-89.043543266175433</v>
      </c>
      <c r="J88" s="26">
        <v>-119.64307264824835</v>
      </c>
      <c r="K88" s="26">
        <v>-125.0005582253354</v>
      </c>
      <c r="L88" s="26">
        <v>-295.18327481156018</v>
      </c>
      <c r="M88" s="26">
        <v>-102.60994745117077</v>
      </c>
      <c r="N88" s="26">
        <v>-182.63328866227897</v>
      </c>
      <c r="O88" s="26">
        <v>-205.57771934296053</v>
      </c>
      <c r="P88" s="26">
        <v>-180.58064117578979</v>
      </c>
      <c r="Q88" s="26">
        <v>-158.63690083028854</v>
      </c>
      <c r="R88" s="21"/>
      <c r="S88" s="21"/>
      <c r="T88" s="21"/>
      <c r="U88" s="21"/>
      <c r="V88" s="83">
        <f t="shared" si="3"/>
        <v>1</v>
      </c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</row>
    <row r="89" spans="1:33" ht="14.25" customHeight="1" x14ac:dyDescent="0.15">
      <c r="A89" s="27" t="s">
        <v>108</v>
      </c>
      <c r="B89" s="24">
        <v>23642.751294582089</v>
      </c>
      <c r="C89" s="24">
        <v>28716.22972836364</v>
      </c>
      <c r="D89" s="24">
        <v>37143.828986023393</v>
      </c>
      <c r="E89" s="24">
        <v>48752.392608856142</v>
      </c>
      <c r="F89" s="24">
        <v>48762.5</v>
      </c>
      <c r="G89" s="24">
        <v>52109.769922483945</v>
      </c>
      <c r="H89" s="24">
        <v>60212.408129064941</v>
      </c>
      <c r="I89" s="24">
        <v>65435.024618817726</v>
      </c>
      <c r="J89" s="24">
        <v>64814.792695207616</v>
      </c>
      <c r="K89" s="24">
        <v>65600.118580988259</v>
      </c>
      <c r="L89" s="24">
        <v>64152.710184846474</v>
      </c>
      <c r="M89" s="24">
        <v>56826.569387732474</v>
      </c>
      <c r="N89" s="24">
        <v>60467.061759643802</v>
      </c>
      <c r="O89" s="24">
        <v>70074.861229212314</v>
      </c>
      <c r="P89" s="24">
        <v>73066.673168471389</v>
      </c>
      <c r="Q89" s="24">
        <v>73117.049921245489</v>
      </c>
      <c r="R89" s="21"/>
      <c r="S89" s="21"/>
      <c r="T89" s="21"/>
      <c r="U89" s="21"/>
      <c r="V89" s="83">
        <f t="shared" si="3"/>
        <v>1</v>
      </c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</row>
    <row r="90" spans="1:33" ht="14.25" customHeight="1" x14ac:dyDescent="0.15">
      <c r="A90" s="27" t="s">
        <v>109</v>
      </c>
      <c r="B90" s="26">
        <v>4792.95202792491</v>
      </c>
      <c r="C90" s="26">
        <v>4863.0656094612905</v>
      </c>
      <c r="D90" s="26">
        <v>5104</v>
      </c>
      <c r="E90" s="26">
        <v>5363.6242599918205</v>
      </c>
      <c r="F90" s="26">
        <v>4577.5522071509704</v>
      </c>
      <c r="G90" s="26">
        <v>4630.3</v>
      </c>
      <c r="H90" s="26">
        <v>4210.5093752811499</v>
      </c>
      <c r="I90" s="26">
        <v>4094.3898227677869</v>
      </c>
      <c r="J90" s="26">
        <v>4178.1561044006103</v>
      </c>
      <c r="K90" s="26">
        <v>5219.8700356123109</v>
      </c>
      <c r="L90" s="26">
        <v>5508.4878935387405</v>
      </c>
      <c r="M90" s="26">
        <v>4460.4414612667106</v>
      </c>
      <c r="N90" s="26">
        <v>4500.1758774136206</v>
      </c>
      <c r="O90" s="26">
        <v>6895.4065531277101</v>
      </c>
      <c r="P90" s="26">
        <v>7628.9224148449694</v>
      </c>
      <c r="Q90" s="26">
        <v>5931.5108939873899</v>
      </c>
      <c r="R90" s="21"/>
      <c r="S90" s="21"/>
      <c r="T90" s="21"/>
      <c r="U90" s="21"/>
      <c r="V90" s="83">
        <f t="shared" si="3"/>
        <v>1</v>
      </c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</row>
    <row r="91" spans="1:33" ht="14.25" customHeight="1" x14ac:dyDescent="0.15">
      <c r="A91" s="27" t="s">
        <v>111</v>
      </c>
      <c r="B91" s="26">
        <v>3235.9</v>
      </c>
      <c r="C91" s="26">
        <v>-462.1</v>
      </c>
      <c r="D91" s="26">
        <v>-380.5</v>
      </c>
      <c r="E91" s="26">
        <v>-2936.1</v>
      </c>
      <c r="F91" s="26">
        <v>-1998.4</v>
      </c>
      <c r="G91" s="26">
        <v>-2507.3000000000002</v>
      </c>
      <c r="H91" s="26">
        <v>-4386</v>
      </c>
      <c r="I91" s="26">
        <v>-5112</v>
      </c>
      <c r="J91" s="26">
        <v>-4865.3999999999996</v>
      </c>
      <c r="K91" s="26">
        <v>-3162.9</v>
      </c>
      <c r="L91" s="26">
        <v>543.4</v>
      </c>
      <c r="M91" s="26">
        <v>1005.5</v>
      </c>
      <c r="N91" s="26">
        <v>1183.3</v>
      </c>
      <c r="O91" s="26">
        <v>1068.8</v>
      </c>
      <c r="P91" s="26">
        <v>308.2</v>
      </c>
      <c r="Q91" s="26">
        <v>-300.5</v>
      </c>
      <c r="R91" s="21"/>
      <c r="S91" s="21"/>
      <c r="T91" s="21"/>
      <c r="U91" s="21"/>
      <c r="V91" s="83">
        <f t="shared" si="3"/>
        <v>1</v>
      </c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</row>
    <row r="92" spans="1:33" ht="14.25" customHeight="1" x14ac:dyDescent="0.15">
      <c r="A92" s="27" t="s">
        <v>112</v>
      </c>
      <c r="B92" s="24">
        <v>284.97754139446567</v>
      </c>
      <c r="C92" s="24">
        <v>-593.57200050967174</v>
      </c>
      <c r="D92" s="24">
        <v>-1260.5556141982013</v>
      </c>
      <c r="E92" s="24">
        <v>-1875.5424202071113</v>
      </c>
      <c r="F92" s="24">
        <v>-1837.0573365518751</v>
      </c>
      <c r="G92" s="24">
        <v>-1838.7681470418427</v>
      </c>
      <c r="H92" s="24">
        <v>-1692.6080647862518</v>
      </c>
      <c r="I92" s="24">
        <v>-3358.1065014330102</v>
      </c>
      <c r="J92" s="24">
        <v>-3895.5433738656729</v>
      </c>
      <c r="K92" s="24">
        <v>-3659.7</v>
      </c>
      <c r="L92" s="24">
        <v>-3706.3236688053953</v>
      </c>
      <c r="M92" s="24">
        <v>-4206.993457748069</v>
      </c>
      <c r="N92" s="24">
        <v>-3495.5784559376048</v>
      </c>
      <c r="O92" s="24">
        <v>-4409.8833063003749</v>
      </c>
      <c r="P92" s="24">
        <v>-3996.523999999994</v>
      </c>
      <c r="Q92" s="24">
        <v>-4462.5601976653816</v>
      </c>
      <c r="R92" s="21"/>
      <c r="S92" s="21"/>
      <c r="T92" s="21"/>
      <c r="U92" s="21"/>
      <c r="V92" s="83">
        <f t="shared" si="3"/>
        <v>1</v>
      </c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</row>
    <row r="93" spans="1:33" ht="14.25" customHeight="1" x14ac:dyDescent="0.15">
      <c r="A93" s="27" t="s">
        <v>113</v>
      </c>
      <c r="B93" s="26">
        <v>6068.7</v>
      </c>
      <c r="C93" s="26">
        <v>7394.9</v>
      </c>
      <c r="D93" s="26">
        <v>7335.8</v>
      </c>
      <c r="E93" s="26">
        <v>8236.1</v>
      </c>
      <c r="F93" s="26">
        <v>7212.3</v>
      </c>
      <c r="G93" s="26">
        <v>8142.2</v>
      </c>
      <c r="H93" s="26">
        <v>8573.7000000000007</v>
      </c>
      <c r="I93" s="26">
        <v>8002.1</v>
      </c>
      <c r="J93" s="26">
        <v>9007.5</v>
      </c>
      <c r="K93" s="26">
        <v>9823.2000000000007</v>
      </c>
      <c r="L93" s="26">
        <v>9031.1</v>
      </c>
      <c r="M93" s="26">
        <v>9239.9</v>
      </c>
      <c r="N93" s="26">
        <v>7862</v>
      </c>
      <c r="O93" s="26">
        <v>7807.4</v>
      </c>
      <c r="P93" s="26">
        <v>7880.8</v>
      </c>
      <c r="Q93" s="26">
        <v>7231.6</v>
      </c>
      <c r="R93" s="21"/>
      <c r="S93" s="21"/>
      <c r="T93" s="21"/>
      <c r="U93" s="21"/>
      <c r="V93" s="83">
        <f t="shared" si="3"/>
        <v>1</v>
      </c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</row>
    <row r="94" spans="1:33" ht="14.25" customHeight="1" x14ac:dyDescent="0.15">
      <c r="A94" s="27" t="s">
        <v>114</v>
      </c>
      <c r="B94" s="24">
        <v>-17618.776115917321</v>
      </c>
      <c r="C94" s="24">
        <v>-20374.206116190082</v>
      </c>
      <c r="D94" s="24">
        <v>-24533.853456249992</v>
      </c>
      <c r="E94" s="24">
        <v>-26615.737933137832</v>
      </c>
      <c r="F94" s="24">
        <v>-26335.59013405153</v>
      </c>
      <c r="G94" s="24">
        <v>-26429.629717027416</v>
      </c>
      <c r="H94" s="24">
        <v>-26858.750223288665</v>
      </c>
      <c r="I94" s="24">
        <v>-25464.371402298442</v>
      </c>
      <c r="J94" s="24">
        <v>-23946.971498148603</v>
      </c>
      <c r="K94" s="24">
        <v>-21958.052218282217</v>
      </c>
      <c r="L94" s="24">
        <v>-16860.530551666114</v>
      </c>
      <c r="M94" s="24">
        <v>-18411.695359330246</v>
      </c>
      <c r="N94" s="24">
        <v>-16968.994945806418</v>
      </c>
      <c r="O94" s="24">
        <v>-20553.517868846193</v>
      </c>
      <c r="P94" s="24">
        <v>-19226.208823403718</v>
      </c>
      <c r="Q94" s="24">
        <v>-21989.82311977768</v>
      </c>
      <c r="R94" s="21"/>
      <c r="S94" s="21"/>
      <c r="T94" s="21"/>
      <c r="U94" s="21"/>
      <c r="V94" s="83">
        <f t="shared" si="3"/>
        <v>1</v>
      </c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</row>
    <row r="95" spans="1:33" ht="14.25" customHeight="1" x14ac:dyDescent="0.15">
      <c r="A95" s="27" t="s">
        <v>115</v>
      </c>
      <c r="B95" s="26">
        <v>1578.4405292205402</v>
      </c>
      <c r="C95" s="26">
        <v>1748.57345797734</v>
      </c>
      <c r="D95" s="26">
        <v>2039.896596496</v>
      </c>
      <c r="E95" s="26">
        <v>2149.7863876813303</v>
      </c>
      <c r="F95" s="26">
        <v>1858.4246298282001</v>
      </c>
      <c r="G95" s="26">
        <v>2010.0150277073901</v>
      </c>
      <c r="H95" s="26">
        <v>1996.4</v>
      </c>
      <c r="I95" s="26">
        <v>2086.7882265182839</v>
      </c>
      <c r="J95" s="26">
        <v>2157.8510313132992</v>
      </c>
      <c r="K95" s="26">
        <v>2235.5468248079183</v>
      </c>
      <c r="L95" s="26">
        <v>2306.3769034062702</v>
      </c>
      <c r="M95" s="26">
        <v>2389.3896053955805</v>
      </c>
      <c r="N95" s="26">
        <v>2381.4021301567223</v>
      </c>
      <c r="O95" s="26">
        <v>2452.1059106919643</v>
      </c>
      <c r="P95" s="26">
        <v>2416.4454346985799</v>
      </c>
      <c r="Q95" s="26">
        <v>2961.4544005083876</v>
      </c>
      <c r="R95" s="21"/>
      <c r="S95" s="21"/>
      <c r="T95" s="21"/>
      <c r="U95" s="21"/>
      <c r="V95" s="83">
        <f t="shared" si="3"/>
        <v>1</v>
      </c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</row>
    <row r="96" spans="1:33" ht="14.25" customHeight="1" x14ac:dyDescent="0.15">
      <c r="A96" s="27" t="s">
        <v>116</v>
      </c>
      <c r="B96" s="24">
        <v>-7572.9395559590348</v>
      </c>
      <c r="C96" s="24">
        <v>-10683.779973071536</v>
      </c>
      <c r="D96" s="24">
        <v>-11513.923840831532</v>
      </c>
      <c r="E96" s="24">
        <v>-13043.216000108272</v>
      </c>
      <c r="F96" s="24">
        <v>-12396.932638732755</v>
      </c>
      <c r="G96" s="24">
        <v>-12395.348845366791</v>
      </c>
      <c r="H96" s="24">
        <v>-13824.960722627169</v>
      </c>
      <c r="I96" s="24">
        <v>-14344.769667096372</v>
      </c>
      <c r="J96" s="24">
        <v>-10118.926721837828</v>
      </c>
      <c r="K96" s="24">
        <v>-18964.306312095185</v>
      </c>
      <c r="L96" s="24">
        <v>-16269.543951074906</v>
      </c>
      <c r="M96" s="24">
        <v>-19705.018526724019</v>
      </c>
      <c r="N96" s="24">
        <v>-18949.203965376211</v>
      </c>
      <c r="O96" s="24">
        <v>-18189.852633403967</v>
      </c>
      <c r="P96" s="24">
        <v>-12599.108091134867</v>
      </c>
      <c r="Q96" s="24">
        <v>-23946.313631638102</v>
      </c>
      <c r="R96" s="21"/>
      <c r="S96" s="21"/>
      <c r="T96" s="21"/>
      <c r="U96" s="21"/>
      <c r="V96" s="83">
        <f t="shared" si="3"/>
        <v>1</v>
      </c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</row>
    <row r="97" spans="1:33" ht="14.25" customHeight="1" x14ac:dyDescent="0.15">
      <c r="A97" s="27" t="s">
        <v>117</v>
      </c>
      <c r="B97" s="26">
        <v>2616.3610719322992</v>
      </c>
      <c r="C97" s="26">
        <v>2940.0564174894216</v>
      </c>
      <c r="D97" s="26">
        <v>2862.6244550600127</v>
      </c>
      <c r="E97" s="26">
        <v>4063.7622458058963</v>
      </c>
      <c r="F97" s="26">
        <v>3778.4507042253522</v>
      </c>
      <c r="G97" s="26">
        <v>3822.1</v>
      </c>
      <c r="H97" s="26">
        <v>4865.7746478873241</v>
      </c>
      <c r="I97" s="26">
        <v>4344.929577464789</v>
      </c>
      <c r="J97" s="26">
        <v>6779.2957746478869</v>
      </c>
      <c r="K97" s="26">
        <v>7268.8732394366198</v>
      </c>
      <c r="L97" s="26">
        <v>5618.7323943661977</v>
      </c>
      <c r="M97" s="26">
        <v>4745.9154929577462</v>
      </c>
      <c r="N97" s="26">
        <v>4549.2957746478869</v>
      </c>
      <c r="O97" s="26">
        <v>5060</v>
      </c>
      <c r="P97" s="26">
        <v>4837.7464788732395</v>
      </c>
      <c r="Q97" s="72">
        <f>3182.93/0.71</f>
        <v>4483</v>
      </c>
      <c r="R97" s="21"/>
      <c r="S97" s="21"/>
      <c r="T97" s="21"/>
      <c r="U97" s="21"/>
      <c r="V97" s="83">
        <f t="shared" si="3"/>
        <v>1</v>
      </c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</row>
    <row r="98" spans="1:33" ht="14.25" customHeight="1" x14ac:dyDescent="0.15">
      <c r="A98" s="27" t="s">
        <v>118</v>
      </c>
      <c r="B98" s="24">
        <v>-408.02804370010699</v>
      </c>
      <c r="C98" s="24">
        <v>-1207.4418021512661</v>
      </c>
      <c r="D98" s="24">
        <v>-2209.60584541461</v>
      </c>
      <c r="E98" s="24">
        <v>-1060.0567918826951</v>
      </c>
      <c r="F98" s="24">
        <v>-729.17390159839704</v>
      </c>
      <c r="G98" s="24">
        <v>-489.24371447249251</v>
      </c>
      <c r="H98" s="24">
        <v>-265.1491084470577</v>
      </c>
      <c r="I98" s="24">
        <v>-559.28846015802571</v>
      </c>
      <c r="J98" s="24">
        <v>-745.39455306234595</v>
      </c>
      <c r="K98" s="24">
        <v>-960.56726806642791</v>
      </c>
      <c r="L98" s="24">
        <v>-1300.4781036984534</v>
      </c>
      <c r="M98" s="24">
        <v>-172.6976168988343</v>
      </c>
      <c r="N98" s="24">
        <v>-103.35764118856491</v>
      </c>
      <c r="O98" s="24">
        <v>918.17658532209691</v>
      </c>
      <c r="P98" s="24">
        <v>1042.2548155236932</v>
      </c>
      <c r="Q98" s="24">
        <v>1215.442867110424</v>
      </c>
      <c r="R98" s="21"/>
      <c r="S98" s="21"/>
      <c r="T98" s="21"/>
      <c r="U98" s="21"/>
      <c r="V98" s="83">
        <f t="shared" si="3"/>
        <v>1</v>
      </c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</row>
    <row r="99" spans="1:33" ht="14.25" customHeight="1" x14ac:dyDescent="0.15">
      <c r="A99" s="27" t="s">
        <v>119</v>
      </c>
      <c r="B99" s="26">
        <v>1252.6946672681252</v>
      </c>
      <c r="C99" s="26">
        <v>1784.9016584637045</v>
      </c>
      <c r="D99" s="26">
        <v>2108.4175290913581</v>
      </c>
      <c r="E99" s="26">
        <v>2331.2269940128426</v>
      </c>
      <c r="F99" s="26">
        <v>2258.5584727593978</v>
      </c>
      <c r="G99" s="26">
        <v>2327.2147181321002</v>
      </c>
      <c r="H99" s="26">
        <v>2671.1</v>
      </c>
      <c r="I99" s="26">
        <v>2809.6363421270557</v>
      </c>
      <c r="J99" s="26">
        <v>3075.8788559043242</v>
      </c>
      <c r="K99" s="26">
        <v>3525.8360487929713</v>
      </c>
      <c r="L99" s="26">
        <v>3452.8767674118767</v>
      </c>
      <c r="M99" s="26">
        <v>3234.2037589216689</v>
      </c>
      <c r="N99" s="26">
        <v>4452.7437873060189</v>
      </c>
      <c r="O99" s="26">
        <v>5004.8338087952425</v>
      </c>
      <c r="P99" s="26">
        <v>5283.6145475390131</v>
      </c>
      <c r="Q99" s="26"/>
      <c r="R99" s="21"/>
      <c r="S99" s="21"/>
      <c r="T99" s="21"/>
      <c r="U99" s="21"/>
      <c r="V99" s="83">
        <f t="shared" si="3"/>
        <v>0</v>
      </c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</row>
    <row r="100" spans="1:33" ht="14.25" customHeight="1" x14ac:dyDescent="0.15">
      <c r="A100" s="27" t="s">
        <v>120</v>
      </c>
      <c r="B100" s="24"/>
      <c r="C100" s="24">
        <v>24.9</v>
      </c>
      <c r="D100" s="24">
        <v>28.182736245413899</v>
      </c>
      <c r="E100" s="24">
        <v>27.944695003749906</v>
      </c>
      <c r="F100" s="24">
        <v>28.963015763084492</v>
      </c>
      <c r="G100" s="24">
        <v>30.427203787576516</v>
      </c>
      <c r="H100" s="24">
        <v>44.744863125817353</v>
      </c>
      <c r="I100" s="24">
        <v>51.051545018196691</v>
      </c>
      <c r="J100" s="24">
        <v>23.928688246735401</v>
      </c>
      <c r="K100" s="24">
        <v>58.376077464939414</v>
      </c>
      <c r="L100" s="24">
        <v>32.133544273157142</v>
      </c>
      <c r="M100" s="24">
        <v>40.161199510257617</v>
      </c>
      <c r="N100" s="24">
        <v>64.469233601386279</v>
      </c>
      <c r="O100" s="24">
        <v>59.003029959402909</v>
      </c>
      <c r="P100" s="24">
        <v>37.197531313884838</v>
      </c>
      <c r="Q100" s="24"/>
      <c r="R100" s="21"/>
      <c r="S100" s="21"/>
      <c r="T100" s="21"/>
      <c r="U100" s="21"/>
      <c r="V100" s="83">
        <f t="shared" si="3"/>
        <v>0</v>
      </c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</row>
    <row r="101" spans="1:33" ht="14.25" customHeight="1" x14ac:dyDescent="0.15">
      <c r="A101" s="27" t="s">
        <v>121</v>
      </c>
      <c r="B101" s="26">
        <v>-3258.3</v>
      </c>
      <c r="C101" s="26">
        <v>-4381.8</v>
      </c>
      <c r="D101" s="26">
        <v>-4387.3999999999996</v>
      </c>
      <c r="E101" s="26">
        <v>-1266.8</v>
      </c>
      <c r="F101" s="26">
        <v>-2194.6</v>
      </c>
      <c r="G101" s="26">
        <v>-5316.5</v>
      </c>
      <c r="H101" s="26">
        <v>-4715.6000000000004</v>
      </c>
      <c r="I101" s="26">
        <v>-5474.1</v>
      </c>
      <c r="J101" s="26">
        <v>-4189.3</v>
      </c>
      <c r="K101" s="26">
        <v>-4984.7</v>
      </c>
      <c r="L101" s="26">
        <v>-4985.2</v>
      </c>
      <c r="M101" s="26">
        <v>-5766.7</v>
      </c>
      <c r="N101" s="26">
        <v>-6964.8</v>
      </c>
      <c r="O101" s="26">
        <v>-8152.8</v>
      </c>
      <c r="P101" s="26">
        <v>-6146.7</v>
      </c>
      <c r="Q101" s="26">
        <v>-2529.6999999999998</v>
      </c>
      <c r="R101" s="21"/>
      <c r="S101" s="21"/>
      <c r="T101" s="21"/>
      <c r="U101" s="21"/>
      <c r="V101" s="83">
        <f t="shared" ref="V101:V132" si="4">IF(Q101="", 0, 1)</f>
        <v>1</v>
      </c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</row>
    <row r="102" spans="1:33" ht="14.25" customHeight="1" x14ac:dyDescent="0.15">
      <c r="A102" s="27" t="s">
        <v>122</v>
      </c>
      <c r="B102" s="24">
        <v>871.26553866147856</v>
      </c>
      <c r="C102" s="24">
        <v>953.31274426928417</v>
      </c>
      <c r="D102" s="24">
        <v>1054.0391198503971</v>
      </c>
      <c r="E102" s="24">
        <v>1168.3994075676774</v>
      </c>
      <c r="F102" s="24">
        <v>1385.0021942162361</v>
      </c>
      <c r="G102" s="24">
        <v>1301.7814273981526</v>
      </c>
      <c r="H102" s="24">
        <v>1292.8147618078808</v>
      </c>
      <c r="I102" s="24">
        <v>1417.6430123476212</v>
      </c>
      <c r="J102" s="24">
        <v>1561.5</v>
      </c>
      <c r="K102" s="24">
        <v>1460.6666837558207</v>
      </c>
      <c r="L102" s="24">
        <v>1178.5610680879138</v>
      </c>
      <c r="M102" s="24">
        <v>1212.8906100402255</v>
      </c>
      <c r="N102" s="24">
        <v>1316.7708198127789</v>
      </c>
      <c r="O102" s="24">
        <v>1485.4828711106384</v>
      </c>
      <c r="P102" s="24">
        <v>1514.6748841489807</v>
      </c>
      <c r="Q102" s="24">
        <v>1762.4368084946045</v>
      </c>
      <c r="R102" s="21"/>
      <c r="S102" s="21"/>
      <c r="T102" s="21"/>
      <c r="U102" s="21"/>
      <c r="V102" s="83">
        <f t="shared" si="4"/>
        <v>1</v>
      </c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</row>
    <row r="103" spans="1:33" ht="14.25" customHeight="1" x14ac:dyDescent="0.15">
      <c r="A103" s="27" t="s">
        <v>123</v>
      </c>
      <c r="B103" s="26">
        <v>-3420.5479452054797</v>
      </c>
      <c r="C103" s="26">
        <v>-3673.9743237062235</v>
      </c>
      <c r="D103" s="26">
        <v>-10453.392287353949</v>
      </c>
      <c r="E103" s="26">
        <v>-10689.348135508009</v>
      </c>
      <c r="F103" s="26">
        <v>-12328.7</v>
      </c>
      <c r="G103" s="26">
        <v>-12258.180698256781</v>
      </c>
      <c r="H103" s="26">
        <v>-14375.925166103276</v>
      </c>
      <c r="I103" s="26">
        <v>-16713.946149169766</v>
      </c>
      <c r="J103" s="26">
        <v>-19106.51048806898</v>
      </c>
      <c r="K103" s="26">
        <v>-20673.958417290894</v>
      </c>
      <c r="L103" s="26">
        <v>-16522.067614496154</v>
      </c>
      <c r="M103" s="26">
        <v>-16732.03533794493</v>
      </c>
      <c r="N103" s="26">
        <v>-14904.249754978106</v>
      </c>
      <c r="O103" s="26">
        <v>-14854.878007921223</v>
      </c>
      <c r="P103" s="26">
        <v>-16288.378738940914</v>
      </c>
      <c r="Q103" s="26">
        <v>-17598.435718043183</v>
      </c>
      <c r="R103" s="21"/>
      <c r="S103" s="21"/>
      <c r="T103" s="21"/>
      <c r="U103" s="21"/>
      <c r="V103" s="83">
        <f t="shared" si="4"/>
        <v>1</v>
      </c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</row>
    <row r="104" spans="1:33" ht="14.25" customHeight="1" x14ac:dyDescent="0.15">
      <c r="A104" s="27" t="s">
        <v>124</v>
      </c>
      <c r="B104" s="24">
        <v>500.30744630341042</v>
      </c>
      <c r="C104" s="24">
        <v>729.51187709056603</v>
      </c>
      <c r="D104" s="24">
        <v>1018.502436265846</v>
      </c>
      <c r="E104" s="24">
        <v>1476.0160899161899</v>
      </c>
      <c r="F104" s="24">
        <v>1207.072627983742</v>
      </c>
      <c r="G104" s="24">
        <v>1391.3</v>
      </c>
      <c r="H104" s="24">
        <v>1838.678711335602</v>
      </c>
      <c r="I104" s="24">
        <v>2061.4956912861931</v>
      </c>
      <c r="J104" s="24">
        <v>2238.0187728716451</v>
      </c>
      <c r="K104" s="24">
        <v>2175.7513441635151</v>
      </c>
      <c r="L104" s="24">
        <v>1628.0680884409201</v>
      </c>
      <c r="M104" s="24">
        <v>1903.5957179193201</v>
      </c>
      <c r="N104" s="24">
        <v>2365.07016338108</v>
      </c>
      <c r="O104" s="24">
        <v>2420.9159455930499</v>
      </c>
      <c r="P104" s="24">
        <v>2270.2927678104202</v>
      </c>
      <c r="Q104" s="24"/>
      <c r="R104" s="21"/>
      <c r="S104" s="21"/>
      <c r="T104" s="21"/>
      <c r="U104" s="21"/>
      <c r="V104" s="83">
        <f t="shared" si="4"/>
        <v>0</v>
      </c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</row>
    <row r="105" spans="1:33" ht="14.25" customHeight="1" x14ac:dyDescent="0.15">
      <c r="A105" s="27" t="s">
        <v>125</v>
      </c>
      <c r="B105" s="26">
        <v>67.159587999999999</v>
      </c>
      <c r="C105" s="26">
        <v>126.6401461</v>
      </c>
      <c r="D105" s="26">
        <v>97.359363439999996</v>
      </c>
      <c r="E105" s="26">
        <v>140.72815685000003</v>
      </c>
      <c r="F105" s="26">
        <v>132.88885056999999</v>
      </c>
      <c r="G105" s="26">
        <v>178.63107678899999</v>
      </c>
      <c r="H105" s="26">
        <v>222.77656877999999</v>
      </c>
      <c r="I105" s="26">
        <v>281.8</v>
      </c>
      <c r="J105" s="26">
        <v>273.58559665986002</v>
      </c>
      <c r="K105" s="26">
        <v>309.78624637103997</v>
      </c>
      <c r="L105" s="26">
        <v>220.90590981625479</v>
      </c>
      <c r="M105" s="26">
        <v>255.13480492851238</v>
      </c>
      <c r="N105" s="26">
        <v>316.58924776668658</v>
      </c>
      <c r="O105" s="26">
        <v>307.64536321642203</v>
      </c>
      <c r="P105" s="26">
        <v>297.87358812999997</v>
      </c>
      <c r="Q105" s="26"/>
      <c r="R105" s="21"/>
      <c r="S105" s="21"/>
      <c r="T105" s="21"/>
      <c r="U105" s="21"/>
      <c r="V105" s="83">
        <f t="shared" si="4"/>
        <v>0</v>
      </c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</row>
    <row r="106" spans="1:33" ht="14.25" customHeight="1" x14ac:dyDescent="0.15">
      <c r="A106" s="27" t="s">
        <v>126</v>
      </c>
      <c r="B106" s="24">
        <v>618.99705869022102</v>
      </c>
      <c r="C106" s="24">
        <v>537.74716967229926</v>
      </c>
      <c r="D106" s="24">
        <v>478.5885071495037</v>
      </c>
      <c r="E106" s="24">
        <v>665.42260768878316</v>
      </c>
      <c r="F106" s="24">
        <v>749.80575321338335</v>
      </c>
      <c r="G106" s="24">
        <v>685.78439610389592</v>
      </c>
      <c r="H106" s="24">
        <v>749.99830472808367</v>
      </c>
      <c r="I106" s="24">
        <v>677.70526870967888</v>
      </c>
      <c r="J106" s="24">
        <v>629.08199907746882</v>
      </c>
      <c r="K106" s="24">
        <v>374.39151336063696</v>
      </c>
      <c r="L106" s="24">
        <v>436.75019539170563</v>
      </c>
      <c r="M106" s="24">
        <v>396.52287252056061</v>
      </c>
      <c r="N106" s="24">
        <v>662.21309442041684</v>
      </c>
      <c r="O106" s="24">
        <v>735.0583518131881</v>
      </c>
      <c r="P106" s="24">
        <v>546.78015565476278</v>
      </c>
      <c r="Q106" s="24">
        <v>554.44822495460255</v>
      </c>
      <c r="R106" s="21"/>
      <c r="S106" s="21"/>
      <c r="T106" s="21"/>
      <c r="U106" s="21"/>
      <c r="V106" s="83">
        <f t="shared" si="4"/>
        <v>1</v>
      </c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</row>
    <row r="107" spans="1:33" ht="14.25" customHeight="1" x14ac:dyDescent="0.15">
      <c r="A107" s="27" t="s">
        <v>127</v>
      </c>
      <c r="B107" s="26">
        <v>1062.6898366650323</v>
      </c>
      <c r="C107" s="26">
        <v>1968.9681709179454</v>
      </c>
      <c r="D107" s="26">
        <v>2768.65</v>
      </c>
      <c r="E107" s="26">
        <v>2360.34</v>
      </c>
      <c r="F107" s="26">
        <v>1827.1639242697181</v>
      </c>
      <c r="G107" s="26">
        <v>2449.7377550347901</v>
      </c>
      <c r="H107" s="26">
        <v>2342.8305059999998</v>
      </c>
      <c r="I107" s="26">
        <v>1794.275799</v>
      </c>
      <c r="J107" s="26">
        <v>1601.1216119999999</v>
      </c>
      <c r="K107" s="26">
        <v>2359.9274740000001</v>
      </c>
      <c r="L107" s="26">
        <v>3393.0968790000002</v>
      </c>
      <c r="M107" s="26">
        <v>2450.9197340000001</v>
      </c>
      <c r="N107" s="26">
        <v>1205.4886260000001</v>
      </c>
      <c r="O107" s="26">
        <v>1366.4529476141902</v>
      </c>
      <c r="P107" s="26">
        <v>2898.0427086513564</v>
      </c>
      <c r="Q107" s="26"/>
      <c r="R107" s="21"/>
      <c r="S107" s="21"/>
      <c r="T107" s="21"/>
      <c r="U107" s="21"/>
      <c r="V107" s="83">
        <f t="shared" si="4"/>
        <v>0</v>
      </c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</row>
    <row r="108" spans="1:33" ht="14.25" customHeight="1" x14ac:dyDescent="0.15">
      <c r="A108" s="27" t="s">
        <v>128</v>
      </c>
      <c r="B108" s="24">
        <v>476.7</v>
      </c>
      <c r="C108" s="24">
        <v>577.7062047792466</v>
      </c>
      <c r="D108" s="24">
        <v>694.17527168858805</v>
      </c>
      <c r="E108" s="24">
        <v>698.6460026039955</v>
      </c>
      <c r="F108" s="24">
        <v>719.97796472127766</v>
      </c>
      <c r="G108" s="24">
        <v>673.48278369617503</v>
      </c>
      <c r="H108" s="24">
        <v>680.70271605640551</v>
      </c>
      <c r="I108" s="24">
        <v>879.17725194776915</v>
      </c>
      <c r="J108" s="24">
        <v>836.11750597019773</v>
      </c>
      <c r="K108" s="24">
        <v>806.15203312009544</v>
      </c>
      <c r="L108" s="24">
        <v>681.08038437612572</v>
      </c>
      <c r="M108" s="24">
        <v>478.44963240680858</v>
      </c>
      <c r="N108" s="24">
        <v>596.58518378986912</v>
      </c>
      <c r="O108" s="24">
        <v>606.64213013497783</v>
      </c>
      <c r="P108" s="24">
        <v>583.67067809538617</v>
      </c>
      <c r="Q108" s="24">
        <v>640.60449258016024</v>
      </c>
      <c r="R108" s="21"/>
      <c r="S108" s="21"/>
      <c r="T108" s="21"/>
      <c r="U108" s="21"/>
      <c r="V108" s="83">
        <f t="shared" si="4"/>
        <v>1</v>
      </c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</row>
    <row r="109" spans="1:33" ht="14.25" customHeight="1" x14ac:dyDescent="0.15">
      <c r="A109" s="27" t="s">
        <v>129</v>
      </c>
      <c r="B109" s="26">
        <v>779.4317431896236</v>
      </c>
      <c r="C109" s="26">
        <v>1200.1109643439095</v>
      </c>
      <c r="D109" s="26">
        <v>1138.788368045555</v>
      </c>
      <c r="E109" s="26">
        <v>1175.3645482960312</v>
      </c>
      <c r="F109" s="26">
        <v>1100.6750324397051</v>
      </c>
      <c r="G109" s="26">
        <v>795.7</v>
      </c>
      <c r="H109" s="26">
        <v>947.69832578182695</v>
      </c>
      <c r="I109" s="26">
        <v>713.332072854079</v>
      </c>
      <c r="J109" s="26">
        <v>695.28178007595398</v>
      </c>
      <c r="K109" s="26">
        <v>1039.7149686641851</v>
      </c>
      <c r="L109" s="26">
        <v>1422.6072867430601</v>
      </c>
      <c r="M109" s="26">
        <v>950.52706624222105</v>
      </c>
      <c r="N109" s="26">
        <v>472.20592858664696</v>
      </c>
      <c r="O109" s="26">
        <v>153.28466511658661</v>
      </c>
      <c r="P109" s="26">
        <v>132.7331576411064</v>
      </c>
      <c r="Q109" s="26"/>
      <c r="R109" s="21"/>
      <c r="S109" s="21"/>
      <c r="T109" s="21"/>
      <c r="U109" s="21"/>
      <c r="V109" s="83">
        <f t="shared" si="4"/>
        <v>0</v>
      </c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</row>
    <row r="110" spans="1:33" ht="14.25" customHeight="1" x14ac:dyDescent="0.15">
      <c r="A110" s="27" t="s">
        <v>130</v>
      </c>
      <c r="B110" s="24">
        <v>-634</v>
      </c>
      <c r="C110" s="24">
        <v>586</v>
      </c>
      <c r="D110" s="24">
        <v>-218.7</v>
      </c>
      <c r="E110" s="24">
        <v>-1040</v>
      </c>
      <c r="F110" s="24">
        <v>-1572</v>
      </c>
      <c r="G110" s="24">
        <v>-1828</v>
      </c>
      <c r="H110" s="24">
        <v>-377</v>
      </c>
      <c r="I110" s="24">
        <v>-2824.2</v>
      </c>
      <c r="J110" s="24">
        <v>-3252.2</v>
      </c>
      <c r="K110" s="24">
        <v>-1120.9000000000001</v>
      </c>
      <c r="L110" s="24">
        <v>-839.8</v>
      </c>
      <c r="M110" s="24">
        <v>-755.8</v>
      </c>
      <c r="N110" s="24">
        <v>-716.2</v>
      </c>
      <c r="O110" s="24">
        <v>-752.6</v>
      </c>
      <c r="P110" s="24"/>
      <c r="Q110" s="24"/>
      <c r="R110" s="21"/>
      <c r="S110" s="21"/>
      <c r="T110" s="21"/>
      <c r="U110" s="21"/>
      <c r="V110" s="83">
        <f t="shared" si="4"/>
        <v>0</v>
      </c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</row>
    <row r="111" spans="1:33" ht="14.25" customHeight="1" x14ac:dyDescent="0.15">
      <c r="A111" s="27" t="s">
        <v>131</v>
      </c>
      <c r="B111" s="26">
        <v>389.26091814320569</v>
      </c>
      <c r="C111" s="26">
        <v>510.29221280252864</v>
      </c>
      <c r="D111" s="26">
        <v>678.3989128413383</v>
      </c>
      <c r="E111" s="26">
        <v>740.35462025458241</v>
      </c>
      <c r="F111" s="26">
        <v>587.31440806775663</v>
      </c>
      <c r="G111" s="26">
        <v>1059.0748601948044</v>
      </c>
      <c r="H111" s="26">
        <v>850.13257306019898</v>
      </c>
      <c r="I111" s="26">
        <v>404.47390012838184</v>
      </c>
      <c r="J111" s="26">
        <v>1141.6794428284486</v>
      </c>
      <c r="K111" s="26">
        <v>1370.196365528355</v>
      </c>
      <c r="L111" s="26">
        <v>895.74331269773268</v>
      </c>
      <c r="M111" s="26">
        <v>761.48241445843018</v>
      </c>
      <c r="N111" s="26">
        <v>888.87751709035615</v>
      </c>
      <c r="O111" s="26">
        <v>832.51204864414069</v>
      </c>
      <c r="P111" s="26">
        <v>868.81211718263125</v>
      </c>
      <c r="Q111" s="26">
        <v>616.86715470091485</v>
      </c>
      <c r="R111" s="21"/>
      <c r="S111" s="21"/>
      <c r="T111" s="21"/>
      <c r="U111" s="21"/>
      <c r="V111" s="83">
        <f t="shared" si="4"/>
        <v>1</v>
      </c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</row>
    <row r="112" spans="1:33" ht="14.25" customHeight="1" x14ac:dyDescent="0.15">
      <c r="A112" s="27" t="s">
        <v>132</v>
      </c>
      <c r="B112" s="24">
        <v>-27.447176603245019</v>
      </c>
      <c r="C112" s="24">
        <v>96.218271386810244</v>
      </c>
      <c r="D112" s="24">
        <v>337.36553821395881</v>
      </c>
      <c r="E112" s="24">
        <v>147.55659074933348</v>
      </c>
      <c r="F112" s="24">
        <v>-256.05653831824281</v>
      </c>
      <c r="G112" s="24">
        <v>81.14654185598414</v>
      </c>
      <c r="H112" s="24">
        <v>-153.14017153262705</v>
      </c>
      <c r="I112" s="24">
        <v>-434.94323464151137</v>
      </c>
      <c r="J112" s="24">
        <v>112.12187227823203</v>
      </c>
      <c r="K112" s="24">
        <v>19.316907733146085</v>
      </c>
      <c r="L112" s="24">
        <v>610.14292055116653</v>
      </c>
      <c r="M112" s="24">
        <v>583.54419764413365</v>
      </c>
      <c r="N112" s="24">
        <v>-395.50798945636365</v>
      </c>
      <c r="O112" s="24">
        <v>81.075137525288454</v>
      </c>
      <c r="P112" s="24">
        <v>-482.14731632184828</v>
      </c>
      <c r="Q112" s="24">
        <v>-1109.4148366289585</v>
      </c>
      <c r="R112" s="21"/>
      <c r="S112" s="21"/>
      <c r="T112" s="21"/>
      <c r="U112" s="21"/>
      <c r="V112" s="83">
        <f t="shared" si="4"/>
        <v>1</v>
      </c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</row>
    <row r="113" spans="1:33" ht="14.25" customHeight="1" x14ac:dyDescent="0.15">
      <c r="A113" s="27" t="s">
        <v>133</v>
      </c>
      <c r="B113" s="26">
        <v>213.8</v>
      </c>
      <c r="C113" s="26">
        <v>261.07503786855375</v>
      </c>
      <c r="D113" s="26">
        <v>391.51479565269642</v>
      </c>
      <c r="E113" s="26">
        <v>516.39938968975173</v>
      </c>
      <c r="F113" s="26">
        <v>342.29679549561047</v>
      </c>
      <c r="G113" s="26">
        <v>542.97153870445618</v>
      </c>
      <c r="H113" s="26">
        <v>582.61396133119752</v>
      </c>
      <c r="I113" s="26">
        <v>580.20150557751606</v>
      </c>
      <c r="J113" s="26">
        <v>624.834289615702</v>
      </c>
      <c r="K113" s="26">
        <v>725.2634338955263</v>
      </c>
      <c r="L113" s="26">
        <v>529.18040194713365</v>
      </c>
      <c r="M113" s="26">
        <v>689.36903434886381</v>
      </c>
      <c r="N113" s="26">
        <v>730.16619488987044</v>
      </c>
      <c r="O113" s="26">
        <v>972.03829748290161</v>
      </c>
      <c r="P113" s="26">
        <v>793.01140088831244</v>
      </c>
      <c r="Q113" s="26"/>
      <c r="R113" s="21"/>
      <c r="S113" s="21"/>
      <c r="T113" s="21"/>
      <c r="U113" s="21"/>
      <c r="V113" s="83">
        <f t="shared" si="4"/>
        <v>0</v>
      </c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</row>
    <row r="114" spans="1:33" ht="14.25" customHeight="1" x14ac:dyDescent="0.15">
      <c r="A114" s="27" t="s">
        <v>134</v>
      </c>
      <c r="B114" s="24">
        <v>273.97246413312956</v>
      </c>
      <c r="C114" s="24">
        <v>300.88336516841468</v>
      </c>
      <c r="D114" s="24">
        <v>321.83932978444307</v>
      </c>
      <c r="E114" s="24">
        <v>437.16230927767623</v>
      </c>
      <c r="F114" s="24">
        <v>468.58925779198466</v>
      </c>
      <c r="G114" s="24">
        <v>641.08478921301366</v>
      </c>
      <c r="H114" s="24">
        <v>518.84627634101537</v>
      </c>
      <c r="I114" s="24">
        <v>469.84587071069092</v>
      </c>
      <c r="J114" s="24">
        <v>592.37271467788389</v>
      </c>
      <c r="K114" s="24">
        <v>542.93425325048008</v>
      </c>
      <c r="L114" s="24">
        <v>397.91643883041002</v>
      </c>
      <c r="M114" s="24">
        <v>314.81048146210804</v>
      </c>
      <c r="N114" s="24">
        <v>388.39183379792098</v>
      </c>
      <c r="O114" s="24">
        <v>457.36793479462602</v>
      </c>
      <c r="P114" s="24">
        <v>494.44736773165204</v>
      </c>
      <c r="Q114" s="24"/>
      <c r="R114" s="21"/>
      <c r="S114" s="21"/>
      <c r="T114" s="21"/>
      <c r="U114" s="21"/>
      <c r="V114" s="83">
        <f t="shared" si="4"/>
        <v>0</v>
      </c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</row>
    <row r="115" spans="1:33" ht="14.25" customHeight="1" x14ac:dyDescent="0.15">
      <c r="A115" s="27" t="s">
        <v>135</v>
      </c>
      <c r="B115" s="26">
        <v>-4477.4870939536704</v>
      </c>
      <c r="C115" s="26">
        <v>-4560.2618225177839</v>
      </c>
      <c r="D115" s="26">
        <v>-4668.0341818652059</v>
      </c>
      <c r="E115" s="26">
        <v>-5261.7419214710199</v>
      </c>
      <c r="F115" s="26">
        <v>-5567.9824709095556</v>
      </c>
      <c r="G115" s="26">
        <v>-6769.8</v>
      </c>
      <c r="H115" s="26">
        <v>-6883.965533789401</v>
      </c>
      <c r="I115" s="26">
        <v>-5977.7401613656875</v>
      </c>
      <c r="J115" s="26">
        <v>-5556.6155081715706</v>
      </c>
      <c r="K115" s="26">
        <v>-5327.0459556482228</v>
      </c>
      <c r="L115" s="26">
        <v>-5496.7288737864728</v>
      </c>
      <c r="M115" s="26">
        <v>-4501.7686935645406</v>
      </c>
      <c r="N115" s="26">
        <v>-4029.2160919534731</v>
      </c>
      <c r="O115" s="26">
        <v>-4888.444762295725</v>
      </c>
      <c r="P115" s="26">
        <v>-5178.8704181638768</v>
      </c>
      <c r="Q115" s="26">
        <v>-643.84324389169194</v>
      </c>
      <c r="R115" s="21"/>
      <c r="S115" s="21"/>
      <c r="T115" s="21"/>
      <c r="U115" s="21"/>
      <c r="V115" s="83">
        <f t="shared" si="4"/>
        <v>1</v>
      </c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</row>
    <row r="116" spans="1:33" ht="14.25" customHeight="1" x14ac:dyDescent="0.15">
      <c r="A116" s="27" t="s">
        <v>136</v>
      </c>
      <c r="B116" s="24">
        <v>141.97910951538501</v>
      </c>
      <c r="C116" s="24">
        <v>8.1703450899999996</v>
      </c>
      <c r="D116" s="24">
        <v>-156.52901122999998</v>
      </c>
      <c r="E116" s="24">
        <v>-214.72791322836102</v>
      </c>
      <c r="F116" s="24">
        <v>-180.58156778</v>
      </c>
      <c r="G116" s="24">
        <v>-199.06103000823001</v>
      </c>
      <c r="H116" s="24">
        <v>-235.7</v>
      </c>
      <c r="I116" s="24">
        <v>-251.84621221039899</v>
      </c>
      <c r="J116" s="24">
        <v>-272.03102753549098</v>
      </c>
      <c r="K116" s="24">
        <v>-307.77189213443796</v>
      </c>
      <c r="L116" s="24">
        <v>-345.15281554909598</v>
      </c>
      <c r="M116" s="24">
        <v>-628.82480904981799</v>
      </c>
      <c r="N116" s="24">
        <v>-468.801829078906</v>
      </c>
      <c r="O116" s="24">
        <v>-492.58545161876202</v>
      </c>
      <c r="P116" s="24">
        <v>-581.4776763120019</v>
      </c>
      <c r="Q116" s="24">
        <v>-185.62617306824401</v>
      </c>
      <c r="R116" s="21"/>
      <c r="S116" s="21"/>
      <c r="T116" s="21"/>
      <c r="U116" s="21"/>
      <c r="V116" s="83">
        <f t="shared" si="4"/>
        <v>1</v>
      </c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</row>
    <row r="117" spans="1:33" ht="14.25" customHeight="1" x14ac:dyDescent="0.15">
      <c r="A117" s="27" t="s">
        <v>137</v>
      </c>
      <c r="B117" s="26">
        <v>227.6</v>
      </c>
      <c r="C117" s="26">
        <v>325.11611307110871</v>
      </c>
      <c r="D117" s="26">
        <v>399.94426270300693</v>
      </c>
      <c r="E117" s="26">
        <v>454.88523743409991</v>
      </c>
      <c r="F117" s="26">
        <v>486.35465386522401</v>
      </c>
      <c r="G117" s="26">
        <v>537.53755656738952</v>
      </c>
      <c r="H117" s="26">
        <v>855.68763668741315</v>
      </c>
      <c r="I117" s="26">
        <v>794.93607971100607</v>
      </c>
      <c r="J117" s="26">
        <v>2035.3166014563994</v>
      </c>
      <c r="K117" s="26">
        <v>1936.0618331895198</v>
      </c>
      <c r="L117" s="26">
        <v>1635.4585771598231</v>
      </c>
      <c r="M117" s="26">
        <v>1725.3664975085137</v>
      </c>
      <c r="N117" s="26">
        <v>1484.4170930270184</v>
      </c>
      <c r="O117" s="26">
        <v>1567.9768981264797</v>
      </c>
      <c r="P117" s="26"/>
      <c r="Q117" s="26"/>
      <c r="R117" s="21"/>
      <c r="S117" s="21"/>
      <c r="T117" s="21"/>
      <c r="U117" s="21"/>
      <c r="V117" s="83">
        <f t="shared" si="4"/>
        <v>0</v>
      </c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</row>
    <row r="118" spans="1:33" ht="14.25" customHeight="1" x14ac:dyDescent="0.15">
      <c r="A118" s="27" t="s">
        <v>138</v>
      </c>
      <c r="B118" s="24">
        <v>43.541348553389149</v>
      </c>
      <c r="C118" s="24">
        <v>-11.388076379446893</v>
      </c>
      <c r="D118" s="24">
        <v>-36.05195530301016</v>
      </c>
      <c r="E118" s="24">
        <v>70.383585115483683</v>
      </c>
      <c r="F118" s="24">
        <v>129.0969545293633</v>
      </c>
      <c r="G118" s="24">
        <v>101.28982423965421</v>
      </c>
      <c r="H118" s="24">
        <v>140.80542490386293</v>
      </c>
      <c r="I118" s="24">
        <v>169.38531918963523</v>
      </c>
      <c r="J118" s="24">
        <v>195.54439443287993</v>
      </c>
      <c r="K118" s="24">
        <v>273.03407518021049</v>
      </c>
      <c r="L118" s="24">
        <v>-101.06496040549895</v>
      </c>
      <c r="M118" s="24">
        <v>-154.04207910949964</v>
      </c>
      <c r="N118" s="24">
        <v>-149.35781708486326</v>
      </c>
      <c r="O118" s="24">
        <v>-189.96502331976683</v>
      </c>
      <c r="P118" s="24">
        <v>-185.06994021416693</v>
      </c>
      <c r="Q118" s="24">
        <v>-186.34368250432064</v>
      </c>
      <c r="R118" s="21"/>
      <c r="S118" s="21"/>
      <c r="T118" s="21"/>
      <c r="U118" s="21"/>
      <c r="V118" s="83">
        <f t="shared" si="4"/>
        <v>1</v>
      </c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</row>
    <row r="119" spans="1:33" ht="14.25" customHeight="1" x14ac:dyDescent="0.15">
      <c r="A119" s="27" t="s">
        <v>139</v>
      </c>
      <c r="B119" s="26">
        <v>57.4</v>
      </c>
      <c r="C119" s="26">
        <v>54.067279130185703</v>
      </c>
      <c r="D119" s="26">
        <v>61.914376771170701</v>
      </c>
      <c r="E119" s="26">
        <v>62.057941960035002</v>
      </c>
      <c r="F119" s="26">
        <v>60.028439339811399</v>
      </c>
      <c r="G119" s="26">
        <v>59.723336077407801</v>
      </c>
      <c r="H119" s="26">
        <v>58.318707105115401</v>
      </c>
      <c r="I119" s="26">
        <v>53.929564014607202</v>
      </c>
      <c r="J119" s="26">
        <v>56.350772646597605</v>
      </c>
      <c r="K119" s="26">
        <v>53.910649723775606</v>
      </c>
      <c r="L119" s="26">
        <v>53.527846539999999</v>
      </c>
      <c r="M119" s="26">
        <v>53.602772539999997</v>
      </c>
      <c r="N119" s="26">
        <v>41.137593056200494</v>
      </c>
      <c r="O119" s="26">
        <v>42.9650577462005</v>
      </c>
      <c r="P119" s="26"/>
      <c r="Q119" s="26"/>
      <c r="R119" s="21"/>
      <c r="S119" s="21"/>
      <c r="T119" s="21"/>
      <c r="U119" s="21"/>
      <c r="V119" s="83">
        <f t="shared" si="4"/>
        <v>0</v>
      </c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</row>
    <row r="120" spans="1:33" ht="14.25" customHeight="1" x14ac:dyDescent="0.15">
      <c r="A120" s="27" t="s">
        <v>140</v>
      </c>
      <c r="B120" s="24"/>
      <c r="C120" s="24"/>
      <c r="D120" s="24"/>
      <c r="E120" s="24"/>
      <c r="F120" s="24"/>
      <c r="G120" s="24"/>
      <c r="H120" s="24"/>
      <c r="I120" s="24">
        <v>310.99098926842117</v>
      </c>
      <c r="J120" s="24">
        <v>140.7501426326767</v>
      </c>
      <c r="K120" s="24">
        <v>113.83493904765332</v>
      </c>
      <c r="L120" s="24">
        <v>178.13231399050875</v>
      </c>
      <c r="M120" s="24">
        <v>244.56518686332637</v>
      </c>
      <c r="N120" s="24">
        <v>251.1</v>
      </c>
      <c r="O120" s="24">
        <v>205.11800674638101</v>
      </c>
      <c r="P120" s="24">
        <v>316.16685165670901</v>
      </c>
      <c r="Q120" s="24"/>
      <c r="R120" s="21"/>
      <c r="S120" s="21"/>
      <c r="T120" s="21"/>
      <c r="U120" s="21"/>
      <c r="V120" s="83">
        <f t="shared" si="4"/>
        <v>0</v>
      </c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</row>
    <row r="121" spans="1:33" ht="14.25" customHeight="1" x14ac:dyDescent="0.15">
      <c r="A121" s="27" t="s">
        <v>141</v>
      </c>
      <c r="B121" s="26">
        <v>61.019599842514786</v>
      </c>
      <c r="C121" s="26">
        <v>71.060233717441221</v>
      </c>
      <c r="D121" s="26">
        <v>124.93162403569919</v>
      </c>
      <c r="E121" s="26">
        <v>224.18825083127817</v>
      </c>
      <c r="F121" s="26">
        <v>223.71906711836249</v>
      </c>
      <c r="G121" s="26">
        <v>183.29772513315862</v>
      </c>
      <c r="H121" s="26">
        <v>120.32730175040993</v>
      </c>
      <c r="I121" s="26">
        <v>141.94432041292774</v>
      </c>
      <c r="J121" s="26">
        <v>-92.1</v>
      </c>
      <c r="K121" s="26">
        <v>-350.01522468090963</v>
      </c>
      <c r="L121" s="26">
        <v>-324.3066231125311</v>
      </c>
      <c r="M121" s="26">
        <v>-328.11717733126824</v>
      </c>
      <c r="N121" s="26">
        <v>-271.91254365041135</v>
      </c>
      <c r="O121" s="26">
        <v>-406.45738698599769</v>
      </c>
      <c r="P121" s="26">
        <v>-384.17044292573365</v>
      </c>
      <c r="Q121" s="26">
        <v>-323.32888289472822</v>
      </c>
      <c r="R121" s="21"/>
      <c r="S121" s="21"/>
      <c r="T121" s="21"/>
      <c r="U121" s="21"/>
      <c r="V121" s="83">
        <f t="shared" si="4"/>
        <v>1</v>
      </c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</row>
    <row r="122" spans="1:33" ht="14.25" customHeight="1" x14ac:dyDescent="0.15">
      <c r="A122" s="27" t="s">
        <v>142</v>
      </c>
      <c r="B122" s="24">
        <v>22137.472342000001</v>
      </c>
      <c r="C122" s="24">
        <v>26121.599999999999</v>
      </c>
      <c r="D122" s="24">
        <v>26417.971024999999</v>
      </c>
      <c r="E122" s="24">
        <v>25482.268068000001</v>
      </c>
      <c r="F122" s="24">
        <v>21664.958052999998</v>
      </c>
      <c r="G122" s="24">
        <v>21904.409753</v>
      </c>
      <c r="H122" s="24">
        <v>23589.973751000001</v>
      </c>
      <c r="I122" s="24">
        <v>22637.972716</v>
      </c>
      <c r="J122" s="24">
        <v>21941.506896999999</v>
      </c>
      <c r="K122" s="24">
        <v>23345.297861999999</v>
      </c>
      <c r="L122" s="24">
        <v>24289.846538999998</v>
      </c>
      <c r="M122" s="24">
        <v>27079.105131</v>
      </c>
      <c r="N122" s="24">
        <v>30129.410647000001</v>
      </c>
      <c r="O122" s="24">
        <v>33406.378363000003</v>
      </c>
      <c r="P122" s="24">
        <v>36200.235293999998</v>
      </c>
      <c r="Q122" s="24">
        <v>40069.393568</v>
      </c>
      <c r="R122" s="21"/>
      <c r="S122" s="21"/>
      <c r="T122" s="21"/>
      <c r="U122" s="21"/>
      <c r="V122" s="83">
        <f t="shared" si="4"/>
        <v>1</v>
      </c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</row>
    <row r="123" spans="1:33" ht="14.25" customHeight="1" x14ac:dyDescent="0.15">
      <c r="A123" s="27" t="s">
        <v>143</v>
      </c>
      <c r="B123" s="26"/>
      <c r="C123" s="26"/>
      <c r="D123" s="26"/>
      <c r="E123" s="26"/>
      <c r="F123" s="26">
        <v>108.3</v>
      </c>
      <c r="G123" s="26">
        <v>112.37520000000001</v>
      </c>
      <c r="H123" s="26">
        <v>107.6229</v>
      </c>
      <c r="I123" s="26">
        <v>106.0117</v>
      </c>
      <c r="J123" s="26">
        <v>103.8434</v>
      </c>
      <c r="K123" s="26">
        <v>100.8386</v>
      </c>
      <c r="L123" s="26"/>
      <c r="M123" s="26"/>
      <c r="N123" s="26"/>
      <c r="O123" s="26"/>
      <c r="P123" s="26"/>
      <c r="Q123" s="26"/>
      <c r="R123" s="21"/>
      <c r="S123" s="21"/>
      <c r="T123" s="21"/>
      <c r="U123" s="21"/>
      <c r="V123" s="83">
        <f t="shared" si="4"/>
        <v>0</v>
      </c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</row>
    <row r="124" spans="1:33" ht="14.25" customHeight="1" x14ac:dyDescent="0.15">
      <c r="A124" s="27" t="s">
        <v>144</v>
      </c>
      <c r="B124" s="24">
        <v>575.54</v>
      </c>
      <c r="C124" s="24">
        <v>814.29</v>
      </c>
      <c r="D124" s="24">
        <v>1232.28</v>
      </c>
      <c r="E124" s="24">
        <v>1638.8</v>
      </c>
      <c r="F124" s="24">
        <v>1191.2</v>
      </c>
      <c r="G124" s="24">
        <v>1268.31</v>
      </c>
      <c r="H124" s="24">
        <v>1396.03</v>
      </c>
      <c r="I124" s="24">
        <v>1506.25</v>
      </c>
      <c r="J124" s="24">
        <v>1601.92</v>
      </c>
      <c r="K124" s="24">
        <v>1522.93</v>
      </c>
      <c r="L124" s="24">
        <v>1079.1400000000001</v>
      </c>
      <c r="M124" s="24">
        <v>1123.71</v>
      </c>
      <c r="N124" s="24">
        <v>1143.33</v>
      </c>
      <c r="O124" s="24">
        <v>1186.7</v>
      </c>
      <c r="P124" s="24">
        <v>1220.99</v>
      </c>
      <c r="Q124" s="24">
        <v>1418.97</v>
      </c>
      <c r="R124" s="21"/>
      <c r="S124" s="21"/>
      <c r="T124" s="21"/>
      <c r="U124" s="21"/>
      <c r="V124" s="83">
        <f t="shared" si="4"/>
        <v>1</v>
      </c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</row>
    <row r="125" spans="1:33" ht="14.25" customHeight="1" x14ac:dyDescent="0.15">
      <c r="A125" s="27" t="s">
        <v>145</v>
      </c>
      <c r="B125" s="26">
        <v>225.19597303560531</v>
      </c>
      <c r="C125" s="26">
        <v>211.43988728066799</v>
      </c>
      <c r="D125" s="26">
        <v>212.31200000000001</v>
      </c>
      <c r="E125" s="26">
        <v>220.68382510903069</v>
      </c>
      <c r="F125" s="26">
        <v>185.65592392388939</v>
      </c>
      <c r="G125" s="26">
        <v>187.00026436209441</v>
      </c>
      <c r="H125" s="26">
        <v>248.32199410576411</v>
      </c>
      <c r="I125" s="26">
        <v>241.78695889272828</v>
      </c>
      <c r="J125" s="26">
        <v>148.9251956256094</v>
      </c>
      <c r="K125" s="26">
        <v>149.68123643069478</v>
      </c>
      <c r="L125" s="26">
        <v>174.06252958758438</v>
      </c>
      <c r="M125" s="26">
        <v>212.07110709600474</v>
      </c>
      <c r="N125" s="26">
        <v>179.54225090973321</v>
      </c>
      <c r="O125" s="26">
        <v>284.2216381126774</v>
      </c>
      <c r="P125" s="26">
        <v>240.6963417466377</v>
      </c>
      <c r="Q125" s="26">
        <v>273.31100814432222</v>
      </c>
      <c r="R125" s="21"/>
      <c r="S125" s="21"/>
      <c r="T125" s="21"/>
      <c r="U125" s="21"/>
      <c r="V125" s="83">
        <f t="shared" si="4"/>
        <v>1</v>
      </c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</row>
    <row r="126" spans="1:33" ht="14.25" customHeight="1" x14ac:dyDescent="0.15">
      <c r="A126" s="27" t="s">
        <v>146</v>
      </c>
      <c r="B126" s="24"/>
      <c r="C126" s="24"/>
      <c r="D126" s="24">
        <v>81.843527176439309</v>
      </c>
      <c r="E126" s="24">
        <v>107.19603634758404</v>
      </c>
      <c r="F126" s="24">
        <v>119.82305081315496</v>
      </c>
      <c r="G126" s="24">
        <v>239.6</v>
      </c>
      <c r="H126" s="24">
        <v>277.33135630712246</v>
      </c>
      <c r="I126" s="24">
        <v>297.34942660447763</v>
      </c>
      <c r="J126" s="24">
        <v>301.34827660648455</v>
      </c>
      <c r="K126" s="24">
        <v>279.80456795318077</v>
      </c>
      <c r="L126" s="24">
        <v>214.18957514332442</v>
      </c>
      <c r="M126" s="24">
        <v>234.36949855402622</v>
      </c>
      <c r="N126" s="24">
        <v>258.5239392802747</v>
      </c>
      <c r="O126" s="24">
        <v>311.81753057621427</v>
      </c>
      <c r="P126" s="24">
        <v>317.96545882646132</v>
      </c>
      <c r="Q126" s="24">
        <v>356.01333272518622</v>
      </c>
      <c r="R126" s="21"/>
      <c r="S126" s="21"/>
      <c r="T126" s="21"/>
      <c r="U126" s="21"/>
      <c r="V126" s="83">
        <f t="shared" si="4"/>
        <v>1</v>
      </c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</row>
    <row r="127" spans="1:33" ht="14.25" customHeight="1" x14ac:dyDescent="0.15">
      <c r="A127" s="27" t="s">
        <v>147</v>
      </c>
      <c r="B127" s="26">
        <v>22.24042</v>
      </c>
      <c r="C127" s="26">
        <v>21.721737037037038</v>
      </c>
      <c r="D127" s="26">
        <v>20.62805925925926</v>
      </c>
      <c r="E127" s="26">
        <v>23.689888888888888</v>
      </c>
      <c r="F127" s="26">
        <v>19.545111111111108</v>
      </c>
      <c r="G127" s="26">
        <v>14.746196296296295</v>
      </c>
      <c r="H127" s="26">
        <v>26.707685222222217</v>
      </c>
      <c r="I127" s="26">
        <v>25.187214844444444</v>
      </c>
      <c r="J127" s="26">
        <v>9.6021939481481482</v>
      </c>
      <c r="K127" s="26">
        <v>25.415336007407408</v>
      </c>
      <c r="L127" s="26">
        <v>33.445494135514807</v>
      </c>
      <c r="M127" s="26">
        <v>24.725164141698475</v>
      </c>
      <c r="N127" s="26">
        <v>26.164486216466667</v>
      </c>
      <c r="O127" s="26">
        <v>25.819743451114558</v>
      </c>
      <c r="P127" s="26">
        <v>25.536926648245672</v>
      </c>
      <c r="Q127" s="26">
        <v>30.459697545767696</v>
      </c>
      <c r="R127" s="21"/>
      <c r="S127" s="21"/>
      <c r="T127" s="21"/>
      <c r="U127" s="21"/>
      <c r="V127" s="83">
        <f t="shared" si="4"/>
        <v>1</v>
      </c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</row>
    <row r="128" spans="1:33" ht="14.25" customHeight="1" x14ac:dyDescent="0.15">
      <c r="A128" s="27" t="s">
        <v>148</v>
      </c>
      <c r="B128" s="24">
        <v>5375.4084470675298</v>
      </c>
      <c r="C128" s="24">
        <v>6328.7430300312517</v>
      </c>
      <c r="D128" s="24">
        <v>7703.1922007638013</v>
      </c>
      <c r="E128" s="24">
        <v>8768.2076118350669</v>
      </c>
      <c r="F128" s="24">
        <v>7450.8616799349456</v>
      </c>
      <c r="G128" s="24">
        <v>7270.3654234070045</v>
      </c>
      <c r="H128" s="24">
        <v>8114.9121674746402</v>
      </c>
      <c r="I128" s="24">
        <v>7386.8992821748161</v>
      </c>
      <c r="J128" s="24">
        <v>8737.5919428810903</v>
      </c>
      <c r="K128" s="24">
        <v>9744.7000000000007</v>
      </c>
      <c r="L128" s="24">
        <v>7649.2878915062292</v>
      </c>
      <c r="M128" s="24">
        <v>8202.5214764532666</v>
      </c>
      <c r="N128" s="24">
        <v>8813.3401510354415</v>
      </c>
      <c r="O128" s="24">
        <v>8001.4555887119213</v>
      </c>
      <c r="P128" s="24">
        <v>7675.5430669487414</v>
      </c>
      <c r="Q128" s="24">
        <v>8637.5485651002946</v>
      </c>
      <c r="R128" s="21"/>
      <c r="S128" s="21"/>
      <c r="T128" s="21"/>
      <c r="U128" s="21"/>
      <c r="V128" s="83">
        <f t="shared" si="4"/>
        <v>1</v>
      </c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</row>
    <row r="129" spans="1:33" ht="14.25" customHeight="1" x14ac:dyDescent="0.15">
      <c r="A129" s="27" t="s">
        <v>149</v>
      </c>
      <c r="B129" s="26">
        <v>402.92465681385602</v>
      </c>
      <c r="C129" s="26">
        <v>500.72161592439164</v>
      </c>
      <c r="D129" s="26">
        <v>602.19266244865003</v>
      </c>
      <c r="E129" s="26">
        <v>894.86763304916497</v>
      </c>
      <c r="F129" s="26">
        <v>763.06367781796598</v>
      </c>
      <c r="G129" s="26">
        <v>827.84141838002006</v>
      </c>
      <c r="H129" s="26">
        <v>1004.1511983141741</v>
      </c>
      <c r="I129" s="26">
        <v>1038.691228137722</v>
      </c>
      <c r="J129" s="26">
        <v>1420.8327817687</v>
      </c>
      <c r="K129" s="26">
        <v>1372.3084877861659</v>
      </c>
      <c r="L129" s="26">
        <v>801.96549633667507</v>
      </c>
      <c r="M129" s="26">
        <v>520.48355618862604</v>
      </c>
      <c r="N129" s="26">
        <v>637.55906089804603</v>
      </c>
      <c r="O129" s="26">
        <v>337.91693633838901</v>
      </c>
      <c r="P129" s="26">
        <v>1244.7032830922979</v>
      </c>
      <c r="Q129" s="26">
        <v>677.55342932673534</v>
      </c>
      <c r="R129" s="21"/>
      <c r="S129" s="21"/>
      <c r="T129" s="21"/>
      <c r="U129" s="21"/>
      <c r="V129" s="83">
        <f t="shared" si="4"/>
        <v>1</v>
      </c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</row>
    <row r="130" spans="1:33" ht="14.25" customHeight="1" x14ac:dyDescent="0.15">
      <c r="A130" s="27" t="s">
        <v>150</v>
      </c>
      <c r="B130" s="24">
        <v>172.2267648774081</v>
      </c>
      <c r="C130" s="24">
        <v>121.12926273851224</v>
      </c>
      <c r="D130" s="24">
        <v>204.40917092422842</v>
      </c>
      <c r="E130" s="24">
        <v>307.92475754231486</v>
      </c>
      <c r="F130" s="24">
        <v>433.15445092638146</v>
      </c>
      <c r="G130" s="24">
        <v>238.65164180179599</v>
      </c>
      <c r="H130" s="24">
        <v>394.62045355692351</v>
      </c>
      <c r="I130" s="24">
        <v>550.0538938507043</v>
      </c>
      <c r="J130" s="24">
        <v>1150.3</v>
      </c>
      <c r="K130" s="24">
        <v>1237.2079071144153</v>
      </c>
      <c r="L130" s="24">
        <v>1669.181545250764</v>
      </c>
      <c r="M130" s="24">
        <v>2115.9845362076403</v>
      </c>
      <c r="N130" s="24">
        <v>1952.7102869130119</v>
      </c>
      <c r="O130" s="24">
        <v>2186.6018597547836</v>
      </c>
      <c r="P130" s="24">
        <v>2434.1915161473689</v>
      </c>
      <c r="Q130" s="24"/>
      <c r="R130" s="21"/>
      <c r="S130" s="21"/>
      <c r="T130" s="21"/>
      <c r="U130" s="21"/>
      <c r="V130" s="83">
        <f t="shared" si="4"/>
        <v>0</v>
      </c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</row>
    <row r="131" spans="1:33" ht="14.25" customHeight="1" x14ac:dyDescent="0.15">
      <c r="A131" s="27" t="s">
        <v>151</v>
      </c>
      <c r="B131" s="26">
        <v>670.03095859705468</v>
      </c>
      <c r="C131" s="26">
        <v>946.79180789520478</v>
      </c>
      <c r="D131" s="26">
        <v>999.03421980871224</v>
      </c>
      <c r="E131" s="26">
        <v>1131.0516444512934</v>
      </c>
      <c r="F131" s="26">
        <v>1154</v>
      </c>
      <c r="G131" s="26">
        <v>1152.3473881522357</v>
      </c>
      <c r="H131" s="26">
        <v>811.5626135143491</v>
      </c>
      <c r="I131" s="26">
        <v>1610.7168948744802</v>
      </c>
      <c r="J131" s="26">
        <v>1539.6094706347581</v>
      </c>
      <c r="K131" s="26">
        <v>1714.3385202281952</v>
      </c>
      <c r="L131" s="26">
        <v>1404.3770450916534</v>
      </c>
      <c r="M131" s="26">
        <v>1064.3983542591702</v>
      </c>
      <c r="N131" s="26">
        <v>1437.0604995392139</v>
      </c>
      <c r="O131" s="26">
        <v>1419.3949794652394</v>
      </c>
      <c r="P131" s="26">
        <v>1307.3656768891744</v>
      </c>
      <c r="Q131" s="26">
        <v>1352.1846128344644</v>
      </c>
      <c r="R131" s="21"/>
      <c r="S131" s="21"/>
      <c r="T131" s="21"/>
      <c r="U131" s="21"/>
      <c r="V131" s="83">
        <f t="shared" si="4"/>
        <v>1</v>
      </c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</row>
    <row r="132" spans="1:33" ht="14.25" customHeight="1" x14ac:dyDescent="0.15">
      <c r="A132" s="27" t="s">
        <v>152</v>
      </c>
      <c r="B132" s="24"/>
      <c r="C132" s="24"/>
      <c r="D132" s="24"/>
      <c r="E132" s="24">
        <v>9.8000000000000007</v>
      </c>
      <c r="F132" s="24">
        <v>11.708834562158804</v>
      </c>
      <c r="G132" s="24">
        <v>12.921017343570439</v>
      </c>
      <c r="H132" s="24">
        <v>15.017694070128387</v>
      </c>
      <c r="I132" s="24">
        <v>-1.8775060597004041</v>
      </c>
      <c r="J132" s="24">
        <v>10.31592192514092</v>
      </c>
      <c r="K132" s="24">
        <v>12.971950653310111</v>
      </c>
      <c r="L132" s="24">
        <v>12.18850278226458</v>
      </c>
      <c r="M132" s="24">
        <v>8.7813895925710543</v>
      </c>
      <c r="N132" s="24">
        <v>21.296717501276579</v>
      </c>
      <c r="O132" s="24">
        <v>31.312527524085933</v>
      </c>
      <c r="P132" s="24"/>
      <c r="Q132" s="24"/>
      <c r="R132" s="21"/>
      <c r="S132" s="21"/>
      <c r="T132" s="21"/>
      <c r="U132" s="21"/>
      <c r="V132" s="83">
        <f t="shared" si="4"/>
        <v>0</v>
      </c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</row>
    <row r="133" spans="1:33" ht="14.25" customHeight="1" x14ac:dyDescent="0.15">
      <c r="A133" s="27" t="s">
        <v>153</v>
      </c>
      <c r="B133" s="26">
        <v>1532.756319586905</v>
      </c>
      <c r="C133" s="26">
        <v>1787.3523045110419</v>
      </c>
      <c r="D133" s="26">
        <v>2087.8956570740115</v>
      </c>
      <c r="E133" s="26">
        <v>3243.185396075733</v>
      </c>
      <c r="F133" s="26">
        <v>3422.7262907080462</v>
      </c>
      <c r="G133" s="26">
        <v>4086.2350699349308</v>
      </c>
      <c r="H133" s="26">
        <v>4726.0144434519061</v>
      </c>
      <c r="I133" s="26">
        <v>5368.4122025278484</v>
      </c>
      <c r="J133" s="26">
        <v>6256.7031575339261</v>
      </c>
      <c r="K133" s="26">
        <v>6537.1456776321356</v>
      </c>
      <c r="L133" s="26">
        <v>7564.0521762738217</v>
      </c>
      <c r="M133" s="26">
        <v>7445.1440706521589</v>
      </c>
      <c r="N133" s="26">
        <v>8079.7781868513157</v>
      </c>
      <c r="O133" s="26">
        <v>8982.2745957313728</v>
      </c>
      <c r="P133" s="26">
        <v>8829.6039352607459</v>
      </c>
      <c r="Q133" s="26">
        <v>8662.9545561409577</v>
      </c>
      <c r="R133" s="21"/>
      <c r="S133" s="21"/>
      <c r="T133" s="21"/>
      <c r="U133" s="21"/>
      <c r="V133" s="83">
        <f t="shared" ref="V133:V164" si="5">IF(Q133="", 0, 1)</f>
        <v>1</v>
      </c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</row>
    <row r="134" spans="1:33" ht="14.25" customHeight="1" x14ac:dyDescent="0.15">
      <c r="A134" s="27" t="s">
        <v>154</v>
      </c>
      <c r="B134" s="24">
        <v>110.32402234636872</v>
      </c>
      <c r="C134" s="24">
        <v>80.938547486033514</v>
      </c>
      <c r="D134" s="24">
        <v>5.2625698324022885</v>
      </c>
      <c r="E134" s="24">
        <v>2.8212290502793791</v>
      </c>
      <c r="F134" s="24">
        <v>447.72458100558651</v>
      </c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1"/>
      <c r="S134" s="21"/>
      <c r="T134" s="21"/>
      <c r="U134" s="21"/>
      <c r="V134" s="83">
        <f t="shared" si="5"/>
        <v>0</v>
      </c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</row>
    <row r="135" spans="1:33" ht="14.25" customHeight="1" x14ac:dyDescent="0.15">
      <c r="A135" s="27" t="s">
        <v>155</v>
      </c>
      <c r="B135" s="26">
        <v>-12531.054710269216</v>
      </c>
      <c r="C135" s="26">
        <v>-15814.228332661389</v>
      </c>
      <c r="D135" s="26">
        <v>-19265.56245804745</v>
      </c>
      <c r="E135" s="26">
        <v>-15253.208347049122</v>
      </c>
      <c r="F135" s="26">
        <v>-11082.802702890333</v>
      </c>
      <c r="G135" s="26">
        <v>-11889.133527128428</v>
      </c>
      <c r="H135" s="26">
        <v>-11914.538187540573</v>
      </c>
      <c r="I135" s="26">
        <v>-11388.753996302754</v>
      </c>
      <c r="J135" s="26">
        <v>-17672.277591222424</v>
      </c>
      <c r="K135" s="26">
        <v>-14831.513864807433</v>
      </c>
      <c r="L135" s="26">
        <v>-9793.3104280007265</v>
      </c>
      <c r="M135" s="26">
        <v>-5312.8699398057961</v>
      </c>
      <c r="N135" s="26">
        <v>-5701.3058491350466</v>
      </c>
      <c r="O135" s="26">
        <v>-7745.212909111734</v>
      </c>
      <c r="P135" s="26">
        <v>-7758.9736928300954</v>
      </c>
      <c r="Q135" s="26">
        <v>-15402.684557655919</v>
      </c>
      <c r="R135" s="21"/>
      <c r="S135" s="21"/>
      <c r="T135" s="21"/>
      <c r="U135" s="21"/>
      <c r="V135" s="83">
        <f t="shared" si="5"/>
        <v>1</v>
      </c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</row>
    <row r="136" spans="1:33" ht="14.25" customHeight="1" x14ac:dyDescent="0.15">
      <c r="A136" s="27" t="s">
        <v>156</v>
      </c>
      <c r="B136" s="24">
        <v>417.07093833345687</v>
      </c>
      <c r="C136" s="24">
        <v>428.13005413445137</v>
      </c>
      <c r="D136" s="24">
        <v>570.02396433409592</v>
      </c>
      <c r="E136" s="24">
        <v>677</v>
      </c>
      <c r="F136" s="24">
        <v>670.8790591029973</v>
      </c>
      <c r="G136" s="24">
        <v>628.48529102984185</v>
      </c>
      <c r="H136" s="24">
        <v>697.90859195001622</v>
      </c>
      <c r="I136" s="24">
        <v>333.33245950126604</v>
      </c>
      <c r="J136" s="24">
        <v>407.03000008982531</v>
      </c>
      <c r="K136" s="24">
        <v>312.65880551658074</v>
      </c>
      <c r="L136" s="24">
        <v>301.1840389792016</v>
      </c>
      <c r="M136" s="24">
        <v>330.89065055518785</v>
      </c>
      <c r="N136" s="24"/>
      <c r="O136" s="24"/>
      <c r="P136" s="24"/>
      <c r="Q136" s="24"/>
      <c r="R136" s="21"/>
      <c r="S136" s="21"/>
      <c r="T136" s="21"/>
      <c r="U136" s="21"/>
      <c r="V136" s="83">
        <f t="shared" si="5"/>
        <v>0</v>
      </c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</row>
    <row r="137" spans="1:33" ht="14.25" customHeight="1" x14ac:dyDescent="0.15">
      <c r="A137" s="27" t="s">
        <v>157</v>
      </c>
      <c r="B137" s="26">
        <v>207.21415859449351</v>
      </c>
      <c r="C137" s="26">
        <v>389.46582741900647</v>
      </c>
      <c r="D137" s="26">
        <v>389.17278118301817</v>
      </c>
      <c r="E137" s="26">
        <v>661.81505906359689</v>
      </c>
      <c r="F137" s="26">
        <v>273.45744306342669</v>
      </c>
      <c r="G137" s="26">
        <v>37.793246007014403</v>
      </c>
      <c r="H137" s="26">
        <v>-180.93828315311154</v>
      </c>
      <c r="I137" s="26">
        <v>-366.41253291185114</v>
      </c>
      <c r="J137" s="26">
        <v>-361.86728145131696</v>
      </c>
      <c r="K137" s="26">
        <v>-303.66778729465182</v>
      </c>
      <c r="L137" s="26">
        <v>-133.69810345068987</v>
      </c>
      <c r="M137" s="26">
        <v>-168.1277557515418</v>
      </c>
      <c r="N137" s="26">
        <v>-281.67283875957474</v>
      </c>
      <c r="O137" s="26">
        <v>-199.44307512500347</v>
      </c>
      <c r="P137" s="26">
        <v>-383.02276546438452</v>
      </c>
      <c r="Q137" s="26">
        <v>-563.69882520567228</v>
      </c>
      <c r="R137" s="21"/>
      <c r="S137" s="21"/>
      <c r="T137" s="21"/>
      <c r="U137" s="21"/>
      <c r="V137" s="83">
        <f t="shared" si="5"/>
        <v>1</v>
      </c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</row>
    <row r="138" spans="1:33" ht="14.25" customHeight="1" x14ac:dyDescent="0.15">
      <c r="A138" s="27" t="s">
        <v>158</v>
      </c>
      <c r="B138" s="24">
        <v>857.4</v>
      </c>
      <c r="C138" s="24">
        <v>1003.3</v>
      </c>
      <c r="D138" s="24">
        <v>994.6</v>
      </c>
      <c r="E138" s="24">
        <v>1135.2</v>
      </c>
      <c r="F138" s="24">
        <v>1118.4000000000001</v>
      </c>
      <c r="G138" s="24">
        <v>1160.5999999999999</v>
      </c>
      <c r="H138" s="24">
        <v>1229.5999999999999</v>
      </c>
      <c r="I138" s="24">
        <v>1309.8</v>
      </c>
      <c r="J138" s="24">
        <v>1369</v>
      </c>
      <c r="K138" s="24">
        <v>1449.9</v>
      </c>
      <c r="L138" s="24">
        <v>1514.5</v>
      </c>
      <c r="M138" s="24">
        <v>1612.1</v>
      </c>
      <c r="N138" s="24">
        <v>1567.1</v>
      </c>
      <c r="O138" s="24">
        <v>1611.3</v>
      </c>
      <c r="P138" s="24">
        <v>1757.9</v>
      </c>
      <c r="Q138" s="24">
        <v>1920.4</v>
      </c>
      <c r="R138" s="21"/>
      <c r="S138" s="21"/>
      <c r="T138" s="21"/>
      <c r="U138" s="21"/>
      <c r="V138" s="83">
        <f t="shared" si="5"/>
        <v>1</v>
      </c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</row>
    <row r="139" spans="1:33" ht="14.25" customHeight="1" x14ac:dyDescent="0.15">
      <c r="A139" s="27" t="s">
        <v>159</v>
      </c>
      <c r="B139" s="26">
        <v>181.75908963948223</v>
      </c>
      <c r="C139" s="26">
        <v>163.5084420239524</v>
      </c>
      <c r="D139" s="26">
        <v>185.50928731608965</v>
      </c>
      <c r="E139" s="26">
        <v>231.27127896364601</v>
      </c>
      <c r="F139" s="26">
        <v>151.46076144103677</v>
      </c>
      <c r="G139" s="26">
        <v>448.8249297845249</v>
      </c>
      <c r="H139" s="26">
        <v>343.5</v>
      </c>
      <c r="I139" s="26">
        <v>328.6610847062002</v>
      </c>
      <c r="J139" s="26">
        <v>295.56005501974795</v>
      </c>
      <c r="K139" s="26">
        <v>349.43582517260143</v>
      </c>
      <c r="L139" s="26">
        <v>296.97526385068994</v>
      </c>
      <c r="M139" s="26">
        <v>278.26724183580853</v>
      </c>
      <c r="N139" s="26">
        <v>412.4708102850721</v>
      </c>
      <c r="O139" s="26">
        <v>486.25982921716405</v>
      </c>
      <c r="P139" s="26">
        <v>628.80777406821426</v>
      </c>
      <c r="Q139" s="26"/>
      <c r="R139" s="21"/>
      <c r="S139" s="21"/>
      <c r="T139" s="21"/>
      <c r="U139" s="21"/>
      <c r="V139" s="83">
        <f t="shared" si="5"/>
        <v>0</v>
      </c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</row>
    <row r="140" spans="1:33" ht="14.25" customHeight="1" x14ac:dyDescent="0.15">
      <c r="A140" s="27" t="s">
        <v>160</v>
      </c>
      <c r="B140" s="24">
        <v>15152.483342262933</v>
      </c>
      <c r="C140" s="24">
        <v>17797.685792385073</v>
      </c>
      <c r="D140" s="24">
        <v>18548.157037838035</v>
      </c>
      <c r="E140" s="24">
        <v>20392.034760034938</v>
      </c>
      <c r="F140" s="24">
        <v>19364.462734450048</v>
      </c>
      <c r="G140" s="24">
        <v>20705.047816612092</v>
      </c>
      <c r="H140" s="24">
        <v>21806.609824492341</v>
      </c>
      <c r="I140" s="24">
        <v>21810.105944471521</v>
      </c>
      <c r="J140" s="24">
        <v>21804.48354955309</v>
      </c>
      <c r="K140" s="24">
        <v>21929</v>
      </c>
      <c r="L140" s="24">
        <v>20168.785597080958</v>
      </c>
      <c r="M140" s="24">
        <v>19889.168323637903</v>
      </c>
      <c r="N140" s="24">
        <v>21995.5720709856</v>
      </c>
      <c r="O140" s="24">
        <v>24134.095978675203</v>
      </c>
      <c r="P140" s="24">
        <v>26369.298008220121</v>
      </c>
      <c r="Q140" s="24">
        <v>21022.318627724071</v>
      </c>
      <c r="R140" s="21"/>
      <c r="S140" s="21"/>
      <c r="T140" s="21"/>
      <c r="U140" s="21"/>
      <c r="V140" s="83">
        <f t="shared" si="5"/>
        <v>1</v>
      </c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</row>
    <row r="141" spans="1:33" ht="14.25" customHeight="1" x14ac:dyDescent="0.15">
      <c r="A141" s="27" t="s">
        <v>161</v>
      </c>
      <c r="B141" s="26">
        <v>1043.7528713962022</v>
      </c>
      <c r="C141" s="26">
        <v>1225.4312151275972</v>
      </c>
      <c r="D141" s="26">
        <v>1371.8784171853081</v>
      </c>
      <c r="E141" s="26">
        <v>1446.4055924251261</v>
      </c>
      <c r="F141" s="26">
        <v>1593.8135995487498</v>
      </c>
      <c r="G141" s="26">
        <v>1789.8198766308899</v>
      </c>
      <c r="H141" s="26">
        <v>2065.9499688659421</v>
      </c>
      <c r="I141" s="26">
        <v>2082.19055121985</v>
      </c>
      <c r="J141" s="26">
        <v>2055.5671508490927</v>
      </c>
      <c r="K141" s="26">
        <v>2104.0867937323087</v>
      </c>
      <c r="L141" s="26">
        <v>1755.9561184019599</v>
      </c>
      <c r="M141" s="26">
        <v>1746.0651714779242</v>
      </c>
      <c r="N141" s="26">
        <v>1939.4598990350912</v>
      </c>
      <c r="O141" s="26">
        <v>2127.3838991178741</v>
      </c>
      <c r="P141" s="26">
        <v>1975.6313847851929</v>
      </c>
      <c r="Q141" s="26">
        <v>1626.5116771626999</v>
      </c>
      <c r="R141" s="21"/>
      <c r="S141" s="21"/>
      <c r="T141" s="21"/>
      <c r="U141" s="21"/>
      <c r="V141" s="83">
        <f t="shared" si="5"/>
        <v>1</v>
      </c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</row>
    <row r="142" spans="1:33" ht="14.25" customHeight="1" x14ac:dyDescent="0.15">
      <c r="A142" s="27" t="s">
        <v>162</v>
      </c>
      <c r="B142" s="24">
        <v>-2631.8889794756815</v>
      </c>
      <c r="C142" s="24">
        <v>-2979.730475440384</v>
      </c>
      <c r="D142" s="24">
        <v>-3607.3353642848815</v>
      </c>
      <c r="E142" s="24">
        <v>-3576.471839326889</v>
      </c>
      <c r="F142" s="24">
        <v>-4582.9481119456104</v>
      </c>
      <c r="G142" s="24">
        <v>-5061.1427842822704</v>
      </c>
      <c r="H142" s="24">
        <v>-5730.7494365941857</v>
      </c>
      <c r="I142" s="24">
        <v>-6758.7</v>
      </c>
      <c r="J142" s="24">
        <v>-7915.0609590674831</v>
      </c>
      <c r="K142" s="24">
        <v>-7694.487189958033</v>
      </c>
      <c r="L142" s="24">
        <v>-6860.0197142214329</v>
      </c>
      <c r="M142" s="24">
        <v>-6984.2130773055133</v>
      </c>
      <c r="N142" s="24">
        <v>-6790.3218714985414</v>
      </c>
      <c r="O142" s="24">
        <v>-6674.8352706477335</v>
      </c>
      <c r="P142" s="24">
        <v>-6694.1639528454152</v>
      </c>
      <c r="Q142" s="24">
        <v>-7481.3495635669069</v>
      </c>
      <c r="R142" s="21"/>
      <c r="S142" s="21"/>
      <c r="T142" s="21"/>
      <c r="U142" s="21"/>
      <c r="V142" s="83">
        <f t="shared" si="5"/>
        <v>1</v>
      </c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</row>
    <row r="143" spans="1:33" ht="14.25" customHeight="1" x14ac:dyDescent="0.15">
      <c r="A143" s="27" t="s">
        <v>163</v>
      </c>
      <c r="B143" s="26">
        <v>-2257.4772431729516</v>
      </c>
      <c r="C143" s="26">
        <v>-2788.0364109232769</v>
      </c>
      <c r="D143" s="26">
        <v>-3669.7009102730817</v>
      </c>
      <c r="E143" s="26">
        <v>-5180.7542262678808</v>
      </c>
      <c r="F143" s="26">
        <v>-5315.9947984395312</v>
      </c>
      <c r="G143" s="26">
        <v>-5703.5110533159941</v>
      </c>
      <c r="H143" s="26">
        <v>-7214.5643693107932</v>
      </c>
      <c r="I143" s="26">
        <v>-8086.6059817945388</v>
      </c>
      <c r="J143" s="26">
        <v>-9104.4187256176847</v>
      </c>
      <c r="K143" s="26">
        <v>-10300.832249674902</v>
      </c>
      <c r="L143" s="26">
        <v>-10990.897269180754</v>
      </c>
      <c r="M143" s="26">
        <v>-10312.093628088427</v>
      </c>
      <c r="N143" s="26">
        <v>-9815.3446033810142</v>
      </c>
      <c r="O143" s="26">
        <v>-9957.6671001300383</v>
      </c>
      <c r="P143" s="26">
        <v>-9133.9401820546173</v>
      </c>
      <c r="Q143" s="72">
        <v>-8772.4317295188557</v>
      </c>
      <c r="R143" s="21"/>
      <c r="S143" s="21"/>
      <c r="T143" s="21"/>
      <c r="U143" s="21"/>
      <c r="V143" s="83">
        <f t="shared" si="5"/>
        <v>1</v>
      </c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</row>
    <row r="144" spans="1:33" ht="14.25" customHeight="1" x14ac:dyDescent="0.15">
      <c r="A144" s="27" t="s">
        <v>164</v>
      </c>
      <c r="B144" s="24">
        <v>9079</v>
      </c>
      <c r="C144" s="24">
        <v>10941</v>
      </c>
      <c r="D144" s="24">
        <v>11084</v>
      </c>
      <c r="E144" s="24">
        <v>11136</v>
      </c>
      <c r="F144" s="24">
        <v>12459</v>
      </c>
      <c r="G144" s="24">
        <v>13793</v>
      </c>
      <c r="H144" s="24">
        <v>16603</v>
      </c>
      <c r="I144" s="24">
        <v>18571</v>
      </c>
      <c r="J144" s="24">
        <v>18671</v>
      </c>
      <c r="K144" s="24">
        <v>21198</v>
      </c>
      <c r="L144" s="24">
        <v>22214</v>
      </c>
      <c r="M144" s="24">
        <v>22841</v>
      </c>
      <c r="N144" s="24">
        <v>23987</v>
      </c>
      <c r="O144" s="24">
        <v>24229</v>
      </c>
      <c r="P144" s="24">
        <v>24862</v>
      </c>
      <c r="Q144" s="24">
        <v>29093</v>
      </c>
      <c r="R144" s="21"/>
      <c r="S144" s="21"/>
      <c r="T144" s="21"/>
      <c r="U144" s="21"/>
      <c r="V144" s="83">
        <f t="shared" si="5"/>
        <v>1</v>
      </c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</row>
    <row r="145" spans="1:33" ht="14.25" customHeight="1" x14ac:dyDescent="0.15">
      <c r="A145" s="27" t="s">
        <v>165</v>
      </c>
      <c r="B145" s="26">
        <v>21.4</v>
      </c>
      <c r="C145" s="26">
        <v>20.819358153499998</v>
      </c>
      <c r="D145" s="26">
        <v>23.242811691228599</v>
      </c>
      <c r="E145" s="26">
        <v>24.805369496955699</v>
      </c>
      <c r="F145" s="26">
        <v>22.5568679446773</v>
      </c>
      <c r="G145" s="26">
        <v>26.540196318720799</v>
      </c>
      <c r="H145" s="26">
        <v>26.375632412023499</v>
      </c>
      <c r="I145" s="26">
        <v>26.266807199246202</v>
      </c>
      <c r="J145" s="26">
        <v>25.9530168649055</v>
      </c>
      <c r="K145" s="26">
        <v>25.714089537848903</v>
      </c>
      <c r="L145" s="26">
        <v>18.308724328924903</v>
      </c>
      <c r="M145" s="26">
        <v>20.8137481385181</v>
      </c>
      <c r="N145" s="26">
        <v>15.810052148897501</v>
      </c>
      <c r="O145" s="72">
        <v>45.589408751583363</v>
      </c>
      <c r="P145" s="72">
        <v>26.252449893752626</v>
      </c>
      <c r="Q145" s="26"/>
      <c r="R145" s="21"/>
      <c r="S145" s="21"/>
      <c r="T145" s="21"/>
      <c r="U145" s="21"/>
      <c r="V145" s="83">
        <f t="shared" si="5"/>
        <v>0</v>
      </c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</row>
    <row r="146" spans="1:33" ht="14.25" customHeight="1" x14ac:dyDescent="0.15">
      <c r="A146" s="27" t="s">
        <v>166</v>
      </c>
      <c r="B146" s="24">
        <v>241.7</v>
      </c>
      <c r="C146" s="24">
        <v>280.10000000000002</v>
      </c>
      <c r="D146" s="24">
        <v>635.9</v>
      </c>
      <c r="E146" s="24">
        <v>532.29999999999995</v>
      </c>
      <c r="F146" s="24">
        <v>126.3</v>
      </c>
      <c r="G146" s="24">
        <v>137.69999999999999</v>
      </c>
      <c r="H146" s="24">
        <v>170.7</v>
      </c>
      <c r="I146" s="24">
        <v>83.8</v>
      </c>
      <c r="J146" s="24">
        <v>56</v>
      </c>
      <c r="K146" s="24">
        <v>122.2</v>
      </c>
      <c r="L146" s="24">
        <v>-106</v>
      </c>
      <c r="M146" s="24">
        <v>-104.0575</v>
      </c>
      <c r="N146" s="24">
        <v>-124.37949999999999</v>
      </c>
      <c r="O146" s="24">
        <v>-70.208800000000011</v>
      </c>
      <c r="P146" s="24">
        <v>-31.333206000000001</v>
      </c>
      <c r="Q146" s="24">
        <v>131.20565079000011</v>
      </c>
      <c r="R146" s="21"/>
      <c r="S146" s="21"/>
      <c r="T146" s="21"/>
      <c r="U146" s="21"/>
      <c r="V146" s="83">
        <f t="shared" si="5"/>
        <v>1</v>
      </c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</row>
    <row r="147" spans="1:33" ht="14.25" customHeight="1" x14ac:dyDescent="0.15">
      <c r="A147" s="27" t="s">
        <v>167</v>
      </c>
      <c r="B147" s="26">
        <v>258.09504978443709</v>
      </c>
      <c r="C147" s="26">
        <v>196.78150368985385</v>
      </c>
      <c r="D147" s="26">
        <v>248.66177648050058</v>
      </c>
      <c r="E147" s="26">
        <v>159.90236254147661</v>
      </c>
      <c r="F147" s="26">
        <v>172.67045512209438</v>
      </c>
      <c r="G147" s="26">
        <v>187.848066675609</v>
      </c>
      <c r="H147" s="26">
        <v>241.91591907615907</v>
      </c>
      <c r="I147" s="26">
        <v>119.85210024009865</v>
      </c>
      <c r="J147" s="26">
        <v>135.28177886378478</v>
      </c>
      <c r="K147" s="26">
        <v>114.62712785266724</v>
      </c>
      <c r="L147" s="26">
        <v>108.46973071671694</v>
      </c>
      <c r="M147" s="26">
        <v>232.57105296927364</v>
      </c>
      <c r="N147" s="26">
        <v>203.74063703032201</v>
      </c>
      <c r="O147" s="26">
        <v>314.05402853000322</v>
      </c>
      <c r="P147" s="26"/>
      <c r="Q147" s="26"/>
      <c r="R147" s="21"/>
      <c r="S147" s="21"/>
      <c r="T147" s="21"/>
      <c r="U147" s="21"/>
      <c r="V147" s="83">
        <f t="shared" si="5"/>
        <v>0</v>
      </c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</row>
    <row r="148" spans="1:33" ht="14.25" customHeight="1" x14ac:dyDescent="0.15">
      <c r="A148" s="27" t="s">
        <v>168</v>
      </c>
      <c r="B148" s="24">
        <v>223.8</v>
      </c>
      <c r="C148" s="24">
        <v>426</v>
      </c>
      <c r="D148" s="24">
        <v>373.286</v>
      </c>
      <c r="E148" s="24">
        <v>414.23</v>
      </c>
      <c r="F148" s="24">
        <v>518.9</v>
      </c>
      <c r="G148" s="24">
        <v>557.48500000000001</v>
      </c>
      <c r="H148" s="24">
        <v>713.57</v>
      </c>
      <c r="I148" s="24">
        <v>758.7</v>
      </c>
      <c r="J148" s="24">
        <v>719.88</v>
      </c>
      <c r="K148" s="24">
        <v>606.24</v>
      </c>
      <c r="L148" s="24">
        <v>672.24040000000002</v>
      </c>
      <c r="M148" s="24">
        <v>775.45839999999998</v>
      </c>
      <c r="N148" s="24">
        <v>822.67359999999996</v>
      </c>
      <c r="O148" s="24">
        <v>801.46996580262589</v>
      </c>
      <c r="P148" s="24">
        <v>794.59028249380003</v>
      </c>
      <c r="Q148" s="24">
        <v>694.31498889973705</v>
      </c>
      <c r="R148" s="21"/>
      <c r="S148" s="21"/>
      <c r="T148" s="21"/>
      <c r="U148" s="21"/>
      <c r="V148" s="83">
        <f t="shared" si="5"/>
        <v>1</v>
      </c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</row>
    <row r="149" spans="1:33" ht="14.25" customHeight="1" x14ac:dyDescent="0.15">
      <c r="A149" s="27" t="s">
        <v>169</v>
      </c>
      <c r="B149" s="26">
        <v>1771.9373910107374</v>
      </c>
      <c r="C149" s="26">
        <v>2185.1999325066536</v>
      </c>
      <c r="D149" s="26">
        <v>2507.6707305808955</v>
      </c>
      <c r="E149" s="26">
        <v>2942.931586654227</v>
      </c>
      <c r="F149" s="26">
        <v>2887.41913795653</v>
      </c>
      <c r="G149" s="26">
        <v>3026.0374977074812</v>
      </c>
      <c r="H149" s="26">
        <v>3200.7187661764697</v>
      </c>
      <c r="I149" s="26">
        <v>3306.5322958791676</v>
      </c>
      <c r="J149" s="26">
        <v>3345.9206141497439</v>
      </c>
      <c r="K149" s="26">
        <v>4371.7512166243669</v>
      </c>
      <c r="L149" s="26">
        <v>3331.1816415362682</v>
      </c>
      <c r="M149" s="26">
        <v>3966.55902545458</v>
      </c>
      <c r="N149" s="26">
        <v>3589.0868993067711</v>
      </c>
      <c r="O149" s="26">
        <v>3555.7751568751346</v>
      </c>
      <c r="P149" s="26">
        <v>3718.4466562539983</v>
      </c>
      <c r="Q149" s="26">
        <v>4016</v>
      </c>
      <c r="R149" s="21"/>
      <c r="S149" s="21"/>
      <c r="T149" s="21"/>
      <c r="U149" s="21"/>
      <c r="V149" s="83">
        <f t="shared" si="5"/>
        <v>1</v>
      </c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</row>
    <row r="150" spans="1:33" ht="14.25" customHeight="1" x14ac:dyDescent="0.15">
      <c r="A150" s="27" t="s">
        <v>170</v>
      </c>
      <c r="B150" s="24">
        <v>11634.4</v>
      </c>
      <c r="C150" s="24">
        <v>13243.622127088929</v>
      </c>
      <c r="D150" s="24">
        <v>14445.677106308262</v>
      </c>
      <c r="E150" s="24">
        <v>15719.088221617121</v>
      </c>
      <c r="F150" s="24">
        <v>16569.715067999612</v>
      </c>
      <c r="G150" s="24">
        <v>17595.812423901138</v>
      </c>
      <c r="H150" s="24">
        <v>18567.027444371128</v>
      </c>
      <c r="I150" s="24">
        <v>19499.66264294822</v>
      </c>
      <c r="J150" s="24">
        <v>21073.394631196319</v>
      </c>
      <c r="K150" s="24">
        <v>22782.412030031039</v>
      </c>
      <c r="L150" s="24">
        <v>23263.098452478698</v>
      </c>
      <c r="M150" s="24">
        <v>24727.542796584541</v>
      </c>
      <c r="N150" s="24">
        <v>26152.507108530739</v>
      </c>
      <c r="O150" s="24">
        <v>26818.39434010382</v>
      </c>
      <c r="P150" s="24">
        <v>27949.100597219833</v>
      </c>
      <c r="Q150" s="24">
        <v>27381.45134492288</v>
      </c>
      <c r="R150" s="21"/>
      <c r="S150" s="21"/>
      <c r="T150" s="21"/>
      <c r="U150" s="21"/>
      <c r="V150" s="83">
        <f t="shared" si="5"/>
        <v>1</v>
      </c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</row>
    <row r="151" spans="1:33" ht="14.25" customHeight="1" x14ac:dyDescent="0.15">
      <c r="A151" s="27" t="s">
        <v>171</v>
      </c>
      <c r="B151" s="26">
        <v>216</v>
      </c>
      <c r="C151" s="26">
        <v>712</v>
      </c>
      <c r="D151" s="26">
        <v>1066</v>
      </c>
      <c r="E151" s="26">
        <v>1403</v>
      </c>
      <c r="F151" s="26">
        <v>-1389</v>
      </c>
      <c r="G151" s="26">
        <v>-118</v>
      </c>
      <c r="H151" s="26">
        <v>1116</v>
      </c>
      <c r="I151" s="26">
        <v>-200</v>
      </c>
      <c r="J151" s="26">
        <v>-539</v>
      </c>
      <c r="K151" s="26">
        <v>-549</v>
      </c>
      <c r="L151" s="26">
        <v>-967</v>
      </c>
      <c r="M151" s="26">
        <v>-1579</v>
      </c>
      <c r="N151" s="26">
        <v>-150</v>
      </c>
      <c r="O151" s="26">
        <v>-1677</v>
      </c>
      <c r="P151" s="26">
        <v>-2049</v>
      </c>
      <c r="Q151" s="26">
        <v>-1861</v>
      </c>
      <c r="R151" s="21"/>
      <c r="S151" s="21"/>
      <c r="T151" s="21"/>
      <c r="U151" s="21"/>
      <c r="V151" s="83">
        <f t="shared" si="5"/>
        <v>1</v>
      </c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</row>
    <row r="152" spans="1:33" ht="14.25" customHeight="1" x14ac:dyDescent="0.15">
      <c r="A152" s="27" t="s">
        <v>172</v>
      </c>
      <c r="B152" s="24">
        <v>866.98018692117341</v>
      </c>
      <c r="C152" s="24">
        <v>1104.5168029363113</v>
      </c>
      <c r="D152" s="24">
        <v>1835.5328472037843</v>
      </c>
      <c r="E152" s="24">
        <v>1985.2832037619148</v>
      </c>
      <c r="F152" s="24">
        <v>1032.4171300936009</v>
      </c>
      <c r="G152" s="24">
        <v>750.8931341991306</v>
      </c>
      <c r="H152" s="24">
        <v>1332.6156511498891</v>
      </c>
      <c r="I152" s="24">
        <v>2056.3919380738253</v>
      </c>
      <c r="J152" s="24">
        <v>2773.613382045764</v>
      </c>
      <c r="K152" s="24">
        <v>3552.9558184442358</v>
      </c>
      <c r="L152" s="24">
        <v>3454.6287931301008</v>
      </c>
      <c r="M152" s="24">
        <v>3664.4154069493457</v>
      </c>
      <c r="N152" s="24">
        <v>4719.8748014675548</v>
      </c>
      <c r="O152" s="24">
        <v>4897.9911374542207</v>
      </c>
      <c r="P152" s="24">
        <v>4908.3404510010896</v>
      </c>
      <c r="Q152" s="24">
        <v>4848.275492501627</v>
      </c>
      <c r="R152" s="21"/>
      <c r="S152" s="21"/>
      <c r="T152" s="21"/>
      <c r="U152" s="21"/>
      <c r="V152" s="83">
        <f t="shared" si="5"/>
        <v>1</v>
      </c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</row>
    <row r="153" spans="1:33" ht="14.25" customHeight="1" x14ac:dyDescent="0.15">
      <c r="A153" s="27" t="s">
        <v>173</v>
      </c>
      <c r="B153" s="26"/>
      <c r="C153" s="26"/>
      <c r="D153" s="26"/>
      <c r="E153" s="26"/>
      <c r="F153" s="26"/>
      <c r="G153" s="26"/>
      <c r="H153" s="26">
        <v>-12650.661325085606</v>
      </c>
      <c r="I153" s="26">
        <v>-14057.692307692309</v>
      </c>
      <c r="J153" s="26">
        <v>-14732.417582417582</v>
      </c>
      <c r="K153" s="26">
        <v>-17514.010989010989</v>
      </c>
      <c r="L153" s="26">
        <v>-15703.571428571428</v>
      </c>
      <c r="M153" s="26">
        <v>-16169.23076923077</v>
      </c>
      <c r="N153" s="26">
        <v>-16166.758241758242</v>
      </c>
      <c r="O153" s="26">
        <v>-16352.472527472526</v>
      </c>
      <c r="P153" s="26">
        <v>-16606.86813186813</v>
      </c>
      <c r="Q153" s="26">
        <v>-12433.516483516483</v>
      </c>
      <c r="R153" s="21"/>
      <c r="S153" s="21"/>
      <c r="T153" s="21"/>
      <c r="U153" s="21"/>
      <c r="V153" s="83">
        <f t="shared" si="5"/>
        <v>1</v>
      </c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</row>
    <row r="154" spans="1:33" ht="14.25" customHeight="1" x14ac:dyDescent="0.15">
      <c r="A154" s="27" t="s">
        <v>174</v>
      </c>
      <c r="B154" s="24">
        <v>4446.8999999999996</v>
      </c>
      <c r="C154" s="24">
        <v>6106.4901229290908</v>
      </c>
      <c r="D154" s="24">
        <v>6599.9783301617772</v>
      </c>
      <c r="E154" s="24">
        <v>8099.6774906767696</v>
      </c>
      <c r="F154" s="24">
        <v>5262.7404720832828</v>
      </c>
      <c r="G154" s="24">
        <v>4180.8808073090804</v>
      </c>
      <c r="H154" s="24">
        <v>3896.8476757192134</v>
      </c>
      <c r="I154" s="24">
        <v>3481.8254269024169</v>
      </c>
      <c r="J154" s="24">
        <v>2725.4027916840755</v>
      </c>
      <c r="K154" s="24">
        <v>1256.2872574236758</v>
      </c>
      <c r="L154" s="24">
        <v>1893.5536924382104</v>
      </c>
      <c r="M154" s="24">
        <v>1486.4137379730705</v>
      </c>
      <c r="N154" s="24">
        <v>1689.8415783742823</v>
      </c>
      <c r="O154" s="24">
        <v>1462.1079939103083</v>
      </c>
      <c r="P154" s="24">
        <v>1650.2815140920948</v>
      </c>
      <c r="Q154" s="24">
        <v>2294.4799379962524</v>
      </c>
      <c r="R154" s="21"/>
      <c r="S154" s="21"/>
      <c r="T154" s="21"/>
      <c r="U154" s="21"/>
      <c r="V154" s="83">
        <f t="shared" si="5"/>
        <v>1</v>
      </c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</row>
    <row r="155" spans="1:33" ht="14.25" customHeight="1" x14ac:dyDescent="0.15">
      <c r="A155" s="27" t="s">
        <v>175</v>
      </c>
      <c r="B155" s="26">
        <v>-1644.5</v>
      </c>
      <c r="C155" s="26">
        <v>-2620.66</v>
      </c>
      <c r="D155" s="26">
        <v>-5707.61</v>
      </c>
      <c r="E155" s="26">
        <v>-6787.99</v>
      </c>
      <c r="F155" s="26">
        <v>-5507.18</v>
      </c>
      <c r="G155" s="26">
        <v>-6318.04</v>
      </c>
      <c r="H155" s="26">
        <v>-5724.68</v>
      </c>
      <c r="I155" s="26">
        <v>-6133.22</v>
      </c>
      <c r="J155" s="26">
        <v>-9274.36</v>
      </c>
      <c r="K155" s="26">
        <v>-8177.99</v>
      </c>
      <c r="L155" s="26">
        <v>-5719.97</v>
      </c>
      <c r="M155" s="26">
        <v>-6290.8</v>
      </c>
      <c r="N155" s="26">
        <v>-9002.84</v>
      </c>
      <c r="O155" s="26">
        <v>-8904.2800000000007</v>
      </c>
      <c r="P155" s="26">
        <v>-10180.219999999999</v>
      </c>
      <c r="Q155" s="26">
        <v>-5680.45</v>
      </c>
      <c r="R155" s="21"/>
      <c r="S155" s="21"/>
      <c r="T155" s="21"/>
      <c r="U155" s="21"/>
      <c r="V155" s="83">
        <f t="shared" si="5"/>
        <v>1</v>
      </c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</row>
    <row r="156" spans="1:33" ht="14.25" customHeight="1" x14ac:dyDescent="0.15">
      <c r="A156" s="27" t="s">
        <v>176</v>
      </c>
      <c r="B156" s="24"/>
      <c r="C156" s="24"/>
      <c r="D156" s="24"/>
      <c r="E156" s="24"/>
      <c r="F156" s="24"/>
      <c r="G156" s="24">
        <v>580.79999999999995</v>
      </c>
      <c r="H156" s="24">
        <v>797.84588886796109</v>
      </c>
      <c r="I156" s="24">
        <v>632.08638173559405</v>
      </c>
      <c r="J156" s="24">
        <v>740.97291598978995</v>
      </c>
      <c r="K156" s="24">
        <v>578.03750830087597</v>
      </c>
      <c r="L156" s="24">
        <v>536.35753965972503</v>
      </c>
      <c r="M156" s="24">
        <v>524.22355229611298</v>
      </c>
      <c r="N156" s="24">
        <v>596.37179724442103</v>
      </c>
      <c r="O156" s="24">
        <v>667.53045885009499</v>
      </c>
      <c r="P156" s="24">
        <v>584.82637616171007</v>
      </c>
      <c r="Q156" s="24"/>
      <c r="R156" s="21"/>
      <c r="S156" s="21"/>
      <c r="T156" s="21"/>
      <c r="U156" s="21"/>
      <c r="V156" s="83">
        <f t="shared" si="5"/>
        <v>0</v>
      </c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</row>
    <row r="157" spans="1:33" ht="14.25" customHeight="1" x14ac:dyDescent="0.15">
      <c r="A157" s="27" t="s">
        <v>177</v>
      </c>
      <c r="B157" s="26">
        <v>105.6</v>
      </c>
      <c r="C157" s="26">
        <v>97.954154645178562</v>
      </c>
      <c r="D157" s="26">
        <v>110.13374766751423</v>
      </c>
      <c r="E157" s="26">
        <v>129.22627711000567</v>
      </c>
      <c r="F157" s="26">
        <v>127.32451805249903</v>
      </c>
      <c r="G157" s="26">
        <v>147.29525280751074</v>
      </c>
      <c r="H157" s="26">
        <v>168.11651379776316</v>
      </c>
      <c r="I157" s="26">
        <v>186.56024683520346</v>
      </c>
      <c r="J157" s="26">
        <v>177.811625447057</v>
      </c>
      <c r="K157" s="26">
        <v>164.81603077759524</v>
      </c>
      <c r="L157" s="26">
        <v>142.45274039427019</v>
      </c>
      <c r="M157" s="26">
        <v>137.90170664212818</v>
      </c>
      <c r="N157" s="26">
        <v>143.93884633658425</v>
      </c>
      <c r="O157" s="26">
        <v>179.58462477587204</v>
      </c>
      <c r="P157" s="26">
        <v>184.33520690499716</v>
      </c>
      <c r="Q157" s="26"/>
      <c r="R157" s="21"/>
      <c r="S157" s="21"/>
      <c r="T157" s="21"/>
      <c r="U157" s="21"/>
      <c r="V157" s="83">
        <f t="shared" si="5"/>
        <v>0</v>
      </c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</row>
    <row r="158" spans="1:33" ht="14.25" customHeight="1" x14ac:dyDescent="0.15">
      <c r="A158" s="27" t="s">
        <v>178</v>
      </c>
      <c r="B158" s="24">
        <v>3.44872280995471</v>
      </c>
      <c r="C158" s="24">
        <v>0.19627796719571</v>
      </c>
      <c r="D158" s="24">
        <v>1.2030246228712</v>
      </c>
      <c r="E158" s="24">
        <v>2.6482512556243503</v>
      </c>
      <c r="F158" s="24">
        <v>4.6407650638</v>
      </c>
      <c r="G158" s="24">
        <v>8.997326226251241</v>
      </c>
      <c r="H158" s="24">
        <v>12.402624082674071</v>
      </c>
      <c r="I158" s="24">
        <v>14.10317487420051</v>
      </c>
      <c r="J158" s="24">
        <v>44.503040902427102</v>
      </c>
      <c r="K158" s="24">
        <v>31.47487895378476</v>
      </c>
      <c r="L158" s="24">
        <v>24.514086371782881</v>
      </c>
      <c r="M158" s="24">
        <v>23.932435087222629</v>
      </c>
      <c r="N158" s="24">
        <v>29.308987052408717</v>
      </c>
      <c r="O158" s="24">
        <v>26.483248798944999</v>
      </c>
      <c r="P158" s="24">
        <v>27.4667537280611</v>
      </c>
      <c r="Q158" s="24">
        <v>48.239179359643565</v>
      </c>
      <c r="R158" s="21"/>
      <c r="S158" s="21"/>
      <c r="T158" s="21"/>
      <c r="U158" s="21"/>
      <c r="V158" s="83">
        <f t="shared" si="5"/>
        <v>1</v>
      </c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</row>
    <row r="159" spans="1:33" ht="14.25" customHeight="1" x14ac:dyDescent="0.15">
      <c r="A159" s="27" t="s">
        <v>179</v>
      </c>
      <c r="B159" s="26">
        <v>-14766.4</v>
      </c>
      <c r="C159" s="26">
        <v>-16758.273300000001</v>
      </c>
      <c r="D159" s="26">
        <v>-17031.789466666665</v>
      </c>
      <c r="E159" s="26">
        <v>-23011.7192</v>
      </c>
      <c r="F159" s="26">
        <v>-27672.577333333331</v>
      </c>
      <c r="G159" s="26">
        <v>-27920.885333333332</v>
      </c>
      <c r="H159" s="26">
        <v>-29385.795333333332</v>
      </c>
      <c r="I159" s="26">
        <v>-30438.266666666666</v>
      </c>
      <c r="J159" s="26">
        <v>-35869.346666666665</v>
      </c>
      <c r="K159" s="26">
        <v>-38733.99</v>
      </c>
      <c r="L159" s="26">
        <v>-44706.947999999997</v>
      </c>
      <c r="M159" s="26">
        <v>-42319.385333333339</v>
      </c>
      <c r="N159" s="26">
        <v>-38251.243786666666</v>
      </c>
      <c r="O159" s="26">
        <v>-41066.230462146661</v>
      </c>
      <c r="P159" s="26">
        <v>-36588.671199999997</v>
      </c>
      <c r="Q159" s="26">
        <v>-39389.376794684802</v>
      </c>
      <c r="R159" s="21"/>
      <c r="S159" s="21"/>
      <c r="T159" s="21"/>
      <c r="U159" s="21"/>
      <c r="V159" s="83">
        <f t="shared" si="5"/>
        <v>1</v>
      </c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</row>
    <row r="160" spans="1:33" ht="14.25" customHeight="1" x14ac:dyDescent="0.15">
      <c r="A160" s="27" t="s">
        <v>180</v>
      </c>
      <c r="B160" s="24">
        <v>754.1</v>
      </c>
      <c r="C160" s="24">
        <v>837.38235483333676</v>
      </c>
      <c r="D160" s="24">
        <v>1291.2170123896537</v>
      </c>
      <c r="E160" s="24">
        <v>1691.38997740134</v>
      </c>
      <c r="F160" s="24">
        <v>1479.1616583909088</v>
      </c>
      <c r="G160" s="24">
        <v>1551.2305994651122</v>
      </c>
      <c r="H160" s="24">
        <v>1769.7091396875496</v>
      </c>
      <c r="I160" s="24">
        <v>1757.9850692235154</v>
      </c>
      <c r="J160" s="24">
        <v>1864.6110576417861</v>
      </c>
      <c r="K160" s="24">
        <v>1963.3825795453211</v>
      </c>
      <c r="L160" s="24">
        <v>1718.1145154368683</v>
      </c>
      <c r="M160" s="24">
        <v>1789.3343786275507</v>
      </c>
      <c r="N160" s="24">
        <v>1967.0733196690016</v>
      </c>
      <c r="O160" s="24">
        <v>2058.6769124382126</v>
      </c>
      <c r="P160" s="24"/>
      <c r="Q160" s="24"/>
      <c r="R160" s="21"/>
      <c r="S160" s="21"/>
      <c r="T160" s="21"/>
      <c r="U160" s="21"/>
      <c r="V160" s="83">
        <f t="shared" si="5"/>
        <v>0</v>
      </c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</row>
    <row r="161" spans="1:33" ht="14.25" customHeight="1" x14ac:dyDescent="0.15">
      <c r="A161" s="27" t="s">
        <v>181</v>
      </c>
      <c r="B161" s="26"/>
      <c r="C161" s="26"/>
      <c r="D161" s="26">
        <v>3953.5</v>
      </c>
      <c r="E161" s="26">
        <v>3717.5068790893092</v>
      </c>
      <c r="F161" s="26">
        <v>4911.1173167222487</v>
      </c>
      <c r="G161" s="26">
        <v>4442.7453480791619</v>
      </c>
      <c r="H161" s="26">
        <v>4256.617381125332</v>
      </c>
      <c r="I161" s="26">
        <v>3784.5271502105065</v>
      </c>
      <c r="J161" s="26">
        <v>4202.8353594594946</v>
      </c>
      <c r="K161" s="26">
        <v>3988.3697283894276</v>
      </c>
      <c r="L161" s="26">
        <v>3702.1361245518883</v>
      </c>
      <c r="M161" s="26">
        <v>3498.8115935216388</v>
      </c>
      <c r="N161" s="26">
        <v>3983.494872562047</v>
      </c>
      <c r="O161" s="26">
        <v>4940.2840338349979</v>
      </c>
      <c r="P161" s="26">
        <v>4396.2815411142465</v>
      </c>
      <c r="Q161" s="26">
        <v>4100.6749273971564</v>
      </c>
      <c r="R161" s="21"/>
      <c r="S161" s="21"/>
      <c r="T161" s="21"/>
      <c r="U161" s="21"/>
      <c r="V161" s="83">
        <f t="shared" si="5"/>
        <v>1</v>
      </c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</row>
    <row r="162" spans="1:33" ht="14.25" customHeight="1" x14ac:dyDescent="0.15">
      <c r="A162" s="27" t="s">
        <v>182</v>
      </c>
      <c r="B162" s="24">
        <v>31.2234650840909</v>
      </c>
      <c r="C162" s="24">
        <v>43.999278956312857</v>
      </c>
      <c r="D162" s="24">
        <v>-28.2</v>
      </c>
      <c r="E162" s="24">
        <v>-5.5198187166268902</v>
      </c>
      <c r="F162" s="24">
        <v>7.0005591268128899</v>
      </c>
      <c r="G162" s="24">
        <v>4.7399772209279503</v>
      </c>
      <c r="H162" s="24">
        <v>6.6183972548486008</v>
      </c>
      <c r="I162" s="24">
        <v>24.743464915063523</v>
      </c>
      <c r="J162" s="24">
        <v>14.809825685197261</v>
      </c>
      <c r="K162" s="24">
        <v>2.8495539322529893</v>
      </c>
      <c r="L162" s="24">
        <v>-27.0045832169215</v>
      </c>
      <c r="M162" s="24">
        <v>-9.6975362879678411</v>
      </c>
      <c r="N162" s="24">
        <v>-15.67733678600699</v>
      </c>
      <c r="O162" s="24">
        <v>1.49553751008799</v>
      </c>
      <c r="P162" s="24">
        <v>-6.4028008912032801</v>
      </c>
      <c r="Q162" s="24">
        <v>-13.25868458913037</v>
      </c>
      <c r="R162" s="21"/>
      <c r="S162" s="21"/>
      <c r="T162" s="21"/>
      <c r="U162" s="21"/>
      <c r="V162" s="83">
        <f t="shared" si="5"/>
        <v>1</v>
      </c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</row>
    <row r="163" spans="1:33" ht="14.25" customHeight="1" x14ac:dyDescent="0.15">
      <c r="A163" s="27" t="s">
        <v>183</v>
      </c>
      <c r="B163" s="26">
        <v>137.22552376858724</v>
      </c>
      <c r="C163" s="26">
        <v>77.304574149128015</v>
      </c>
      <c r="D163" s="26">
        <v>103.37961878615806</v>
      </c>
      <c r="E163" s="26">
        <v>111.04222935637715</v>
      </c>
      <c r="F163" s="26">
        <v>89.991191388827559</v>
      </c>
      <c r="G163" s="26">
        <v>179.32683577398791</v>
      </c>
      <c r="H163" s="26">
        <v>250.02693550057998</v>
      </c>
      <c r="I163" s="26">
        <v>236.31753410710596</v>
      </c>
      <c r="J163" s="26">
        <v>201.93356013791379</v>
      </c>
      <c r="K163" s="26">
        <v>1277.4687023020463</v>
      </c>
      <c r="L163" s="26">
        <v>557.38631817312375</v>
      </c>
      <c r="M163" s="26">
        <v>425.5</v>
      </c>
      <c r="N163" s="26">
        <v>155.27819789610658</v>
      </c>
      <c r="O163" s="26">
        <v>182.60691945284452</v>
      </c>
      <c r="P163" s="26">
        <v>229.13700507481167</v>
      </c>
      <c r="Q163" s="26"/>
      <c r="R163" s="21"/>
      <c r="S163" s="21"/>
      <c r="T163" s="21"/>
      <c r="U163" s="21"/>
      <c r="V163" s="83">
        <f t="shared" si="5"/>
        <v>0</v>
      </c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</row>
    <row r="164" spans="1:33" ht="14.25" customHeight="1" x14ac:dyDescent="0.15">
      <c r="A164" s="27" t="s">
        <v>184</v>
      </c>
      <c r="B164" s="24">
        <v>-1240.2085439325642</v>
      </c>
      <c r="C164" s="24">
        <v>-1644.1847780481698</v>
      </c>
      <c r="D164" s="24">
        <v>-2707.7138127155708</v>
      </c>
      <c r="E164" s="24">
        <v>-3676.6160158272428</v>
      </c>
      <c r="F164" s="24">
        <v>-3721.9286611417579</v>
      </c>
      <c r="G164" s="24">
        <v>-5512.1041920047073</v>
      </c>
      <c r="H164" s="24">
        <v>-5313.9037893748082</v>
      </c>
      <c r="I164" s="24">
        <v>-6303.7929158390334</v>
      </c>
      <c r="J164" s="24">
        <v>-6214.3370894269956</v>
      </c>
      <c r="K164" s="24">
        <v>-6331.6364784341586</v>
      </c>
      <c r="L164" s="24">
        <v>-5487.0256214427291</v>
      </c>
      <c r="M164" s="24">
        <v>-7242.8984385744488</v>
      </c>
      <c r="N164" s="24">
        <v>-5343.0128355993274</v>
      </c>
      <c r="O164" s="24">
        <v>-6711.0174779594672</v>
      </c>
      <c r="P164" s="24">
        <v>-7695.8075492214557</v>
      </c>
      <c r="Q164" s="24">
        <v>-7174.5314642233579</v>
      </c>
      <c r="R164" s="21"/>
      <c r="S164" s="21"/>
      <c r="T164" s="21"/>
      <c r="U164" s="21"/>
      <c r="V164" s="83">
        <f t="shared" si="5"/>
        <v>1</v>
      </c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</row>
    <row r="165" spans="1:33" ht="14.25" customHeight="1" x14ac:dyDescent="0.15">
      <c r="A165" s="27" t="s">
        <v>185</v>
      </c>
      <c r="B165" s="26"/>
      <c r="C165" s="26"/>
      <c r="D165" s="26"/>
      <c r="E165" s="26"/>
      <c r="F165" s="26"/>
      <c r="G165" s="26"/>
      <c r="H165" s="26">
        <v>-41.7</v>
      </c>
      <c r="I165" s="26">
        <v>-36.13966480446927</v>
      </c>
      <c r="J165" s="26">
        <v>-39.36312849162011</v>
      </c>
      <c r="K165" s="26">
        <v>-39.74301675977653</v>
      </c>
      <c r="L165" s="26">
        <v>-54.793296089385471</v>
      </c>
      <c r="M165" s="26">
        <v>-59.480446927374302</v>
      </c>
      <c r="N165" s="26">
        <v>138.26884375977653</v>
      </c>
      <c r="O165" s="26">
        <v>522.46244024022337</v>
      </c>
      <c r="P165" s="26">
        <v>36.008599162011166</v>
      </c>
      <c r="Q165" s="26">
        <v>-23.637062324022349</v>
      </c>
      <c r="R165" s="21"/>
      <c r="S165" s="21"/>
      <c r="T165" s="21"/>
      <c r="U165" s="21"/>
      <c r="V165" s="83">
        <f t="shared" ref="V165:V196" si="6">IF(Q165="", 0, 1)</f>
        <v>1</v>
      </c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</row>
    <row r="166" spans="1:33" ht="14.25" customHeight="1" x14ac:dyDescent="0.15">
      <c r="A166" s="27" t="s">
        <v>186</v>
      </c>
      <c r="B166" s="24">
        <v>-264.37085409622324</v>
      </c>
      <c r="C166" s="24">
        <v>-386.16227062462087</v>
      </c>
      <c r="D166" s="24">
        <v>-663.27810911661277</v>
      </c>
      <c r="E166" s="24">
        <v>-1110.6705059961391</v>
      </c>
      <c r="F166" s="24">
        <v>-1362.812310712929</v>
      </c>
      <c r="G166" s="24">
        <v>-740.62621024530938</v>
      </c>
      <c r="H166" s="24">
        <v>-1094.0162043027849</v>
      </c>
      <c r="I166" s="24">
        <v>-1329.3454494634805</v>
      </c>
      <c r="J166" s="24">
        <v>-2010.1896593210731</v>
      </c>
      <c r="K166" s="24">
        <v>-1755.0960650507122</v>
      </c>
      <c r="L166" s="24">
        <v>-1364.3627595093294</v>
      </c>
      <c r="M166" s="24">
        <v>-1507.8533481649904</v>
      </c>
      <c r="N166" s="24">
        <v>-1438.8018383473923</v>
      </c>
      <c r="O166" s="24">
        <v>-1261.3572860098564</v>
      </c>
      <c r="P166" s="24">
        <v>-975.68689637965554</v>
      </c>
      <c r="Q166" s="24">
        <v>-591.06289161885002</v>
      </c>
      <c r="R166" s="21"/>
      <c r="S166" s="21"/>
      <c r="T166" s="21"/>
      <c r="U166" s="21"/>
      <c r="V166" s="83">
        <f t="shared" si="6"/>
        <v>1</v>
      </c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</row>
    <row r="167" spans="1:33" ht="14.25" customHeight="1" x14ac:dyDescent="0.15">
      <c r="A167" s="27" t="s">
        <v>187</v>
      </c>
      <c r="B167" s="26">
        <v>-120.1</v>
      </c>
      <c r="C167" s="26">
        <v>-220.86739077655685</v>
      </c>
      <c r="D167" s="26">
        <v>-333.22791328904964</v>
      </c>
      <c r="E167" s="26">
        <v>-418.1</v>
      </c>
      <c r="F167" s="26">
        <v>-411.05768248019007</v>
      </c>
      <c r="G167" s="26">
        <v>-89.308141140692172</v>
      </c>
      <c r="H167" s="26">
        <v>9.6705179280236209</v>
      </c>
      <c r="I167" s="26">
        <v>-107.69011075779827</v>
      </c>
      <c r="J167" s="26">
        <v>-488.38957623493036</v>
      </c>
      <c r="K167" s="26">
        <v>-383.2855411061135</v>
      </c>
      <c r="L167" s="26">
        <v>-427.17051538261694</v>
      </c>
      <c r="M167" s="26">
        <v>-436.52030435579826</v>
      </c>
      <c r="N167" s="26">
        <v>-354.8551354179682</v>
      </c>
      <c r="O167" s="26">
        <v>-471.21715317800471</v>
      </c>
      <c r="P167" s="26">
        <v>-571.73135167299893</v>
      </c>
      <c r="Q167" s="26">
        <v>-536.66788304084491</v>
      </c>
      <c r="R167" s="21"/>
      <c r="S167" s="21"/>
      <c r="T167" s="21"/>
      <c r="U167" s="21"/>
      <c r="V167" s="83">
        <f t="shared" si="6"/>
        <v>1</v>
      </c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</row>
    <row r="168" spans="1:33" ht="14.25" customHeight="1" x14ac:dyDescent="0.15">
      <c r="A168" s="27" t="s">
        <v>188</v>
      </c>
      <c r="B168" s="24">
        <v>5.0699752670572664</v>
      </c>
      <c r="C168" s="24">
        <v>72.5</v>
      </c>
      <c r="D168" s="24">
        <v>92.562345252104933</v>
      </c>
      <c r="E168" s="24">
        <v>109.7941530327524</v>
      </c>
      <c r="F168" s="24">
        <v>116.20003017038401</v>
      </c>
      <c r="G168" s="24">
        <v>131.96482638856043</v>
      </c>
      <c r="H168" s="24">
        <v>127.98251023358453</v>
      </c>
      <c r="I168" s="24">
        <v>102.17434413979828</v>
      </c>
      <c r="J168" s="24">
        <v>96.71129485292866</v>
      </c>
      <c r="K168" s="24">
        <v>80.55401869907773</v>
      </c>
      <c r="L168" s="24">
        <v>82.421653536911279</v>
      </c>
      <c r="M168" s="24">
        <v>64.519234789685171</v>
      </c>
      <c r="N168" s="24">
        <v>52.070188246515755</v>
      </c>
      <c r="O168" s="24">
        <v>40.183118764703885</v>
      </c>
      <c r="P168" s="24">
        <v>24.012873647804156</v>
      </c>
      <c r="Q168" s="24">
        <v>66.519719752500919</v>
      </c>
      <c r="R168" s="21"/>
      <c r="S168" s="21"/>
      <c r="T168" s="21"/>
      <c r="U168" s="21"/>
      <c r="V168" s="83">
        <f t="shared" si="6"/>
        <v>1</v>
      </c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</row>
    <row r="169" spans="1:33" ht="14.25" customHeight="1" x14ac:dyDescent="0.15">
      <c r="A169" s="27" t="s">
        <v>189</v>
      </c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1"/>
      <c r="S169" s="21"/>
      <c r="T169" s="21"/>
      <c r="U169" s="21"/>
      <c r="V169" s="83">
        <f t="shared" si="6"/>
        <v>0</v>
      </c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</row>
    <row r="170" spans="1:33" ht="14.25" customHeight="1" x14ac:dyDescent="0.15">
      <c r="A170" s="27" t="s">
        <v>190</v>
      </c>
      <c r="B170" s="24">
        <v>-2453.0776466135362</v>
      </c>
      <c r="C170" s="24">
        <v>-2362.3522071390526</v>
      </c>
      <c r="D170" s="24">
        <v>-2351.0613735015359</v>
      </c>
      <c r="E170" s="24">
        <v>-2332.8323483569779</v>
      </c>
      <c r="F170" s="24">
        <v>-2684.4147300321752</v>
      </c>
      <c r="G170" s="24">
        <v>-2278.0767903416345</v>
      </c>
      <c r="H170" s="24">
        <v>-1972.1291036709797</v>
      </c>
      <c r="I170" s="24">
        <v>-3801.06670007401</v>
      </c>
      <c r="J170" s="24">
        <v>-3195.4791805797627</v>
      </c>
      <c r="K170" s="24">
        <v>-3176.2992331867536</v>
      </c>
      <c r="L170" s="24">
        <v>-2645.8714918209612</v>
      </c>
      <c r="M170" s="24">
        <v>-1856.6102151727623</v>
      </c>
      <c r="N170" s="24">
        <v>-2874.4781277250399</v>
      </c>
      <c r="O170" s="24">
        <v>-2738.3198602084854</v>
      </c>
      <c r="P170" s="24">
        <v>-2462.1459117452382</v>
      </c>
      <c r="Q170" s="24">
        <v>-2638.5677776764287</v>
      </c>
      <c r="R170" s="21"/>
      <c r="S170" s="21"/>
      <c r="T170" s="21"/>
      <c r="U170" s="21"/>
      <c r="V170" s="83">
        <f t="shared" si="6"/>
        <v>1</v>
      </c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</row>
    <row r="171" spans="1:33" ht="14.25" customHeight="1" x14ac:dyDescent="0.15">
      <c r="A171" s="27" t="s">
        <v>191</v>
      </c>
      <c r="B171" s="26"/>
      <c r="C171" s="26"/>
      <c r="D171" s="26"/>
      <c r="E171" s="26"/>
      <c r="F171" s="26"/>
      <c r="G171" s="26"/>
      <c r="H171" s="26"/>
      <c r="I171" s="26"/>
      <c r="J171" s="26"/>
      <c r="K171" s="26">
        <v>677.4</v>
      </c>
      <c r="L171" s="26">
        <v>596.13</v>
      </c>
      <c r="M171" s="26">
        <v>382.14</v>
      </c>
      <c r="N171" s="26">
        <v>-117.88</v>
      </c>
      <c r="O171" s="26">
        <v>490.76</v>
      </c>
      <c r="P171" s="26">
        <v>641.47</v>
      </c>
      <c r="Q171" s="26"/>
      <c r="R171" s="21"/>
      <c r="S171" s="21"/>
      <c r="T171" s="21"/>
      <c r="U171" s="21"/>
      <c r="V171" s="83">
        <f t="shared" si="6"/>
        <v>0</v>
      </c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</row>
    <row r="172" spans="1:33" ht="14.25" customHeight="1" x14ac:dyDescent="0.15">
      <c r="A172" s="27" t="s">
        <v>192</v>
      </c>
      <c r="B172" s="24">
        <v>-12456.070277639019</v>
      </c>
      <c r="C172" s="24">
        <v>-16456.222399198075</v>
      </c>
      <c r="D172" s="24">
        <v>-17633.796997738831</v>
      </c>
      <c r="E172" s="24">
        <v>-22562.616488700511</v>
      </c>
      <c r="F172" s="24">
        <v>-19284.326238107027</v>
      </c>
      <c r="G172" s="24">
        <v>-16744.418320923516</v>
      </c>
      <c r="H172" s="24">
        <v>-18189.947216571956</v>
      </c>
      <c r="I172" s="24">
        <v>-15684.309402943585</v>
      </c>
      <c r="J172" s="24">
        <v>-16491.050543254627</v>
      </c>
      <c r="K172" s="24">
        <v>-14376.799524084541</v>
      </c>
      <c r="L172" s="24">
        <v>-11911.039395565427</v>
      </c>
      <c r="M172" s="24">
        <v>-13026.210871448471</v>
      </c>
      <c r="N172" s="24">
        <v>-11377.462335398775</v>
      </c>
      <c r="O172" s="24">
        <v>-13853.671237060464</v>
      </c>
      <c r="P172" s="24">
        <v>-14288.050537987037</v>
      </c>
      <c r="Q172" s="24">
        <v>-16488.975681937471</v>
      </c>
      <c r="R172" s="21"/>
      <c r="S172" s="21"/>
      <c r="T172" s="21"/>
      <c r="U172" s="21"/>
      <c r="V172" s="83">
        <f t="shared" si="6"/>
        <v>1</v>
      </c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</row>
    <row r="173" spans="1:33" ht="14.25" customHeight="1" x14ac:dyDescent="0.15">
      <c r="A173" s="27" t="s">
        <v>193</v>
      </c>
      <c r="B173" s="26">
        <v>1828.11</v>
      </c>
      <c r="C173" s="26">
        <v>2004.1</v>
      </c>
      <c r="D173" s="26">
        <v>2310.5500000000002</v>
      </c>
      <c r="E173" s="26">
        <v>2666</v>
      </c>
      <c r="F173" s="26">
        <v>3004.5</v>
      </c>
      <c r="G173" s="26">
        <v>3660.31</v>
      </c>
      <c r="H173" s="26">
        <v>4642.8</v>
      </c>
      <c r="I173" s="26">
        <v>5392</v>
      </c>
      <c r="J173" s="26">
        <v>5639.4953512203701</v>
      </c>
      <c r="K173" s="26">
        <v>6227.04526527502</v>
      </c>
      <c r="L173" s="26">
        <v>6193.31068273249</v>
      </c>
      <c r="M173" s="26">
        <v>6453.0461398109501</v>
      </c>
      <c r="N173" s="26">
        <v>6326.5825102362614</v>
      </c>
      <c r="O173" s="26">
        <v>6162.5566392808505</v>
      </c>
      <c r="P173" s="26">
        <v>5765.9540583538601</v>
      </c>
      <c r="Q173" s="72">
        <v>6206.7713835099439</v>
      </c>
      <c r="R173" s="21"/>
      <c r="S173" s="21"/>
      <c r="T173" s="21"/>
      <c r="U173" s="21"/>
      <c r="V173" s="83">
        <f t="shared" si="6"/>
        <v>1</v>
      </c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</row>
    <row r="174" spans="1:33" ht="14.25" customHeight="1" x14ac:dyDescent="0.15">
      <c r="A174" s="27" t="s">
        <v>194</v>
      </c>
      <c r="B174" s="24">
        <v>23.8888</v>
      </c>
      <c r="C174" s="24">
        <v>32.211677407407407</v>
      </c>
      <c r="D174" s="24">
        <v>31.209387407407409</v>
      </c>
      <c r="E174" s="24">
        <v>33.122140370370367</v>
      </c>
      <c r="F174" s="24">
        <v>45.154685925925925</v>
      </c>
      <c r="G174" s="24">
        <v>46.522433703703705</v>
      </c>
      <c r="H174" s="24">
        <v>46.595184074074076</v>
      </c>
      <c r="I174" s="24">
        <v>29.105834444444444</v>
      </c>
      <c r="J174" s="24">
        <v>35.000912592592591</v>
      </c>
      <c r="K174" s="24">
        <v>-11.753002086997423</v>
      </c>
      <c r="L174" s="24">
        <v>-19.088583677510481</v>
      </c>
      <c r="M174" s="24">
        <v>-12.712683638038316</v>
      </c>
      <c r="N174" s="72">
        <v>-25.836066259192521</v>
      </c>
      <c r="O174" s="72">
        <v>-28.556245296032774</v>
      </c>
      <c r="P174" s="72">
        <v>-30.158238604664422</v>
      </c>
      <c r="Q174" s="72">
        <v>-24.112001610630184</v>
      </c>
      <c r="R174" s="21"/>
      <c r="S174" s="21"/>
      <c r="T174" s="21"/>
      <c r="U174" s="21"/>
      <c r="V174" s="83">
        <f t="shared" si="6"/>
        <v>1</v>
      </c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</row>
    <row r="175" spans="1:33" ht="14.25" customHeight="1" x14ac:dyDescent="0.15">
      <c r="A175" s="27" t="s">
        <v>195</v>
      </c>
      <c r="B175" s="26">
        <v>12.970603703703706</v>
      </c>
      <c r="C175" s="26">
        <v>11.979677777777777</v>
      </c>
      <c r="D175" s="26">
        <v>13.572066666666668</v>
      </c>
      <c r="E175" s="26">
        <v>16.235177777777775</v>
      </c>
      <c r="F175" s="26">
        <v>12.425100740740739</v>
      </c>
      <c r="G175" s="26">
        <v>15.369196296296295</v>
      </c>
      <c r="H175" s="26">
        <v>20.547000000000001</v>
      </c>
      <c r="I175" s="26">
        <v>7.144046666666668</v>
      </c>
      <c r="J175" s="26">
        <v>7.2652577777777765</v>
      </c>
      <c r="K175" s="26">
        <v>0.65742152918410512</v>
      </c>
      <c r="L175" s="26">
        <v>9.0047886858499382</v>
      </c>
      <c r="M175" s="26">
        <v>-1.6331859097045824</v>
      </c>
      <c r="N175" s="72">
        <v>6.5533945180293856</v>
      </c>
      <c r="O175" s="72">
        <v>7.0982115480385994</v>
      </c>
      <c r="P175" s="72">
        <v>5.3813662494829737</v>
      </c>
      <c r="Q175" s="72">
        <v>22.006339393625424</v>
      </c>
      <c r="R175" s="21"/>
      <c r="S175" s="21"/>
      <c r="T175" s="21"/>
      <c r="U175" s="21"/>
      <c r="V175" s="83">
        <f t="shared" si="6"/>
        <v>1</v>
      </c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</row>
    <row r="176" spans="1:33" ht="14.25" customHeight="1" x14ac:dyDescent="0.15">
      <c r="A176" s="27" t="s">
        <v>196</v>
      </c>
      <c r="B176" s="24">
        <v>18.053077777777776</v>
      </c>
      <c r="C176" s="24">
        <v>20.166325925925925</v>
      </c>
      <c r="D176" s="24">
        <v>20.156140740740742</v>
      </c>
      <c r="E176" s="24">
        <v>13.16186148148148</v>
      </c>
      <c r="F176" s="24">
        <v>11.42075925925926</v>
      </c>
      <c r="G176" s="24">
        <v>9.9575581481481485</v>
      </c>
      <c r="H176" s="24">
        <v>7.8883222222222251</v>
      </c>
      <c r="I176" s="24">
        <v>24.76275</v>
      </c>
      <c r="J176" s="24">
        <v>24.240211481481484</v>
      </c>
      <c r="K176" s="24">
        <v>32.449032736826013</v>
      </c>
      <c r="L176" s="24">
        <v>35.119092199931828</v>
      </c>
      <c r="M176" s="24">
        <v>37.457998063644467</v>
      </c>
      <c r="N176" s="72">
        <v>40.388470944325952</v>
      </c>
      <c r="O176" s="72">
        <v>41.368907149970163</v>
      </c>
      <c r="P176" s="72">
        <v>42.021208338312142</v>
      </c>
      <c r="Q176" s="72">
        <v>40.753917612701137</v>
      </c>
      <c r="R176" s="21"/>
      <c r="S176" s="21"/>
      <c r="T176" s="21"/>
      <c r="U176" s="21"/>
      <c r="V176" s="83">
        <f t="shared" si="6"/>
        <v>1</v>
      </c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</row>
    <row r="177" spans="1:33" ht="14.25" customHeight="1" x14ac:dyDescent="0.15">
      <c r="A177" s="27" t="s">
        <v>197</v>
      </c>
      <c r="B177" s="26">
        <v>1406.818608378547</v>
      </c>
      <c r="C177" s="26">
        <v>1200.6323080755001</v>
      </c>
      <c r="D177" s="26">
        <v>772.06856342407207</v>
      </c>
      <c r="E177" s="26">
        <v>622.6880022564319</v>
      </c>
      <c r="F177" s="26">
        <v>1216.3099117169309</v>
      </c>
      <c r="G177" s="26">
        <v>2167.1</v>
      </c>
      <c r="H177" s="26">
        <v>1129.612495189228</v>
      </c>
      <c r="I177" s="26">
        <v>871.55779790192105</v>
      </c>
      <c r="J177" s="26">
        <v>1688.0101926478901</v>
      </c>
      <c r="K177" s="26">
        <v>1561.4995443687549</v>
      </c>
      <c r="L177" s="26">
        <v>952.81470095725592</v>
      </c>
      <c r="M177" s="26">
        <v>932.62854632892891</v>
      </c>
      <c r="N177" s="26">
        <v>975.25067420964604</v>
      </c>
      <c r="O177" s="26">
        <v>375.4463172510184</v>
      </c>
      <c r="P177" s="26">
        <v>1083.8268421552282</v>
      </c>
      <c r="Q177" s="26"/>
      <c r="R177" s="21"/>
      <c r="S177" s="21"/>
      <c r="T177" s="21"/>
      <c r="U177" s="21"/>
      <c r="V177" s="83">
        <f t="shared" si="6"/>
        <v>0</v>
      </c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</row>
    <row r="178" spans="1:33" ht="14.25" customHeight="1" x14ac:dyDescent="0.15">
      <c r="A178" s="27" t="s">
        <v>198</v>
      </c>
      <c r="B178" s="24">
        <v>22.1</v>
      </c>
      <c r="C178" s="24">
        <v>35.9</v>
      </c>
      <c r="D178" s="24">
        <v>77.400000000000006</v>
      </c>
      <c r="E178" s="24">
        <v>90.5</v>
      </c>
      <c r="F178" s="24">
        <v>94</v>
      </c>
      <c r="G178" s="24">
        <v>86.548000000000002</v>
      </c>
      <c r="H178" s="24">
        <v>87.3110879605386</v>
      </c>
      <c r="I178" s="24">
        <v>72.771929279999995</v>
      </c>
      <c r="J178" s="24">
        <v>66.561616733415207</v>
      </c>
      <c r="K178" s="24">
        <v>71.177777802060291</v>
      </c>
      <c r="L178" s="24">
        <v>65.336038800597606</v>
      </c>
      <c r="M178" s="24">
        <v>101.8135757951118</v>
      </c>
      <c r="N178" s="24">
        <v>99.7</v>
      </c>
      <c r="O178" s="24">
        <v>102.7279082308816</v>
      </c>
      <c r="P178" s="24">
        <v>89.743303794281104</v>
      </c>
      <c r="Q178" s="24">
        <v>124.25569615715641</v>
      </c>
      <c r="R178" s="21"/>
      <c r="S178" s="21"/>
      <c r="T178" s="21"/>
      <c r="U178" s="21"/>
      <c r="V178" s="83">
        <f t="shared" si="6"/>
        <v>1</v>
      </c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</row>
    <row r="179" spans="1:33" ht="14.25" customHeight="1" x14ac:dyDescent="0.15">
      <c r="A179" s="27" t="s">
        <v>199</v>
      </c>
      <c r="B179" s="26">
        <v>-6032.7913149364622</v>
      </c>
      <c r="C179" s="26">
        <v>-6324.6739380185099</v>
      </c>
      <c r="D179" s="26">
        <v>-6780.0776444125695</v>
      </c>
      <c r="E179" s="26">
        <v>-8331.9473369805419</v>
      </c>
      <c r="F179" s="26">
        <v>-6307.0769260041825</v>
      </c>
      <c r="G179" s="26">
        <v>-8166.2112270694233</v>
      </c>
      <c r="H179" s="26">
        <v>-9155.5</v>
      </c>
      <c r="I179" s="26">
        <v>-10827.433982076371</v>
      </c>
      <c r="J179" s="26">
        <v>-9801.0433642465086</v>
      </c>
      <c r="K179" s="26">
        <v>-9595.3590908998831</v>
      </c>
      <c r="L179" s="26">
        <v>-7845.5962002138749</v>
      </c>
      <c r="M179" s="26">
        <v>-6463.8432966993087</v>
      </c>
      <c r="N179" s="26">
        <v>-8020.1911256072717</v>
      </c>
      <c r="O179" s="26">
        <v>-8656.6860529213045</v>
      </c>
      <c r="P179" s="26">
        <v>-10077.579602530514</v>
      </c>
      <c r="Q179" s="26">
        <v>-11264.789715531659</v>
      </c>
      <c r="R179" s="21"/>
      <c r="S179" s="21"/>
      <c r="T179" s="21"/>
      <c r="U179" s="21"/>
      <c r="V179" s="83">
        <f t="shared" si="6"/>
        <v>1</v>
      </c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</row>
    <row r="180" spans="1:33" ht="14.25" customHeight="1" x14ac:dyDescent="0.15">
      <c r="A180" s="27" t="s">
        <v>200</v>
      </c>
      <c r="B180" s="24">
        <v>-8258.2714113537404</v>
      </c>
      <c r="C180" s="24">
        <v>-6194.5776004605805</v>
      </c>
      <c r="D180" s="24">
        <v>-5904.0345147771459</v>
      </c>
      <c r="E180" s="24">
        <v>-8738.0248843032841</v>
      </c>
      <c r="F180" s="24">
        <v>-7923.2297437936686</v>
      </c>
      <c r="G180" s="24">
        <v>-8073.2164946606545</v>
      </c>
      <c r="H180" s="24">
        <v>-8196.5238043482968</v>
      </c>
      <c r="I180" s="24">
        <v>-8347.3387160052116</v>
      </c>
      <c r="J180" s="24">
        <v>-11689.990494684525</v>
      </c>
      <c r="K180" s="24">
        <v>-18037.383110129951</v>
      </c>
      <c r="L180" s="24">
        <v>-12308.124070091328</v>
      </c>
      <c r="M180" s="24">
        <v>-9608.1093432901198</v>
      </c>
      <c r="N180" s="24">
        <v>-13297.478179654039</v>
      </c>
      <c r="O180" s="24">
        <v>-9180.7380992793878</v>
      </c>
      <c r="P180" s="24">
        <v>-11859.3109268597</v>
      </c>
      <c r="Q180" s="24">
        <v>-15378.512114589996</v>
      </c>
      <c r="R180" s="21"/>
      <c r="S180" s="21"/>
      <c r="T180" s="21"/>
      <c r="U180" s="21"/>
      <c r="V180" s="83">
        <f t="shared" si="6"/>
        <v>1</v>
      </c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</row>
    <row r="181" spans="1:33" ht="14.25" customHeight="1" x14ac:dyDescent="0.15">
      <c r="A181" s="27" t="s">
        <v>201</v>
      </c>
      <c r="B181" s="26">
        <v>751</v>
      </c>
      <c r="C181" s="26">
        <v>565</v>
      </c>
      <c r="D181" s="26">
        <v>820.96646341463008</v>
      </c>
      <c r="E181" s="26">
        <v>1150</v>
      </c>
      <c r="F181" s="26">
        <v>1062.0224026221199</v>
      </c>
      <c r="G181" s="26">
        <v>949.31447548622191</v>
      </c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1"/>
      <c r="S181" s="21"/>
      <c r="T181" s="21"/>
      <c r="U181" s="21"/>
      <c r="V181" s="83">
        <f t="shared" si="6"/>
        <v>0</v>
      </c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</row>
    <row r="182" spans="1:33" ht="14.25" customHeight="1" x14ac:dyDescent="0.15">
      <c r="A182" s="27" t="s">
        <v>202</v>
      </c>
      <c r="B182" s="24">
        <v>-4243</v>
      </c>
      <c r="C182" s="24">
        <v>-3916</v>
      </c>
      <c r="D182" s="24">
        <v>-3765</v>
      </c>
      <c r="E182" s="24">
        <v>-3765</v>
      </c>
      <c r="F182" s="24">
        <v>-2780</v>
      </c>
      <c r="G182" s="24">
        <v>-2134</v>
      </c>
      <c r="H182" s="24">
        <v>-2688</v>
      </c>
      <c r="I182" s="24">
        <v>-3661</v>
      </c>
      <c r="J182" s="24">
        <v>-2584</v>
      </c>
      <c r="K182" s="24">
        <v>-2964</v>
      </c>
      <c r="L182" s="24">
        <v>-2756</v>
      </c>
      <c r="M182" s="24">
        <v>-3369</v>
      </c>
      <c r="N182" s="24">
        <v>-3170</v>
      </c>
      <c r="O182" s="24">
        <v>-4137</v>
      </c>
      <c r="P182" s="24">
        <v>-3321</v>
      </c>
      <c r="Q182" s="24">
        <v>-2839</v>
      </c>
      <c r="R182" s="21">
        <v>-3143</v>
      </c>
      <c r="S182" s="21"/>
      <c r="T182" s="21"/>
      <c r="U182" s="21"/>
      <c r="V182" s="83">
        <f t="shared" si="6"/>
        <v>1</v>
      </c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</row>
    <row r="183" spans="1:33" ht="14.25" customHeight="1" x14ac:dyDescent="0.15">
      <c r="A183" s="27" t="s">
        <v>203</v>
      </c>
      <c r="B183" s="26">
        <v>249.54761841283198</v>
      </c>
      <c r="C183" s="26">
        <v>335.66942310913601</v>
      </c>
      <c r="D183" s="26">
        <v>414.85225012668798</v>
      </c>
      <c r="E183" s="26">
        <v>764.55300432180002</v>
      </c>
      <c r="F183" s="26">
        <v>543.09801431766402</v>
      </c>
      <c r="G183" s="26">
        <v>593.20000000000005</v>
      </c>
      <c r="H183" s="26">
        <v>788.12139258599996</v>
      </c>
      <c r="I183" s="26">
        <v>881.54967762335207</v>
      </c>
      <c r="J183" s="26">
        <v>864.16608559210999</v>
      </c>
      <c r="K183" s="26">
        <v>862.00174226967999</v>
      </c>
      <c r="L183" s="26">
        <v>496.91649104988841</v>
      </c>
      <c r="M183" s="26">
        <v>572.18769781209096</v>
      </c>
      <c r="N183" s="26">
        <v>582.57508760285032</v>
      </c>
      <c r="O183" s="26">
        <v>499.80069747386096</v>
      </c>
      <c r="P183" s="26">
        <v>649.51573934750502</v>
      </c>
      <c r="Q183" s="26">
        <v>688.05933961098901</v>
      </c>
      <c r="R183" s="21"/>
      <c r="S183" s="21"/>
      <c r="T183" s="21"/>
      <c r="U183" s="21"/>
      <c r="V183" s="83">
        <f t="shared" si="6"/>
        <v>1</v>
      </c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</row>
    <row r="184" spans="1:33" ht="14.25" customHeight="1" x14ac:dyDescent="0.15">
      <c r="A184" s="27" t="s">
        <v>204</v>
      </c>
      <c r="B184" s="24">
        <v>495.74624444444402</v>
      </c>
      <c r="C184" s="24">
        <v>588.66743592693103</v>
      </c>
      <c r="D184" s="24">
        <v>739.41133391516496</v>
      </c>
      <c r="E184" s="24">
        <v>833.82758616304</v>
      </c>
      <c r="F184" s="24">
        <v>891.23160555438699</v>
      </c>
      <c r="G184" s="24">
        <v>1051.2</v>
      </c>
      <c r="H184" s="24">
        <v>902.16132262142003</v>
      </c>
      <c r="I184" s="24">
        <v>812.09423972503896</v>
      </c>
      <c r="J184" s="24">
        <v>775.66269687591807</v>
      </c>
      <c r="K184" s="24">
        <v>477.29159408931099</v>
      </c>
      <c r="L184" s="24">
        <v>479.93303573700797</v>
      </c>
      <c r="M184" s="24">
        <v>382.71203223762603</v>
      </c>
      <c r="N184" s="24">
        <v>440.30096632168915</v>
      </c>
      <c r="O184" s="24">
        <v>468.53163054762001</v>
      </c>
      <c r="P184" s="24">
        <v>418.51370046837462</v>
      </c>
      <c r="Q184" s="24"/>
      <c r="R184" s="21"/>
      <c r="S184" s="21"/>
      <c r="T184" s="21"/>
      <c r="U184" s="21"/>
      <c r="V184" s="83">
        <f t="shared" si="6"/>
        <v>0</v>
      </c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</row>
    <row r="185" spans="1:33" ht="14.25" customHeight="1" x14ac:dyDescent="0.15">
      <c r="A185" s="27" t="s">
        <v>205</v>
      </c>
      <c r="B185" s="26">
        <v>4200.2</v>
      </c>
      <c r="C185" s="26">
        <v>4693.01</v>
      </c>
      <c r="D185" s="26">
        <v>5593.98</v>
      </c>
      <c r="E185" s="26">
        <v>6673.58</v>
      </c>
      <c r="F185" s="26">
        <v>5138.78</v>
      </c>
      <c r="G185" s="26">
        <v>6116.29</v>
      </c>
      <c r="H185" s="26">
        <v>10933.87</v>
      </c>
      <c r="I185" s="26">
        <v>12461.761987578739</v>
      </c>
      <c r="J185" s="26">
        <v>10626.584535037078</v>
      </c>
      <c r="K185" s="26">
        <v>8727.8312159912002</v>
      </c>
      <c r="L185" s="26">
        <v>6694.7906531129001</v>
      </c>
      <c r="M185" s="26">
        <v>6814.4477229901104</v>
      </c>
      <c r="N185" s="26">
        <v>7536.5894889582705</v>
      </c>
      <c r="O185" s="26">
        <v>8015.0240343422101</v>
      </c>
      <c r="P185" s="26">
        <v>7178.848773403819</v>
      </c>
      <c r="Q185" s="26">
        <v>5877.1565274280492</v>
      </c>
      <c r="R185" s="21"/>
      <c r="S185" s="21"/>
      <c r="T185" s="21"/>
      <c r="U185" s="21"/>
      <c r="V185" s="83">
        <f t="shared" si="6"/>
        <v>1</v>
      </c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</row>
    <row r="186" spans="1:33" ht="14.25" customHeight="1" x14ac:dyDescent="0.15">
      <c r="A186" s="27" t="s">
        <v>206</v>
      </c>
      <c r="B186" s="24"/>
      <c r="C186" s="24">
        <v>185.160146407886</v>
      </c>
      <c r="D186" s="24">
        <v>278.10061666528998</v>
      </c>
      <c r="E186" s="24">
        <v>356.53677789697804</v>
      </c>
      <c r="F186" s="24">
        <v>451.43470466683198</v>
      </c>
      <c r="G186" s="24">
        <v>484.42191734087197</v>
      </c>
      <c r="H186" s="24">
        <v>532.96196349859997</v>
      </c>
      <c r="I186" s="24">
        <v>432.11741238602002</v>
      </c>
      <c r="J186" s="24">
        <v>179.86392724919878</v>
      </c>
      <c r="K186" s="24">
        <v>84.003180832050504</v>
      </c>
      <c r="L186" s="24">
        <v>163.69999999999999</v>
      </c>
      <c r="M186" s="24">
        <v>-1.0425</v>
      </c>
      <c r="N186" s="24">
        <v>-60.748090456809003</v>
      </c>
      <c r="O186" s="24">
        <v>-95.927016089047001</v>
      </c>
      <c r="P186" s="24">
        <v>-70.473658365933005</v>
      </c>
      <c r="Q186" s="24">
        <v>-142.86581426100099</v>
      </c>
      <c r="R186" s="21"/>
      <c r="S186" s="21"/>
      <c r="T186" s="21"/>
      <c r="U186" s="21"/>
      <c r="V186" s="83">
        <f t="shared" si="6"/>
        <v>1</v>
      </c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</row>
    <row r="187" spans="1:33" ht="14.25" customHeight="1" x14ac:dyDescent="0.15">
      <c r="A187" s="27" t="s">
        <v>207</v>
      </c>
      <c r="B187" s="26">
        <v>187.82287207800678</v>
      </c>
      <c r="C187" s="26">
        <v>243.86336337457169</v>
      </c>
      <c r="D187" s="26">
        <v>279.3681156138677</v>
      </c>
      <c r="E187" s="26">
        <v>325.1524361614978</v>
      </c>
      <c r="F187" s="26">
        <v>337.03038174305595</v>
      </c>
      <c r="G187" s="26">
        <v>356.0853741683282</v>
      </c>
      <c r="H187" s="26">
        <v>270.89999999999998</v>
      </c>
      <c r="I187" s="26">
        <v>242.17369110398226</v>
      </c>
      <c r="J187" s="26">
        <v>262.40124320681036</v>
      </c>
      <c r="K187" s="26">
        <v>320.32593630547382</v>
      </c>
      <c r="L187" s="26">
        <v>316.74662933095624</v>
      </c>
      <c r="M187" s="26">
        <v>341.52237259125798</v>
      </c>
      <c r="N187" s="26">
        <v>400.35260361965499</v>
      </c>
      <c r="O187" s="26">
        <v>421.82292542770904</v>
      </c>
      <c r="P187" s="26">
        <v>518.03771079920296</v>
      </c>
      <c r="Q187" s="26"/>
      <c r="R187" s="21"/>
      <c r="S187" s="21"/>
      <c r="T187" s="21"/>
      <c r="U187" s="21"/>
      <c r="V187" s="83">
        <f t="shared" si="6"/>
        <v>0</v>
      </c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</row>
    <row r="188" spans="1:33" ht="14.25" customHeight="1" x14ac:dyDescent="0.15">
      <c r="A188" s="27" t="s">
        <v>208</v>
      </c>
      <c r="B188" s="24">
        <v>79.429439610196141</v>
      </c>
      <c r="C188" s="24">
        <v>84.848228764430857</v>
      </c>
      <c r="D188" s="24">
        <v>91.11826254280183</v>
      </c>
      <c r="E188" s="24">
        <v>101.75133792628667</v>
      </c>
      <c r="F188" s="24">
        <v>98.024137095052851</v>
      </c>
      <c r="G188" s="24">
        <v>91.40031284365952</v>
      </c>
      <c r="H188" s="24">
        <v>96.2</v>
      </c>
      <c r="I188" s="24">
        <v>123.78006849264312</v>
      </c>
      <c r="J188" s="24">
        <v>135.32514590934193</v>
      </c>
      <c r="K188" s="24">
        <v>147.14333034854292</v>
      </c>
      <c r="L188" s="24">
        <v>131.8801863640906</v>
      </c>
      <c r="M188" s="24">
        <v>127.15085038368626</v>
      </c>
      <c r="N188" s="24">
        <v>153.04783095179437</v>
      </c>
      <c r="O188" s="24">
        <v>159.93963432671762</v>
      </c>
      <c r="P188" s="24">
        <v>170.93327461033303</v>
      </c>
      <c r="Q188" s="24">
        <v>151.28433827824657</v>
      </c>
      <c r="R188" s="21"/>
      <c r="S188" s="21"/>
      <c r="T188" s="21"/>
      <c r="U188" s="21"/>
      <c r="V188" s="83">
        <f t="shared" si="6"/>
        <v>1</v>
      </c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</row>
    <row r="189" spans="1:33" ht="14.25" customHeight="1" x14ac:dyDescent="0.15">
      <c r="A189" s="27" t="s">
        <v>209</v>
      </c>
      <c r="B189" s="26">
        <v>50.1</v>
      </c>
      <c r="C189" s="26">
        <v>55.2</v>
      </c>
      <c r="D189" s="26">
        <v>60.2</v>
      </c>
      <c r="E189" s="26">
        <v>46.9</v>
      </c>
      <c r="F189" s="26">
        <v>27</v>
      </c>
      <c r="G189" s="26">
        <v>28.8</v>
      </c>
      <c r="H189" s="26">
        <v>-29.2</v>
      </c>
      <c r="I189" s="26">
        <v>-24.2635314420369</v>
      </c>
      <c r="J189" s="26">
        <v>-54.001186604605898</v>
      </c>
      <c r="K189" s="26">
        <v>-86.355720832586798</v>
      </c>
      <c r="L189" s="26">
        <v>-110.64877609148731</v>
      </c>
      <c r="M189" s="26">
        <v>9.9962981548594794</v>
      </c>
      <c r="N189" s="26">
        <v>279.44559908771731</v>
      </c>
      <c r="O189" s="26">
        <v>-99.993566229784591</v>
      </c>
      <c r="P189" s="26">
        <v>21.8091028022376</v>
      </c>
      <c r="Q189" s="26">
        <v>64.725072536856004</v>
      </c>
      <c r="R189" s="21"/>
      <c r="S189" s="21"/>
      <c r="T189" s="21"/>
      <c r="U189" s="21"/>
      <c r="V189" s="83">
        <f t="shared" si="6"/>
        <v>1</v>
      </c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</row>
    <row r="190" spans="1:33" ht="14.25" customHeight="1" x14ac:dyDescent="0.15">
      <c r="A190" s="27" t="s">
        <v>210</v>
      </c>
      <c r="B190" s="24">
        <v>1312.2061506050438</v>
      </c>
      <c r="C190" s="24">
        <v>1442.6475836291579</v>
      </c>
      <c r="D190" s="24">
        <v>1618.9070192439056</v>
      </c>
      <c r="E190" s="24">
        <v>1922.2627268238853</v>
      </c>
      <c r="F190" s="24">
        <v>1951.0099794486312</v>
      </c>
      <c r="G190" s="24">
        <v>1934.7491965907504</v>
      </c>
      <c r="H190" s="24">
        <v>1899.0138160465078</v>
      </c>
      <c r="I190" s="24">
        <v>2149.3808256014295</v>
      </c>
      <c r="J190" s="24">
        <v>2250.4424007098974</v>
      </c>
      <c r="K190" s="24">
        <v>2316.2855081214011</v>
      </c>
      <c r="L190" s="24">
        <v>1937.7811763206528</v>
      </c>
      <c r="M190" s="24">
        <v>1706.9567511367013</v>
      </c>
      <c r="N190" s="24">
        <v>1851.0183204687066</v>
      </c>
      <c r="O190" s="24">
        <v>1767.1082789713603</v>
      </c>
      <c r="P190" s="24">
        <v>1869.6965910510853</v>
      </c>
      <c r="Q190" s="72">
        <f>CA!Q190-Goods_net!Q190-Serv_net!Q190-Prim_inc_net!Q190</f>
        <v>2114.1459412775462</v>
      </c>
      <c r="R190" s="21"/>
      <c r="S190" s="21"/>
      <c r="T190" s="21"/>
      <c r="U190" s="21"/>
      <c r="V190" s="83">
        <f t="shared" si="6"/>
        <v>1</v>
      </c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</row>
    <row r="191" spans="1:33" ht="14.25" customHeight="1" x14ac:dyDescent="0.15">
      <c r="A191" s="27" t="s">
        <v>211</v>
      </c>
      <c r="B191" s="26">
        <v>1454</v>
      </c>
      <c r="C191" s="26">
        <v>1814</v>
      </c>
      <c r="D191" s="26">
        <v>2071</v>
      </c>
      <c r="E191" s="26">
        <v>2186</v>
      </c>
      <c r="F191" s="26">
        <v>2333</v>
      </c>
      <c r="G191" s="26">
        <v>1475</v>
      </c>
      <c r="H191" s="26">
        <v>1719</v>
      </c>
      <c r="I191" s="26">
        <v>1451</v>
      </c>
      <c r="J191" s="26">
        <v>1277</v>
      </c>
      <c r="K191" s="26">
        <v>1520</v>
      </c>
      <c r="L191" s="26">
        <v>1391</v>
      </c>
      <c r="M191" s="26">
        <v>1543</v>
      </c>
      <c r="N191" s="26">
        <v>2525</v>
      </c>
      <c r="O191" s="26">
        <v>756</v>
      </c>
      <c r="P191" s="26">
        <v>825</v>
      </c>
      <c r="Q191" s="26">
        <v>119</v>
      </c>
      <c r="R191" s="21"/>
      <c r="S191" s="21"/>
      <c r="T191" s="21"/>
      <c r="U191" s="21"/>
      <c r="V191" s="83">
        <f t="shared" si="6"/>
        <v>1</v>
      </c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</row>
    <row r="192" spans="1:33" ht="14.25" customHeight="1" x14ac:dyDescent="0.15">
      <c r="A192" s="27" t="s">
        <v>212</v>
      </c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1"/>
      <c r="S192" s="21"/>
      <c r="T192" s="21"/>
      <c r="U192" s="21"/>
      <c r="V192" s="83">
        <f t="shared" si="6"/>
        <v>0</v>
      </c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</row>
    <row r="193" spans="1:37" ht="14.25" customHeight="1" x14ac:dyDescent="0.15">
      <c r="A193" s="27" t="s">
        <v>213</v>
      </c>
      <c r="B193" s="26"/>
      <c r="C193" s="26"/>
      <c r="D193" s="26"/>
      <c r="E193" s="26"/>
      <c r="F193" s="26"/>
      <c r="G193" s="26"/>
      <c r="H193" s="26"/>
      <c r="I193" s="26"/>
      <c r="J193" s="26"/>
      <c r="K193" s="26">
        <v>-50.2</v>
      </c>
      <c r="L193" s="26">
        <v>-48.147486749999999</v>
      </c>
      <c r="M193" s="26">
        <v>-58.808250000000001</v>
      </c>
      <c r="N193" s="26">
        <v>-66.256975999999995</v>
      </c>
      <c r="O193" s="26">
        <v>-78.008349140000007</v>
      </c>
      <c r="P193" s="26"/>
      <c r="Q193" s="26"/>
      <c r="R193" s="21"/>
      <c r="S193" s="21"/>
      <c r="T193" s="21"/>
      <c r="U193" s="21"/>
      <c r="V193" s="83">
        <f t="shared" si="6"/>
        <v>0</v>
      </c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</row>
    <row r="194" spans="1:37" ht="14.25" customHeight="1" x14ac:dyDescent="0.15">
      <c r="A194" s="27" t="s">
        <v>214</v>
      </c>
      <c r="B194" s="24">
        <v>6.1597769062371288</v>
      </c>
      <c r="C194" s="24">
        <v>12.926979534499281</v>
      </c>
      <c r="D194" s="24">
        <v>11.15477557263622</v>
      </c>
      <c r="E194" s="24">
        <v>14.191277063693137</v>
      </c>
      <c r="F194" s="24">
        <v>14.20683421824188</v>
      </c>
      <c r="G194" s="24">
        <v>13.312213327133342</v>
      </c>
      <c r="H194" s="24">
        <v>14.17731735920457</v>
      </c>
      <c r="I194" s="24">
        <v>21.526920185939485</v>
      </c>
      <c r="J194" s="24">
        <v>9.0777261841929384</v>
      </c>
      <c r="K194" s="24">
        <v>16.135237316666867</v>
      </c>
      <c r="L194" s="24">
        <v>18.201966225275967</v>
      </c>
      <c r="M194" s="24">
        <v>21.801171057395806</v>
      </c>
      <c r="N194" s="24">
        <v>18.491719216429981</v>
      </c>
      <c r="O194" s="24">
        <v>26.011902261918959</v>
      </c>
      <c r="P194" s="24">
        <v>22.062370239229598</v>
      </c>
      <c r="Q194" s="24"/>
      <c r="R194" s="21"/>
      <c r="S194" s="21"/>
      <c r="T194" s="21"/>
      <c r="U194" s="21"/>
      <c r="V194" s="83">
        <f t="shared" si="6"/>
        <v>0</v>
      </c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</row>
    <row r="195" spans="1:37" ht="14.25" customHeight="1" x14ac:dyDescent="0.15">
      <c r="A195" s="27" t="s">
        <v>215</v>
      </c>
      <c r="B195" s="26">
        <v>1100.920313791223</v>
      </c>
      <c r="C195" s="26">
        <v>1173.4025059970952</v>
      </c>
      <c r="D195" s="26">
        <v>1176.418172833786</v>
      </c>
      <c r="E195" s="26">
        <v>1286.8523666244778</v>
      </c>
      <c r="F195" s="26">
        <v>1192.3377874854632</v>
      </c>
      <c r="G195" s="26">
        <v>1362.0993452068101</v>
      </c>
      <c r="H195" s="26">
        <v>1475.2815005222769</v>
      </c>
      <c r="I195" s="26">
        <v>1611.5628856683049</v>
      </c>
      <c r="J195" s="26">
        <v>1256.67273903399</v>
      </c>
      <c r="K195" s="26">
        <v>1266.9007242439898</v>
      </c>
      <c r="L195" s="26">
        <v>1367.8803883495095</v>
      </c>
      <c r="M195" s="26">
        <v>1484.4734887837803</v>
      </c>
      <c r="N195" s="26">
        <v>1491.6975164164719</v>
      </c>
      <c r="O195" s="26">
        <v>1672.5638848569706</v>
      </c>
      <c r="P195" s="72">
        <v>1802.1292084453326</v>
      </c>
      <c r="Q195" s="72">
        <v>1723.9037719758003</v>
      </c>
      <c r="R195" s="21"/>
      <c r="S195" s="21"/>
      <c r="T195" s="21"/>
      <c r="U195" s="21"/>
      <c r="V195" s="83">
        <f t="shared" si="6"/>
        <v>1</v>
      </c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</row>
    <row r="196" spans="1:37" ht="14.25" customHeight="1" x14ac:dyDescent="0.15">
      <c r="A196" s="27" t="s">
        <v>216</v>
      </c>
      <c r="B196" s="24">
        <v>2845</v>
      </c>
      <c r="C196" s="24">
        <v>3173</v>
      </c>
      <c r="D196" s="24">
        <v>3539</v>
      </c>
      <c r="E196" s="24">
        <v>3127</v>
      </c>
      <c r="F196" s="24">
        <v>2661</v>
      </c>
      <c r="G196" s="24">
        <v>2975</v>
      </c>
      <c r="H196" s="24">
        <v>3708</v>
      </c>
      <c r="I196" s="24">
        <v>2976</v>
      </c>
      <c r="J196" s="24">
        <v>2149</v>
      </c>
      <c r="K196" s="24">
        <v>1541</v>
      </c>
      <c r="L196" s="24">
        <v>3603</v>
      </c>
      <c r="M196" s="24">
        <v>3636</v>
      </c>
      <c r="N196" s="24">
        <v>3623</v>
      </c>
      <c r="O196" s="24">
        <v>3652</v>
      </c>
      <c r="P196" s="24">
        <v>6463</v>
      </c>
      <c r="Q196" s="24">
        <v>4096</v>
      </c>
      <c r="R196" s="21"/>
      <c r="S196" s="21"/>
      <c r="T196" s="21"/>
      <c r="U196" s="21"/>
      <c r="V196" s="83">
        <f t="shared" si="6"/>
        <v>1</v>
      </c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</row>
    <row r="197" spans="1:37" ht="14.25" customHeight="1" x14ac:dyDescent="0.15">
      <c r="A197" s="27" t="s">
        <v>303</v>
      </c>
      <c r="B197" s="72">
        <v>-6725.9360108917635</v>
      </c>
      <c r="C197" s="72">
        <v>-8196.3240299523495</v>
      </c>
      <c r="D197" s="72">
        <v>-9288.2232811436352</v>
      </c>
      <c r="E197" s="72">
        <v>-10619.469026548673</v>
      </c>
      <c r="F197" s="72">
        <v>-10183.798502382575</v>
      </c>
      <c r="G197" s="72">
        <v>-11272.974812797822</v>
      </c>
      <c r="H197" s="72">
        <v>-22028.590878148399</v>
      </c>
      <c r="I197" s="72">
        <v>-24479.237576582709</v>
      </c>
      <c r="J197" s="72">
        <v>-26412.525527569775</v>
      </c>
      <c r="K197" s="72">
        <v>-28236.895847515316</v>
      </c>
      <c r="L197" s="72">
        <v>-39646.017699115044</v>
      </c>
      <c r="M197" s="72">
        <v>-39101.429543907419</v>
      </c>
      <c r="N197" s="72">
        <v>-41198.093941456777</v>
      </c>
      <c r="O197" s="72">
        <v>-46099.387338325396</v>
      </c>
      <c r="P197" s="72">
        <v>-47270.251872021785</v>
      </c>
      <c r="Q197" s="72">
        <v>-43485.364193328794</v>
      </c>
      <c r="R197" s="83"/>
      <c r="S197" s="83"/>
      <c r="T197" s="83"/>
      <c r="U197" s="83"/>
      <c r="V197" s="83">
        <f t="shared" ref="V197:V208" si="7">IF(Q197="", 0, 1)</f>
        <v>1</v>
      </c>
      <c r="W197" s="88"/>
      <c r="X197" s="88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</row>
    <row r="198" spans="1:37" ht="14.25" customHeight="1" x14ac:dyDescent="0.15">
      <c r="A198" s="27" t="s">
        <v>217</v>
      </c>
      <c r="B198" s="26">
        <v>-22832.705007919081</v>
      </c>
      <c r="C198" s="26">
        <v>-22528.872863454573</v>
      </c>
      <c r="D198" s="26">
        <v>-26894.548583167085</v>
      </c>
      <c r="E198" s="26">
        <v>-25613.218824149961</v>
      </c>
      <c r="F198" s="26">
        <v>-23550.77564003392</v>
      </c>
      <c r="G198" s="26">
        <v>-30961.922356236548</v>
      </c>
      <c r="H198" s="26">
        <v>-33281.708706085257</v>
      </c>
      <c r="I198" s="26">
        <v>-32998.13609802899</v>
      </c>
      <c r="J198" s="26">
        <v>-40302.148373186406</v>
      </c>
      <c r="K198" s="26">
        <v>-39247.626392091726</v>
      </c>
      <c r="L198" s="26">
        <v>-36402.939900547812</v>
      </c>
      <c r="M198" s="26">
        <v>-32264.437926011622</v>
      </c>
      <c r="N198" s="26">
        <v>-28885.25458302295</v>
      </c>
      <c r="O198" s="26">
        <v>-34025.360759253592</v>
      </c>
      <c r="P198" s="26">
        <v>-33795.65563542716</v>
      </c>
      <c r="Q198" s="26">
        <v>-36157.326386932575</v>
      </c>
      <c r="R198" s="21"/>
      <c r="S198" s="21"/>
      <c r="T198" s="21"/>
      <c r="U198" s="21"/>
      <c r="V198" s="83">
        <f t="shared" si="7"/>
        <v>1</v>
      </c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</row>
    <row r="199" spans="1:37" ht="14.25" customHeight="1" x14ac:dyDescent="0.15">
      <c r="A199" s="27" t="s">
        <v>218</v>
      </c>
      <c r="B199" s="24">
        <v>-76877</v>
      </c>
      <c r="C199" s="24">
        <v>-69088</v>
      </c>
      <c r="D199" s="24">
        <v>-89910</v>
      </c>
      <c r="E199" s="24">
        <v>-96193</v>
      </c>
      <c r="F199" s="24">
        <v>-100497</v>
      </c>
      <c r="G199" s="24">
        <v>-98835</v>
      </c>
      <c r="H199" s="24">
        <v>-103211</v>
      </c>
      <c r="I199" s="24">
        <v>-90133</v>
      </c>
      <c r="J199" s="24">
        <v>-88115</v>
      </c>
      <c r="K199" s="24">
        <v>-86338</v>
      </c>
      <c r="L199" s="24">
        <v>-102842</v>
      </c>
      <c r="M199" s="24">
        <v>-113116</v>
      </c>
      <c r="N199" s="24">
        <v>-108509</v>
      </c>
      <c r="O199" s="24">
        <v>-116418</v>
      </c>
      <c r="P199" s="24">
        <v>-127726</v>
      </c>
      <c r="Q199" s="24">
        <v>-127871</v>
      </c>
      <c r="R199" s="21"/>
      <c r="S199" s="21"/>
      <c r="T199" s="21"/>
      <c r="U199" s="21"/>
      <c r="V199" s="83">
        <f t="shared" si="7"/>
        <v>1</v>
      </c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</row>
    <row r="200" spans="1:37" ht="14.25" customHeight="1" x14ac:dyDescent="0.15">
      <c r="A200" s="27" t="s">
        <v>219</v>
      </c>
      <c r="B200" s="26">
        <v>143.80955499999999</v>
      </c>
      <c r="C200" s="26">
        <v>126.33521575</v>
      </c>
      <c r="D200" s="26">
        <v>137.47371000000001</v>
      </c>
      <c r="E200" s="26">
        <v>148.397065</v>
      </c>
      <c r="F200" s="26">
        <v>138.045643845</v>
      </c>
      <c r="G200" s="26">
        <v>140.026370595</v>
      </c>
      <c r="H200" s="26">
        <v>155.64821708122599</v>
      </c>
      <c r="I200" s="26">
        <v>123.9</v>
      </c>
      <c r="J200" s="26">
        <v>45.121614587190798</v>
      </c>
      <c r="K200" s="26">
        <v>70.855858876113302</v>
      </c>
      <c r="L200" s="26">
        <v>67.993425500718303</v>
      </c>
      <c r="M200" s="26">
        <v>69.547868859655495</v>
      </c>
      <c r="N200" s="26">
        <v>86.214460740380403</v>
      </c>
      <c r="O200" s="26">
        <v>98.632942551729897</v>
      </c>
      <c r="P200" s="26">
        <v>189.8397313020553</v>
      </c>
      <c r="Q200" s="26">
        <v>185.90946027021701</v>
      </c>
      <c r="R200" s="21"/>
      <c r="S200" s="21"/>
      <c r="T200" s="21"/>
      <c r="U200" s="21"/>
      <c r="V200" s="83">
        <f t="shared" si="7"/>
        <v>1</v>
      </c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</row>
    <row r="201" spans="1:37" ht="14.25" customHeight="1" x14ac:dyDescent="0.15">
      <c r="A201" s="27" t="s">
        <v>220</v>
      </c>
      <c r="B201" s="24"/>
      <c r="C201" s="24"/>
      <c r="D201" s="24"/>
      <c r="E201" s="24"/>
      <c r="F201" s="24"/>
      <c r="G201" s="24">
        <v>2001.8953372981621</v>
      </c>
      <c r="H201" s="24">
        <v>2991.47192460205</v>
      </c>
      <c r="I201" s="24">
        <v>4240.7001927237798</v>
      </c>
      <c r="J201" s="24">
        <v>3842.3862667884796</v>
      </c>
      <c r="K201" s="24">
        <v>4434.4127976502796</v>
      </c>
      <c r="L201" s="24">
        <v>2291.4738254022004</v>
      </c>
      <c r="M201" s="24">
        <v>3291.6</v>
      </c>
      <c r="N201" s="24">
        <v>4322.916802979601</v>
      </c>
      <c r="O201" s="24">
        <v>4207.6909595422112</v>
      </c>
      <c r="P201" s="24">
        <v>5454.5498022535894</v>
      </c>
      <c r="Q201" s="24">
        <v>5212.08686355379</v>
      </c>
      <c r="R201" s="21"/>
      <c r="S201" s="21"/>
      <c r="T201" s="21"/>
      <c r="U201" s="21"/>
      <c r="V201" s="83">
        <f t="shared" si="7"/>
        <v>1</v>
      </c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</row>
    <row r="202" spans="1:37" ht="14.25" customHeight="1" x14ac:dyDescent="0.15">
      <c r="A202" s="27" t="s">
        <v>221</v>
      </c>
      <c r="B202" s="26">
        <v>19.910527788222183</v>
      </c>
      <c r="C202" s="26">
        <v>25.266306525064895</v>
      </c>
      <c r="D202" s="26">
        <v>22.999676872068378</v>
      </c>
      <c r="E202" s="26">
        <v>37.537509841251946</v>
      </c>
      <c r="F202" s="26">
        <v>24.844399298618615</v>
      </c>
      <c r="G202" s="26">
        <v>22.3</v>
      </c>
      <c r="H202" s="26">
        <v>12.546023817003176</v>
      </c>
      <c r="I202" s="26">
        <v>17.181243063311399</v>
      </c>
      <c r="J202" s="26">
        <v>20.745866287359707</v>
      </c>
      <c r="K202" s="26">
        <v>79.889134132270883</v>
      </c>
      <c r="L202" s="26">
        <v>161.14150425844866</v>
      </c>
      <c r="M202" s="26">
        <v>123.60734401647382</v>
      </c>
      <c r="N202" s="26">
        <v>47.065276399991575</v>
      </c>
      <c r="O202" s="26">
        <v>112.74601715723821</v>
      </c>
      <c r="P202" s="26">
        <v>157.64104950462189</v>
      </c>
      <c r="Q202" s="26">
        <v>170.08484921057638</v>
      </c>
      <c r="R202" s="21"/>
      <c r="S202" s="21"/>
      <c r="T202" s="21"/>
      <c r="U202" s="21"/>
      <c r="V202" s="83">
        <f t="shared" si="7"/>
        <v>1</v>
      </c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</row>
    <row r="203" spans="1:37" ht="14.25" customHeight="1" x14ac:dyDescent="0.15">
      <c r="A203" s="27" t="s">
        <v>222</v>
      </c>
      <c r="B203" s="24">
        <v>-62</v>
      </c>
      <c r="C203" s="24">
        <v>-78</v>
      </c>
      <c r="D203" s="24">
        <v>-739</v>
      </c>
      <c r="E203" s="24">
        <v>-933</v>
      </c>
      <c r="F203" s="24">
        <v>-651</v>
      </c>
      <c r="G203" s="24">
        <v>-900</v>
      </c>
      <c r="H203" s="24">
        <v>-801</v>
      </c>
      <c r="I203" s="24">
        <v>-1003</v>
      </c>
      <c r="J203" s="24">
        <v>-1218</v>
      </c>
      <c r="K203" s="24">
        <v>-207</v>
      </c>
      <c r="L203" s="24">
        <v>-155</v>
      </c>
      <c r="M203" s="24">
        <v>174</v>
      </c>
      <c r="N203" s="24"/>
      <c r="O203" s="24"/>
      <c r="P203" s="24"/>
      <c r="Q203" s="24"/>
      <c r="R203" s="21"/>
      <c r="S203" s="21"/>
      <c r="T203" s="21"/>
      <c r="U203" s="21"/>
      <c r="V203" s="83">
        <f t="shared" si="7"/>
        <v>0</v>
      </c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</row>
    <row r="204" spans="1:37" ht="14.25" customHeight="1" x14ac:dyDescent="0.15">
      <c r="A204" s="27" t="s">
        <v>223</v>
      </c>
      <c r="B204" s="26">
        <v>3380</v>
      </c>
      <c r="C204" s="26">
        <v>4049</v>
      </c>
      <c r="D204" s="26">
        <v>6430</v>
      </c>
      <c r="E204" s="26">
        <v>7311</v>
      </c>
      <c r="F204" s="26">
        <v>6448</v>
      </c>
      <c r="G204" s="26">
        <v>7885</v>
      </c>
      <c r="H204" s="26">
        <v>8685</v>
      </c>
      <c r="I204" s="26">
        <v>8212</v>
      </c>
      <c r="J204" s="26">
        <v>9477</v>
      </c>
      <c r="K204" s="26">
        <v>9607</v>
      </c>
      <c r="L204" s="26">
        <v>7501</v>
      </c>
      <c r="M204" s="26">
        <v>7985</v>
      </c>
      <c r="N204" s="26">
        <v>8528</v>
      </c>
      <c r="O204" s="26">
        <v>8856.9240000000009</v>
      </c>
      <c r="P204" s="26">
        <v>9241</v>
      </c>
      <c r="Q204" s="26">
        <v>9456</v>
      </c>
      <c r="R204" s="21"/>
      <c r="S204" s="21"/>
      <c r="T204" s="21"/>
      <c r="U204" s="21"/>
      <c r="V204" s="83">
        <f t="shared" si="7"/>
        <v>1</v>
      </c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</row>
    <row r="205" spans="1:37" ht="14.25" customHeight="1" x14ac:dyDescent="0.15">
      <c r="A205" s="27" t="s">
        <v>224</v>
      </c>
      <c r="B205" s="24">
        <v>1136.3785898974199</v>
      </c>
      <c r="C205" s="24">
        <v>1290.93292201742</v>
      </c>
      <c r="D205" s="24">
        <v>2246.6829797596597</v>
      </c>
      <c r="E205" s="24">
        <v>3189.5299126566001</v>
      </c>
      <c r="F205" s="24">
        <v>2140.9144215596398</v>
      </c>
      <c r="G205" s="24">
        <v>1990.97289092658</v>
      </c>
      <c r="H205" s="24">
        <v>1104.7296755111799</v>
      </c>
      <c r="I205" s="24">
        <v>1750.4659804220501</v>
      </c>
      <c r="J205" s="24">
        <v>1577.8994035484382</v>
      </c>
      <c r="K205" s="24">
        <v>1666.0872288933558</v>
      </c>
      <c r="L205" s="24">
        <v>1749.435679811915</v>
      </c>
      <c r="M205" s="24">
        <v>1626.3487590924999</v>
      </c>
      <c r="N205" s="24">
        <v>1708.4838180841671</v>
      </c>
      <c r="O205" s="24">
        <v>1499.0642445311839</v>
      </c>
      <c r="P205" s="24">
        <v>2009.0647779866488</v>
      </c>
      <c r="Q205" s="24"/>
      <c r="R205" s="21"/>
      <c r="S205" s="21"/>
      <c r="T205" s="21"/>
      <c r="U205" s="21"/>
      <c r="V205" s="83">
        <f t="shared" si="7"/>
        <v>0</v>
      </c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</row>
    <row r="206" spans="1:37" ht="14.25" customHeight="1" x14ac:dyDescent="0.15">
      <c r="A206" s="27" t="s">
        <v>227</v>
      </c>
      <c r="B206" s="26">
        <v>1405.67905</v>
      </c>
      <c r="C206" s="26">
        <v>1355.98</v>
      </c>
      <c r="D206" s="26">
        <v>1425.93</v>
      </c>
      <c r="E206" s="26">
        <v>2163.23</v>
      </c>
      <c r="F206" s="26">
        <v>1514.92</v>
      </c>
      <c r="G206" s="26">
        <v>2123.36</v>
      </c>
      <c r="H206" s="26">
        <v>2133.8207816968561</v>
      </c>
      <c r="I206" s="26">
        <v>5457.1073790056016</v>
      </c>
      <c r="J206" s="26">
        <v>3624.6282362067527</v>
      </c>
      <c r="K206" s="26">
        <v>6058.9025107890056</v>
      </c>
      <c r="L206" s="26">
        <v>3349.3873454651493</v>
      </c>
      <c r="M206" s="26">
        <v>5258.69695429693</v>
      </c>
      <c r="N206" s="26"/>
      <c r="O206" s="26"/>
      <c r="P206" s="26"/>
      <c r="Q206" s="26"/>
      <c r="R206" s="21"/>
      <c r="S206" s="21"/>
      <c r="T206" s="21"/>
      <c r="U206" s="21"/>
      <c r="V206" s="83">
        <f t="shared" si="7"/>
        <v>0</v>
      </c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</row>
    <row r="207" spans="1:37" ht="14.25" customHeight="1" x14ac:dyDescent="0.15">
      <c r="A207" s="27" t="s">
        <v>229</v>
      </c>
      <c r="B207" s="26">
        <v>107</v>
      </c>
      <c r="C207" s="26">
        <v>362.233</v>
      </c>
      <c r="D207" s="26">
        <v>530.48800000000006</v>
      </c>
      <c r="E207" s="26">
        <v>560.1</v>
      </c>
      <c r="F207" s="26">
        <v>515.97699999999998</v>
      </c>
      <c r="G207" s="26">
        <v>431.76632599999999</v>
      </c>
      <c r="H207" s="26">
        <v>378.00192556000002</v>
      </c>
      <c r="I207" s="26">
        <v>453.87294373819662</v>
      </c>
      <c r="J207" s="26">
        <v>401.988775505197</v>
      </c>
      <c r="K207" s="26">
        <v>297.39326868422233</v>
      </c>
      <c r="L207" s="26">
        <v>226.5669350883604</v>
      </c>
      <c r="M207" s="26">
        <v>211.891059396553</v>
      </c>
      <c r="N207" s="26">
        <v>358.83592312821946</v>
      </c>
      <c r="O207" s="26">
        <v>275.92456460379901</v>
      </c>
      <c r="P207" s="26">
        <v>322.4505515924597</v>
      </c>
      <c r="Q207" s="26">
        <v>221.21769592248299</v>
      </c>
      <c r="R207" s="23"/>
      <c r="S207" s="23"/>
      <c r="T207" s="23"/>
      <c r="U207" s="23"/>
      <c r="V207" s="83">
        <f t="shared" si="7"/>
        <v>1</v>
      </c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</row>
    <row r="208" spans="1:37" ht="14.25" customHeight="1" x14ac:dyDescent="0.15">
      <c r="A208" s="25" t="s">
        <v>230</v>
      </c>
      <c r="B208" s="24"/>
      <c r="C208" s="24"/>
      <c r="D208" s="24"/>
      <c r="E208" s="24"/>
      <c r="F208" s="24">
        <v>1282.4000000000001</v>
      </c>
      <c r="G208" s="24">
        <v>1498.2353462731098</v>
      </c>
      <c r="H208" s="24">
        <v>2000.3056916550299</v>
      </c>
      <c r="I208" s="24">
        <v>2199.89794748444</v>
      </c>
      <c r="J208" s="24">
        <v>1978.8959791984</v>
      </c>
      <c r="K208" s="24">
        <v>1879.5143746681799</v>
      </c>
      <c r="L208" s="24">
        <v>2020.0614697584501</v>
      </c>
      <c r="M208" s="24">
        <v>1827.4518274188899</v>
      </c>
      <c r="N208" s="24">
        <v>1697.3519299198158</v>
      </c>
      <c r="O208" s="24"/>
      <c r="P208" s="24"/>
      <c r="Q208" s="24"/>
      <c r="R208" s="23"/>
      <c r="S208" s="23"/>
      <c r="T208" s="23"/>
      <c r="U208" s="23"/>
      <c r="V208" s="83">
        <f t="shared" si="7"/>
        <v>0</v>
      </c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</row>
    <row r="209" spans="1:33" ht="13.5" customHeight="1" x14ac:dyDescent="0.1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83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</row>
    <row r="210" spans="1:33" ht="14.25" customHeight="1" x14ac:dyDescent="0.15">
      <c r="A210" s="113" t="s">
        <v>231</v>
      </c>
      <c r="B210" s="113"/>
      <c r="C210" s="113"/>
      <c r="D210" s="113"/>
      <c r="E210" s="113"/>
      <c r="F210" s="113"/>
      <c r="G210" s="113"/>
      <c r="H210" s="113"/>
      <c r="I210" s="113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83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</row>
    <row r="211" spans="1:33" ht="14.25" customHeight="1" x14ac:dyDescent="0.15">
      <c r="A211" s="21" t="s">
        <v>232</v>
      </c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83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</row>
    <row r="212" spans="1:33" ht="14.25" customHeight="1" x14ac:dyDescent="0.15">
      <c r="A212" s="113" t="s">
        <v>233</v>
      </c>
      <c r="B212" s="113"/>
      <c r="C212" s="113"/>
      <c r="D212" s="113"/>
      <c r="E212" s="113"/>
      <c r="F212" s="113"/>
      <c r="G212" s="113"/>
      <c r="H212" s="113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83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</row>
    <row r="213" spans="1:33" ht="14.25" customHeight="1" x14ac:dyDescent="0.15">
      <c r="A213" s="119" t="s">
        <v>234</v>
      </c>
      <c r="B213" s="119"/>
      <c r="C213" s="119"/>
      <c r="D213" s="119"/>
      <c r="E213" s="119"/>
      <c r="F213" s="119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83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</row>
    <row r="214" spans="1:33" ht="14.25" customHeight="1" x14ac:dyDescent="0.15">
      <c r="A214" s="113" t="s">
        <v>513</v>
      </c>
      <c r="B214" s="113"/>
      <c r="C214" s="113"/>
      <c r="D214" s="113"/>
      <c r="E214" s="113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83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</row>
    <row r="216" spans="1:33" ht="14.5" customHeight="1" x14ac:dyDescent="0.15">
      <c r="A216" s="25" t="s">
        <v>769</v>
      </c>
      <c r="B216" s="36">
        <f t="shared" ref="B216" si="8">(SUM(B6:B208)-B68)/1000</f>
        <v>-81.600078420547987</v>
      </c>
      <c r="C216" s="36">
        <f>(SUM(C6:C208)-C61-C68)/1000</f>
        <v>-60.120562962925035</v>
      </c>
      <c r="D216" s="36">
        <f t="shared" ref="D216:Q216" si="9">(SUM(D6:D208)-D61-D68)/1000</f>
        <v>-79.12773098132412</v>
      </c>
      <c r="E216" s="36">
        <f t="shared" si="9"/>
        <v>-72.869987771788033</v>
      </c>
      <c r="F216" s="36">
        <f t="shared" si="9"/>
        <v>-108.37347681950074</v>
      </c>
      <c r="G216" s="36">
        <f t="shared" si="9"/>
        <v>-88.888006628857951</v>
      </c>
      <c r="H216" s="36">
        <f t="shared" si="9"/>
        <v>-116.10217448195833</v>
      </c>
      <c r="I216" s="36">
        <f t="shared" si="9"/>
        <v>-129.78867527055417</v>
      </c>
      <c r="J216" s="36">
        <f t="shared" si="9"/>
        <v>-164.49805971931033</v>
      </c>
      <c r="K216" s="36">
        <f t="shared" si="9"/>
        <v>-145.77211670474156</v>
      </c>
      <c r="L216" s="36">
        <f t="shared" si="9"/>
        <v>-145.93129584779186</v>
      </c>
      <c r="M216" s="36">
        <f t="shared" si="9"/>
        <v>-152.00883880323028</v>
      </c>
      <c r="N216" s="36">
        <f t="shared" si="9"/>
        <v>-129.05095517213744</v>
      </c>
      <c r="O216" s="36">
        <f t="shared" si="9"/>
        <v>-132.9540989740629</v>
      </c>
      <c r="P216" s="36">
        <f t="shared" si="9"/>
        <v>-96.077676413901145</v>
      </c>
      <c r="Q216" s="36">
        <f t="shared" si="9"/>
        <v>-136.63900943853238</v>
      </c>
      <c r="S216" s="64"/>
    </row>
    <row r="217" spans="1:33" ht="14.5" customHeight="1" x14ac:dyDescent="0.15">
      <c r="A217" s="25" t="s">
        <v>770</v>
      </c>
      <c r="C217" s="36">
        <f t="shared" ref="C217:Q217" si="10">SUMPRODUCT(C6:C208,$V6:$V208)/1000</f>
        <v>-77.194710326587625</v>
      </c>
      <c r="D217" s="36">
        <f t="shared" si="10"/>
        <v>-98.527988779811835</v>
      </c>
      <c r="E217" s="36">
        <f t="shared" si="10"/>
        <v>-93.940390820889277</v>
      </c>
      <c r="F217" s="36">
        <f t="shared" si="10"/>
        <v>-128.61968409239319</v>
      </c>
      <c r="G217" s="36">
        <f t="shared" si="10"/>
        <v>-113.13860022182445</v>
      </c>
      <c r="H217" s="36">
        <f t="shared" si="10"/>
        <v>-140.97016458551388</v>
      </c>
      <c r="I217" s="36">
        <f t="shared" si="10"/>
        <v>-154.44077722919289</v>
      </c>
      <c r="J217" s="36">
        <f t="shared" si="10"/>
        <v>-188.49926747142808</v>
      </c>
      <c r="K217" s="36">
        <f t="shared" si="10"/>
        <v>-178.27575440411229</v>
      </c>
      <c r="L217" s="36">
        <f t="shared" si="10"/>
        <v>-174.96367350603225</v>
      </c>
      <c r="M217" s="36">
        <f t="shared" si="10"/>
        <v>-181.10341384103029</v>
      </c>
      <c r="N217" s="36">
        <f t="shared" si="10"/>
        <v>-152.09048187416781</v>
      </c>
      <c r="O217" s="36">
        <f t="shared" si="10"/>
        <v>-156.10296428153163</v>
      </c>
      <c r="P217" s="36">
        <f t="shared" si="10"/>
        <v>-118.72983213571295</v>
      </c>
      <c r="Q217" s="36">
        <f t="shared" si="10"/>
        <v>-136.63900943853238</v>
      </c>
      <c r="S217" s="64"/>
    </row>
  </sheetData>
  <mergeCells count="6">
    <mergeCell ref="A214:E214"/>
    <mergeCell ref="A213:F213"/>
    <mergeCell ref="A1:M1"/>
    <mergeCell ref="A210:I210"/>
    <mergeCell ref="A212:H212"/>
    <mergeCell ref="A4:B4"/>
  </mergeCells>
  <conditionalFormatting sqref="AF197:AG197">
    <cfRule type="cellIs" dxfId="18" priority="1" operator="greaterThan">
      <formula>5</formula>
    </cfRule>
  </conditionalFormatting>
  <pageMargins left="0.39" right="0.39" top="0.39" bottom="0.39" header="0.39" footer="0.39"/>
  <pageSetup paperSize="9" fitToWidth="0" fitToHeight="0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4F3A6CE927834FA5F933A7F5F16E10" ma:contentTypeVersion="10" ma:contentTypeDescription="Create a new document." ma:contentTypeScope="" ma:versionID="f234881abf83217afe70decd36d92c9d">
  <xsd:schema xmlns:xsd="http://www.w3.org/2001/XMLSchema" xmlns:xs="http://www.w3.org/2001/XMLSchema" xmlns:p="http://schemas.microsoft.com/office/2006/metadata/properties" xmlns:ns3="86e29117-e53d-44f1-a240-6b819dd83995" xmlns:ns4="5183cafb-0ed2-4067-9527-fe42d5010cff" targetNamespace="http://schemas.microsoft.com/office/2006/metadata/properties" ma:root="true" ma:fieldsID="17a935da0efee15b1881d6db4ef638b2" ns3:_="" ns4:_="">
    <xsd:import namespace="86e29117-e53d-44f1-a240-6b819dd83995"/>
    <xsd:import namespace="5183cafb-0ed2-4067-9527-fe42d5010c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e29117-e53d-44f1-a240-6b819dd839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83cafb-0ed2-4067-9527-fe42d5010cf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1AA80D-EE7D-4279-925D-E890896EF9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0E4407-84C3-42EB-80B9-4862DB02D4B7}">
  <ds:schemaRefs>
    <ds:schemaRef ds:uri="http://purl.org/dc/dcmitype/"/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86e29117-e53d-44f1-a240-6b819dd83995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5183cafb-0ed2-4067-9527-fe42d5010cff"/>
  </ds:schemaRefs>
</ds:datastoreItem>
</file>

<file path=customXml/itemProps3.xml><?xml version="1.0" encoding="utf-8"?>
<ds:datastoreItem xmlns:ds="http://schemas.openxmlformats.org/officeDocument/2006/customXml" ds:itemID="{41E19E49-BF82-404C-B29A-F7A49C6BF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e29117-e53d-44f1-a240-6b819dd83995"/>
    <ds:schemaRef ds:uri="5183cafb-0ed2-4067-9527-fe42d5010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Charts</vt:lpstr>
      </vt:variant>
      <vt:variant>
        <vt:i4>1</vt:i4>
      </vt:variant>
    </vt:vector>
  </HeadingPairs>
  <TitlesOfParts>
    <vt:vector size="28" baseType="lpstr">
      <vt:lpstr>CA</vt:lpstr>
      <vt:lpstr>Goods_net</vt:lpstr>
      <vt:lpstr>Serv_net</vt:lpstr>
      <vt:lpstr>Trans_cr</vt:lpstr>
      <vt:lpstr>Trans_deb</vt:lpstr>
      <vt:lpstr>Trav_cr</vt:lpstr>
      <vt:lpstr>Trav_deb</vt:lpstr>
      <vt:lpstr>Prim_inc_net</vt:lpstr>
      <vt:lpstr>Sec_inc_net</vt:lpstr>
      <vt:lpstr>Oil_net</vt:lpstr>
      <vt:lpstr>Table</vt:lpstr>
      <vt:lpstr>CA-GDP</vt:lpstr>
      <vt:lpstr>GoodsGDP</vt:lpstr>
      <vt:lpstr>Serv_GDP</vt:lpstr>
      <vt:lpstr>Pr_inc_GDP</vt:lpstr>
      <vt:lpstr>Sec_inc_GDP</vt:lpstr>
      <vt:lpstr>OIl_GDP</vt:lpstr>
      <vt:lpstr>Travel balance</vt:lpstr>
      <vt:lpstr>Trans_balance</vt:lpstr>
      <vt:lpstr>TT balance</vt:lpstr>
      <vt:lpstr>GDP</vt:lpstr>
      <vt:lpstr>Serv_cr</vt:lpstr>
      <vt:lpstr>Serv_deb</vt:lpstr>
      <vt:lpstr>Goods_cr</vt:lpstr>
      <vt:lpstr>Goods_deb</vt:lpstr>
      <vt:lpstr>Tourism_share</vt:lpstr>
      <vt:lpstr>Travel_net_USD</vt:lpstr>
      <vt:lpstr>Fig_services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Maria Milesi-Ferretti</dc:creator>
  <cp:lastModifiedBy>Microsoft Office User</cp:lastModifiedBy>
  <dcterms:created xsi:type="dcterms:W3CDTF">2021-04-29T16:36:51Z</dcterms:created>
  <dcterms:modified xsi:type="dcterms:W3CDTF">2021-08-09T15:13:19Z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0x010100874F3A6CE927834FA5F933A7F5F16E10</vt:lpwstr>
  </property>
</Properties>
</file>